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8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9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0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1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2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3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4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5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16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7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18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9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20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21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22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23.xml" ContentType="application/vnd.openxmlformats-officedocument.drawing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24.xml" ContentType="application/vnd.openxmlformats-officedocument.drawing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25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26.xml" ContentType="application/vnd.openxmlformats-officedocument.drawing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27.xml" ContentType="application/vnd.openxmlformats-officedocument.drawing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28.xml" ContentType="application/vnd.openxmlformats-officedocument.drawing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29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drawings/drawing30.xml" ContentType="application/vnd.openxmlformats-officedocument.drawing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31.xml" ContentType="application/vnd.openxmlformats-officedocument.drawing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32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drawings/drawing33.xml" ContentType="application/vnd.openxmlformats-officedocument.drawing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drawings/drawing34.xml" ContentType="application/vnd.openxmlformats-officedocument.drawing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drawings/drawing35.xml" ContentType="application/vnd.openxmlformats-officedocument.drawing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drawings/drawing36.xml" ContentType="application/vnd.openxmlformats-officedocument.drawing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drawings/drawing37.xml" ContentType="application/vnd.openxmlformats-officedocument.drawing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drawings/drawing38.xml" ContentType="application/vnd.openxmlformats-officedocument.drawing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drawings/drawing39.xml" ContentType="application/vnd.openxmlformats-officedocument.drawing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drawings/drawing40.xml" ContentType="application/vnd.openxmlformats-officedocument.drawing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drawings/drawing41.xml" ContentType="application/vnd.openxmlformats-officedocument.drawing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drawings/drawing42.xml" ContentType="application/vnd.openxmlformats-officedocument.drawing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drawings/drawing43.xml" ContentType="application/vnd.openxmlformats-officedocument.drawing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drawings/drawing44.xml" ContentType="application/vnd.openxmlformats-officedocument.drawing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drawings/drawing45.xml" ContentType="application/vnd.openxmlformats-officedocument.drawing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drawings/drawing46.xml" ContentType="application/vnd.openxmlformats-officedocument.drawing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drawings/drawing47.xml" ContentType="application/vnd.openxmlformats-officedocument.drawing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drawings/drawing48.xml" ContentType="application/vnd.openxmlformats-officedocument.drawing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drawings/drawing49.xml" ContentType="application/vnd.openxmlformats-officedocument.drawing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drawings/drawing50.xml" ContentType="application/vnd.openxmlformats-officedocument.drawing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drawings/drawing51.xml" ContentType="application/vnd.openxmlformats-officedocument.drawing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drawings/drawing52.xml" ContentType="application/vnd.openxmlformats-officedocument.drawing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drawings/drawing53.xml" ContentType="application/vnd.openxmlformats-officedocument.drawing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drawings/drawing54.xml" ContentType="application/vnd.openxmlformats-officedocument.drawing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drawings/drawing55.xml" ContentType="application/vnd.openxmlformats-officedocument.drawing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drawings/drawing56.xml" ContentType="application/vnd.openxmlformats-officedocument.drawing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drawings/drawing57.xml" ContentType="application/vnd.openxmlformats-officedocument.drawing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drawings/drawing58.xml" ContentType="application/vnd.openxmlformats-officedocument.drawing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drawings/drawing59.xml" ContentType="application/vnd.openxmlformats-officedocument.drawing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drawings/drawing60.xml" ContentType="application/vnd.openxmlformats-officedocument.drawing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drawings/drawing61.xml" ContentType="application/vnd.openxmlformats-officedocument.drawing+xml"/>
  <Override PartName="/xl/charts/chart78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drawings/drawing62.xml" ContentType="application/vnd.openxmlformats-officedocument.drawing+xml"/>
  <Override PartName="/xl/charts/chart79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drawings/drawing63.xml" ContentType="application/vnd.openxmlformats-officedocument.drawing+xml"/>
  <Override PartName="/xl/charts/chart80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drawings/drawing64.xml" ContentType="application/vnd.openxmlformats-officedocument.drawing+xml"/>
  <Override PartName="/xl/charts/chart81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drawings/drawing65.xml" ContentType="application/vnd.openxmlformats-officedocument.drawing+xml"/>
  <Override PartName="/xl/charts/chart82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drawings/drawing66.xml" ContentType="application/vnd.openxmlformats-officedocument.drawing+xml"/>
  <Override PartName="/xl/charts/chart83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drawings/drawing67.xml" ContentType="application/vnd.openxmlformats-officedocument.drawing+xml"/>
  <Override PartName="/xl/charts/chart84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drawings/drawing68.xml" ContentType="application/vnd.openxmlformats-officedocument.drawing+xml"/>
  <Override PartName="/xl/charts/chart85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drawings/drawing69.xml" ContentType="application/vnd.openxmlformats-officedocument.drawing+xml"/>
  <Override PartName="/xl/charts/chart86.xml" ContentType="application/vnd.openxmlformats-officedocument.drawingml.chart+xml"/>
  <Override PartName="/xl/charts/style86.xml" ContentType="application/vnd.ms-office.chartstyle+xml"/>
  <Override PartName="/xl/charts/colors86.xml" ContentType="application/vnd.ms-office.chartcolorstyle+xml"/>
  <Override PartName="/xl/drawings/drawing70.xml" ContentType="application/vnd.openxmlformats-officedocument.drawing+xml"/>
  <Override PartName="/xl/charts/chart87.xml" ContentType="application/vnd.openxmlformats-officedocument.drawingml.chart+xml"/>
  <Override PartName="/xl/charts/style87.xml" ContentType="application/vnd.ms-office.chartstyle+xml"/>
  <Override PartName="/xl/charts/colors87.xml" ContentType="application/vnd.ms-office.chartcolorstyle+xml"/>
  <Override PartName="/xl/drawings/drawing71.xml" ContentType="application/vnd.openxmlformats-officedocument.drawing+xml"/>
  <Override PartName="/xl/charts/chart88.xml" ContentType="application/vnd.openxmlformats-officedocument.drawingml.chart+xml"/>
  <Override PartName="/xl/charts/style88.xml" ContentType="application/vnd.ms-office.chartstyle+xml"/>
  <Override PartName="/xl/charts/colors88.xml" ContentType="application/vnd.ms-office.chartcolorstyle+xml"/>
  <Override PartName="/xl/charts/chart89.xml" ContentType="application/vnd.openxmlformats-officedocument.drawingml.chart+xml"/>
  <Override PartName="/xl/charts/style89.xml" ContentType="application/vnd.ms-office.chartstyle+xml"/>
  <Override PartName="/xl/charts/colors89.xml" ContentType="application/vnd.ms-office.chartcolorstyle+xml"/>
  <Override PartName="/xl/drawings/drawing72.xml" ContentType="application/vnd.openxmlformats-officedocument.drawing+xml"/>
  <Override PartName="/xl/charts/chart90.xml" ContentType="application/vnd.openxmlformats-officedocument.drawingml.chart+xml"/>
  <Override PartName="/xl/charts/style90.xml" ContentType="application/vnd.ms-office.chartstyle+xml"/>
  <Override PartName="/xl/charts/colors90.xml" ContentType="application/vnd.ms-office.chartcolorstyle+xml"/>
  <Override PartName="/xl/charts/chart91.xml" ContentType="application/vnd.openxmlformats-officedocument.drawingml.chart+xml"/>
  <Override PartName="/xl/charts/style91.xml" ContentType="application/vnd.ms-office.chartstyle+xml"/>
  <Override PartName="/xl/charts/colors91.xml" ContentType="application/vnd.ms-office.chartcolorstyle+xml"/>
  <Override PartName="/xl/drawings/drawing73.xml" ContentType="application/vnd.openxmlformats-officedocument.drawing+xml"/>
  <Override PartName="/xl/charts/chart92.xml" ContentType="application/vnd.openxmlformats-officedocument.drawingml.chart+xml"/>
  <Override PartName="/xl/charts/style92.xml" ContentType="application/vnd.ms-office.chartstyle+xml"/>
  <Override PartName="/xl/charts/colors92.xml" ContentType="application/vnd.ms-office.chartcolorstyle+xml"/>
  <Override PartName="/xl/drawings/drawing74.xml" ContentType="application/vnd.openxmlformats-officedocument.drawing+xml"/>
  <Override PartName="/xl/charts/chart93.xml" ContentType="application/vnd.openxmlformats-officedocument.drawingml.chart+xml"/>
  <Override PartName="/xl/charts/style93.xml" ContentType="application/vnd.ms-office.chartstyle+xml"/>
  <Override PartName="/xl/charts/colors93.xml" ContentType="application/vnd.ms-office.chartcolorstyle+xml"/>
  <Override PartName="/xl/charts/chart94.xml" ContentType="application/vnd.openxmlformats-officedocument.drawingml.chart+xml"/>
  <Override PartName="/xl/charts/style94.xml" ContentType="application/vnd.ms-office.chartstyle+xml"/>
  <Override PartName="/xl/charts/colors94.xml" ContentType="application/vnd.ms-office.chartcolorstyle+xml"/>
  <Override PartName="/xl/drawings/drawing75.xml" ContentType="application/vnd.openxmlformats-officedocument.drawing+xml"/>
  <Override PartName="/xl/charts/chart95.xml" ContentType="application/vnd.openxmlformats-officedocument.drawingml.chart+xml"/>
  <Override PartName="/xl/charts/style95.xml" ContentType="application/vnd.ms-office.chartstyle+xml"/>
  <Override PartName="/xl/charts/colors95.xml" ContentType="application/vnd.ms-office.chartcolorstyle+xml"/>
  <Override PartName="/xl/charts/chart96.xml" ContentType="application/vnd.openxmlformats-officedocument.drawingml.chart+xml"/>
  <Override PartName="/xl/charts/style96.xml" ContentType="application/vnd.ms-office.chartstyle+xml"/>
  <Override PartName="/xl/charts/colors96.xml" ContentType="application/vnd.ms-office.chartcolorstyle+xml"/>
  <Override PartName="/xl/drawings/drawing76.xml" ContentType="application/vnd.openxmlformats-officedocument.drawing+xml"/>
  <Override PartName="/xl/charts/chart97.xml" ContentType="application/vnd.openxmlformats-officedocument.drawingml.chart+xml"/>
  <Override PartName="/xl/charts/style97.xml" ContentType="application/vnd.ms-office.chartstyle+xml"/>
  <Override PartName="/xl/charts/colors97.xml" ContentType="application/vnd.ms-office.chartcolorstyle+xml"/>
  <Override PartName="/xl/charts/chart98.xml" ContentType="application/vnd.openxmlformats-officedocument.drawingml.chart+xml"/>
  <Override PartName="/xl/charts/style98.xml" ContentType="application/vnd.ms-office.chartstyle+xml"/>
  <Override PartName="/xl/charts/colors98.xml" ContentType="application/vnd.ms-office.chartcolorstyle+xml"/>
  <Override PartName="/xl/drawings/drawing77.xml" ContentType="application/vnd.openxmlformats-officedocument.drawing+xml"/>
  <Override PartName="/xl/charts/chart99.xml" ContentType="application/vnd.openxmlformats-officedocument.drawingml.chart+xml"/>
  <Override PartName="/xl/charts/style99.xml" ContentType="application/vnd.ms-office.chartstyle+xml"/>
  <Override PartName="/xl/charts/colors99.xml" ContentType="application/vnd.ms-office.chartcolorstyle+xml"/>
  <Override PartName="/xl/charts/chart100.xml" ContentType="application/vnd.openxmlformats-officedocument.drawingml.chart+xml"/>
  <Override PartName="/xl/charts/style100.xml" ContentType="application/vnd.ms-office.chartstyle+xml"/>
  <Override PartName="/xl/charts/colors100.xml" ContentType="application/vnd.ms-office.chartcolorstyle+xml"/>
  <Override PartName="/xl/drawings/drawing78.xml" ContentType="application/vnd.openxmlformats-officedocument.drawing+xml"/>
  <Override PartName="/xl/charts/chart101.xml" ContentType="application/vnd.openxmlformats-officedocument.drawingml.chart+xml"/>
  <Override PartName="/xl/charts/style101.xml" ContentType="application/vnd.ms-office.chartstyle+xml"/>
  <Override PartName="/xl/charts/colors101.xml" ContentType="application/vnd.ms-office.chartcolorstyle+xml"/>
  <Override PartName="/xl/charts/chart102.xml" ContentType="application/vnd.openxmlformats-officedocument.drawingml.chart+xml"/>
  <Override PartName="/xl/charts/style102.xml" ContentType="application/vnd.ms-office.chartstyle+xml"/>
  <Override PartName="/xl/charts/colors102.xml" ContentType="application/vnd.ms-office.chartcolorstyle+xml"/>
  <Override PartName="/xl/drawings/drawing79.xml" ContentType="application/vnd.openxmlformats-officedocument.drawing+xml"/>
  <Override PartName="/xl/charts/chart103.xml" ContentType="application/vnd.openxmlformats-officedocument.drawingml.chart+xml"/>
  <Override PartName="/xl/charts/style103.xml" ContentType="application/vnd.ms-office.chartstyle+xml"/>
  <Override PartName="/xl/charts/colors103.xml" ContentType="application/vnd.ms-office.chartcolorstyle+xml"/>
  <Override PartName="/xl/drawings/drawing80.xml" ContentType="application/vnd.openxmlformats-officedocument.drawing+xml"/>
  <Override PartName="/xl/charts/chart104.xml" ContentType="application/vnd.openxmlformats-officedocument.drawingml.chart+xml"/>
  <Override PartName="/xl/charts/style104.xml" ContentType="application/vnd.ms-office.chartstyle+xml"/>
  <Override PartName="/xl/charts/colors104.xml" ContentType="application/vnd.ms-office.chartcolorstyle+xml"/>
  <Override PartName="/xl/drawings/drawing81.xml" ContentType="application/vnd.openxmlformats-officedocument.drawing+xml"/>
  <Override PartName="/xl/charts/chart105.xml" ContentType="application/vnd.openxmlformats-officedocument.drawingml.chart+xml"/>
  <Override PartName="/xl/charts/style105.xml" ContentType="application/vnd.ms-office.chartstyle+xml"/>
  <Override PartName="/xl/charts/colors105.xml" ContentType="application/vnd.ms-office.chartcolorstyle+xml"/>
  <Override PartName="/xl/drawings/drawing82.xml" ContentType="application/vnd.openxmlformats-officedocument.drawing+xml"/>
  <Override PartName="/xl/charts/chart106.xml" ContentType="application/vnd.openxmlformats-officedocument.drawingml.chart+xml"/>
  <Override PartName="/xl/charts/style106.xml" ContentType="application/vnd.ms-office.chartstyle+xml"/>
  <Override PartName="/xl/charts/colors106.xml" ContentType="application/vnd.ms-office.chartcolorstyle+xml"/>
  <Override PartName="/xl/drawings/drawing83.xml" ContentType="application/vnd.openxmlformats-officedocument.drawing+xml"/>
  <Override PartName="/xl/charts/chart107.xml" ContentType="application/vnd.openxmlformats-officedocument.drawingml.chart+xml"/>
  <Override PartName="/xl/charts/style107.xml" ContentType="application/vnd.ms-office.chartstyle+xml"/>
  <Override PartName="/xl/charts/colors107.xml" ContentType="application/vnd.ms-office.chartcolorstyle+xml"/>
  <Override PartName="/xl/drawings/drawing84.xml" ContentType="application/vnd.openxmlformats-officedocument.drawing+xml"/>
  <Override PartName="/xl/charts/chart108.xml" ContentType="application/vnd.openxmlformats-officedocument.drawingml.chart+xml"/>
  <Override PartName="/xl/charts/style108.xml" ContentType="application/vnd.ms-office.chartstyle+xml"/>
  <Override PartName="/xl/charts/colors108.xml" ContentType="application/vnd.ms-office.chartcolorstyle+xml"/>
  <Override PartName="/xl/drawings/drawing85.xml" ContentType="application/vnd.openxmlformats-officedocument.drawing+xml"/>
  <Override PartName="/xl/charts/chart109.xml" ContentType="application/vnd.openxmlformats-officedocument.drawingml.chart+xml"/>
  <Override PartName="/xl/charts/style109.xml" ContentType="application/vnd.ms-office.chartstyle+xml"/>
  <Override PartName="/xl/charts/colors109.xml" ContentType="application/vnd.ms-office.chartcolorstyle+xml"/>
  <Override PartName="/xl/drawings/drawing86.xml" ContentType="application/vnd.openxmlformats-officedocument.drawing+xml"/>
  <Override PartName="/xl/charts/chart110.xml" ContentType="application/vnd.openxmlformats-officedocument.drawingml.chart+xml"/>
  <Override PartName="/xl/charts/style110.xml" ContentType="application/vnd.ms-office.chartstyle+xml"/>
  <Override PartName="/xl/charts/colors110.xml" ContentType="application/vnd.ms-office.chartcolorstyle+xml"/>
  <Override PartName="/xl/drawings/drawing87.xml" ContentType="application/vnd.openxmlformats-officedocument.drawing+xml"/>
  <Override PartName="/xl/charts/chart111.xml" ContentType="application/vnd.openxmlformats-officedocument.drawingml.chart+xml"/>
  <Override PartName="/xl/charts/style111.xml" ContentType="application/vnd.ms-office.chartstyle+xml"/>
  <Override PartName="/xl/charts/colors111.xml" ContentType="application/vnd.ms-office.chartcolorstyle+xml"/>
  <Override PartName="/xl/drawings/drawing88.xml" ContentType="application/vnd.openxmlformats-officedocument.drawing+xml"/>
  <Override PartName="/xl/charts/chart112.xml" ContentType="application/vnd.openxmlformats-officedocument.drawingml.chart+xml"/>
  <Override PartName="/xl/charts/style112.xml" ContentType="application/vnd.ms-office.chartstyle+xml"/>
  <Override PartName="/xl/charts/colors112.xml" ContentType="application/vnd.ms-office.chartcolorstyle+xml"/>
  <Override PartName="/xl/drawings/drawing89.xml" ContentType="application/vnd.openxmlformats-officedocument.drawing+xml"/>
  <Override PartName="/xl/charts/chart113.xml" ContentType="application/vnd.openxmlformats-officedocument.drawingml.chart+xml"/>
  <Override PartName="/xl/charts/style113.xml" ContentType="application/vnd.ms-office.chartstyle+xml"/>
  <Override PartName="/xl/charts/colors113.xml" ContentType="application/vnd.ms-office.chartcolorstyle+xml"/>
  <Override PartName="/xl/drawings/drawing90.xml" ContentType="application/vnd.openxmlformats-officedocument.drawing+xml"/>
  <Override PartName="/xl/charts/chart114.xml" ContentType="application/vnd.openxmlformats-officedocument.drawingml.chart+xml"/>
  <Override PartName="/xl/charts/style114.xml" ContentType="application/vnd.ms-office.chartstyle+xml"/>
  <Override PartName="/xl/charts/colors114.xml" ContentType="application/vnd.ms-office.chartcolorstyle+xml"/>
  <Override PartName="/xl/charts/chart115.xml" ContentType="application/vnd.openxmlformats-officedocument.drawingml.chart+xml"/>
  <Override PartName="/xl/charts/style115.xml" ContentType="application/vnd.ms-office.chartstyle+xml"/>
  <Override PartName="/xl/charts/colors115.xml" ContentType="application/vnd.ms-office.chartcolorstyle+xml"/>
  <Override PartName="/xl/drawings/drawing91.xml" ContentType="application/vnd.openxmlformats-officedocument.drawing+xml"/>
  <Override PartName="/xl/charts/chart116.xml" ContentType="application/vnd.openxmlformats-officedocument.drawingml.chart+xml"/>
  <Override PartName="/xl/charts/style116.xml" ContentType="application/vnd.ms-office.chartstyle+xml"/>
  <Override PartName="/xl/charts/colors116.xml" ContentType="application/vnd.ms-office.chartcolorstyle+xml"/>
  <Override PartName="/xl/charts/chart117.xml" ContentType="application/vnd.openxmlformats-officedocument.drawingml.chart+xml"/>
  <Override PartName="/xl/charts/style117.xml" ContentType="application/vnd.ms-office.chartstyle+xml"/>
  <Override PartName="/xl/charts/colors117.xml" ContentType="application/vnd.ms-office.chartcolorstyle+xml"/>
  <Override PartName="/xl/drawings/drawing92.xml" ContentType="application/vnd.openxmlformats-officedocument.drawing+xml"/>
  <Override PartName="/xl/charts/chart118.xml" ContentType="application/vnd.openxmlformats-officedocument.drawingml.chart+xml"/>
  <Override PartName="/xl/charts/style118.xml" ContentType="application/vnd.ms-office.chartstyle+xml"/>
  <Override PartName="/xl/charts/colors118.xml" ContentType="application/vnd.ms-office.chartcolorstyle+xml"/>
  <Override PartName="/xl/charts/chart119.xml" ContentType="application/vnd.openxmlformats-officedocument.drawingml.chart+xml"/>
  <Override PartName="/xl/charts/style119.xml" ContentType="application/vnd.ms-office.chartstyle+xml"/>
  <Override PartName="/xl/charts/colors119.xml" ContentType="application/vnd.ms-office.chartcolorstyle+xml"/>
  <Override PartName="/xl/drawings/drawing93.xml" ContentType="application/vnd.openxmlformats-officedocument.drawing+xml"/>
  <Override PartName="/xl/charts/chart120.xml" ContentType="application/vnd.openxmlformats-officedocument.drawingml.chart+xml"/>
  <Override PartName="/xl/charts/style120.xml" ContentType="application/vnd.ms-office.chartstyle+xml"/>
  <Override PartName="/xl/charts/colors120.xml" ContentType="application/vnd.ms-office.chartcolorstyle+xml"/>
  <Override PartName="/xl/charts/chart121.xml" ContentType="application/vnd.openxmlformats-officedocument.drawingml.chart+xml"/>
  <Override PartName="/xl/charts/style121.xml" ContentType="application/vnd.ms-office.chartstyle+xml"/>
  <Override PartName="/xl/charts/colors121.xml" ContentType="application/vnd.ms-office.chartcolorstyle+xml"/>
  <Override PartName="/xl/drawings/drawing94.xml" ContentType="application/vnd.openxmlformats-officedocument.drawing+xml"/>
  <Override PartName="/xl/charts/chart122.xml" ContentType="application/vnd.openxmlformats-officedocument.drawingml.chart+xml"/>
  <Override PartName="/xl/charts/style122.xml" ContentType="application/vnd.ms-office.chartstyle+xml"/>
  <Override PartName="/xl/charts/colors122.xml" ContentType="application/vnd.ms-office.chartcolorstyle+xml"/>
  <Override PartName="/xl/charts/chart123.xml" ContentType="application/vnd.openxmlformats-officedocument.drawingml.chart+xml"/>
  <Override PartName="/xl/charts/style123.xml" ContentType="application/vnd.ms-office.chartstyle+xml"/>
  <Override PartName="/xl/charts/colors123.xml" ContentType="application/vnd.ms-office.chartcolorstyle+xml"/>
  <Override PartName="/xl/drawings/drawing95.xml" ContentType="application/vnd.openxmlformats-officedocument.drawing+xml"/>
  <Override PartName="/xl/charts/chart124.xml" ContentType="application/vnd.openxmlformats-officedocument.drawingml.chart+xml"/>
  <Override PartName="/xl/charts/style124.xml" ContentType="application/vnd.ms-office.chartstyle+xml"/>
  <Override PartName="/xl/charts/colors124.xml" ContentType="application/vnd.ms-office.chartcolorstyle+xml"/>
  <Override PartName="/xl/drawings/drawing96.xml" ContentType="application/vnd.openxmlformats-officedocument.drawing+xml"/>
  <Override PartName="/xl/charts/chart125.xml" ContentType="application/vnd.openxmlformats-officedocument.drawingml.chart+xml"/>
  <Override PartName="/xl/charts/style125.xml" ContentType="application/vnd.ms-office.chartstyle+xml"/>
  <Override PartName="/xl/charts/colors125.xml" ContentType="application/vnd.ms-office.chartcolorstyle+xml"/>
  <Override PartName="/xl/drawings/drawing97.xml" ContentType="application/vnd.openxmlformats-officedocument.drawing+xml"/>
  <Override PartName="/xl/charts/chart126.xml" ContentType="application/vnd.openxmlformats-officedocument.drawingml.chart+xml"/>
  <Override PartName="/xl/charts/style126.xml" ContentType="application/vnd.ms-office.chartstyle+xml"/>
  <Override PartName="/xl/charts/colors126.xml" ContentType="application/vnd.ms-office.chartcolorstyle+xml"/>
  <Override PartName="/xl/drawings/drawing98.xml" ContentType="application/vnd.openxmlformats-officedocument.drawing+xml"/>
  <Override PartName="/xl/charts/chart127.xml" ContentType="application/vnd.openxmlformats-officedocument.drawingml.chart+xml"/>
  <Override PartName="/xl/charts/style127.xml" ContentType="application/vnd.ms-office.chartstyle+xml"/>
  <Override PartName="/xl/charts/colors127.xml" ContentType="application/vnd.ms-office.chartcolorstyle+xml"/>
  <Override PartName="/xl/drawings/drawing99.xml" ContentType="application/vnd.openxmlformats-officedocument.drawing+xml"/>
  <Override PartName="/xl/charts/chart128.xml" ContentType="application/vnd.openxmlformats-officedocument.drawingml.chart+xml"/>
  <Override PartName="/xl/charts/style128.xml" ContentType="application/vnd.ms-office.chartstyle+xml"/>
  <Override PartName="/xl/charts/colors128.xml" ContentType="application/vnd.ms-office.chartcolorstyle+xml"/>
  <Override PartName="/xl/drawings/drawing100.xml" ContentType="application/vnd.openxmlformats-officedocument.drawing+xml"/>
  <Override PartName="/xl/charts/chart129.xml" ContentType="application/vnd.openxmlformats-officedocument.drawingml.chart+xml"/>
  <Override PartName="/xl/charts/style129.xml" ContentType="application/vnd.ms-office.chartstyle+xml"/>
  <Override PartName="/xl/charts/colors129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871559e157ede4f/Work/2024/Managers 2024/Water/"/>
    </mc:Choice>
  </mc:AlternateContent>
  <xr:revisionPtr revIDLastSave="0" documentId="8_{BA281AB0-9344-C340-B495-758A3A55FB2B}" xr6:coauthVersionLast="47" xr6:coauthVersionMax="47" xr10:uidLastSave="{00000000-0000-0000-0000-000000000000}"/>
  <bookViews>
    <workbookView xWindow="-110" yWindow="-110" windowWidth="27580" windowHeight="17740" tabRatio="790" firstSheet="100" activeTab="100" xr2:uid="{41501D5F-5120-496E-A231-5765AC34CBEE}"/>
  </bookViews>
  <sheets>
    <sheet name="Group 1" sheetId="53" r:id="rId1"/>
    <sheet name="Group 2" sheetId="133" r:id="rId2"/>
    <sheet name="Group 10" sheetId="141" r:id="rId3"/>
    <sheet name="Group 32" sheetId="163" r:id="rId4"/>
    <sheet name="Group 3" sheetId="134" r:id="rId5"/>
    <sheet name="Group 4" sheetId="135" r:id="rId6"/>
    <sheet name="Group 11" sheetId="142" state="hidden" r:id="rId7"/>
    <sheet name="Group 12" sheetId="143" state="hidden" r:id="rId8"/>
    <sheet name="Group 30" sheetId="161" state="hidden" r:id="rId9"/>
    <sheet name="Group 5" sheetId="136" state="hidden" r:id="rId10"/>
    <sheet name="Group 6" sheetId="137" state="hidden" r:id="rId11"/>
    <sheet name="Group 7" sheetId="138" state="hidden" r:id="rId12"/>
    <sheet name="Group 8" sheetId="139" state="hidden" r:id="rId13"/>
    <sheet name="Group 9" sheetId="140" state="hidden" r:id="rId14"/>
    <sheet name="Group 13" sheetId="144" state="hidden" r:id="rId15"/>
    <sheet name="Group 14" sheetId="145" state="hidden" r:id="rId16"/>
    <sheet name="Group 15" sheetId="146" state="hidden" r:id="rId17"/>
    <sheet name="Group 16" sheetId="147" state="hidden" r:id="rId18"/>
    <sheet name="Group 17" sheetId="148" state="hidden" r:id="rId19"/>
    <sheet name="Group 18" sheetId="149" state="hidden" r:id="rId20"/>
    <sheet name="Group 19" sheetId="150" state="hidden" r:id="rId21"/>
    <sheet name="Group 20" sheetId="151" r:id="rId22"/>
    <sheet name="Group 21" sheetId="152" r:id="rId23"/>
    <sheet name="Group 23" sheetId="154" state="hidden" r:id="rId24"/>
    <sheet name="Group 24" sheetId="155" state="hidden" r:id="rId25"/>
    <sheet name="Group 25" sheetId="156" state="hidden" r:id="rId26"/>
    <sheet name="Group 26" sheetId="157" state="hidden" r:id="rId27"/>
    <sheet name="Group 27" sheetId="158" state="hidden" r:id="rId28"/>
    <sheet name="Group 28" sheetId="159" state="hidden" r:id="rId29"/>
    <sheet name="Group 29" sheetId="160" state="hidden" r:id="rId30"/>
    <sheet name="Group 22" sheetId="153" r:id="rId31"/>
    <sheet name="Group 31" sheetId="162" r:id="rId32"/>
    <sheet name="Group 33" sheetId="164" r:id="rId33"/>
    <sheet name="Group 34" sheetId="165" state="hidden" r:id="rId34"/>
    <sheet name="Group 35" sheetId="166" state="hidden" r:id="rId35"/>
    <sheet name="Group 36" sheetId="167" state="hidden" r:id="rId36"/>
    <sheet name="Group 37" sheetId="168" state="hidden" r:id="rId37"/>
    <sheet name="Group 38" sheetId="169" state="hidden" r:id="rId38"/>
    <sheet name="Group 39" sheetId="170" state="hidden" r:id="rId39"/>
    <sheet name="Group 73" sheetId="204" r:id="rId40"/>
    <sheet name="Group 74" sheetId="205" r:id="rId41"/>
    <sheet name="Group 40" sheetId="171" r:id="rId42"/>
    <sheet name="Group 41" sheetId="172" r:id="rId43"/>
    <sheet name="Group 50" sheetId="181" r:id="rId44"/>
    <sheet name="Group 71" sheetId="202" r:id="rId45"/>
    <sheet name="Group 53" sheetId="184" state="hidden" r:id="rId46"/>
    <sheet name="Group 54" sheetId="185" state="hidden" r:id="rId47"/>
    <sheet name="Group 42" sheetId="173" state="hidden" r:id="rId48"/>
    <sheet name="Group 43" sheetId="174" state="hidden" r:id="rId49"/>
    <sheet name="Group 44" sheetId="175" state="hidden" r:id="rId50"/>
    <sheet name="Group 45" sheetId="176" state="hidden" r:id="rId51"/>
    <sheet name="Group 46" sheetId="177" state="hidden" r:id="rId52"/>
    <sheet name="Group 47" sheetId="178" state="hidden" r:id="rId53"/>
    <sheet name="Group 48" sheetId="179" state="hidden" r:id="rId54"/>
    <sheet name="Group 49" sheetId="180" state="hidden" r:id="rId55"/>
    <sheet name="Group 55" sheetId="186" state="hidden" r:id="rId56"/>
    <sheet name="Group 56" sheetId="187" state="hidden" r:id="rId57"/>
    <sheet name="Group 57" sheetId="188" state="hidden" r:id="rId58"/>
    <sheet name="Group 58" sheetId="189" state="hidden" r:id="rId59"/>
    <sheet name="Group 59" sheetId="190" state="hidden" r:id="rId60"/>
    <sheet name="Group 60" sheetId="191" state="hidden" r:id="rId61"/>
    <sheet name="Group 61" sheetId="192" state="hidden" r:id="rId62"/>
    <sheet name="Group 62" sheetId="193" state="hidden" r:id="rId63"/>
    <sheet name="Group 63" sheetId="194" state="hidden" r:id="rId64"/>
    <sheet name="Group 64" sheetId="195" state="hidden" r:id="rId65"/>
    <sheet name="Group 65" sheetId="196" state="hidden" r:id="rId66"/>
    <sheet name="Group 66" sheetId="197" state="hidden" r:id="rId67"/>
    <sheet name="Group 67" sheetId="198" state="hidden" r:id="rId68"/>
    <sheet name="Group 68" sheetId="199" state="hidden" r:id="rId69"/>
    <sheet name="Group 69" sheetId="200" state="hidden" r:id="rId70"/>
    <sheet name="Group 77" sheetId="208" r:id="rId71"/>
    <sheet name="Group 70" sheetId="201" r:id="rId72"/>
    <sheet name="Group 72" sheetId="203" state="hidden" r:id="rId73"/>
    <sheet name="Group 75" sheetId="206" r:id="rId74"/>
    <sheet name="Group 51" sheetId="182" r:id="rId75"/>
    <sheet name="Group 52" sheetId="183" r:id="rId76"/>
    <sheet name="Group 76" sheetId="207" r:id="rId77"/>
    <sheet name="Group 78" sheetId="209" r:id="rId78"/>
    <sheet name="Group 79" sheetId="210" state="hidden" r:id="rId79"/>
    <sheet name="Group 80" sheetId="211" state="hidden" r:id="rId80"/>
    <sheet name="Group 81" sheetId="212" state="hidden" r:id="rId81"/>
    <sheet name="Group 82" sheetId="213" state="hidden" r:id="rId82"/>
    <sheet name="Group 83" sheetId="214" state="hidden" r:id="rId83"/>
    <sheet name="Group 84" sheetId="215" state="hidden" r:id="rId84"/>
    <sheet name="Group 85" sheetId="216" state="hidden" r:id="rId85"/>
    <sheet name="Group 86" sheetId="217" state="hidden" r:id="rId86"/>
    <sheet name="Group 87" sheetId="218" state="hidden" r:id="rId87"/>
    <sheet name="Group 88" sheetId="219" state="hidden" r:id="rId88"/>
    <sheet name="Group 89" sheetId="220" state="hidden" r:id="rId89"/>
    <sheet name="Group 93" sheetId="224" r:id="rId90"/>
    <sheet name="Group 90" sheetId="221" r:id="rId91"/>
    <sheet name="Group 91" sheetId="222" r:id="rId92"/>
    <sheet name="Group 92" sheetId="223" r:id="rId93"/>
    <sheet name="Group 94" sheetId="225" r:id="rId94"/>
    <sheet name="Group 95" sheetId="226" state="hidden" r:id="rId95"/>
    <sheet name="Group 96" sheetId="227" state="hidden" r:id="rId96"/>
    <sheet name="Group 97" sheetId="228" state="hidden" r:id="rId97"/>
    <sheet name="Group 98" sheetId="229" state="hidden" r:id="rId98"/>
    <sheet name="Group 99" sheetId="230" state="hidden" r:id="rId99"/>
    <sheet name="HALL" sheetId="239" r:id="rId100"/>
    <sheet name="Data" sheetId="131" r:id="rId101"/>
    <sheet name="ACRE FEET" sheetId="240" r:id="rId102"/>
    <sheet name="Dates" sheetId="102" r:id="rId103"/>
    <sheet name="Hamer Agrimet" sheetId="8" r:id="rId104"/>
    <sheet name="Ashton Agrimet" sheetId="235" r:id="rId105"/>
    <sheet name="Osgood Agrimet" sheetId="10" r:id="rId106"/>
    <sheet name="PivotTrac Totals" sheetId="4" r:id="rId107"/>
    <sheet name="Rain Totals" sheetId="25" r:id="rId108"/>
    <sheet name="Week 1" sheetId="11" r:id="rId109"/>
    <sheet name="Week 2" sheetId="12" r:id="rId110"/>
    <sheet name="Week 3" sheetId="19" r:id="rId111"/>
    <sheet name="Week 4" sheetId="13" r:id="rId112"/>
    <sheet name="Week 5" sheetId="86" r:id="rId113"/>
    <sheet name="Week 6" sheetId="87" r:id="rId114"/>
    <sheet name="Week 7" sheetId="88" r:id="rId115"/>
    <sheet name="Week 8" sheetId="89" r:id="rId116"/>
    <sheet name="Week 9" sheetId="90" r:id="rId117"/>
    <sheet name="Week 10" sheetId="91" r:id="rId118"/>
    <sheet name="Week 11" sheetId="92" r:id="rId119"/>
    <sheet name="Week 12" sheetId="93" r:id="rId120"/>
    <sheet name="Week 13" sheetId="94" r:id="rId121"/>
    <sheet name="Week 14" sheetId="95" r:id="rId122"/>
    <sheet name="Week 15" sheetId="96" r:id="rId123"/>
    <sheet name="Week 16" sheetId="97" r:id="rId124"/>
    <sheet name="Week 17" sheetId="98" r:id="rId125"/>
    <sheet name="Week 18" sheetId="99" r:id="rId126"/>
    <sheet name="Week 19" sheetId="103" r:id="rId127"/>
    <sheet name="Week 20" sheetId="104" r:id="rId128"/>
    <sheet name="Week 21" sheetId="105" r:id="rId129"/>
    <sheet name="Week 22" sheetId="106" r:id="rId130"/>
    <sheet name="Week 23" sheetId="107" r:id="rId131"/>
    <sheet name="Week 24" sheetId="108" r:id="rId132"/>
    <sheet name="Week 25" sheetId="109" r:id="rId133"/>
    <sheet name="Week 26" sheetId="110" r:id="rId134"/>
    <sheet name="Pivotrac YE" sheetId="100" r:id="rId135"/>
  </sheets>
  <definedNames>
    <definedName name="_xlnm._FilterDatabase" localSheetId="100" hidden="1">Data!$A$1:$AK$1018</definedName>
    <definedName name="_xlnm._FilterDatabase" localSheetId="106" hidden="1">'PivotTrac Totals'!$A$1:$BD$1</definedName>
    <definedName name="ExternalData_1" localSheetId="104" hidden="1">'Ashton Agrimet'!$A$1:$F$276</definedName>
    <definedName name="ExternalData_1" localSheetId="103" hidden="1">'Hamer Agrimet'!$A$1:$E$275</definedName>
    <definedName name="ExternalData_1" localSheetId="105" hidden="1">'Osgood Agrimet'!$A$1:$E$275</definedName>
    <definedName name="Potatoes">Dates!$O$11:$O$15</definedName>
    <definedName name="Spring_Grain">Dates!$P$11:$P$15</definedName>
    <definedName name="Wheat">Dates!$R$11:$R$15</definedName>
    <definedName name="Winter_Grain">Dates!$Q$11:$Q$15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" i="4" l="1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S151" i="4"/>
  <c r="S152" i="4"/>
  <c r="S153" i="4"/>
  <c r="S154" i="4"/>
  <c r="S155" i="4"/>
  <c r="S156" i="4"/>
  <c r="S157" i="4"/>
  <c r="S158" i="4"/>
  <c r="S159" i="4"/>
  <c r="S160" i="4"/>
  <c r="S161" i="4"/>
  <c r="S162" i="4"/>
  <c r="S163" i="4"/>
  <c r="S164" i="4"/>
  <c r="S165" i="4"/>
  <c r="S166" i="4"/>
  <c r="S167" i="4"/>
  <c r="S168" i="4"/>
  <c r="S169" i="4"/>
  <c r="S170" i="4"/>
  <c r="S171" i="4"/>
  <c r="S172" i="4"/>
  <c r="S173" i="4"/>
  <c r="S174" i="4"/>
  <c r="S175" i="4"/>
  <c r="S176" i="4"/>
  <c r="S177" i="4"/>
  <c r="S178" i="4"/>
  <c r="S179" i="4"/>
  <c r="S180" i="4"/>
  <c r="S181" i="4"/>
  <c r="S182" i="4"/>
  <c r="S183" i="4"/>
  <c r="S184" i="4"/>
  <c r="S185" i="4"/>
  <c r="S186" i="4"/>
  <c r="S187" i="4"/>
  <c r="S188" i="4"/>
  <c r="S189" i="4"/>
  <c r="S190" i="4"/>
  <c r="S191" i="4"/>
  <c r="S192" i="4"/>
  <c r="S193" i="4"/>
  <c r="S194" i="4"/>
  <c r="S195" i="4"/>
  <c r="S196" i="4"/>
  <c r="S197" i="4"/>
  <c r="S198" i="4"/>
  <c r="S199" i="4"/>
  <c r="S200" i="4"/>
  <c r="S201" i="4"/>
  <c r="S202" i="4"/>
  <c r="S203" i="4"/>
  <c r="S204" i="4"/>
  <c r="S205" i="4"/>
  <c r="S206" i="4"/>
  <c r="S207" i="4"/>
  <c r="S208" i="4"/>
  <c r="S209" i="4"/>
  <c r="S210" i="4"/>
  <c r="S211" i="4"/>
  <c r="S212" i="4"/>
  <c r="S213" i="4"/>
  <c r="S214" i="4"/>
  <c r="S215" i="4"/>
  <c r="S216" i="4"/>
  <c r="S217" i="4"/>
  <c r="S218" i="4"/>
  <c r="S219" i="4"/>
  <c r="S220" i="4"/>
  <c r="S221" i="4"/>
  <c r="S222" i="4"/>
  <c r="S223" i="4"/>
  <c r="S224" i="4"/>
  <c r="S225" i="4"/>
  <c r="S226" i="4"/>
  <c r="S227" i="4"/>
  <c r="S228" i="4"/>
  <c r="S229" i="4"/>
  <c r="S230" i="4"/>
  <c r="S231" i="4"/>
  <c r="S232" i="4"/>
  <c r="S233" i="4"/>
  <c r="S234" i="4"/>
  <c r="S235" i="4"/>
  <c r="S236" i="4"/>
  <c r="S237" i="4"/>
  <c r="S238" i="4"/>
  <c r="S239" i="4"/>
  <c r="S240" i="4"/>
  <c r="S241" i="4"/>
  <c r="S242" i="4"/>
  <c r="S243" i="4"/>
  <c r="S244" i="4"/>
  <c r="S245" i="4"/>
  <c r="S246" i="4"/>
  <c r="S247" i="4"/>
  <c r="S248" i="4"/>
  <c r="S249" i="4"/>
  <c r="S250" i="4"/>
  <c r="S251" i="4"/>
  <c r="S252" i="4"/>
  <c r="S253" i="4"/>
  <c r="S254" i="4"/>
  <c r="S255" i="4"/>
  <c r="S256" i="4"/>
  <c r="S257" i="4"/>
  <c r="S4" i="4"/>
  <c r="U4" i="4"/>
  <c r="U5" i="4"/>
  <c r="V5" i="4"/>
  <c r="U6" i="4"/>
  <c r="V6" i="4"/>
  <c r="U7" i="4"/>
  <c r="V7" i="4"/>
  <c r="U8" i="4"/>
  <c r="V8" i="4"/>
  <c r="U9" i="4"/>
  <c r="U10" i="4"/>
  <c r="U11" i="4"/>
  <c r="U12" i="4"/>
  <c r="U13" i="4"/>
  <c r="V13" i="4"/>
  <c r="U14" i="4"/>
  <c r="V14" i="4"/>
  <c r="U15" i="4"/>
  <c r="V15" i="4"/>
  <c r="U16" i="4"/>
  <c r="V16" i="4"/>
  <c r="U17" i="4"/>
  <c r="U18" i="4"/>
  <c r="U19" i="4"/>
  <c r="U20" i="4"/>
  <c r="U21" i="4"/>
  <c r="V21" i="4"/>
  <c r="U22" i="4"/>
  <c r="V22" i="4"/>
  <c r="U23" i="4"/>
  <c r="V23" i="4"/>
  <c r="U24" i="4"/>
  <c r="V24" i="4"/>
  <c r="U25" i="4"/>
  <c r="U26" i="4"/>
  <c r="U27" i="4"/>
  <c r="U28" i="4"/>
  <c r="U29" i="4"/>
  <c r="V29" i="4"/>
  <c r="U30" i="4"/>
  <c r="V30" i="4"/>
  <c r="U31" i="4"/>
  <c r="V31" i="4"/>
  <c r="U32" i="4"/>
  <c r="V32" i="4"/>
  <c r="U33" i="4"/>
  <c r="U34" i="4"/>
  <c r="U35" i="4"/>
  <c r="U36" i="4"/>
  <c r="U37" i="4"/>
  <c r="V37" i="4"/>
  <c r="U38" i="4"/>
  <c r="V38" i="4"/>
  <c r="U39" i="4"/>
  <c r="V39" i="4"/>
  <c r="U40" i="4"/>
  <c r="V40" i="4"/>
  <c r="U41" i="4"/>
  <c r="U42" i="4"/>
  <c r="U43" i="4"/>
  <c r="U44" i="4"/>
  <c r="U45" i="4"/>
  <c r="V45" i="4"/>
  <c r="U46" i="4"/>
  <c r="V46" i="4"/>
  <c r="U47" i="4"/>
  <c r="V47" i="4"/>
  <c r="U48" i="4"/>
  <c r="V48" i="4"/>
  <c r="U49" i="4"/>
  <c r="U50" i="4"/>
  <c r="U51" i="4"/>
  <c r="U52" i="4"/>
  <c r="U53" i="4"/>
  <c r="V53" i="4"/>
  <c r="U54" i="4"/>
  <c r="V54" i="4"/>
  <c r="U55" i="4"/>
  <c r="V55" i="4"/>
  <c r="U56" i="4"/>
  <c r="V56" i="4"/>
  <c r="U57" i="4"/>
  <c r="U58" i="4"/>
  <c r="U59" i="4"/>
  <c r="U60" i="4"/>
  <c r="U61" i="4"/>
  <c r="V61" i="4"/>
  <c r="U62" i="4"/>
  <c r="V62" i="4"/>
  <c r="U63" i="4"/>
  <c r="V63" i="4"/>
  <c r="U64" i="4"/>
  <c r="V64" i="4"/>
  <c r="U65" i="4"/>
  <c r="U66" i="4"/>
  <c r="U67" i="4"/>
  <c r="U68" i="4"/>
  <c r="U69" i="4"/>
  <c r="V69" i="4"/>
  <c r="U70" i="4"/>
  <c r="V70" i="4"/>
  <c r="U71" i="4"/>
  <c r="V71" i="4"/>
  <c r="U72" i="4"/>
  <c r="V72" i="4"/>
  <c r="U73" i="4"/>
  <c r="U74" i="4"/>
  <c r="U75" i="4"/>
  <c r="U76" i="4"/>
  <c r="U77" i="4"/>
  <c r="V77" i="4"/>
  <c r="U78" i="4"/>
  <c r="V78" i="4"/>
  <c r="U79" i="4"/>
  <c r="V79" i="4"/>
  <c r="U80" i="4"/>
  <c r="V80" i="4"/>
  <c r="U81" i="4"/>
  <c r="U82" i="4"/>
  <c r="U83" i="4"/>
  <c r="U84" i="4"/>
  <c r="U85" i="4"/>
  <c r="V85" i="4"/>
  <c r="U86" i="4"/>
  <c r="V86" i="4"/>
  <c r="U87" i="4"/>
  <c r="V87" i="4"/>
  <c r="U88" i="4"/>
  <c r="V88" i="4"/>
  <c r="U89" i="4"/>
  <c r="U90" i="4"/>
  <c r="U91" i="4"/>
  <c r="U92" i="4"/>
  <c r="U93" i="4"/>
  <c r="V93" i="4"/>
  <c r="U94" i="4"/>
  <c r="V94" i="4"/>
  <c r="U95" i="4"/>
  <c r="V95" i="4"/>
  <c r="U96" i="4"/>
  <c r="V96" i="4"/>
  <c r="U97" i="4"/>
  <c r="U98" i="4"/>
  <c r="U99" i="4"/>
  <c r="U100" i="4"/>
  <c r="U101" i="4"/>
  <c r="V101" i="4"/>
  <c r="U102" i="4"/>
  <c r="V102" i="4"/>
  <c r="U103" i="4"/>
  <c r="V103" i="4"/>
  <c r="U104" i="4"/>
  <c r="V104" i="4"/>
  <c r="U105" i="4"/>
  <c r="U106" i="4"/>
  <c r="U107" i="4"/>
  <c r="U108" i="4"/>
  <c r="U109" i="4"/>
  <c r="V109" i="4"/>
  <c r="U110" i="4"/>
  <c r="V110" i="4"/>
  <c r="U111" i="4"/>
  <c r="V111" i="4"/>
  <c r="U112" i="4"/>
  <c r="V112" i="4"/>
  <c r="U113" i="4"/>
  <c r="U114" i="4"/>
  <c r="U115" i="4"/>
  <c r="U116" i="4"/>
  <c r="U117" i="4"/>
  <c r="V117" i="4"/>
  <c r="U118" i="4"/>
  <c r="V118" i="4"/>
  <c r="U119" i="4"/>
  <c r="V119" i="4"/>
  <c r="U120" i="4"/>
  <c r="V120" i="4"/>
  <c r="U121" i="4"/>
  <c r="U122" i="4"/>
  <c r="U123" i="4"/>
  <c r="U124" i="4"/>
  <c r="U125" i="4"/>
  <c r="V125" i="4"/>
  <c r="U126" i="4"/>
  <c r="V126" i="4"/>
  <c r="U127" i="4"/>
  <c r="V127" i="4"/>
  <c r="U128" i="4"/>
  <c r="V128" i="4"/>
  <c r="U129" i="4"/>
  <c r="U130" i="4"/>
  <c r="U131" i="4"/>
  <c r="U132" i="4"/>
  <c r="U133" i="4"/>
  <c r="V133" i="4"/>
  <c r="U134" i="4"/>
  <c r="V134" i="4"/>
  <c r="U135" i="4"/>
  <c r="V135" i="4"/>
  <c r="U136" i="4"/>
  <c r="V136" i="4"/>
  <c r="U137" i="4"/>
  <c r="U138" i="4"/>
  <c r="U139" i="4"/>
  <c r="U140" i="4"/>
  <c r="U141" i="4"/>
  <c r="V141" i="4"/>
  <c r="U142" i="4"/>
  <c r="V142" i="4"/>
  <c r="U143" i="4"/>
  <c r="V143" i="4"/>
  <c r="U144" i="4"/>
  <c r="V144" i="4"/>
  <c r="U145" i="4"/>
  <c r="U146" i="4"/>
  <c r="U147" i="4"/>
  <c r="U148" i="4"/>
  <c r="U149" i="4"/>
  <c r="V149" i="4"/>
  <c r="U150" i="4"/>
  <c r="V150" i="4"/>
  <c r="U151" i="4"/>
  <c r="V151" i="4"/>
  <c r="U152" i="4"/>
  <c r="V152" i="4"/>
  <c r="U153" i="4"/>
  <c r="U154" i="4"/>
  <c r="U155" i="4"/>
  <c r="U156" i="4"/>
  <c r="U157" i="4"/>
  <c r="V157" i="4"/>
  <c r="U158" i="4"/>
  <c r="V158" i="4"/>
  <c r="U159" i="4"/>
  <c r="V159" i="4"/>
  <c r="U160" i="4"/>
  <c r="V160" i="4"/>
  <c r="U161" i="4"/>
  <c r="U162" i="4"/>
  <c r="U163" i="4"/>
  <c r="U164" i="4"/>
  <c r="U165" i="4"/>
  <c r="V165" i="4"/>
  <c r="U166" i="4"/>
  <c r="V166" i="4"/>
  <c r="U167" i="4"/>
  <c r="V167" i="4"/>
  <c r="U168" i="4"/>
  <c r="V168" i="4"/>
  <c r="U169" i="4"/>
  <c r="U170" i="4"/>
  <c r="U171" i="4"/>
  <c r="U172" i="4"/>
  <c r="U173" i="4"/>
  <c r="V173" i="4"/>
  <c r="U174" i="4"/>
  <c r="V174" i="4"/>
  <c r="U175" i="4"/>
  <c r="V175" i="4"/>
  <c r="U176" i="4"/>
  <c r="V176" i="4"/>
  <c r="U177" i="4"/>
  <c r="U178" i="4"/>
  <c r="U179" i="4"/>
  <c r="U180" i="4"/>
  <c r="U181" i="4"/>
  <c r="V181" i="4"/>
  <c r="U182" i="4"/>
  <c r="V182" i="4"/>
  <c r="U183" i="4"/>
  <c r="V183" i="4"/>
  <c r="U184" i="4"/>
  <c r="V184" i="4"/>
  <c r="U185" i="4"/>
  <c r="U186" i="4"/>
  <c r="U187" i="4"/>
  <c r="U188" i="4"/>
  <c r="U189" i="4"/>
  <c r="V189" i="4"/>
  <c r="U190" i="4"/>
  <c r="V190" i="4"/>
  <c r="U191" i="4"/>
  <c r="V191" i="4"/>
  <c r="U192" i="4"/>
  <c r="V192" i="4"/>
  <c r="U193" i="4"/>
  <c r="U194" i="4"/>
  <c r="U195" i="4"/>
  <c r="U196" i="4"/>
  <c r="U197" i="4"/>
  <c r="V197" i="4"/>
  <c r="U198" i="4"/>
  <c r="V198" i="4"/>
  <c r="U199" i="4"/>
  <c r="V199" i="4"/>
  <c r="U200" i="4"/>
  <c r="V200" i="4"/>
  <c r="U201" i="4"/>
  <c r="U202" i="4"/>
  <c r="U203" i="4"/>
  <c r="U204" i="4"/>
  <c r="U205" i="4"/>
  <c r="V205" i="4"/>
  <c r="U206" i="4"/>
  <c r="V206" i="4"/>
  <c r="U207" i="4"/>
  <c r="V207" i="4"/>
  <c r="U208" i="4"/>
  <c r="V208" i="4"/>
  <c r="U209" i="4"/>
  <c r="U210" i="4"/>
  <c r="U211" i="4"/>
  <c r="U212" i="4"/>
  <c r="U213" i="4"/>
  <c r="V213" i="4"/>
  <c r="U214" i="4"/>
  <c r="V214" i="4"/>
  <c r="U215" i="4"/>
  <c r="V215" i="4"/>
  <c r="U216" i="4"/>
  <c r="V216" i="4"/>
  <c r="U217" i="4"/>
  <c r="U218" i="4"/>
  <c r="U219" i="4"/>
  <c r="U220" i="4"/>
  <c r="U221" i="4"/>
  <c r="V221" i="4"/>
  <c r="U222" i="4"/>
  <c r="V222" i="4"/>
  <c r="U223" i="4"/>
  <c r="V223" i="4"/>
  <c r="U224" i="4"/>
  <c r="V224" i="4"/>
  <c r="U225" i="4"/>
  <c r="U226" i="4"/>
  <c r="U227" i="4"/>
  <c r="U228" i="4"/>
  <c r="U229" i="4"/>
  <c r="V229" i="4"/>
  <c r="U230" i="4"/>
  <c r="V230" i="4"/>
  <c r="U231" i="4"/>
  <c r="V231" i="4"/>
  <c r="U232" i="4"/>
  <c r="V232" i="4"/>
  <c r="U233" i="4"/>
  <c r="U234" i="4"/>
  <c r="V234" i="4"/>
  <c r="U235" i="4"/>
  <c r="V235" i="4"/>
  <c r="U236" i="4"/>
  <c r="U237" i="4"/>
  <c r="V237" i="4"/>
  <c r="U238" i="4"/>
  <c r="V238" i="4"/>
  <c r="U239" i="4"/>
  <c r="V239" i="4"/>
  <c r="U240" i="4"/>
  <c r="V240" i="4"/>
  <c r="U241" i="4"/>
  <c r="U242" i="4"/>
  <c r="V242" i="4"/>
  <c r="U243" i="4"/>
  <c r="V243" i="4"/>
  <c r="U244" i="4"/>
  <c r="U245" i="4"/>
  <c r="V245" i="4"/>
  <c r="U246" i="4"/>
  <c r="V246" i="4"/>
  <c r="U247" i="4"/>
  <c r="V247" i="4"/>
  <c r="U248" i="4"/>
  <c r="V248" i="4"/>
  <c r="U249" i="4"/>
  <c r="U250" i="4"/>
  <c r="V250" i="4"/>
  <c r="U251" i="4"/>
  <c r="U252" i="4"/>
  <c r="U253" i="4"/>
  <c r="U254" i="4"/>
  <c r="U255" i="4"/>
  <c r="U256" i="4"/>
  <c r="U257" i="4"/>
  <c r="W4" i="4"/>
  <c r="W5" i="4"/>
  <c r="X5" i="4"/>
  <c r="W6" i="4"/>
  <c r="X6" i="4"/>
  <c r="W7" i="4"/>
  <c r="X7" i="4"/>
  <c r="W8" i="4"/>
  <c r="X8" i="4"/>
  <c r="W9" i="4"/>
  <c r="W10" i="4"/>
  <c r="W11" i="4"/>
  <c r="W12" i="4"/>
  <c r="W13" i="4"/>
  <c r="X13" i="4"/>
  <c r="W14" i="4"/>
  <c r="X14" i="4"/>
  <c r="W15" i="4"/>
  <c r="X15" i="4"/>
  <c r="W16" i="4"/>
  <c r="X16" i="4"/>
  <c r="W17" i="4"/>
  <c r="W18" i="4"/>
  <c r="W19" i="4"/>
  <c r="W20" i="4"/>
  <c r="W21" i="4"/>
  <c r="X21" i="4"/>
  <c r="W22" i="4"/>
  <c r="X22" i="4"/>
  <c r="W23" i="4"/>
  <c r="X23" i="4"/>
  <c r="W24" i="4"/>
  <c r="X24" i="4"/>
  <c r="W25" i="4"/>
  <c r="W26" i="4"/>
  <c r="W27" i="4"/>
  <c r="W28" i="4"/>
  <c r="W29" i="4"/>
  <c r="X29" i="4"/>
  <c r="W30" i="4"/>
  <c r="X30" i="4"/>
  <c r="W31" i="4"/>
  <c r="X31" i="4"/>
  <c r="W32" i="4"/>
  <c r="X32" i="4"/>
  <c r="W33" i="4"/>
  <c r="W34" i="4"/>
  <c r="W35" i="4"/>
  <c r="W36" i="4"/>
  <c r="W37" i="4"/>
  <c r="X37" i="4"/>
  <c r="W38" i="4"/>
  <c r="X38" i="4"/>
  <c r="W39" i="4"/>
  <c r="X39" i="4"/>
  <c r="W40" i="4"/>
  <c r="X40" i="4"/>
  <c r="W41" i="4"/>
  <c r="W42" i="4"/>
  <c r="W43" i="4"/>
  <c r="W44" i="4"/>
  <c r="W45" i="4"/>
  <c r="X45" i="4"/>
  <c r="W46" i="4"/>
  <c r="X46" i="4"/>
  <c r="W47" i="4"/>
  <c r="X47" i="4"/>
  <c r="W48" i="4"/>
  <c r="X48" i="4"/>
  <c r="W49" i="4"/>
  <c r="W50" i="4"/>
  <c r="W51" i="4"/>
  <c r="W52" i="4"/>
  <c r="W53" i="4"/>
  <c r="X53" i="4"/>
  <c r="W54" i="4"/>
  <c r="X54" i="4"/>
  <c r="W55" i="4"/>
  <c r="X55" i="4"/>
  <c r="W56" i="4"/>
  <c r="X56" i="4"/>
  <c r="W57" i="4"/>
  <c r="W58" i="4"/>
  <c r="W59" i="4"/>
  <c r="W60" i="4"/>
  <c r="W61" i="4"/>
  <c r="X61" i="4"/>
  <c r="W62" i="4"/>
  <c r="X62" i="4"/>
  <c r="W63" i="4"/>
  <c r="X63" i="4"/>
  <c r="W64" i="4"/>
  <c r="X64" i="4"/>
  <c r="W65" i="4"/>
  <c r="W66" i="4"/>
  <c r="W67" i="4"/>
  <c r="W68" i="4"/>
  <c r="W69" i="4"/>
  <c r="X69" i="4"/>
  <c r="W70" i="4"/>
  <c r="X70" i="4"/>
  <c r="W71" i="4"/>
  <c r="X71" i="4"/>
  <c r="W72" i="4"/>
  <c r="X72" i="4"/>
  <c r="W73" i="4"/>
  <c r="W74" i="4"/>
  <c r="W75" i="4"/>
  <c r="W76" i="4"/>
  <c r="W77" i="4"/>
  <c r="X77" i="4"/>
  <c r="W78" i="4"/>
  <c r="X78" i="4"/>
  <c r="W79" i="4"/>
  <c r="X79" i="4"/>
  <c r="W80" i="4"/>
  <c r="X80" i="4"/>
  <c r="W81" i="4"/>
  <c r="W82" i="4"/>
  <c r="W83" i="4"/>
  <c r="W84" i="4"/>
  <c r="W85" i="4"/>
  <c r="X85" i="4"/>
  <c r="W86" i="4"/>
  <c r="X86" i="4"/>
  <c r="W87" i="4"/>
  <c r="X87" i="4"/>
  <c r="W88" i="4"/>
  <c r="X88" i="4"/>
  <c r="W89" i="4"/>
  <c r="W90" i="4"/>
  <c r="W91" i="4"/>
  <c r="W92" i="4"/>
  <c r="W93" i="4"/>
  <c r="X93" i="4"/>
  <c r="W94" i="4"/>
  <c r="X94" i="4"/>
  <c r="W95" i="4"/>
  <c r="X95" i="4"/>
  <c r="W96" i="4"/>
  <c r="X96" i="4"/>
  <c r="W97" i="4"/>
  <c r="W98" i="4"/>
  <c r="W99" i="4"/>
  <c r="W100" i="4"/>
  <c r="W101" i="4"/>
  <c r="X101" i="4"/>
  <c r="W102" i="4"/>
  <c r="X102" i="4"/>
  <c r="W103" i="4"/>
  <c r="X103" i="4"/>
  <c r="W104" i="4"/>
  <c r="X104" i="4"/>
  <c r="W105" i="4"/>
  <c r="W106" i="4"/>
  <c r="W107" i="4"/>
  <c r="W108" i="4"/>
  <c r="W109" i="4"/>
  <c r="X109" i="4"/>
  <c r="W110" i="4"/>
  <c r="X110" i="4"/>
  <c r="W111" i="4"/>
  <c r="X111" i="4"/>
  <c r="W112" i="4"/>
  <c r="X112" i="4"/>
  <c r="W113" i="4"/>
  <c r="W114" i="4"/>
  <c r="W115" i="4"/>
  <c r="W116" i="4"/>
  <c r="W117" i="4"/>
  <c r="X117" i="4"/>
  <c r="W118" i="4"/>
  <c r="X118" i="4"/>
  <c r="W119" i="4"/>
  <c r="X119" i="4"/>
  <c r="W120" i="4"/>
  <c r="X120" i="4"/>
  <c r="W121" i="4"/>
  <c r="W122" i="4"/>
  <c r="W123" i="4"/>
  <c r="W124" i="4"/>
  <c r="W125" i="4"/>
  <c r="X125" i="4"/>
  <c r="W126" i="4"/>
  <c r="X126" i="4"/>
  <c r="W127" i="4"/>
  <c r="X127" i="4"/>
  <c r="W128" i="4"/>
  <c r="X128" i="4"/>
  <c r="W129" i="4"/>
  <c r="W130" i="4"/>
  <c r="W131" i="4"/>
  <c r="W132" i="4"/>
  <c r="W133" i="4"/>
  <c r="X133" i="4"/>
  <c r="W134" i="4"/>
  <c r="X134" i="4"/>
  <c r="W135" i="4"/>
  <c r="X135" i="4"/>
  <c r="W136" i="4"/>
  <c r="X136" i="4"/>
  <c r="W137" i="4"/>
  <c r="W138" i="4"/>
  <c r="W139" i="4"/>
  <c r="W140" i="4"/>
  <c r="W141" i="4"/>
  <c r="X141" i="4"/>
  <c r="W142" i="4"/>
  <c r="X142" i="4"/>
  <c r="W143" i="4"/>
  <c r="X143" i="4"/>
  <c r="W144" i="4"/>
  <c r="X144" i="4"/>
  <c r="W145" i="4"/>
  <c r="W146" i="4"/>
  <c r="W147" i="4"/>
  <c r="W148" i="4"/>
  <c r="W149" i="4"/>
  <c r="X149" i="4"/>
  <c r="W150" i="4"/>
  <c r="X150" i="4"/>
  <c r="W151" i="4"/>
  <c r="X151" i="4"/>
  <c r="W152" i="4"/>
  <c r="X152" i="4"/>
  <c r="W153" i="4"/>
  <c r="W154" i="4"/>
  <c r="W155" i="4"/>
  <c r="W156" i="4"/>
  <c r="W157" i="4"/>
  <c r="X157" i="4"/>
  <c r="W158" i="4"/>
  <c r="X158" i="4"/>
  <c r="W159" i="4"/>
  <c r="X159" i="4"/>
  <c r="W160" i="4"/>
  <c r="X160" i="4"/>
  <c r="W161" i="4"/>
  <c r="W162" i="4"/>
  <c r="W163" i="4"/>
  <c r="W164" i="4"/>
  <c r="W165" i="4"/>
  <c r="X165" i="4"/>
  <c r="W166" i="4"/>
  <c r="X166" i="4"/>
  <c r="W167" i="4"/>
  <c r="X167" i="4"/>
  <c r="W168" i="4"/>
  <c r="X168" i="4"/>
  <c r="W169" i="4"/>
  <c r="W170" i="4"/>
  <c r="W171" i="4"/>
  <c r="W172" i="4"/>
  <c r="W173" i="4"/>
  <c r="X173" i="4"/>
  <c r="W174" i="4"/>
  <c r="X174" i="4"/>
  <c r="W175" i="4"/>
  <c r="X175" i="4"/>
  <c r="W176" i="4"/>
  <c r="X176" i="4"/>
  <c r="W177" i="4"/>
  <c r="W178" i="4"/>
  <c r="W179" i="4"/>
  <c r="W180" i="4"/>
  <c r="W181" i="4"/>
  <c r="X181" i="4"/>
  <c r="W182" i="4"/>
  <c r="X182" i="4"/>
  <c r="W183" i="4"/>
  <c r="X183" i="4"/>
  <c r="W184" i="4"/>
  <c r="X184" i="4"/>
  <c r="W185" i="4"/>
  <c r="W186" i="4"/>
  <c r="W187" i="4"/>
  <c r="W188" i="4"/>
  <c r="W189" i="4"/>
  <c r="X189" i="4"/>
  <c r="W190" i="4"/>
  <c r="X190" i="4"/>
  <c r="W191" i="4"/>
  <c r="X191" i="4"/>
  <c r="W192" i="4"/>
  <c r="X192" i="4"/>
  <c r="W193" i="4"/>
  <c r="W194" i="4"/>
  <c r="W195" i="4"/>
  <c r="W196" i="4"/>
  <c r="W197" i="4"/>
  <c r="X197" i="4"/>
  <c r="W198" i="4"/>
  <c r="X198" i="4"/>
  <c r="W199" i="4"/>
  <c r="X199" i="4"/>
  <c r="W200" i="4"/>
  <c r="X200" i="4"/>
  <c r="W201" i="4"/>
  <c r="W202" i="4"/>
  <c r="W203" i="4"/>
  <c r="W204" i="4"/>
  <c r="W205" i="4"/>
  <c r="X205" i="4"/>
  <c r="W206" i="4"/>
  <c r="X206" i="4"/>
  <c r="W207" i="4"/>
  <c r="X207" i="4"/>
  <c r="W208" i="4"/>
  <c r="X208" i="4"/>
  <c r="W209" i="4"/>
  <c r="W210" i="4"/>
  <c r="W211" i="4"/>
  <c r="W212" i="4"/>
  <c r="W213" i="4"/>
  <c r="X213" i="4"/>
  <c r="W214" i="4"/>
  <c r="X214" i="4"/>
  <c r="W215" i="4"/>
  <c r="X215" i="4"/>
  <c r="W216" i="4"/>
  <c r="X216" i="4"/>
  <c r="W217" i="4"/>
  <c r="W218" i="4"/>
  <c r="W219" i="4"/>
  <c r="W220" i="4"/>
  <c r="W221" i="4"/>
  <c r="X221" i="4"/>
  <c r="W222" i="4"/>
  <c r="X222" i="4"/>
  <c r="W223" i="4"/>
  <c r="X223" i="4"/>
  <c r="W224" i="4"/>
  <c r="X224" i="4"/>
  <c r="W225" i="4"/>
  <c r="W226" i="4"/>
  <c r="W227" i="4"/>
  <c r="W228" i="4"/>
  <c r="W229" i="4"/>
  <c r="X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Y5" i="4"/>
  <c r="Y6" i="4"/>
  <c r="Y7" i="4"/>
  <c r="Y8" i="4"/>
  <c r="Y9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Y41" i="4"/>
  <c r="Y42" i="4"/>
  <c r="Y43" i="4"/>
  <c r="Y44" i="4"/>
  <c r="Y45" i="4"/>
  <c r="Y46" i="4"/>
  <c r="Y47" i="4"/>
  <c r="Y48" i="4"/>
  <c r="Y49" i="4"/>
  <c r="Y50" i="4"/>
  <c r="Y51" i="4"/>
  <c r="Y52" i="4"/>
  <c r="Y53" i="4"/>
  <c r="Y54" i="4"/>
  <c r="Y55" i="4"/>
  <c r="Y56" i="4"/>
  <c r="Y57" i="4"/>
  <c r="Y58" i="4"/>
  <c r="Y59" i="4"/>
  <c r="Y60" i="4"/>
  <c r="Y61" i="4"/>
  <c r="Y62" i="4"/>
  <c r="Y63" i="4"/>
  <c r="Y64" i="4"/>
  <c r="Y65" i="4"/>
  <c r="Y66" i="4"/>
  <c r="Y67" i="4"/>
  <c r="Y68" i="4"/>
  <c r="Y69" i="4"/>
  <c r="Y70" i="4"/>
  <c r="Y71" i="4"/>
  <c r="Y72" i="4"/>
  <c r="Y73" i="4"/>
  <c r="Y74" i="4"/>
  <c r="Y75" i="4"/>
  <c r="Y76" i="4"/>
  <c r="Y77" i="4"/>
  <c r="Y78" i="4"/>
  <c r="Y79" i="4"/>
  <c r="Y80" i="4"/>
  <c r="Y81" i="4"/>
  <c r="Y82" i="4"/>
  <c r="Y83" i="4"/>
  <c r="Y84" i="4"/>
  <c r="Y85" i="4"/>
  <c r="Y86" i="4"/>
  <c r="Y87" i="4"/>
  <c r="Y88" i="4"/>
  <c r="Y89" i="4"/>
  <c r="Y90" i="4"/>
  <c r="Y91" i="4"/>
  <c r="Y92" i="4"/>
  <c r="Y93" i="4"/>
  <c r="Y94" i="4"/>
  <c r="Y95" i="4"/>
  <c r="Y96" i="4"/>
  <c r="Y97" i="4"/>
  <c r="Y98" i="4"/>
  <c r="Y99" i="4"/>
  <c r="Y100" i="4"/>
  <c r="Y101" i="4"/>
  <c r="Y102" i="4"/>
  <c r="Y103" i="4"/>
  <c r="Y104" i="4"/>
  <c r="Y105" i="4"/>
  <c r="Y106" i="4"/>
  <c r="Y107" i="4"/>
  <c r="Y108" i="4"/>
  <c r="Y109" i="4"/>
  <c r="Y110" i="4"/>
  <c r="Y111" i="4"/>
  <c r="Y112" i="4"/>
  <c r="Y113" i="4"/>
  <c r="Y114" i="4"/>
  <c r="Y115" i="4"/>
  <c r="Y116" i="4"/>
  <c r="Y117" i="4"/>
  <c r="Y118" i="4"/>
  <c r="Y119" i="4"/>
  <c r="Y120" i="4"/>
  <c r="Y121" i="4"/>
  <c r="Y122" i="4"/>
  <c r="Y123" i="4"/>
  <c r="Y124" i="4"/>
  <c r="Y125" i="4"/>
  <c r="Y126" i="4"/>
  <c r="Y127" i="4"/>
  <c r="Y128" i="4"/>
  <c r="Y129" i="4"/>
  <c r="Y130" i="4"/>
  <c r="Y131" i="4"/>
  <c r="Y132" i="4"/>
  <c r="Y133" i="4"/>
  <c r="Y134" i="4"/>
  <c r="Y135" i="4"/>
  <c r="Y136" i="4"/>
  <c r="Y137" i="4"/>
  <c r="Y138" i="4"/>
  <c r="Y139" i="4"/>
  <c r="Y140" i="4"/>
  <c r="Y141" i="4"/>
  <c r="Y142" i="4"/>
  <c r="Y143" i="4"/>
  <c r="Y144" i="4"/>
  <c r="Y145" i="4"/>
  <c r="Y146" i="4"/>
  <c r="Y147" i="4"/>
  <c r="Y148" i="4"/>
  <c r="Y149" i="4"/>
  <c r="Y150" i="4"/>
  <c r="Y151" i="4"/>
  <c r="Y152" i="4"/>
  <c r="Y153" i="4"/>
  <c r="Y154" i="4"/>
  <c r="Y155" i="4"/>
  <c r="Y156" i="4"/>
  <c r="Y157" i="4"/>
  <c r="Y158" i="4"/>
  <c r="Y159" i="4"/>
  <c r="Y160" i="4"/>
  <c r="Y161" i="4"/>
  <c r="Y162" i="4"/>
  <c r="Y163" i="4"/>
  <c r="Y164" i="4"/>
  <c r="Y165" i="4"/>
  <c r="Y166" i="4"/>
  <c r="Y167" i="4"/>
  <c r="Y168" i="4"/>
  <c r="Y169" i="4"/>
  <c r="Y170" i="4"/>
  <c r="Y171" i="4"/>
  <c r="Y172" i="4"/>
  <c r="Y173" i="4"/>
  <c r="Y174" i="4"/>
  <c r="Y175" i="4"/>
  <c r="Y176" i="4"/>
  <c r="Y177" i="4"/>
  <c r="Y178" i="4"/>
  <c r="Y179" i="4"/>
  <c r="Y180" i="4"/>
  <c r="Y181" i="4"/>
  <c r="Y182" i="4"/>
  <c r="Y183" i="4"/>
  <c r="Y184" i="4"/>
  <c r="Y185" i="4"/>
  <c r="Y186" i="4"/>
  <c r="Y187" i="4"/>
  <c r="Y188" i="4"/>
  <c r="Y189" i="4"/>
  <c r="Y190" i="4"/>
  <c r="Y191" i="4"/>
  <c r="Y192" i="4"/>
  <c r="Y193" i="4"/>
  <c r="Y194" i="4"/>
  <c r="Y195" i="4"/>
  <c r="Y196" i="4"/>
  <c r="Y197" i="4"/>
  <c r="Y198" i="4"/>
  <c r="Y199" i="4"/>
  <c r="Y200" i="4"/>
  <c r="Y201" i="4"/>
  <c r="Y202" i="4"/>
  <c r="Y203" i="4"/>
  <c r="Y204" i="4"/>
  <c r="Y205" i="4"/>
  <c r="Y206" i="4"/>
  <c r="Y207" i="4"/>
  <c r="Y208" i="4"/>
  <c r="Y209" i="4"/>
  <c r="Y210" i="4"/>
  <c r="Y211" i="4"/>
  <c r="Y212" i="4"/>
  <c r="Y213" i="4"/>
  <c r="Y214" i="4"/>
  <c r="Y215" i="4"/>
  <c r="Y216" i="4"/>
  <c r="Y217" i="4"/>
  <c r="Y218" i="4"/>
  <c r="Y219" i="4"/>
  <c r="Y220" i="4"/>
  <c r="Y221" i="4"/>
  <c r="Y222" i="4"/>
  <c r="Y223" i="4"/>
  <c r="Y224" i="4"/>
  <c r="Y225" i="4"/>
  <c r="Y226" i="4"/>
  <c r="Y227" i="4"/>
  <c r="Y228" i="4"/>
  <c r="Y229" i="4"/>
  <c r="Y230" i="4"/>
  <c r="Y231" i="4"/>
  <c r="Y232" i="4"/>
  <c r="Y233" i="4"/>
  <c r="Y234" i="4"/>
  <c r="Y235" i="4"/>
  <c r="Y236" i="4"/>
  <c r="Y237" i="4"/>
  <c r="Y238" i="4"/>
  <c r="Y239" i="4"/>
  <c r="Y240" i="4"/>
  <c r="Y241" i="4"/>
  <c r="Y242" i="4"/>
  <c r="Y243" i="4"/>
  <c r="Y244" i="4"/>
  <c r="Y245" i="4"/>
  <c r="Y246" i="4"/>
  <c r="Y247" i="4"/>
  <c r="Y248" i="4"/>
  <c r="Y249" i="4"/>
  <c r="Y250" i="4"/>
  <c r="Y251" i="4"/>
  <c r="Y252" i="4"/>
  <c r="Y4" i="4"/>
  <c r="AA4" i="4"/>
  <c r="F12" i="240"/>
  <c r="F20" i="240"/>
  <c r="E3" i="240"/>
  <c r="F3" i="240"/>
  <c r="G3" i="240"/>
  <c r="E4" i="240"/>
  <c r="F4" i="240"/>
  <c r="G4" i="240"/>
  <c r="E5" i="240"/>
  <c r="F5" i="240"/>
  <c r="G5" i="240"/>
  <c r="E7" i="240"/>
  <c r="F7" i="240"/>
  <c r="G7" i="240"/>
  <c r="E9" i="240"/>
  <c r="F9" i="240"/>
  <c r="G9" i="240"/>
  <c r="E10" i="240"/>
  <c r="F10" i="240"/>
  <c r="G10" i="240"/>
  <c r="E11" i="240"/>
  <c r="F11" i="240"/>
  <c r="G11" i="240"/>
  <c r="E13" i="240"/>
  <c r="F13" i="240"/>
  <c r="G13" i="240"/>
  <c r="E14" i="240"/>
  <c r="F14" i="240"/>
  <c r="G14" i="240"/>
  <c r="E15" i="240"/>
  <c r="F15" i="240"/>
  <c r="G15" i="240"/>
  <c r="E21" i="240"/>
  <c r="F21" i="240"/>
  <c r="G21" i="240"/>
  <c r="E22" i="240"/>
  <c r="F22" i="240"/>
  <c r="G22" i="240"/>
  <c r="X228" i="4"/>
  <c r="X227" i="4"/>
  <c r="V227" i="4"/>
  <c r="X226" i="4"/>
  <c r="V226" i="4"/>
  <c r="X225" i="4"/>
  <c r="X220" i="4"/>
  <c r="X219" i="4"/>
  <c r="V219" i="4"/>
  <c r="X218" i="4"/>
  <c r="V218" i="4"/>
  <c r="X217" i="4"/>
  <c r="X212" i="4"/>
  <c r="X211" i="4"/>
  <c r="V211" i="4"/>
  <c r="X210" i="4"/>
  <c r="V210" i="4"/>
  <c r="X209" i="4"/>
  <c r="X204" i="4"/>
  <c r="X203" i="4"/>
  <c r="V203" i="4"/>
  <c r="X202" i="4"/>
  <c r="V202" i="4"/>
  <c r="X201" i="4"/>
  <c r="X196" i="4"/>
  <c r="X195" i="4"/>
  <c r="V195" i="4"/>
  <c r="X194" i="4"/>
  <c r="V194" i="4"/>
  <c r="X193" i="4"/>
  <c r="X188" i="4"/>
  <c r="X187" i="4"/>
  <c r="V187" i="4"/>
  <c r="X186" i="4"/>
  <c r="V186" i="4"/>
  <c r="X185" i="4"/>
  <c r="X180" i="4"/>
  <c r="X179" i="4"/>
  <c r="V179" i="4"/>
  <c r="X178" i="4"/>
  <c r="V178" i="4"/>
  <c r="X177" i="4"/>
  <c r="X172" i="4"/>
  <c r="X171" i="4"/>
  <c r="V171" i="4"/>
  <c r="X170" i="4"/>
  <c r="V170" i="4"/>
  <c r="X169" i="4"/>
  <c r="X164" i="4"/>
  <c r="X163" i="4"/>
  <c r="V163" i="4"/>
  <c r="X162" i="4"/>
  <c r="V162" i="4"/>
  <c r="X161" i="4"/>
  <c r="X156" i="4"/>
  <c r="X155" i="4"/>
  <c r="V155" i="4"/>
  <c r="X154" i="4"/>
  <c r="V154" i="4"/>
  <c r="X153" i="4"/>
  <c r="X148" i="4"/>
  <c r="X147" i="4"/>
  <c r="V147" i="4"/>
  <c r="X146" i="4"/>
  <c r="V146" i="4"/>
  <c r="X145" i="4"/>
  <c r="X140" i="4"/>
  <c r="X139" i="4"/>
  <c r="V139" i="4"/>
  <c r="X138" i="4"/>
  <c r="V138" i="4"/>
  <c r="X137" i="4"/>
  <c r="X132" i="4"/>
  <c r="X131" i="4"/>
  <c r="V131" i="4"/>
  <c r="X130" i="4"/>
  <c r="V130" i="4"/>
  <c r="X129" i="4"/>
  <c r="X124" i="4"/>
  <c r="X123" i="4"/>
  <c r="V123" i="4"/>
  <c r="X122" i="4"/>
  <c r="V122" i="4"/>
  <c r="X121" i="4"/>
  <c r="X116" i="4"/>
  <c r="X115" i="4"/>
  <c r="V115" i="4"/>
  <c r="X114" i="4"/>
  <c r="V114" i="4"/>
  <c r="X113" i="4"/>
  <c r="X108" i="4"/>
  <c r="X107" i="4"/>
  <c r="V107" i="4"/>
  <c r="X106" i="4"/>
  <c r="V106" i="4"/>
  <c r="X105" i="4"/>
  <c r="X100" i="4"/>
  <c r="X99" i="4"/>
  <c r="V99" i="4"/>
  <c r="X98" i="4"/>
  <c r="V98" i="4"/>
  <c r="X97" i="4"/>
  <c r="X92" i="4"/>
  <c r="X91" i="4"/>
  <c r="V91" i="4"/>
  <c r="X90" i="4"/>
  <c r="V90" i="4"/>
  <c r="X89" i="4"/>
  <c r="X84" i="4"/>
  <c r="X83" i="4"/>
  <c r="V83" i="4"/>
  <c r="X82" i="4"/>
  <c r="V82" i="4"/>
  <c r="X81" i="4"/>
  <c r="X76" i="4"/>
  <c r="X75" i="4"/>
  <c r="V75" i="4"/>
  <c r="X74" i="4"/>
  <c r="V74" i="4"/>
  <c r="X73" i="4"/>
  <c r="X68" i="4"/>
  <c r="X67" i="4"/>
  <c r="V67" i="4"/>
  <c r="X66" i="4"/>
  <c r="V66" i="4"/>
  <c r="X65" i="4"/>
  <c r="X60" i="4"/>
  <c r="X59" i="4"/>
  <c r="V59" i="4"/>
  <c r="X58" i="4"/>
  <c r="V58" i="4"/>
  <c r="X57" i="4"/>
  <c r="X52" i="4"/>
  <c r="X51" i="4"/>
  <c r="V51" i="4"/>
  <c r="X50" i="4"/>
  <c r="V50" i="4"/>
  <c r="X49" i="4"/>
  <c r="X44" i="4"/>
  <c r="X43" i="4"/>
  <c r="V43" i="4"/>
  <c r="X42" i="4"/>
  <c r="V42" i="4"/>
  <c r="X41" i="4"/>
  <c r="X36" i="4"/>
  <c r="X35" i="4"/>
  <c r="V35" i="4"/>
  <c r="X34" i="4"/>
  <c r="V34" i="4"/>
  <c r="X33" i="4"/>
  <c r="X28" i="4"/>
  <c r="X27" i="4"/>
  <c r="V27" i="4"/>
  <c r="X26" i="4"/>
  <c r="V26" i="4"/>
  <c r="X25" i="4"/>
  <c r="X20" i="4"/>
  <c r="X19" i="4"/>
  <c r="V19" i="4"/>
  <c r="X18" i="4"/>
  <c r="V18" i="4"/>
  <c r="X17" i="4"/>
  <c r="X12" i="4"/>
  <c r="X11" i="4"/>
  <c r="V11" i="4"/>
  <c r="X10" i="4"/>
  <c r="V10" i="4"/>
  <c r="X9" i="4"/>
  <c r="V249" i="4"/>
  <c r="V244" i="4"/>
  <c r="V241" i="4"/>
  <c r="V236" i="4"/>
  <c r="V233" i="4"/>
  <c r="V228" i="4"/>
  <c r="V225" i="4"/>
  <c r="V220" i="4"/>
  <c r="V217" i="4"/>
  <c r="V212" i="4"/>
  <c r="V209" i="4"/>
  <c r="V204" i="4"/>
  <c r="V201" i="4"/>
  <c r="V196" i="4"/>
  <c r="V193" i="4"/>
  <c r="V188" i="4"/>
  <c r="V185" i="4"/>
  <c r="V180" i="4"/>
  <c r="V177" i="4"/>
  <c r="V172" i="4"/>
  <c r="V169" i="4"/>
  <c r="V164" i="4"/>
  <c r="V161" i="4"/>
  <c r="V156" i="4"/>
  <c r="V153" i="4"/>
  <c r="V148" i="4"/>
  <c r="V145" i="4"/>
  <c r="V140" i="4"/>
  <c r="V137" i="4"/>
  <c r="V132" i="4"/>
  <c r="V129" i="4"/>
  <c r="V124" i="4"/>
  <c r="V121" i="4"/>
  <c r="V116" i="4"/>
  <c r="V113" i="4"/>
  <c r="V108" i="4"/>
  <c r="V105" i="4"/>
  <c r="V100" i="4"/>
  <c r="V97" i="4"/>
  <c r="V92" i="4"/>
  <c r="V89" i="4"/>
  <c r="V84" i="4"/>
  <c r="V81" i="4"/>
  <c r="V76" i="4"/>
  <c r="V73" i="4"/>
  <c r="V68" i="4"/>
  <c r="V65" i="4"/>
  <c r="V60" i="4"/>
  <c r="V57" i="4"/>
  <c r="V52" i="4"/>
  <c r="V49" i="4"/>
  <c r="V44" i="4"/>
  <c r="V41" i="4"/>
  <c r="V36" i="4"/>
  <c r="V33" i="4"/>
  <c r="V28" i="4"/>
  <c r="V25" i="4"/>
  <c r="V20" i="4"/>
  <c r="V17" i="4"/>
  <c r="V12" i="4"/>
  <c r="V9" i="4"/>
  <c r="V4" i="4"/>
  <c r="X4" i="4"/>
  <c r="AC4" i="4"/>
  <c r="AB3" i="4"/>
  <c r="AB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R205" i="131"/>
  <c r="Q205" i="131"/>
  <c r="M205" i="131"/>
  <c r="R204" i="131"/>
  <c r="Q204" i="131"/>
  <c r="M204" i="131"/>
  <c r="A14" i="135"/>
  <c r="E14" i="135"/>
  <c r="A15" i="135"/>
  <c r="G15" i="135"/>
  <c r="A16" i="135"/>
  <c r="C16" i="135"/>
  <c r="M43" i="131"/>
  <c r="Q43" i="131"/>
  <c r="R43" i="131"/>
  <c r="M14" i="135"/>
  <c r="M44" i="131"/>
  <c r="Q44" i="131"/>
  <c r="R44" i="131"/>
  <c r="M15" i="135"/>
  <c r="M45" i="131"/>
  <c r="Q45" i="131"/>
  <c r="R45" i="131"/>
  <c r="A15" i="153"/>
  <c r="E15" i="153"/>
  <c r="A16" i="153"/>
  <c r="F16" i="153"/>
  <c r="A14" i="153"/>
  <c r="M228" i="131"/>
  <c r="N14" i="153"/>
  <c r="Q228" i="131"/>
  <c r="R228" i="131"/>
  <c r="M229" i="131"/>
  <c r="Q229" i="131"/>
  <c r="R229" i="131"/>
  <c r="M230" i="131"/>
  <c r="N16" i="153"/>
  <c r="Q230" i="131"/>
  <c r="R230" i="131"/>
  <c r="A16" i="162"/>
  <c r="F16" i="162"/>
  <c r="A17" i="162"/>
  <c r="G17" i="162"/>
  <c r="A13" i="162"/>
  <c r="A14" i="162"/>
  <c r="F14" i="162"/>
  <c r="A15" i="162"/>
  <c r="G15" i="162"/>
  <c r="M320" i="131"/>
  <c r="Q320" i="131"/>
  <c r="R320" i="131"/>
  <c r="M321" i="131"/>
  <c r="Q321" i="131"/>
  <c r="R321" i="131"/>
  <c r="M322" i="131"/>
  <c r="Q322" i="131"/>
  <c r="R322" i="131"/>
  <c r="M323" i="131"/>
  <c r="H16" i="162"/>
  <c r="Q323" i="131"/>
  <c r="R323" i="131"/>
  <c r="M324" i="131"/>
  <c r="Q324" i="131"/>
  <c r="R324" i="131"/>
  <c r="AB3" i="225"/>
  <c r="AA3" i="225"/>
  <c r="Z3" i="225"/>
  <c r="Y3" i="225"/>
  <c r="X3" i="225"/>
  <c r="W3" i="225"/>
  <c r="V3" i="225"/>
  <c r="U3" i="225"/>
  <c r="T3" i="225"/>
  <c r="S3" i="225"/>
  <c r="R3" i="225"/>
  <c r="Q3" i="225"/>
  <c r="P3" i="225"/>
  <c r="O3" i="225"/>
  <c r="N3" i="225"/>
  <c r="M3" i="225"/>
  <c r="L3" i="225"/>
  <c r="K3" i="225"/>
  <c r="J3" i="225"/>
  <c r="I3" i="225"/>
  <c r="H3" i="225"/>
  <c r="AB3" i="223"/>
  <c r="AA3" i="223"/>
  <c r="Z3" i="223"/>
  <c r="Y3" i="223"/>
  <c r="X3" i="223"/>
  <c r="W3" i="223"/>
  <c r="V3" i="223"/>
  <c r="U3" i="223"/>
  <c r="T3" i="223"/>
  <c r="S3" i="223"/>
  <c r="R3" i="223"/>
  <c r="Q3" i="223"/>
  <c r="P3" i="223"/>
  <c r="O3" i="223"/>
  <c r="N3" i="223"/>
  <c r="M3" i="223"/>
  <c r="L3" i="223"/>
  <c r="K3" i="223"/>
  <c r="J3" i="223"/>
  <c r="I3" i="223"/>
  <c r="H3" i="223"/>
  <c r="AB3" i="222"/>
  <c r="AA3" i="222"/>
  <c r="Z3" i="222"/>
  <c r="Y3" i="222"/>
  <c r="X3" i="222"/>
  <c r="W3" i="222"/>
  <c r="V3" i="222"/>
  <c r="U3" i="222"/>
  <c r="T3" i="222"/>
  <c r="S3" i="222"/>
  <c r="R3" i="222"/>
  <c r="Q3" i="222"/>
  <c r="P3" i="222"/>
  <c r="O3" i="222"/>
  <c r="N3" i="222"/>
  <c r="M3" i="222"/>
  <c r="L3" i="222"/>
  <c r="K3" i="222"/>
  <c r="J3" i="222"/>
  <c r="I3" i="222"/>
  <c r="H3" i="222"/>
  <c r="AB3" i="221"/>
  <c r="AA3" i="221"/>
  <c r="Z3" i="221"/>
  <c r="Y3" i="221"/>
  <c r="X3" i="221"/>
  <c r="W3" i="221"/>
  <c r="V3" i="221"/>
  <c r="U3" i="221"/>
  <c r="T3" i="221"/>
  <c r="S3" i="221"/>
  <c r="R3" i="221"/>
  <c r="Q3" i="221"/>
  <c r="P3" i="221"/>
  <c r="O3" i="221"/>
  <c r="N3" i="221"/>
  <c r="M3" i="221"/>
  <c r="L3" i="221"/>
  <c r="K3" i="221"/>
  <c r="J3" i="221"/>
  <c r="I3" i="221"/>
  <c r="H3" i="221"/>
  <c r="AB3" i="224"/>
  <c r="AA3" i="224"/>
  <c r="Z3" i="224"/>
  <c r="Y3" i="224"/>
  <c r="X3" i="224"/>
  <c r="W3" i="224"/>
  <c r="V3" i="224"/>
  <c r="U3" i="224"/>
  <c r="T3" i="224"/>
  <c r="S3" i="224"/>
  <c r="R3" i="224"/>
  <c r="Q3" i="224"/>
  <c r="P3" i="224"/>
  <c r="O3" i="224"/>
  <c r="N3" i="224"/>
  <c r="M3" i="224"/>
  <c r="L3" i="224"/>
  <c r="J3" i="224"/>
  <c r="I3" i="224"/>
  <c r="H3" i="224"/>
  <c r="K3" i="224"/>
  <c r="D2" i="25"/>
  <c r="F2" i="25"/>
  <c r="G2" i="25"/>
  <c r="I2" i="25"/>
  <c r="L2" i="25"/>
  <c r="C2" i="25"/>
  <c r="B10" i="25"/>
  <c r="L8" i="25"/>
  <c r="K8" i="25"/>
  <c r="J8" i="25"/>
  <c r="I8" i="25"/>
  <c r="H8" i="25"/>
  <c r="G8" i="25"/>
  <c r="F8" i="25"/>
  <c r="E8" i="25"/>
  <c r="D8" i="25"/>
  <c r="C8" i="25"/>
  <c r="C218" i="4"/>
  <c r="E218" i="4"/>
  <c r="D218" i="4"/>
  <c r="G218" i="4"/>
  <c r="I218" i="4"/>
  <c r="H218" i="4"/>
  <c r="J218" i="4"/>
  <c r="L218" i="4"/>
  <c r="K218" i="4"/>
  <c r="M218" i="4"/>
  <c r="N218" i="4"/>
  <c r="P218" i="4"/>
  <c r="O218" i="4"/>
  <c r="R218" i="4"/>
  <c r="AA218" i="4"/>
  <c r="AC218" i="4"/>
  <c r="AD218" i="4"/>
  <c r="AE218" i="4"/>
  <c r="AG218" i="4"/>
  <c r="AI218" i="4"/>
  <c r="AJ218" i="4"/>
  <c r="AK218" i="4"/>
  <c r="AL218" i="4"/>
  <c r="AM218" i="4"/>
  <c r="AO218" i="4"/>
  <c r="AP218" i="4"/>
  <c r="AQ218" i="4"/>
  <c r="AS218" i="4"/>
  <c r="AT218" i="4"/>
  <c r="AU218" i="4"/>
  <c r="AV218" i="4"/>
  <c r="AW218" i="4"/>
  <c r="AX218" i="4"/>
  <c r="AY218" i="4"/>
  <c r="AZ218" i="4"/>
  <c r="BA218" i="4"/>
  <c r="BB218" i="4"/>
  <c r="BD218" i="4"/>
  <c r="A5" i="183"/>
  <c r="G5" i="183"/>
  <c r="A6" i="183"/>
  <c r="C6" i="183"/>
  <c r="A7" i="183"/>
  <c r="E7" i="183"/>
  <c r="A8" i="183"/>
  <c r="G8" i="183"/>
  <c r="J257" i="4"/>
  <c r="J256" i="4"/>
  <c r="J255" i="4"/>
  <c r="J254" i="4"/>
  <c r="J253" i="4"/>
  <c r="J252" i="4"/>
  <c r="J251" i="4"/>
  <c r="J250" i="4"/>
  <c r="J249" i="4"/>
  <c r="J248" i="4"/>
  <c r="K205" i="131"/>
  <c r="J247" i="4"/>
  <c r="K204" i="131"/>
  <c r="J246" i="4"/>
  <c r="J245" i="4"/>
  <c r="J244" i="4"/>
  <c r="J243" i="4"/>
  <c r="J242" i="4"/>
  <c r="J241" i="4"/>
  <c r="J240" i="4"/>
  <c r="K45" i="131"/>
  <c r="J239" i="4"/>
  <c r="K44" i="131"/>
  <c r="J238" i="4"/>
  <c r="K43" i="131"/>
  <c r="J237" i="4"/>
  <c r="K324" i="131"/>
  <c r="J236" i="4"/>
  <c r="K323" i="131"/>
  <c r="J235" i="4"/>
  <c r="K322" i="131"/>
  <c r="J234" i="4"/>
  <c r="K321" i="131"/>
  <c r="J233" i="4"/>
  <c r="K320" i="131"/>
  <c r="J232" i="4"/>
  <c r="J231" i="4"/>
  <c r="K230" i="131"/>
  <c r="J230" i="4"/>
  <c r="K229" i="131"/>
  <c r="J229" i="4"/>
  <c r="K228" i="131"/>
  <c r="J228" i="4"/>
  <c r="J227" i="4"/>
  <c r="J226" i="4"/>
  <c r="J225" i="4"/>
  <c r="J224" i="4"/>
  <c r="J223" i="4"/>
  <c r="J222" i="4"/>
  <c r="J221" i="4"/>
  <c r="J220" i="4"/>
  <c r="J219" i="4"/>
  <c r="J217" i="4"/>
  <c r="J216" i="4"/>
  <c r="J215" i="4"/>
  <c r="J214" i="4"/>
  <c r="J213" i="4"/>
  <c r="J212" i="4"/>
  <c r="J211" i="4"/>
  <c r="J210" i="4"/>
  <c r="J209" i="4"/>
  <c r="J208" i="4"/>
  <c r="J207" i="4"/>
  <c r="J206" i="4"/>
  <c r="J205" i="4"/>
  <c r="J204" i="4"/>
  <c r="J203" i="4"/>
  <c r="J202" i="4"/>
  <c r="J201" i="4"/>
  <c r="J200" i="4"/>
  <c r="J199" i="4"/>
  <c r="J198" i="4"/>
  <c r="J197" i="4"/>
  <c r="J196" i="4"/>
  <c r="J195" i="4"/>
  <c r="J194" i="4"/>
  <c r="J193" i="4"/>
  <c r="J192" i="4"/>
  <c r="J191" i="4"/>
  <c r="J190" i="4"/>
  <c r="J189" i="4"/>
  <c r="J188" i="4"/>
  <c r="J187" i="4"/>
  <c r="J186" i="4"/>
  <c r="J185" i="4"/>
  <c r="J184" i="4"/>
  <c r="J183" i="4"/>
  <c r="J182" i="4"/>
  <c r="J181" i="4"/>
  <c r="J180" i="4"/>
  <c r="J179" i="4"/>
  <c r="J178" i="4"/>
  <c r="J177" i="4"/>
  <c r="J176" i="4"/>
  <c r="J175" i="4"/>
  <c r="J174" i="4"/>
  <c r="J173" i="4"/>
  <c r="J172" i="4"/>
  <c r="J171" i="4"/>
  <c r="J170" i="4"/>
  <c r="J169" i="4"/>
  <c r="J168" i="4"/>
  <c r="J167" i="4"/>
  <c r="J166" i="4"/>
  <c r="J165" i="4"/>
  <c r="J164" i="4"/>
  <c r="J163" i="4"/>
  <c r="J162" i="4"/>
  <c r="J161" i="4"/>
  <c r="J160" i="4"/>
  <c r="J159" i="4"/>
  <c r="J158" i="4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J127" i="4"/>
  <c r="J126" i="4"/>
  <c r="J125" i="4"/>
  <c r="J124" i="4"/>
  <c r="J123" i="4"/>
  <c r="J122" i="4"/>
  <c r="J121" i="4"/>
  <c r="J120" i="4"/>
  <c r="J119" i="4"/>
  <c r="J118" i="4"/>
  <c r="J117" i="4"/>
  <c r="J116" i="4"/>
  <c r="J115" i="4"/>
  <c r="J114" i="4"/>
  <c r="J113" i="4"/>
  <c r="J112" i="4"/>
  <c r="J111" i="4"/>
  <c r="J110" i="4"/>
  <c r="J109" i="4"/>
  <c r="J108" i="4"/>
  <c r="J107" i="4"/>
  <c r="J106" i="4"/>
  <c r="J105" i="4"/>
  <c r="J104" i="4"/>
  <c r="J103" i="4"/>
  <c r="J102" i="4"/>
  <c r="J101" i="4"/>
  <c r="J100" i="4"/>
  <c r="J99" i="4"/>
  <c r="J98" i="4"/>
  <c r="J97" i="4"/>
  <c r="J96" i="4"/>
  <c r="J95" i="4"/>
  <c r="J94" i="4"/>
  <c r="J93" i="4"/>
  <c r="J92" i="4"/>
  <c r="J91" i="4"/>
  <c r="J90" i="4"/>
  <c r="J89" i="4"/>
  <c r="J88" i="4"/>
  <c r="J87" i="4"/>
  <c r="J86" i="4"/>
  <c r="J85" i="4"/>
  <c r="J84" i="4"/>
  <c r="J83" i="4"/>
  <c r="J82" i="4"/>
  <c r="J81" i="4"/>
  <c r="J80" i="4"/>
  <c r="J79" i="4"/>
  <c r="J78" i="4"/>
  <c r="J77" i="4"/>
  <c r="J76" i="4"/>
  <c r="J75" i="4"/>
  <c r="J74" i="4"/>
  <c r="J73" i="4"/>
  <c r="J72" i="4"/>
  <c r="J71" i="4"/>
  <c r="J70" i="4"/>
  <c r="J69" i="4"/>
  <c r="J68" i="4"/>
  <c r="J67" i="4"/>
  <c r="J66" i="4"/>
  <c r="J65" i="4"/>
  <c r="J64" i="4"/>
  <c r="J63" i="4"/>
  <c r="J62" i="4"/>
  <c r="J61" i="4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J3" i="4"/>
  <c r="J2" i="4"/>
  <c r="A14" i="209"/>
  <c r="E14" i="209"/>
  <c r="AH998" i="131"/>
  <c r="AG998" i="131"/>
  <c r="AF998" i="131"/>
  <c r="AE998" i="131"/>
  <c r="AD998" i="131"/>
  <c r="AC998" i="131"/>
  <c r="AB998" i="131"/>
  <c r="AA998" i="131"/>
  <c r="Z998" i="131"/>
  <c r="Y998" i="131"/>
  <c r="X998" i="131"/>
  <c r="W998" i="131"/>
  <c r="V998" i="131"/>
  <c r="U998" i="131"/>
  <c r="T998" i="131"/>
  <c r="S998" i="131"/>
  <c r="R998" i="131"/>
  <c r="Q998" i="131"/>
  <c r="P998" i="131"/>
  <c r="O998" i="131"/>
  <c r="N998" i="131"/>
  <c r="M998" i="131"/>
  <c r="AH988" i="131"/>
  <c r="AG988" i="131"/>
  <c r="AF988" i="131"/>
  <c r="AE988" i="131"/>
  <c r="AD988" i="131"/>
  <c r="AC988" i="131"/>
  <c r="AB988" i="131"/>
  <c r="AA988" i="131"/>
  <c r="Z988" i="131"/>
  <c r="Y988" i="131"/>
  <c r="X988" i="131"/>
  <c r="W988" i="131"/>
  <c r="V988" i="131"/>
  <c r="U988" i="131"/>
  <c r="T988" i="131"/>
  <c r="S988" i="131"/>
  <c r="R988" i="131"/>
  <c r="Q988" i="131"/>
  <c r="P988" i="131"/>
  <c r="O988" i="131"/>
  <c r="N988" i="131"/>
  <c r="M988" i="131"/>
  <c r="AH978" i="131"/>
  <c r="AG978" i="131"/>
  <c r="AF978" i="131"/>
  <c r="AE978" i="131"/>
  <c r="AD978" i="131"/>
  <c r="AC978" i="131"/>
  <c r="AB978" i="131"/>
  <c r="AA978" i="131"/>
  <c r="Z978" i="131"/>
  <c r="Y978" i="131"/>
  <c r="X978" i="131"/>
  <c r="W978" i="131"/>
  <c r="V978" i="131"/>
  <c r="U978" i="131"/>
  <c r="T978" i="131"/>
  <c r="S978" i="131"/>
  <c r="R978" i="131"/>
  <c r="Q978" i="131"/>
  <c r="P978" i="131"/>
  <c r="O978" i="131"/>
  <c r="N978" i="131"/>
  <c r="M978" i="131"/>
  <c r="AH968" i="131"/>
  <c r="AG968" i="131"/>
  <c r="AF968" i="131"/>
  <c r="AE968" i="131"/>
  <c r="AD968" i="131"/>
  <c r="AC968" i="131"/>
  <c r="AB968" i="131"/>
  <c r="AA968" i="131"/>
  <c r="Z968" i="131"/>
  <c r="Y968" i="131"/>
  <c r="X968" i="131"/>
  <c r="W968" i="131"/>
  <c r="V968" i="131"/>
  <c r="U968" i="131"/>
  <c r="T968" i="131"/>
  <c r="S968" i="131"/>
  <c r="R968" i="131"/>
  <c r="Q968" i="131"/>
  <c r="P968" i="131"/>
  <c r="O968" i="131"/>
  <c r="N968" i="131"/>
  <c r="M968" i="131"/>
  <c r="AH958" i="131"/>
  <c r="AG958" i="131"/>
  <c r="AF958" i="131"/>
  <c r="AE958" i="131"/>
  <c r="AD958" i="131"/>
  <c r="AC958" i="131"/>
  <c r="AB958" i="131"/>
  <c r="AA958" i="131"/>
  <c r="Z958" i="131"/>
  <c r="Y958" i="131"/>
  <c r="X958" i="131"/>
  <c r="W958" i="131"/>
  <c r="V958" i="131"/>
  <c r="U958" i="131"/>
  <c r="T958" i="131"/>
  <c r="S958" i="131"/>
  <c r="R958" i="131"/>
  <c r="Q958" i="131"/>
  <c r="P958" i="131"/>
  <c r="O958" i="131"/>
  <c r="N958" i="131"/>
  <c r="M958" i="131"/>
  <c r="AR218" i="4"/>
  <c r="BC218" i="4"/>
  <c r="AN218" i="4"/>
  <c r="O61" i="4"/>
  <c r="O60" i="4"/>
  <c r="O59" i="4"/>
  <c r="O58" i="4"/>
  <c r="O57" i="4"/>
  <c r="O56" i="4"/>
  <c r="O55" i="4"/>
  <c r="O54" i="4"/>
  <c r="O53" i="4"/>
  <c r="O52" i="4"/>
  <c r="O51" i="4"/>
  <c r="O50" i="4"/>
  <c r="O49" i="4"/>
  <c r="O48" i="4"/>
  <c r="O47" i="4"/>
  <c r="O46" i="4"/>
  <c r="O45" i="4"/>
  <c r="O44" i="4"/>
  <c r="O43" i="4"/>
  <c r="O42" i="4"/>
  <c r="O41" i="4"/>
  <c r="O40" i="4"/>
  <c r="O39" i="4"/>
  <c r="O38" i="4"/>
  <c r="O37" i="4"/>
  <c r="O36" i="4"/>
  <c r="O35" i="4"/>
  <c r="O34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O3" i="4"/>
  <c r="N15" i="153"/>
  <c r="AH218" i="4"/>
  <c r="Q218" i="4"/>
  <c r="T218" i="4"/>
  <c r="AF218" i="4"/>
  <c r="C16" i="162"/>
  <c r="F15" i="135"/>
  <c r="E15" i="135"/>
  <c r="H14" i="135"/>
  <c r="L15" i="135"/>
  <c r="G14" i="135"/>
  <c r="H16" i="135"/>
  <c r="C15" i="135"/>
  <c r="F14" i="135"/>
  <c r="G16" i="135"/>
  <c r="F16" i="135"/>
  <c r="L14" i="135"/>
  <c r="M16" i="135"/>
  <c r="E16" i="135"/>
  <c r="H15" i="135"/>
  <c r="C14" i="135"/>
  <c r="L16" i="135"/>
  <c r="H17" i="162"/>
  <c r="E14" i="162"/>
  <c r="M17" i="162"/>
  <c r="F17" i="162"/>
  <c r="M14" i="162"/>
  <c r="L14" i="162"/>
  <c r="L17" i="162"/>
  <c r="E17" i="162"/>
  <c r="H16" i="153"/>
  <c r="C14" i="162"/>
  <c r="M16" i="162"/>
  <c r="G16" i="162"/>
  <c r="L16" i="162"/>
  <c r="H14" i="162"/>
  <c r="L15" i="153"/>
  <c r="H14" i="153"/>
  <c r="M15" i="162"/>
  <c r="C17" i="162"/>
  <c r="E15" i="162"/>
  <c r="G16" i="153"/>
  <c r="C15" i="153"/>
  <c r="G14" i="153"/>
  <c r="F14" i="153"/>
  <c r="L15" i="162"/>
  <c r="C15" i="162"/>
  <c r="E16" i="153"/>
  <c r="E14" i="153"/>
  <c r="E16" i="162"/>
  <c r="G14" i="162"/>
  <c r="L16" i="153"/>
  <c r="H15" i="153"/>
  <c r="L14" i="153"/>
  <c r="M13" i="162"/>
  <c r="C16" i="153"/>
  <c r="G15" i="153"/>
  <c r="C14" i="153"/>
  <c r="F15" i="162"/>
  <c r="H15" i="162"/>
  <c r="L13" i="162"/>
  <c r="F15" i="153"/>
  <c r="C14" i="209"/>
  <c r="G14" i="209"/>
  <c r="F14" i="209"/>
  <c r="F7" i="183"/>
  <c r="F218" i="4"/>
  <c r="B8" i="183"/>
  <c r="C8" i="183"/>
  <c r="D8" i="183"/>
  <c r="E8" i="183"/>
  <c r="F8" i="183"/>
  <c r="C5" i="183"/>
  <c r="E6" i="183"/>
  <c r="G7" i="183"/>
  <c r="F6" i="183"/>
  <c r="E5" i="183"/>
  <c r="G6" i="183"/>
  <c r="F5" i="183"/>
  <c r="C7" i="183"/>
  <c r="M22" i="131"/>
  <c r="N22" i="131"/>
  <c r="G209" i="4"/>
  <c r="I209" i="4"/>
  <c r="L209" i="4"/>
  <c r="K209" i="4"/>
  <c r="M209" i="4"/>
  <c r="N209" i="4"/>
  <c r="P209" i="4"/>
  <c r="O209" i="4"/>
  <c r="R209" i="4"/>
  <c r="AA209" i="4"/>
  <c r="AC209" i="4"/>
  <c r="AD209" i="4"/>
  <c r="AE209" i="4"/>
  <c r="AG209" i="4"/>
  <c r="AI209" i="4"/>
  <c r="AK209" i="4"/>
  <c r="AL209" i="4"/>
  <c r="AM209" i="4"/>
  <c r="AO209" i="4"/>
  <c r="AQ209" i="4"/>
  <c r="AS209" i="4"/>
  <c r="AU209" i="4"/>
  <c r="AW209" i="4"/>
  <c r="AY209" i="4"/>
  <c r="BA209" i="4"/>
  <c r="BB209" i="4"/>
  <c r="BD209" i="4"/>
  <c r="G210" i="4"/>
  <c r="I210" i="4"/>
  <c r="L210" i="4"/>
  <c r="K210" i="4"/>
  <c r="M210" i="4"/>
  <c r="N210" i="4"/>
  <c r="P210" i="4"/>
  <c r="O210" i="4"/>
  <c r="R210" i="4"/>
  <c r="AA210" i="4"/>
  <c r="AC210" i="4"/>
  <c r="AD210" i="4"/>
  <c r="AE210" i="4"/>
  <c r="AG210" i="4"/>
  <c r="AI210" i="4"/>
  <c r="AK210" i="4"/>
  <c r="AM210" i="4"/>
  <c r="AO210" i="4"/>
  <c r="AQ210" i="4"/>
  <c r="AS210" i="4"/>
  <c r="AU210" i="4"/>
  <c r="AW210" i="4"/>
  <c r="AX210" i="4"/>
  <c r="AY210" i="4"/>
  <c r="BA210" i="4"/>
  <c r="BB210" i="4"/>
  <c r="BD210" i="4"/>
  <c r="BC210" i="4"/>
  <c r="G211" i="4"/>
  <c r="I211" i="4"/>
  <c r="L211" i="4"/>
  <c r="K211" i="4"/>
  <c r="M211" i="4"/>
  <c r="N211" i="4"/>
  <c r="P211" i="4"/>
  <c r="O211" i="4"/>
  <c r="R211" i="4"/>
  <c r="AA211" i="4"/>
  <c r="AC211" i="4"/>
  <c r="AD211" i="4"/>
  <c r="AE211" i="4"/>
  <c r="AG211" i="4"/>
  <c r="AI211" i="4"/>
  <c r="AK211" i="4"/>
  <c r="AM211" i="4"/>
  <c r="AO211" i="4"/>
  <c r="AQ211" i="4"/>
  <c r="AS211" i="4"/>
  <c r="AU211" i="4"/>
  <c r="AW211" i="4"/>
  <c r="AY211" i="4"/>
  <c r="BA211" i="4"/>
  <c r="BB211" i="4"/>
  <c r="BD211" i="4"/>
  <c r="G212" i="4"/>
  <c r="F212" i="4"/>
  <c r="I212" i="4"/>
  <c r="H212" i="4"/>
  <c r="L212" i="4"/>
  <c r="K212" i="4"/>
  <c r="M212" i="4"/>
  <c r="N212" i="4"/>
  <c r="P212" i="4"/>
  <c r="O212" i="4"/>
  <c r="R212" i="4"/>
  <c r="AA212" i="4"/>
  <c r="AC212" i="4"/>
  <c r="AD212" i="4"/>
  <c r="AE212" i="4"/>
  <c r="AG212" i="4"/>
  <c r="AI212" i="4"/>
  <c r="AK212" i="4"/>
  <c r="AM212" i="4"/>
  <c r="AO212" i="4"/>
  <c r="AQ212" i="4"/>
  <c r="AS212" i="4"/>
  <c r="AU212" i="4"/>
  <c r="AW212" i="4"/>
  <c r="AY212" i="4"/>
  <c r="AZ212" i="4"/>
  <c r="BA212" i="4"/>
  <c r="BD212" i="4"/>
  <c r="G213" i="4"/>
  <c r="F213" i="4"/>
  <c r="I213" i="4"/>
  <c r="L213" i="4"/>
  <c r="K213" i="4"/>
  <c r="M213" i="4"/>
  <c r="N213" i="4"/>
  <c r="P213" i="4"/>
  <c r="O213" i="4"/>
  <c r="R213" i="4"/>
  <c r="AA213" i="4"/>
  <c r="AC213" i="4"/>
  <c r="AD213" i="4"/>
  <c r="AE213" i="4"/>
  <c r="AG213" i="4"/>
  <c r="AI213" i="4"/>
  <c r="AK213" i="4"/>
  <c r="AM213" i="4"/>
  <c r="AO213" i="4"/>
  <c r="AQ213" i="4"/>
  <c r="AS213" i="4"/>
  <c r="AU213" i="4"/>
  <c r="AW213" i="4"/>
  <c r="AY213" i="4"/>
  <c r="AZ213" i="4"/>
  <c r="BA213" i="4"/>
  <c r="BD213" i="4"/>
  <c r="G214" i="4"/>
  <c r="F214" i="4"/>
  <c r="I214" i="4"/>
  <c r="H214" i="4"/>
  <c r="L214" i="4"/>
  <c r="K214" i="4"/>
  <c r="M214" i="4"/>
  <c r="N214" i="4"/>
  <c r="P214" i="4"/>
  <c r="O214" i="4"/>
  <c r="R214" i="4"/>
  <c r="AA214" i="4"/>
  <c r="AC214" i="4"/>
  <c r="AD214" i="4"/>
  <c r="AE214" i="4"/>
  <c r="AG214" i="4"/>
  <c r="AI214" i="4"/>
  <c r="AK214" i="4"/>
  <c r="AM214" i="4"/>
  <c r="AO214" i="4"/>
  <c r="AQ214" i="4"/>
  <c r="AS214" i="4"/>
  <c r="AU214" i="4"/>
  <c r="AV214" i="4"/>
  <c r="AW214" i="4"/>
  <c r="AX214" i="4"/>
  <c r="AY214" i="4"/>
  <c r="AZ214" i="4"/>
  <c r="BA214" i="4"/>
  <c r="BD214" i="4"/>
  <c r="G215" i="4"/>
  <c r="F215" i="4"/>
  <c r="I215" i="4"/>
  <c r="L215" i="4"/>
  <c r="K215" i="4"/>
  <c r="M215" i="4"/>
  <c r="N215" i="4"/>
  <c r="P215" i="4"/>
  <c r="O215" i="4"/>
  <c r="R215" i="4"/>
  <c r="AA215" i="4"/>
  <c r="AC215" i="4"/>
  <c r="AD215" i="4"/>
  <c r="AE215" i="4"/>
  <c r="AG215" i="4"/>
  <c r="AI215" i="4"/>
  <c r="AK215" i="4"/>
  <c r="AM215" i="4"/>
  <c r="AO215" i="4"/>
  <c r="AQ215" i="4"/>
  <c r="AS215" i="4"/>
  <c r="AU215" i="4"/>
  <c r="AW215" i="4"/>
  <c r="AY215" i="4"/>
  <c r="BA215" i="4"/>
  <c r="BB215" i="4"/>
  <c r="BD215" i="4"/>
  <c r="G216" i="4"/>
  <c r="F216" i="4"/>
  <c r="I216" i="4"/>
  <c r="H216" i="4"/>
  <c r="L216" i="4"/>
  <c r="K216" i="4"/>
  <c r="M216" i="4"/>
  <c r="N216" i="4"/>
  <c r="P216" i="4"/>
  <c r="O216" i="4"/>
  <c r="R216" i="4"/>
  <c r="AA216" i="4"/>
  <c r="AC216" i="4"/>
  <c r="AD216" i="4"/>
  <c r="AE216" i="4"/>
  <c r="AG216" i="4"/>
  <c r="AI216" i="4"/>
  <c r="AK216" i="4"/>
  <c r="AM216" i="4"/>
  <c r="AO216" i="4"/>
  <c r="AP216" i="4"/>
  <c r="AQ216" i="4"/>
  <c r="AS216" i="4"/>
  <c r="AT216" i="4"/>
  <c r="AU216" i="4"/>
  <c r="AW216" i="4"/>
  <c r="AX216" i="4"/>
  <c r="AY216" i="4"/>
  <c r="BA216" i="4"/>
  <c r="BB216" i="4"/>
  <c r="BD216" i="4"/>
  <c r="G217" i="4"/>
  <c r="I217" i="4"/>
  <c r="L217" i="4"/>
  <c r="K217" i="4"/>
  <c r="M217" i="4"/>
  <c r="N217" i="4"/>
  <c r="P217" i="4"/>
  <c r="O217" i="4"/>
  <c r="R217" i="4"/>
  <c r="AA217" i="4"/>
  <c r="AC217" i="4"/>
  <c r="AD217" i="4"/>
  <c r="AE217" i="4"/>
  <c r="AG217" i="4"/>
  <c r="AI217" i="4"/>
  <c r="AK217" i="4"/>
  <c r="AM217" i="4"/>
  <c r="AO217" i="4"/>
  <c r="AQ217" i="4"/>
  <c r="AS217" i="4"/>
  <c r="AU217" i="4"/>
  <c r="AW217" i="4"/>
  <c r="AY217" i="4"/>
  <c r="AZ217" i="4"/>
  <c r="BA217" i="4"/>
  <c r="BD217" i="4"/>
  <c r="E201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19" i="4"/>
  <c r="M2" i="4"/>
  <c r="C149" i="4"/>
  <c r="E149" i="4"/>
  <c r="G149" i="4"/>
  <c r="I149" i="4"/>
  <c r="L149" i="4"/>
  <c r="K149" i="4"/>
  <c r="N149" i="4"/>
  <c r="P149" i="4"/>
  <c r="O149" i="4"/>
  <c r="R149" i="4"/>
  <c r="C150" i="4"/>
  <c r="E150" i="4"/>
  <c r="G150" i="4"/>
  <c r="I150" i="4"/>
  <c r="L150" i="4"/>
  <c r="N150" i="4"/>
  <c r="P150" i="4"/>
  <c r="O150" i="4"/>
  <c r="R150" i="4"/>
  <c r="C151" i="4"/>
  <c r="E151" i="4"/>
  <c r="G151" i="4"/>
  <c r="I151" i="4"/>
  <c r="L151" i="4"/>
  <c r="K151" i="4"/>
  <c r="N151" i="4"/>
  <c r="P151" i="4"/>
  <c r="O151" i="4"/>
  <c r="R151" i="4"/>
  <c r="C152" i="4"/>
  <c r="E152" i="4"/>
  <c r="G152" i="4"/>
  <c r="I152" i="4"/>
  <c r="L152" i="4"/>
  <c r="K152" i="4"/>
  <c r="N152" i="4"/>
  <c r="P152" i="4"/>
  <c r="O152" i="4"/>
  <c r="R152" i="4"/>
  <c r="C153" i="4"/>
  <c r="E153" i="4"/>
  <c r="G153" i="4"/>
  <c r="I153" i="4"/>
  <c r="L153" i="4"/>
  <c r="K153" i="4"/>
  <c r="N153" i="4"/>
  <c r="P153" i="4"/>
  <c r="O153" i="4"/>
  <c r="R153" i="4"/>
  <c r="C154" i="4"/>
  <c r="E154" i="4"/>
  <c r="G154" i="4"/>
  <c r="I154" i="4"/>
  <c r="L154" i="4"/>
  <c r="K154" i="4"/>
  <c r="N154" i="4"/>
  <c r="P154" i="4"/>
  <c r="O154" i="4"/>
  <c r="R154" i="4"/>
  <c r="C155" i="4"/>
  <c r="E155" i="4"/>
  <c r="G155" i="4"/>
  <c r="I155" i="4"/>
  <c r="L155" i="4"/>
  <c r="K155" i="4"/>
  <c r="N155" i="4"/>
  <c r="P155" i="4"/>
  <c r="O155" i="4"/>
  <c r="R155" i="4"/>
  <c r="C156" i="4"/>
  <c r="E156" i="4"/>
  <c r="G156" i="4"/>
  <c r="I156" i="4"/>
  <c r="L156" i="4"/>
  <c r="K156" i="4"/>
  <c r="N156" i="4"/>
  <c r="P156" i="4"/>
  <c r="O156" i="4"/>
  <c r="R156" i="4"/>
  <c r="C157" i="4"/>
  <c r="E157" i="4"/>
  <c r="G157" i="4"/>
  <c r="I157" i="4"/>
  <c r="L157" i="4"/>
  <c r="N157" i="4"/>
  <c r="P157" i="4"/>
  <c r="O157" i="4"/>
  <c r="R157" i="4"/>
  <c r="C158" i="4"/>
  <c r="E158" i="4"/>
  <c r="G158" i="4"/>
  <c r="I158" i="4"/>
  <c r="L158" i="4"/>
  <c r="N158" i="4"/>
  <c r="P158" i="4"/>
  <c r="O158" i="4"/>
  <c r="R158" i="4"/>
  <c r="C159" i="4"/>
  <c r="E159" i="4"/>
  <c r="G159" i="4"/>
  <c r="I159" i="4"/>
  <c r="L159" i="4"/>
  <c r="K159" i="4"/>
  <c r="N159" i="4"/>
  <c r="P159" i="4"/>
  <c r="O159" i="4"/>
  <c r="R159" i="4"/>
  <c r="C160" i="4"/>
  <c r="E160" i="4"/>
  <c r="G160" i="4"/>
  <c r="I160" i="4"/>
  <c r="L160" i="4"/>
  <c r="K160" i="4"/>
  <c r="N160" i="4"/>
  <c r="P160" i="4"/>
  <c r="O160" i="4"/>
  <c r="R160" i="4"/>
  <c r="C161" i="4"/>
  <c r="E161" i="4"/>
  <c r="G161" i="4"/>
  <c r="I161" i="4"/>
  <c r="L161" i="4"/>
  <c r="K161" i="4"/>
  <c r="N161" i="4"/>
  <c r="P161" i="4"/>
  <c r="O161" i="4"/>
  <c r="R161" i="4"/>
  <c r="C162" i="4"/>
  <c r="E162" i="4"/>
  <c r="G162" i="4"/>
  <c r="I162" i="4"/>
  <c r="L162" i="4"/>
  <c r="K162" i="4"/>
  <c r="N162" i="4"/>
  <c r="P162" i="4"/>
  <c r="O162" i="4"/>
  <c r="R162" i="4"/>
  <c r="C163" i="4"/>
  <c r="E163" i="4"/>
  <c r="G163" i="4"/>
  <c r="I163" i="4"/>
  <c r="L163" i="4"/>
  <c r="K163" i="4"/>
  <c r="N163" i="4"/>
  <c r="P163" i="4"/>
  <c r="O163" i="4"/>
  <c r="R163" i="4"/>
  <c r="C164" i="4"/>
  <c r="E164" i="4"/>
  <c r="G164" i="4"/>
  <c r="I164" i="4"/>
  <c r="L164" i="4"/>
  <c r="K164" i="4"/>
  <c r="N164" i="4"/>
  <c r="P164" i="4"/>
  <c r="O164" i="4"/>
  <c r="R164" i="4"/>
  <c r="C165" i="4"/>
  <c r="E165" i="4"/>
  <c r="G165" i="4"/>
  <c r="I165" i="4"/>
  <c r="L165" i="4"/>
  <c r="N165" i="4"/>
  <c r="P165" i="4"/>
  <c r="O165" i="4"/>
  <c r="R165" i="4"/>
  <c r="C166" i="4"/>
  <c r="E166" i="4"/>
  <c r="G166" i="4"/>
  <c r="I166" i="4"/>
  <c r="L166" i="4"/>
  <c r="N166" i="4"/>
  <c r="P166" i="4"/>
  <c r="O166" i="4"/>
  <c r="R166" i="4"/>
  <c r="C167" i="4"/>
  <c r="E167" i="4"/>
  <c r="G167" i="4"/>
  <c r="I167" i="4"/>
  <c r="L167" i="4"/>
  <c r="N167" i="4"/>
  <c r="P167" i="4"/>
  <c r="O167" i="4"/>
  <c r="R167" i="4"/>
  <c r="C168" i="4"/>
  <c r="E168" i="4"/>
  <c r="G168" i="4"/>
  <c r="I168" i="4"/>
  <c r="L168" i="4"/>
  <c r="N168" i="4"/>
  <c r="P168" i="4"/>
  <c r="O168" i="4"/>
  <c r="R168" i="4"/>
  <c r="C169" i="4"/>
  <c r="E169" i="4"/>
  <c r="G169" i="4"/>
  <c r="I169" i="4"/>
  <c r="L169" i="4"/>
  <c r="K169" i="4"/>
  <c r="N169" i="4"/>
  <c r="P169" i="4"/>
  <c r="O169" i="4"/>
  <c r="R169" i="4"/>
  <c r="C170" i="4"/>
  <c r="E170" i="4"/>
  <c r="G170" i="4"/>
  <c r="I170" i="4"/>
  <c r="L170" i="4"/>
  <c r="K170" i="4"/>
  <c r="N170" i="4"/>
  <c r="P170" i="4"/>
  <c r="O170" i="4"/>
  <c r="R170" i="4"/>
  <c r="C171" i="4"/>
  <c r="E171" i="4"/>
  <c r="G171" i="4"/>
  <c r="I171" i="4"/>
  <c r="L171" i="4"/>
  <c r="K171" i="4"/>
  <c r="N171" i="4"/>
  <c r="P171" i="4"/>
  <c r="O171" i="4"/>
  <c r="R171" i="4"/>
  <c r="C172" i="4"/>
  <c r="E172" i="4"/>
  <c r="G172" i="4"/>
  <c r="I172" i="4"/>
  <c r="L172" i="4"/>
  <c r="K172" i="4"/>
  <c r="N172" i="4"/>
  <c r="P172" i="4"/>
  <c r="O172" i="4"/>
  <c r="R172" i="4"/>
  <c r="C173" i="4"/>
  <c r="E173" i="4"/>
  <c r="G173" i="4"/>
  <c r="I173" i="4"/>
  <c r="L173" i="4"/>
  <c r="N173" i="4"/>
  <c r="P173" i="4"/>
  <c r="O173" i="4"/>
  <c r="R173" i="4"/>
  <c r="C174" i="4"/>
  <c r="E174" i="4"/>
  <c r="G174" i="4"/>
  <c r="I174" i="4"/>
  <c r="L174" i="4"/>
  <c r="N174" i="4"/>
  <c r="P174" i="4"/>
  <c r="O174" i="4"/>
  <c r="R174" i="4"/>
  <c r="C175" i="4"/>
  <c r="E175" i="4"/>
  <c r="G175" i="4"/>
  <c r="I175" i="4"/>
  <c r="L175" i="4"/>
  <c r="N175" i="4"/>
  <c r="P175" i="4"/>
  <c r="O175" i="4"/>
  <c r="R175" i="4"/>
  <c r="C176" i="4"/>
  <c r="E176" i="4"/>
  <c r="G176" i="4"/>
  <c r="I176" i="4"/>
  <c r="L176" i="4"/>
  <c r="K176" i="4"/>
  <c r="N176" i="4"/>
  <c r="P176" i="4"/>
  <c r="O176" i="4"/>
  <c r="R176" i="4"/>
  <c r="C177" i="4"/>
  <c r="E177" i="4"/>
  <c r="G177" i="4"/>
  <c r="I177" i="4"/>
  <c r="L177" i="4"/>
  <c r="K177" i="4"/>
  <c r="N177" i="4"/>
  <c r="P177" i="4"/>
  <c r="O177" i="4"/>
  <c r="R177" i="4"/>
  <c r="C178" i="4"/>
  <c r="E178" i="4"/>
  <c r="G178" i="4"/>
  <c r="I178" i="4"/>
  <c r="L178" i="4"/>
  <c r="K178" i="4"/>
  <c r="N178" i="4"/>
  <c r="P178" i="4"/>
  <c r="O178" i="4"/>
  <c r="R178" i="4"/>
  <c r="C179" i="4"/>
  <c r="E179" i="4"/>
  <c r="G179" i="4"/>
  <c r="I179" i="4"/>
  <c r="L179" i="4"/>
  <c r="K179" i="4"/>
  <c r="N179" i="4"/>
  <c r="P179" i="4"/>
  <c r="O179" i="4"/>
  <c r="R179" i="4"/>
  <c r="C180" i="4"/>
  <c r="E180" i="4"/>
  <c r="G180" i="4"/>
  <c r="I180" i="4"/>
  <c r="L180" i="4"/>
  <c r="K180" i="4"/>
  <c r="N180" i="4"/>
  <c r="P180" i="4"/>
  <c r="O180" i="4"/>
  <c r="R180" i="4"/>
  <c r="C181" i="4"/>
  <c r="E181" i="4"/>
  <c r="G181" i="4"/>
  <c r="I181" i="4"/>
  <c r="L181" i="4"/>
  <c r="N181" i="4"/>
  <c r="P181" i="4"/>
  <c r="O181" i="4"/>
  <c r="R181" i="4"/>
  <c r="C182" i="4"/>
  <c r="E182" i="4"/>
  <c r="G182" i="4"/>
  <c r="I182" i="4"/>
  <c r="L182" i="4"/>
  <c r="N182" i="4"/>
  <c r="P182" i="4"/>
  <c r="O182" i="4"/>
  <c r="R182" i="4"/>
  <c r="C183" i="4"/>
  <c r="E183" i="4"/>
  <c r="G183" i="4"/>
  <c r="I183" i="4"/>
  <c r="L183" i="4"/>
  <c r="N183" i="4"/>
  <c r="P183" i="4"/>
  <c r="O183" i="4"/>
  <c r="R183" i="4"/>
  <c r="C184" i="4"/>
  <c r="E184" i="4"/>
  <c r="G184" i="4"/>
  <c r="I184" i="4"/>
  <c r="L184" i="4"/>
  <c r="K184" i="4"/>
  <c r="N184" i="4"/>
  <c r="P184" i="4"/>
  <c r="O184" i="4"/>
  <c r="R184" i="4"/>
  <c r="C185" i="4"/>
  <c r="E185" i="4"/>
  <c r="G185" i="4"/>
  <c r="I185" i="4"/>
  <c r="L185" i="4"/>
  <c r="K185" i="4"/>
  <c r="N185" i="4"/>
  <c r="P185" i="4"/>
  <c r="O185" i="4"/>
  <c r="R185" i="4"/>
  <c r="C186" i="4"/>
  <c r="E186" i="4"/>
  <c r="G186" i="4"/>
  <c r="I186" i="4"/>
  <c r="L186" i="4"/>
  <c r="K186" i="4"/>
  <c r="N186" i="4"/>
  <c r="P186" i="4"/>
  <c r="O186" i="4"/>
  <c r="R186" i="4"/>
  <c r="C187" i="4"/>
  <c r="E187" i="4"/>
  <c r="G187" i="4"/>
  <c r="I187" i="4"/>
  <c r="L187" i="4"/>
  <c r="K187" i="4"/>
  <c r="N187" i="4"/>
  <c r="P187" i="4"/>
  <c r="O187" i="4"/>
  <c r="R187" i="4"/>
  <c r="C188" i="4"/>
  <c r="E188" i="4"/>
  <c r="G188" i="4"/>
  <c r="I188" i="4"/>
  <c r="L188" i="4"/>
  <c r="K188" i="4"/>
  <c r="N188" i="4"/>
  <c r="P188" i="4"/>
  <c r="O188" i="4"/>
  <c r="R188" i="4"/>
  <c r="C189" i="4"/>
  <c r="E189" i="4"/>
  <c r="G189" i="4"/>
  <c r="I189" i="4"/>
  <c r="L189" i="4"/>
  <c r="N189" i="4"/>
  <c r="P189" i="4"/>
  <c r="O189" i="4"/>
  <c r="R189" i="4"/>
  <c r="C190" i="4"/>
  <c r="E190" i="4"/>
  <c r="G190" i="4"/>
  <c r="I190" i="4"/>
  <c r="L190" i="4"/>
  <c r="N190" i="4"/>
  <c r="P190" i="4"/>
  <c r="O190" i="4"/>
  <c r="R190" i="4"/>
  <c r="C191" i="4"/>
  <c r="E191" i="4"/>
  <c r="G191" i="4"/>
  <c r="I191" i="4"/>
  <c r="L191" i="4"/>
  <c r="N191" i="4"/>
  <c r="P191" i="4"/>
  <c r="O191" i="4"/>
  <c r="R191" i="4"/>
  <c r="C192" i="4"/>
  <c r="E192" i="4"/>
  <c r="G192" i="4"/>
  <c r="I192" i="4"/>
  <c r="L192" i="4"/>
  <c r="K192" i="4"/>
  <c r="N192" i="4"/>
  <c r="P192" i="4"/>
  <c r="O192" i="4"/>
  <c r="R192" i="4"/>
  <c r="C193" i="4"/>
  <c r="E193" i="4"/>
  <c r="G193" i="4"/>
  <c r="I193" i="4"/>
  <c r="L193" i="4"/>
  <c r="K193" i="4"/>
  <c r="N193" i="4"/>
  <c r="M21" i="131"/>
  <c r="P193" i="4"/>
  <c r="R193" i="4"/>
  <c r="O21" i="131"/>
  <c r="Q21" i="131"/>
  <c r="R21" i="131"/>
  <c r="C194" i="4"/>
  <c r="E194" i="4"/>
  <c r="G194" i="4"/>
  <c r="I194" i="4"/>
  <c r="L194" i="4"/>
  <c r="K194" i="4"/>
  <c r="N194" i="4"/>
  <c r="P194" i="4"/>
  <c r="O194" i="4"/>
  <c r="R194" i="4"/>
  <c r="C195" i="4"/>
  <c r="E195" i="4"/>
  <c r="G195" i="4"/>
  <c r="I195" i="4"/>
  <c r="L195" i="4"/>
  <c r="K195" i="4"/>
  <c r="N195" i="4"/>
  <c r="P195" i="4"/>
  <c r="O195" i="4"/>
  <c r="R195" i="4"/>
  <c r="C196" i="4"/>
  <c r="E196" i="4"/>
  <c r="G196" i="4"/>
  <c r="I196" i="4"/>
  <c r="L196" i="4"/>
  <c r="N196" i="4"/>
  <c r="P196" i="4"/>
  <c r="O196" i="4"/>
  <c r="R196" i="4"/>
  <c r="C197" i="4"/>
  <c r="E197" i="4"/>
  <c r="G197" i="4"/>
  <c r="I197" i="4"/>
  <c r="L197" i="4"/>
  <c r="N197" i="4"/>
  <c r="P197" i="4"/>
  <c r="O197" i="4"/>
  <c r="R197" i="4"/>
  <c r="C198" i="4"/>
  <c r="E198" i="4"/>
  <c r="G198" i="4"/>
  <c r="I198" i="4"/>
  <c r="L198" i="4"/>
  <c r="N198" i="4"/>
  <c r="P198" i="4"/>
  <c r="O198" i="4"/>
  <c r="R198" i="4"/>
  <c r="C199" i="4"/>
  <c r="E199" i="4"/>
  <c r="G199" i="4"/>
  <c r="I199" i="4"/>
  <c r="L199" i="4"/>
  <c r="K199" i="4"/>
  <c r="N199" i="4"/>
  <c r="P199" i="4"/>
  <c r="O199" i="4"/>
  <c r="R199" i="4"/>
  <c r="C200" i="4"/>
  <c r="E200" i="4"/>
  <c r="G200" i="4"/>
  <c r="I200" i="4"/>
  <c r="L200" i="4"/>
  <c r="K200" i="4"/>
  <c r="N200" i="4"/>
  <c r="P200" i="4"/>
  <c r="O200" i="4"/>
  <c r="R200" i="4"/>
  <c r="C201" i="4"/>
  <c r="G201" i="4"/>
  <c r="I201" i="4"/>
  <c r="L201" i="4"/>
  <c r="K201" i="4"/>
  <c r="N201" i="4"/>
  <c r="P201" i="4"/>
  <c r="O201" i="4"/>
  <c r="R201" i="4"/>
  <c r="C202" i="4"/>
  <c r="E202" i="4"/>
  <c r="G202" i="4"/>
  <c r="I202" i="4"/>
  <c r="L202" i="4"/>
  <c r="N202" i="4"/>
  <c r="P202" i="4"/>
  <c r="O202" i="4"/>
  <c r="R202" i="4"/>
  <c r="C203" i="4"/>
  <c r="E203" i="4"/>
  <c r="G203" i="4"/>
  <c r="I203" i="4"/>
  <c r="L203" i="4"/>
  <c r="K203" i="4"/>
  <c r="N203" i="4"/>
  <c r="P203" i="4"/>
  <c r="O203" i="4"/>
  <c r="R203" i="4"/>
  <c r="C204" i="4"/>
  <c r="E204" i="4"/>
  <c r="G204" i="4"/>
  <c r="I204" i="4"/>
  <c r="L204" i="4"/>
  <c r="K204" i="4"/>
  <c r="N204" i="4"/>
  <c r="P204" i="4"/>
  <c r="O204" i="4"/>
  <c r="R204" i="4"/>
  <c r="C205" i="4"/>
  <c r="E205" i="4"/>
  <c r="G205" i="4"/>
  <c r="I205" i="4"/>
  <c r="L205" i="4"/>
  <c r="K205" i="4"/>
  <c r="N205" i="4"/>
  <c r="P205" i="4"/>
  <c r="O205" i="4"/>
  <c r="R205" i="4"/>
  <c r="C206" i="4"/>
  <c r="E206" i="4"/>
  <c r="G206" i="4"/>
  <c r="I206" i="4"/>
  <c r="L206" i="4"/>
  <c r="N206" i="4"/>
  <c r="P206" i="4"/>
  <c r="O206" i="4"/>
  <c r="R206" i="4"/>
  <c r="C207" i="4"/>
  <c r="E207" i="4"/>
  <c r="G207" i="4"/>
  <c r="I207" i="4"/>
  <c r="L207" i="4"/>
  <c r="N207" i="4"/>
  <c r="P207" i="4"/>
  <c r="O207" i="4"/>
  <c r="R207" i="4"/>
  <c r="C208" i="4"/>
  <c r="E208" i="4"/>
  <c r="G208" i="4"/>
  <c r="I208" i="4"/>
  <c r="L208" i="4"/>
  <c r="K208" i="4"/>
  <c r="N208" i="4"/>
  <c r="P208" i="4"/>
  <c r="O208" i="4"/>
  <c r="R208" i="4"/>
  <c r="C209" i="4"/>
  <c r="E209" i="4"/>
  <c r="C210" i="4"/>
  <c r="E210" i="4"/>
  <c r="C217" i="4"/>
  <c r="E217" i="4"/>
  <c r="C219" i="4"/>
  <c r="E219" i="4"/>
  <c r="G219" i="4"/>
  <c r="I219" i="4"/>
  <c r="L219" i="4"/>
  <c r="K219" i="4"/>
  <c r="N219" i="4"/>
  <c r="P219" i="4"/>
  <c r="O219" i="4"/>
  <c r="R219" i="4"/>
  <c r="C220" i="4"/>
  <c r="E220" i="4"/>
  <c r="G220" i="4"/>
  <c r="I220" i="4"/>
  <c r="L220" i="4"/>
  <c r="K220" i="4"/>
  <c r="P220" i="4"/>
  <c r="O220" i="4"/>
  <c r="R220" i="4"/>
  <c r="C221" i="4"/>
  <c r="E221" i="4"/>
  <c r="G221" i="4"/>
  <c r="I221" i="4"/>
  <c r="L221" i="4"/>
  <c r="P221" i="4"/>
  <c r="O221" i="4"/>
  <c r="R221" i="4"/>
  <c r="C222" i="4"/>
  <c r="E222" i="4"/>
  <c r="G222" i="4"/>
  <c r="I222" i="4"/>
  <c r="L222" i="4"/>
  <c r="P222" i="4"/>
  <c r="O222" i="4"/>
  <c r="R222" i="4"/>
  <c r="C223" i="4"/>
  <c r="E223" i="4"/>
  <c r="G223" i="4"/>
  <c r="I223" i="4"/>
  <c r="L223" i="4"/>
  <c r="K223" i="4"/>
  <c r="P223" i="4"/>
  <c r="O223" i="4"/>
  <c r="R223" i="4"/>
  <c r="C224" i="4"/>
  <c r="E224" i="4"/>
  <c r="D224" i="4"/>
  <c r="G224" i="4"/>
  <c r="I224" i="4"/>
  <c r="L224" i="4"/>
  <c r="K224" i="4"/>
  <c r="P224" i="4"/>
  <c r="O224" i="4"/>
  <c r="R224" i="4"/>
  <c r="C225" i="4"/>
  <c r="E225" i="4"/>
  <c r="G225" i="4"/>
  <c r="I225" i="4"/>
  <c r="L225" i="4"/>
  <c r="K225" i="4"/>
  <c r="P225" i="4"/>
  <c r="O225" i="4"/>
  <c r="R225" i="4"/>
  <c r="C226" i="4"/>
  <c r="E226" i="4"/>
  <c r="D226" i="4"/>
  <c r="G226" i="4"/>
  <c r="I226" i="4"/>
  <c r="L226" i="4"/>
  <c r="K226" i="4"/>
  <c r="P226" i="4"/>
  <c r="O226" i="4"/>
  <c r="R226" i="4"/>
  <c r="C227" i="4"/>
  <c r="E227" i="4"/>
  <c r="G227" i="4"/>
  <c r="I227" i="4"/>
  <c r="L227" i="4"/>
  <c r="K227" i="4"/>
  <c r="P227" i="4"/>
  <c r="O227" i="4"/>
  <c r="R227" i="4"/>
  <c r="C228" i="4"/>
  <c r="E228" i="4"/>
  <c r="D228" i="4"/>
  <c r="G228" i="4"/>
  <c r="I228" i="4"/>
  <c r="L228" i="4"/>
  <c r="K228" i="4"/>
  <c r="P228" i="4"/>
  <c r="O228" i="4"/>
  <c r="R228" i="4"/>
  <c r="C229" i="4"/>
  <c r="E229" i="4"/>
  <c r="G229" i="4"/>
  <c r="I229" i="4"/>
  <c r="L229" i="4"/>
  <c r="P229" i="4"/>
  <c r="R229" i="4"/>
  <c r="O228" i="131"/>
  <c r="C230" i="4"/>
  <c r="E230" i="4"/>
  <c r="D230" i="4"/>
  <c r="H229" i="131"/>
  <c r="G230" i="4"/>
  <c r="I230" i="4"/>
  <c r="L230" i="4"/>
  <c r="L229" i="131"/>
  <c r="M15" i="153"/>
  <c r="P230" i="4"/>
  <c r="R230" i="4"/>
  <c r="O229" i="131"/>
  <c r="C231" i="4"/>
  <c r="E231" i="4"/>
  <c r="G231" i="4"/>
  <c r="I231" i="4"/>
  <c r="L231" i="4"/>
  <c r="P231" i="4"/>
  <c r="R231" i="4"/>
  <c r="O230" i="131"/>
  <c r="C232" i="4"/>
  <c r="E232" i="4"/>
  <c r="G232" i="4"/>
  <c r="I232" i="4"/>
  <c r="L232" i="4"/>
  <c r="K232" i="4"/>
  <c r="P232" i="4"/>
  <c r="O232" i="4"/>
  <c r="R232" i="4"/>
  <c r="C233" i="4"/>
  <c r="E233" i="4"/>
  <c r="G233" i="4"/>
  <c r="I233" i="4"/>
  <c r="L233" i="4"/>
  <c r="P233" i="4"/>
  <c r="R233" i="4"/>
  <c r="O320" i="131"/>
  <c r="C234" i="4"/>
  <c r="E234" i="4"/>
  <c r="G234" i="4"/>
  <c r="I234" i="4"/>
  <c r="L234" i="4"/>
  <c r="P234" i="4"/>
  <c r="R234" i="4"/>
  <c r="O321" i="131"/>
  <c r="J14" i="162"/>
  <c r="C235" i="4"/>
  <c r="E235" i="4"/>
  <c r="G235" i="4"/>
  <c r="I235" i="4"/>
  <c r="L235" i="4"/>
  <c r="P235" i="4"/>
  <c r="R235" i="4"/>
  <c r="O322" i="131"/>
  <c r="J15" i="162"/>
  <c r="C236" i="4"/>
  <c r="E236" i="4"/>
  <c r="G236" i="4"/>
  <c r="I236" i="4"/>
  <c r="L236" i="4"/>
  <c r="P236" i="4"/>
  <c r="R236" i="4"/>
  <c r="O323" i="131"/>
  <c r="J16" i="162"/>
  <c r="C237" i="4"/>
  <c r="E237" i="4"/>
  <c r="G237" i="4"/>
  <c r="I237" i="4"/>
  <c r="L237" i="4"/>
  <c r="P237" i="4"/>
  <c r="R237" i="4"/>
  <c r="O324" i="131"/>
  <c r="J17" i="162"/>
  <c r="C238" i="4"/>
  <c r="E238" i="4"/>
  <c r="G238" i="4"/>
  <c r="I238" i="4"/>
  <c r="L238" i="4"/>
  <c r="L43" i="131"/>
  <c r="P238" i="4"/>
  <c r="R238" i="4"/>
  <c r="O43" i="131"/>
  <c r="J14" i="135"/>
  <c r="C239" i="4"/>
  <c r="E239" i="4"/>
  <c r="G239" i="4"/>
  <c r="I239" i="4"/>
  <c r="L239" i="4"/>
  <c r="P239" i="4"/>
  <c r="R239" i="4"/>
  <c r="O44" i="131"/>
  <c r="J15" i="135"/>
  <c r="C240" i="4"/>
  <c r="E240" i="4"/>
  <c r="D240" i="4"/>
  <c r="H45" i="131"/>
  <c r="G240" i="4"/>
  <c r="I240" i="4"/>
  <c r="L240" i="4"/>
  <c r="P240" i="4"/>
  <c r="R240" i="4"/>
  <c r="O45" i="131"/>
  <c r="J16" i="135"/>
  <c r="C241" i="4"/>
  <c r="E241" i="4"/>
  <c r="G241" i="4"/>
  <c r="I241" i="4"/>
  <c r="L241" i="4"/>
  <c r="K241" i="4"/>
  <c r="P241" i="4"/>
  <c r="O241" i="4"/>
  <c r="R241" i="4"/>
  <c r="C242" i="4"/>
  <c r="E242" i="4"/>
  <c r="G242" i="4"/>
  <c r="I242" i="4"/>
  <c r="L242" i="4"/>
  <c r="K242" i="4"/>
  <c r="P242" i="4"/>
  <c r="O242" i="4"/>
  <c r="R242" i="4"/>
  <c r="C243" i="4"/>
  <c r="E243" i="4"/>
  <c r="G243" i="4"/>
  <c r="I243" i="4"/>
  <c r="L243" i="4"/>
  <c r="K243" i="4"/>
  <c r="P243" i="4"/>
  <c r="O243" i="4"/>
  <c r="R243" i="4"/>
  <c r="C244" i="4"/>
  <c r="E244" i="4"/>
  <c r="G244" i="4"/>
  <c r="I244" i="4"/>
  <c r="L244" i="4"/>
  <c r="K244" i="4"/>
  <c r="P244" i="4"/>
  <c r="O244" i="4"/>
  <c r="R244" i="4"/>
  <c r="C245" i="4"/>
  <c r="E245" i="4"/>
  <c r="G245" i="4"/>
  <c r="I245" i="4"/>
  <c r="L245" i="4"/>
  <c r="K245" i="4"/>
  <c r="P245" i="4"/>
  <c r="O245" i="4"/>
  <c r="R245" i="4"/>
  <c r="C246" i="4"/>
  <c r="E246" i="4"/>
  <c r="G246" i="4"/>
  <c r="I246" i="4"/>
  <c r="L246" i="4"/>
  <c r="K246" i="4"/>
  <c r="P246" i="4"/>
  <c r="O246" i="4"/>
  <c r="R246" i="4"/>
  <c r="C247" i="4"/>
  <c r="E247" i="4"/>
  <c r="G247" i="4"/>
  <c r="I247" i="4"/>
  <c r="L247" i="4"/>
  <c r="P247" i="4"/>
  <c r="R247" i="4"/>
  <c r="O204" i="131"/>
  <c r="C248" i="4"/>
  <c r="E248" i="4"/>
  <c r="G248" i="4"/>
  <c r="I248" i="4"/>
  <c r="L248" i="4"/>
  <c r="P248" i="4"/>
  <c r="R248" i="4"/>
  <c r="O205" i="131"/>
  <c r="C249" i="4"/>
  <c r="E249" i="4"/>
  <c r="G249" i="4"/>
  <c r="I249" i="4"/>
  <c r="L249" i="4"/>
  <c r="K249" i="4"/>
  <c r="P249" i="4"/>
  <c r="O249" i="4"/>
  <c r="R249" i="4"/>
  <c r="C250" i="4"/>
  <c r="E250" i="4"/>
  <c r="G250" i="4"/>
  <c r="I250" i="4"/>
  <c r="L250" i="4"/>
  <c r="K250" i="4"/>
  <c r="P250" i="4"/>
  <c r="O250" i="4"/>
  <c r="R250" i="4"/>
  <c r="C251" i="4"/>
  <c r="E251" i="4"/>
  <c r="G251" i="4"/>
  <c r="I251" i="4"/>
  <c r="L251" i="4"/>
  <c r="K251" i="4"/>
  <c r="P251" i="4"/>
  <c r="O251" i="4"/>
  <c r="R251" i="4"/>
  <c r="C252" i="4"/>
  <c r="E252" i="4"/>
  <c r="D252" i="4"/>
  <c r="G252" i="4"/>
  <c r="I252" i="4"/>
  <c r="L252" i="4"/>
  <c r="K252" i="4"/>
  <c r="P252" i="4"/>
  <c r="O252" i="4"/>
  <c r="R252" i="4"/>
  <c r="V252" i="4"/>
  <c r="Z252" i="4"/>
  <c r="C253" i="4"/>
  <c r="E253" i="4"/>
  <c r="G253" i="4"/>
  <c r="I253" i="4"/>
  <c r="L253" i="4"/>
  <c r="K253" i="4"/>
  <c r="P253" i="4"/>
  <c r="O253" i="4"/>
  <c r="R253" i="4"/>
  <c r="V253" i="4"/>
  <c r="X253" i="4"/>
  <c r="Z253" i="4"/>
  <c r="C254" i="4"/>
  <c r="E254" i="4"/>
  <c r="D254" i="4"/>
  <c r="G254" i="4"/>
  <c r="I254" i="4"/>
  <c r="L254" i="4"/>
  <c r="K254" i="4"/>
  <c r="P254" i="4"/>
  <c r="O254" i="4"/>
  <c r="R254" i="4"/>
  <c r="V254" i="4"/>
  <c r="X254" i="4"/>
  <c r="Z254" i="4"/>
  <c r="C255" i="4"/>
  <c r="E255" i="4"/>
  <c r="G255" i="4"/>
  <c r="I255" i="4"/>
  <c r="L255" i="4"/>
  <c r="K255" i="4"/>
  <c r="P255" i="4"/>
  <c r="O255" i="4"/>
  <c r="R255" i="4"/>
  <c r="V255" i="4"/>
  <c r="X255" i="4"/>
  <c r="Z255" i="4"/>
  <c r="C256" i="4"/>
  <c r="E256" i="4"/>
  <c r="D256" i="4"/>
  <c r="G256" i="4"/>
  <c r="I256" i="4"/>
  <c r="L256" i="4"/>
  <c r="K256" i="4"/>
  <c r="P256" i="4"/>
  <c r="O256" i="4"/>
  <c r="R256" i="4"/>
  <c r="V256" i="4"/>
  <c r="X256" i="4"/>
  <c r="Z256" i="4"/>
  <c r="C257" i="4"/>
  <c r="E257" i="4"/>
  <c r="G257" i="4"/>
  <c r="I257" i="4"/>
  <c r="L257" i="4"/>
  <c r="K257" i="4"/>
  <c r="P257" i="4"/>
  <c r="O257" i="4"/>
  <c r="R257" i="4"/>
  <c r="V257" i="4"/>
  <c r="X257" i="4"/>
  <c r="Z257" i="4"/>
  <c r="Z3" i="4"/>
  <c r="Z2" i="4"/>
  <c r="AA181" i="4"/>
  <c r="AC181" i="4"/>
  <c r="AD181" i="4"/>
  <c r="AE181" i="4"/>
  <c r="AG181" i="4"/>
  <c r="AI181" i="4"/>
  <c r="AK181" i="4"/>
  <c r="AM181" i="4"/>
  <c r="AO181" i="4"/>
  <c r="AQ181" i="4"/>
  <c r="AS181" i="4"/>
  <c r="AU181" i="4"/>
  <c r="AW181" i="4"/>
  <c r="AY181" i="4"/>
  <c r="BA181" i="4"/>
  <c r="BD181" i="4"/>
  <c r="AA182" i="4"/>
  <c r="AC182" i="4"/>
  <c r="AD182" i="4"/>
  <c r="AE182" i="4"/>
  <c r="AG182" i="4"/>
  <c r="AI182" i="4"/>
  <c r="AK182" i="4"/>
  <c r="AM182" i="4"/>
  <c r="AO182" i="4"/>
  <c r="AP182" i="4"/>
  <c r="AQ182" i="4"/>
  <c r="AS182" i="4"/>
  <c r="AU182" i="4"/>
  <c r="AW182" i="4"/>
  <c r="AY182" i="4"/>
  <c r="BA182" i="4"/>
  <c r="BD182" i="4"/>
  <c r="AA183" i="4"/>
  <c r="AC183" i="4"/>
  <c r="AD183" i="4"/>
  <c r="AE183" i="4"/>
  <c r="AG183" i="4"/>
  <c r="AI183" i="4"/>
  <c r="AK183" i="4"/>
  <c r="AM183" i="4"/>
  <c r="AO183" i="4"/>
  <c r="AQ183" i="4"/>
  <c r="AS183" i="4"/>
  <c r="AU183" i="4"/>
  <c r="AW183" i="4"/>
  <c r="AY183" i="4"/>
  <c r="BA183" i="4"/>
  <c r="BD183" i="4"/>
  <c r="AA184" i="4"/>
  <c r="AC184" i="4"/>
  <c r="AD184" i="4"/>
  <c r="AE184" i="4"/>
  <c r="AG184" i="4"/>
  <c r="AI184" i="4"/>
  <c r="AK184" i="4"/>
  <c r="AM184" i="4"/>
  <c r="AO184" i="4"/>
  <c r="AQ184" i="4"/>
  <c r="AS184" i="4"/>
  <c r="AU184" i="4"/>
  <c r="AW184" i="4"/>
  <c r="AY184" i="4"/>
  <c r="BA184" i="4"/>
  <c r="BD184" i="4"/>
  <c r="AA185" i="4"/>
  <c r="AC185" i="4"/>
  <c r="AD185" i="4"/>
  <c r="AE185" i="4"/>
  <c r="AG185" i="4"/>
  <c r="AI185" i="4"/>
  <c r="AK185" i="4"/>
  <c r="AM185" i="4"/>
  <c r="AO185" i="4"/>
  <c r="AQ185" i="4"/>
  <c r="AS185" i="4"/>
  <c r="AU185" i="4"/>
  <c r="AW185" i="4"/>
  <c r="AY185" i="4"/>
  <c r="BA185" i="4"/>
  <c r="BD185" i="4"/>
  <c r="AA186" i="4"/>
  <c r="AC186" i="4"/>
  <c r="AD186" i="4"/>
  <c r="AE186" i="4"/>
  <c r="AG186" i="4"/>
  <c r="AH186" i="4"/>
  <c r="AI186" i="4"/>
  <c r="AK186" i="4"/>
  <c r="AM186" i="4"/>
  <c r="AO186" i="4"/>
  <c r="AQ186" i="4"/>
  <c r="AS186" i="4"/>
  <c r="AU186" i="4"/>
  <c r="AW186" i="4"/>
  <c r="AY186" i="4"/>
  <c r="BA186" i="4"/>
  <c r="BD186" i="4"/>
  <c r="AA187" i="4"/>
  <c r="AC187" i="4"/>
  <c r="AD187" i="4"/>
  <c r="AE187" i="4"/>
  <c r="AG187" i="4"/>
  <c r="AI187" i="4"/>
  <c r="AK187" i="4"/>
  <c r="AM187" i="4"/>
  <c r="AO187" i="4"/>
  <c r="AQ187" i="4"/>
  <c r="AS187" i="4"/>
  <c r="AU187" i="4"/>
  <c r="AW187" i="4"/>
  <c r="AY187" i="4"/>
  <c r="BA187" i="4"/>
  <c r="BD187" i="4"/>
  <c r="AA188" i="4"/>
  <c r="AC188" i="4"/>
  <c r="AD188" i="4"/>
  <c r="AE188" i="4"/>
  <c r="AG188" i="4"/>
  <c r="AI188" i="4"/>
  <c r="AK188" i="4"/>
  <c r="AM188" i="4"/>
  <c r="AO188" i="4"/>
  <c r="AQ188" i="4"/>
  <c r="AS188" i="4"/>
  <c r="AU188" i="4"/>
  <c r="AW188" i="4"/>
  <c r="AY188" i="4"/>
  <c r="BA188" i="4"/>
  <c r="BD188" i="4"/>
  <c r="AA189" i="4"/>
  <c r="AC189" i="4"/>
  <c r="AD189" i="4"/>
  <c r="AE189" i="4"/>
  <c r="AG189" i="4"/>
  <c r="AI189" i="4"/>
  <c r="AK189" i="4"/>
  <c r="AM189" i="4"/>
  <c r="AO189" i="4"/>
  <c r="AQ189" i="4"/>
  <c r="AS189" i="4"/>
  <c r="AU189" i="4"/>
  <c r="AW189" i="4"/>
  <c r="AY189" i="4"/>
  <c r="BA189" i="4"/>
  <c r="BD189" i="4"/>
  <c r="AA190" i="4"/>
  <c r="AC190" i="4"/>
  <c r="AD190" i="4"/>
  <c r="AE190" i="4"/>
  <c r="AG190" i="4"/>
  <c r="AI190" i="4"/>
  <c r="AK190" i="4"/>
  <c r="AM190" i="4"/>
  <c r="AO190" i="4"/>
  <c r="AQ190" i="4"/>
  <c r="AS190" i="4"/>
  <c r="AU190" i="4"/>
  <c r="AW190" i="4"/>
  <c r="AY190" i="4"/>
  <c r="BA190" i="4"/>
  <c r="BD190" i="4"/>
  <c r="AA191" i="4"/>
  <c r="AC191" i="4"/>
  <c r="AD191" i="4"/>
  <c r="AE191" i="4"/>
  <c r="AG191" i="4"/>
  <c r="AI191" i="4"/>
  <c r="AK191" i="4"/>
  <c r="AM191" i="4"/>
  <c r="AO191" i="4"/>
  <c r="AQ191" i="4"/>
  <c r="AS191" i="4"/>
  <c r="AU191" i="4"/>
  <c r="AW191" i="4"/>
  <c r="AY191" i="4"/>
  <c r="BA191" i="4"/>
  <c r="BD191" i="4"/>
  <c r="AA192" i="4"/>
  <c r="AC192" i="4"/>
  <c r="AD192" i="4"/>
  <c r="AE192" i="4"/>
  <c r="AG192" i="4"/>
  <c r="AI192" i="4"/>
  <c r="AK192" i="4"/>
  <c r="AM192" i="4"/>
  <c r="AO192" i="4"/>
  <c r="AQ192" i="4"/>
  <c r="AS192" i="4"/>
  <c r="AU192" i="4"/>
  <c r="AW192" i="4"/>
  <c r="AY192" i="4"/>
  <c r="BA192" i="4"/>
  <c r="BD192" i="4"/>
  <c r="AA193" i="4"/>
  <c r="AC193" i="4"/>
  <c r="AD193" i="4"/>
  <c r="AE193" i="4"/>
  <c r="AG193" i="4"/>
  <c r="AI193" i="4"/>
  <c r="AK193" i="4"/>
  <c r="AM193" i="4"/>
  <c r="AO193" i="4"/>
  <c r="AQ193" i="4"/>
  <c r="AS193" i="4"/>
  <c r="AU193" i="4"/>
  <c r="AW193" i="4"/>
  <c r="AY193" i="4"/>
  <c r="BA193" i="4"/>
  <c r="BD193" i="4"/>
  <c r="AA194" i="4"/>
  <c r="AC194" i="4"/>
  <c r="AD194" i="4"/>
  <c r="AE194" i="4"/>
  <c r="AG194" i="4"/>
  <c r="AI194" i="4"/>
  <c r="AK194" i="4"/>
  <c r="AM194" i="4"/>
  <c r="AO194" i="4"/>
  <c r="AQ194" i="4"/>
  <c r="AS194" i="4"/>
  <c r="AU194" i="4"/>
  <c r="AW194" i="4"/>
  <c r="AY194" i="4"/>
  <c r="BA194" i="4"/>
  <c r="BD194" i="4"/>
  <c r="AA195" i="4"/>
  <c r="AC195" i="4"/>
  <c r="AD195" i="4"/>
  <c r="AE195" i="4"/>
  <c r="AG195" i="4"/>
  <c r="AH195" i="4"/>
  <c r="AI195" i="4"/>
  <c r="AK195" i="4"/>
  <c r="AM195" i="4"/>
  <c r="AO195" i="4"/>
  <c r="AQ195" i="4"/>
  <c r="AS195" i="4"/>
  <c r="AU195" i="4"/>
  <c r="AW195" i="4"/>
  <c r="AY195" i="4"/>
  <c r="BA195" i="4"/>
  <c r="BD195" i="4"/>
  <c r="AA196" i="4"/>
  <c r="AC196" i="4"/>
  <c r="AD196" i="4"/>
  <c r="AE196" i="4"/>
  <c r="AG196" i="4"/>
  <c r="AI196" i="4"/>
  <c r="AK196" i="4"/>
  <c r="AM196" i="4"/>
  <c r="AO196" i="4"/>
  <c r="AQ196" i="4"/>
  <c r="AS196" i="4"/>
  <c r="AU196" i="4"/>
  <c r="AW196" i="4"/>
  <c r="AY196" i="4"/>
  <c r="BA196" i="4"/>
  <c r="BD196" i="4"/>
  <c r="AA197" i="4"/>
  <c r="AC197" i="4"/>
  <c r="AD197" i="4"/>
  <c r="AE197" i="4"/>
  <c r="AG197" i="4"/>
  <c r="AI197" i="4"/>
  <c r="AK197" i="4"/>
  <c r="AM197" i="4"/>
  <c r="AO197" i="4"/>
  <c r="AQ197" i="4"/>
  <c r="AS197" i="4"/>
  <c r="AU197" i="4"/>
  <c r="AW197" i="4"/>
  <c r="AY197" i="4"/>
  <c r="BA197" i="4"/>
  <c r="BD197" i="4"/>
  <c r="AA198" i="4"/>
  <c r="AC198" i="4"/>
  <c r="AD198" i="4"/>
  <c r="AE198" i="4"/>
  <c r="AG198" i="4"/>
  <c r="AI198" i="4"/>
  <c r="AK198" i="4"/>
  <c r="AM198" i="4"/>
  <c r="AO198" i="4"/>
  <c r="AQ198" i="4"/>
  <c r="AS198" i="4"/>
  <c r="AU198" i="4"/>
  <c r="AW198" i="4"/>
  <c r="AX198" i="4"/>
  <c r="AY198" i="4"/>
  <c r="BA198" i="4"/>
  <c r="BD198" i="4"/>
  <c r="AA199" i="4"/>
  <c r="AC199" i="4"/>
  <c r="AD199" i="4"/>
  <c r="AE199" i="4"/>
  <c r="AG199" i="4"/>
  <c r="AI199" i="4"/>
  <c r="AK199" i="4"/>
  <c r="AM199" i="4"/>
  <c r="AO199" i="4"/>
  <c r="AQ199" i="4"/>
  <c r="AS199" i="4"/>
  <c r="AU199" i="4"/>
  <c r="AW199" i="4"/>
  <c r="AY199" i="4"/>
  <c r="BA199" i="4"/>
  <c r="BD199" i="4"/>
  <c r="AA200" i="4"/>
  <c r="AC200" i="4"/>
  <c r="AD200" i="4"/>
  <c r="AE200" i="4"/>
  <c r="AG200" i="4"/>
  <c r="AI200" i="4"/>
  <c r="AK200" i="4"/>
  <c r="AM200" i="4"/>
  <c r="AO200" i="4"/>
  <c r="AQ200" i="4"/>
  <c r="AS200" i="4"/>
  <c r="AU200" i="4"/>
  <c r="AW200" i="4"/>
  <c r="AY200" i="4"/>
  <c r="BA200" i="4"/>
  <c r="BD200" i="4"/>
  <c r="AA201" i="4"/>
  <c r="AC201" i="4"/>
  <c r="AD201" i="4"/>
  <c r="AE201" i="4"/>
  <c r="AG201" i="4"/>
  <c r="AI201" i="4"/>
  <c r="AK201" i="4"/>
  <c r="AM201" i="4"/>
  <c r="AO201" i="4"/>
  <c r="AQ201" i="4"/>
  <c r="AS201" i="4"/>
  <c r="AU201" i="4"/>
  <c r="AW201" i="4"/>
  <c r="AY201" i="4"/>
  <c r="BA201" i="4"/>
  <c r="BD201" i="4"/>
  <c r="AA202" i="4"/>
  <c r="AC202" i="4"/>
  <c r="AD202" i="4"/>
  <c r="AE202" i="4"/>
  <c r="AG202" i="4"/>
  <c r="AI202" i="4"/>
  <c r="AK202" i="4"/>
  <c r="AM202" i="4"/>
  <c r="AO202" i="4"/>
  <c r="AQ202" i="4"/>
  <c r="AS202" i="4"/>
  <c r="AU202" i="4"/>
  <c r="AW202" i="4"/>
  <c r="AY202" i="4"/>
  <c r="BA202" i="4"/>
  <c r="BD202" i="4"/>
  <c r="AA203" i="4"/>
  <c r="AC203" i="4"/>
  <c r="AD203" i="4"/>
  <c r="AE203" i="4"/>
  <c r="AG203" i="4"/>
  <c r="AI203" i="4"/>
  <c r="AK203" i="4"/>
  <c r="AM203" i="4"/>
  <c r="AO203" i="4"/>
  <c r="AQ203" i="4"/>
  <c r="AS203" i="4"/>
  <c r="AU203" i="4"/>
  <c r="AW203" i="4"/>
  <c r="AY203" i="4"/>
  <c r="BA203" i="4"/>
  <c r="BD203" i="4"/>
  <c r="AA204" i="4"/>
  <c r="AC204" i="4"/>
  <c r="AD204" i="4"/>
  <c r="AE204" i="4"/>
  <c r="AG204" i="4"/>
  <c r="AI204" i="4"/>
  <c r="AK204" i="4"/>
  <c r="AM204" i="4"/>
  <c r="AO204" i="4"/>
  <c r="AQ204" i="4"/>
  <c r="AS204" i="4"/>
  <c r="AU204" i="4"/>
  <c r="AW204" i="4"/>
  <c r="AY204" i="4"/>
  <c r="BA204" i="4"/>
  <c r="BD204" i="4"/>
  <c r="AA205" i="4"/>
  <c r="AC205" i="4"/>
  <c r="AD205" i="4"/>
  <c r="AE205" i="4"/>
  <c r="AG205" i="4"/>
  <c r="AI205" i="4"/>
  <c r="AK205" i="4"/>
  <c r="AM205" i="4"/>
  <c r="AO205" i="4"/>
  <c r="AQ205" i="4"/>
  <c r="AS205" i="4"/>
  <c r="AU205" i="4"/>
  <c r="AW205" i="4"/>
  <c r="AY205" i="4"/>
  <c r="BA205" i="4"/>
  <c r="BB205" i="4"/>
  <c r="BD205" i="4"/>
  <c r="AA206" i="4"/>
  <c r="AC206" i="4"/>
  <c r="AD206" i="4"/>
  <c r="AE206" i="4"/>
  <c r="AG206" i="4"/>
  <c r="AI206" i="4"/>
  <c r="AK206" i="4"/>
  <c r="AM206" i="4"/>
  <c r="AO206" i="4"/>
  <c r="AQ206" i="4"/>
  <c r="AS206" i="4"/>
  <c r="AU206" i="4"/>
  <c r="AW206" i="4"/>
  <c r="AY206" i="4"/>
  <c r="BA206" i="4"/>
  <c r="BD206" i="4"/>
  <c r="AA207" i="4"/>
  <c r="AC207" i="4"/>
  <c r="AD207" i="4"/>
  <c r="AE207" i="4"/>
  <c r="AG207" i="4"/>
  <c r="AI207" i="4"/>
  <c r="AK207" i="4"/>
  <c r="AM207" i="4"/>
  <c r="AO207" i="4"/>
  <c r="AQ207" i="4"/>
  <c r="AS207" i="4"/>
  <c r="AU207" i="4"/>
  <c r="AW207" i="4"/>
  <c r="AY207" i="4"/>
  <c r="BA207" i="4"/>
  <c r="BD207" i="4"/>
  <c r="AA208" i="4"/>
  <c r="AC208" i="4"/>
  <c r="AD208" i="4"/>
  <c r="AE208" i="4"/>
  <c r="AG208" i="4"/>
  <c r="AI208" i="4"/>
  <c r="AK208" i="4"/>
  <c r="AM208" i="4"/>
  <c r="AO208" i="4"/>
  <c r="AQ208" i="4"/>
  <c r="AR208" i="4"/>
  <c r="AS208" i="4"/>
  <c r="AU208" i="4"/>
  <c r="AW208" i="4"/>
  <c r="AY208" i="4"/>
  <c r="BA208" i="4"/>
  <c r="BD208" i="4"/>
  <c r="L3" i="4"/>
  <c r="L4" i="4"/>
  <c r="K4" i="4"/>
  <c r="L5" i="4"/>
  <c r="K5" i="4"/>
  <c r="L6" i="4"/>
  <c r="K6" i="4"/>
  <c r="L7" i="4"/>
  <c r="K7" i="4"/>
  <c r="L8" i="4"/>
  <c r="L9" i="4"/>
  <c r="K9" i="4"/>
  <c r="L10" i="4"/>
  <c r="K10" i="4"/>
  <c r="L11" i="4"/>
  <c r="L12" i="4"/>
  <c r="L13" i="4"/>
  <c r="L14" i="4"/>
  <c r="K14" i="4"/>
  <c r="L15" i="4"/>
  <c r="K15" i="4"/>
  <c r="L16" i="4"/>
  <c r="K16" i="4"/>
  <c r="L17" i="4"/>
  <c r="K17" i="4"/>
  <c r="L18" i="4"/>
  <c r="K18" i="4"/>
  <c r="L19" i="4"/>
  <c r="L20" i="4"/>
  <c r="L21" i="4"/>
  <c r="K21" i="4"/>
  <c r="L22" i="4"/>
  <c r="K22" i="4"/>
  <c r="L23" i="4"/>
  <c r="K23" i="4"/>
  <c r="L24" i="4"/>
  <c r="L25" i="4"/>
  <c r="K25" i="4"/>
  <c r="L26" i="4"/>
  <c r="K26" i="4"/>
  <c r="L27" i="4"/>
  <c r="L28" i="4"/>
  <c r="L29" i="4"/>
  <c r="L30" i="4"/>
  <c r="L31" i="4"/>
  <c r="K31" i="4"/>
  <c r="L32" i="4"/>
  <c r="L33" i="4"/>
  <c r="K33" i="4"/>
  <c r="L34" i="4"/>
  <c r="K34" i="4"/>
  <c r="L35" i="4"/>
  <c r="L36" i="4"/>
  <c r="L37" i="4"/>
  <c r="K37" i="4"/>
  <c r="L38" i="4"/>
  <c r="K38" i="4"/>
  <c r="L39" i="4"/>
  <c r="K39" i="4"/>
  <c r="L40" i="4"/>
  <c r="L41" i="4"/>
  <c r="K41" i="4"/>
  <c r="L42" i="4"/>
  <c r="K42" i="4"/>
  <c r="L43" i="4"/>
  <c r="L44" i="4"/>
  <c r="L45" i="4"/>
  <c r="L46" i="4"/>
  <c r="K46" i="4"/>
  <c r="L47" i="4"/>
  <c r="K47" i="4"/>
  <c r="L48" i="4"/>
  <c r="L49" i="4"/>
  <c r="K49" i="4"/>
  <c r="L50" i="4"/>
  <c r="K50" i="4"/>
  <c r="L51" i="4"/>
  <c r="L52" i="4"/>
  <c r="L53" i="4"/>
  <c r="K53" i="4"/>
  <c r="L54" i="4"/>
  <c r="K54" i="4"/>
  <c r="L55" i="4"/>
  <c r="K55" i="4"/>
  <c r="L56" i="4"/>
  <c r="L57" i="4"/>
  <c r="K57" i="4"/>
  <c r="L58" i="4"/>
  <c r="K58" i="4"/>
  <c r="L59" i="4"/>
  <c r="L60" i="4"/>
  <c r="L61" i="4"/>
  <c r="L62" i="4"/>
  <c r="L63" i="4"/>
  <c r="K63" i="4"/>
  <c r="L64" i="4"/>
  <c r="L65" i="4"/>
  <c r="K65" i="4"/>
  <c r="L66" i="4"/>
  <c r="K66" i="4"/>
  <c r="L67" i="4"/>
  <c r="L68" i="4"/>
  <c r="K68" i="4"/>
  <c r="L69" i="4"/>
  <c r="K69" i="4"/>
  <c r="L70" i="4"/>
  <c r="L71" i="4"/>
  <c r="K71" i="4"/>
  <c r="L72" i="4"/>
  <c r="L73" i="4"/>
  <c r="K73" i="4"/>
  <c r="L74" i="4"/>
  <c r="K74" i="4"/>
  <c r="L75" i="4"/>
  <c r="L76" i="4"/>
  <c r="L77" i="4"/>
  <c r="K77" i="4"/>
  <c r="L78" i="4"/>
  <c r="K78" i="4"/>
  <c r="L79" i="4"/>
  <c r="K79" i="4"/>
  <c r="L80" i="4"/>
  <c r="L81" i="4"/>
  <c r="K81" i="4"/>
  <c r="L82" i="4"/>
  <c r="K82" i="4"/>
  <c r="L83" i="4"/>
  <c r="L84" i="4"/>
  <c r="K84" i="4"/>
  <c r="L85" i="4"/>
  <c r="L86" i="4"/>
  <c r="K86" i="4"/>
  <c r="L87" i="4"/>
  <c r="K87" i="4"/>
  <c r="L88" i="4"/>
  <c r="L89" i="4"/>
  <c r="K89" i="4"/>
  <c r="L90" i="4"/>
  <c r="K90" i="4"/>
  <c r="L91" i="4"/>
  <c r="L92" i="4"/>
  <c r="L93" i="4"/>
  <c r="L94" i="4"/>
  <c r="K94" i="4"/>
  <c r="L95" i="4"/>
  <c r="K95" i="4"/>
  <c r="L96" i="4"/>
  <c r="L97" i="4"/>
  <c r="K97" i="4"/>
  <c r="L98" i="4"/>
  <c r="K98" i="4"/>
  <c r="L99" i="4"/>
  <c r="L100" i="4"/>
  <c r="K100" i="4"/>
  <c r="L101" i="4"/>
  <c r="K101" i="4"/>
  <c r="L102" i="4"/>
  <c r="L103" i="4"/>
  <c r="K103" i="4"/>
  <c r="L104" i="4"/>
  <c r="L105" i="4"/>
  <c r="L106" i="4"/>
  <c r="K106" i="4"/>
  <c r="L107" i="4"/>
  <c r="L108" i="4"/>
  <c r="L109" i="4"/>
  <c r="L110" i="4"/>
  <c r="K110" i="4"/>
  <c r="L111" i="4"/>
  <c r="K111" i="4"/>
  <c r="L112" i="4"/>
  <c r="L113" i="4"/>
  <c r="K113" i="4"/>
  <c r="L114" i="4"/>
  <c r="K114" i="4"/>
  <c r="L115" i="4"/>
  <c r="L116" i="4"/>
  <c r="K116" i="4"/>
  <c r="L117" i="4"/>
  <c r="K117" i="4"/>
  <c r="L118" i="4"/>
  <c r="L119" i="4"/>
  <c r="K119" i="4"/>
  <c r="L120" i="4"/>
  <c r="L121" i="4"/>
  <c r="K121" i="4"/>
  <c r="L122" i="4"/>
  <c r="K122" i="4"/>
  <c r="L123" i="4"/>
  <c r="L124" i="4"/>
  <c r="K124" i="4"/>
  <c r="L125" i="4"/>
  <c r="K125" i="4"/>
  <c r="L126" i="4"/>
  <c r="K126" i="4"/>
  <c r="L127" i="4"/>
  <c r="K127" i="4"/>
  <c r="L128" i="4"/>
  <c r="L129" i="4"/>
  <c r="K129" i="4"/>
  <c r="L130" i="4"/>
  <c r="K130" i="4"/>
  <c r="L131" i="4"/>
  <c r="L132" i="4"/>
  <c r="L133" i="4"/>
  <c r="K133" i="4"/>
  <c r="L134" i="4"/>
  <c r="K134" i="4"/>
  <c r="L135" i="4"/>
  <c r="K135" i="4"/>
  <c r="L136" i="4"/>
  <c r="L137" i="4"/>
  <c r="K137" i="4"/>
  <c r="L138" i="4"/>
  <c r="K138" i="4"/>
  <c r="L139" i="4"/>
  <c r="L140" i="4"/>
  <c r="L141" i="4"/>
  <c r="K141" i="4"/>
  <c r="L142" i="4"/>
  <c r="L143" i="4"/>
  <c r="K143" i="4"/>
  <c r="L144" i="4"/>
  <c r="L145" i="4"/>
  <c r="K145" i="4"/>
  <c r="L146" i="4"/>
  <c r="K146" i="4"/>
  <c r="L147" i="4"/>
  <c r="L148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M203" i="131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M796" i="131"/>
  <c r="H14" i="209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P62" i="4"/>
  <c r="O62" i="4"/>
  <c r="P63" i="4"/>
  <c r="O63" i="4"/>
  <c r="P64" i="4"/>
  <c r="O64" i="4"/>
  <c r="P65" i="4"/>
  <c r="O65" i="4"/>
  <c r="P66" i="4"/>
  <c r="O66" i="4"/>
  <c r="P67" i="4"/>
  <c r="O67" i="4"/>
  <c r="P68" i="4"/>
  <c r="O68" i="4"/>
  <c r="P69" i="4"/>
  <c r="O69" i="4"/>
  <c r="P70" i="4"/>
  <c r="O70" i="4"/>
  <c r="P71" i="4"/>
  <c r="P72" i="4"/>
  <c r="O72" i="4"/>
  <c r="P73" i="4"/>
  <c r="O73" i="4"/>
  <c r="P74" i="4"/>
  <c r="O74" i="4"/>
  <c r="P75" i="4"/>
  <c r="O75" i="4"/>
  <c r="P76" i="4"/>
  <c r="O76" i="4"/>
  <c r="P77" i="4"/>
  <c r="O77" i="4"/>
  <c r="P78" i="4"/>
  <c r="O78" i="4"/>
  <c r="P79" i="4"/>
  <c r="O79" i="4"/>
  <c r="P80" i="4"/>
  <c r="O80" i="4"/>
  <c r="P81" i="4"/>
  <c r="O81" i="4"/>
  <c r="P82" i="4"/>
  <c r="O82" i="4"/>
  <c r="P83" i="4"/>
  <c r="O83" i="4"/>
  <c r="P84" i="4"/>
  <c r="O84" i="4"/>
  <c r="P85" i="4"/>
  <c r="O85" i="4"/>
  <c r="P86" i="4"/>
  <c r="O86" i="4"/>
  <c r="P87" i="4"/>
  <c r="O87" i="4"/>
  <c r="P88" i="4"/>
  <c r="O88" i="4"/>
  <c r="P89" i="4"/>
  <c r="O89" i="4"/>
  <c r="P90" i="4"/>
  <c r="O90" i="4"/>
  <c r="P91" i="4"/>
  <c r="O91" i="4"/>
  <c r="P92" i="4"/>
  <c r="O92" i="4"/>
  <c r="P93" i="4"/>
  <c r="O93" i="4"/>
  <c r="P94" i="4"/>
  <c r="O94" i="4"/>
  <c r="P95" i="4"/>
  <c r="O95" i="4"/>
  <c r="P96" i="4"/>
  <c r="O96" i="4"/>
  <c r="P97" i="4"/>
  <c r="O97" i="4"/>
  <c r="P98" i="4"/>
  <c r="O98" i="4"/>
  <c r="P99" i="4"/>
  <c r="O99" i="4"/>
  <c r="P100" i="4"/>
  <c r="O100" i="4"/>
  <c r="P101" i="4"/>
  <c r="O101" i="4"/>
  <c r="P102" i="4"/>
  <c r="O102" i="4"/>
  <c r="P103" i="4"/>
  <c r="O103" i="4"/>
  <c r="P104" i="4"/>
  <c r="O104" i="4"/>
  <c r="P105" i="4"/>
  <c r="O105" i="4"/>
  <c r="P106" i="4"/>
  <c r="O106" i="4"/>
  <c r="P107" i="4"/>
  <c r="O107" i="4"/>
  <c r="P108" i="4"/>
  <c r="O108" i="4"/>
  <c r="P109" i="4"/>
  <c r="O109" i="4"/>
  <c r="P110" i="4"/>
  <c r="O110" i="4"/>
  <c r="P111" i="4"/>
  <c r="O111" i="4"/>
  <c r="P112" i="4"/>
  <c r="O112" i="4"/>
  <c r="P113" i="4"/>
  <c r="O113" i="4"/>
  <c r="P114" i="4"/>
  <c r="O114" i="4"/>
  <c r="P115" i="4"/>
  <c r="O115" i="4"/>
  <c r="P116" i="4"/>
  <c r="O116" i="4"/>
  <c r="P117" i="4"/>
  <c r="O117" i="4"/>
  <c r="P118" i="4"/>
  <c r="O118" i="4"/>
  <c r="P119" i="4"/>
  <c r="O119" i="4"/>
  <c r="P120" i="4"/>
  <c r="O120" i="4"/>
  <c r="P121" i="4"/>
  <c r="O121" i="4"/>
  <c r="P122" i="4"/>
  <c r="O122" i="4"/>
  <c r="P123" i="4"/>
  <c r="O123" i="4"/>
  <c r="P124" i="4"/>
  <c r="O124" i="4"/>
  <c r="P125" i="4"/>
  <c r="O125" i="4"/>
  <c r="P126" i="4"/>
  <c r="O126" i="4"/>
  <c r="P127" i="4"/>
  <c r="O127" i="4"/>
  <c r="P128" i="4"/>
  <c r="O128" i="4"/>
  <c r="P129" i="4"/>
  <c r="O129" i="4"/>
  <c r="P130" i="4"/>
  <c r="O130" i="4"/>
  <c r="P131" i="4"/>
  <c r="O131" i="4"/>
  <c r="P132" i="4"/>
  <c r="O132" i="4"/>
  <c r="P133" i="4"/>
  <c r="O133" i="4"/>
  <c r="P134" i="4"/>
  <c r="O134" i="4"/>
  <c r="P135" i="4"/>
  <c r="O135" i="4"/>
  <c r="P136" i="4"/>
  <c r="O136" i="4"/>
  <c r="P137" i="4"/>
  <c r="O137" i="4"/>
  <c r="P138" i="4"/>
  <c r="O138" i="4"/>
  <c r="P139" i="4"/>
  <c r="O139" i="4"/>
  <c r="P140" i="4"/>
  <c r="O140" i="4"/>
  <c r="P141" i="4"/>
  <c r="O141" i="4"/>
  <c r="P142" i="4"/>
  <c r="O142" i="4"/>
  <c r="P143" i="4"/>
  <c r="O143" i="4"/>
  <c r="P144" i="4"/>
  <c r="O144" i="4"/>
  <c r="P145" i="4"/>
  <c r="O145" i="4"/>
  <c r="P146" i="4"/>
  <c r="O146" i="4"/>
  <c r="P147" i="4"/>
  <c r="O147" i="4"/>
  <c r="P148" i="4"/>
  <c r="O148" i="4"/>
  <c r="N936" i="131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O796" i="131"/>
  <c r="J14" i="209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O936" i="131"/>
  <c r="T3" i="4"/>
  <c r="T2" i="4"/>
  <c r="V3" i="4"/>
  <c r="Q796" i="131"/>
  <c r="L14" i="209"/>
  <c r="X3" i="4"/>
  <c r="R796" i="131"/>
  <c r="M14" i="209"/>
  <c r="X2" i="4"/>
  <c r="V2" i="4"/>
  <c r="A5" i="135"/>
  <c r="A6" i="135"/>
  <c r="A7" i="135"/>
  <c r="A8" i="135"/>
  <c r="A9" i="135"/>
  <c r="F9" i="135"/>
  <c r="A10" i="135"/>
  <c r="A11" i="135"/>
  <c r="A12" i="135"/>
  <c r="A13" i="135"/>
  <c r="AA119" i="4"/>
  <c r="AC119" i="4"/>
  <c r="AD119" i="4"/>
  <c r="AE119" i="4"/>
  <c r="AG119" i="4"/>
  <c r="AI119" i="4"/>
  <c r="AK119" i="4"/>
  <c r="AM119" i="4"/>
  <c r="AO119" i="4"/>
  <c r="AQ119" i="4"/>
  <c r="AS119" i="4"/>
  <c r="AU119" i="4"/>
  <c r="AW119" i="4"/>
  <c r="AY119" i="4"/>
  <c r="BA119" i="4"/>
  <c r="AA120" i="4"/>
  <c r="AC120" i="4"/>
  <c r="AD120" i="4"/>
  <c r="AE120" i="4"/>
  <c r="AG120" i="4"/>
  <c r="AI120" i="4"/>
  <c r="AK120" i="4"/>
  <c r="AM120" i="4"/>
  <c r="AO120" i="4"/>
  <c r="AQ120" i="4"/>
  <c r="AS120" i="4"/>
  <c r="AU120" i="4"/>
  <c r="AW120" i="4"/>
  <c r="AY120" i="4"/>
  <c r="BA120" i="4"/>
  <c r="L936" i="131"/>
  <c r="M936" i="131"/>
  <c r="A5" i="224"/>
  <c r="F5" i="224"/>
  <c r="A6" i="224"/>
  <c r="A7" i="224"/>
  <c r="A8" i="224"/>
  <c r="G8" i="224"/>
  <c r="A9" i="224"/>
  <c r="A10" i="224"/>
  <c r="E10" i="224"/>
  <c r="A11" i="224"/>
  <c r="F11" i="224"/>
  <c r="A12" i="224"/>
  <c r="E12" i="224"/>
  <c r="A8" i="221"/>
  <c r="B8" i="221"/>
  <c r="A9" i="221"/>
  <c r="E9" i="221"/>
  <c r="A10" i="221"/>
  <c r="G10" i="221"/>
  <c r="A11" i="221"/>
  <c r="B11" i="221"/>
  <c r="A12" i="221"/>
  <c r="F12" i="221"/>
  <c r="A13" i="221"/>
  <c r="C13" i="221"/>
  <c r="C12" i="131"/>
  <c r="BD119" i="4"/>
  <c r="AP179" i="4"/>
  <c r="AN179" i="4"/>
  <c r="AL179" i="4"/>
  <c r="AJ179" i="4"/>
  <c r="A5" i="207"/>
  <c r="G5" i="207"/>
  <c r="A6" i="207"/>
  <c r="C6" i="207"/>
  <c r="A7" i="207"/>
  <c r="E7" i="207"/>
  <c r="A8" i="207"/>
  <c r="C8" i="207"/>
  <c r="R2" i="4"/>
  <c r="P2" i="4"/>
  <c r="O2" i="4"/>
  <c r="N2" i="4"/>
  <c r="K32" i="4"/>
  <c r="K72" i="4"/>
  <c r="K93" i="4"/>
  <c r="K136" i="4"/>
  <c r="K3" i="4"/>
  <c r="K8" i="4"/>
  <c r="K11" i="4"/>
  <c r="K12" i="4"/>
  <c r="K13" i="4"/>
  <c r="K19" i="4"/>
  <c r="K20" i="4"/>
  <c r="K24" i="4"/>
  <c r="K27" i="4"/>
  <c r="K28" i="4"/>
  <c r="K29" i="4"/>
  <c r="K30" i="4"/>
  <c r="K35" i="4"/>
  <c r="K36" i="4"/>
  <c r="K40" i="4"/>
  <c r="K43" i="4"/>
  <c r="K44" i="4"/>
  <c r="K45" i="4"/>
  <c r="K48" i="4"/>
  <c r="K51" i="4"/>
  <c r="K52" i="4"/>
  <c r="K56" i="4"/>
  <c r="K59" i="4"/>
  <c r="K60" i="4"/>
  <c r="K61" i="4"/>
  <c r="K62" i="4"/>
  <c r="K64" i="4"/>
  <c r="K67" i="4"/>
  <c r="K70" i="4"/>
  <c r="K75" i="4"/>
  <c r="K76" i="4"/>
  <c r="K80" i="4"/>
  <c r="K83" i="4"/>
  <c r="K85" i="4"/>
  <c r="K88" i="4"/>
  <c r="K91" i="4"/>
  <c r="K92" i="4"/>
  <c r="K96" i="4"/>
  <c r="K99" i="4"/>
  <c r="K102" i="4"/>
  <c r="K107" i="4"/>
  <c r="K108" i="4"/>
  <c r="K109" i="4"/>
  <c r="K112" i="4"/>
  <c r="K115" i="4"/>
  <c r="K118" i="4"/>
  <c r="K120" i="4"/>
  <c r="K123" i="4"/>
  <c r="K128" i="4"/>
  <c r="K131" i="4"/>
  <c r="K132" i="4"/>
  <c r="K139" i="4"/>
  <c r="K140" i="4"/>
  <c r="K142" i="4"/>
  <c r="K144" i="4"/>
  <c r="K147" i="4"/>
  <c r="K148" i="4"/>
  <c r="L2" i="4"/>
  <c r="C196" i="131"/>
  <c r="C197" i="131"/>
  <c r="C198" i="131"/>
  <c r="C199" i="131"/>
  <c r="C200" i="131"/>
  <c r="C201" i="131"/>
  <c r="C202" i="131"/>
  <c r="C203" i="131"/>
  <c r="C204" i="131"/>
  <c r="C205" i="131"/>
  <c r="C206" i="131"/>
  <c r="C207" i="131"/>
  <c r="C208" i="131"/>
  <c r="C209" i="131"/>
  <c r="C210" i="131"/>
  <c r="C211" i="131"/>
  <c r="C212" i="131"/>
  <c r="C213" i="131"/>
  <c r="C214" i="131"/>
  <c r="AV213" i="4"/>
  <c r="AV209" i="4"/>
  <c r="AT211" i="4"/>
  <c r="AT212" i="4"/>
  <c r="AR215" i="4"/>
  <c r="AR182" i="4"/>
  <c r="AR213" i="4"/>
  <c r="AR209" i="4"/>
  <c r="AP214" i="4"/>
  <c r="AP210" i="4"/>
  <c r="AN189" i="4"/>
  <c r="BC212" i="4"/>
  <c r="AL200" i="4"/>
  <c r="AL215" i="4"/>
  <c r="AL216" i="4"/>
  <c r="AL211" i="4"/>
  <c r="AJ212" i="4"/>
  <c r="AJ214" i="4"/>
  <c r="AJ217" i="4"/>
  <c r="Q2" i="4"/>
  <c r="S2" i="4"/>
  <c r="U2" i="4"/>
  <c r="W2" i="4"/>
  <c r="N796" i="131"/>
  <c r="I14" i="209"/>
  <c r="O71" i="4"/>
  <c r="BB192" i="4"/>
  <c r="Y2" i="4"/>
  <c r="O248" i="4"/>
  <c r="N205" i="131"/>
  <c r="K248" i="4"/>
  <c r="L205" i="131"/>
  <c r="O247" i="4"/>
  <c r="N204" i="131"/>
  <c r="K247" i="4"/>
  <c r="L204" i="131"/>
  <c r="O240" i="4"/>
  <c r="N45" i="131"/>
  <c r="I16" i="135"/>
  <c r="K240" i="4"/>
  <c r="L45" i="131"/>
  <c r="O239" i="4"/>
  <c r="N44" i="131"/>
  <c r="I15" i="135"/>
  <c r="K239" i="4"/>
  <c r="L44" i="131"/>
  <c r="O238" i="4"/>
  <c r="N43" i="131"/>
  <c r="I14" i="135"/>
  <c r="O237" i="4"/>
  <c r="N324" i="131"/>
  <c r="I17" i="162"/>
  <c r="K237" i="4"/>
  <c r="L324" i="131"/>
  <c r="O236" i="4"/>
  <c r="N323" i="131"/>
  <c r="I16" i="162"/>
  <c r="K236" i="4"/>
  <c r="L323" i="131"/>
  <c r="O235" i="4"/>
  <c r="N322" i="131"/>
  <c r="I15" i="162"/>
  <c r="K235" i="4"/>
  <c r="L322" i="131"/>
  <c r="O234" i="4"/>
  <c r="N321" i="131"/>
  <c r="I14" i="162"/>
  <c r="K234" i="4"/>
  <c r="L321" i="131"/>
  <c r="O233" i="4"/>
  <c r="N320" i="131"/>
  <c r="K233" i="4"/>
  <c r="L320" i="131"/>
  <c r="P16" i="153"/>
  <c r="J16" i="153"/>
  <c r="O231" i="4"/>
  <c r="N230" i="131"/>
  <c r="K231" i="4"/>
  <c r="L230" i="131"/>
  <c r="M16" i="153"/>
  <c r="P15" i="153"/>
  <c r="J15" i="153"/>
  <c r="O230" i="4"/>
  <c r="N229" i="131"/>
  <c r="P14" i="153"/>
  <c r="J14" i="153"/>
  <c r="O229" i="4"/>
  <c r="N228" i="131"/>
  <c r="K229" i="4"/>
  <c r="L228" i="131"/>
  <c r="M14" i="153"/>
  <c r="N21" i="131"/>
  <c r="O193" i="4"/>
  <c r="AV216" i="4"/>
  <c r="AR216" i="4"/>
  <c r="AH216" i="4"/>
  <c r="AN214" i="4"/>
  <c r="AH214" i="4"/>
  <c r="AR212" i="4"/>
  <c r="AV210" i="4"/>
  <c r="AH210" i="4"/>
  <c r="AH193" i="4"/>
  <c r="W21" i="131"/>
  <c r="AH212" i="4"/>
  <c r="AF197" i="4"/>
  <c r="AF194" i="4"/>
  <c r="AF213" i="4"/>
  <c r="AF212" i="4"/>
  <c r="L12" i="221"/>
  <c r="G12" i="221"/>
  <c r="E12" i="221"/>
  <c r="D12" i="221"/>
  <c r="D250" i="4"/>
  <c r="D248" i="4"/>
  <c r="H205" i="131"/>
  <c r="D246" i="4"/>
  <c r="D244" i="4"/>
  <c r="D242" i="4"/>
  <c r="D234" i="4"/>
  <c r="H321" i="131"/>
  <c r="D232" i="4"/>
  <c r="H13" i="221"/>
  <c r="F233" i="4"/>
  <c r="I320" i="131"/>
  <c r="F231" i="4"/>
  <c r="I230" i="131"/>
  <c r="F225" i="4"/>
  <c r="F223" i="4"/>
  <c r="AN217" i="4"/>
  <c r="AZ216" i="4"/>
  <c r="AV215" i="4"/>
  <c r="AF215" i="4"/>
  <c r="AR214" i="4"/>
  <c r="AX212" i="4"/>
  <c r="F210" i="4"/>
  <c r="AJ192" i="4"/>
  <c r="D200" i="4"/>
  <c r="D194" i="4"/>
  <c r="D186" i="4"/>
  <c r="D178" i="4"/>
  <c r="D170" i="4"/>
  <c r="D162" i="4"/>
  <c r="D154" i="4"/>
  <c r="D152" i="4"/>
  <c r="BB217" i="4"/>
  <c r="AL217" i="4"/>
  <c r="AN216" i="4"/>
  <c r="AT215" i="4"/>
  <c r="AF214" i="4"/>
  <c r="BC211" i="4"/>
  <c r="BC209" i="4"/>
  <c r="H209" i="4"/>
  <c r="AR210" i="4"/>
  <c r="AZ209" i="4"/>
  <c r="AV194" i="4"/>
  <c r="AV217" i="4"/>
  <c r="AF217" i="4"/>
  <c r="AJ216" i="4"/>
  <c r="AN215" i="4"/>
  <c r="AV203" i="4"/>
  <c r="AP191" i="4"/>
  <c r="AN190" i="4"/>
  <c r="AH187" i="4"/>
  <c r="AR217" i="4"/>
  <c r="AZ215" i="4"/>
  <c r="AJ215" i="4"/>
  <c r="H215" i="4"/>
  <c r="AT213" i="4"/>
  <c r="BB212" i="4"/>
  <c r="AN212" i="4"/>
  <c r="AF216" i="4"/>
  <c r="AN210" i="4"/>
  <c r="M525" i="131"/>
  <c r="Q216" i="4"/>
  <c r="T216" i="4"/>
  <c r="Q214" i="4"/>
  <c r="T214" i="4"/>
  <c r="M257" i="4"/>
  <c r="Q257" i="4"/>
  <c r="T257" i="4"/>
  <c r="M253" i="4"/>
  <c r="M251" i="4"/>
  <c r="Q251" i="4"/>
  <c r="T251" i="4"/>
  <c r="M249" i="4"/>
  <c r="M245" i="4"/>
  <c r="M241" i="4"/>
  <c r="Q241" i="4"/>
  <c r="T241" i="4"/>
  <c r="M239" i="4"/>
  <c r="Q239" i="4"/>
  <c r="T239" i="4"/>
  <c r="P44" i="131"/>
  <c r="K15" i="135"/>
  <c r="M237" i="4"/>
  <c r="Q237" i="4"/>
  <c r="T237" i="4"/>
  <c r="P324" i="131"/>
  <c r="K17" i="162"/>
  <c r="M231" i="4"/>
  <c r="Q231" i="4"/>
  <c r="T231" i="4"/>
  <c r="P230" i="131"/>
  <c r="M227" i="4"/>
  <c r="M225" i="4"/>
  <c r="M223" i="4"/>
  <c r="Q213" i="4"/>
  <c r="T213" i="4"/>
  <c r="M235" i="4"/>
  <c r="Q235" i="4"/>
  <c r="T235" i="4"/>
  <c r="P322" i="131"/>
  <c r="K15" i="162"/>
  <c r="M12" i="221"/>
  <c r="Q217" i="4"/>
  <c r="T217" i="4"/>
  <c r="Q215" i="4"/>
  <c r="T215" i="4"/>
  <c r="AX217" i="4"/>
  <c r="AH217" i="4"/>
  <c r="AX215" i="4"/>
  <c r="AH215" i="4"/>
  <c r="AT217" i="4"/>
  <c r="H217" i="4"/>
  <c r="F217" i="4"/>
  <c r="AP217" i="4"/>
  <c r="BC216" i="4"/>
  <c r="AP215" i="4"/>
  <c r="BC214" i="4"/>
  <c r="BB214" i="4"/>
  <c r="AT214" i="4"/>
  <c r="AL214" i="4"/>
  <c r="AP213" i="4"/>
  <c r="AN213" i="4"/>
  <c r="BB213" i="4"/>
  <c r="AL213" i="4"/>
  <c r="AX213" i="4"/>
  <c r="AH213" i="4"/>
  <c r="H213" i="4"/>
  <c r="AL212" i="4"/>
  <c r="AP212" i="4"/>
  <c r="Q212" i="4"/>
  <c r="T212" i="4"/>
  <c r="AV212" i="4"/>
  <c r="AR211" i="4"/>
  <c r="Q211" i="4"/>
  <c r="T211" i="4"/>
  <c r="H211" i="4"/>
  <c r="AT210" i="4"/>
  <c r="AJ210" i="4"/>
  <c r="AX209" i="4"/>
  <c r="AH209" i="4"/>
  <c r="AN211" i="4"/>
  <c r="H210" i="4"/>
  <c r="AT209" i="4"/>
  <c r="Q209" i="4"/>
  <c r="T209" i="4"/>
  <c r="AZ211" i="4"/>
  <c r="AJ211" i="4"/>
  <c r="AZ210" i="4"/>
  <c r="Q210" i="4"/>
  <c r="T210" i="4"/>
  <c r="AP209" i="4"/>
  <c r="AF210" i="4"/>
  <c r="AV211" i="4"/>
  <c r="AF211" i="4"/>
  <c r="AL210" i="4"/>
  <c r="F209" i="4"/>
  <c r="F211" i="4"/>
  <c r="AJ209" i="4"/>
  <c r="BC213" i="4"/>
  <c r="BC215" i="4"/>
  <c r="AJ213" i="4"/>
  <c r="AX211" i="4"/>
  <c r="AP211" i="4"/>
  <c r="AH211" i="4"/>
  <c r="AN209" i="4"/>
  <c r="AF209" i="4"/>
  <c r="BC217" i="4"/>
  <c r="BB208" i="4"/>
  <c r="AR204" i="4"/>
  <c r="AR207" i="4"/>
  <c r="AP206" i="4"/>
  <c r="AN205" i="4"/>
  <c r="AL195" i="4"/>
  <c r="AX191" i="4"/>
  <c r="AL186" i="4"/>
  <c r="AZ185" i="4"/>
  <c r="AJ185" i="4"/>
  <c r="AR190" i="4"/>
  <c r="AN208" i="4"/>
  <c r="BB200" i="4"/>
  <c r="AL199" i="4"/>
  <c r="AZ198" i="4"/>
  <c r="AJ198" i="4"/>
  <c r="AP192" i="4"/>
  <c r="BC191" i="4"/>
  <c r="AN191" i="4"/>
  <c r="AX188" i="4"/>
  <c r="AP184" i="4"/>
  <c r="BC183" i="4"/>
  <c r="BB182" i="4"/>
  <c r="AJ191" i="4"/>
  <c r="AF189" i="4"/>
  <c r="AR187" i="4"/>
  <c r="AL184" i="4"/>
  <c r="AX182" i="4"/>
  <c r="BB187" i="4"/>
  <c r="BB189" i="4"/>
  <c r="AN204" i="4"/>
  <c r="BB194" i="4"/>
  <c r="AL194" i="4"/>
  <c r="AF188" i="4"/>
  <c r="AT186" i="4"/>
  <c r="AJ206" i="4"/>
  <c r="AX193" i="4"/>
  <c r="AE21" i="131"/>
  <c r="AT189" i="4"/>
  <c r="AN186" i="4"/>
  <c r="BB185" i="4"/>
  <c r="AL208" i="4"/>
  <c r="AJ207" i="4"/>
  <c r="AZ204" i="4"/>
  <c r="AF202" i="4"/>
  <c r="AL196" i="4"/>
  <c r="AH194" i="4"/>
  <c r="AZ192" i="4"/>
  <c r="AL192" i="4"/>
  <c r="AZ191" i="4"/>
  <c r="AL190" i="4"/>
  <c r="AL189" i="4"/>
  <c r="AJ188" i="4"/>
  <c r="AJ187" i="4"/>
  <c r="AT181" i="4"/>
  <c r="H191" i="4"/>
  <c r="H189" i="4"/>
  <c r="H183" i="4"/>
  <c r="H181" i="4"/>
  <c r="H175" i="4"/>
  <c r="H173" i="4"/>
  <c r="H167" i="4"/>
  <c r="H165" i="4"/>
  <c r="H163" i="4"/>
  <c r="H161" i="4"/>
  <c r="H159" i="4"/>
  <c r="H157" i="4"/>
  <c r="H151" i="4"/>
  <c r="H149" i="4"/>
  <c r="AH196" i="4"/>
  <c r="AV193" i="4"/>
  <c r="AD21" i="131"/>
  <c r="AH192" i="4"/>
  <c r="AV188" i="4"/>
  <c r="AV187" i="4"/>
  <c r="AP181" i="4"/>
  <c r="AP186" i="4"/>
  <c r="AP204" i="4"/>
  <c r="BB202" i="4"/>
  <c r="AL202" i="4"/>
  <c r="AR195" i="4"/>
  <c r="BB184" i="4"/>
  <c r="AZ182" i="4"/>
  <c r="AZ206" i="4"/>
  <c r="AZ203" i="4"/>
  <c r="AJ182" i="4"/>
  <c r="AF191" i="4"/>
  <c r="BC205" i="4"/>
  <c r="AP205" i="4"/>
  <c r="AT203" i="4"/>
  <c r="AP200" i="4"/>
  <c r="AP199" i="4"/>
  <c r="AL197" i="4"/>
  <c r="AZ193" i="4"/>
  <c r="AF21" i="131"/>
  <c r="AH188" i="4"/>
  <c r="AL187" i="4"/>
  <c r="AZ186" i="4"/>
  <c r="AN185" i="4"/>
  <c r="F151" i="4"/>
  <c r="F149" i="4"/>
  <c r="BB203" i="4"/>
  <c r="AR203" i="4"/>
  <c r="AX196" i="4"/>
  <c r="AJ193" i="4"/>
  <c r="X21" i="131"/>
  <c r="BC188" i="4"/>
  <c r="AT187" i="4"/>
  <c r="AZ184" i="4"/>
  <c r="AJ184" i="4"/>
  <c r="AL182" i="4"/>
  <c r="AL181" i="4"/>
  <c r="AJ208" i="4"/>
  <c r="AJ205" i="4"/>
  <c r="AL203" i="4"/>
  <c r="AH199" i="4"/>
  <c r="AT197" i="4"/>
  <c r="AR196" i="4"/>
  <c r="AR194" i="4"/>
  <c r="AV191" i="4"/>
  <c r="AH191" i="4"/>
  <c r="AX190" i="4"/>
  <c r="BB188" i="4"/>
  <c r="AP188" i="4"/>
  <c r="AF186" i="4"/>
  <c r="AV184" i="4"/>
  <c r="F152" i="4"/>
  <c r="F150" i="4"/>
  <c r="AV208" i="4"/>
  <c r="AV207" i="4"/>
  <c r="AF206" i="4"/>
  <c r="AH202" i="4"/>
  <c r="AX201" i="4"/>
  <c r="AH201" i="4"/>
  <c r="AV200" i="4"/>
  <c r="AF199" i="4"/>
  <c r="AR193" i="4"/>
  <c r="AB21" i="131"/>
  <c r="AT192" i="4"/>
  <c r="AV190" i="4"/>
  <c r="AX189" i="4"/>
  <c r="AH189" i="4"/>
  <c r="AZ188" i="4"/>
  <c r="AT185" i="4"/>
  <c r="AF184" i="4"/>
  <c r="AV182" i="4"/>
  <c r="AH182" i="4"/>
  <c r="AX181" i="4"/>
  <c r="F257" i="4"/>
  <c r="F255" i="4"/>
  <c r="F253" i="4"/>
  <c r="F251" i="4"/>
  <c r="F249" i="4"/>
  <c r="F247" i="4"/>
  <c r="I204" i="131"/>
  <c r="F243" i="4"/>
  <c r="F241" i="4"/>
  <c r="F239" i="4"/>
  <c r="I44" i="131"/>
  <c r="AT205" i="4"/>
  <c r="AF205" i="4"/>
  <c r="AV202" i="4"/>
  <c r="AT200" i="4"/>
  <c r="AF200" i="4"/>
  <c r="AP197" i="4"/>
  <c r="AN196" i="4"/>
  <c r="AN194" i="4"/>
  <c r="AR191" i="4"/>
  <c r="AL188" i="4"/>
  <c r="AR184" i="4"/>
  <c r="M256" i="4"/>
  <c r="Q256" i="4"/>
  <c r="T256" i="4"/>
  <c r="D255" i="4"/>
  <c r="M254" i="4"/>
  <c r="Q254" i="4"/>
  <c r="T254" i="4"/>
  <c r="D253" i="4"/>
  <c r="M252" i="4"/>
  <c r="D251" i="4"/>
  <c r="M250" i="4"/>
  <c r="D249" i="4"/>
  <c r="M248" i="4"/>
  <c r="D247" i="4"/>
  <c r="H204" i="131"/>
  <c r="M246" i="4"/>
  <c r="Q246" i="4"/>
  <c r="T246" i="4"/>
  <c r="D245" i="4"/>
  <c r="M244" i="4"/>
  <c r="Q244" i="4"/>
  <c r="T244" i="4"/>
  <c r="D243" i="4"/>
  <c r="M242" i="4"/>
  <c r="Q242" i="4"/>
  <c r="T242" i="4"/>
  <c r="D241" i="4"/>
  <c r="M240" i="4"/>
  <c r="Q240" i="4"/>
  <c r="T240" i="4"/>
  <c r="P45" i="131"/>
  <c r="K16" i="135"/>
  <c r="M236" i="4"/>
  <c r="Q236" i="4"/>
  <c r="T236" i="4"/>
  <c r="P323" i="131"/>
  <c r="K16" i="162"/>
  <c r="D235" i="4"/>
  <c r="H322" i="131"/>
  <c r="M234" i="4"/>
  <c r="Q234" i="4"/>
  <c r="T234" i="4"/>
  <c r="P321" i="131"/>
  <c r="K14" i="162"/>
  <c r="D233" i="4"/>
  <c r="H320" i="131"/>
  <c r="M232" i="4"/>
  <c r="Q232" i="4"/>
  <c r="T232" i="4"/>
  <c r="D227" i="4"/>
  <c r="M226" i="4"/>
  <c r="Q226" i="4"/>
  <c r="T226" i="4"/>
  <c r="D225" i="4"/>
  <c r="M224" i="4"/>
  <c r="D219" i="4"/>
  <c r="D210" i="4"/>
  <c r="AR198" i="4"/>
  <c r="AP198" i="4"/>
  <c r="AT194" i="4"/>
  <c r="AZ181" i="4"/>
  <c r="BB181" i="4"/>
  <c r="AH190" i="4"/>
  <c r="AJ190" i="4"/>
  <c r="BC181" i="4"/>
  <c r="AH204" i="4"/>
  <c r="AZ202" i="4"/>
  <c r="AJ202" i="4"/>
  <c r="BB197" i="4"/>
  <c r="AN197" i="4"/>
  <c r="BC196" i="4"/>
  <c r="AP196" i="4"/>
  <c r="AJ194" i="4"/>
  <c r="BB193" i="4"/>
  <c r="AG21" i="131"/>
  <c r="AP193" i="4"/>
  <c r="AA21" i="131"/>
  <c r="U21" i="131"/>
  <c r="AV192" i="4"/>
  <c r="AN187" i="4"/>
  <c r="BC186" i="4"/>
  <c r="AT184" i="4"/>
  <c r="AH184" i="4"/>
  <c r="AX183" i="4"/>
  <c r="AH183" i="4"/>
  <c r="AZ208" i="4"/>
  <c r="BB207" i="4"/>
  <c r="AN207" i="4"/>
  <c r="AH203" i="4"/>
  <c r="AJ201" i="4"/>
  <c r="AX200" i="4"/>
  <c r="AJ200" i="4"/>
  <c r="AX199" i="4"/>
  <c r="AZ197" i="4"/>
  <c r="BC194" i="4"/>
  <c r="AN193" i="4"/>
  <c r="Z21" i="131"/>
  <c r="AZ189" i="4"/>
  <c r="AZ187" i="4"/>
  <c r="BB186" i="4"/>
  <c r="F256" i="4"/>
  <c r="F254" i="4"/>
  <c r="F252" i="4"/>
  <c r="F250" i="4"/>
  <c r="F248" i="4"/>
  <c r="I205" i="131"/>
  <c r="F246" i="4"/>
  <c r="F242" i="4"/>
  <c r="F240" i="4"/>
  <c r="I45" i="131"/>
  <c r="F238" i="4"/>
  <c r="I43" i="131"/>
  <c r="F234" i="4"/>
  <c r="I321" i="131"/>
  <c r="F230" i="4"/>
  <c r="I229" i="131"/>
  <c r="F228" i="4"/>
  <c r="F226" i="4"/>
  <c r="F224" i="4"/>
  <c r="F222" i="4"/>
  <c r="AX207" i="4"/>
  <c r="AV199" i="4"/>
  <c r="AV197" i="4"/>
  <c r="AP194" i="4"/>
  <c r="AR192" i="4"/>
  <c r="BC190" i="4"/>
  <c r="AV189" i="4"/>
  <c r="AH207" i="4"/>
  <c r="AV206" i="4"/>
  <c r="AH206" i="4"/>
  <c r="AR202" i="4"/>
  <c r="AR200" i="4"/>
  <c r="AR199" i="4"/>
  <c r="AT198" i="4"/>
  <c r="AF198" i="4"/>
  <c r="AZ194" i="4"/>
  <c r="AL191" i="4"/>
  <c r="BB190" i="4"/>
  <c r="AP190" i="4"/>
  <c r="AV186" i="4"/>
  <c r="AJ186" i="4"/>
  <c r="AP183" i="4"/>
  <c r="BC182" i="4"/>
  <c r="AX194" i="4"/>
  <c r="AT193" i="4"/>
  <c r="AC21" i="131"/>
  <c r="AZ190" i="4"/>
  <c r="AN188" i="4"/>
  <c r="AF181" i="4"/>
  <c r="BC208" i="4"/>
  <c r="AV205" i="4"/>
  <c r="AX204" i="4"/>
  <c r="AL204" i="4"/>
  <c r="BC199" i="4"/>
  <c r="AN199" i="4"/>
  <c r="BC198" i="4"/>
  <c r="AT196" i="4"/>
  <c r="AF196" i="4"/>
  <c r="AN192" i="4"/>
  <c r="BC189" i="4"/>
  <c r="BC187" i="4"/>
  <c r="AV185" i="4"/>
  <c r="AF185" i="4"/>
  <c r="AX184" i="4"/>
  <c r="AN182" i="4"/>
  <c r="AR181" i="4"/>
  <c r="D257" i="4"/>
  <c r="D199" i="4"/>
  <c r="D195" i="4"/>
  <c r="D193" i="4"/>
  <c r="D187" i="4"/>
  <c r="D185" i="4"/>
  <c r="D179" i="4"/>
  <c r="D177" i="4"/>
  <c r="D171" i="4"/>
  <c r="D169" i="4"/>
  <c r="D165" i="4"/>
  <c r="D163" i="4"/>
  <c r="D161" i="4"/>
  <c r="D159" i="4"/>
  <c r="D157" i="4"/>
  <c r="D155" i="4"/>
  <c r="D153" i="4"/>
  <c r="D151" i="4"/>
  <c r="D149" i="4"/>
  <c r="AX192" i="4"/>
  <c r="AT191" i="4"/>
  <c r="AF190" i="4"/>
  <c r="AT188" i="4"/>
  <c r="AF187" i="4"/>
  <c r="AX186" i="4"/>
  <c r="AR185" i="4"/>
  <c r="BB183" i="4"/>
  <c r="AL183" i="4"/>
  <c r="AF182" i="4"/>
  <c r="AV181" i="4"/>
  <c r="AJ181" i="4"/>
  <c r="H198" i="4"/>
  <c r="H196" i="4"/>
  <c r="H190" i="4"/>
  <c r="H182" i="4"/>
  <c r="H174" i="4"/>
  <c r="H166" i="4"/>
  <c r="H160" i="4"/>
  <c r="H158" i="4"/>
  <c r="H150" i="4"/>
  <c r="AR188" i="4"/>
  <c r="AP187" i="4"/>
  <c r="BC184" i="4"/>
  <c r="AZ183" i="4"/>
  <c r="AJ183" i="4"/>
  <c r="AH181" i="4"/>
  <c r="H257" i="4"/>
  <c r="H255" i="4"/>
  <c r="H253" i="4"/>
  <c r="H251" i="4"/>
  <c r="H249" i="4"/>
  <c r="H247" i="4"/>
  <c r="J204" i="131"/>
  <c r="H245" i="4"/>
  <c r="H241" i="4"/>
  <c r="H239" i="4"/>
  <c r="J44" i="131"/>
  <c r="H237" i="4"/>
  <c r="J324" i="131"/>
  <c r="H233" i="4"/>
  <c r="J320" i="131"/>
  <c r="H231" i="4"/>
  <c r="J230" i="131"/>
  <c r="H229" i="4"/>
  <c r="J228" i="131"/>
  <c r="H225" i="4"/>
  <c r="H223" i="4"/>
  <c r="H221" i="4"/>
  <c r="H206" i="4"/>
  <c r="H204" i="4"/>
  <c r="F198" i="4"/>
  <c r="F192" i="4"/>
  <c r="F184" i="4"/>
  <c r="F176" i="4"/>
  <c r="F168" i="4"/>
  <c r="F160" i="4"/>
  <c r="AF192" i="4"/>
  <c r="AT190" i="4"/>
  <c r="AP189" i="4"/>
  <c r="AR186" i="4"/>
  <c r="AN184" i="4"/>
  <c r="AR183" i="4"/>
  <c r="AT182" i="4"/>
  <c r="AN181" i="4"/>
  <c r="H256" i="4"/>
  <c r="H254" i="4"/>
  <c r="H252" i="4"/>
  <c r="H250" i="4"/>
  <c r="H248" i="4"/>
  <c r="J205" i="131"/>
  <c r="H246" i="4"/>
  <c r="H244" i="4"/>
  <c r="H242" i="4"/>
  <c r="H236" i="4"/>
  <c r="J323" i="131"/>
  <c r="H234" i="4"/>
  <c r="J321" i="131"/>
  <c r="H232" i="4"/>
  <c r="H230" i="4"/>
  <c r="J229" i="131"/>
  <c r="H228" i="4"/>
  <c r="H222" i="4"/>
  <c r="H220" i="4"/>
  <c r="F199" i="4"/>
  <c r="F197" i="4"/>
  <c r="F193" i="4"/>
  <c r="F191" i="4"/>
  <c r="F185" i="4"/>
  <c r="F183" i="4"/>
  <c r="F175" i="4"/>
  <c r="F169" i="4"/>
  <c r="F167" i="4"/>
  <c r="F165" i="4"/>
  <c r="F163" i="4"/>
  <c r="F161" i="4"/>
  <c r="F159" i="4"/>
  <c r="F157" i="4"/>
  <c r="F153" i="4"/>
  <c r="AP207" i="4"/>
  <c r="D217" i="4"/>
  <c r="D209" i="4"/>
  <c r="AP208" i="4"/>
  <c r="AT207" i="4"/>
  <c r="H207" i="4"/>
  <c r="AH208" i="4"/>
  <c r="F207" i="4"/>
  <c r="H208" i="4"/>
  <c r="AX208" i="4"/>
  <c r="BC207" i="4"/>
  <c r="F208" i="4"/>
  <c r="AZ207" i="4"/>
  <c r="AT208" i="4"/>
  <c r="AX205" i="4"/>
  <c r="AR206" i="4"/>
  <c r="BC206" i="4"/>
  <c r="AN206" i="4"/>
  <c r="AH205" i="4"/>
  <c r="BB206" i="4"/>
  <c r="AL206" i="4"/>
  <c r="H205" i="4"/>
  <c r="AF204" i="4"/>
  <c r="AN203" i="4"/>
  <c r="AT202" i="4"/>
  <c r="BB204" i="4"/>
  <c r="BC202" i="4"/>
  <c r="AP202" i="4"/>
  <c r="BC203" i="4"/>
  <c r="AN202" i="4"/>
  <c r="AJ204" i="4"/>
  <c r="AF203" i="4"/>
  <c r="AX202" i="4"/>
  <c r="AT204" i="4"/>
  <c r="AZ201" i="4"/>
  <c r="AT201" i="4"/>
  <c r="AP201" i="4"/>
  <c r="H201" i="4"/>
  <c r="D201" i="4"/>
  <c r="AR201" i="4"/>
  <c r="F201" i="4"/>
  <c r="BB201" i="4"/>
  <c r="AN201" i="4"/>
  <c r="AN198" i="4"/>
  <c r="AZ199" i="4"/>
  <c r="AL198" i="4"/>
  <c r="BC197" i="4"/>
  <c r="AH197" i="4"/>
  <c r="AH200" i="4"/>
  <c r="AV198" i="4"/>
  <c r="AR197" i="4"/>
  <c r="AZ200" i="4"/>
  <c r="AH198" i="4"/>
  <c r="AN200" i="4"/>
  <c r="AJ199" i="4"/>
  <c r="BB198" i="4"/>
  <c r="AX197" i="4"/>
  <c r="H197" i="4"/>
  <c r="Q201" i="4"/>
  <c r="T201" i="4"/>
  <c r="Q199" i="4"/>
  <c r="T199" i="4"/>
  <c r="Q193" i="4"/>
  <c r="T193" i="4"/>
  <c r="P21" i="131"/>
  <c r="Q185" i="4"/>
  <c r="T185" i="4"/>
  <c r="Q177" i="4"/>
  <c r="T177" i="4"/>
  <c r="Q153" i="4"/>
  <c r="T153" i="4"/>
  <c r="Q149" i="4"/>
  <c r="T149" i="4"/>
  <c r="Q249" i="4"/>
  <c r="T249" i="4"/>
  <c r="Q225" i="4"/>
  <c r="T225" i="4"/>
  <c r="Q208" i="4"/>
  <c r="T208" i="4"/>
  <c r="Q200" i="4"/>
  <c r="T200" i="4"/>
  <c r="Q192" i="4"/>
  <c r="T192" i="4"/>
  <c r="Q162" i="4"/>
  <c r="T162" i="4"/>
  <c r="Q154" i="4"/>
  <c r="T154" i="4"/>
  <c r="J13" i="221"/>
  <c r="C12" i="224"/>
  <c r="E13" i="221"/>
  <c r="D13" i="221"/>
  <c r="B13" i="221"/>
  <c r="M13" i="221"/>
  <c r="L13" i="221"/>
  <c r="G10" i="224"/>
  <c r="K9" i="221"/>
  <c r="I13" i="221"/>
  <c r="J12" i="221"/>
  <c r="I9" i="221"/>
  <c r="D9" i="221"/>
  <c r="C13" i="135"/>
  <c r="E13" i="135"/>
  <c r="F13" i="135"/>
  <c r="G13" i="135"/>
  <c r="C12" i="135"/>
  <c r="E12" i="135"/>
  <c r="F12" i="135"/>
  <c r="G12" i="135"/>
  <c r="C11" i="135"/>
  <c r="E11" i="135"/>
  <c r="F11" i="135"/>
  <c r="G11" i="135"/>
  <c r="F10" i="135"/>
  <c r="E10" i="135"/>
  <c r="C8" i="135"/>
  <c r="E8" i="135"/>
  <c r="F8" i="135"/>
  <c r="G8" i="135"/>
  <c r="C7" i="135"/>
  <c r="E7" i="135"/>
  <c r="F7" i="135"/>
  <c r="G7" i="135"/>
  <c r="C6" i="135"/>
  <c r="E6" i="135"/>
  <c r="F6" i="135"/>
  <c r="G6" i="135"/>
  <c r="C5" i="135"/>
  <c r="E5" i="135"/>
  <c r="F5" i="135"/>
  <c r="G5" i="135"/>
  <c r="BC200" i="4"/>
  <c r="BC192" i="4"/>
  <c r="Q253" i="4"/>
  <c r="T253" i="4"/>
  <c r="Q252" i="4"/>
  <c r="T252" i="4"/>
  <c r="Q250" i="4"/>
  <c r="T250" i="4"/>
  <c r="D239" i="4"/>
  <c r="H44" i="131"/>
  <c r="M238" i="4"/>
  <c r="Q238" i="4"/>
  <c r="T238" i="4"/>
  <c r="P43" i="131"/>
  <c r="K14" i="135"/>
  <c r="D238" i="4"/>
  <c r="H43" i="131"/>
  <c r="F237" i="4"/>
  <c r="I324" i="131"/>
  <c r="D237" i="4"/>
  <c r="H324" i="131"/>
  <c r="F236" i="4"/>
  <c r="I323" i="131"/>
  <c r="D236" i="4"/>
  <c r="H323" i="131"/>
  <c r="H235" i="4"/>
  <c r="J322" i="131"/>
  <c r="D231" i="4"/>
  <c r="H230" i="131"/>
  <c r="M230" i="4"/>
  <c r="Q230" i="4"/>
  <c r="T230" i="4"/>
  <c r="P229" i="131"/>
  <c r="F229" i="4"/>
  <c r="I228" i="131"/>
  <c r="Q227" i="4"/>
  <c r="T227" i="4"/>
  <c r="H227" i="4"/>
  <c r="D223" i="4"/>
  <c r="B223" i="4"/>
  <c r="M222" i="4"/>
  <c r="Q222" i="4"/>
  <c r="T222" i="4"/>
  <c r="K222" i="4"/>
  <c r="D222" i="4"/>
  <c r="M221" i="4"/>
  <c r="Q221" i="4"/>
  <c r="T221" i="4"/>
  <c r="F221" i="4"/>
  <c r="F220" i="4"/>
  <c r="Q219" i="4"/>
  <c r="T219" i="4"/>
  <c r="H219" i="4"/>
  <c r="F219" i="4"/>
  <c r="D208" i="4"/>
  <c r="Q207" i="4"/>
  <c r="T207" i="4"/>
  <c r="K207" i="4"/>
  <c r="D207" i="4"/>
  <c r="F206" i="4"/>
  <c r="D206" i="4"/>
  <c r="F205" i="4"/>
  <c r="D205" i="4"/>
  <c r="F204" i="4"/>
  <c r="Q203" i="4"/>
  <c r="T203" i="4"/>
  <c r="F203" i="4"/>
  <c r="Q202" i="4"/>
  <c r="T202" i="4"/>
  <c r="K202" i="4"/>
  <c r="H202" i="4"/>
  <c r="D202" i="4"/>
  <c r="H200" i="4"/>
  <c r="H199" i="4"/>
  <c r="Q198" i="4"/>
  <c r="T198" i="4"/>
  <c r="K198" i="4"/>
  <c r="D198" i="4"/>
  <c r="Q194" i="4"/>
  <c r="T194" i="4"/>
  <c r="H194" i="4"/>
  <c r="H193" i="4"/>
  <c r="D192" i="4"/>
  <c r="Q191" i="4"/>
  <c r="T191" i="4"/>
  <c r="K191" i="4"/>
  <c r="D191" i="4"/>
  <c r="Q190" i="4"/>
  <c r="T190" i="4"/>
  <c r="K190" i="4"/>
  <c r="F190" i="4"/>
  <c r="D190" i="4"/>
  <c r="Q189" i="4"/>
  <c r="T189" i="4"/>
  <c r="F189" i="4"/>
  <c r="Q188" i="4"/>
  <c r="T188" i="4"/>
  <c r="H188" i="4"/>
  <c r="F188" i="4"/>
  <c r="D188" i="4"/>
  <c r="Q187" i="4"/>
  <c r="T187" i="4"/>
  <c r="H187" i="4"/>
  <c r="F187" i="4"/>
  <c r="Q186" i="4"/>
  <c r="T186" i="4"/>
  <c r="H186" i="4"/>
  <c r="F186" i="4"/>
  <c r="D184" i="4"/>
  <c r="K183" i="4"/>
  <c r="D183" i="4"/>
  <c r="K182" i="4"/>
  <c r="F182" i="4"/>
  <c r="D182" i="4"/>
  <c r="Q181" i="4"/>
  <c r="T181" i="4"/>
  <c r="K181" i="4"/>
  <c r="F181" i="4"/>
  <c r="D181" i="4"/>
  <c r="H180" i="4"/>
  <c r="F180" i="4"/>
  <c r="D180" i="4"/>
  <c r="Q179" i="4"/>
  <c r="T179" i="4"/>
  <c r="H179" i="4"/>
  <c r="F179" i="4"/>
  <c r="Q178" i="4"/>
  <c r="T178" i="4"/>
  <c r="H178" i="4"/>
  <c r="F178" i="4"/>
  <c r="H176" i="4"/>
  <c r="D176" i="4"/>
  <c r="K175" i="4"/>
  <c r="D175" i="4"/>
  <c r="K174" i="4"/>
  <c r="F174" i="4"/>
  <c r="D174" i="4"/>
  <c r="Q173" i="4"/>
  <c r="T173" i="4"/>
  <c r="F173" i="4"/>
  <c r="D173" i="4"/>
  <c r="H172" i="4"/>
  <c r="F172" i="4"/>
  <c r="D172" i="4"/>
  <c r="Q171" i="4"/>
  <c r="T171" i="4"/>
  <c r="H171" i="4"/>
  <c r="Q170" i="4"/>
  <c r="T170" i="4"/>
  <c r="H170" i="4"/>
  <c r="F170" i="4"/>
  <c r="Q169" i="4"/>
  <c r="T169" i="4"/>
  <c r="Q168" i="4"/>
  <c r="T168" i="4"/>
  <c r="K168" i="4"/>
  <c r="D168" i="4"/>
  <c r="Q167" i="4"/>
  <c r="T167" i="4"/>
  <c r="K167" i="4"/>
  <c r="D167" i="4"/>
  <c r="Q166" i="4"/>
  <c r="T166" i="4"/>
  <c r="K166" i="4"/>
  <c r="F166" i="4"/>
  <c r="D166" i="4"/>
  <c r="Q165" i="4"/>
  <c r="T165" i="4"/>
  <c r="K165" i="4"/>
  <c r="Q164" i="4"/>
  <c r="T164" i="4"/>
  <c r="H164" i="4"/>
  <c r="Q163" i="4"/>
  <c r="T163" i="4"/>
  <c r="D160" i="4"/>
  <c r="Q158" i="4"/>
  <c r="T158" i="4"/>
  <c r="K158" i="4"/>
  <c r="F158" i="4"/>
  <c r="Q156" i="4"/>
  <c r="T156" i="4"/>
  <c r="H156" i="4"/>
  <c r="Q155" i="4"/>
  <c r="T155" i="4"/>
  <c r="H155" i="4"/>
  <c r="F155" i="4"/>
  <c r="H153" i="4"/>
  <c r="Q152" i="4"/>
  <c r="T152" i="4"/>
  <c r="Q150" i="4"/>
  <c r="T150" i="4"/>
  <c r="K150" i="4"/>
  <c r="C10" i="135"/>
  <c r="G10" i="135"/>
  <c r="E9" i="135"/>
  <c r="C9" i="135"/>
  <c r="G9" i="135"/>
  <c r="AV196" i="4"/>
  <c r="F196" i="4"/>
  <c r="AJ196" i="4"/>
  <c r="BB196" i="4"/>
  <c r="Q196" i="4"/>
  <c r="T196" i="4"/>
  <c r="AZ196" i="4"/>
  <c r="K196" i="4"/>
  <c r="AN195" i="4"/>
  <c r="AZ195" i="4"/>
  <c r="AV195" i="4"/>
  <c r="AT195" i="4"/>
  <c r="BC195" i="4"/>
  <c r="BB195" i="4"/>
  <c r="AF195" i="4"/>
  <c r="H195" i="4"/>
  <c r="F195" i="4"/>
  <c r="AJ195" i="4"/>
  <c r="Q195" i="4"/>
  <c r="T195" i="4"/>
  <c r="Q248" i="4"/>
  <c r="T248" i="4"/>
  <c r="P205" i="131"/>
  <c r="H240" i="4"/>
  <c r="J45" i="131"/>
  <c r="K230" i="4"/>
  <c r="D229" i="4"/>
  <c r="H228" i="131"/>
  <c r="H243" i="4"/>
  <c r="K238" i="4"/>
  <c r="M229" i="4"/>
  <c r="H224" i="4"/>
  <c r="K221" i="4"/>
  <c r="M220" i="4"/>
  <c r="Q220" i="4"/>
  <c r="T220" i="4"/>
  <c r="D203" i="4"/>
  <c r="K197" i="4"/>
  <c r="F177" i="4"/>
  <c r="H177" i="4"/>
  <c r="D204" i="4"/>
  <c r="H184" i="4"/>
  <c r="F154" i="4"/>
  <c r="H154" i="4"/>
  <c r="Q245" i="4"/>
  <c r="T245" i="4"/>
  <c r="H238" i="4"/>
  <c r="J43" i="131"/>
  <c r="F227" i="4"/>
  <c r="Q206" i="4"/>
  <c r="T206" i="4"/>
  <c r="M255" i="4"/>
  <c r="M247" i="4"/>
  <c r="Q247" i="4"/>
  <c r="T247" i="4"/>
  <c r="P204" i="131"/>
  <c r="F245" i="4"/>
  <c r="F244" i="4"/>
  <c r="M243" i="4"/>
  <c r="Q243" i="4"/>
  <c r="T243" i="4"/>
  <c r="M228" i="4"/>
  <c r="Q228" i="4"/>
  <c r="T228" i="4"/>
  <c r="H226" i="4"/>
  <c r="Q223" i="4"/>
  <c r="T223" i="4"/>
  <c r="D189" i="4"/>
  <c r="F235" i="4"/>
  <c r="I322" i="131"/>
  <c r="M233" i="4"/>
  <c r="F232" i="4"/>
  <c r="D221" i="4"/>
  <c r="D220" i="4"/>
  <c r="K206" i="4"/>
  <c r="Q205" i="4"/>
  <c r="T205" i="4"/>
  <c r="D197" i="4"/>
  <c r="H185" i="4"/>
  <c r="Q176" i="4"/>
  <c r="T176" i="4"/>
  <c r="Q175" i="4"/>
  <c r="T175" i="4"/>
  <c r="Q174" i="4"/>
  <c r="T174" i="4"/>
  <c r="D196" i="4"/>
  <c r="F194" i="4"/>
  <c r="K189" i="4"/>
  <c r="Q172" i="4"/>
  <c r="T172" i="4"/>
  <c r="D156" i="4"/>
  <c r="F156" i="4"/>
  <c r="H203" i="4"/>
  <c r="F202" i="4"/>
  <c r="H192" i="4"/>
  <c r="Q184" i="4"/>
  <c r="T184" i="4"/>
  <c r="Q183" i="4"/>
  <c r="T183" i="4"/>
  <c r="Q182" i="4"/>
  <c r="T182" i="4"/>
  <c r="K173" i="4"/>
  <c r="H169" i="4"/>
  <c r="H168" i="4"/>
  <c r="F162" i="4"/>
  <c r="H162" i="4"/>
  <c r="Q204" i="4"/>
  <c r="T204" i="4"/>
  <c r="Q180" i="4"/>
  <c r="T180" i="4"/>
  <c r="F171" i="4"/>
  <c r="Q161" i="4"/>
  <c r="T161" i="4"/>
  <c r="H152" i="4"/>
  <c r="F200" i="4"/>
  <c r="Q197" i="4"/>
  <c r="T197" i="4"/>
  <c r="D164" i="4"/>
  <c r="F164" i="4"/>
  <c r="D158" i="4"/>
  <c r="K157" i="4"/>
  <c r="Q157" i="4"/>
  <c r="T157" i="4"/>
  <c r="Q151" i="4"/>
  <c r="T151" i="4"/>
  <c r="Q160" i="4"/>
  <c r="T160" i="4"/>
  <c r="D150" i="4"/>
  <c r="AL207" i="4"/>
  <c r="AT206" i="4"/>
  <c r="AL205" i="4"/>
  <c r="AV204" i="4"/>
  <c r="AF201" i="4"/>
  <c r="AP203" i="4"/>
  <c r="BB191" i="4"/>
  <c r="AJ189" i="4"/>
  <c r="AX187" i="4"/>
  <c r="BC204" i="4"/>
  <c r="AX203" i="4"/>
  <c r="AL201" i="4"/>
  <c r="BC201" i="4"/>
  <c r="AF193" i="4"/>
  <c r="V21" i="131"/>
  <c r="AR189" i="4"/>
  <c r="AT183" i="4"/>
  <c r="AR205" i="4"/>
  <c r="AV201" i="4"/>
  <c r="AT199" i="4"/>
  <c r="AP195" i="4"/>
  <c r="AF208" i="4"/>
  <c r="AF207" i="4"/>
  <c r="AX206" i="4"/>
  <c r="AJ203" i="4"/>
  <c r="AL185" i="4"/>
  <c r="BC185" i="4"/>
  <c r="AZ205" i="4"/>
  <c r="BB199" i="4"/>
  <c r="AJ197" i="4"/>
  <c r="AX195" i="4"/>
  <c r="AL193" i="4"/>
  <c r="Y21" i="131"/>
  <c r="BC193" i="4"/>
  <c r="AX185" i="4"/>
  <c r="AP185" i="4"/>
  <c r="AH185" i="4"/>
  <c r="AV183" i="4"/>
  <c r="AN183" i="4"/>
  <c r="AF183" i="4"/>
  <c r="AN119" i="4"/>
  <c r="AV120" i="4"/>
  <c r="AF120" i="4"/>
  <c r="AR119" i="4"/>
  <c r="AN120" i="4"/>
  <c r="Q137" i="4"/>
  <c r="T137" i="4"/>
  <c r="Q25" i="4"/>
  <c r="T25" i="4"/>
  <c r="AJ119" i="4"/>
  <c r="AH120" i="4"/>
  <c r="AV119" i="4"/>
  <c r="AZ119" i="4"/>
  <c r="AP119" i="4"/>
  <c r="AJ120" i="4"/>
  <c r="AF119" i="4"/>
  <c r="AX120" i="4"/>
  <c r="AP120" i="4"/>
  <c r="AR120" i="4"/>
  <c r="AL119" i="4"/>
  <c r="AX119" i="4"/>
  <c r="AZ120" i="4"/>
  <c r="AT119" i="4"/>
  <c r="AH119" i="4"/>
  <c r="AT120" i="4"/>
  <c r="AL120" i="4"/>
  <c r="G11" i="224"/>
  <c r="G9" i="224"/>
  <c r="E11" i="224"/>
  <c r="F9" i="224"/>
  <c r="B12" i="221"/>
  <c r="C9" i="221"/>
  <c r="E9" i="224"/>
  <c r="G12" i="224"/>
  <c r="C11" i="224"/>
  <c r="F12" i="224"/>
  <c r="G7" i="224"/>
  <c r="F7" i="224"/>
  <c r="G13" i="221"/>
  <c r="I12" i="221"/>
  <c r="L9" i="221"/>
  <c r="I8" i="221"/>
  <c r="H8" i="221"/>
  <c r="C6" i="224"/>
  <c r="F10" i="224"/>
  <c r="C9" i="224"/>
  <c r="E7" i="224"/>
  <c r="G5" i="224"/>
  <c r="F8" i="224"/>
  <c r="C7" i="224"/>
  <c r="E5" i="224"/>
  <c r="C10" i="224"/>
  <c r="E8" i="224"/>
  <c r="G6" i="224"/>
  <c r="F6" i="224"/>
  <c r="C5" i="224"/>
  <c r="C8" i="224"/>
  <c r="E6" i="224"/>
  <c r="I11" i="221"/>
  <c r="F13" i="221"/>
  <c r="K12" i="221"/>
  <c r="C12" i="221"/>
  <c r="H11" i="221"/>
  <c r="M10" i="221"/>
  <c r="E10" i="221"/>
  <c r="J9" i="221"/>
  <c r="B9" i="221"/>
  <c r="G8" i="221"/>
  <c r="G11" i="221"/>
  <c r="L10" i="221"/>
  <c r="D10" i="221"/>
  <c r="F8" i="221"/>
  <c r="F10" i="221"/>
  <c r="F11" i="221"/>
  <c r="K10" i="221"/>
  <c r="C10" i="221"/>
  <c r="H9" i="221"/>
  <c r="M8" i="221"/>
  <c r="E8" i="221"/>
  <c r="K13" i="221"/>
  <c r="H12" i="221"/>
  <c r="M11" i="221"/>
  <c r="E11" i="221"/>
  <c r="J10" i="221"/>
  <c r="B10" i="221"/>
  <c r="G9" i="221"/>
  <c r="L8" i="221"/>
  <c r="D8" i="221"/>
  <c r="F9" i="221"/>
  <c r="K8" i="221"/>
  <c r="C8" i="221"/>
  <c r="L11" i="221"/>
  <c r="D11" i="221"/>
  <c r="I10" i="221"/>
  <c r="K11" i="221"/>
  <c r="C11" i="221"/>
  <c r="H10" i="221"/>
  <c r="M9" i="221"/>
  <c r="J8" i="221"/>
  <c r="J11" i="221"/>
  <c r="Q146" i="4"/>
  <c r="T146" i="4"/>
  <c r="Q114" i="4"/>
  <c r="T114" i="4"/>
  <c r="Q82" i="4"/>
  <c r="T82" i="4"/>
  <c r="Q58" i="4"/>
  <c r="T58" i="4"/>
  <c r="Q26" i="4"/>
  <c r="T26" i="4"/>
  <c r="K105" i="4"/>
  <c r="Q136" i="4"/>
  <c r="T136" i="4"/>
  <c r="K104" i="4"/>
  <c r="Q127" i="4"/>
  <c r="T127" i="4"/>
  <c r="Q124" i="4"/>
  <c r="T124" i="4"/>
  <c r="Q92" i="4"/>
  <c r="T92" i="4"/>
  <c r="Q143" i="4"/>
  <c r="T143" i="4"/>
  <c r="Q135" i="4"/>
  <c r="T135" i="4"/>
  <c r="Q119" i="4"/>
  <c r="T119" i="4"/>
  <c r="Q111" i="4"/>
  <c r="T111" i="4"/>
  <c r="Q103" i="4"/>
  <c r="T103" i="4"/>
  <c r="Q87" i="4"/>
  <c r="T87" i="4"/>
  <c r="Q79" i="4"/>
  <c r="T79" i="4"/>
  <c r="Q63" i="4"/>
  <c r="T63" i="4"/>
  <c r="Q39" i="4"/>
  <c r="T39" i="4"/>
  <c r="Q31" i="4"/>
  <c r="T31" i="4"/>
  <c r="Q23" i="4"/>
  <c r="T23" i="4"/>
  <c r="Q15" i="4"/>
  <c r="T15" i="4"/>
  <c r="Q70" i="4"/>
  <c r="T70" i="4"/>
  <c r="Q62" i="4"/>
  <c r="T62" i="4"/>
  <c r="Q54" i="4"/>
  <c r="T54" i="4"/>
  <c r="Q38" i="4"/>
  <c r="T38" i="4"/>
  <c r="Q30" i="4"/>
  <c r="T30" i="4"/>
  <c r="Q14" i="4"/>
  <c r="T14" i="4"/>
  <c r="Q71" i="4"/>
  <c r="T71" i="4"/>
  <c r="P796" i="131"/>
  <c r="K14" i="209"/>
  <c r="Q6" i="4"/>
  <c r="T6" i="4"/>
  <c r="Q148" i="4"/>
  <c r="T148" i="4"/>
  <c r="Q140" i="4"/>
  <c r="T140" i="4"/>
  <c r="Q132" i="4"/>
  <c r="T132" i="4"/>
  <c r="Q116" i="4"/>
  <c r="T116" i="4"/>
  <c r="Q108" i="4"/>
  <c r="T108" i="4"/>
  <c r="Q100" i="4"/>
  <c r="T100" i="4"/>
  <c r="Q84" i="4"/>
  <c r="T84" i="4"/>
  <c r="Q76" i="4"/>
  <c r="T76" i="4"/>
  <c r="Q68" i="4"/>
  <c r="T68" i="4"/>
  <c r="Q60" i="4"/>
  <c r="T60" i="4"/>
  <c r="Q55" i="4"/>
  <c r="T55" i="4"/>
  <c r="Q139" i="4"/>
  <c r="T139" i="4"/>
  <c r="Q123" i="4"/>
  <c r="T123" i="4"/>
  <c r="Q99" i="4"/>
  <c r="T99" i="4"/>
  <c r="Q75" i="4"/>
  <c r="T75" i="4"/>
  <c r="Q51" i="4"/>
  <c r="T51" i="4"/>
  <c r="Q19" i="4"/>
  <c r="T19" i="4"/>
  <c r="Q130" i="4"/>
  <c r="T130" i="4"/>
  <c r="Q122" i="4"/>
  <c r="T122" i="4"/>
  <c r="Q106" i="4"/>
  <c r="T106" i="4"/>
  <c r="Q98" i="4"/>
  <c r="T98" i="4"/>
  <c r="Q90" i="4"/>
  <c r="T90" i="4"/>
  <c r="Q74" i="4"/>
  <c r="T74" i="4"/>
  <c r="Q66" i="4"/>
  <c r="T66" i="4"/>
  <c r="Q50" i="4"/>
  <c r="T50" i="4"/>
  <c r="Q34" i="4"/>
  <c r="T34" i="4"/>
  <c r="Q18" i="4"/>
  <c r="T18" i="4"/>
  <c r="Q147" i="4"/>
  <c r="T147" i="4"/>
  <c r="Q115" i="4"/>
  <c r="T115" i="4"/>
  <c r="Q83" i="4"/>
  <c r="T83" i="4"/>
  <c r="Q131" i="4"/>
  <c r="T131" i="4"/>
  <c r="Q107" i="4"/>
  <c r="T107" i="4"/>
  <c r="Q67" i="4"/>
  <c r="T67" i="4"/>
  <c r="Q43" i="4"/>
  <c r="T43" i="4"/>
  <c r="Q11" i="4"/>
  <c r="T11" i="4"/>
  <c r="Q3" i="4"/>
  <c r="S3" i="4"/>
  <c r="U3" i="4"/>
  <c r="W3" i="4"/>
  <c r="Y3" i="4"/>
  <c r="Q95" i="4"/>
  <c r="T95" i="4"/>
  <c r="Q138" i="4"/>
  <c r="T138" i="4"/>
  <c r="Q145" i="4"/>
  <c r="T145" i="4"/>
  <c r="Q129" i="4"/>
  <c r="T129" i="4"/>
  <c r="Q121" i="4"/>
  <c r="T121" i="4"/>
  <c r="Q113" i="4"/>
  <c r="T113" i="4"/>
  <c r="Q97" i="4"/>
  <c r="T97" i="4"/>
  <c r="Q89" i="4"/>
  <c r="T89" i="4"/>
  <c r="Q81" i="4"/>
  <c r="T81" i="4"/>
  <c r="Q73" i="4"/>
  <c r="T73" i="4"/>
  <c r="Q65" i="4"/>
  <c r="T65" i="4"/>
  <c r="Q49" i="4"/>
  <c r="T49" i="4"/>
  <c r="Q17" i="4"/>
  <c r="T17" i="4"/>
  <c r="Q42" i="4"/>
  <c r="T42" i="4"/>
  <c r="Q10" i="4"/>
  <c r="T10" i="4"/>
  <c r="Q91" i="4"/>
  <c r="T91" i="4"/>
  <c r="Q59" i="4"/>
  <c r="T59" i="4"/>
  <c r="Q35" i="4"/>
  <c r="T35" i="4"/>
  <c r="Q27" i="4"/>
  <c r="T27" i="4"/>
  <c r="Q144" i="4"/>
  <c r="T144" i="4"/>
  <c r="Q128" i="4"/>
  <c r="T128" i="4"/>
  <c r="Q120" i="4"/>
  <c r="T120" i="4"/>
  <c r="Q112" i="4"/>
  <c r="T112" i="4"/>
  <c r="Q96" i="4"/>
  <c r="T96" i="4"/>
  <c r="Q88" i="4"/>
  <c r="T88" i="4"/>
  <c r="Q80" i="4"/>
  <c r="T80" i="4"/>
  <c r="Q64" i="4"/>
  <c r="T64" i="4"/>
  <c r="Q56" i="4"/>
  <c r="T56" i="4"/>
  <c r="Q48" i="4"/>
  <c r="T48" i="4"/>
  <c r="Q40" i="4"/>
  <c r="T40" i="4"/>
  <c r="Q32" i="4"/>
  <c r="T32" i="4"/>
  <c r="Q24" i="4"/>
  <c r="T24" i="4"/>
  <c r="Q16" i="4"/>
  <c r="T16" i="4"/>
  <c r="Q57" i="4"/>
  <c r="T57" i="4"/>
  <c r="Q33" i="4"/>
  <c r="T33" i="4"/>
  <c r="Q9" i="4"/>
  <c r="T9" i="4"/>
  <c r="Q8" i="4"/>
  <c r="T8" i="4"/>
  <c r="Q105" i="4"/>
  <c r="T105" i="4"/>
  <c r="Q41" i="4"/>
  <c r="T41" i="4"/>
  <c r="Q47" i="4"/>
  <c r="T47" i="4"/>
  <c r="Q7" i="4"/>
  <c r="T7" i="4"/>
  <c r="Q72" i="4"/>
  <c r="T72" i="4"/>
  <c r="Q142" i="4"/>
  <c r="T142" i="4"/>
  <c r="Q134" i="4"/>
  <c r="T134" i="4"/>
  <c r="Q126" i="4"/>
  <c r="T126" i="4"/>
  <c r="Q118" i="4"/>
  <c r="T118" i="4"/>
  <c r="Q110" i="4"/>
  <c r="T110" i="4"/>
  <c r="Q102" i="4"/>
  <c r="T102" i="4"/>
  <c r="Q94" i="4"/>
  <c r="T94" i="4"/>
  <c r="Q86" i="4"/>
  <c r="T86" i="4"/>
  <c r="Q78" i="4"/>
  <c r="T78" i="4"/>
  <c r="Q46" i="4"/>
  <c r="T46" i="4"/>
  <c r="Q22" i="4"/>
  <c r="T22" i="4"/>
  <c r="Q141" i="4"/>
  <c r="T141" i="4"/>
  <c r="Q133" i="4"/>
  <c r="T133" i="4"/>
  <c r="Q125" i="4"/>
  <c r="T125" i="4"/>
  <c r="Q117" i="4"/>
  <c r="T117" i="4"/>
  <c r="Q109" i="4"/>
  <c r="T109" i="4"/>
  <c r="Q101" i="4"/>
  <c r="T101" i="4"/>
  <c r="Q93" i="4"/>
  <c r="T93" i="4"/>
  <c r="Q85" i="4"/>
  <c r="T85" i="4"/>
  <c r="Q77" i="4"/>
  <c r="T77" i="4"/>
  <c r="Q69" i="4"/>
  <c r="T69" i="4"/>
  <c r="Q61" i="4"/>
  <c r="T61" i="4"/>
  <c r="Q53" i="4"/>
  <c r="T53" i="4"/>
  <c r="Q45" i="4"/>
  <c r="T45" i="4"/>
  <c r="Q37" i="4"/>
  <c r="T37" i="4"/>
  <c r="Q29" i="4"/>
  <c r="T29" i="4"/>
  <c r="Q21" i="4"/>
  <c r="T21" i="4"/>
  <c r="Q13" i="4"/>
  <c r="T13" i="4"/>
  <c r="Q5" i="4"/>
  <c r="T5" i="4"/>
  <c r="Q52" i="4"/>
  <c r="T52" i="4"/>
  <c r="Q44" i="4"/>
  <c r="T44" i="4"/>
  <c r="Q36" i="4"/>
  <c r="T36" i="4"/>
  <c r="Q28" i="4"/>
  <c r="T28" i="4"/>
  <c r="Q20" i="4"/>
  <c r="T20" i="4"/>
  <c r="Q12" i="4"/>
  <c r="T12" i="4"/>
  <c r="Q4" i="4"/>
  <c r="T4" i="4"/>
  <c r="Q104" i="4"/>
  <c r="T104" i="4"/>
  <c r="E6" i="207"/>
  <c r="F5" i="207"/>
  <c r="E5" i="207"/>
  <c r="C5" i="207"/>
  <c r="E8" i="207"/>
  <c r="G6" i="207"/>
  <c r="F6" i="207"/>
  <c r="G8" i="207"/>
  <c r="F8" i="207"/>
  <c r="C7" i="207"/>
  <c r="G7" i="207"/>
  <c r="F7" i="207"/>
  <c r="A5" i="239"/>
  <c r="C5" i="239"/>
  <c r="A6" i="239"/>
  <c r="G6" i="239"/>
  <c r="A7" i="239"/>
  <c r="C7" i="239"/>
  <c r="A8" i="239"/>
  <c r="E8" i="239"/>
  <c r="A9" i="239"/>
  <c r="A10" i="239"/>
  <c r="A11" i="239"/>
  <c r="AA11" i="239"/>
  <c r="A12" i="239"/>
  <c r="G12" i="239"/>
  <c r="A13" i="239"/>
  <c r="AB13" i="239"/>
  <c r="A4" i="239"/>
  <c r="G4" i="239"/>
  <c r="H2" i="239"/>
  <c r="Q15" i="153"/>
  <c r="K15" i="153"/>
  <c r="B252" i="4"/>
  <c r="Q16" i="153"/>
  <c r="K16" i="153"/>
  <c r="O14" i="153"/>
  <c r="I14" i="153"/>
  <c r="O15" i="153"/>
  <c r="I15" i="153"/>
  <c r="O16" i="153"/>
  <c r="I16" i="153"/>
  <c r="B234" i="4"/>
  <c r="B244" i="4"/>
  <c r="B242" i="4"/>
  <c r="B254" i="4"/>
  <c r="B230" i="4"/>
  <c r="B239" i="4"/>
  <c r="B236" i="4"/>
  <c r="B249" i="4"/>
  <c r="B257" i="4"/>
  <c r="B245" i="4"/>
  <c r="B248" i="4"/>
  <c r="B256" i="4"/>
  <c r="B246" i="4"/>
  <c r="B232" i="4"/>
  <c r="B187" i="4"/>
  <c r="B250" i="4"/>
  <c r="B224" i="4"/>
  <c r="B253" i="4"/>
  <c r="B235" i="4"/>
  <c r="B181" i="4"/>
  <c r="B185" i="4"/>
  <c r="B188" i="4"/>
  <c r="B241" i="4"/>
  <c r="B225" i="4"/>
  <c r="B240" i="4"/>
  <c r="B194" i="4"/>
  <c r="B229" i="4"/>
  <c r="B226" i="4"/>
  <c r="Q224" i="4"/>
  <c r="T224" i="4"/>
  <c r="B237" i="4"/>
  <c r="B231" i="4"/>
  <c r="B251" i="4"/>
  <c r="B182" i="4"/>
  <c r="B189" i="4"/>
  <c r="B191" i="4"/>
  <c r="B227" i="4"/>
  <c r="B221" i="4"/>
  <c r="B238" i="4"/>
  <c r="Q159" i="4"/>
  <c r="T159" i="4"/>
  <c r="B183" i="4"/>
  <c r="B190" i="4"/>
  <c r="B186" i="4"/>
  <c r="B184" i="4"/>
  <c r="B220" i="4"/>
  <c r="B222" i="4"/>
  <c r="Q233" i="4"/>
  <c r="T233" i="4"/>
  <c r="P320" i="131"/>
  <c r="K13" i="162"/>
  <c r="B233" i="4"/>
  <c r="Q255" i="4"/>
  <c r="T255" i="4"/>
  <c r="B255" i="4"/>
  <c r="B243" i="4"/>
  <c r="B195" i="4"/>
  <c r="B247" i="4"/>
  <c r="B228" i="4"/>
  <c r="Q229" i="4"/>
  <c r="T229" i="4"/>
  <c r="P228" i="131"/>
  <c r="J2" i="207"/>
  <c r="J2" i="239"/>
  <c r="I2" i="239"/>
  <c r="I2" i="207"/>
  <c r="F4" i="239"/>
  <c r="E4" i="239"/>
  <c r="A1" i="239"/>
  <c r="D10" i="239"/>
  <c r="AB11" i="239"/>
  <c r="X11" i="239"/>
  <c r="AA12" i="239"/>
  <c r="E10" i="239"/>
  <c r="H12" i="239"/>
  <c r="F10" i="239"/>
  <c r="J12" i="239"/>
  <c r="G10" i="239"/>
  <c r="R12" i="239"/>
  <c r="S11" i="239"/>
  <c r="T12" i="239"/>
  <c r="U12" i="239"/>
  <c r="F6" i="239"/>
  <c r="L12" i="239"/>
  <c r="V12" i="239"/>
  <c r="F8" i="239"/>
  <c r="C11" i="239"/>
  <c r="B12" i="239"/>
  <c r="M12" i="239"/>
  <c r="W12" i="239"/>
  <c r="E6" i="239"/>
  <c r="G8" i="239"/>
  <c r="H11" i="239"/>
  <c r="D12" i="239"/>
  <c r="N12" i="239"/>
  <c r="X12" i="239"/>
  <c r="K11" i="239"/>
  <c r="E12" i="239"/>
  <c r="O12" i="239"/>
  <c r="Z12" i="239"/>
  <c r="C9" i="239"/>
  <c r="B10" i="239"/>
  <c r="P11" i="239"/>
  <c r="F12" i="239"/>
  <c r="P12" i="239"/>
  <c r="AB12" i="239"/>
  <c r="D9" i="239"/>
  <c r="E5" i="239"/>
  <c r="E7" i="239"/>
  <c r="E9" i="239"/>
  <c r="E11" i="239"/>
  <c r="M11" i="239"/>
  <c r="U11" i="239"/>
  <c r="I12" i="239"/>
  <c r="Q12" i="239"/>
  <c r="Y12" i="239"/>
  <c r="E13" i="239"/>
  <c r="M13" i="239"/>
  <c r="U13" i="239"/>
  <c r="F5" i="239"/>
  <c r="F7" i="239"/>
  <c r="F9" i="239"/>
  <c r="F11" i="239"/>
  <c r="N11" i="239"/>
  <c r="V11" i="239"/>
  <c r="F13" i="239"/>
  <c r="N13" i="239"/>
  <c r="V13" i="239"/>
  <c r="C4" i="239"/>
  <c r="G5" i="239"/>
  <c r="C6" i="239"/>
  <c r="G7" i="239"/>
  <c r="C8" i="239"/>
  <c r="G9" i="239"/>
  <c r="C10" i="239"/>
  <c r="G11" i="239"/>
  <c r="O11" i="239"/>
  <c r="W11" i="239"/>
  <c r="C12" i="239"/>
  <c r="K12" i="239"/>
  <c r="S12" i="239"/>
  <c r="G13" i="239"/>
  <c r="O13" i="239"/>
  <c r="W13" i="239"/>
  <c r="H13" i="239"/>
  <c r="P13" i="239"/>
  <c r="X13" i="239"/>
  <c r="I11" i="239"/>
  <c r="Q11" i="239"/>
  <c r="Y11" i="239"/>
  <c r="I13" i="239"/>
  <c r="Q13" i="239"/>
  <c r="Y13" i="239"/>
  <c r="B9" i="239"/>
  <c r="B11" i="239"/>
  <c r="J11" i="239"/>
  <c r="R11" i="239"/>
  <c r="Z11" i="239"/>
  <c r="B13" i="239"/>
  <c r="J13" i="239"/>
  <c r="R13" i="239"/>
  <c r="Z13" i="239"/>
  <c r="C13" i="239"/>
  <c r="K13" i="239"/>
  <c r="S13" i="239"/>
  <c r="AA13" i="239"/>
  <c r="D11" i="239"/>
  <c r="L11" i="239"/>
  <c r="T11" i="239"/>
  <c r="D13" i="239"/>
  <c r="L13" i="239"/>
  <c r="T13" i="239"/>
  <c r="Q14" i="153"/>
  <c r="K14" i="153"/>
  <c r="K2" i="207"/>
  <c r="K2" i="239"/>
  <c r="C30" i="4"/>
  <c r="E30" i="4"/>
  <c r="G30" i="4"/>
  <c r="I30" i="4"/>
  <c r="AA30" i="4"/>
  <c r="AC30" i="4"/>
  <c r="AD30" i="4"/>
  <c r="AE30" i="4"/>
  <c r="AG30" i="4"/>
  <c r="AI30" i="4"/>
  <c r="AK30" i="4"/>
  <c r="AM30" i="4"/>
  <c r="AO30" i="4"/>
  <c r="AQ30" i="4"/>
  <c r="AS30" i="4"/>
  <c r="AU30" i="4"/>
  <c r="AW30" i="4"/>
  <c r="AY30" i="4"/>
  <c r="BA30" i="4"/>
  <c r="BD30" i="4"/>
  <c r="H1007" i="131"/>
  <c r="I1007" i="131"/>
  <c r="J1007" i="131"/>
  <c r="K1007" i="131"/>
  <c r="L1007" i="131"/>
  <c r="M1007" i="131"/>
  <c r="N1007" i="131"/>
  <c r="O1007" i="131"/>
  <c r="P1007" i="131"/>
  <c r="Q1007" i="131"/>
  <c r="R1007" i="131"/>
  <c r="S1007" i="131"/>
  <c r="T1007" i="131"/>
  <c r="U1007" i="131"/>
  <c r="V1007" i="131"/>
  <c r="W1007" i="131"/>
  <c r="X1007" i="131"/>
  <c r="Y1007" i="131"/>
  <c r="Z1007" i="131"/>
  <c r="AA1007" i="131"/>
  <c r="AB1007" i="131"/>
  <c r="AC1007" i="131"/>
  <c r="AD1007" i="131"/>
  <c r="AE1007" i="131"/>
  <c r="AF1007" i="131"/>
  <c r="AG1007" i="131"/>
  <c r="AG1018" i="131"/>
  <c r="AF1018" i="131"/>
  <c r="AE1018" i="131"/>
  <c r="AD1018" i="131"/>
  <c r="AC1018" i="131"/>
  <c r="AB1018" i="131"/>
  <c r="AA1018" i="131"/>
  <c r="Z1018" i="131"/>
  <c r="Y1018" i="131"/>
  <c r="X1018" i="131"/>
  <c r="W1018" i="131"/>
  <c r="V1018" i="131"/>
  <c r="U1018" i="131"/>
  <c r="T1018" i="131"/>
  <c r="S1018" i="131"/>
  <c r="R1018" i="131"/>
  <c r="Q1018" i="131"/>
  <c r="P1018" i="131"/>
  <c r="O1018" i="131"/>
  <c r="N1018" i="131"/>
  <c r="M1018" i="131"/>
  <c r="L1018" i="131"/>
  <c r="K1018" i="131"/>
  <c r="J1018" i="131"/>
  <c r="I1018" i="131"/>
  <c r="H1018" i="131"/>
  <c r="AG1017" i="131"/>
  <c r="AF1017" i="131"/>
  <c r="AE1017" i="131"/>
  <c r="AD1017" i="131"/>
  <c r="AC1017" i="131"/>
  <c r="AB1017" i="131"/>
  <c r="AA1017" i="131"/>
  <c r="Z1017" i="131"/>
  <c r="Y1017" i="131"/>
  <c r="X1017" i="131"/>
  <c r="W1017" i="131"/>
  <c r="V1017" i="131"/>
  <c r="U1017" i="131"/>
  <c r="T1017" i="131"/>
  <c r="S1017" i="131"/>
  <c r="R1017" i="131"/>
  <c r="Q1017" i="131"/>
  <c r="P1017" i="131"/>
  <c r="O1017" i="131"/>
  <c r="N1017" i="131"/>
  <c r="M1017" i="131"/>
  <c r="L1017" i="131"/>
  <c r="K1017" i="131"/>
  <c r="J1017" i="131"/>
  <c r="I1017" i="131"/>
  <c r="H1017" i="131"/>
  <c r="AG1016" i="131"/>
  <c r="AF1016" i="131"/>
  <c r="AE1016" i="131"/>
  <c r="AD1016" i="131"/>
  <c r="AC1016" i="131"/>
  <c r="AB1016" i="131"/>
  <c r="AA1016" i="131"/>
  <c r="Z1016" i="131"/>
  <c r="Y1016" i="131"/>
  <c r="X1016" i="131"/>
  <c r="W1016" i="131"/>
  <c r="V1016" i="131"/>
  <c r="U1016" i="131"/>
  <c r="T1016" i="131"/>
  <c r="S1016" i="131"/>
  <c r="R1016" i="131"/>
  <c r="Q1016" i="131"/>
  <c r="P1016" i="131"/>
  <c r="O1016" i="131"/>
  <c r="N1016" i="131"/>
  <c r="M1016" i="131"/>
  <c r="L1016" i="131"/>
  <c r="K1016" i="131"/>
  <c r="J1016" i="131"/>
  <c r="I1016" i="131"/>
  <c r="H1016" i="131"/>
  <c r="AG1015" i="131"/>
  <c r="AF1015" i="131"/>
  <c r="AE1015" i="131"/>
  <c r="AD1015" i="131"/>
  <c r="AC1015" i="131"/>
  <c r="AB1015" i="131"/>
  <c r="AA1015" i="131"/>
  <c r="Z1015" i="131"/>
  <c r="Y1015" i="131"/>
  <c r="X1015" i="131"/>
  <c r="W1015" i="131"/>
  <c r="V1015" i="131"/>
  <c r="U1015" i="131"/>
  <c r="T1015" i="131"/>
  <c r="S1015" i="131"/>
  <c r="R1015" i="131"/>
  <c r="Q1015" i="131"/>
  <c r="P1015" i="131"/>
  <c r="O1015" i="131"/>
  <c r="N1015" i="131"/>
  <c r="M1015" i="131"/>
  <c r="L1015" i="131"/>
  <c r="K1015" i="131"/>
  <c r="J1015" i="131"/>
  <c r="I1015" i="131"/>
  <c r="H1015" i="131"/>
  <c r="Q1014" i="131"/>
  <c r="L10" i="239"/>
  <c r="P1014" i="131"/>
  <c r="K10" i="239"/>
  <c r="O1014" i="131"/>
  <c r="J10" i="239"/>
  <c r="N1014" i="131"/>
  <c r="I10" i="239"/>
  <c r="Q1013" i="131"/>
  <c r="L9" i="239"/>
  <c r="P1013" i="131"/>
  <c r="K9" i="239"/>
  <c r="O1013" i="131"/>
  <c r="J9" i="239"/>
  <c r="N1013" i="131"/>
  <c r="I9" i="239"/>
  <c r="Q1012" i="131"/>
  <c r="P1012" i="131"/>
  <c r="O1012" i="131"/>
  <c r="N1012" i="131"/>
  <c r="AG1006" i="131"/>
  <c r="AF1006" i="131"/>
  <c r="AE1006" i="131"/>
  <c r="AD1006" i="131"/>
  <c r="AC1006" i="131"/>
  <c r="AB1006" i="131"/>
  <c r="AA1006" i="131"/>
  <c r="Z1006" i="131"/>
  <c r="Y1006" i="131"/>
  <c r="X1006" i="131"/>
  <c r="W1006" i="131"/>
  <c r="V1006" i="131"/>
  <c r="U1006" i="131"/>
  <c r="T1006" i="131"/>
  <c r="S1006" i="131"/>
  <c r="R1006" i="131"/>
  <c r="Q1006" i="131"/>
  <c r="P1006" i="131"/>
  <c r="O1006" i="131"/>
  <c r="N1006" i="131"/>
  <c r="M1006" i="131"/>
  <c r="L1006" i="131"/>
  <c r="K1006" i="131"/>
  <c r="J1006" i="131"/>
  <c r="I1006" i="131"/>
  <c r="H1006" i="131"/>
  <c r="AG1005" i="131"/>
  <c r="AF1005" i="131"/>
  <c r="AE1005" i="131"/>
  <c r="AD1005" i="131"/>
  <c r="AC1005" i="131"/>
  <c r="AB1005" i="131"/>
  <c r="AA1005" i="131"/>
  <c r="Z1005" i="131"/>
  <c r="Y1005" i="131"/>
  <c r="X1005" i="131"/>
  <c r="W1005" i="131"/>
  <c r="V1005" i="131"/>
  <c r="U1005" i="131"/>
  <c r="T1005" i="131"/>
  <c r="S1005" i="131"/>
  <c r="R1005" i="131"/>
  <c r="Q1005" i="131"/>
  <c r="P1005" i="131"/>
  <c r="O1005" i="131"/>
  <c r="N1005" i="131"/>
  <c r="M1005" i="131"/>
  <c r="L1005" i="131"/>
  <c r="K1005" i="131"/>
  <c r="J1005" i="131"/>
  <c r="I1005" i="131"/>
  <c r="H1005" i="131"/>
  <c r="AG1004" i="131"/>
  <c r="AF1004" i="131"/>
  <c r="AE1004" i="131"/>
  <c r="AD1004" i="131"/>
  <c r="AC1004" i="131"/>
  <c r="AB1004" i="131"/>
  <c r="AA1004" i="131"/>
  <c r="Z1004" i="131"/>
  <c r="Y1004" i="131"/>
  <c r="X1004" i="131"/>
  <c r="W1004" i="131"/>
  <c r="V1004" i="131"/>
  <c r="U1004" i="131"/>
  <c r="T1004" i="131"/>
  <c r="S1004" i="131"/>
  <c r="R1004" i="131"/>
  <c r="Q1004" i="131"/>
  <c r="P1004" i="131"/>
  <c r="O1004" i="131"/>
  <c r="N1004" i="131"/>
  <c r="M1004" i="131"/>
  <c r="L1004" i="131"/>
  <c r="K1004" i="131"/>
  <c r="J1004" i="131"/>
  <c r="I1004" i="131"/>
  <c r="H1004" i="131"/>
  <c r="AG1003" i="131"/>
  <c r="AF1003" i="131"/>
  <c r="AE1003" i="131"/>
  <c r="AD1003" i="131"/>
  <c r="AC1003" i="131"/>
  <c r="AB1003" i="131"/>
  <c r="AA1003" i="131"/>
  <c r="Z1003" i="131"/>
  <c r="Y1003" i="131"/>
  <c r="X1003" i="131"/>
  <c r="W1003" i="131"/>
  <c r="V1003" i="131"/>
  <c r="U1003" i="131"/>
  <c r="T1003" i="131"/>
  <c r="S1003" i="131"/>
  <c r="R1003" i="131"/>
  <c r="Q1003" i="131"/>
  <c r="P1003" i="131"/>
  <c r="O1003" i="131"/>
  <c r="N1003" i="131"/>
  <c r="M1003" i="131"/>
  <c r="L1003" i="131"/>
  <c r="K1003" i="131"/>
  <c r="J1003" i="131"/>
  <c r="I1003" i="131"/>
  <c r="H1003" i="131"/>
  <c r="AG1002" i="131"/>
  <c r="AF1002" i="131"/>
  <c r="AE1002" i="131"/>
  <c r="AD1002" i="131"/>
  <c r="AC1002" i="131"/>
  <c r="AB1002" i="131"/>
  <c r="AA1002" i="131"/>
  <c r="Z1002" i="131"/>
  <c r="Y1002" i="131"/>
  <c r="X1002" i="131"/>
  <c r="W1002" i="131"/>
  <c r="V1002" i="131"/>
  <c r="U1002" i="131"/>
  <c r="T1002" i="131"/>
  <c r="S1002" i="131"/>
  <c r="R1002" i="131"/>
  <c r="Q1002" i="131"/>
  <c r="P1002" i="131"/>
  <c r="O1002" i="131"/>
  <c r="N1002" i="131"/>
  <c r="M1002" i="131"/>
  <c r="L1002" i="131"/>
  <c r="K1002" i="131"/>
  <c r="J1002" i="131"/>
  <c r="I1002" i="131"/>
  <c r="H1002" i="131"/>
  <c r="AG1001" i="131"/>
  <c r="AF1001" i="131"/>
  <c r="AE1001" i="131"/>
  <c r="AD1001" i="131"/>
  <c r="AC1001" i="131"/>
  <c r="AB1001" i="131"/>
  <c r="AA1001" i="131"/>
  <c r="Z1001" i="131"/>
  <c r="Y1001" i="131"/>
  <c r="X1001" i="131"/>
  <c r="W1001" i="131"/>
  <c r="V1001" i="131"/>
  <c r="U1001" i="131"/>
  <c r="T1001" i="131"/>
  <c r="S1001" i="131"/>
  <c r="R1001" i="131"/>
  <c r="Q1001" i="131"/>
  <c r="P1001" i="131"/>
  <c r="O1001" i="131"/>
  <c r="N1001" i="131"/>
  <c r="M1001" i="131"/>
  <c r="L1001" i="131"/>
  <c r="K1001" i="131"/>
  <c r="J1001" i="131"/>
  <c r="I1001" i="131"/>
  <c r="H1001" i="131"/>
  <c r="AG1000" i="131"/>
  <c r="AF1000" i="131"/>
  <c r="AE1000" i="131"/>
  <c r="AD1000" i="131"/>
  <c r="AC1000" i="131"/>
  <c r="AB1000" i="131"/>
  <c r="AA1000" i="131"/>
  <c r="Z1000" i="131"/>
  <c r="Y1000" i="131"/>
  <c r="X1000" i="131"/>
  <c r="W1000" i="131"/>
  <c r="V1000" i="131"/>
  <c r="U1000" i="131"/>
  <c r="T1000" i="131"/>
  <c r="S1000" i="131"/>
  <c r="R1000" i="131"/>
  <c r="Q1000" i="131"/>
  <c r="P1000" i="131"/>
  <c r="O1000" i="131"/>
  <c r="N1000" i="131"/>
  <c r="M1000" i="131"/>
  <c r="L1000" i="131"/>
  <c r="K1000" i="131"/>
  <c r="J1000" i="131"/>
  <c r="I1000" i="131"/>
  <c r="H1000" i="131"/>
  <c r="AG999" i="131"/>
  <c r="AF999" i="131"/>
  <c r="AE999" i="131"/>
  <c r="AD999" i="131"/>
  <c r="AC999" i="131"/>
  <c r="AB999" i="131"/>
  <c r="AA999" i="131"/>
  <c r="Z999" i="131"/>
  <c r="Y999" i="131"/>
  <c r="X999" i="131"/>
  <c r="W999" i="131"/>
  <c r="V999" i="131"/>
  <c r="U999" i="131"/>
  <c r="T999" i="131"/>
  <c r="S999" i="131"/>
  <c r="R999" i="131"/>
  <c r="Q999" i="131"/>
  <c r="P999" i="131"/>
  <c r="O999" i="131"/>
  <c r="N999" i="131"/>
  <c r="M999" i="131"/>
  <c r="L999" i="131"/>
  <c r="K999" i="131"/>
  <c r="J999" i="131"/>
  <c r="I999" i="131"/>
  <c r="H999" i="131"/>
  <c r="AG997" i="131"/>
  <c r="AF997" i="131"/>
  <c r="AE997" i="131"/>
  <c r="AD997" i="131"/>
  <c r="AC997" i="131"/>
  <c r="AB997" i="131"/>
  <c r="AA997" i="131"/>
  <c r="Z997" i="131"/>
  <c r="Y997" i="131"/>
  <c r="X997" i="131"/>
  <c r="W997" i="131"/>
  <c r="V997" i="131"/>
  <c r="U997" i="131"/>
  <c r="T997" i="131"/>
  <c r="S997" i="131"/>
  <c r="R997" i="131"/>
  <c r="Q997" i="131"/>
  <c r="P997" i="131"/>
  <c r="O997" i="131"/>
  <c r="N997" i="131"/>
  <c r="M997" i="131"/>
  <c r="L997" i="131"/>
  <c r="K997" i="131"/>
  <c r="J997" i="131"/>
  <c r="I997" i="131"/>
  <c r="H997" i="131"/>
  <c r="AG996" i="131"/>
  <c r="AF996" i="131"/>
  <c r="AE996" i="131"/>
  <c r="AD996" i="131"/>
  <c r="AC996" i="131"/>
  <c r="AB996" i="131"/>
  <c r="AA996" i="131"/>
  <c r="Z996" i="131"/>
  <c r="Y996" i="131"/>
  <c r="X996" i="131"/>
  <c r="W996" i="131"/>
  <c r="V996" i="131"/>
  <c r="U996" i="131"/>
  <c r="T996" i="131"/>
  <c r="S996" i="131"/>
  <c r="R996" i="131"/>
  <c r="Q996" i="131"/>
  <c r="P996" i="131"/>
  <c r="O996" i="131"/>
  <c r="N996" i="131"/>
  <c r="M996" i="131"/>
  <c r="L996" i="131"/>
  <c r="K996" i="131"/>
  <c r="J996" i="131"/>
  <c r="I996" i="131"/>
  <c r="H996" i="131"/>
  <c r="AG995" i="131"/>
  <c r="AF995" i="131"/>
  <c r="AE995" i="131"/>
  <c r="AD995" i="131"/>
  <c r="AC995" i="131"/>
  <c r="AB995" i="131"/>
  <c r="AA995" i="131"/>
  <c r="Z995" i="131"/>
  <c r="Y995" i="131"/>
  <c r="X995" i="131"/>
  <c r="W995" i="131"/>
  <c r="V995" i="131"/>
  <c r="U995" i="131"/>
  <c r="T995" i="131"/>
  <c r="S995" i="131"/>
  <c r="R995" i="131"/>
  <c r="Q995" i="131"/>
  <c r="P995" i="131"/>
  <c r="O995" i="131"/>
  <c r="N995" i="131"/>
  <c r="M995" i="131"/>
  <c r="L995" i="131"/>
  <c r="K995" i="131"/>
  <c r="J995" i="131"/>
  <c r="I995" i="131"/>
  <c r="H995" i="131"/>
  <c r="AG994" i="131"/>
  <c r="AF994" i="131"/>
  <c r="AE994" i="131"/>
  <c r="AD994" i="131"/>
  <c r="AC994" i="131"/>
  <c r="AB994" i="131"/>
  <c r="AA994" i="131"/>
  <c r="Z994" i="131"/>
  <c r="Y994" i="131"/>
  <c r="X994" i="131"/>
  <c r="W994" i="131"/>
  <c r="V994" i="131"/>
  <c r="U994" i="131"/>
  <c r="T994" i="131"/>
  <c r="S994" i="131"/>
  <c r="R994" i="131"/>
  <c r="Q994" i="131"/>
  <c r="P994" i="131"/>
  <c r="O994" i="131"/>
  <c r="N994" i="131"/>
  <c r="M994" i="131"/>
  <c r="L994" i="131"/>
  <c r="K994" i="131"/>
  <c r="J994" i="131"/>
  <c r="I994" i="131"/>
  <c r="H994" i="131"/>
  <c r="AG993" i="131"/>
  <c r="AF993" i="131"/>
  <c r="AE993" i="131"/>
  <c r="AD993" i="131"/>
  <c r="AC993" i="131"/>
  <c r="AB993" i="131"/>
  <c r="AA993" i="131"/>
  <c r="Z993" i="131"/>
  <c r="Y993" i="131"/>
  <c r="X993" i="131"/>
  <c r="W993" i="131"/>
  <c r="V993" i="131"/>
  <c r="U993" i="131"/>
  <c r="T993" i="131"/>
  <c r="S993" i="131"/>
  <c r="R993" i="131"/>
  <c r="Q993" i="131"/>
  <c r="P993" i="131"/>
  <c r="O993" i="131"/>
  <c r="N993" i="131"/>
  <c r="M993" i="131"/>
  <c r="L993" i="131"/>
  <c r="K993" i="131"/>
  <c r="J993" i="131"/>
  <c r="I993" i="131"/>
  <c r="H993" i="131"/>
  <c r="AG992" i="131"/>
  <c r="AF992" i="131"/>
  <c r="AE992" i="131"/>
  <c r="AD992" i="131"/>
  <c r="AC992" i="131"/>
  <c r="AB992" i="131"/>
  <c r="AA992" i="131"/>
  <c r="Z992" i="131"/>
  <c r="Y992" i="131"/>
  <c r="X992" i="131"/>
  <c r="W992" i="131"/>
  <c r="V992" i="131"/>
  <c r="U992" i="131"/>
  <c r="T992" i="131"/>
  <c r="S992" i="131"/>
  <c r="R992" i="131"/>
  <c r="Q992" i="131"/>
  <c r="P992" i="131"/>
  <c r="O992" i="131"/>
  <c r="N992" i="131"/>
  <c r="M992" i="131"/>
  <c r="L992" i="131"/>
  <c r="K992" i="131"/>
  <c r="J992" i="131"/>
  <c r="I992" i="131"/>
  <c r="H992" i="131"/>
  <c r="AG991" i="131"/>
  <c r="AF991" i="131"/>
  <c r="AE991" i="131"/>
  <c r="AD991" i="131"/>
  <c r="AC991" i="131"/>
  <c r="AB991" i="131"/>
  <c r="AA991" i="131"/>
  <c r="Z991" i="131"/>
  <c r="Y991" i="131"/>
  <c r="X991" i="131"/>
  <c r="W991" i="131"/>
  <c r="V991" i="131"/>
  <c r="U991" i="131"/>
  <c r="T991" i="131"/>
  <c r="S991" i="131"/>
  <c r="R991" i="131"/>
  <c r="Q991" i="131"/>
  <c r="P991" i="131"/>
  <c r="O991" i="131"/>
  <c r="N991" i="131"/>
  <c r="M991" i="131"/>
  <c r="L991" i="131"/>
  <c r="K991" i="131"/>
  <c r="J991" i="131"/>
  <c r="I991" i="131"/>
  <c r="H991" i="131"/>
  <c r="AG990" i="131"/>
  <c r="AF990" i="131"/>
  <c r="AE990" i="131"/>
  <c r="AD990" i="131"/>
  <c r="AC990" i="131"/>
  <c r="AB990" i="131"/>
  <c r="AA990" i="131"/>
  <c r="Z990" i="131"/>
  <c r="Y990" i="131"/>
  <c r="X990" i="131"/>
  <c r="W990" i="131"/>
  <c r="V990" i="131"/>
  <c r="U990" i="131"/>
  <c r="T990" i="131"/>
  <c r="S990" i="131"/>
  <c r="R990" i="131"/>
  <c r="Q990" i="131"/>
  <c r="P990" i="131"/>
  <c r="O990" i="131"/>
  <c r="N990" i="131"/>
  <c r="M990" i="131"/>
  <c r="L990" i="131"/>
  <c r="K990" i="131"/>
  <c r="J990" i="131"/>
  <c r="I990" i="131"/>
  <c r="H990" i="131"/>
  <c r="AG989" i="131"/>
  <c r="AF989" i="131"/>
  <c r="AE989" i="131"/>
  <c r="AD989" i="131"/>
  <c r="AC989" i="131"/>
  <c r="AB989" i="131"/>
  <c r="AA989" i="131"/>
  <c r="Z989" i="131"/>
  <c r="Y989" i="131"/>
  <c r="X989" i="131"/>
  <c r="W989" i="131"/>
  <c r="V989" i="131"/>
  <c r="U989" i="131"/>
  <c r="T989" i="131"/>
  <c r="S989" i="131"/>
  <c r="R989" i="131"/>
  <c r="Q989" i="131"/>
  <c r="P989" i="131"/>
  <c r="O989" i="131"/>
  <c r="N989" i="131"/>
  <c r="M989" i="131"/>
  <c r="L989" i="131"/>
  <c r="K989" i="131"/>
  <c r="J989" i="131"/>
  <c r="I989" i="131"/>
  <c r="H989" i="131"/>
  <c r="AG987" i="131"/>
  <c r="AF987" i="131"/>
  <c r="AE987" i="131"/>
  <c r="AD987" i="131"/>
  <c r="AC987" i="131"/>
  <c r="AB987" i="131"/>
  <c r="AA987" i="131"/>
  <c r="Z987" i="131"/>
  <c r="Y987" i="131"/>
  <c r="X987" i="131"/>
  <c r="W987" i="131"/>
  <c r="V987" i="131"/>
  <c r="U987" i="131"/>
  <c r="T987" i="131"/>
  <c r="S987" i="131"/>
  <c r="R987" i="131"/>
  <c r="Q987" i="131"/>
  <c r="P987" i="131"/>
  <c r="O987" i="131"/>
  <c r="N987" i="131"/>
  <c r="M987" i="131"/>
  <c r="L987" i="131"/>
  <c r="K987" i="131"/>
  <c r="J987" i="131"/>
  <c r="I987" i="131"/>
  <c r="H987" i="131"/>
  <c r="AG986" i="131"/>
  <c r="AF986" i="131"/>
  <c r="AE986" i="131"/>
  <c r="AD986" i="131"/>
  <c r="AC986" i="131"/>
  <c r="AB986" i="131"/>
  <c r="AA986" i="131"/>
  <c r="Z986" i="131"/>
  <c r="Y986" i="131"/>
  <c r="X986" i="131"/>
  <c r="W986" i="131"/>
  <c r="V986" i="131"/>
  <c r="U986" i="131"/>
  <c r="T986" i="131"/>
  <c r="S986" i="131"/>
  <c r="R986" i="131"/>
  <c r="Q986" i="131"/>
  <c r="P986" i="131"/>
  <c r="O986" i="131"/>
  <c r="N986" i="131"/>
  <c r="M986" i="131"/>
  <c r="L986" i="131"/>
  <c r="K986" i="131"/>
  <c r="J986" i="131"/>
  <c r="I986" i="131"/>
  <c r="H986" i="131"/>
  <c r="AG985" i="131"/>
  <c r="AF985" i="131"/>
  <c r="AE985" i="131"/>
  <c r="AD985" i="131"/>
  <c r="AC985" i="131"/>
  <c r="AB985" i="131"/>
  <c r="AA985" i="131"/>
  <c r="Z985" i="131"/>
  <c r="Y985" i="131"/>
  <c r="X985" i="131"/>
  <c r="W985" i="131"/>
  <c r="V985" i="131"/>
  <c r="U985" i="131"/>
  <c r="T985" i="131"/>
  <c r="S985" i="131"/>
  <c r="R985" i="131"/>
  <c r="Q985" i="131"/>
  <c r="P985" i="131"/>
  <c r="O985" i="131"/>
  <c r="N985" i="131"/>
  <c r="M985" i="131"/>
  <c r="L985" i="131"/>
  <c r="K985" i="131"/>
  <c r="J985" i="131"/>
  <c r="I985" i="131"/>
  <c r="H985" i="131"/>
  <c r="AG984" i="131"/>
  <c r="AF984" i="131"/>
  <c r="AE984" i="131"/>
  <c r="AD984" i="131"/>
  <c r="AC984" i="131"/>
  <c r="AB984" i="131"/>
  <c r="AA984" i="131"/>
  <c r="Z984" i="131"/>
  <c r="Y984" i="131"/>
  <c r="X984" i="131"/>
  <c r="W984" i="131"/>
  <c r="V984" i="131"/>
  <c r="U984" i="131"/>
  <c r="T984" i="131"/>
  <c r="S984" i="131"/>
  <c r="R984" i="131"/>
  <c r="Q984" i="131"/>
  <c r="P984" i="131"/>
  <c r="O984" i="131"/>
  <c r="N984" i="131"/>
  <c r="M984" i="131"/>
  <c r="L984" i="131"/>
  <c r="K984" i="131"/>
  <c r="J984" i="131"/>
  <c r="I984" i="131"/>
  <c r="H984" i="131"/>
  <c r="AG983" i="131"/>
  <c r="AF983" i="131"/>
  <c r="AE983" i="131"/>
  <c r="AD983" i="131"/>
  <c r="AC983" i="131"/>
  <c r="AB983" i="131"/>
  <c r="AA983" i="131"/>
  <c r="Z983" i="131"/>
  <c r="Y983" i="131"/>
  <c r="X983" i="131"/>
  <c r="W983" i="131"/>
  <c r="V983" i="131"/>
  <c r="U983" i="131"/>
  <c r="T983" i="131"/>
  <c r="S983" i="131"/>
  <c r="R983" i="131"/>
  <c r="Q983" i="131"/>
  <c r="P983" i="131"/>
  <c r="O983" i="131"/>
  <c r="N983" i="131"/>
  <c r="M983" i="131"/>
  <c r="L983" i="131"/>
  <c r="K983" i="131"/>
  <c r="J983" i="131"/>
  <c r="I983" i="131"/>
  <c r="H983" i="131"/>
  <c r="AG982" i="131"/>
  <c r="AF982" i="131"/>
  <c r="AE982" i="131"/>
  <c r="AD982" i="131"/>
  <c r="AC982" i="131"/>
  <c r="AB982" i="131"/>
  <c r="AA982" i="131"/>
  <c r="Z982" i="131"/>
  <c r="Y982" i="131"/>
  <c r="X982" i="131"/>
  <c r="W982" i="131"/>
  <c r="V982" i="131"/>
  <c r="U982" i="131"/>
  <c r="T982" i="131"/>
  <c r="S982" i="131"/>
  <c r="R982" i="131"/>
  <c r="Q982" i="131"/>
  <c r="P982" i="131"/>
  <c r="O982" i="131"/>
  <c r="N982" i="131"/>
  <c r="M982" i="131"/>
  <c r="L982" i="131"/>
  <c r="K982" i="131"/>
  <c r="J982" i="131"/>
  <c r="I982" i="131"/>
  <c r="H982" i="131"/>
  <c r="AG981" i="131"/>
  <c r="AF981" i="131"/>
  <c r="AE981" i="131"/>
  <c r="AD981" i="131"/>
  <c r="AC981" i="131"/>
  <c r="AB981" i="131"/>
  <c r="AA981" i="131"/>
  <c r="Z981" i="131"/>
  <c r="Y981" i="131"/>
  <c r="X981" i="131"/>
  <c r="W981" i="131"/>
  <c r="V981" i="131"/>
  <c r="U981" i="131"/>
  <c r="T981" i="131"/>
  <c r="S981" i="131"/>
  <c r="R981" i="131"/>
  <c r="Q981" i="131"/>
  <c r="P981" i="131"/>
  <c r="O981" i="131"/>
  <c r="N981" i="131"/>
  <c r="M981" i="131"/>
  <c r="L981" i="131"/>
  <c r="K981" i="131"/>
  <c r="J981" i="131"/>
  <c r="I981" i="131"/>
  <c r="H981" i="131"/>
  <c r="AG980" i="131"/>
  <c r="AF980" i="131"/>
  <c r="AE980" i="131"/>
  <c r="AD980" i="131"/>
  <c r="AC980" i="131"/>
  <c r="AB980" i="131"/>
  <c r="AA980" i="131"/>
  <c r="Z980" i="131"/>
  <c r="Y980" i="131"/>
  <c r="X980" i="131"/>
  <c r="W980" i="131"/>
  <c r="V980" i="131"/>
  <c r="U980" i="131"/>
  <c r="T980" i="131"/>
  <c r="S980" i="131"/>
  <c r="R980" i="131"/>
  <c r="Q980" i="131"/>
  <c r="P980" i="131"/>
  <c r="O980" i="131"/>
  <c r="N980" i="131"/>
  <c r="M980" i="131"/>
  <c r="L980" i="131"/>
  <c r="K980" i="131"/>
  <c r="J980" i="131"/>
  <c r="I980" i="131"/>
  <c r="H980" i="131"/>
  <c r="AG979" i="131"/>
  <c r="AF979" i="131"/>
  <c r="AE979" i="131"/>
  <c r="AD979" i="131"/>
  <c r="AC979" i="131"/>
  <c r="AB979" i="131"/>
  <c r="AA979" i="131"/>
  <c r="Z979" i="131"/>
  <c r="Y979" i="131"/>
  <c r="X979" i="131"/>
  <c r="W979" i="131"/>
  <c r="V979" i="131"/>
  <c r="U979" i="131"/>
  <c r="T979" i="131"/>
  <c r="S979" i="131"/>
  <c r="R979" i="131"/>
  <c r="Q979" i="131"/>
  <c r="P979" i="131"/>
  <c r="O979" i="131"/>
  <c r="N979" i="131"/>
  <c r="M979" i="131"/>
  <c r="L979" i="131"/>
  <c r="K979" i="131"/>
  <c r="J979" i="131"/>
  <c r="I979" i="131"/>
  <c r="H979" i="131"/>
  <c r="AG977" i="131"/>
  <c r="AF977" i="131"/>
  <c r="AE977" i="131"/>
  <c r="AD977" i="131"/>
  <c r="AC977" i="131"/>
  <c r="AB977" i="131"/>
  <c r="AA977" i="131"/>
  <c r="Z977" i="131"/>
  <c r="Y977" i="131"/>
  <c r="X977" i="131"/>
  <c r="W977" i="131"/>
  <c r="V977" i="131"/>
  <c r="U977" i="131"/>
  <c r="T977" i="131"/>
  <c r="S977" i="131"/>
  <c r="R977" i="131"/>
  <c r="Q977" i="131"/>
  <c r="P977" i="131"/>
  <c r="O977" i="131"/>
  <c r="N977" i="131"/>
  <c r="M977" i="131"/>
  <c r="L977" i="131"/>
  <c r="K977" i="131"/>
  <c r="J977" i="131"/>
  <c r="I977" i="131"/>
  <c r="H977" i="131"/>
  <c r="AG976" i="131"/>
  <c r="AF976" i="131"/>
  <c r="AE976" i="131"/>
  <c r="AD976" i="131"/>
  <c r="AC976" i="131"/>
  <c r="AB976" i="131"/>
  <c r="AA976" i="131"/>
  <c r="Z976" i="131"/>
  <c r="Y976" i="131"/>
  <c r="X976" i="131"/>
  <c r="W976" i="131"/>
  <c r="V976" i="131"/>
  <c r="U976" i="131"/>
  <c r="T976" i="131"/>
  <c r="S976" i="131"/>
  <c r="R976" i="131"/>
  <c r="Q976" i="131"/>
  <c r="P976" i="131"/>
  <c r="O976" i="131"/>
  <c r="N976" i="131"/>
  <c r="M976" i="131"/>
  <c r="L976" i="131"/>
  <c r="K976" i="131"/>
  <c r="J976" i="131"/>
  <c r="I976" i="131"/>
  <c r="H976" i="131"/>
  <c r="AG975" i="131"/>
  <c r="AF975" i="131"/>
  <c r="AE975" i="131"/>
  <c r="AD975" i="131"/>
  <c r="AC975" i="131"/>
  <c r="AB975" i="131"/>
  <c r="AA975" i="131"/>
  <c r="Z975" i="131"/>
  <c r="Y975" i="131"/>
  <c r="X975" i="131"/>
  <c r="W975" i="131"/>
  <c r="V975" i="131"/>
  <c r="U975" i="131"/>
  <c r="T975" i="131"/>
  <c r="S975" i="131"/>
  <c r="R975" i="131"/>
  <c r="Q975" i="131"/>
  <c r="P975" i="131"/>
  <c r="O975" i="131"/>
  <c r="N975" i="131"/>
  <c r="M975" i="131"/>
  <c r="L975" i="131"/>
  <c r="K975" i="131"/>
  <c r="J975" i="131"/>
  <c r="I975" i="131"/>
  <c r="H975" i="131"/>
  <c r="AG974" i="131"/>
  <c r="AF974" i="131"/>
  <c r="AE974" i="131"/>
  <c r="AD974" i="131"/>
  <c r="AC974" i="131"/>
  <c r="AB974" i="131"/>
  <c r="AA974" i="131"/>
  <c r="Z974" i="131"/>
  <c r="Y974" i="131"/>
  <c r="X974" i="131"/>
  <c r="W974" i="131"/>
  <c r="V974" i="131"/>
  <c r="U974" i="131"/>
  <c r="T974" i="131"/>
  <c r="S974" i="131"/>
  <c r="R974" i="131"/>
  <c r="Q974" i="131"/>
  <c r="P974" i="131"/>
  <c r="O974" i="131"/>
  <c r="N974" i="131"/>
  <c r="M974" i="131"/>
  <c r="L974" i="131"/>
  <c r="K974" i="131"/>
  <c r="J974" i="131"/>
  <c r="I974" i="131"/>
  <c r="H974" i="131"/>
  <c r="AG973" i="131"/>
  <c r="AF973" i="131"/>
  <c r="AE973" i="131"/>
  <c r="AD973" i="131"/>
  <c r="AC973" i="131"/>
  <c r="AB973" i="131"/>
  <c r="AA973" i="131"/>
  <c r="Z973" i="131"/>
  <c r="Y973" i="131"/>
  <c r="X973" i="131"/>
  <c r="W973" i="131"/>
  <c r="V973" i="131"/>
  <c r="U973" i="131"/>
  <c r="T973" i="131"/>
  <c r="S973" i="131"/>
  <c r="R973" i="131"/>
  <c r="Q973" i="131"/>
  <c r="P973" i="131"/>
  <c r="O973" i="131"/>
  <c r="N973" i="131"/>
  <c r="M973" i="131"/>
  <c r="L973" i="131"/>
  <c r="K973" i="131"/>
  <c r="J973" i="131"/>
  <c r="I973" i="131"/>
  <c r="H973" i="131"/>
  <c r="AG972" i="131"/>
  <c r="AF972" i="131"/>
  <c r="AE972" i="131"/>
  <c r="AD972" i="131"/>
  <c r="AC972" i="131"/>
  <c r="AB972" i="131"/>
  <c r="AA972" i="131"/>
  <c r="Z972" i="131"/>
  <c r="Y972" i="131"/>
  <c r="X972" i="131"/>
  <c r="W972" i="131"/>
  <c r="V972" i="131"/>
  <c r="U972" i="131"/>
  <c r="T972" i="131"/>
  <c r="S972" i="131"/>
  <c r="R972" i="131"/>
  <c r="Q972" i="131"/>
  <c r="P972" i="131"/>
  <c r="O972" i="131"/>
  <c r="N972" i="131"/>
  <c r="M972" i="131"/>
  <c r="L972" i="131"/>
  <c r="K972" i="131"/>
  <c r="J972" i="131"/>
  <c r="I972" i="131"/>
  <c r="H972" i="131"/>
  <c r="AG971" i="131"/>
  <c r="AF971" i="131"/>
  <c r="AE971" i="131"/>
  <c r="AD971" i="131"/>
  <c r="AC971" i="131"/>
  <c r="AB971" i="131"/>
  <c r="AA971" i="131"/>
  <c r="Z971" i="131"/>
  <c r="Y971" i="131"/>
  <c r="X971" i="131"/>
  <c r="W971" i="131"/>
  <c r="V971" i="131"/>
  <c r="U971" i="131"/>
  <c r="T971" i="131"/>
  <c r="S971" i="131"/>
  <c r="R971" i="131"/>
  <c r="Q971" i="131"/>
  <c r="P971" i="131"/>
  <c r="O971" i="131"/>
  <c r="N971" i="131"/>
  <c r="M971" i="131"/>
  <c r="L971" i="131"/>
  <c r="K971" i="131"/>
  <c r="J971" i="131"/>
  <c r="I971" i="131"/>
  <c r="H971" i="131"/>
  <c r="AG970" i="131"/>
  <c r="AF970" i="131"/>
  <c r="AE970" i="131"/>
  <c r="AD970" i="131"/>
  <c r="AC970" i="131"/>
  <c r="AB970" i="131"/>
  <c r="AA970" i="131"/>
  <c r="Z970" i="131"/>
  <c r="Y970" i="131"/>
  <c r="X970" i="131"/>
  <c r="W970" i="131"/>
  <c r="V970" i="131"/>
  <c r="U970" i="131"/>
  <c r="T970" i="131"/>
  <c r="S970" i="131"/>
  <c r="R970" i="131"/>
  <c r="Q970" i="131"/>
  <c r="P970" i="131"/>
  <c r="O970" i="131"/>
  <c r="N970" i="131"/>
  <c r="M970" i="131"/>
  <c r="L970" i="131"/>
  <c r="K970" i="131"/>
  <c r="J970" i="131"/>
  <c r="I970" i="131"/>
  <c r="H970" i="131"/>
  <c r="AG969" i="131"/>
  <c r="AF969" i="131"/>
  <c r="AE969" i="131"/>
  <c r="AD969" i="131"/>
  <c r="AC969" i="131"/>
  <c r="AB969" i="131"/>
  <c r="AA969" i="131"/>
  <c r="Z969" i="131"/>
  <c r="Y969" i="131"/>
  <c r="X969" i="131"/>
  <c r="W969" i="131"/>
  <c r="V969" i="131"/>
  <c r="U969" i="131"/>
  <c r="T969" i="131"/>
  <c r="S969" i="131"/>
  <c r="R969" i="131"/>
  <c r="Q969" i="131"/>
  <c r="P969" i="131"/>
  <c r="O969" i="131"/>
  <c r="N969" i="131"/>
  <c r="M969" i="131"/>
  <c r="L969" i="131"/>
  <c r="K969" i="131"/>
  <c r="J969" i="131"/>
  <c r="I969" i="131"/>
  <c r="H969" i="131"/>
  <c r="AG967" i="131"/>
  <c r="AF967" i="131"/>
  <c r="AE967" i="131"/>
  <c r="AD967" i="131"/>
  <c r="AC967" i="131"/>
  <c r="AB967" i="131"/>
  <c r="AA967" i="131"/>
  <c r="Z967" i="131"/>
  <c r="Y967" i="131"/>
  <c r="X967" i="131"/>
  <c r="W967" i="131"/>
  <c r="V967" i="131"/>
  <c r="U967" i="131"/>
  <c r="T967" i="131"/>
  <c r="S967" i="131"/>
  <c r="R967" i="131"/>
  <c r="Q967" i="131"/>
  <c r="P967" i="131"/>
  <c r="O967" i="131"/>
  <c r="N967" i="131"/>
  <c r="M967" i="131"/>
  <c r="L967" i="131"/>
  <c r="K967" i="131"/>
  <c r="J967" i="131"/>
  <c r="I967" i="131"/>
  <c r="H967" i="131"/>
  <c r="AG966" i="131"/>
  <c r="AF966" i="131"/>
  <c r="AE966" i="131"/>
  <c r="AD966" i="131"/>
  <c r="AC966" i="131"/>
  <c r="AB966" i="131"/>
  <c r="AA966" i="131"/>
  <c r="Z966" i="131"/>
  <c r="Y966" i="131"/>
  <c r="X966" i="131"/>
  <c r="W966" i="131"/>
  <c r="V966" i="131"/>
  <c r="U966" i="131"/>
  <c r="T966" i="131"/>
  <c r="S966" i="131"/>
  <c r="R966" i="131"/>
  <c r="Q966" i="131"/>
  <c r="P966" i="131"/>
  <c r="O966" i="131"/>
  <c r="N966" i="131"/>
  <c r="M966" i="131"/>
  <c r="L966" i="131"/>
  <c r="K966" i="131"/>
  <c r="J966" i="131"/>
  <c r="I966" i="131"/>
  <c r="H966" i="131"/>
  <c r="AG965" i="131"/>
  <c r="AF965" i="131"/>
  <c r="AE965" i="131"/>
  <c r="AD965" i="131"/>
  <c r="AC965" i="131"/>
  <c r="AB965" i="131"/>
  <c r="AA965" i="131"/>
  <c r="Z965" i="131"/>
  <c r="Y965" i="131"/>
  <c r="X965" i="131"/>
  <c r="W965" i="131"/>
  <c r="V965" i="131"/>
  <c r="U965" i="131"/>
  <c r="T965" i="131"/>
  <c r="S965" i="131"/>
  <c r="R965" i="131"/>
  <c r="Q965" i="131"/>
  <c r="P965" i="131"/>
  <c r="O965" i="131"/>
  <c r="N965" i="131"/>
  <c r="M965" i="131"/>
  <c r="L965" i="131"/>
  <c r="K965" i="131"/>
  <c r="J965" i="131"/>
  <c r="I965" i="131"/>
  <c r="H965" i="131"/>
  <c r="AG964" i="131"/>
  <c r="AF964" i="131"/>
  <c r="AE964" i="131"/>
  <c r="AD964" i="131"/>
  <c r="AC964" i="131"/>
  <c r="AB964" i="131"/>
  <c r="AA964" i="131"/>
  <c r="Z964" i="131"/>
  <c r="Y964" i="131"/>
  <c r="X964" i="131"/>
  <c r="W964" i="131"/>
  <c r="V964" i="131"/>
  <c r="U964" i="131"/>
  <c r="T964" i="131"/>
  <c r="S964" i="131"/>
  <c r="R964" i="131"/>
  <c r="Q964" i="131"/>
  <c r="P964" i="131"/>
  <c r="O964" i="131"/>
  <c r="N964" i="131"/>
  <c r="M964" i="131"/>
  <c r="L964" i="131"/>
  <c r="K964" i="131"/>
  <c r="J964" i="131"/>
  <c r="I964" i="131"/>
  <c r="H964" i="131"/>
  <c r="AG963" i="131"/>
  <c r="AF963" i="131"/>
  <c r="AE963" i="131"/>
  <c r="AD963" i="131"/>
  <c r="AC963" i="131"/>
  <c r="AB963" i="131"/>
  <c r="AA963" i="131"/>
  <c r="Z963" i="131"/>
  <c r="Y963" i="131"/>
  <c r="X963" i="131"/>
  <c r="W963" i="131"/>
  <c r="V963" i="131"/>
  <c r="U963" i="131"/>
  <c r="T963" i="131"/>
  <c r="S963" i="131"/>
  <c r="R963" i="131"/>
  <c r="Q963" i="131"/>
  <c r="P963" i="131"/>
  <c r="O963" i="131"/>
  <c r="N963" i="131"/>
  <c r="M963" i="131"/>
  <c r="L963" i="131"/>
  <c r="K963" i="131"/>
  <c r="J963" i="131"/>
  <c r="I963" i="131"/>
  <c r="H963" i="131"/>
  <c r="AG962" i="131"/>
  <c r="AF962" i="131"/>
  <c r="AE962" i="131"/>
  <c r="AD962" i="131"/>
  <c r="AC962" i="131"/>
  <c r="AB962" i="131"/>
  <c r="AA962" i="131"/>
  <c r="Z962" i="131"/>
  <c r="Y962" i="131"/>
  <c r="X962" i="131"/>
  <c r="W962" i="131"/>
  <c r="V962" i="131"/>
  <c r="U962" i="131"/>
  <c r="T962" i="131"/>
  <c r="S962" i="131"/>
  <c r="R962" i="131"/>
  <c r="Q962" i="131"/>
  <c r="P962" i="131"/>
  <c r="O962" i="131"/>
  <c r="N962" i="131"/>
  <c r="M962" i="131"/>
  <c r="L962" i="131"/>
  <c r="K962" i="131"/>
  <c r="J962" i="131"/>
  <c r="I962" i="131"/>
  <c r="H962" i="131"/>
  <c r="AG961" i="131"/>
  <c r="AF961" i="131"/>
  <c r="AE961" i="131"/>
  <c r="AD961" i="131"/>
  <c r="AC961" i="131"/>
  <c r="AB961" i="131"/>
  <c r="AA961" i="131"/>
  <c r="Z961" i="131"/>
  <c r="Y961" i="131"/>
  <c r="X961" i="131"/>
  <c r="W961" i="131"/>
  <c r="V961" i="131"/>
  <c r="U961" i="131"/>
  <c r="T961" i="131"/>
  <c r="S961" i="131"/>
  <c r="R961" i="131"/>
  <c r="Q961" i="131"/>
  <c r="P961" i="131"/>
  <c r="O961" i="131"/>
  <c r="N961" i="131"/>
  <c r="M961" i="131"/>
  <c r="L961" i="131"/>
  <c r="K961" i="131"/>
  <c r="J961" i="131"/>
  <c r="I961" i="131"/>
  <c r="H961" i="131"/>
  <c r="AG960" i="131"/>
  <c r="AF960" i="131"/>
  <c r="AE960" i="131"/>
  <c r="AD960" i="131"/>
  <c r="AC960" i="131"/>
  <c r="AB960" i="131"/>
  <c r="AA960" i="131"/>
  <c r="Z960" i="131"/>
  <c r="Y960" i="131"/>
  <c r="X960" i="131"/>
  <c r="W960" i="131"/>
  <c r="V960" i="131"/>
  <c r="U960" i="131"/>
  <c r="T960" i="131"/>
  <c r="S960" i="131"/>
  <c r="R960" i="131"/>
  <c r="Q960" i="131"/>
  <c r="P960" i="131"/>
  <c r="O960" i="131"/>
  <c r="N960" i="131"/>
  <c r="M960" i="131"/>
  <c r="L960" i="131"/>
  <c r="K960" i="131"/>
  <c r="J960" i="131"/>
  <c r="I960" i="131"/>
  <c r="H960" i="131"/>
  <c r="AG959" i="131"/>
  <c r="AF959" i="131"/>
  <c r="AE959" i="131"/>
  <c r="AD959" i="131"/>
  <c r="AC959" i="131"/>
  <c r="AB959" i="131"/>
  <c r="AA959" i="131"/>
  <c r="Z959" i="131"/>
  <c r="Y959" i="131"/>
  <c r="X959" i="131"/>
  <c r="W959" i="131"/>
  <c r="V959" i="131"/>
  <c r="U959" i="131"/>
  <c r="T959" i="131"/>
  <c r="S959" i="131"/>
  <c r="R959" i="131"/>
  <c r="Q959" i="131"/>
  <c r="P959" i="131"/>
  <c r="O959" i="131"/>
  <c r="N959" i="131"/>
  <c r="M959" i="131"/>
  <c r="L959" i="131"/>
  <c r="K959" i="131"/>
  <c r="J959" i="131"/>
  <c r="I959" i="131"/>
  <c r="H959" i="131"/>
  <c r="AG957" i="131"/>
  <c r="AF957" i="131"/>
  <c r="AE957" i="131"/>
  <c r="AD957" i="131"/>
  <c r="AC957" i="131"/>
  <c r="AB957" i="131"/>
  <c r="AA957" i="131"/>
  <c r="Z957" i="131"/>
  <c r="Y957" i="131"/>
  <c r="X957" i="131"/>
  <c r="W957" i="131"/>
  <c r="V957" i="131"/>
  <c r="U957" i="131"/>
  <c r="T957" i="131"/>
  <c r="S957" i="131"/>
  <c r="R957" i="131"/>
  <c r="Q957" i="131"/>
  <c r="P957" i="131"/>
  <c r="O957" i="131"/>
  <c r="N957" i="131"/>
  <c r="M957" i="131"/>
  <c r="L957" i="131"/>
  <c r="K957" i="131"/>
  <c r="J957" i="131"/>
  <c r="I957" i="131"/>
  <c r="H957" i="131"/>
  <c r="R956" i="131"/>
  <c r="Q956" i="131"/>
  <c r="P956" i="131"/>
  <c r="O956" i="131"/>
  <c r="N956" i="131"/>
  <c r="M956" i="131"/>
  <c r="L956" i="131"/>
  <c r="K956" i="131"/>
  <c r="J956" i="131"/>
  <c r="I956" i="131"/>
  <c r="H956" i="131"/>
  <c r="R955" i="131"/>
  <c r="Q955" i="131"/>
  <c r="P955" i="131"/>
  <c r="O955" i="131"/>
  <c r="N955" i="131"/>
  <c r="M955" i="131"/>
  <c r="L955" i="131"/>
  <c r="K955" i="131"/>
  <c r="J955" i="131"/>
  <c r="I955" i="131"/>
  <c r="H955" i="131"/>
  <c r="AG954" i="131"/>
  <c r="AF954" i="131"/>
  <c r="AE954" i="131"/>
  <c r="AD954" i="131"/>
  <c r="AC954" i="131"/>
  <c r="AB954" i="131"/>
  <c r="AA954" i="131"/>
  <c r="Z954" i="131"/>
  <c r="Y954" i="131"/>
  <c r="X954" i="131"/>
  <c r="W954" i="131"/>
  <c r="V954" i="131"/>
  <c r="U954" i="131"/>
  <c r="R954" i="131"/>
  <c r="Q954" i="131"/>
  <c r="P954" i="131"/>
  <c r="O954" i="131"/>
  <c r="N954" i="131"/>
  <c r="M954" i="131"/>
  <c r="L954" i="131"/>
  <c r="K954" i="131"/>
  <c r="J954" i="131"/>
  <c r="I954" i="131"/>
  <c r="H954" i="131"/>
  <c r="R953" i="131"/>
  <c r="Q953" i="131"/>
  <c r="P953" i="131"/>
  <c r="O953" i="131"/>
  <c r="N953" i="131"/>
  <c r="M953" i="131"/>
  <c r="L953" i="131"/>
  <c r="K953" i="131"/>
  <c r="J953" i="131"/>
  <c r="I953" i="131"/>
  <c r="H953" i="131"/>
  <c r="AG952" i="131"/>
  <c r="AF952" i="131"/>
  <c r="AE952" i="131"/>
  <c r="AD952" i="131"/>
  <c r="AC952" i="131"/>
  <c r="AB952" i="131"/>
  <c r="AA952" i="131"/>
  <c r="Z952" i="131"/>
  <c r="Y952" i="131"/>
  <c r="X952" i="131"/>
  <c r="W952" i="131"/>
  <c r="V952" i="131"/>
  <c r="U952" i="131"/>
  <c r="R952" i="131"/>
  <c r="Q952" i="131"/>
  <c r="P952" i="131"/>
  <c r="O952" i="131"/>
  <c r="N952" i="131"/>
  <c r="M952" i="131"/>
  <c r="L952" i="131"/>
  <c r="K952" i="131"/>
  <c r="J952" i="131"/>
  <c r="I952" i="131"/>
  <c r="H952" i="131"/>
  <c r="R951" i="131"/>
  <c r="Q951" i="131"/>
  <c r="P951" i="131"/>
  <c r="O951" i="131"/>
  <c r="N951" i="131"/>
  <c r="M951" i="131"/>
  <c r="L951" i="131"/>
  <c r="K951" i="131"/>
  <c r="J951" i="131"/>
  <c r="I951" i="131"/>
  <c r="H951" i="131"/>
  <c r="AG950" i="131"/>
  <c r="AF950" i="131"/>
  <c r="AE950" i="131"/>
  <c r="AD950" i="131"/>
  <c r="AC950" i="131"/>
  <c r="AB950" i="131"/>
  <c r="AA950" i="131"/>
  <c r="Z950" i="131"/>
  <c r="Y950" i="131"/>
  <c r="X950" i="131"/>
  <c r="W950" i="131"/>
  <c r="V950" i="131"/>
  <c r="U950" i="131"/>
  <c r="R950" i="131"/>
  <c r="Q950" i="131"/>
  <c r="P950" i="131"/>
  <c r="O950" i="131"/>
  <c r="N950" i="131"/>
  <c r="M950" i="131"/>
  <c r="L950" i="131"/>
  <c r="K950" i="131"/>
  <c r="J950" i="131"/>
  <c r="I950" i="131"/>
  <c r="H950" i="131"/>
  <c r="R949" i="131"/>
  <c r="Q949" i="131"/>
  <c r="P949" i="131"/>
  <c r="O949" i="131"/>
  <c r="N949" i="131"/>
  <c r="M949" i="131"/>
  <c r="L949" i="131"/>
  <c r="K949" i="131"/>
  <c r="J949" i="131"/>
  <c r="I949" i="131"/>
  <c r="H949" i="131"/>
  <c r="AG947" i="131"/>
  <c r="AF947" i="131"/>
  <c r="AE947" i="131"/>
  <c r="AD947" i="131"/>
  <c r="AC947" i="131"/>
  <c r="AB947" i="131"/>
  <c r="AA947" i="131"/>
  <c r="Z947" i="131"/>
  <c r="Y947" i="131"/>
  <c r="X947" i="131"/>
  <c r="W947" i="131"/>
  <c r="V947" i="131"/>
  <c r="U947" i="131"/>
  <c r="T947" i="131"/>
  <c r="S947" i="131"/>
  <c r="R947" i="131"/>
  <c r="Q947" i="131"/>
  <c r="P947" i="131"/>
  <c r="O947" i="131"/>
  <c r="N947" i="131"/>
  <c r="M947" i="131"/>
  <c r="L947" i="131"/>
  <c r="K947" i="131"/>
  <c r="J947" i="131"/>
  <c r="I947" i="131"/>
  <c r="H947" i="131"/>
  <c r="L946" i="131"/>
  <c r="O937" i="131"/>
  <c r="N937" i="131"/>
  <c r="M937" i="131"/>
  <c r="L937" i="131"/>
  <c r="AG926" i="131"/>
  <c r="AF926" i="131"/>
  <c r="AE926" i="131"/>
  <c r="AD926" i="131"/>
  <c r="AC926" i="131"/>
  <c r="AB926" i="131"/>
  <c r="AA926" i="131"/>
  <c r="Z926" i="131"/>
  <c r="Y926" i="131"/>
  <c r="X926" i="131"/>
  <c r="W926" i="131"/>
  <c r="V926" i="131"/>
  <c r="U926" i="131"/>
  <c r="T926" i="131"/>
  <c r="S926" i="131"/>
  <c r="R926" i="131"/>
  <c r="Q926" i="131"/>
  <c r="P926" i="131"/>
  <c r="O926" i="131"/>
  <c r="N926" i="131"/>
  <c r="M926" i="131"/>
  <c r="L926" i="131"/>
  <c r="K926" i="131"/>
  <c r="J926" i="131"/>
  <c r="I926" i="131"/>
  <c r="H926" i="131"/>
  <c r="AG925" i="131"/>
  <c r="AF925" i="131"/>
  <c r="AE925" i="131"/>
  <c r="AD925" i="131"/>
  <c r="AC925" i="131"/>
  <c r="AB925" i="131"/>
  <c r="AA925" i="131"/>
  <c r="Z925" i="131"/>
  <c r="Y925" i="131"/>
  <c r="X925" i="131"/>
  <c r="W925" i="131"/>
  <c r="V925" i="131"/>
  <c r="U925" i="131"/>
  <c r="T925" i="131"/>
  <c r="S925" i="131"/>
  <c r="R925" i="131"/>
  <c r="Q925" i="131"/>
  <c r="P925" i="131"/>
  <c r="O925" i="131"/>
  <c r="N925" i="131"/>
  <c r="M925" i="131"/>
  <c r="L925" i="131"/>
  <c r="K925" i="131"/>
  <c r="J925" i="131"/>
  <c r="I925" i="131"/>
  <c r="H925" i="131"/>
  <c r="AG924" i="131"/>
  <c r="AF924" i="131"/>
  <c r="AE924" i="131"/>
  <c r="AD924" i="131"/>
  <c r="AC924" i="131"/>
  <c r="AB924" i="131"/>
  <c r="AA924" i="131"/>
  <c r="Z924" i="131"/>
  <c r="Y924" i="131"/>
  <c r="X924" i="131"/>
  <c r="W924" i="131"/>
  <c r="V924" i="131"/>
  <c r="U924" i="131"/>
  <c r="T924" i="131"/>
  <c r="S924" i="131"/>
  <c r="R924" i="131"/>
  <c r="Q924" i="131"/>
  <c r="P924" i="131"/>
  <c r="O924" i="131"/>
  <c r="N924" i="131"/>
  <c r="M924" i="131"/>
  <c r="L924" i="131"/>
  <c r="K924" i="131"/>
  <c r="J924" i="131"/>
  <c r="I924" i="131"/>
  <c r="H924" i="131"/>
  <c r="AG923" i="131"/>
  <c r="AF923" i="131"/>
  <c r="AE923" i="131"/>
  <c r="AD923" i="131"/>
  <c r="AC923" i="131"/>
  <c r="AB923" i="131"/>
  <c r="AA923" i="131"/>
  <c r="Z923" i="131"/>
  <c r="Y923" i="131"/>
  <c r="X923" i="131"/>
  <c r="W923" i="131"/>
  <c r="V923" i="131"/>
  <c r="U923" i="131"/>
  <c r="T923" i="131"/>
  <c r="S923" i="131"/>
  <c r="R923" i="131"/>
  <c r="Q923" i="131"/>
  <c r="P923" i="131"/>
  <c r="O923" i="131"/>
  <c r="N923" i="131"/>
  <c r="M923" i="131"/>
  <c r="L923" i="131"/>
  <c r="K923" i="131"/>
  <c r="J923" i="131"/>
  <c r="I923" i="131"/>
  <c r="H923" i="131"/>
  <c r="AG916" i="131"/>
  <c r="AF916" i="131"/>
  <c r="AE916" i="131"/>
  <c r="AD916" i="131"/>
  <c r="AC916" i="131"/>
  <c r="AB916" i="131"/>
  <c r="AA916" i="131"/>
  <c r="Z916" i="131"/>
  <c r="Y916" i="131"/>
  <c r="X916" i="131"/>
  <c r="W916" i="131"/>
  <c r="V916" i="131"/>
  <c r="U916" i="131"/>
  <c r="T916" i="131"/>
  <c r="S916" i="131"/>
  <c r="R916" i="131"/>
  <c r="Q916" i="131"/>
  <c r="P916" i="131"/>
  <c r="O916" i="131"/>
  <c r="N916" i="131"/>
  <c r="M916" i="131"/>
  <c r="L916" i="131"/>
  <c r="K916" i="131"/>
  <c r="J916" i="131"/>
  <c r="I916" i="131"/>
  <c r="H916" i="131"/>
  <c r="AG906" i="131"/>
  <c r="AF906" i="131"/>
  <c r="AE906" i="131"/>
  <c r="AD906" i="131"/>
  <c r="AC906" i="131"/>
  <c r="AB906" i="131"/>
  <c r="AA906" i="131"/>
  <c r="Z906" i="131"/>
  <c r="Y906" i="131"/>
  <c r="X906" i="131"/>
  <c r="W906" i="131"/>
  <c r="V906" i="131"/>
  <c r="U906" i="131"/>
  <c r="T906" i="131"/>
  <c r="S906" i="131"/>
  <c r="R906" i="131"/>
  <c r="Q906" i="131"/>
  <c r="P906" i="131"/>
  <c r="O906" i="131"/>
  <c r="N906" i="131"/>
  <c r="M906" i="131"/>
  <c r="L906" i="131"/>
  <c r="K906" i="131"/>
  <c r="J906" i="131"/>
  <c r="I906" i="131"/>
  <c r="H906" i="131"/>
  <c r="AG905" i="131"/>
  <c r="AF905" i="131"/>
  <c r="AE905" i="131"/>
  <c r="AD905" i="131"/>
  <c r="AC905" i="131"/>
  <c r="AB905" i="131"/>
  <c r="AA905" i="131"/>
  <c r="Z905" i="131"/>
  <c r="Y905" i="131"/>
  <c r="X905" i="131"/>
  <c r="W905" i="131"/>
  <c r="V905" i="131"/>
  <c r="U905" i="131"/>
  <c r="T905" i="131"/>
  <c r="S905" i="131"/>
  <c r="R905" i="131"/>
  <c r="Q905" i="131"/>
  <c r="P905" i="131"/>
  <c r="O905" i="131"/>
  <c r="N905" i="131"/>
  <c r="M905" i="131"/>
  <c r="L905" i="131"/>
  <c r="K905" i="131"/>
  <c r="J905" i="131"/>
  <c r="I905" i="131"/>
  <c r="H905" i="131"/>
  <c r="AG904" i="131"/>
  <c r="AF904" i="131"/>
  <c r="AE904" i="131"/>
  <c r="AD904" i="131"/>
  <c r="AC904" i="131"/>
  <c r="AB904" i="131"/>
  <c r="AA904" i="131"/>
  <c r="Z904" i="131"/>
  <c r="Y904" i="131"/>
  <c r="X904" i="131"/>
  <c r="W904" i="131"/>
  <c r="V904" i="131"/>
  <c r="U904" i="131"/>
  <c r="T904" i="131"/>
  <c r="S904" i="131"/>
  <c r="R904" i="131"/>
  <c r="Q904" i="131"/>
  <c r="P904" i="131"/>
  <c r="O904" i="131"/>
  <c r="N904" i="131"/>
  <c r="M904" i="131"/>
  <c r="L904" i="131"/>
  <c r="K904" i="131"/>
  <c r="J904" i="131"/>
  <c r="I904" i="131"/>
  <c r="H904" i="131"/>
  <c r="AG903" i="131"/>
  <c r="AF903" i="131"/>
  <c r="AE903" i="131"/>
  <c r="AD903" i="131"/>
  <c r="AC903" i="131"/>
  <c r="AB903" i="131"/>
  <c r="AA903" i="131"/>
  <c r="Z903" i="131"/>
  <c r="Y903" i="131"/>
  <c r="X903" i="131"/>
  <c r="W903" i="131"/>
  <c r="V903" i="131"/>
  <c r="U903" i="131"/>
  <c r="T903" i="131"/>
  <c r="S903" i="131"/>
  <c r="R903" i="131"/>
  <c r="Q903" i="131"/>
  <c r="P903" i="131"/>
  <c r="O903" i="131"/>
  <c r="N903" i="131"/>
  <c r="M903" i="131"/>
  <c r="L903" i="131"/>
  <c r="K903" i="131"/>
  <c r="J903" i="131"/>
  <c r="I903" i="131"/>
  <c r="H903" i="131"/>
  <c r="AG902" i="131"/>
  <c r="AF902" i="131"/>
  <c r="AE902" i="131"/>
  <c r="AD902" i="131"/>
  <c r="AC902" i="131"/>
  <c r="AB902" i="131"/>
  <c r="AA902" i="131"/>
  <c r="Z902" i="131"/>
  <c r="Y902" i="131"/>
  <c r="X902" i="131"/>
  <c r="W902" i="131"/>
  <c r="V902" i="131"/>
  <c r="U902" i="131"/>
  <c r="T902" i="131"/>
  <c r="S902" i="131"/>
  <c r="R902" i="131"/>
  <c r="Q902" i="131"/>
  <c r="P902" i="131"/>
  <c r="O902" i="131"/>
  <c r="N902" i="131"/>
  <c r="M902" i="131"/>
  <c r="L902" i="131"/>
  <c r="K902" i="131"/>
  <c r="J902" i="131"/>
  <c r="I902" i="131"/>
  <c r="H902" i="131"/>
  <c r="AG901" i="131"/>
  <c r="AF901" i="131"/>
  <c r="AE901" i="131"/>
  <c r="AD901" i="131"/>
  <c r="AC901" i="131"/>
  <c r="AB901" i="131"/>
  <c r="AA901" i="131"/>
  <c r="Z901" i="131"/>
  <c r="Y901" i="131"/>
  <c r="X901" i="131"/>
  <c r="W901" i="131"/>
  <c r="V901" i="131"/>
  <c r="U901" i="131"/>
  <c r="T901" i="131"/>
  <c r="S901" i="131"/>
  <c r="R901" i="131"/>
  <c r="Q901" i="131"/>
  <c r="P901" i="131"/>
  <c r="O901" i="131"/>
  <c r="N901" i="131"/>
  <c r="M901" i="131"/>
  <c r="L901" i="131"/>
  <c r="K901" i="131"/>
  <c r="J901" i="131"/>
  <c r="I901" i="131"/>
  <c r="H901" i="131"/>
  <c r="AG900" i="131"/>
  <c r="AF900" i="131"/>
  <c r="AE900" i="131"/>
  <c r="AD900" i="131"/>
  <c r="AC900" i="131"/>
  <c r="AB900" i="131"/>
  <c r="AA900" i="131"/>
  <c r="Z900" i="131"/>
  <c r="Y900" i="131"/>
  <c r="X900" i="131"/>
  <c r="W900" i="131"/>
  <c r="V900" i="131"/>
  <c r="U900" i="131"/>
  <c r="T900" i="131"/>
  <c r="S900" i="131"/>
  <c r="R900" i="131"/>
  <c r="Q900" i="131"/>
  <c r="P900" i="131"/>
  <c r="O900" i="131"/>
  <c r="N900" i="131"/>
  <c r="M900" i="131"/>
  <c r="L900" i="131"/>
  <c r="K900" i="131"/>
  <c r="J900" i="131"/>
  <c r="I900" i="131"/>
  <c r="H900" i="131"/>
  <c r="AG899" i="131"/>
  <c r="AF899" i="131"/>
  <c r="AE899" i="131"/>
  <c r="AD899" i="131"/>
  <c r="AC899" i="131"/>
  <c r="AB899" i="131"/>
  <c r="AA899" i="131"/>
  <c r="Z899" i="131"/>
  <c r="Y899" i="131"/>
  <c r="X899" i="131"/>
  <c r="W899" i="131"/>
  <c r="V899" i="131"/>
  <c r="U899" i="131"/>
  <c r="T899" i="131"/>
  <c r="S899" i="131"/>
  <c r="R899" i="131"/>
  <c r="Q899" i="131"/>
  <c r="P899" i="131"/>
  <c r="O899" i="131"/>
  <c r="N899" i="131"/>
  <c r="M899" i="131"/>
  <c r="L899" i="131"/>
  <c r="K899" i="131"/>
  <c r="J899" i="131"/>
  <c r="I899" i="131"/>
  <c r="H899" i="131"/>
  <c r="AG898" i="131"/>
  <c r="AF898" i="131"/>
  <c r="AE898" i="131"/>
  <c r="AD898" i="131"/>
  <c r="AC898" i="131"/>
  <c r="AB898" i="131"/>
  <c r="AA898" i="131"/>
  <c r="Z898" i="131"/>
  <c r="Y898" i="131"/>
  <c r="X898" i="131"/>
  <c r="W898" i="131"/>
  <c r="V898" i="131"/>
  <c r="U898" i="131"/>
  <c r="T898" i="131"/>
  <c r="S898" i="131"/>
  <c r="R898" i="131"/>
  <c r="Q898" i="131"/>
  <c r="P898" i="131"/>
  <c r="O898" i="131"/>
  <c r="N898" i="131"/>
  <c r="M898" i="131"/>
  <c r="L898" i="131"/>
  <c r="K898" i="131"/>
  <c r="J898" i="131"/>
  <c r="I898" i="131"/>
  <c r="H898" i="131"/>
  <c r="AG896" i="131"/>
  <c r="AF896" i="131"/>
  <c r="AE896" i="131"/>
  <c r="AD896" i="131"/>
  <c r="AC896" i="131"/>
  <c r="AB896" i="131"/>
  <c r="AA896" i="131"/>
  <c r="Z896" i="131"/>
  <c r="Y896" i="131"/>
  <c r="X896" i="131"/>
  <c r="W896" i="131"/>
  <c r="V896" i="131"/>
  <c r="U896" i="131"/>
  <c r="T896" i="131"/>
  <c r="S896" i="131"/>
  <c r="R896" i="131"/>
  <c r="Q896" i="131"/>
  <c r="P896" i="131"/>
  <c r="O896" i="131"/>
  <c r="N896" i="131"/>
  <c r="M896" i="131"/>
  <c r="L896" i="131"/>
  <c r="K896" i="131"/>
  <c r="J896" i="131"/>
  <c r="I896" i="131"/>
  <c r="H896" i="131"/>
  <c r="AG895" i="131"/>
  <c r="AF895" i="131"/>
  <c r="AE895" i="131"/>
  <c r="AD895" i="131"/>
  <c r="AC895" i="131"/>
  <c r="AB895" i="131"/>
  <c r="AA895" i="131"/>
  <c r="Z895" i="131"/>
  <c r="Y895" i="131"/>
  <c r="X895" i="131"/>
  <c r="W895" i="131"/>
  <c r="V895" i="131"/>
  <c r="U895" i="131"/>
  <c r="T895" i="131"/>
  <c r="S895" i="131"/>
  <c r="R895" i="131"/>
  <c r="Q895" i="131"/>
  <c r="P895" i="131"/>
  <c r="O895" i="131"/>
  <c r="N895" i="131"/>
  <c r="M895" i="131"/>
  <c r="L895" i="131"/>
  <c r="K895" i="131"/>
  <c r="J895" i="131"/>
  <c r="I895" i="131"/>
  <c r="H895" i="131"/>
  <c r="AG894" i="131"/>
  <c r="AF894" i="131"/>
  <c r="AE894" i="131"/>
  <c r="AD894" i="131"/>
  <c r="AC894" i="131"/>
  <c r="AB894" i="131"/>
  <c r="AA894" i="131"/>
  <c r="Z894" i="131"/>
  <c r="Y894" i="131"/>
  <c r="X894" i="131"/>
  <c r="W894" i="131"/>
  <c r="V894" i="131"/>
  <c r="U894" i="131"/>
  <c r="T894" i="131"/>
  <c r="S894" i="131"/>
  <c r="R894" i="131"/>
  <c r="Q894" i="131"/>
  <c r="P894" i="131"/>
  <c r="O894" i="131"/>
  <c r="N894" i="131"/>
  <c r="M894" i="131"/>
  <c r="L894" i="131"/>
  <c r="K894" i="131"/>
  <c r="J894" i="131"/>
  <c r="I894" i="131"/>
  <c r="H894" i="131"/>
  <c r="AG893" i="131"/>
  <c r="AF893" i="131"/>
  <c r="AE893" i="131"/>
  <c r="AD893" i="131"/>
  <c r="AC893" i="131"/>
  <c r="AB893" i="131"/>
  <c r="AA893" i="131"/>
  <c r="Z893" i="131"/>
  <c r="Y893" i="131"/>
  <c r="X893" i="131"/>
  <c r="W893" i="131"/>
  <c r="V893" i="131"/>
  <c r="U893" i="131"/>
  <c r="T893" i="131"/>
  <c r="S893" i="131"/>
  <c r="R893" i="131"/>
  <c r="Q893" i="131"/>
  <c r="P893" i="131"/>
  <c r="O893" i="131"/>
  <c r="N893" i="131"/>
  <c r="M893" i="131"/>
  <c r="L893" i="131"/>
  <c r="K893" i="131"/>
  <c r="J893" i="131"/>
  <c r="I893" i="131"/>
  <c r="H893" i="131"/>
  <c r="AG892" i="131"/>
  <c r="AF892" i="131"/>
  <c r="AE892" i="131"/>
  <c r="AD892" i="131"/>
  <c r="AC892" i="131"/>
  <c r="AB892" i="131"/>
  <c r="AA892" i="131"/>
  <c r="Z892" i="131"/>
  <c r="Y892" i="131"/>
  <c r="X892" i="131"/>
  <c r="W892" i="131"/>
  <c r="V892" i="131"/>
  <c r="U892" i="131"/>
  <c r="T892" i="131"/>
  <c r="S892" i="131"/>
  <c r="R892" i="131"/>
  <c r="Q892" i="131"/>
  <c r="P892" i="131"/>
  <c r="O892" i="131"/>
  <c r="N892" i="131"/>
  <c r="M892" i="131"/>
  <c r="L892" i="131"/>
  <c r="K892" i="131"/>
  <c r="J892" i="131"/>
  <c r="I892" i="131"/>
  <c r="H892" i="131"/>
  <c r="AG891" i="131"/>
  <c r="AF891" i="131"/>
  <c r="AE891" i="131"/>
  <c r="AD891" i="131"/>
  <c r="AC891" i="131"/>
  <c r="AB891" i="131"/>
  <c r="AA891" i="131"/>
  <c r="Z891" i="131"/>
  <c r="Y891" i="131"/>
  <c r="X891" i="131"/>
  <c r="W891" i="131"/>
  <c r="V891" i="131"/>
  <c r="U891" i="131"/>
  <c r="T891" i="131"/>
  <c r="S891" i="131"/>
  <c r="R891" i="131"/>
  <c r="Q891" i="131"/>
  <c r="P891" i="131"/>
  <c r="O891" i="131"/>
  <c r="N891" i="131"/>
  <c r="M891" i="131"/>
  <c r="L891" i="131"/>
  <c r="K891" i="131"/>
  <c r="J891" i="131"/>
  <c r="I891" i="131"/>
  <c r="H891" i="131"/>
  <c r="AG890" i="131"/>
  <c r="AF890" i="131"/>
  <c r="AE890" i="131"/>
  <c r="AD890" i="131"/>
  <c r="AC890" i="131"/>
  <c r="AB890" i="131"/>
  <c r="AA890" i="131"/>
  <c r="Z890" i="131"/>
  <c r="Y890" i="131"/>
  <c r="X890" i="131"/>
  <c r="W890" i="131"/>
  <c r="V890" i="131"/>
  <c r="U890" i="131"/>
  <c r="T890" i="131"/>
  <c r="S890" i="131"/>
  <c r="R890" i="131"/>
  <c r="Q890" i="131"/>
  <c r="P890" i="131"/>
  <c r="O890" i="131"/>
  <c r="N890" i="131"/>
  <c r="M890" i="131"/>
  <c r="L890" i="131"/>
  <c r="K890" i="131"/>
  <c r="J890" i="131"/>
  <c r="I890" i="131"/>
  <c r="H890" i="131"/>
  <c r="AG889" i="131"/>
  <c r="AF889" i="131"/>
  <c r="AE889" i="131"/>
  <c r="AD889" i="131"/>
  <c r="AC889" i="131"/>
  <c r="AB889" i="131"/>
  <c r="AA889" i="131"/>
  <c r="Z889" i="131"/>
  <c r="Y889" i="131"/>
  <c r="X889" i="131"/>
  <c r="W889" i="131"/>
  <c r="V889" i="131"/>
  <c r="U889" i="131"/>
  <c r="T889" i="131"/>
  <c r="S889" i="131"/>
  <c r="R889" i="131"/>
  <c r="Q889" i="131"/>
  <c r="P889" i="131"/>
  <c r="O889" i="131"/>
  <c r="N889" i="131"/>
  <c r="M889" i="131"/>
  <c r="L889" i="131"/>
  <c r="K889" i="131"/>
  <c r="J889" i="131"/>
  <c r="I889" i="131"/>
  <c r="H889" i="131"/>
  <c r="AG888" i="131"/>
  <c r="AF888" i="131"/>
  <c r="AE888" i="131"/>
  <c r="AD888" i="131"/>
  <c r="AC888" i="131"/>
  <c r="AB888" i="131"/>
  <c r="AA888" i="131"/>
  <c r="Z888" i="131"/>
  <c r="Y888" i="131"/>
  <c r="X888" i="131"/>
  <c r="W888" i="131"/>
  <c r="V888" i="131"/>
  <c r="U888" i="131"/>
  <c r="T888" i="131"/>
  <c r="S888" i="131"/>
  <c r="R888" i="131"/>
  <c r="Q888" i="131"/>
  <c r="P888" i="131"/>
  <c r="O888" i="131"/>
  <c r="N888" i="131"/>
  <c r="M888" i="131"/>
  <c r="L888" i="131"/>
  <c r="K888" i="131"/>
  <c r="J888" i="131"/>
  <c r="I888" i="131"/>
  <c r="H888" i="131"/>
  <c r="AG886" i="131"/>
  <c r="AF886" i="131"/>
  <c r="AE886" i="131"/>
  <c r="AD886" i="131"/>
  <c r="AC886" i="131"/>
  <c r="AB886" i="131"/>
  <c r="AA886" i="131"/>
  <c r="Z886" i="131"/>
  <c r="Y886" i="131"/>
  <c r="X886" i="131"/>
  <c r="W886" i="131"/>
  <c r="V886" i="131"/>
  <c r="U886" i="131"/>
  <c r="T886" i="131"/>
  <c r="S886" i="131"/>
  <c r="R886" i="131"/>
  <c r="Q886" i="131"/>
  <c r="P886" i="131"/>
  <c r="O886" i="131"/>
  <c r="N886" i="131"/>
  <c r="M886" i="131"/>
  <c r="L886" i="131"/>
  <c r="K886" i="131"/>
  <c r="J886" i="131"/>
  <c r="I886" i="131"/>
  <c r="H886" i="131"/>
  <c r="AG885" i="131"/>
  <c r="AF885" i="131"/>
  <c r="AE885" i="131"/>
  <c r="AD885" i="131"/>
  <c r="AC885" i="131"/>
  <c r="AB885" i="131"/>
  <c r="AA885" i="131"/>
  <c r="Z885" i="131"/>
  <c r="Y885" i="131"/>
  <c r="X885" i="131"/>
  <c r="W885" i="131"/>
  <c r="V885" i="131"/>
  <c r="U885" i="131"/>
  <c r="T885" i="131"/>
  <c r="S885" i="131"/>
  <c r="R885" i="131"/>
  <c r="Q885" i="131"/>
  <c r="P885" i="131"/>
  <c r="O885" i="131"/>
  <c r="N885" i="131"/>
  <c r="M885" i="131"/>
  <c r="L885" i="131"/>
  <c r="K885" i="131"/>
  <c r="J885" i="131"/>
  <c r="I885" i="131"/>
  <c r="H885" i="131"/>
  <c r="AG884" i="131"/>
  <c r="AF884" i="131"/>
  <c r="AE884" i="131"/>
  <c r="AD884" i="131"/>
  <c r="AC884" i="131"/>
  <c r="AB884" i="131"/>
  <c r="AA884" i="131"/>
  <c r="Z884" i="131"/>
  <c r="Y884" i="131"/>
  <c r="X884" i="131"/>
  <c r="W884" i="131"/>
  <c r="V884" i="131"/>
  <c r="U884" i="131"/>
  <c r="T884" i="131"/>
  <c r="S884" i="131"/>
  <c r="R884" i="131"/>
  <c r="Q884" i="131"/>
  <c r="P884" i="131"/>
  <c r="O884" i="131"/>
  <c r="N884" i="131"/>
  <c r="M884" i="131"/>
  <c r="L884" i="131"/>
  <c r="K884" i="131"/>
  <c r="J884" i="131"/>
  <c r="I884" i="131"/>
  <c r="H884" i="131"/>
  <c r="AG883" i="131"/>
  <c r="AF883" i="131"/>
  <c r="AE883" i="131"/>
  <c r="AD883" i="131"/>
  <c r="AC883" i="131"/>
  <c r="AB883" i="131"/>
  <c r="AA883" i="131"/>
  <c r="Z883" i="131"/>
  <c r="Y883" i="131"/>
  <c r="X883" i="131"/>
  <c r="W883" i="131"/>
  <c r="V883" i="131"/>
  <c r="U883" i="131"/>
  <c r="T883" i="131"/>
  <c r="S883" i="131"/>
  <c r="R883" i="131"/>
  <c r="Q883" i="131"/>
  <c r="P883" i="131"/>
  <c r="O883" i="131"/>
  <c r="N883" i="131"/>
  <c r="M883" i="131"/>
  <c r="L883" i="131"/>
  <c r="K883" i="131"/>
  <c r="J883" i="131"/>
  <c r="I883" i="131"/>
  <c r="H883" i="131"/>
  <c r="AG882" i="131"/>
  <c r="AF882" i="131"/>
  <c r="AE882" i="131"/>
  <c r="AD882" i="131"/>
  <c r="AC882" i="131"/>
  <c r="AB882" i="131"/>
  <c r="AA882" i="131"/>
  <c r="Z882" i="131"/>
  <c r="Y882" i="131"/>
  <c r="X882" i="131"/>
  <c r="W882" i="131"/>
  <c r="V882" i="131"/>
  <c r="U882" i="131"/>
  <c r="T882" i="131"/>
  <c r="S882" i="131"/>
  <c r="R882" i="131"/>
  <c r="Q882" i="131"/>
  <c r="P882" i="131"/>
  <c r="O882" i="131"/>
  <c r="N882" i="131"/>
  <c r="M882" i="131"/>
  <c r="L882" i="131"/>
  <c r="K882" i="131"/>
  <c r="J882" i="131"/>
  <c r="I882" i="131"/>
  <c r="H882" i="131"/>
  <c r="AG881" i="131"/>
  <c r="AF881" i="131"/>
  <c r="AE881" i="131"/>
  <c r="AD881" i="131"/>
  <c r="AC881" i="131"/>
  <c r="AB881" i="131"/>
  <c r="AA881" i="131"/>
  <c r="Z881" i="131"/>
  <c r="Y881" i="131"/>
  <c r="X881" i="131"/>
  <c r="W881" i="131"/>
  <c r="V881" i="131"/>
  <c r="U881" i="131"/>
  <c r="T881" i="131"/>
  <c r="S881" i="131"/>
  <c r="R881" i="131"/>
  <c r="Q881" i="131"/>
  <c r="P881" i="131"/>
  <c r="O881" i="131"/>
  <c r="N881" i="131"/>
  <c r="M881" i="131"/>
  <c r="L881" i="131"/>
  <c r="K881" i="131"/>
  <c r="J881" i="131"/>
  <c r="I881" i="131"/>
  <c r="H881" i="131"/>
  <c r="AG880" i="131"/>
  <c r="AF880" i="131"/>
  <c r="AE880" i="131"/>
  <c r="AD880" i="131"/>
  <c r="AC880" i="131"/>
  <c r="AB880" i="131"/>
  <c r="AA880" i="131"/>
  <c r="Z880" i="131"/>
  <c r="Y880" i="131"/>
  <c r="X880" i="131"/>
  <c r="W880" i="131"/>
  <c r="V880" i="131"/>
  <c r="U880" i="131"/>
  <c r="T880" i="131"/>
  <c r="S880" i="131"/>
  <c r="R880" i="131"/>
  <c r="Q880" i="131"/>
  <c r="P880" i="131"/>
  <c r="O880" i="131"/>
  <c r="N880" i="131"/>
  <c r="M880" i="131"/>
  <c r="L880" i="131"/>
  <c r="K880" i="131"/>
  <c r="J880" i="131"/>
  <c r="I880" i="131"/>
  <c r="H880" i="131"/>
  <c r="AG879" i="131"/>
  <c r="AF879" i="131"/>
  <c r="AE879" i="131"/>
  <c r="AD879" i="131"/>
  <c r="AC879" i="131"/>
  <c r="AB879" i="131"/>
  <c r="AA879" i="131"/>
  <c r="Z879" i="131"/>
  <c r="Y879" i="131"/>
  <c r="X879" i="131"/>
  <c r="W879" i="131"/>
  <c r="V879" i="131"/>
  <c r="U879" i="131"/>
  <c r="T879" i="131"/>
  <c r="S879" i="131"/>
  <c r="R879" i="131"/>
  <c r="Q879" i="131"/>
  <c r="P879" i="131"/>
  <c r="O879" i="131"/>
  <c r="N879" i="131"/>
  <c r="M879" i="131"/>
  <c r="L879" i="131"/>
  <c r="K879" i="131"/>
  <c r="J879" i="131"/>
  <c r="I879" i="131"/>
  <c r="H879" i="131"/>
  <c r="AG878" i="131"/>
  <c r="AF878" i="131"/>
  <c r="AE878" i="131"/>
  <c r="AD878" i="131"/>
  <c r="AC878" i="131"/>
  <c r="AB878" i="131"/>
  <c r="AA878" i="131"/>
  <c r="Z878" i="131"/>
  <c r="Y878" i="131"/>
  <c r="X878" i="131"/>
  <c r="W878" i="131"/>
  <c r="V878" i="131"/>
  <c r="U878" i="131"/>
  <c r="T878" i="131"/>
  <c r="S878" i="131"/>
  <c r="R878" i="131"/>
  <c r="Q878" i="131"/>
  <c r="P878" i="131"/>
  <c r="O878" i="131"/>
  <c r="N878" i="131"/>
  <c r="M878" i="131"/>
  <c r="L878" i="131"/>
  <c r="K878" i="131"/>
  <c r="J878" i="131"/>
  <c r="I878" i="131"/>
  <c r="H878" i="131"/>
  <c r="AG876" i="131"/>
  <c r="AF876" i="131"/>
  <c r="AE876" i="131"/>
  <c r="AD876" i="131"/>
  <c r="AC876" i="131"/>
  <c r="AB876" i="131"/>
  <c r="AA876" i="131"/>
  <c r="Z876" i="131"/>
  <c r="Y876" i="131"/>
  <c r="X876" i="131"/>
  <c r="W876" i="131"/>
  <c r="V876" i="131"/>
  <c r="U876" i="131"/>
  <c r="T876" i="131"/>
  <c r="S876" i="131"/>
  <c r="R876" i="131"/>
  <c r="Q876" i="131"/>
  <c r="P876" i="131"/>
  <c r="O876" i="131"/>
  <c r="N876" i="131"/>
  <c r="M876" i="131"/>
  <c r="L876" i="131"/>
  <c r="K876" i="131"/>
  <c r="J876" i="131"/>
  <c r="I876" i="131"/>
  <c r="H876" i="131"/>
  <c r="AG875" i="131"/>
  <c r="AF875" i="131"/>
  <c r="AE875" i="131"/>
  <c r="AD875" i="131"/>
  <c r="AC875" i="131"/>
  <c r="AB875" i="131"/>
  <c r="AA875" i="131"/>
  <c r="Z875" i="131"/>
  <c r="Y875" i="131"/>
  <c r="X875" i="131"/>
  <c r="W875" i="131"/>
  <c r="V875" i="131"/>
  <c r="U875" i="131"/>
  <c r="T875" i="131"/>
  <c r="S875" i="131"/>
  <c r="R875" i="131"/>
  <c r="Q875" i="131"/>
  <c r="P875" i="131"/>
  <c r="O875" i="131"/>
  <c r="N875" i="131"/>
  <c r="M875" i="131"/>
  <c r="L875" i="131"/>
  <c r="K875" i="131"/>
  <c r="J875" i="131"/>
  <c r="I875" i="131"/>
  <c r="H875" i="131"/>
  <c r="AG874" i="131"/>
  <c r="AF874" i="131"/>
  <c r="AE874" i="131"/>
  <c r="AD874" i="131"/>
  <c r="AC874" i="131"/>
  <c r="AB874" i="131"/>
  <c r="AA874" i="131"/>
  <c r="Z874" i="131"/>
  <c r="Y874" i="131"/>
  <c r="X874" i="131"/>
  <c r="W874" i="131"/>
  <c r="V874" i="131"/>
  <c r="U874" i="131"/>
  <c r="T874" i="131"/>
  <c r="S874" i="131"/>
  <c r="R874" i="131"/>
  <c r="Q874" i="131"/>
  <c r="P874" i="131"/>
  <c r="O874" i="131"/>
  <c r="N874" i="131"/>
  <c r="M874" i="131"/>
  <c r="L874" i="131"/>
  <c r="K874" i="131"/>
  <c r="J874" i="131"/>
  <c r="I874" i="131"/>
  <c r="H874" i="131"/>
  <c r="AG873" i="131"/>
  <c r="AF873" i="131"/>
  <c r="AE873" i="131"/>
  <c r="AD873" i="131"/>
  <c r="AC873" i="131"/>
  <c r="AB873" i="131"/>
  <c r="AA873" i="131"/>
  <c r="Z873" i="131"/>
  <c r="Y873" i="131"/>
  <c r="X873" i="131"/>
  <c r="W873" i="131"/>
  <c r="V873" i="131"/>
  <c r="U873" i="131"/>
  <c r="T873" i="131"/>
  <c r="S873" i="131"/>
  <c r="R873" i="131"/>
  <c r="Q873" i="131"/>
  <c r="P873" i="131"/>
  <c r="O873" i="131"/>
  <c r="N873" i="131"/>
  <c r="M873" i="131"/>
  <c r="L873" i="131"/>
  <c r="K873" i="131"/>
  <c r="J873" i="131"/>
  <c r="I873" i="131"/>
  <c r="H873" i="131"/>
  <c r="AG872" i="131"/>
  <c r="AF872" i="131"/>
  <c r="AE872" i="131"/>
  <c r="AD872" i="131"/>
  <c r="AC872" i="131"/>
  <c r="AB872" i="131"/>
  <c r="AA872" i="131"/>
  <c r="Z872" i="131"/>
  <c r="Y872" i="131"/>
  <c r="X872" i="131"/>
  <c r="W872" i="131"/>
  <c r="V872" i="131"/>
  <c r="U872" i="131"/>
  <c r="T872" i="131"/>
  <c r="S872" i="131"/>
  <c r="R872" i="131"/>
  <c r="Q872" i="131"/>
  <c r="P872" i="131"/>
  <c r="O872" i="131"/>
  <c r="N872" i="131"/>
  <c r="M872" i="131"/>
  <c r="L872" i="131"/>
  <c r="K872" i="131"/>
  <c r="J872" i="131"/>
  <c r="I872" i="131"/>
  <c r="H872" i="131"/>
  <c r="AG871" i="131"/>
  <c r="AF871" i="131"/>
  <c r="AE871" i="131"/>
  <c r="AD871" i="131"/>
  <c r="AC871" i="131"/>
  <c r="AB871" i="131"/>
  <c r="AA871" i="131"/>
  <c r="Z871" i="131"/>
  <c r="Y871" i="131"/>
  <c r="X871" i="131"/>
  <c r="W871" i="131"/>
  <c r="V871" i="131"/>
  <c r="U871" i="131"/>
  <c r="T871" i="131"/>
  <c r="S871" i="131"/>
  <c r="R871" i="131"/>
  <c r="Q871" i="131"/>
  <c r="P871" i="131"/>
  <c r="O871" i="131"/>
  <c r="N871" i="131"/>
  <c r="M871" i="131"/>
  <c r="L871" i="131"/>
  <c r="K871" i="131"/>
  <c r="J871" i="131"/>
  <c r="I871" i="131"/>
  <c r="H871" i="131"/>
  <c r="AG870" i="131"/>
  <c r="AF870" i="131"/>
  <c r="AE870" i="131"/>
  <c r="AD870" i="131"/>
  <c r="AC870" i="131"/>
  <c r="AB870" i="131"/>
  <c r="AA870" i="131"/>
  <c r="Z870" i="131"/>
  <c r="Y870" i="131"/>
  <c r="X870" i="131"/>
  <c r="W870" i="131"/>
  <c r="V870" i="131"/>
  <c r="U870" i="131"/>
  <c r="T870" i="131"/>
  <c r="S870" i="131"/>
  <c r="R870" i="131"/>
  <c r="Q870" i="131"/>
  <c r="P870" i="131"/>
  <c r="O870" i="131"/>
  <c r="N870" i="131"/>
  <c r="M870" i="131"/>
  <c r="L870" i="131"/>
  <c r="K870" i="131"/>
  <c r="J870" i="131"/>
  <c r="I870" i="131"/>
  <c r="H870" i="131"/>
  <c r="AG869" i="131"/>
  <c r="AF869" i="131"/>
  <c r="AE869" i="131"/>
  <c r="AD869" i="131"/>
  <c r="AC869" i="131"/>
  <c r="AB869" i="131"/>
  <c r="AA869" i="131"/>
  <c r="Z869" i="131"/>
  <c r="Y869" i="131"/>
  <c r="X869" i="131"/>
  <c r="W869" i="131"/>
  <c r="V869" i="131"/>
  <c r="U869" i="131"/>
  <c r="T869" i="131"/>
  <c r="S869" i="131"/>
  <c r="R869" i="131"/>
  <c r="Q869" i="131"/>
  <c r="P869" i="131"/>
  <c r="O869" i="131"/>
  <c r="N869" i="131"/>
  <c r="M869" i="131"/>
  <c r="L869" i="131"/>
  <c r="K869" i="131"/>
  <c r="J869" i="131"/>
  <c r="I869" i="131"/>
  <c r="H869" i="131"/>
  <c r="AG868" i="131"/>
  <c r="AF868" i="131"/>
  <c r="AE868" i="131"/>
  <c r="AD868" i="131"/>
  <c r="AC868" i="131"/>
  <c r="AB868" i="131"/>
  <c r="AA868" i="131"/>
  <c r="Z868" i="131"/>
  <c r="Y868" i="131"/>
  <c r="X868" i="131"/>
  <c r="W868" i="131"/>
  <c r="V868" i="131"/>
  <c r="U868" i="131"/>
  <c r="T868" i="131"/>
  <c r="S868" i="131"/>
  <c r="R868" i="131"/>
  <c r="Q868" i="131"/>
  <c r="P868" i="131"/>
  <c r="O868" i="131"/>
  <c r="N868" i="131"/>
  <c r="M868" i="131"/>
  <c r="L868" i="131"/>
  <c r="K868" i="131"/>
  <c r="J868" i="131"/>
  <c r="I868" i="131"/>
  <c r="H868" i="131"/>
  <c r="AG866" i="131"/>
  <c r="AF866" i="131"/>
  <c r="AE866" i="131"/>
  <c r="AD866" i="131"/>
  <c r="AC866" i="131"/>
  <c r="AB866" i="131"/>
  <c r="AA866" i="131"/>
  <c r="Z866" i="131"/>
  <c r="Y866" i="131"/>
  <c r="X866" i="131"/>
  <c r="W866" i="131"/>
  <c r="V866" i="131"/>
  <c r="U866" i="131"/>
  <c r="T866" i="131"/>
  <c r="S866" i="131"/>
  <c r="R866" i="131"/>
  <c r="Q866" i="131"/>
  <c r="P866" i="131"/>
  <c r="O866" i="131"/>
  <c r="N866" i="131"/>
  <c r="M866" i="131"/>
  <c r="L866" i="131"/>
  <c r="K866" i="131"/>
  <c r="J866" i="131"/>
  <c r="I866" i="131"/>
  <c r="H866" i="131"/>
  <c r="AG865" i="131"/>
  <c r="AF865" i="131"/>
  <c r="AE865" i="131"/>
  <c r="AD865" i="131"/>
  <c r="AC865" i="131"/>
  <c r="AB865" i="131"/>
  <c r="AA865" i="131"/>
  <c r="Z865" i="131"/>
  <c r="Y865" i="131"/>
  <c r="X865" i="131"/>
  <c r="W865" i="131"/>
  <c r="V865" i="131"/>
  <c r="U865" i="131"/>
  <c r="T865" i="131"/>
  <c r="S865" i="131"/>
  <c r="R865" i="131"/>
  <c r="Q865" i="131"/>
  <c r="P865" i="131"/>
  <c r="O865" i="131"/>
  <c r="N865" i="131"/>
  <c r="M865" i="131"/>
  <c r="L865" i="131"/>
  <c r="K865" i="131"/>
  <c r="J865" i="131"/>
  <c r="I865" i="131"/>
  <c r="H865" i="131"/>
  <c r="AG864" i="131"/>
  <c r="AF864" i="131"/>
  <c r="AE864" i="131"/>
  <c r="AD864" i="131"/>
  <c r="AC864" i="131"/>
  <c r="AB864" i="131"/>
  <c r="AA864" i="131"/>
  <c r="Z864" i="131"/>
  <c r="Y864" i="131"/>
  <c r="X864" i="131"/>
  <c r="W864" i="131"/>
  <c r="V864" i="131"/>
  <c r="U864" i="131"/>
  <c r="T864" i="131"/>
  <c r="S864" i="131"/>
  <c r="R864" i="131"/>
  <c r="Q864" i="131"/>
  <c r="P864" i="131"/>
  <c r="O864" i="131"/>
  <c r="N864" i="131"/>
  <c r="M864" i="131"/>
  <c r="L864" i="131"/>
  <c r="K864" i="131"/>
  <c r="J864" i="131"/>
  <c r="I864" i="131"/>
  <c r="H864" i="131"/>
  <c r="AG863" i="131"/>
  <c r="AF863" i="131"/>
  <c r="AE863" i="131"/>
  <c r="AD863" i="131"/>
  <c r="AC863" i="131"/>
  <c r="AB863" i="131"/>
  <c r="AA863" i="131"/>
  <c r="Z863" i="131"/>
  <c r="Y863" i="131"/>
  <c r="X863" i="131"/>
  <c r="W863" i="131"/>
  <c r="V863" i="131"/>
  <c r="U863" i="131"/>
  <c r="T863" i="131"/>
  <c r="S863" i="131"/>
  <c r="R863" i="131"/>
  <c r="Q863" i="131"/>
  <c r="P863" i="131"/>
  <c r="O863" i="131"/>
  <c r="N863" i="131"/>
  <c r="M863" i="131"/>
  <c r="L863" i="131"/>
  <c r="K863" i="131"/>
  <c r="J863" i="131"/>
  <c r="I863" i="131"/>
  <c r="H863" i="131"/>
  <c r="AG862" i="131"/>
  <c r="AF862" i="131"/>
  <c r="AE862" i="131"/>
  <c r="AD862" i="131"/>
  <c r="AC862" i="131"/>
  <c r="AB862" i="131"/>
  <c r="AA862" i="131"/>
  <c r="Z862" i="131"/>
  <c r="Y862" i="131"/>
  <c r="X862" i="131"/>
  <c r="W862" i="131"/>
  <c r="V862" i="131"/>
  <c r="U862" i="131"/>
  <c r="T862" i="131"/>
  <c r="S862" i="131"/>
  <c r="R862" i="131"/>
  <c r="Q862" i="131"/>
  <c r="P862" i="131"/>
  <c r="O862" i="131"/>
  <c r="N862" i="131"/>
  <c r="M862" i="131"/>
  <c r="L862" i="131"/>
  <c r="K862" i="131"/>
  <c r="J862" i="131"/>
  <c r="I862" i="131"/>
  <c r="H862" i="131"/>
  <c r="AG861" i="131"/>
  <c r="AF861" i="131"/>
  <c r="AE861" i="131"/>
  <c r="AD861" i="131"/>
  <c r="AC861" i="131"/>
  <c r="AB861" i="131"/>
  <c r="AA861" i="131"/>
  <c r="Z861" i="131"/>
  <c r="Y861" i="131"/>
  <c r="X861" i="131"/>
  <c r="W861" i="131"/>
  <c r="V861" i="131"/>
  <c r="U861" i="131"/>
  <c r="T861" i="131"/>
  <c r="S861" i="131"/>
  <c r="R861" i="131"/>
  <c r="Q861" i="131"/>
  <c r="P861" i="131"/>
  <c r="O861" i="131"/>
  <c r="N861" i="131"/>
  <c r="M861" i="131"/>
  <c r="L861" i="131"/>
  <c r="K861" i="131"/>
  <c r="J861" i="131"/>
  <c r="I861" i="131"/>
  <c r="H861" i="131"/>
  <c r="AG860" i="131"/>
  <c r="AF860" i="131"/>
  <c r="AE860" i="131"/>
  <c r="AD860" i="131"/>
  <c r="AC860" i="131"/>
  <c r="AB860" i="131"/>
  <c r="AA860" i="131"/>
  <c r="Z860" i="131"/>
  <c r="Y860" i="131"/>
  <c r="X860" i="131"/>
  <c r="W860" i="131"/>
  <c r="V860" i="131"/>
  <c r="U860" i="131"/>
  <c r="T860" i="131"/>
  <c r="S860" i="131"/>
  <c r="R860" i="131"/>
  <c r="Q860" i="131"/>
  <c r="P860" i="131"/>
  <c r="O860" i="131"/>
  <c r="N860" i="131"/>
  <c r="M860" i="131"/>
  <c r="L860" i="131"/>
  <c r="K860" i="131"/>
  <c r="J860" i="131"/>
  <c r="I860" i="131"/>
  <c r="H860" i="131"/>
  <c r="AG859" i="131"/>
  <c r="AF859" i="131"/>
  <c r="AE859" i="131"/>
  <c r="AD859" i="131"/>
  <c r="AC859" i="131"/>
  <c r="AB859" i="131"/>
  <c r="AA859" i="131"/>
  <c r="Z859" i="131"/>
  <c r="Y859" i="131"/>
  <c r="X859" i="131"/>
  <c r="W859" i="131"/>
  <c r="V859" i="131"/>
  <c r="U859" i="131"/>
  <c r="T859" i="131"/>
  <c r="S859" i="131"/>
  <c r="R859" i="131"/>
  <c r="Q859" i="131"/>
  <c r="P859" i="131"/>
  <c r="O859" i="131"/>
  <c r="N859" i="131"/>
  <c r="M859" i="131"/>
  <c r="L859" i="131"/>
  <c r="K859" i="131"/>
  <c r="J859" i="131"/>
  <c r="I859" i="131"/>
  <c r="H859" i="131"/>
  <c r="AG858" i="131"/>
  <c r="AF858" i="131"/>
  <c r="AE858" i="131"/>
  <c r="AD858" i="131"/>
  <c r="AC858" i="131"/>
  <c r="AB858" i="131"/>
  <c r="AA858" i="131"/>
  <c r="Z858" i="131"/>
  <c r="Y858" i="131"/>
  <c r="X858" i="131"/>
  <c r="W858" i="131"/>
  <c r="V858" i="131"/>
  <c r="U858" i="131"/>
  <c r="T858" i="131"/>
  <c r="S858" i="131"/>
  <c r="R858" i="131"/>
  <c r="Q858" i="131"/>
  <c r="P858" i="131"/>
  <c r="O858" i="131"/>
  <c r="N858" i="131"/>
  <c r="M858" i="131"/>
  <c r="L858" i="131"/>
  <c r="K858" i="131"/>
  <c r="J858" i="131"/>
  <c r="I858" i="131"/>
  <c r="H858" i="131"/>
  <c r="AG856" i="131"/>
  <c r="AF856" i="131"/>
  <c r="AE856" i="131"/>
  <c r="AD856" i="131"/>
  <c r="AC856" i="131"/>
  <c r="AB856" i="131"/>
  <c r="AA856" i="131"/>
  <c r="Z856" i="131"/>
  <c r="Y856" i="131"/>
  <c r="X856" i="131"/>
  <c r="W856" i="131"/>
  <c r="V856" i="131"/>
  <c r="U856" i="131"/>
  <c r="T856" i="131"/>
  <c r="S856" i="131"/>
  <c r="R856" i="131"/>
  <c r="Q856" i="131"/>
  <c r="P856" i="131"/>
  <c r="O856" i="131"/>
  <c r="N856" i="131"/>
  <c r="M856" i="131"/>
  <c r="L856" i="131"/>
  <c r="K856" i="131"/>
  <c r="J856" i="131"/>
  <c r="I856" i="131"/>
  <c r="H856" i="131"/>
  <c r="AG855" i="131"/>
  <c r="AF855" i="131"/>
  <c r="AE855" i="131"/>
  <c r="AD855" i="131"/>
  <c r="AC855" i="131"/>
  <c r="AB855" i="131"/>
  <c r="AA855" i="131"/>
  <c r="Z855" i="131"/>
  <c r="Y855" i="131"/>
  <c r="X855" i="131"/>
  <c r="W855" i="131"/>
  <c r="V855" i="131"/>
  <c r="U855" i="131"/>
  <c r="T855" i="131"/>
  <c r="S855" i="131"/>
  <c r="R855" i="131"/>
  <c r="Q855" i="131"/>
  <c r="P855" i="131"/>
  <c r="O855" i="131"/>
  <c r="N855" i="131"/>
  <c r="M855" i="131"/>
  <c r="L855" i="131"/>
  <c r="K855" i="131"/>
  <c r="J855" i="131"/>
  <c r="I855" i="131"/>
  <c r="H855" i="131"/>
  <c r="AG854" i="131"/>
  <c r="AF854" i="131"/>
  <c r="AE854" i="131"/>
  <c r="AD854" i="131"/>
  <c r="AC854" i="131"/>
  <c r="AB854" i="131"/>
  <c r="AA854" i="131"/>
  <c r="Z854" i="131"/>
  <c r="Y854" i="131"/>
  <c r="X854" i="131"/>
  <c r="W854" i="131"/>
  <c r="V854" i="131"/>
  <c r="U854" i="131"/>
  <c r="T854" i="131"/>
  <c r="S854" i="131"/>
  <c r="R854" i="131"/>
  <c r="Q854" i="131"/>
  <c r="P854" i="131"/>
  <c r="O854" i="131"/>
  <c r="N854" i="131"/>
  <c r="M854" i="131"/>
  <c r="L854" i="131"/>
  <c r="K854" i="131"/>
  <c r="J854" i="131"/>
  <c r="I854" i="131"/>
  <c r="H854" i="131"/>
  <c r="AG853" i="131"/>
  <c r="AF853" i="131"/>
  <c r="AE853" i="131"/>
  <c r="AD853" i="131"/>
  <c r="AC853" i="131"/>
  <c r="AB853" i="131"/>
  <c r="AA853" i="131"/>
  <c r="Z853" i="131"/>
  <c r="Y853" i="131"/>
  <c r="X853" i="131"/>
  <c r="W853" i="131"/>
  <c r="V853" i="131"/>
  <c r="U853" i="131"/>
  <c r="T853" i="131"/>
  <c r="S853" i="131"/>
  <c r="R853" i="131"/>
  <c r="Q853" i="131"/>
  <c r="P853" i="131"/>
  <c r="O853" i="131"/>
  <c r="N853" i="131"/>
  <c r="M853" i="131"/>
  <c r="L853" i="131"/>
  <c r="K853" i="131"/>
  <c r="J853" i="131"/>
  <c r="I853" i="131"/>
  <c r="H853" i="131"/>
  <c r="AG852" i="131"/>
  <c r="AF852" i="131"/>
  <c r="AE852" i="131"/>
  <c r="AD852" i="131"/>
  <c r="AC852" i="131"/>
  <c r="AB852" i="131"/>
  <c r="AA852" i="131"/>
  <c r="Z852" i="131"/>
  <c r="Y852" i="131"/>
  <c r="X852" i="131"/>
  <c r="W852" i="131"/>
  <c r="V852" i="131"/>
  <c r="U852" i="131"/>
  <c r="T852" i="131"/>
  <c r="S852" i="131"/>
  <c r="R852" i="131"/>
  <c r="Q852" i="131"/>
  <c r="P852" i="131"/>
  <c r="O852" i="131"/>
  <c r="N852" i="131"/>
  <c r="M852" i="131"/>
  <c r="L852" i="131"/>
  <c r="K852" i="131"/>
  <c r="J852" i="131"/>
  <c r="I852" i="131"/>
  <c r="H852" i="131"/>
  <c r="AG851" i="131"/>
  <c r="AF851" i="131"/>
  <c r="AE851" i="131"/>
  <c r="AD851" i="131"/>
  <c r="AC851" i="131"/>
  <c r="AB851" i="131"/>
  <c r="AA851" i="131"/>
  <c r="Z851" i="131"/>
  <c r="Y851" i="131"/>
  <c r="X851" i="131"/>
  <c r="W851" i="131"/>
  <c r="V851" i="131"/>
  <c r="U851" i="131"/>
  <c r="T851" i="131"/>
  <c r="S851" i="131"/>
  <c r="R851" i="131"/>
  <c r="Q851" i="131"/>
  <c r="P851" i="131"/>
  <c r="O851" i="131"/>
  <c r="N851" i="131"/>
  <c r="M851" i="131"/>
  <c r="L851" i="131"/>
  <c r="K851" i="131"/>
  <c r="J851" i="131"/>
  <c r="I851" i="131"/>
  <c r="H851" i="131"/>
  <c r="AG850" i="131"/>
  <c r="AF850" i="131"/>
  <c r="AE850" i="131"/>
  <c r="AD850" i="131"/>
  <c r="AC850" i="131"/>
  <c r="AB850" i="131"/>
  <c r="AA850" i="131"/>
  <c r="Z850" i="131"/>
  <c r="Y850" i="131"/>
  <c r="X850" i="131"/>
  <c r="W850" i="131"/>
  <c r="V850" i="131"/>
  <c r="U850" i="131"/>
  <c r="T850" i="131"/>
  <c r="S850" i="131"/>
  <c r="R850" i="131"/>
  <c r="Q850" i="131"/>
  <c r="P850" i="131"/>
  <c r="O850" i="131"/>
  <c r="N850" i="131"/>
  <c r="M850" i="131"/>
  <c r="L850" i="131"/>
  <c r="K850" i="131"/>
  <c r="J850" i="131"/>
  <c r="I850" i="131"/>
  <c r="H850" i="131"/>
  <c r="AG849" i="131"/>
  <c r="AF849" i="131"/>
  <c r="AE849" i="131"/>
  <c r="AD849" i="131"/>
  <c r="AC849" i="131"/>
  <c r="AB849" i="131"/>
  <c r="AA849" i="131"/>
  <c r="Z849" i="131"/>
  <c r="Y849" i="131"/>
  <c r="X849" i="131"/>
  <c r="W849" i="131"/>
  <c r="V849" i="131"/>
  <c r="U849" i="131"/>
  <c r="T849" i="131"/>
  <c r="S849" i="131"/>
  <c r="R849" i="131"/>
  <c r="Q849" i="131"/>
  <c r="P849" i="131"/>
  <c r="O849" i="131"/>
  <c r="N849" i="131"/>
  <c r="M849" i="131"/>
  <c r="L849" i="131"/>
  <c r="K849" i="131"/>
  <c r="J849" i="131"/>
  <c r="I849" i="131"/>
  <c r="H849" i="131"/>
  <c r="AG848" i="131"/>
  <c r="AF848" i="131"/>
  <c r="AE848" i="131"/>
  <c r="AD848" i="131"/>
  <c r="AC848" i="131"/>
  <c r="AB848" i="131"/>
  <c r="AA848" i="131"/>
  <c r="Z848" i="131"/>
  <c r="Y848" i="131"/>
  <c r="X848" i="131"/>
  <c r="W848" i="131"/>
  <c r="V848" i="131"/>
  <c r="U848" i="131"/>
  <c r="T848" i="131"/>
  <c r="S848" i="131"/>
  <c r="R848" i="131"/>
  <c r="Q848" i="131"/>
  <c r="P848" i="131"/>
  <c r="O848" i="131"/>
  <c r="N848" i="131"/>
  <c r="M848" i="131"/>
  <c r="L848" i="131"/>
  <c r="K848" i="131"/>
  <c r="J848" i="131"/>
  <c r="I848" i="131"/>
  <c r="H848" i="131"/>
  <c r="AG846" i="131"/>
  <c r="AF846" i="131"/>
  <c r="AE846" i="131"/>
  <c r="AD846" i="131"/>
  <c r="AC846" i="131"/>
  <c r="AB846" i="131"/>
  <c r="AA846" i="131"/>
  <c r="Z846" i="131"/>
  <c r="Y846" i="131"/>
  <c r="X846" i="131"/>
  <c r="W846" i="131"/>
  <c r="V846" i="131"/>
  <c r="U846" i="131"/>
  <c r="T846" i="131"/>
  <c r="S846" i="131"/>
  <c r="R846" i="131"/>
  <c r="Q846" i="131"/>
  <c r="P846" i="131"/>
  <c r="O846" i="131"/>
  <c r="N846" i="131"/>
  <c r="M846" i="131"/>
  <c r="L846" i="131"/>
  <c r="K846" i="131"/>
  <c r="J846" i="131"/>
  <c r="I846" i="131"/>
  <c r="H846" i="131"/>
  <c r="AG845" i="131"/>
  <c r="AF845" i="131"/>
  <c r="AE845" i="131"/>
  <c r="AD845" i="131"/>
  <c r="AC845" i="131"/>
  <c r="AB845" i="131"/>
  <c r="AA845" i="131"/>
  <c r="Z845" i="131"/>
  <c r="Y845" i="131"/>
  <c r="X845" i="131"/>
  <c r="W845" i="131"/>
  <c r="V845" i="131"/>
  <c r="U845" i="131"/>
  <c r="T845" i="131"/>
  <c r="S845" i="131"/>
  <c r="R845" i="131"/>
  <c r="Q845" i="131"/>
  <c r="P845" i="131"/>
  <c r="O845" i="131"/>
  <c r="N845" i="131"/>
  <c r="M845" i="131"/>
  <c r="L845" i="131"/>
  <c r="K845" i="131"/>
  <c r="J845" i="131"/>
  <c r="I845" i="131"/>
  <c r="H845" i="131"/>
  <c r="AG844" i="131"/>
  <c r="AF844" i="131"/>
  <c r="AE844" i="131"/>
  <c r="AD844" i="131"/>
  <c r="AC844" i="131"/>
  <c r="AB844" i="131"/>
  <c r="AA844" i="131"/>
  <c r="Z844" i="131"/>
  <c r="Y844" i="131"/>
  <c r="X844" i="131"/>
  <c r="W844" i="131"/>
  <c r="V844" i="131"/>
  <c r="U844" i="131"/>
  <c r="T844" i="131"/>
  <c r="S844" i="131"/>
  <c r="R844" i="131"/>
  <c r="Q844" i="131"/>
  <c r="P844" i="131"/>
  <c r="O844" i="131"/>
  <c r="N844" i="131"/>
  <c r="M844" i="131"/>
  <c r="L844" i="131"/>
  <c r="K844" i="131"/>
  <c r="J844" i="131"/>
  <c r="I844" i="131"/>
  <c r="H844" i="131"/>
  <c r="AG843" i="131"/>
  <c r="AF843" i="131"/>
  <c r="AE843" i="131"/>
  <c r="AD843" i="131"/>
  <c r="AC843" i="131"/>
  <c r="AB843" i="131"/>
  <c r="AA843" i="131"/>
  <c r="Z843" i="131"/>
  <c r="Y843" i="131"/>
  <c r="X843" i="131"/>
  <c r="W843" i="131"/>
  <c r="V843" i="131"/>
  <c r="U843" i="131"/>
  <c r="T843" i="131"/>
  <c r="S843" i="131"/>
  <c r="R843" i="131"/>
  <c r="Q843" i="131"/>
  <c r="P843" i="131"/>
  <c r="O843" i="131"/>
  <c r="N843" i="131"/>
  <c r="M843" i="131"/>
  <c r="L843" i="131"/>
  <c r="K843" i="131"/>
  <c r="J843" i="131"/>
  <c r="I843" i="131"/>
  <c r="H843" i="131"/>
  <c r="AG842" i="131"/>
  <c r="AF842" i="131"/>
  <c r="AE842" i="131"/>
  <c r="AD842" i="131"/>
  <c r="AC842" i="131"/>
  <c r="AB842" i="131"/>
  <c r="AA842" i="131"/>
  <c r="Z842" i="131"/>
  <c r="Y842" i="131"/>
  <c r="X842" i="131"/>
  <c r="W842" i="131"/>
  <c r="V842" i="131"/>
  <c r="U842" i="131"/>
  <c r="T842" i="131"/>
  <c r="S842" i="131"/>
  <c r="R842" i="131"/>
  <c r="Q842" i="131"/>
  <c r="P842" i="131"/>
  <c r="O842" i="131"/>
  <c r="N842" i="131"/>
  <c r="M842" i="131"/>
  <c r="L842" i="131"/>
  <c r="K842" i="131"/>
  <c r="J842" i="131"/>
  <c r="I842" i="131"/>
  <c r="H842" i="131"/>
  <c r="AG841" i="131"/>
  <c r="AF841" i="131"/>
  <c r="AE841" i="131"/>
  <c r="AD841" i="131"/>
  <c r="AC841" i="131"/>
  <c r="AB841" i="131"/>
  <c r="AA841" i="131"/>
  <c r="Z841" i="131"/>
  <c r="Y841" i="131"/>
  <c r="X841" i="131"/>
  <c r="W841" i="131"/>
  <c r="V841" i="131"/>
  <c r="U841" i="131"/>
  <c r="T841" i="131"/>
  <c r="S841" i="131"/>
  <c r="R841" i="131"/>
  <c r="Q841" i="131"/>
  <c r="P841" i="131"/>
  <c r="O841" i="131"/>
  <c r="N841" i="131"/>
  <c r="M841" i="131"/>
  <c r="L841" i="131"/>
  <c r="K841" i="131"/>
  <c r="J841" i="131"/>
  <c r="I841" i="131"/>
  <c r="H841" i="131"/>
  <c r="AG840" i="131"/>
  <c r="AF840" i="131"/>
  <c r="AE840" i="131"/>
  <c r="AD840" i="131"/>
  <c r="AC840" i="131"/>
  <c r="AB840" i="131"/>
  <c r="AA840" i="131"/>
  <c r="Z840" i="131"/>
  <c r="Y840" i="131"/>
  <c r="X840" i="131"/>
  <c r="W840" i="131"/>
  <c r="V840" i="131"/>
  <c r="U840" i="131"/>
  <c r="T840" i="131"/>
  <c r="S840" i="131"/>
  <c r="R840" i="131"/>
  <c r="Q840" i="131"/>
  <c r="P840" i="131"/>
  <c r="O840" i="131"/>
  <c r="N840" i="131"/>
  <c r="M840" i="131"/>
  <c r="L840" i="131"/>
  <c r="K840" i="131"/>
  <c r="J840" i="131"/>
  <c r="I840" i="131"/>
  <c r="H840" i="131"/>
  <c r="AG839" i="131"/>
  <c r="AF839" i="131"/>
  <c r="AE839" i="131"/>
  <c r="AD839" i="131"/>
  <c r="AC839" i="131"/>
  <c r="AB839" i="131"/>
  <c r="AA839" i="131"/>
  <c r="Z839" i="131"/>
  <c r="Y839" i="131"/>
  <c r="X839" i="131"/>
  <c r="W839" i="131"/>
  <c r="V839" i="131"/>
  <c r="U839" i="131"/>
  <c r="T839" i="131"/>
  <c r="S839" i="131"/>
  <c r="R839" i="131"/>
  <c r="Q839" i="131"/>
  <c r="P839" i="131"/>
  <c r="O839" i="131"/>
  <c r="N839" i="131"/>
  <c r="M839" i="131"/>
  <c r="L839" i="131"/>
  <c r="K839" i="131"/>
  <c r="J839" i="131"/>
  <c r="I839" i="131"/>
  <c r="H839" i="131"/>
  <c r="AG838" i="131"/>
  <c r="AF838" i="131"/>
  <c r="AE838" i="131"/>
  <c r="AD838" i="131"/>
  <c r="AC838" i="131"/>
  <c r="AB838" i="131"/>
  <c r="AA838" i="131"/>
  <c r="Z838" i="131"/>
  <c r="Y838" i="131"/>
  <c r="X838" i="131"/>
  <c r="W838" i="131"/>
  <c r="V838" i="131"/>
  <c r="U838" i="131"/>
  <c r="T838" i="131"/>
  <c r="S838" i="131"/>
  <c r="R838" i="131"/>
  <c r="Q838" i="131"/>
  <c r="P838" i="131"/>
  <c r="O838" i="131"/>
  <c r="N838" i="131"/>
  <c r="M838" i="131"/>
  <c r="L838" i="131"/>
  <c r="K838" i="131"/>
  <c r="J838" i="131"/>
  <c r="I838" i="131"/>
  <c r="H838" i="131"/>
  <c r="AG836" i="131"/>
  <c r="AF836" i="131"/>
  <c r="AE836" i="131"/>
  <c r="AD836" i="131"/>
  <c r="AC836" i="131"/>
  <c r="AB836" i="131"/>
  <c r="AA836" i="131"/>
  <c r="Z836" i="131"/>
  <c r="Y836" i="131"/>
  <c r="X836" i="131"/>
  <c r="W836" i="131"/>
  <c r="V836" i="131"/>
  <c r="U836" i="131"/>
  <c r="T836" i="131"/>
  <c r="S836" i="131"/>
  <c r="R836" i="131"/>
  <c r="Q836" i="131"/>
  <c r="P836" i="131"/>
  <c r="O836" i="131"/>
  <c r="N836" i="131"/>
  <c r="M836" i="131"/>
  <c r="L836" i="131"/>
  <c r="K836" i="131"/>
  <c r="J836" i="131"/>
  <c r="I836" i="131"/>
  <c r="H836" i="131"/>
  <c r="AG835" i="131"/>
  <c r="AF835" i="131"/>
  <c r="AE835" i="131"/>
  <c r="AD835" i="131"/>
  <c r="AC835" i="131"/>
  <c r="AB835" i="131"/>
  <c r="AA835" i="131"/>
  <c r="Z835" i="131"/>
  <c r="Y835" i="131"/>
  <c r="X835" i="131"/>
  <c r="W835" i="131"/>
  <c r="V835" i="131"/>
  <c r="U835" i="131"/>
  <c r="T835" i="131"/>
  <c r="S835" i="131"/>
  <c r="R835" i="131"/>
  <c r="Q835" i="131"/>
  <c r="P835" i="131"/>
  <c r="O835" i="131"/>
  <c r="N835" i="131"/>
  <c r="M835" i="131"/>
  <c r="L835" i="131"/>
  <c r="K835" i="131"/>
  <c r="J835" i="131"/>
  <c r="I835" i="131"/>
  <c r="H835" i="131"/>
  <c r="AG834" i="131"/>
  <c r="AF834" i="131"/>
  <c r="AE834" i="131"/>
  <c r="AD834" i="131"/>
  <c r="AC834" i="131"/>
  <c r="AB834" i="131"/>
  <c r="AA834" i="131"/>
  <c r="Z834" i="131"/>
  <c r="Y834" i="131"/>
  <c r="X834" i="131"/>
  <c r="W834" i="131"/>
  <c r="V834" i="131"/>
  <c r="U834" i="131"/>
  <c r="T834" i="131"/>
  <c r="S834" i="131"/>
  <c r="R834" i="131"/>
  <c r="Q834" i="131"/>
  <c r="P834" i="131"/>
  <c r="O834" i="131"/>
  <c r="N834" i="131"/>
  <c r="M834" i="131"/>
  <c r="L834" i="131"/>
  <c r="K834" i="131"/>
  <c r="J834" i="131"/>
  <c r="I834" i="131"/>
  <c r="H834" i="131"/>
  <c r="AG833" i="131"/>
  <c r="AF833" i="131"/>
  <c r="AE833" i="131"/>
  <c r="AD833" i="131"/>
  <c r="AC833" i="131"/>
  <c r="AB833" i="131"/>
  <c r="AA833" i="131"/>
  <c r="Z833" i="131"/>
  <c r="Y833" i="131"/>
  <c r="X833" i="131"/>
  <c r="W833" i="131"/>
  <c r="V833" i="131"/>
  <c r="U833" i="131"/>
  <c r="T833" i="131"/>
  <c r="S833" i="131"/>
  <c r="R833" i="131"/>
  <c r="Q833" i="131"/>
  <c r="P833" i="131"/>
  <c r="O833" i="131"/>
  <c r="N833" i="131"/>
  <c r="M833" i="131"/>
  <c r="L833" i="131"/>
  <c r="K833" i="131"/>
  <c r="J833" i="131"/>
  <c r="I833" i="131"/>
  <c r="H833" i="131"/>
  <c r="AG832" i="131"/>
  <c r="AF832" i="131"/>
  <c r="AE832" i="131"/>
  <c r="AD832" i="131"/>
  <c r="AC832" i="131"/>
  <c r="AB832" i="131"/>
  <c r="AA832" i="131"/>
  <c r="Z832" i="131"/>
  <c r="Y832" i="131"/>
  <c r="X832" i="131"/>
  <c r="W832" i="131"/>
  <c r="V832" i="131"/>
  <c r="U832" i="131"/>
  <c r="T832" i="131"/>
  <c r="S832" i="131"/>
  <c r="R832" i="131"/>
  <c r="Q832" i="131"/>
  <c r="P832" i="131"/>
  <c r="O832" i="131"/>
  <c r="N832" i="131"/>
  <c r="M832" i="131"/>
  <c r="L832" i="131"/>
  <c r="K832" i="131"/>
  <c r="J832" i="131"/>
  <c r="I832" i="131"/>
  <c r="H832" i="131"/>
  <c r="AG831" i="131"/>
  <c r="AF831" i="131"/>
  <c r="AE831" i="131"/>
  <c r="AD831" i="131"/>
  <c r="AC831" i="131"/>
  <c r="AB831" i="131"/>
  <c r="AA831" i="131"/>
  <c r="Z831" i="131"/>
  <c r="Y831" i="131"/>
  <c r="X831" i="131"/>
  <c r="W831" i="131"/>
  <c r="V831" i="131"/>
  <c r="U831" i="131"/>
  <c r="T831" i="131"/>
  <c r="S831" i="131"/>
  <c r="R831" i="131"/>
  <c r="Q831" i="131"/>
  <c r="P831" i="131"/>
  <c r="O831" i="131"/>
  <c r="N831" i="131"/>
  <c r="M831" i="131"/>
  <c r="L831" i="131"/>
  <c r="K831" i="131"/>
  <c r="J831" i="131"/>
  <c r="I831" i="131"/>
  <c r="H831" i="131"/>
  <c r="AG830" i="131"/>
  <c r="AF830" i="131"/>
  <c r="AE830" i="131"/>
  <c r="AD830" i="131"/>
  <c r="AC830" i="131"/>
  <c r="AB830" i="131"/>
  <c r="AA830" i="131"/>
  <c r="Z830" i="131"/>
  <c r="Y830" i="131"/>
  <c r="X830" i="131"/>
  <c r="W830" i="131"/>
  <c r="V830" i="131"/>
  <c r="U830" i="131"/>
  <c r="T830" i="131"/>
  <c r="S830" i="131"/>
  <c r="R830" i="131"/>
  <c r="Q830" i="131"/>
  <c r="P830" i="131"/>
  <c r="O830" i="131"/>
  <c r="N830" i="131"/>
  <c r="M830" i="131"/>
  <c r="L830" i="131"/>
  <c r="K830" i="131"/>
  <c r="J830" i="131"/>
  <c r="I830" i="131"/>
  <c r="H830" i="131"/>
  <c r="AG829" i="131"/>
  <c r="AF829" i="131"/>
  <c r="AE829" i="131"/>
  <c r="AD829" i="131"/>
  <c r="AC829" i="131"/>
  <c r="AB829" i="131"/>
  <c r="AA829" i="131"/>
  <c r="Z829" i="131"/>
  <c r="Y829" i="131"/>
  <c r="X829" i="131"/>
  <c r="W829" i="131"/>
  <c r="V829" i="131"/>
  <c r="U829" i="131"/>
  <c r="T829" i="131"/>
  <c r="S829" i="131"/>
  <c r="R829" i="131"/>
  <c r="Q829" i="131"/>
  <c r="P829" i="131"/>
  <c r="O829" i="131"/>
  <c r="N829" i="131"/>
  <c r="M829" i="131"/>
  <c r="L829" i="131"/>
  <c r="K829" i="131"/>
  <c r="J829" i="131"/>
  <c r="I829" i="131"/>
  <c r="H829" i="131"/>
  <c r="AG828" i="131"/>
  <c r="AF828" i="131"/>
  <c r="AE828" i="131"/>
  <c r="AD828" i="131"/>
  <c r="AC828" i="131"/>
  <c r="AB828" i="131"/>
  <c r="AA828" i="131"/>
  <c r="Z828" i="131"/>
  <c r="Y828" i="131"/>
  <c r="X828" i="131"/>
  <c r="W828" i="131"/>
  <c r="V828" i="131"/>
  <c r="U828" i="131"/>
  <c r="T828" i="131"/>
  <c r="S828" i="131"/>
  <c r="R828" i="131"/>
  <c r="Q828" i="131"/>
  <c r="P828" i="131"/>
  <c r="O828" i="131"/>
  <c r="N828" i="131"/>
  <c r="M828" i="131"/>
  <c r="L828" i="131"/>
  <c r="K828" i="131"/>
  <c r="J828" i="131"/>
  <c r="I828" i="131"/>
  <c r="H828" i="131"/>
  <c r="AG826" i="131"/>
  <c r="AF826" i="131"/>
  <c r="AE826" i="131"/>
  <c r="AD826" i="131"/>
  <c r="AC826" i="131"/>
  <c r="AB826" i="131"/>
  <c r="AA826" i="131"/>
  <c r="Z826" i="131"/>
  <c r="Y826" i="131"/>
  <c r="X826" i="131"/>
  <c r="W826" i="131"/>
  <c r="V826" i="131"/>
  <c r="U826" i="131"/>
  <c r="T826" i="131"/>
  <c r="S826" i="131"/>
  <c r="R826" i="131"/>
  <c r="Q826" i="131"/>
  <c r="P826" i="131"/>
  <c r="O826" i="131"/>
  <c r="N826" i="131"/>
  <c r="M826" i="131"/>
  <c r="L826" i="131"/>
  <c r="K826" i="131"/>
  <c r="J826" i="131"/>
  <c r="I826" i="131"/>
  <c r="H826" i="131"/>
  <c r="AG825" i="131"/>
  <c r="AF825" i="131"/>
  <c r="AE825" i="131"/>
  <c r="AD825" i="131"/>
  <c r="AC825" i="131"/>
  <c r="AB825" i="131"/>
  <c r="AA825" i="131"/>
  <c r="Z825" i="131"/>
  <c r="Y825" i="131"/>
  <c r="X825" i="131"/>
  <c r="W825" i="131"/>
  <c r="V825" i="131"/>
  <c r="U825" i="131"/>
  <c r="T825" i="131"/>
  <c r="S825" i="131"/>
  <c r="R825" i="131"/>
  <c r="Q825" i="131"/>
  <c r="P825" i="131"/>
  <c r="O825" i="131"/>
  <c r="N825" i="131"/>
  <c r="M825" i="131"/>
  <c r="L825" i="131"/>
  <c r="K825" i="131"/>
  <c r="J825" i="131"/>
  <c r="I825" i="131"/>
  <c r="H825" i="131"/>
  <c r="AG824" i="131"/>
  <c r="AF824" i="131"/>
  <c r="AE824" i="131"/>
  <c r="AD824" i="131"/>
  <c r="AC824" i="131"/>
  <c r="AB824" i="131"/>
  <c r="AA824" i="131"/>
  <c r="Z824" i="131"/>
  <c r="Y824" i="131"/>
  <c r="X824" i="131"/>
  <c r="W824" i="131"/>
  <c r="V824" i="131"/>
  <c r="U824" i="131"/>
  <c r="T824" i="131"/>
  <c r="S824" i="131"/>
  <c r="R824" i="131"/>
  <c r="Q824" i="131"/>
  <c r="P824" i="131"/>
  <c r="O824" i="131"/>
  <c r="N824" i="131"/>
  <c r="M824" i="131"/>
  <c r="L824" i="131"/>
  <c r="K824" i="131"/>
  <c r="J824" i="131"/>
  <c r="I824" i="131"/>
  <c r="H824" i="131"/>
  <c r="AG823" i="131"/>
  <c r="AF823" i="131"/>
  <c r="AE823" i="131"/>
  <c r="AD823" i="131"/>
  <c r="AC823" i="131"/>
  <c r="AB823" i="131"/>
  <c r="AA823" i="131"/>
  <c r="Z823" i="131"/>
  <c r="Y823" i="131"/>
  <c r="X823" i="131"/>
  <c r="W823" i="131"/>
  <c r="V823" i="131"/>
  <c r="U823" i="131"/>
  <c r="T823" i="131"/>
  <c r="S823" i="131"/>
  <c r="R823" i="131"/>
  <c r="Q823" i="131"/>
  <c r="P823" i="131"/>
  <c r="O823" i="131"/>
  <c r="N823" i="131"/>
  <c r="M823" i="131"/>
  <c r="L823" i="131"/>
  <c r="K823" i="131"/>
  <c r="J823" i="131"/>
  <c r="I823" i="131"/>
  <c r="H823" i="131"/>
  <c r="AG822" i="131"/>
  <c r="AF822" i="131"/>
  <c r="AE822" i="131"/>
  <c r="AD822" i="131"/>
  <c r="AC822" i="131"/>
  <c r="AB822" i="131"/>
  <c r="AA822" i="131"/>
  <c r="Z822" i="131"/>
  <c r="Y822" i="131"/>
  <c r="X822" i="131"/>
  <c r="W822" i="131"/>
  <c r="V822" i="131"/>
  <c r="U822" i="131"/>
  <c r="T822" i="131"/>
  <c r="S822" i="131"/>
  <c r="R822" i="131"/>
  <c r="Q822" i="131"/>
  <c r="P822" i="131"/>
  <c r="O822" i="131"/>
  <c r="N822" i="131"/>
  <c r="M822" i="131"/>
  <c r="L822" i="131"/>
  <c r="K822" i="131"/>
  <c r="J822" i="131"/>
  <c r="I822" i="131"/>
  <c r="H822" i="131"/>
  <c r="AG821" i="131"/>
  <c r="AF821" i="131"/>
  <c r="AE821" i="131"/>
  <c r="AD821" i="131"/>
  <c r="AC821" i="131"/>
  <c r="AB821" i="131"/>
  <c r="AA821" i="131"/>
  <c r="Z821" i="131"/>
  <c r="Y821" i="131"/>
  <c r="X821" i="131"/>
  <c r="W821" i="131"/>
  <c r="V821" i="131"/>
  <c r="U821" i="131"/>
  <c r="T821" i="131"/>
  <c r="S821" i="131"/>
  <c r="R821" i="131"/>
  <c r="Q821" i="131"/>
  <c r="P821" i="131"/>
  <c r="O821" i="131"/>
  <c r="N821" i="131"/>
  <c r="M821" i="131"/>
  <c r="L821" i="131"/>
  <c r="K821" i="131"/>
  <c r="J821" i="131"/>
  <c r="I821" i="131"/>
  <c r="H821" i="131"/>
  <c r="AG820" i="131"/>
  <c r="AF820" i="131"/>
  <c r="AE820" i="131"/>
  <c r="AD820" i="131"/>
  <c r="AC820" i="131"/>
  <c r="AB820" i="131"/>
  <c r="AA820" i="131"/>
  <c r="Z820" i="131"/>
  <c r="Y820" i="131"/>
  <c r="X820" i="131"/>
  <c r="W820" i="131"/>
  <c r="V820" i="131"/>
  <c r="U820" i="131"/>
  <c r="T820" i="131"/>
  <c r="S820" i="131"/>
  <c r="R820" i="131"/>
  <c r="Q820" i="131"/>
  <c r="P820" i="131"/>
  <c r="O820" i="131"/>
  <c r="N820" i="131"/>
  <c r="M820" i="131"/>
  <c r="L820" i="131"/>
  <c r="K820" i="131"/>
  <c r="J820" i="131"/>
  <c r="I820" i="131"/>
  <c r="H820" i="131"/>
  <c r="AG819" i="131"/>
  <c r="AF819" i="131"/>
  <c r="AE819" i="131"/>
  <c r="AD819" i="131"/>
  <c r="AC819" i="131"/>
  <c r="AB819" i="131"/>
  <c r="AA819" i="131"/>
  <c r="Z819" i="131"/>
  <c r="Y819" i="131"/>
  <c r="X819" i="131"/>
  <c r="W819" i="131"/>
  <c r="V819" i="131"/>
  <c r="U819" i="131"/>
  <c r="T819" i="131"/>
  <c r="S819" i="131"/>
  <c r="R819" i="131"/>
  <c r="Q819" i="131"/>
  <c r="P819" i="131"/>
  <c r="O819" i="131"/>
  <c r="N819" i="131"/>
  <c r="M819" i="131"/>
  <c r="L819" i="131"/>
  <c r="K819" i="131"/>
  <c r="J819" i="131"/>
  <c r="I819" i="131"/>
  <c r="H819" i="131"/>
  <c r="AG818" i="131"/>
  <c r="AF818" i="131"/>
  <c r="AE818" i="131"/>
  <c r="AD818" i="131"/>
  <c r="AC818" i="131"/>
  <c r="AB818" i="131"/>
  <c r="AA818" i="131"/>
  <c r="Z818" i="131"/>
  <c r="Y818" i="131"/>
  <c r="X818" i="131"/>
  <c r="W818" i="131"/>
  <c r="V818" i="131"/>
  <c r="U818" i="131"/>
  <c r="T818" i="131"/>
  <c r="S818" i="131"/>
  <c r="R818" i="131"/>
  <c r="Q818" i="131"/>
  <c r="P818" i="131"/>
  <c r="O818" i="131"/>
  <c r="N818" i="131"/>
  <c r="M818" i="131"/>
  <c r="L818" i="131"/>
  <c r="K818" i="131"/>
  <c r="J818" i="131"/>
  <c r="I818" i="131"/>
  <c r="H818" i="131"/>
  <c r="AG816" i="131"/>
  <c r="AF816" i="131"/>
  <c r="AE816" i="131"/>
  <c r="AD816" i="131"/>
  <c r="AC816" i="131"/>
  <c r="AB816" i="131"/>
  <c r="AA816" i="131"/>
  <c r="Z816" i="131"/>
  <c r="Y816" i="131"/>
  <c r="X816" i="131"/>
  <c r="W816" i="131"/>
  <c r="V816" i="131"/>
  <c r="U816" i="131"/>
  <c r="T816" i="131"/>
  <c r="S816" i="131"/>
  <c r="R816" i="131"/>
  <c r="Q816" i="131"/>
  <c r="P816" i="131"/>
  <c r="O816" i="131"/>
  <c r="N816" i="131"/>
  <c r="M816" i="131"/>
  <c r="L816" i="131"/>
  <c r="K816" i="131"/>
  <c r="J816" i="131"/>
  <c r="I816" i="131"/>
  <c r="H816" i="131"/>
  <c r="AG815" i="131"/>
  <c r="AF815" i="131"/>
  <c r="AE815" i="131"/>
  <c r="AD815" i="131"/>
  <c r="AC815" i="131"/>
  <c r="AB815" i="131"/>
  <c r="AA815" i="131"/>
  <c r="Z815" i="131"/>
  <c r="Y815" i="131"/>
  <c r="X815" i="131"/>
  <c r="W815" i="131"/>
  <c r="V815" i="131"/>
  <c r="U815" i="131"/>
  <c r="T815" i="131"/>
  <c r="S815" i="131"/>
  <c r="R815" i="131"/>
  <c r="Q815" i="131"/>
  <c r="P815" i="131"/>
  <c r="O815" i="131"/>
  <c r="N815" i="131"/>
  <c r="M815" i="131"/>
  <c r="L815" i="131"/>
  <c r="K815" i="131"/>
  <c r="J815" i="131"/>
  <c r="I815" i="131"/>
  <c r="H815" i="131"/>
  <c r="AG814" i="131"/>
  <c r="AF814" i="131"/>
  <c r="AE814" i="131"/>
  <c r="AD814" i="131"/>
  <c r="AC814" i="131"/>
  <c r="AB814" i="131"/>
  <c r="AA814" i="131"/>
  <c r="Z814" i="131"/>
  <c r="Y814" i="131"/>
  <c r="X814" i="131"/>
  <c r="W814" i="131"/>
  <c r="V814" i="131"/>
  <c r="U814" i="131"/>
  <c r="T814" i="131"/>
  <c r="S814" i="131"/>
  <c r="R814" i="131"/>
  <c r="Q814" i="131"/>
  <c r="P814" i="131"/>
  <c r="O814" i="131"/>
  <c r="N814" i="131"/>
  <c r="M814" i="131"/>
  <c r="L814" i="131"/>
  <c r="K814" i="131"/>
  <c r="J814" i="131"/>
  <c r="I814" i="131"/>
  <c r="H814" i="131"/>
  <c r="AG813" i="131"/>
  <c r="AF813" i="131"/>
  <c r="AE813" i="131"/>
  <c r="AD813" i="131"/>
  <c r="AC813" i="131"/>
  <c r="AB813" i="131"/>
  <c r="AA813" i="131"/>
  <c r="Z813" i="131"/>
  <c r="Y813" i="131"/>
  <c r="X813" i="131"/>
  <c r="W813" i="131"/>
  <c r="V813" i="131"/>
  <c r="U813" i="131"/>
  <c r="T813" i="131"/>
  <c r="S813" i="131"/>
  <c r="R813" i="131"/>
  <c r="Q813" i="131"/>
  <c r="P813" i="131"/>
  <c r="O813" i="131"/>
  <c r="N813" i="131"/>
  <c r="M813" i="131"/>
  <c r="L813" i="131"/>
  <c r="K813" i="131"/>
  <c r="J813" i="131"/>
  <c r="I813" i="131"/>
  <c r="H813" i="131"/>
  <c r="AG812" i="131"/>
  <c r="AF812" i="131"/>
  <c r="AE812" i="131"/>
  <c r="AD812" i="131"/>
  <c r="AC812" i="131"/>
  <c r="AB812" i="131"/>
  <c r="AA812" i="131"/>
  <c r="Z812" i="131"/>
  <c r="Y812" i="131"/>
  <c r="X812" i="131"/>
  <c r="W812" i="131"/>
  <c r="V812" i="131"/>
  <c r="U812" i="131"/>
  <c r="T812" i="131"/>
  <c r="S812" i="131"/>
  <c r="R812" i="131"/>
  <c r="Q812" i="131"/>
  <c r="P812" i="131"/>
  <c r="O812" i="131"/>
  <c r="N812" i="131"/>
  <c r="M812" i="131"/>
  <c r="L812" i="131"/>
  <c r="K812" i="131"/>
  <c r="J812" i="131"/>
  <c r="I812" i="131"/>
  <c r="H812" i="131"/>
  <c r="AG811" i="131"/>
  <c r="AF811" i="131"/>
  <c r="AE811" i="131"/>
  <c r="AD811" i="131"/>
  <c r="AC811" i="131"/>
  <c r="AB811" i="131"/>
  <c r="AA811" i="131"/>
  <c r="Z811" i="131"/>
  <c r="Y811" i="131"/>
  <c r="X811" i="131"/>
  <c r="W811" i="131"/>
  <c r="V811" i="131"/>
  <c r="U811" i="131"/>
  <c r="T811" i="131"/>
  <c r="S811" i="131"/>
  <c r="R811" i="131"/>
  <c r="Q811" i="131"/>
  <c r="P811" i="131"/>
  <c r="O811" i="131"/>
  <c r="N811" i="131"/>
  <c r="M811" i="131"/>
  <c r="L811" i="131"/>
  <c r="K811" i="131"/>
  <c r="J811" i="131"/>
  <c r="I811" i="131"/>
  <c r="H811" i="131"/>
  <c r="AG810" i="131"/>
  <c r="AF810" i="131"/>
  <c r="AE810" i="131"/>
  <c r="AD810" i="131"/>
  <c r="AC810" i="131"/>
  <c r="AB810" i="131"/>
  <c r="AA810" i="131"/>
  <c r="Z810" i="131"/>
  <c r="Y810" i="131"/>
  <c r="X810" i="131"/>
  <c r="W810" i="131"/>
  <c r="V810" i="131"/>
  <c r="U810" i="131"/>
  <c r="T810" i="131"/>
  <c r="S810" i="131"/>
  <c r="R810" i="131"/>
  <c r="Q810" i="131"/>
  <c r="P810" i="131"/>
  <c r="O810" i="131"/>
  <c r="N810" i="131"/>
  <c r="M810" i="131"/>
  <c r="L810" i="131"/>
  <c r="K810" i="131"/>
  <c r="J810" i="131"/>
  <c r="I810" i="131"/>
  <c r="H810" i="131"/>
  <c r="AG809" i="131"/>
  <c r="AF809" i="131"/>
  <c r="AE809" i="131"/>
  <c r="AD809" i="131"/>
  <c r="AC809" i="131"/>
  <c r="AB809" i="131"/>
  <c r="AA809" i="131"/>
  <c r="Z809" i="131"/>
  <c r="Y809" i="131"/>
  <c r="X809" i="131"/>
  <c r="W809" i="131"/>
  <c r="V809" i="131"/>
  <c r="U809" i="131"/>
  <c r="T809" i="131"/>
  <c r="S809" i="131"/>
  <c r="R809" i="131"/>
  <c r="Q809" i="131"/>
  <c r="P809" i="131"/>
  <c r="O809" i="131"/>
  <c r="N809" i="131"/>
  <c r="M809" i="131"/>
  <c r="L809" i="131"/>
  <c r="K809" i="131"/>
  <c r="J809" i="131"/>
  <c r="I809" i="131"/>
  <c r="H809" i="131"/>
  <c r="AG808" i="131"/>
  <c r="AF808" i="131"/>
  <c r="AE808" i="131"/>
  <c r="AD808" i="131"/>
  <c r="AC808" i="131"/>
  <c r="AB808" i="131"/>
  <c r="AA808" i="131"/>
  <c r="Z808" i="131"/>
  <c r="Y808" i="131"/>
  <c r="X808" i="131"/>
  <c r="W808" i="131"/>
  <c r="V808" i="131"/>
  <c r="U808" i="131"/>
  <c r="T808" i="131"/>
  <c r="S808" i="131"/>
  <c r="R808" i="131"/>
  <c r="Q808" i="131"/>
  <c r="P808" i="131"/>
  <c r="O808" i="131"/>
  <c r="N808" i="131"/>
  <c r="M808" i="131"/>
  <c r="L808" i="131"/>
  <c r="K808" i="131"/>
  <c r="J808" i="131"/>
  <c r="I808" i="131"/>
  <c r="H808" i="131"/>
  <c r="AG806" i="131"/>
  <c r="AF806" i="131"/>
  <c r="AE806" i="131"/>
  <c r="AD806" i="131"/>
  <c r="AC806" i="131"/>
  <c r="AB806" i="131"/>
  <c r="AA806" i="131"/>
  <c r="Z806" i="131"/>
  <c r="Y806" i="131"/>
  <c r="X806" i="131"/>
  <c r="W806" i="131"/>
  <c r="V806" i="131"/>
  <c r="U806" i="131"/>
  <c r="T806" i="131"/>
  <c r="S806" i="131"/>
  <c r="R806" i="131"/>
  <c r="Q806" i="131"/>
  <c r="P806" i="131"/>
  <c r="O806" i="131"/>
  <c r="N806" i="131"/>
  <c r="M806" i="131"/>
  <c r="L806" i="131"/>
  <c r="K806" i="131"/>
  <c r="J806" i="131"/>
  <c r="I806" i="131"/>
  <c r="H806" i="131"/>
  <c r="AG805" i="131"/>
  <c r="AF805" i="131"/>
  <c r="AE805" i="131"/>
  <c r="AD805" i="131"/>
  <c r="AC805" i="131"/>
  <c r="AB805" i="131"/>
  <c r="AA805" i="131"/>
  <c r="Z805" i="131"/>
  <c r="Y805" i="131"/>
  <c r="X805" i="131"/>
  <c r="W805" i="131"/>
  <c r="V805" i="131"/>
  <c r="U805" i="131"/>
  <c r="T805" i="131"/>
  <c r="S805" i="131"/>
  <c r="R805" i="131"/>
  <c r="Q805" i="131"/>
  <c r="P805" i="131"/>
  <c r="O805" i="131"/>
  <c r="N805" i="131"/>
  <c r="M805" i="131"/>
  <c r="L805" i="131"/>
  <c r="K805" i="131"/>
  <c r="J805" i="131"/>
  <c r="I805" i="131"/>
  <c r="H805" i="131"/>
  <c r="AG804" i="131"/>
  <c r="AF804" i="131"/>
  <c r="AE804" i="131"/>
  <c r="AD804" i="131"/>
  <c r="AC804" i="131"/>
  <c r="AB804" i="131"/>
  <c r="AA804" i="131"/>
  <c r="Z804" i="131"/>
  <c r="Y804" i="131"/>
  <c r="X804" i="131"/>
  <c r="W804" i="131"/>
  <c r="V804" i="131"/>
  <c r="U804" i="131"/>
  <c r="T804" i="131"/>
  <c r="S804" i="131"/>
  <c r="R804" i="131"/>
  <c r="Q804" i="131"/>
  <c r="P804" i="131"/>
  <c r="O804" i="131"/>
  <c r="N804" i="131"/>
  <c r="M804" i="131"/>
  <c r="L804" i="131"/>
  <c r="K804" i="131"/>
  <c r="J804" i="131"/>
  <c r="I804" i="131"/>
  <c r="H804" i="131"/>
  <c r="AG803" i="131"/>
  <c r="AF803" i="131"/>
  <c r="AE803" i="131"/>
  <c r="AD803" i="131"/>
  <c r="AC803" i="131"/>
  <c r="AB803" i="131"/>
  <c r="AA803" i="131"/>
  <c r="Z803" i="131"/>
  <c r="Y803" i="131"/>
  <c r="X803" i="131"/>
  <c r="W803" i="131"/>
  <c r="V803" i="131"/>
  <c r="U803" i="131"/>
  <c r="T803" i="131"/>
  <c r="S803" i="131"/>
  <c r="R803" i="131"/>
  <c r="Q803" i="131"/>
  <c r="P803" i="131"/>
  <c r="O803" i="131"/>
  <c r="N803" i="131"/>
  <c r="M803" i="131"/>
  <c r="L803" i="131"/>
  <c r="K803" i="131"/>
  <c r="J803" i="131"/>
  <c r="I803" i="131"/>
  <c r="H803" i="131"/>
  <c r="AG802" i="131"/>
  <c r="AF802" i="131"/>
  <c r="AE802" i="131"/>
  <c r="AD802" i="131"/>
  <c r="AC802" i="131"/>
  <c r="AB802" i="131"/>
  <c r="AA802" i="131"/>
  <c r="Z802" i="131"/>
  <c r="Y802" i="131"/>
  <c r="X802" i="131"/>
  <c r="W802" i="131"/>
  <c r="V802" i="131"/>
  <c r="U802" i="131"/>
  <c r="T802" i="131"/>
  <c r="S802" i="131"/>
  <c r="R802" i="131"/>
  <c r="Q802" i="131"/>
  <c r="P802" i="131"/>
  <c r="O802" i="131"/>
  <c r="N802" i="131"/>
  <c r="M802" i="131"/>
  <c r="L802" i="131"/>
  <c r="K802" i="131"/>
  <c r="J802" i="131"/>
  <c r="I802" i="131"/>
  <c r="H802" i="131"/>
  <c r="AG801" i="131"/>
  <c r="AF801" i="131"/>
  <c r="AE801" i="131"/>
  <c r="AD801" i="131"/>
  <c r="AC801" i="131"/>
  <c r="AB801" i="131"/>
  <c r="AA801" i="131"/>
  <c r="Z801" i="131"/>
  <c r="Y801" i="131"/>
  <c r="X801" i="131"/>
  <c r="W801" i="131"/>
  <c r="V801" i="131"/>
  <c r="U801" i="131"/>
  <c r="T801" i="131"/>
  <c r="S801" i="131"/>
  <c r="R801" i="131"/>
  <c r="Q801" i="131"/>
  <c r="P801" i="131"/>
  <c r="O801" i="131"/>
  <c r="N801" i="131"/>
  <c r="M801" i="131"/>
  <c r="L801" i="131"/>
  <c r="K801" i="131"/>
  <c r="J801" i="131"/>
  <c r="I801" i="131"/>
  <c r="H801" i="131"/>
  <c r="AG800" i="131"/>
  <c r="AF800" i="131"/>
  <c r="AE800" i="131"/>
  <c r="AD800" i="131"/>
  <c r="AC800" i="131"/>
  <c r="AB800" i="131"/>
  <c r="AA800" i="131"/>
  <c r="Z800" i="131"/>
  <c r="Y800" i="131"/>
  <c r="X800" i="131"/>
  <c r="W800" i="131"/>
  <c r="V800" i="131"/>
  <c r="U800" i="131"/>
  <c r="T800" i="131"/>
  <c r="S800" i="131"/>
  <c r="R800" i="131"/>
  <c r="Q800" i="131"/>
  <c r="P800" i="131"/>
  <c r="O800" i="131"/>
  <c r="N800" i="131"/>
  <c r="M800" i="131"/>
  <c r="L800" i="131"/>
  <c r="K800" i="131"/>
  <c r="J800" i="131"/>
  <c r="I800" i="131"/>
  <c r="H800" i="131"/>
  <c r="AG799" i="131"/>
  <c r="AF799" i="131"/>
  <c r="AE799" i="131"/>
  <c r="AD799" i="131"/>
  <c r="AC799" i="131"/>
  <c r="AB799" i="131"/>
  <c r="AA799" i="131"/>
  <c r="Z799" i="131"/>
  <c r="Y799" i="131"/>
  <c r="X799" i="131"/>
  <c r="W799" i="131"/>
  <c r="V799" i="131"/>
  <c r="U799" i="131"/>
  <c r="T799" i="131"/>
  <c r="S799" i="131"/>
  <c r="R799" i="131"/>
  <c r="Q799" i="131"/>
  <c r="P799" i="131"/>
  <c r="O799" i="131"/>
  <c r="N799" i="131"/>
  <c r="M799" i="131"/>
  <c r="L799" i="131"/>
  <c r="K799" i="131"/>
  <c r="J799" i="131"/>
  <c r="I799" i="131"/>
  <c r="H799" i="131"/>
  <c r="AG798" i="131"/>
  <c r="AF798" i="131"/>
  <c r="AE798" i="131"/>
  <c r="AD798" i="131"/>
  <c r="AC798" i="131"/>
  <c r="AB798" i="131"/>
  <c r="AA798" i="131"/>
  <c r="Z798" i="131"/>
  <c r="Y798" i="131"/>
  <c r="X798" i="131"/>
  <c r="W798" i="131"/>
  <c r="V798" i="131"/>
  <c r="U798" i="131"/>
  <c r="T798" i="131"/>
  <c r="S798" i="131"/>
  <c r="R798" i="131"/>
  <c r="Q798" i="131"/>
  <c r="P798" i="131"/>
  <c r="O798" i="131"/>
  <c r="N798" i="131"/>
  <c r="M798" i="131"/>
  <c r="L798" i="131"/>
  <c r="K798" i="131"/>
  <c r="J798" i="131"/>
  <c r="I798" i="131"/>
  <c r="H798" i="131"/>
  <c r="R795" i="131"/>
  <c r="Q795" i="131"/>
  <c r="P795" i="131"/>
  <c r="O795" i="131"/>
  <c r="N795" i="131"/>
  <c r="M795" i="131"/>
  <c r="L795" i="131"/>
  <c r="R794" i="131"/>
  <c r="Q794" i="131"/>
  <c r="P794" i="131"/>
  <c r="O794" i="131"/>
  <c r="N794" i="131"/>
  <c r="M794" i="131"/>
  <c r="L794" i="131"/>
  <c r="R793" i="131"/>
  <c r="Q793" i="131"/>
  <c r="P793" i="131"/>
  <c r="O793" i="131"/>
  <c r="N793" i="131"/>
  <c r="M793" i="131"/>
  <c r="L793" i="131"/>
  <c r="O792" i="131"/>
  <c r="N792" i="131"/>
  <c r="M792" i="131"/>
  <c r="L792" i="131"/>
  <c r="O791" i="131"/>
  <c r="N791" i="131"/>
  <c r="M791" i="131"/>
  <c r="L791" i="131"/>
  <c r="O790" i="131"/>
  <c r="N790" i="131"/>
  <c r="M790" i="131"/>
  <c r="L790" i="131"/>
  <c r="O789" i="131"/>
  <c r="N789" i="131"/>
  <c r="M789" i="131"/>
  <c r="L789" i="131"/>
  <c r="O788" i="131"/>
  <c r="N788" i="131"/>
  <c r="M788" i="131"/>
  <c r="L788" i="131"/>
  <c r="O787" i="131"/>
  <c r="N787" i="131"/>
  <c r="M787" i="131"/>
  <c r="L787" i="131"/>
  <c r="AG785" i="131"/>
  <c r="AF785" i="131"/>
  <c r="AE785" i="131"/>
  <c r="AD785" i="131"/>
  <c r="AC785" i="131"/>
  <c r="AB785" i="131"/>
  <c r="AA785" i="131"/>
  <c r="Z785" i="131"/>
  <c r="Y785" i="131"/>
  <c r="X785" i="131"/>
  <c r="W785" i="131"/>
  <c r="V785" i="131"/>
  <c r="U785" i="131"/>
  <c r="T785" i="131"/>
  <c r="S785" i="131"/>
  <c r="R785" i="131"/>
  <c r="Q785" i="131"/>
  <c r="P785" i="131"/>
  <c r="O785" i="131"/>
  <c r="N785" i="131"/>
  <c r="M785" i="131"/>
  <c r="L785" i="131"/>
  <c r="K785" i="131"/>
  <c r="J785" i="131"/>
  <c r="I785" i="131"/>
  <c r="H785" i="131"/>
  <c r="R784" i="131"/>
  <c r="Q784" i="131"/>
  <c r="P784" i="131"/>
  <c r="O784" i="131"/>
  <c r="N784" i="131"/>
  <c r="M784" i="131"/>
  <c r="L784" i="131"/>
  <c r="K784" i="131"/>
  <c r="J784" i="131"/>
  <c r="I784" i="131"/>
  <c r="H784" i="131"/>
  <c r="AG783" i="131"/>
  <c r="AF783" i="131"/>
  <c r="AE783" i="131"/>
  <c r="AD783" i="131"/>
  <c r="AC783" i="131"/>
  <c r="AB783" i="131"/>
  <c r="AA783" i="131"/>
  <c r="Z783" i="131"/>
  <c r="Y783" i="131"/>
  <c r="X783" i="131"/>
  <c r="W783" i="131"/>
  <c r="V783" i="131"/>
  <c r="U783" i="131"/>
  <c r="R783" i="131"/>
  <c r="Q783" i="131"/>
  <c r="P783" i="131"/>
  <c r="O783" i="131"/>
  <c r="N783" i="131"/>
  <c r="M783" i="131"/>
  <c r="L783" i="131"/>
  <c r="K783" i="131"/>
  <c r="J783" i="131"/>
  <c r="I783" i="131"/>
  <c r="H783" i="131"/>
  <c r="AG782" i="131"/>
  <c r="AF782" i="131"/>
  <c r="AE782" i="131"/>
  <c r="AD782" i="131"/>
  <c r="AC782" i="131"/>
  <c r="AB782" i="131"/>
  <c r="AA782" i="131"/>
  <c r="Z782" i="131"/>
  <c r="Y782" i="131"/>
  <c r="X782" i="131"/>
  <c r="W782" i="131"/>
  <c r="V782" i="131"/>
  <c r="U782" i="131"/>
  <c r="R782" i="131"/>
  <c r="Q782" i="131"/>
  <c r="P782" i="131"/>
  <c r="O782" i="131"/>
  <c r="N782" i="131"/>
  <c r="M782" i="131"/>
  <c r="L782" i="131"/>
  <c r="K782" i="131"/>
  <c r="J782" i="131"/>
  <c r="I782" i="131"/>
  <c r="H782" i="131"/>
  <c r="AG781" i="131"/>
  <c r="AF781" i="131"/>
  <c r="AE781" i="131"/>
  <c r="AD781" i="131"/>
  <c r="AC781" i="131"/>
  <c r="AB781" i="131"/>
  <c r="AA781" i="131"/>
  <c r="Z781" i="131"/>
  <c r="Y781" i="131"/>
  <c r="X781" i="131"/>
  <c r="W781" i="131"/>
  <c r="V781" i="131"/>
  <c r="U781" i="131"/>
  <c r="R781" i="131"/>
  <c r="Q781" i="131"/>
  <c r="P781" i="131"/>
  <c r="O781" i="131"/>
  <c r="N781" i="131"/>
  <c r="M781" i="131"/>
  <c r="L781" i="131"/>
  <c r="K781" i="131"/>
  <c r="J781" i="131"/>
  <c r="I781" i="131"/>
  <c r="H781" i="131"/>
  <c r="R780" i="131"/>
  <c r="Q780" i="131"/>
  <c r="P780" i="131"/>
  <c r="O780" i="131"/>
  <c r="N780" i="131"/>
  <c r="M780" i="131"/>
  <c r="L780" i="131"/>
  <c r="R779" i="131"/>
  <c r="Q779" i="131"/>
  <c r="P779" i="131"/>
  <c r="O779" i="131"/>
  <c r="N779" i="131"/>
  <c r="M779" i="131"/>
  <c r="L779" i="131"/>
  <c r="R778" i="131"/>
  <c r="Q778" i="131"/>
  <c r="P778" i="131"/>
  <c r="O778" i="131"/>
  <c r="N778" i="131"/>
  <c r="M778" i="131"/>
  <c r="L778" i="131"/>
  <c r="R777" i="131"/>
  <c r="Q777" i="131"/>
  <c r="P777" i="131"/>
  <c r="O777" i="131"/>
  <c r="N777" i="131"/>
  <c r="M777" i="131"/>
  <c r="L777" i="131"/>
  <c r="R775" i="131"/>
  <c r="Q775" i="131"/>
  <c r="P775" i="131"/>
  <c r="O775" i="131"/>
  <c r="N775" i="131"/>
  <c r="M775" i="131"/>
  <c r="L775" i="131"/>
  <c r="O774" i="131"/>
  <c r="N774" i="131"/>
  <c r="M774" i="131"/>
  <c r="L774" i="131"/>
  <c r="O773" i="131"/>
  <c r="N773" i="131"/>
  <c r="M773" i="131"/>
  <c r="L773" i="131"/>
  <c r="O772" i="131"/>
  <c r="N772" i="131"/>
  <c r="M772" i="131"/>
  <c r="L772" i="131"/>
  <c r="O771" i="131"/>
  <c r="N771" i="131"/>
  <c r="M771" i="131"/>
  <c r="L771" i="131"/>
  <c r="L769" i="131"/>
  <c r="AG765" i="131"/>
  <c r="AF765" i="131"/>
  <c r="AE765" i="131"/>
  <c r="AD765" i="131"/>
  <c r="AC765" i="131"/>
  <c r="AB765" i="131"/>
  <c r="AA765" i="131"/>
  <c r="Z765" i="131"/>
  <c r="Y765" i="131"/>
  <c r="X765" i="131"/>
  <c r="W765" i="131"/>
  <c r="V765" i="131"/>
  <c r="U765" i="131"/>
  <c r="T765" i="131"/>
  <c r="S765" i="131"/>
  <c r="R765" i="131"/>
  <c r="Q765" i="131"/>
  <c r="P765" i="131"/>
  <c r="O765" i="131"/>
  <c r="N765" i="131"/>
  <c r="M765" i="131"/>
  <c r="L765" i="131"/>
  <c r="K765" i="131"/>
  <c r="J765" i="131"/>
  <c r="I765" i="131"/>
  <c r="H765" i="131"/>
  <c r="O755" i="131"/>
  <c r="N755" i="131"/>
  <c r="M755" i="131"/>
  <c r="L755" i="131"/>
  <c r="AG735" i="131"/>
  <c r="AF735" i="131"/>
  <c r="AE735" i="131"/>
  <c r="AD735" i="131"/>
  <c r="AC735" i="131"/>
  <c r="AB735" i="131"/>
  <c r="AA735" i="131"/>
  <c r="Z735" i="131"/>
  <c r="Y735" i="131"/>
  <c r="X735" i="131"/>
  <c r="W735" i="131"/>
  <c r="V735" i="131"/>
  <c r="U735" i="131"/>
  <c r="T735" i="131"/>
  <c r="S735" i="131"/>
  <c r="R735" i="131"/>
  <c r="Q735" i="131"/>
  <c r="P735" i="131"/>
  <c r="O735" i="131"/>
  <c r="N735" i="131"/>
  <c r="M735" i="131"/>
  <c r="L735" i="131"/>
  <c r="K735" i="131"/>
  <c r="J735" i="131"/>
  <c r="I735" i="131"/>
  <c r="H735" i="131"/>
  <c r="AG734" i="131"/>
  <c r="AF734" i="131"/>
  <c r="AE734" i="131"/>
  <c r="AD734" i="131"/>
  <c r="AC734" i="131"/>
  <c r="AB734" i="131"/>
  <c r="AA734" i="131"/>
  <c r="Z734" i="131"/>
  <c r="Y734" i="131"/>
  <c r="X734" i="131"/>
  <c r="W734" i="131"/>
  <c r="V734" i="131"/>
  <c r="U734" i="131"/>
  <c r="T734" i="131"/>
  <c r="S734" i="131"/>
  <c r="R734" i="131"/>
  <c r="Q734" i="131"/>
  <c r="P734" i="131"/>
  <c r="O734" i="131"/>
  <c r="N734" i="131"/>
  <c r="M734" i="131"/>
  <c r="L734" i="131"/>
  <c r="K734" i="131"/>
  <c r="J734" i="131"/>
  <c r="I734" i="131"/>
  <c r="H734" i="131"/>
  <c r="AG733" i="131"/>
  <c r="AF733" i="131"/>
  <c r="AE733" i="131"/>
  <c r="AD733" i="131"/>
  <c r="AC733" i="131"/>
  <c r="AB733" i="131"/>
  <c r="AA733" i="131"/>
  <c r="Z733" i="131"/>
  <c r="Y733" i="131"/>
  <c r="X733" i="131"/>
  <c r="W733" i="131"/>
  <c r="V733" i="131"/>
  <c r="U733" i="131"/>
  <c r="T733" i="131"/>
  <c r="S733" i="131"/>
  <c r="R733" i="131"/>
  <c r="Q733" i="131"/>
  <c r="P733" i="131"/>
  <c r="O733" i="131"/>
  <c r="N733" i="131"/>
  <c r="M733" i="131"/>
  <c r="L733" i="131"/>
  <c r="K733" i="131"/>
  <c r="J733" i="131"/>
  <c r="I733" i="131"/>
  <c r="H733" i="131"/>
  <c r="AG732" i="131"/>
  <c r="AF732" i="131"/>
  <c r="AE732" i="131"/>
  <c r="AD732" i="131"/>
  <c r="AC732" i="131"/>
  <c r="AB732" i="131"/>
  <c r="AA732" i="131"/>
  <c r="Z732" i="131"/>
  <c r="Y732" i="131"/>
  <c r="X732" i="131"/>
  <c r="W732" i="131"/>
  <c r="V732" i="131"/>
  <c r="U732" i="131"/>
  <c r="T732" i="131"/>
  <c r="S732" i="131"/>
  <c r="R732" i="131"/>
  <c r="Q732" i="131"/>
  <c r="P732" i="131"/>
  <c r="O732" i="131"/>
  <c r="N732" i="131"/>
  <c r="M732" i="131"/>
  <c r="L732" i="131"/>
  <c r="K732" i="131"/>
  <c r="J732" i="131"/>
  <c r="I732" i="131"/>
  <c r="H732" i="131"/>
  <c r="AG731" i="131"/>
  <c r="AF731" i="131"/>
  <c r="AE731" i="131"/>
  <c r="AD731" i="131"/>
  <c r="AC731" i="131"/>
  <c r="AB731" i="131"/>
  <c r="AA731" i="131"/>
  <c r="Z731" i="131"/>
  <c r="Y731" i="131"/>
  <c r="X731" i="131"/>
  <c r="W731" i="131"/>
  <c r="V731" i="131"/>
  <c r="U731" i="131"/>
  <c r="T731" i="131"/>
  <c r="S731" i="131"/>
  <c r="R731" i="131"/>
  <c r="Q731" i="131"/>
  <c r="P731" i="131"/>
  <c r="O731" i="131"/>
  <c r="N731" i="131"/>
  <c r="M731" i="131"/>
  <c r="L731" i="131"/>
  <c r="K731" i="131"/>
  <c r="J731" i="131"/>
  <c r="I731" i="131"/>
  <c r="H731" i="131"/>
  <c r="AG715" i="131"/>
  <c r="AF715" i="131"/>
  <c r="AE715" i="131"/>
  <c r="AD715" i="131"/>
  <c r="AC715" i="131"/>
  <c r="AB715" i="131"/>
  <c r="AA715" i="131"/>
  <c r="Z715" i="131"/>
  <c r="Y715" i="131"/>
  <c r="X715" i="131"/>
  <c r="W715" i="131"/>
  <c r="V715" i="131"/>
  <c r="U715" i="131"/>
  <c r="T715" i="131"/>
  <c r="S715" i="131"/>
  <c r="R715" i="131"/>
  <c r="Q715" i="131"/>
  <c r="P715" i="131"/>
  <c r="O715" i="131"/>
  <c r="N715" i="131"/>
  <c r="M715" i="131"/>
  <c r="L715" i="131"/>
  <c r="K715" i="131"/>
  <c r="J715" i="131"/>
  <c r="I715" i="131"/>
  <c r="H715" i="131"/>
  <c r="AG714" i="131"/>
  <c r="AF714" i="131"/>
  <c r="AE714" i="131"/>
  <c r="AD714" i="131"/>
  <c r="AC714" i="131"/>
  <c r="AB714" i="131"/>
  <c r="AA714" i="131"/>
  <c r="Z714" i="131"/>
  <c r="Y714" i="131"/>
  <c r="X714" i="131"/>
  <c r="W714" i="131"/>
  <c r="V714" i="131"/>
  <c r="U714" i="131"/>
  <c r="T714" i="131"/>
  <c r="S714" i="131"/>
  <c r="R714" i="131"/>
  <c r="Q714" i="131"/>
  <c r="P714" i="131"/>
  <c r="O714" i="131"/>
  <c r="N714" i="131"/>
  <c r="M714" i="131"/>
  <c r="L714" i="131"/>
  <c r="K714" i="131"/>
  <c r="J714" i="131"/>
  <c r="I714" i="131"/>
  <c r="H714" i="131"/>
  <c r="AG713" i="131"/>
  <c r="AF713" i="131"/>
  <c r="AE713" i="131"/>
  <c r="AD713" i="131"/>
  <c r="AC713" i="131"/>
  <c r="AB713" i="131"/>
  <c r="AA713" i="131"/>
  <c r="Z713" i="131"/>
  <c r="Y713" i="131"/>
  <c r="X713" i="131"/>
  <c r="W713" i="131"/>
  <c r="V713" i="131"/>
  <c r="U713" i="131"/>
  <c r="T713" i="131"/>
  <c r="S713" i="131"/>
  <c r="R713" i="131"/>
  <c r="Q713" i="131"/>
  <c r="P713" i="131"/>
  <c r="O713" i="131"/>
  <c r="N713" i="131"/>
  <c r="M713" i="131"/>
  <c r="L713" i="131"/>
  <c r="K713" i="131"/>
  <c r="J713" i="131"/>
  <c r="I713" i="131"/>
  <c r="H713" i="131"/>
  <c r="R712" i="131"/>
  <c r="Q712" i="131"/>
  <c r="P712" i="131"/>
  <c r="O712" i="131"/>
  <c r="N712" i="131"/>
  <c r="M712" i="131"/>
  <c r="L712" i="131"/>
  <c r="AG705" i="131"/>
  <c r="AF705" i="131"/>
  <c r="AE705" i="131"/>
  <c r="AD705" i="131"/>
  <c r="AC705" i="131"/>
  <c r="AB705" i="131"/>
  <c r="AA705" i="131"/>
  <c r="Z705" i="131"/>
  <c r="Y705" i="131"/>
  <c r="X705" i="131"/>
  <c r="W705" i="131"/>
  <c r="V705" i="131"/>
  <c r="U705" i="131"/>
  <c r="T705" i="131"/>
  <c r="S705" i="131"/>
  <c r="R705" i="131"/>
  <c r="Q705" i="131"/>
  <c r="P705" i="131"/>
  <c r="O705" i="131"/>
  <c r="N705" i="131"/>
  <c r="M705" i="131"/>
  <c r="L705" i="131"/>
  <c r="K705" i="131"/>
  <c r="J705" i="131"/>
  <c r="I705" i="131"/>
  <c r="H705" i="131"/>
  <c r="AG704" i="131"/>
  <c r="AF704" i="131"/>
  <c r="AE704" i="131"/>
  <c r="AD704" i="131"/>
  <c r="AC704" i="131"/>
  <c r="AB704" i="131"/>
  <c r="AA704" i="131"/>
  <c r="Z704" i="131"/>
  <c r="Y704" i="131"/>
  <c r="X704" i="131"/>
  <c r="W704" i="131"/>
  <c r="V704" i="131"/>
  <c r="U704" i="131"/>
  <c r="T704" i="131"/>
  <c r="S704" i="131"/>
  <c r="R704" i="131"/>
  <c r="Q704" i="131"/>
  <c r="P704" i="131"/>
  <c r="O704" i="131"/>
  <c r="N704" i="131"/>
  <c r="M704" i="131"/>
  <c r="L704" i="131"/>
  <c r="K704" i="131"/>
  <c r="J704" i="131"/>
  <c r="I704" i="131"/>
  <c r="H704" i="131"/>
  <c r="AG703" i="131"/>
  <c r="AF703" i="131"/>
  <c r="AE703" i="131"/>
  <c r="AD703" i="131"/>
  <c r="AC703" i="131"/>
  <c r="AB703" i="131"/>
  <c r="AA703" i="131"/>
  <c r="Z703" i="131"/>
  <c r="Y703" i="131"/>
  <c r="X703" i="131"/>
  <c r="W703" i="131"/>
  <c r="V703" i="131"/>
  <c r="U703" i="131"/>
  <c r="T703" i="131"/>
  <c r="S703" i="131"/>
  <c r="R703" i="131"/>
  <c r="Q703" i="131"/>
  <c r="P703" i="131"/>
  <c r="O703" i="131"/>
  <c r="N703" i="131"/>
  <c r="M703" i="131"/>
  <c r="L703" i="131"/>
  <c r="K703" i="131"/>
  <c r="J703" i="131"/>
  <c r="I703" i="131"/>
  <c r="H703" i="131"/>
  <c r="AG702" i="131"/>
  <c r="AF702" i="131"/>
  <c r="AE702" i="131"/>
  <c r="AD702" i="131"/>
  <c r="AC702" i="131"/>
  <c r="AB702" i="131"/>
  <c r="AA702" i="131"/>
  <c r="Z702" i="131"/>
  <c r="Y702" i="131"/>
  <c r="X702" i="131"/>
  <c r="W702" i="131"/>
  <c r="V702" i="131"/>
  <c r="U702" i="131"/>
  <c r="T702" i="131"/>
  <c r="S702" i="131"/>
  <c r="R702" i="131"/>
  <c r="Q702" i="131"/>
  <c r="P702" i="131"/>
  <c r="O702" i="131"/>
  <c r="N702" i="131"/>
  <c r="M702" i="131"/>
  <c r="L702" i="131"/>
  <c r="K702" i="131"/>
  <c r="J702" i="131"/>
  <c r="I702" i="131"/>
  <c r="H702" i="131"/>
  <c r="AG701" i="131"/>
  <c r="AF701" i="131"/>
  <c r="AE701" i="131"/>
  <c r="AD701" i="131"/>
  <c r="AC701" i="131"/>
  <c r="AB701" i="131"/>
  <c r="AA701" i="131"/>
  <c r="Z701" i="131"/>
  <c r="Y701" i="131"/>
  <c r="X701" i="131"/>
  <c r="W701" i="131"/>
  <c r="V701" i="131"/>
  <c r="U701" i="131"/>
  <c r="T701" i="131"/>
  <c r="S701" i="131"/>
  <c r="R701" i="131"/>
  <c r="Q701" i="131"/>
  <c r="P701" i="131"/>
  <c r="O701" i="131"/>
  <c r="N701" i="131"/>
  <c r="M701" i="131"/>
  <c r="L701" i="131"/>
  <c r="K701" i="131"/>
  <c r="J701" i="131"/>
  <c r="I701" i="131"/>
  <c r="H701" i="131"/>
  <c r="AG700" i="131"/>
  <c r="AF700" i="131"/>
  <c r="AE700" i="131"/>
  <c r="AD700" i="131"/>
  <c r="AC700" i="131"/>
  <c r="AB700" i="131"/>
  <c r="AA700" i="131"/>
  <c r="Z700" i="131"/>
  <c r="Y700" i="131"/>
  <c r="X700" i="131"/>
  <c r="W700" i="131"/>
  <c r="V700" i="131"/>
  <c r="U700" i="131"/>
  <c r="T700" i="131"/>
  <c r="S700" i="131"/>
  <c r="R700" i="131"/>
  <c r="Q700" i="131"/>
  <c r="P700" i="131"/>
  <c r="O700" i="131"/>
  <c r="N700" i="131"/>
  <c r="M700" i="131"/>
  <c r="L700" i="131"/>
  <c r="K700" i="131"/>
  <c r="J700" i="131"/>
  <c r="I700" i="131"/>
  <c r="H700" i="131"/>
  <c r="AG699" i="131"/>
  <c r="AF699" i="131"/>
  <c r="AE699" i="131"/>
  <c r="AD699" i="131"/>
  <c r="AC699" i="131"/>
  <c r="AB699" i="131"/>
  <c r="AA699" i="131"/>
  <c r="Z699" i="131"/>
  <c r="Y699" i="131"/>
  <c r="X699" i="131"/>
  <c r="W699" i="131"/>
  <c r="V699" i="131"/>
  <c r="U699" i="131"/>
  <c r="T699" i="131"/>
  <c r="S699" i="131"/>
  <c r="R699" i="131"/>
  <c r="Q699" i="131"/>
  <c r="P699" i="131"/>
  <c r="O699" i="131"/>
  <c r="N699" i="131"/>
  <c r="M699" i="131"/>
  <c r="L699" i="131"/>
  <c r="K699" i="131"/>
  <c r="J699" i="131"/>
  <c r="I699" i="131"/>
  <c r="H699" i="131"/>
  <c r="AG698" i="131"/>
  <c r="AF698" i="131"/>
  <c r="AE698" i="131"/>
  <c r="AD698" i="131"/>
  <c r="AC698" i="131"/>
  <c r="AB698" i="131"/>
  <c r="AA698" i="131"/>
  <c r="Z698" i="131"/>
  <c r="Y698" i="131"/>
  <c r="X698" i="131"/>
  <c r="W698" i="131"/>
  <c r="V698" i="131"/>
  <c r="U698" i="131"/>
  <c r="T698" i="131"/>
  <c r="S698" i="131"/>
  <c r="R698" i="131"/>
  <c r="Q698" i="131"/>
  <c r="P698" i="131"/>
  <c r="O698" i="131"/>
  <c r="N698" i="131"/>
  <c r="M698" i="131"/>
  <c r="L698" i="131"/>
  <c r="K698" i="131"/>
  <c r="J698" i="131"/>
  <c r="I698" i="131"/>
  <c r="H698" i="131"/>
  <c r="AG697" i="131"/>
  <c r="AF697" i="131"/>
  <c r="AE697" i="131"/>
  <c r="AD697" i="131"/>
  <c r="AC697" i="131"/>
  <c r="AB697" i="131"/>
  <c r="AA697" i="131"/>
  <c r="Z697" i="131"/>
  <c r="Y697" i="131"/>
  <c r="X697" i="131"/>
  <c r="W697" i="131"/>
  <c r="V697" i="131"/>
  <c r="U697" i="131"/>
  <c r="T697" i="131"/>
  <c r="S697" i="131"/>
  <c r="R697" i="131"/>
  <c r="Q697" i="131"/>
  <c r="P697" i="131"/>
  <c r="O697" i="131"/>
  <c r="N697" i="131"/>
  <c r="M697" i="131"/>
  <c r="L697" i="131"/>
  <c r="K697" i="131"/>
  <c r="J697" i="131"/>
  <c r="I697" i="131"/>
  <c r="H697" i="131"/>
  <c r="AG695" i="131"/>
  <c r="AF695" i="131"/>
  <c r="AE695" i="131"/>
  <c r="AD695" i="131"/>
  <c r="AC695" i="131"/>
  <c r="AB695" i="131"/>
  <c r="AA695" i="131"/>
  <c r="Z695" i="131"/>
  <c r="Y695" i="131"/>
  <c r="X695" i="131"/>
  <c r="W695" i="131"/>
  <c r="V695" i="131"/>
  <c r="U695" i="131"/>
  <c r="T695" i="131"/>
  <c r="S695" i="131"/>
  <c r="R695" i="131"/>
  <c r="Q695" i="131"/>
  <c r="P695" i="131"/>
  <c r="O695" i="131"/>
  <c r="N695" i="131"/>
  <c r="M695" i="131"/>
  <c r="L695" i="131"/>
  <c r="K695" i="131"/>
  <c r="J695" i="131"/>
  <c r="I695" i="131"/>
  <c r="H695" i="131"/>
  <c r="AG694" i="131"/>
  <c r="AF694" i="131"/>
  <c r="AE694" i="131"/>
  <c r="AD694" i="131"/>
  <c r="AC694" i="131"/>
  <c r="AB694" i="131"/>
  <c r="AA694" i="131"/>
  <c r="Z694" i="131"/>
  <c r="Y694" i="131"/>
  <c r="X694" i="131"/>
  <c r="W694" i="131"/>
  <c r="V694" i="131"/>
  <c r="U694" i="131"/>
  <c r="T694" i="131"/>
  <c r="S694" i="131"/>
  <c r="R694" i="131"/>
  <c r="Q694" i="131"/>
  <c r="P694" i="131"/>
  <c r="O694" i="131"/>
  <c r="N694" i="131"/>
  <c r="M694" i="131"/>
  <c r="L694" i="131"/>
  <c r="K694" i="131"/>
  <c r="J694" i="131"/>
  <c r="I694" i="131"/>
  <c r="H694" i="131"/>
  <c r="AG693" i="131"/>
  <c r="AF693" i="131"/>
  <c r="AE693" i="131"/>
  <c r="AD693" i="131"/>
  <c r="AC693" i="131"/>
  <c r="AB693" i="131"/>
  <c r="AA693" i="131"/>
  <c r="Z693" i="131"/>
  <c r="Y693" i="131"/>
  <c r="X693" i="131"/>
  <c r="W693" i="131"/>
  <c r="V693" i="131"/>
  <c r="U693" i="131"/>
  <c r="T693" i="131"/>
  <c r="S693" i="131"/>
  <c r="R693" i="131"/>
  <c r="Q693" i="131"/>
  <c r="P693" i="131"/>
  <c r="O693" i="131"/>
  <c r="N693" i="131"/>
  <c r="M693" i="131"/>
  <c r="L693" i="131"/>
  <c r="K693" i="131"/>
  <c r="J693" i="131"/>
  <c r="I693" i="131"/>
  <c r="H693" i="131"/>
  <c r="AG692" i="131"/>
  <c r="AF692" i="131"/>
  <c r="AE692" i="131"/>
  <c r="AD692" i="131"/>
  <c r="AC692" i="131"/>
  <c r="AB692" i="131"/>
  <c r="AA692" i="131"/>
  <c r="Z692" i="131"/>
  <c r="Y692" i="131"/>
  <c r="X692" i="131"/>
  <c r="W692" i="131"/>
  <c r="V692" i="131"/>
  <c r="U692" i="131"/>
  <c r="T692" i="131"/>
  <c r="S692" i="131"/>
  <c r="R692" i="131"/>
  <c r="Q692" i="131"/>
  <c r="P692" i="131"/>
  <c r="O692" i="131"/>
  <c r="N692" i="131"/>
  <c r="M692" i="131"/>
  <c r="L692" i="131"/>
  <c r="K692" i="131"/>
  <c r="J692" i="131"/>
  <c r="I692" i="131"/>
  <c r="H692" i="131"/>
  <c r="AG691" i="131"/>
  <c r="AF691" i="131"/>
  <c r="AE691" i="131"/>
  <c r="AD691" i="131"/>
  <c r="AC691" i="131"/>
  <c r="AB691" i="131"/>
  <c r="AA691" i="131"/>
  <c r="Z691" i="131"/>
  <c r="Y691" i="131"/>
  <c r="X691" i="131"/>
  <c r="W691" i="131"/>
  <c r="V691" i="131"/>
  <c r="U691" i="131"/>
  <c r="T691" i="131"/>
  <c r="S691" i="131"/>
  <c r="R691" i="131"/>
  <c r="Q691" i="131"/>
  <c r="P691" i="131"/>
  <c r="O691" i="131"/>
  <c r="N691" i="131"/>
  <c r="M691" i="131"/>
  <c r="L691" i="131"/>
  <c r="K691" i="131"/>
  <c r="J691" i="131"/>
  <c r="I691" i="131"/>
  <c r="H691" i="131"/>
  <c r="AG690" i="131"/>
  <c r="AF690" i="131"/>
  <c r="AE690" i="131"/>
  <c r="AD690" i="131"/>
  <c r="AC690" i="131"/>
  <c r="AB690" i="131"/>
  <c r="AA690" i="131"/>
  <c r="Z690" i="131"/>
  <c r="Y690" i="131"/>
  <c r="X690" i="131"/>
  <c r="W690" i="131"/>
  <c r="V690" i="131"/>
  <c r="U690" i="131"/>
  <c r="T690" i="131"/>
  <c r="S690" i="131"/>
  <c r="R690" i="131"/>
  <c r="Q690" i="131"/>
  <c r="P690" i="131"/>
  <c r="O690" i="131"/>
  <c r="N690" i="131"/>
  <c r="M690" i="131"/>
  <c r="L690" i="131"/>
  <c r="K690" i="131"/>
  <c r="J690" i="131"/>
  <c r="I690" i="131"/>
  <c r="H690" i="131"/>
  <c r="AG689" i="131"/>
  <c r="AF689" i="131"/>
  <c r="AE689" i="131"/>
  <c r="AD689" i="131"/>
  <c r="AC689" i="131"/>
  <c r="AB689" i="131"/>
  <c r="AA689" i="131"/>
  <c r="Z689" i="131"/>
  <c r="Y689" i="131"/>
  <c r="X689" i="131"/>
  <c r="W689" i="131"/>
  <c r="V689" i="131"/>
  <c r="U689" i="131"/>
  <c r="T689" i="131"/>
  <c r="S689" i="131"/>
  <c r="R689" i="131"/>
  <c r="Q689" i="131"/>
  <c r="P689" i="131"/>
  <c r="O689" i="131"/>
  <c r="N689" i="131"/>
  <c r="M689" i="131"/>
  <c r="L689" i="131"/>
  <c r="K689" i="131"/>
  <c r="J689" i="131"/>
  <c r="I689" i="131"/>
  <c r="H689" i="131"/>
  <c r="AG688" i="131"/>
  <c r="AF688" i="131"/>
  <c r="AE688" i="131"/>
  <c r="AD688" i="131"/>
  <c r="AC688" i="131"/>
  <c r="AB688" i="131"/>
  <c r="AA688" i="131"/>
  <c r="Z688" i="131"/>
  <c r="Y688" i="131"/>
  <c r="X688" i="131"/>
  <c r="W688" i="131"/>
  <c r="V688" i="131"/>
  <c r="U688" i="131"/>
  <c r="T688" i="131"/>
  <c r="S688" i="131"/>
  <c r="R688" i="131"/>
  <c r="Q688" i="131"/>
  <c r="P688" i="131"/>
  <c r="O688" i="131"/>
  <c r="N688" i="131"/>
  <c r="M688" i="131"/>
  <c r="L688" i="131"/>
  <c r="K688" i="131"/>
  <c r="J688" i="131"/>
  <c r="I688" i="131"/>
  <c r="H688" i="131"/>
  <c r="AG687" i="131"/>
  <c r="AF687" i="131"/>
  <c r="AE687" i="131"/>
  <c r="AD687" i="131"/>
  <c r="AC687" i="131"/>
  <c r="AB687" i="131"/>
  <c r="AA687" i="131"/>
  <c r="Z687" i="131"/>
  <c r="Y687" i="131"/>
  <c r="X687" i="131"/>
  <c r="W687" i="131"/>
  <c r="V687" i="131"/>
  <c r="U687" i="131"/>
  <c r="T687" i="131"/>
  <c r="S687" i="131"/>
  <c r="R687" i="131"/>
  <c r="Q687" i="131"/>
  <c r="P687" i="131"/>
  <c r="O687" i="131"/>
  <c r="N687" i="131"/>
  <c r="M687" i="131"/>
  <c r="L687" i="131"/>
  <c r="K687" i="131"/>
  <c r="J687" i="131"/>
  <c r="I687" i="131"/>
  <c r="H687" i="131"/>
  <c r="AG685" i="131"/>
  <c r="AF685" i="131"/>
  <c r="AE685" i="131"/>
  <c r="AD685" i="131"/>
  <c r="AC685" i="131"/>
  <c r="AB685" i="131"/>
  <c r="AA685" i="131"/>
  <c r="Z685" i="131"/>
  <c r="Y685" i="131"/>
  <c r="X685" i="131"/>
  <c r="W685" i="131"/>
  <c r="V685" i="131"/>
  <c r="U685" i="131"/>
  <c r="T685" i="131"/>
  <c r="S685" i="131"/>
  <c r="R685" i="131"/>
  <c r="Q685" i="131"/>
  <c r="P685" i="131"/>
  <c r="O685" i="131"/>
  <c r="N685" i="131"/>
  <c r="M685" i="131"/>
  <c r="L685" i="131"/>
  <c r="K685" i="131"/>
  <c r="J685" i="131"/>
  <c r="I685" i="131"/>
  <c r="H685" i="131"/>
  <c r="AG684" i="131"/>
  <c r="AF684" i="131"/>
  <c r="AE684" i="131"/>
  <c r="AD684" i="131"/>
  <c r="AC684" i="131"/>
  <c r="AB684" i="131"/>
  <c r="AA684" i="131"/>
  <c r="Z684" i="131"/>
  <c r="Y684" i="131"/>
  <c r="X684" i="131"/>
  <c r="W684" i="131"/>
  <c r="V684" i="131"/>
  <c r="U684" i="131"/>
  <c r="T684" i="131"/>
  <c r="S684" i="131"/>
  <c r="R684" i="131"/>
  <c r="Q684" i="131"/>
  <c r="P684" i="131"/>
  <c r="O684" i="131"/>
  <c r="N684" i="131"/>
  <c r="M684" i="131"/>
  <c r="L684" i="131"/>
  <c r="K684" i="131"/>
  <c r="J684" i="131"/>
  <c r="I684" i="131"/>
  <c r="H684" i="131"/>
  <c r="AG683" i="131"/>
  <c r="AF683" i="131"/>
  <c r="AE683" i="131"/>
  <c r="AD683" i="131"/>
  <c r="AC683" i="131"/>
  <c r="AB683" i="131"/>
  <c r="AA683" i="131"/>
  <c r="Z683" i="131"/>
  <c r="Y683" i="131"/>
  <c r="X683" i="131"/>
  <c r="W683" i="131"/>
  <c r="V683" i="131"/>
  <c r="U683" i="131"/>
  <c r="T683" i="131"/>
  <c r="S683" i="131"/>
  <c r="R683" i="131"/>
  <c r="Q683" i="131"/>
  <c r="P683" i="131"/>
  <c r="O683" i="131"/>
  <c r="N683" i="131"/>
  <c r="M683" i="131"/>
  <c r="L683" i="131"/>
  <c r="K683" i="131"/>
  <c r="J683" i="131"/>
  <c r="I683" i="131"/>
  <c r="H683" i="131"/>
  <c r="AG682" i="131"/>
  <c r="AF682" i="131"/>
  <c r="AE682" i="131"/>
  <c r="AD682" i="131"/>
  <c r="AC682" i="131"/>
  <c r="AB682" i="131"/>
  <c r="AA682" i="131"/>
  <c r="Z682" i="131"/>
  <c r="Y682" i="131"/>
  <c r="X682" i="131"/>
  <c r="W682" i="131"/>
  <c r="V682" i="131"/>
  <c r="U682" i="131"/>
  <c r="T682" i="131"/>
  <c r="S682" i="131"/>
  <c r="R682" i="131"/>
  <c r="Q682" i="131"/>
  <c r="P682" i="131"/>
  <c r="O682" i="131"/>
  <c r="N682" i="131"/>
  <c r="M682" i="131"/>
  <c r="L682" i="131"/>
  <c r="K682" i="131"/>
  <c r="J682" i="131"/>
  <c r="I682" i="131"/>
  <c r="H682" i="131"/>
  <c r="AG681" i="131"/>
  <c r="AF681" i="131"/>
  <c r="AE681" i="131"/>
  <c r="AD681" i="131"/>
  <c r="AC681" i="131"/>
  <c r="AB681" i="131"/>
  <c r="AA681" i="131"/>
  <c r="Z681" i="131"/>
  <c r="Y681" i="131"/>
  <c r="X681" i="131"/>
  <c r="W681" i="131"/>
  <c r="V681" i="131"/>
  <c r="U681" i="131"/>
  <c r="T681" i="131"/>
  <c r="S681" i="131"/>
  <c r="R681" i="131"/>
  <c r="Q681" i="131"/>
  <c r="P681" i="131"/>
  <c r="O681" i="131"/>
  <c r="N681" i="131"/>
  <c r="M681" i="131"/>
  <c r="L681" i="131"/>
  <c r="K681" i="131"/>
  <c r="J681" i="131"/>
  <c r="I681" i="131"/>
  <c r="H681" i="131"/>
  <c r="AG680" i="131"/>
  <c r="AF680" i="131"/>
  <c r="AE680" i="131"/>
  <c r="AD680" i="131"/>
  <c r="AC680" i="131"/>
  <c r="AB680" i="131"/>
  <c r="AA680" i="131"/>
  <c r="Z680" i="131"/>
  <c r="Y680" i="131"/>
  <c r="X680" i="131"/>
  <c r="W680" i="131"/>
  <c r="V680" i="131"/>
  <c r="U680" i="131"/>
  <c r="T680" i="131"/>
  <c r="S680" i="131"/>
  <c r="R680" i="131"/>
  <c r="Q680" i="131"/>
  <c r="P680" i="131"/>
  <c r="O680" i="131"/>
  <c r="N680" i="131"/>
  <c r="M680" i="131"/>
  <c r="L680" i="131"/>
  <c r="K680" i="131"/>
  <c r="J680" i="131"/>
  <c r="I680" i="131"/>
  <c r="H680" i="131"/>
  <c r="AG679" i="131"/>
  <c r="AF679" i="131"/>
  <c r="AE679" i="131"/>
  <c r="AD679" i="131"/>
  <c r="AC679" i="131"/>
  <c r="AB679" i="131"/>
  <c r="AA679" i="131"/>
  <c r="Z679" i="131"/>
  <c r="Y679" i="131"/>
  <c r="X679" i="131"/>
  <c r="W679" i="131"/>
  <c r="V679" i="131"/>
  <c r="U679" i="131"/>
  <c r="T679" i="131"/>
  <c r="S679" i="131"/>
  <c r="R679" i="131"/>
  <c r="Q679" i="131"/>
  <c r="P679" i="131"/>
  <c r="O679" i="131"/>
  <c r="N679" i="131"/>
  <c r="M679" i="131"/>
  <c r="L679" i="131"/>
  <c r="K679" i="131"/>
  <c r="J679" i="131"/>
  <c r="I679" i="131"/>
  <c r="H679" i="131"/>
  <c r="AG678" i="131"/>
  <c r="AF678" i="131"/>
  <c r="AE678" i="131"/>
  <c r="AD678" i="131"/>
  <c r="AC678" i="131"/>
  <c r="AB678" i="131"/>
  <c r="AA678" i="131"/>
  <c r="Z678" i="131"/>
  <c r="Y678" i="131"/>
  <c r="X678" i="131"/>
  <c r="W678" i="131"/>
  <c r="V678" i="131"/>
  <c r="U678" i="131"/>
  <c r="T678" i="131"/>
  <c r="S678" i="131"/>
  <c r="R678" i="131"/>
  <c r="Q678" i="131"/>
  <c r="P678" i="131"/>
  <c r="O678" i="131"/>
  <c r="N678" i="131"/>
  <c r="M678" i="131"/>
  <c r="L678" i="131"/>
  <c r="K678" i="131"/>
  <c r="J678" i="131"/>
  <c r="I678" i="131"/>
  <c r="H678" i="131"/>
  <c r="AG677" i="131"/>
  <c r="AF677" i="131"/>
  <c r="AE677" i="131"/>
  <c r="AD677" i="131"/>
  <c r="AC677" i="131"/>
  <c r="AB677" i="131"/>
  <c r="AA677" i="131"/>
  <c r="Z677" i="131"/>
  <c r="Y677" i="131"/>
  <c r="X677" i="131"/>
  <c r="W677" i="131"/>
  <c r="V677" i="131"/>
  <c r="U677" i="131"/>
  <c r="T677" i="131"/>
  <c r="S677" i="131"/>
  <c r="R677" i="131"/>
  <c r="Q677" i="131"/>
  <c r="P677" i="131"/>
  <c r="O677" i="131"/>
  <c r="N677" i="131"/>
  <c r="M677" i="131"/>
  <c r="L677" i="131"/>
  <c r="K677" i="131"/>
  <c r="J677" i="131"/>
  <c r="I677" i="131"/>
  <c r="H677" i="131"/>
  <c r="AG675" i="131"/>
  <c r="AF675" i="131"/>
  <c r="AE675" i="131"/>
  <c r="AD675" i="131"/>
  <c r="AC675" i="131"/>
  <c r="AB675" i="131"/>
  <c r="AA675" i="131"/>
  <c r="Z675" i="131"/>
  <c r="Y675" i="131"/>
  <c r="X675" i="131"/>
  <c r="W675" i="131"/>
  <c r="V675" i="131"/>
  <c r="U675" i="131"/>
  <c r="T675" i="131"/>
  <c r="S675" i="131"/>
  <c r="R675" i="131"/>
  <c r="Q675" i="131"/>
  <c r="P675" i="131"/>
  <c r="O675" i="131"/>
  <c r="N675" i="131"/>
  <c r="M675" i="131"/>
  <c r="L675" i="131"/>
  <c r="K675" i="131"/>
  <c r="J675" i="131"/>
  <c r="I675" i="131"/>
  <c r="H675" i="131"/>
  <c r="AG674" i="131"/>
  <c r="AF674" i="131"/>
  <c r="AE674" i="131"/>
  <c r="AD674" i="131"/>
  <c r="AC674" i="131"/>
  <c r="AB674" i="131"/>
  <c r="AA674" i="131"/>
  <c r="Z674" i="131"/>
  <c r="Y674" i="131"/>
  <c r="X674" i="131"/>
  <c r="W674" i="131"/>
  <c r="V674" i="131"/>
  <c r="U674" i="131"/>
  <c r="T674" i="131"/>
  <c r="S674" i="131"/>
  <c r="R674" i="131"/>
  <c r="Q674" i="131"/>
  <c r="P674" i="131"/>
  <c r="O674" i="131"/>
  <c r="N674" i="131"/>
  <c r="M674" i="131"/>
  <c r="L674" i="131"/>
  <c r="K674" i="131"/>
  <c r="J674" i="131"/>
  <c r="I674" i="131"/>
  <c r="H674" i="131"/>
  <c r="AG673" i="131"/>
  <c r="AF673" i="131"/>
  <c r="AE673" i="131"/>
  <c r="AD673" i="131"/>
  <c r="AC673" i="131"/>
  <c r="AB673" i="131"/>
  <c r="AA673" i="131"/>
  <c r="Z673" i="131"/>
  <c r="Y673" i="131"/>
  <c r="X673" i="131"/>
  <c r="W673" i="131"/>
  <c r="V673" i="131"/>
  <c r="U673" i="131"/>
  <c r="T673" i="131"/>
  <c r="S673" i="131"/>
  <c r="R673" i="131"/>
  <c r="Q673" i="131"/>
  <c r="P673" i="131"/>
  <c r="O673" i="131"/>
  <c r="N673" i="131"/>
  <c r="M673" i="131"/>
  <c r="L673" i="131"/>
  <c r="K673" i="131"/>
  <c r="J673" i="131"/>
  <c r="I673" i="131"/>
  <c r="H673" i="131"/>
  <c r="AG672" i="131"/>
  <c r="AF672" i="131"/>
  <c r="AE672" i="131"/>
  <c r="AD672" i="131"/>
  <c r="AC672" i="131"/>
  <c r="AB672" i="131"/>
  <c r="AA672" i="131"/>
  <c r="Z672" i="131"/>
  <c r="Y672" i="131"/>
  <c r="X672" i="131"/>
  <c r="W672" i="131"/>
  <c r="V672" i="131"/>
  <c r="U672" i="131"/>
  <c r="T672" i="131"/>
  <c r="S672" i="131"/>
  <c r="R672" i="131"/>
  <c r="Q672" i="131"/>
  <c r="P672" i="131"/>
  <c r="O672" i="131"/>
  <c r="N672" i="131"/>
  <c r="M672" i="131"/>
  <c r="L672" i="131"/>
  <c r="K672" i="131"/>
  <c r="J672" i="131"/>
  <c r="I672" i="131"/>
  <c r="H672" i="131"/>
  <c r="AG671" i="131"/>
  <c r="AF671" i="131"/>
  <c r="AE671" i="131"/>
  <c r="AD671" i="131"/>
  <c r="AC671" i="131"/>
  <c r="AB671" i="131"/>
  <c r="AA671" i="131"/>
  <c r="Z671" i="131"/>
  <c r="Y671" i="131"/>
  <c r="X671" i="131"/>
  <c r="W671" i="131"/>
  <c r="V671" i="131"/>
  <c r="U671" i="131"/>
  <c r="T671" i="131"/>
  <c r="S671" i="131"/>
  <c r="R671" i="131"/>
  <c r="Q671" i="131"/>
  <c r="P671" i="131"/>
  <c r="O671" i="131"/>
  <c r="N671" i="131"/>
  <c r="M671" i="131"/>
  <c r="L671" i="131"/>
  <c r="K671" i="131"/>
  <c r="J671" i="131"/>
  <c r="I671" i="131"/>
  <c r="H671" i="131"/>
  <c r="AG670" i="131"/>
  <c r="AF670" i="131"/>
  <c r="AE670" i="131"/>
  <c r="AD670" i="131"/>
  <c r="AC670" i="131"/>
  <c r="AB670" i="131"/>
  <c r="AA670" i="131"/>
  <c r="Z670" i="131"/>
  <c r="Y670" i="131"/>
  <c r="X670" i="131"/>
  <c r="W670" i="131"/>
  <c r="V670" i="131"/>
  <c r="U670" i="131"/>
  <c r="T670" i="131"/>
  <c r="S670" i="131"/>
  <c r="R670" i="131"/>
  <c r="Q670" i="131"/>
  <c r="P670" i="131"/>
  <c r="O670" i="131"/>
  <c r="N670" i="131"/>
  <c r="M670" i="131"/>
  <c r="L670" i="131"/>
  <c r="K670" i="131"/>
  <c r="J670" i="131"/>
  <c r="I670" i="131"/>
  <c r="H670" i="131"/>
  <c r="AG669" i="131"/>
  <c r="AF669" i="131"/>
  <c r="AE669" i="131"/>
  <c r="AD669" i="131"/>
  <c r="AC669" i="131"/>
  <c r="AB669" i="131"/>
  <c r="AA669" i="131"/>
  <c r="Z669" i="131"/>
  <c r="Y669" i="131"/>
  <c r="X669" i="131"/>
  <c r="W669" i="131"/>
  <c r="V669" i="131"/>
  <c r="U669" i="131"/>
  <c r="T669" i="131"/>
  <c r="S669" i="131"/>
  <c r="R669" i="131"/>
  <c r="Q669" i="131"/>
  <c r="P669" i="131"/>
  <c r="O669" i="131"/>
  <c r="N669" i="131"/>
  <c r="M669" i="131"/>
  <c r="L669" i="131"/>
  <c r="K669" i="131"/>
  <c r="J669" i="131"/>
  <c r="I669" i="131"/>
  <c r="H669" i="131"/>
  <c r="AG668" i="131"/>
  <c r="AF668" i="131"/>
  <c r="AE668" i="131"/>
  <c r="AD668" i="131"/>
  <c r="AC668" i="131"/>
  <c r="AB668" i="131"/>
  <c r="AA668" i="131"/>
  <c r="Z668" i="131"/>
  <c r="Y668" i="131"/>
  <c r="X668" i="131"/>
  <c r="W668" i="131"/>
  <c r="V668" i="131"/>
  <c r="U668" i="131"/>
  <c r="T668" i="131"/>
  <c r="S668" i="131"/>
  <c r="R668" i="131"/>
  <c r="Q668" i="131"/>
  <c r="P668" i="131"/>
  <c r="O668" i="131"/>
  <c r="N668" i="131"/>
  <c r="M668" i="131"/>
  <c r="L668" i="131"/>
  <c r="K668" i="131"/>
  <c r="J668" i="131"/>
  <c r="I668" i="131"/>
  <c r="H668" i="131"/>
  <c r="AG667" i="131"/>
  <c r="AF667" i="131"/>
  <c r="AE667" i="131"/>
  <c r="AD667" i="131"/>
  <c r="AC667" i="131"/>
  <c r="AB667" i="131"/>
  <c r="AA667" i="131"/>
  <c r="Z667" i="131"/>
  <c r="Y667" i="131"/>
  <c r="X667" i="131"/>
  <c r="W667" i="131"/>
  <c r="V667" i="131"/>
  <c r="U667" i="131"/>
  <c r="T667" i="131"/>
  <c r="S667" i="131"/>
  <c r="R667" i="131"/>
  <c r="Q667" i="131"/>
  <c r="P667" i="131"/>
  <c r="O667" i="131"/>
  <c r="N667" i="131"/>
  <c r="M667" i="131"/>
  <c r="L667" i="131"/>
  <c r="K667" i="131"/>
  <c r="J667" i="131"/>
  <c r="I667" i="131"/>
  <c r="H667" i="131"/>
  <c r="AG665" i="131"/>
  <c r="AF665" i="131"/>
  <c r="AE665" i="131"/>
  <c r="AD665" i="131"/>
  <c r="AC665" i="131"/>
  <c r="AB665" i="131"/>
  <c r="AA665" i="131"/>
  <c r="Z665" i="131"/>
  <c r="Y665" i="131"/>
  <c r="X665" i="131"/>
  <c r="W665" i="131"/>
  <c r="V665" i="131"/>
  <c r="U665" i="131"/>
  <c r="T665" i="131"/>
  <c r="S665" i="131"/>
  <c r="R665" i="131"/>
  <c r="Q665" i="131"/>
  <c r="P665" i="131"/>
  <c r="O665" i="131"/>
  <c r="N665" i="131"/>
  <c r="M665" i="131"/>
  <c r="L665" i="131"/>
  <c r="K665" i="131"/>
  <c r="J665" i="131"/>
  <c r="I665" i="131"/>
  <c r="H665" i="131"/>
  <c r="AG664" i="131"/>
  <c r="AF664" i="131"/>
  <c r="AE664" i="131"/>
  <c r="AD664" i="131"/>
  <c r="AC664" i="131"/>
  <c r="AB664" i="131"/>
  <c r="AA664" i="131"/>
  <c r="Z664" i="131"/>
  <c r="Y664" i="131"/>
  <c r="X664" i="131"/>
  <c r="W664" i="131"/>
  <c r="V664" i="131"/>
  <c r="U664" i="131"/>
  <c r="T664" i="131"/>
  <c r="S664" i="131"/>
  <c r="R664" i="131"/>
  <c r="Q664" i="131"/>
  <c r="P664" i="131"/>
  <c r="O664" i="131"/>
  <c r="N664" i="131"/>
  <c r="M664" i="131"/>
  <c r="L664" i="131"/>
  <c r="K664" i="131"/>
  <c r="J664" i="131"/>
  <c r="I664" i="131"/>
  <c r="H664" i="131"/>
  <c r="AG663" i="131"/>
  <c r="AF663" i="131"/>
  <c r="AE663" i="131"/>
  <c r="AD663" i="131"/>
  <c r="AC663" i="131"/>
  <c r="AB663" i="131"/>
  <c r="AA663" i="131"/>
  <c r="Z663" i="131"/>
  <c r="Y663" i="131"/>
  <c r="X663" i="131"/>
  <c r="W663" i="131"/>
  <c r="V663" i="131"/>
  <c r="U663" i="131"/>
  <c r="T663" i="131"/>
  <c r="S663" i="131"/>
  <c r="R663" i="131"/>
  <c r="Q663" i="131"/>
  <c r="P663" i="131"/>
  <c r="O663" i="131"/>
  <c r="N663" i="131"/>
  <c r="M663" i="131"/>
  <c r="L663" i="131"/>
  <c r="K663" i="131"/>
  <c r="J663" i="131"/>
  <c r="I663" i="131"/>
  <c r="H663" i="131"/>
  <c r="AG662" i="131"/>
  <c r="AF662" i="131"/>
  <c r="AE662" i="131"/>
  <c r="AD662" i="131"/>
  <c r="AC662" i="131"/>
  <c r="AB662" i="131"/>
  <c r="AA662" i="131"/>
  <c r="Z662" i="131"/>
  <c r="Y662" i="131"/>
  <c r="X662" i="131"/>
  <c r="W662" i="131"/>
  <c r="V662" i="131"/>
  <c r="U662" i="131"/>
  <c r="T662" i="131"/>
  <c r="S662" i="131"/>
  <c r="R662" i="131"/>
  <c r="Q662" i="131"/>
  <c r="P662" i="131"/>
  <c r="O662" i="131"/>
  <c r="N662" i="131"/>
  <c r="M662" i="131"/>
  <c r="L662" i="131"/>
  <c r="K662" i="131"/>
  <c r="J662" i="131"/>
  <c r="I662" i="131"/>
  <c r="H662" i="131"/>
  <c r="AG661" i="131"/>
  <c r="AF661" i="131"/>
  <c r="AE661" i="131"/>
  <c r="AD661" i="131"/>
  <c r="AC661" i="131"/>
  <c r="AB661" i="131"/>
  <c r="AA661" i="131"/>
  <c r="Z661" i="131"/>
  <c r="Y661" i="131"/>
  <c r="X661" i="131"/>
  <c r="W661" i="131"/>
  <c r="V661" i="131"/>
  <c r="U661" i="131"/>
  <c r="T661" i="131"/>
  <c r="S661" i="131"/>
  <c r="R661" i="131"/>
  <c r="Q661" i="131"/>
  <c r="P661" i="131"/>
  <c r="O661" i="131"/>
  <c r="N661" i="131"/>
  <c r="M661" i="131"/>
  <c r="L661" i="131"/>
  <c r="K661" i="131"/>
  <c r="J661" i="131"/>
  <c r="I661" i="131"/>
  <c r="H661" i="131"/>
  <c r="AG660" i="131"/>
  <c r="AF660" i="131"/>
  <c r="AE660" i="131"/>
  <c r="AD660" i="131"/>
  <c r="AC660" i="131"/>
  <c r="AB660" i="131"/>
  <c r="AA660" i="131"/>
  <c r="Z660" i="131"/>
  <c r="Y660" i="131"/>
  <c r="X660" i="131"/>
  <c r="W660" i="131"/>
  <c r="V660" i="131"/>
  <c r="U660" i="131"/>
  <c r="T660" i="131"/>
  <c r="S660" i="131"/>
  <c r="R660" i="131"/>
  <c r="Q660" i="131"/>
  <c r="P660" i="131"/>
  <c r="O660" i="131"/>
  <c r="N660" i="131"/>
  <c r="M660" i="131"/>
  <c r="L660" i="131"/>
  <c r="K660" i="131"/>
  <c r="J660" i="131"/>
  <c r="I660" i="131"/>
  <c r="H660" i="131"/>
  <c r="AG659" i="131"/>
  <c r="AF659" i="131"/>
  <c r="AE659" i="131"/>
  <c r="AD659" i="131"/>
  <c r="AC659" i="131"/>
  <c r="AB659" i="131"/>
  <c r="AA659" i="131"/>
  <c r="Z659" i="131"/>
  <c r="Y659" i="131"/>
  <c r="X659" i="131"/>
  <c r="W659" i="131"/>
  <c r="V659" i="131"/>
  <c r="U659" i="131"/>
  <c r="T659" i="131"/>
  <c r="S659" i="131"/>
  <c r="R659" i="131"/>
  <c r="Q659" i="131"/>
  <c r="P659" i="131"/>
  <c r="O659" i="131"/>
  <c r="N659" i="131"/>
  <c r="M659" i="131"/>
  <c r="L659" i="131"/>
  <c r="K659" i="131"/>
  <c r="J659" i="131"/>
  <c r="I659" i="131"/>
  <c r="H659" i="131"/>
  <c r="AG658" i="131"/>
  <c r="AF658" i="131"/>
  <c r="AE658" i="131"/>
  <c r="AD658" i="131"/>
  <c r="AC658" i="131"/>
  <c r="AB658" i="131"/>
  <c r="AA658" i="131"/>
  <c r="Z658" i="131"/>
  <c r="Y658" i="131"/>
  <c r="X658" i="131"/>
  <c r="W658" i="131"/>
  <c r="V658" i="131"/>
  <c r="U658" i="131"/>
  <c r="T658" i="131"/>
  <c r="S658" i="131"/>
  <c r="R658" i="131"/>
  <c r="Q658" i="131"/>
  <c r="P658" i="131"/>
  <c r="O658" i="131"/>
  <c r="N658" i="131"/>
  <c r="M658" i="131"/>
  <c r="L658" i="131"/>
  <c r="K658" i="131"/>
  <c r="J658" i="131"/>
  <c r="I658" i="131"/>
  <c r="H658" i="131"/>
  <c r="AG657" i="131"/>
  <c r="AF657" i="131"/>
  <c r="AE657" i="131"/>
  <c r="AD657" i="131"/>
  <c r="AC657" i="131"/>
  <c r="AB657" i="131"/>
  <c r="AA657" i="131"/>
  <c r="Z657" i="131"/>
  <c r="Y657" i="131"/>
  <c r="X657" i="131"/>
  <c r="W657" i="131"/>
  <c r="V657" i="131"/>
  <c r="U657" i="131"/>
  <c r="T657" i="131"/>
  <c r="S657" i="131"/>
  <c r="R657" i="131"/>
  <c r="Q657" i="131"/>
  <c r="P657" i="131"/>
  <c r="O657" i="131"/>
  <c r="N657" i="131"/>
  <c r="M657" i="131"/>
  <c r="L657" i="131"/>
  <c r="K657" i="131"/>
  <c r="J657" i="131"/>
  <c r="I657" i="131"/>
  <c r="H657" i="131"/>
  <c r="AG655" i="131"/>
  <c r="AF655" i="131"/>
  <c r="AE655" i="131"/>
  <c r="AD655" i="131"/>
  <c r="AC655" i="131"/>
  <c r="AB655" i="131"/>
  <c r="AA655" i="131"/>
  <c r="Z655" i="131"/>
  <c r="Y655" i="131"/>
  <c r="X655" i="131"/>
  <c r="W655" i="131"/>
  <c r="V655" i="131"/>
  <c r="U655" i="131"/>
  <c r="T655" i="131"/>
  <c r="S655" i="131"/>
  <c r="R655" i="131"/>
  <c r="Q655" i="131"/>
  <c r="P655" i="131"/>
  <c r="O655" i="131"/>
  <c r="N655" i="131"/>
  <c r="M655" i="131"/>
  <c r="L655" i="131"/>
  <c r="K655" i="131"/>
  <c r="J655" i="131"/>
  <c r="I655" i="131"/>
  <c r="H655" i="131"/>
  <c r="AG654" i="131"/>
  <c r="AF654" i="131"/>
  <c r="AE654" i="131"/>
  <c r="AD654" i="131"/>
  <c r="AC654" i="131"/>
  <c r="AB654" i="131"/>
  <c r="AA654" i="131"/>
  <c r="Z654" i="131"/>
  <c r="Y654" i="131"/>
  <c r="X654" i="131"/>
  <c r="W654" i="131"/>
  <c r="V654" i="131"/>
  <c r="U654" i="131"/>
  <c r="T654" i="131"/>
  <c r="S654" i="131"/>
  <c r="R654" i="131"/>
  <c r="Q654" i="131"/>
  <c r="P654" i="131"/>
  <c r="O654" i="131"/>
  <c r="N654" i="131"/>
  <c r="M654" i="131"/>
  <c r="L654" i="131"/>
  <c r="K654" i="131"/>
  <c r="J654" i="131"/>
  <c r="I654" i="131"/>
  <c r="H654" i="131"/>
  <c r="AG653" i="131"/>
  <c r="AF653" i="131"/>
  <c r="AE653" i="131"/>
  <c r="AD653" i="131"/>
  <c r="AC653" i="131"/>
  <c r="AB653" i="131"/>
  <c r="AA653" i="131"/>
  <c r="Z653" i="131"/>
  <c r="Y653" i="131"/>
  <c r="X653" i="131"/>
  <c r="W653" i="131"/>
  <c r="V653" i="131"/>
  <c r="U653" i="131"/>
  <c r="T653" i="131"/>
  <c r="S653" i="131"/>
  <c r="R653" i="131"/>
  <c r="Q653" i="131"/>
  <c r="P653" i="131"/>
  <c r="O653" i="131"/>
  <c r="N653" i="131"/>
  <c r="M653" i="131"/>
  <c r="L653" i="131"/>
  <c r="K653" i="131"/>
  <c r="J653" i="131"/>
  <c r="I653" i="131"/>
  <c r="H653" i="131"/>
  <c r="AG652" i="131"/>
  <c r="AF652" i="131"/>
  <c r="AE652" i="131"/>
  <c r="AD652" i="131"/>
  <c r="AC652" i="131"/>
  <c r="AB652" i="131"/>
  <c r="AA652" i="131"/>
  <c r="Z652" i="131"/>
  <c r="Y652" i="131"/>
  <c r="X652" i="131"/>
  <c r="W652" i="131"/>
  <c r="V652" i="131"/>
  <c r="U652" i="131"/>
  <c r="T652" i="131"/>
  <c r="S652" i="131"/>
  <c r="R652" i="131"/>
  <c r="Q652" i="131"/>
  <c r="P652" i="131"/>
  <c r="O652" i="131"/>
  <c r="N652" i="131"/>
  <c r="M652" i="131"/>
  <c r="L652" i="131"/>
  <c r="K652" i="131"/>
  <c r="J652" i="131"/>
  <c r="I652" i="131"/>
  <c r="H652" i="131"/>
  <c r="AG651" i="131"/>
  <c r="AF651" i="131"/>
  <c r="AE651" i="131"/>
  <c r="AD651" i="131"/>
  <c r="AC651" i="131"/>
  <c r="AB651" i="131"/>
  <c r="AA651" i="131"/>
  <c r="Z651" i="131"/>
  <c r="Y651" i="131"/>
  <c r="X651" i="131"/>
  <c r="W651" i="131"/>
  <c r="V651" i="131"/>
  <c r="U651" i="131"/>
  <c r="T651" i="131"/>
  <c r="S651" i="131"/>
  <c r="R651" i="131"/>
  <c r="Q651" i="131"/>
  <c r="P651" i="131"/>
  <c r="O651" i="131"/>
  <c r="N651" i="131"/>
  <c r="M651" i="131"/>
  <c r="L651" i="131"/>
  <c r="K651" i="131"/>
  <c r="J651" i="131"/>
  <c r="I651" i="131"/>
  <c r="H651" i="131"/>
  <c r="AG650" i="131"/>
  <c r="AF650" i="131"/>
  <c r="AE650" i="131"/>
  <c r="AD650" i="131"/>
  <c r="AC650" i="131"/>
  <c r="AB650" i="131"/>
  <c r="AA650" i="131"/>
  <c r="Z650" i="131"/>
  <c r="Y650" i="131"/>
  <c r="X650" i="131"/>
  <c r="W650" i="131"/>
  <c r="V650" i="131"/>
  <c r="U650" i="131"/>
  <c r="T650" i="131"/>
  <c r="S650" i="131"/>
  <c r="R650" i="131"/>
  <c r="Q650" i="131"/>
  <c r="P650" i="131"/>
  <c r="O650" i="131"/>
  <c r="N650" i="131"/>
  <c r="M650" i="131"/>
  <c r="L650" i="131"/>
  <c r="K650" i="131"/>
  <c r="J650" i="131"/>
  <c r="I650" i="131"/>
  <c r="H650" i="131"/>
  <c r="AG649" i="131"/>
  <c r="AF649" i="131"/>
  <c r="AE649" i="131"/>
  <c r="AD649" i="131"/>
  <c r="AC649" i="131"/>
  <c r="AB649" i="131"/>
  <c r="AA649" i="131"/>
  <c r="Z649" i="131"/>
  <c r="Y649" i="131"/>
  <c r="X649" i="131"/>
  <c r="W649" i="131"/>
  <c r="V649" i="131"/>
  <c r="U649" i="131"/>
  <c r="T649" i="131"/>
  <c r="S649" i="131"/>
  <c r="R649" i="131"/>
  <c r="Q649" i="131"/>
  <c r="P649" i="131"/>
  <c r="O649" i="131"/>
  <c r="N649" i="131"/>
  <c r="M649" i="131"/>
  <c r="L649" i="131"/>
  <c r="K649" i="131"/>
  <c r="J649" i="131"/>
  <c r="I649" i="131"/>
  <c r="H649" i="131"/>
  <c r="AG648" i="131"/>
  <c r="AF648" i="131"/>
  <c r="AE648" i="131"/>
  <c r="AD648" i="131"/>
  <c r="AC648" i="131"/>
  <c r="AB648" i="131"/>
  <c r="AA648" i="131"/>
  <c r="Z648" i="131"/>
  <c r="Y648" i="131"/>
  <c r="X648" i="131"/>
  <c r="W648" i="131"/>
  <c r="V648" i="131"/>
  <c r="U648" i="131"/>
  <c r="T648" i="131"/>
  <c r="S648" i="131"/>
  <c r="R648" i="131"/>
  <c r="Q648" i="131"/>
  <c r="P648" i="131"/>
  <c r="O648" i="131"/>
  <c r="N648" i="131"/>
  <c r="M648" i="131"/>
  <c r="L648" i="131"/>
  <c r="K648" i="131"/>
  <c r="J648" i="131"/>
  <c r="I648" i="131"/>
  <c r="H648" i="131"/>
  <c r="AG647" i="131"/>
  <c r="AF647" i="131"/>
  <c r="AE647" i="131"/>
  <c r="AD647" i="131"/>
  <c r="AC647" i="131"/>
  <c r="AB647" i="131"/>
  <c r="AA647" i="131"/>
  <c r="Z647" i="131"/>
  <c r="Y647" i="131"/>
  <c r="X647" i="131"/>
  <c r="W647" i="131"/>
  <c r="V647" i="131"/>
  <c r="U647" i="131"/>
  <c r="T647" i="131"/>
  <c r="S647" i="131"/>
  <c r="R647" i="131"/>
  <c r="Q647" i="131"/>
  <c r="P647" i="131"/>
  <c r="O647" i="131"/>
  <c r="N647" i="131"/>
  <c r="M647" i="131"/>
  <c r="L647" i="131"/>
  <c r="K647" i="131"/>
  <c r="J647" i="131"/>
  <c r="I647" i="131"/>
  <c r="H647" i="131"/>
  <c r="AG645" i="131"/>
  <c r="AF645" i="131"/>
  <c r="AE645" i="131"/>
  <c r="AD645" i="131"/>
  <c r="AC645" i="131"/>
  <c r="AB645" i="131"/>
  <c r="AA645" i="131"/>
  <c r="Z645" i="131"/>
  <c r="Y645" i="131"/>
  <c r="X645" i="131"/>
  <c r="W645" i="131"/>
  <c r="V645" i="131"/>
  <c r="U645" i="131"/>
  <c r="T645" i="131"/>
  <c r="S645" i="131"/>
  <c r="R645" i="131"/>
  <c r="Q645" i="131"/>
  <c r="P645" i="131"/>
  <c r="O645" i="131"/>
  <c r="N645" i="131"/>
  <c r="M645" i="131"/>
  <c r="L645" i="131"/>
  <c r="K645" i="131"/>
  <c r="J645" i="131"/>
  <c r="I645" i="131"/>
  <c r="H645" i="131"/>
  <c r="AG644" i="131"/>
  <c r="AF644" i="131"/>
  <c r="AE644" i="131"/>
  <c r="AD644" i="131"/>
  <c r="AC644" i="131"/>
  <c r="AB644" i="131"/>
  <c r="AA644" i="131"/>
  <c r="Z644" i="131"/>
  <c r="Y644" i="131"/>
  <c r="X644" i="131"/>
  <c r="W644" i="131"/>
  <c r="V644" i="131"/>
  <c r="U644" i="131"/>
  <c r="T644" i="131"/>
  <c r="S644" i="131"/>
  <c r="R644" i="131"/>
  <c r="Q644" i="131"/>
  <c r="P644" i="131"/>
  <c r="O644" i="131"/>
  <c r="N644" i="131"/>
  <c r="M644" i="131"/>
  <c r="L644" i="131"/>
  <c r="K644" i="131"/>
  <c r="J644" i="131"/>
  <c r="I644" i="131"/>
  <c r="H644" i="131"/>
  <c r="AG643" i="131"/>
  <c r="AF643" i="131"/>
  <c r="AE643" i="131"/>
  <c r="AD643" i="131"/>
  <c r="AC643" i="131"/>
  <c r="AB643" i="131"/>
  <c r="AA643" i="131"/>
  <c r="Z643" i="131"/>
  <c r="Y643" i="131"/>
  <c r="X643" i="131"/>
  <c r="W643" i="131"/>
  <c r="V643" i="131"/>
  <c r="U643" i="131"/>
  <c r="T643" i="131"/>
  <c r="S643" i="131"/>
  <c r="R643" i="131"/>
  <c r="Q643" i="131"/>
  <c r="P643" i="131"/>
  <c r="O643" i="131"/>
  <c r="N643" i="131"/>
  <c r="M643" i="131"/>
  <c r="L643" i="131"/>
  <c r="K643" i="131"/>
  <c r="J643" i="131"/>
  <c r="I643" i="131"/>
  <c r="H643" i="131"/>
  <c r="AG642" i="131"/>
  <c r="AF642" i="131"/>
  <c r="AE642" i="131"/>
  <c r="AD642" i="131"/>
  <c r="AC642" i="131"/>
  <c r="AB642" i="131"/>
  <c r="AA642" i="131"/>
  <c r="Z642" i="131"/>
  <c r="Y642" i="131"/>
  <c r="X642" i="131"/>
  <c r="W642" i="131"/>
  <c r="V642" i="131"/>
  <c r="U642" i="131"/>
  <c r="T642" i="131"/>
  <c r="S642" i="131"/>
  <c r="R642" i="131"/>
  <c r="Q642" i="131"/>
  <c r="P642" i="131"/>
  <c r="O642" i="131"/>
  <c r="N642" i="131"/>
  <c r="M642" i="131"/>
  <c r="L642" i="131"/>
  <c r="K642" i="131"/>
  <c r="J642" i="131"/>
  <c r="I642" i="131"/>
  <c r="H642" i="131"/>
  <c r="AG641" i="131"/>
  <c r="AF641" i="131"/>
  <c r="AE641" i="131"/>
  <c r="AD641" i="131"/>
  <c r="AC641" i="131"/>
  <c r="AB641" i="131"/>
  <c r="AA641" i="131"/>
  <c r="Z641" i="131"/>
  <c r="Y641" i="131"/>
  <c r="X641" i="131"/>
  <c r="W641" i="131"/>
  <c r="V641" i="131"/>
  <c r="U641" i="131"/>
  <c r="T641" i="131"/>
  <c r="S641" i="131"/>
  <c r="R641" i="131"/>
  <c r="Q641" i="131"/>
  <c r="P641" i="131"/>
  <c r="O641" i="131"/>
  <c r="N641" i="131"/>
  <c r="M641" i="131"/>
  <c r="L641" i="131"/>
  <c r="K641" i="131"/>
  <c r="J641" i="131"/>
  <c r="I641" i="131"/>
  <c r="H641" i="131"/>
  <c r="AG640" i="131"/>
  <c r="AF640" i="131"/>
  <c r="AE640" i="131"/>
  <c r="AD640" i="131"/>
  <c r="AC640" i="131"/>
  <c r="AB640" i="131"/>
  <c r="AA640" i="131"/>
  <c r="Z640" i="131"/>
  <c r="Y640" i="131"/>
  <c r="X640" i="131"/>
  <c r="W640" i="131"/>
  <c r="V640" i="131"/>
  <c r="U640" i="131"/>
  <c r="T640" i="131"/>
  <c r="S640" i="131"/>
  <c r="R640" i="131"/>
  <c r="Q640" i="131"/>
  <c r="P640" i="131"/>
  <c r="O640" i="131"/>
  <c r="N640" i="131"/>
  <c r="M640" i="131"/>
  <c r="L640" i="131"/>
  <c r="K640" i="131"/>
  <c r="J640" i="131"/>
  <c r="I640" i="131"/>
  <c r="H640" i="131"/>
  <c r="AG639" i="131"/>
  <c r="AF639" i="131"/>
  <c r="AE639" i="131"/>
  <c r="AD639" i="131"/>
  <c r="AC639" i="131"/>
  <c r="AB639" i="131"/>
  <c r="AA639" i="131"/>
  <c r="Z639" i="131"/>
  <c r="Y639" i="131"/>
  <c r="X639" i="131"/>
  <c r="W639" i="131"/>
  <c r="V639" i="131"/>
  <c r="U639" i="131"/>
  <c r="T639" i="131"/>
  <c r="S639" i="131"/>
  <c r="R639" i="131"/>
  <c r="Q639" i="131"/>
  <c r="P639" i="131"/>
  <c r="O639" i="131"/>
  <c r="N639" i="131"/>
  <c r="M639" i="131"/>
  <c r="L639" i="131"/>
  <c r="K639" i="131"/>
  <c r="J639" i="131"/>
  <c r="I639" i="131"/>
  <c r="H639" i="131"/>
  <c r="AG638" i="131"/>
  <c r="AF638" i="131"/>
  <c r="AE638" i="131"/>
  <c r="AD638" i="131"/>
  <c r="AC638" i="131"/>
  <c r="AB638" i="131"/>
  <c r="AA638" i="131"/>
  <c r="Z638" i="131"/>
  <c r="Y638" i="131"/>
  <c r="X638" i="131"/>
  <c r="W638" i="131"/>
  <c r="V638" i="131"/>
  <c r="U638" i="131"/>
  <c r="T638" i="131"/>
  <c r="S638" i="131"/>
  <c r="R638" i="131"/>
  <c r="Q638" i="131"/>
  <c r="P638" i="131"/>
  <c r="O638" i="131"/>
  <c r="N638" i="131"/>
  <c r="M638" i="131"/>
  <c r="L638" i="131"/>
  <c r="K638" i="131"/>
  <c r="J638" i="131"/>
  <c r="I638" i="131"/>
  <c r="H638" i="131"/>
  <c r="AG637" i="131"/>
  <c r="AF637" i="131"/>
  <c r="AE637" i="131"/>
  <c r="AD637" i="131"/>
  <c r="AC637" i="131"/>
  <c r="AB637" i="131"/>
  <c r="AA637" i="131"/>
  <c r="Z637" i="131"/>
  <c r="Y637" i="131"/>
  <c r="X637" i="131"/>
  <c r="W637" i="131"/>
  <c r="V637" i="131"/>
  <c r="U637" i="131"/>
  <c r="T637" i="131"/>
  <c r="S637" i="131"/>
  <c r="R637" i="131"/>
  <c r="Q637" i="131"/>
  <c r="P637" i="131"/>
  <c r="O637" i="131"/>
  <c r="N637" i="131"/>
  <c r="M637" i="131"/>
  <c r="L637" i="131"/>
  <c r="K637" i="131"/>
  <c r="J637" i="131"/>
  <c r="I637" i="131"/>
  <c r="H637" i="131"/>
  <c r="AG635" i="131"/>
  <c r="AF635" i="131"/>
  <c r="AE635" i="131"/>
  <c r="AD635" i="131"/>
  <c r="AC635" i="131"/>
  <c r="AB635" i="131"/>
  <c r="AA635" i="131"/>
  <c r="Z635" i="131"/>
  <c r="Y635" i="131"/>
  <c r="X635" i="131"/>
  <c r="W635" i="131"/>
  <c r="V635" i="131"/>
  <c r="U635" i="131"/>
  <c r="T635" i="131"/>
  <c r="S635" i="131"/>
  <c r="R635" i="131"/>
  <c r="Q635" i="131"/>
  <c r="P635" i="131"/>
  <c r="O635" i="131"/>
  <c r="N635" i="131"/>
  <c r="M635" i="131"/>
  <c r="L635" i="131"/>
  <c r="K635" i="131"/>
  <c r="J635" i="131"/>
  <c r="I635" i="131"/>
  <c r="H635" i="131"/>
  <c r="AG634" i="131"/>
  <c r="AF634" i="131"/>
  <c r="AE634" i="131"/>
  <c r="AD634" i="131"/>
  <c r="AC634" i="131"/>
  <c r="AB634" i="131"/>
  <c r="AA634" i="131"/>
  <c r="Z634" i="131"/>
  <c r="Y634" i="131"/>
  <c r="X634" i="131"/>
  <c r="W634" i="131"/>
  <c r="V634" i="131"/>
  <c r="U634" i="131"/>
  <c r="T634" i="131"/>
  <c r="S634" i="131"/>
  <c r="R634" i="131"/>
  <c r="Q634" i="131"/>
  <c r="P634" i="131"/>
  <c r="O634" i="131"/>
  <c r="N634" i="131"/>
  <c r="M634" i="131"/>
  <c r="L634" i="131"/>
  <c r="K634" i="131"/>
  <c r="J634" i="131"/>
  <c r="I634" i="131"/>
  <c r="H634" i="131"/>
  <c r="AG633" i="131"/>
  <c r="AF633" i="131"/>
  <c r="AE633" i="131"/>
  <c r="AD633" i="131"/>
  <c r="AC633" i="131"/>
  <c r="AB633" i="131"/>
  <c r="AA633" i="131"/>
  <c r="Z633" i="131"/>
  <c r="Y633" i="131"/>
  <c r="X633" i="131"/>
  <c r="W633" i="131"/>
  <c r="V633" i="131"/>
  <c r="U633" i="131"/>
  <c r="T633" i="131"/>
  <c r="S633" i="131"/>
  <c r="R633" i="131"/>
  <c r="Q633" i="131"/>
  <c r="P633" i="131"/>
  <c r="O633" i="131"/>
  <c r="N633" i="131"/>
  <c r="M633" i="131"/>
  <c r="L633" i="131"/>
  <c r="K633" i="131"/>
  <c r="J633" i="131"/>
  <c r="I633" i="131"/>
  <c r="H633" i="131"/>
  <c r="AG632" i="131"/>
  <c r="AF632" i="131"/>
  <c r="AE632" i="131"/>
  <c r="AD632" i="131"/>
  <c r="AC632" i="131"/>
  <c r="AB632" i="131"/>
  <c r="AA632" i="131"/>
  <c r="Z632" i="131"/>
  <c r="Y632" i="131"/>
  <c r="X632" i="131"/>
  <c r="W632" i="131"/>
  <c r="V632" i="131"/>
  <c r="U632" i="131"/>
  <c r="T632" i="131"/>
  <c r="S632" i="131"/>
  <c r="R632" i="131"/>
  <c r="Q632" i="131"/>
  <c r="P632" i="131"/>
  <c r="O632" i="131"/>
  <c r="N632" i="131"/>
  <c r="M632" i="131"/>
  <c r="L632" i="131"/>
  <c r="K632" i="131"/>
  <c r="J632" i="131"/>
  <c r="I632" i="131"/>
  <c r="H632" i="131"/>
  <c r="AG631" i="131"/>
  <c r="AF631" i="131"/>
  <c r="AE631" i="131"/>
  <c r="AD631" i="131"/>
  <c r="AC631" i="131"/>
  <c r="AB631" i="131"/>
  <c r="AA631" i="131"/>
  <c r="Z631" i="131"/>
  <c r="Y631" i="131"/>
  <c r="X631" i="131"/>
  <c r="W631" i="131"/>
  <c r="V631" i="131"/>
  <c r="U631" i="131"/>
  <c r="T631" i="131"/>
  <c r="S631" i="131"/>
  <c r="R631" i="131"/>
  <c r="Q631" i="131"/>
  <c r="P631" i="131"/>
  <c r="O631" i="131"/>
  <c r="N631" i="131"/>
  <c r="M631" i="131"/>
  <c r="L631" i="131"/>
  <c r="K631" i="131"/>
  <c r="J631" i="131"/>
  <c r="I631" i="131"/>
  <c r="H631" i="131"/>
  <c r="AG630" i="131"/>
  <c r="AF630" i="131"/>
  <c r="AE630" i="131"/>
  <c r="AD630" i="131"/>
  <c r="AC630" i="131"/>
  <c r="AB630" i="131"/>
  <c r="AA630" i="131"/>
  <c r="Z630" i="131"/>
  <c r="Y630" i="131"/>
  <c r="X630" i="131"/>
  <c r="W630" i="131"/>
  <c r="V630" i="131"/>
  <c r="U630" i="131"/>
  <c r="T630" i="131"/>
  <c r="S630" i="131"/>
  <c r="R630" i="131"/>
  <c r="Q630" i="131"/>
  <c r="P630" i="131"/>
  <c r="O630" i="131"/>
  <c r="N630" i="131"/>
  <c r="M630" i="131"/>
  <c r="L630" i="131"/>
  <c r="K630" i="131"/>
  <c r="J630" i="131"/>
  <c r="I630" i="131"/>
  <c r="H630" i="131"/>
  <c r="AG629" i="131"/>
  <c r="AF629" i="131"/>
  <c r="AE629" i="131"/>
  <c r="AD629" i="131"/>
  <c r="AC629" i="131"/>
  <c r="AB629" i="131"/>
  <c r="AA629" i="131"/>
  <c r="Z629" i="131"/>
  <c r="Y629" i="131"/>
  <c r="X629" i="131"/>
  <c r="W629" i="131"/>
  <c r="V629" i="131"/>
  <c r="U629" i="131"/>
  <c r="T629" i="131"/>
  <c r="S629" i="131"/>
  <c r="R629" i="131"/>
  <c r="Q629" i="131"/>
  <c r="P629" i="131"/>
  <c r="O629" i="131"/>
  <c r="N629" i="131"/>
  <c r="M629" i="131"/>
  <c r="L629" i="131"/>
  <c r="K629" i="131"/>
  <c r="J629" i="131"/>
  <c r="I629" i="131"/>
  <c r="H629" i="131"/>
  <c r="AG628" i="131"/>
  <c r="AF628" i="131"/>
  <c r="AE628" i="131"/>
  <c r="AD628" i="131"/>
  <c r="AC628" i="131"/>
  <c r="AB628" i="131"/>
  <c r="AA628" i="131"/>
  <c r="Z628" i="131"/>
  <c r="Y628" i="131"/>
  <c r="X628" i="131"/>
  <c r="W628" i="131"/>
  <c r="V628" i="131"/>
  <c r="U628" i="131"/>
  <c r="T628" i="131"/>
  <c r="S628" i="131"/>
  <c r="R628" i="131"/>
  <c r="Q628" i="131"/>
  <c r="P628" i="131"/>
  <c r="O628" i="131"/>
  <c r="N628" i="131"/>
  <c r="M628" i="131"/>
  <c r="L628" i="131"/>
  <c r="K628" i="131"/>
  <c r="J628" i="131"/>
  <c r="I628" i="131"/>
  <c r="H628" i="131"/>
  <c r="AG627" i="131"/>
  <c r="AF627" i="131"/>
  <c r="AE627" i="131"/>
  <c r="AD627" i="131"/>
  <c r="AC627" i="131"/>
  <c r="AB627" i="131"/>
  <c r="AA627" i="131"/>
  <c r="Z627" i="131"/>
  <c r="Y627" i="131"/>
  <c r="X627" i="131"/>
  <c r="W627" i="131"/>
  <c r="V627" i="131"/>
  <c r="U627" i="131"/>
  <c r="T627" i="131"/>
  <c r="S627" i="131"/>
  <c r="R627" i="131"/>
  <c r="Q627" i="131"/>
  <c r="P627" i="131"/>
  <c r="O627" i="131"/>
  <c r="N627" i="131"/>
  <c r="M627" i="131"/>
  <c r="L627" i="131"/>
  <c r="K627" i="131"/>
  <c r="J627" i="131"/>
  <c r="I627" i="131"/>
  <c r="H627" i="131"/>
  <c r="AG625" i="131"/>
  <c r="AF625" i="131"/>
  <c r="AE625" i="131"/>
  <c r="AD625" i="131"/>
  <c r="AC625" i="131"/>
  <c r="AB625" i="131"/>
  <c r="AA625" i="131"/>
  <c r="Z625" i="131"/>
  <c r="Y625" i="131"/>
  <c r="X625" i="131"/>
  <c r="W625" i="131"/>
  <c r="V625" i="131"/>
  <c r="U625" i="131"/>
  <c r="T625" i="131"/>
  <c r="S625" i="131"/>
  <c r="R625" i="131"/>
  <c r="Q625" i="131"/>
  <c r="P625" i="131"/>
  <c r="O625" i="131"/>
  <c r="N625" i="131"/>
  <c r="M625" i="131"/>
  <c r="L625" i="131"/>
  <c r="K625" i="131"/>
  <c r="J625" i="131"/>
  <c r="I625" i="131"/>
  <c r="H625" i="131"/>
  <c r="AG624" i="131"/>
  <c r="AF624" i="131"/>
  <c r="AE624" i="131"/>
  <c r="AD624" i="131"/>
  <c r="AC624" i="131"/>
  <c r="AB624" i="131"/>
  <c r="AA624" i="131"/>
  <c r="Z624" i="131"/>
  <c r="Y624" i="131"/>
  <c r="X624" i="131"/>
  <c r="W624" i="131"/>
  <c r="V624" i="131"/>
  <c r="U624" i="131"/>
  <c r="T624" i="131"/>
  <c r="S624" i="131"/>
  <c r="R624" i="131"/>
  <c r="Q624" i="131"/>
  <c r="P624" i="131"/>
  <c r="O624" i="131"/>
  <c r="N624" i="131"/>
  <c r="M624" i="131"/>
  <c r="L624" i="131"/>
  <c r="K624" i="131"/>
  <c r="J624" i="131"/>
  <c r="I624" i="131"/>
  <c r="H624" i="131"/>
  <c r="AG623" i="131"/>
  <c r="AF623" i="131"/>
  <c r="AE623" i="131"/>
  <c r="AD623" i="131"/>
  <c r="AC623" i="131"/>
  <c r="AB623" i="131"/>
  <c r="AA623" i="131"/>
  <c r="Z623" i="131"/>
  <c r="Y623" i="131"/>
  <c r="X623" i="131"/>
  <c r="W623" i="131"/>
  <c r="V623" i="131"/>
  <c r="U623" i="131"/>
  <c r="T623" i="131"/>
  <c r="S623" i="131"/>
  <c r="R623" i="131"/>
  <c r="Q623" i="131"/>
  <c r="P623" i="131"/>
  <c r="O623" i="131"/>
  <c r="N623" i="131"/>
  <c r="M623" i="131"/>
  <c r="L623" i="131"/>
  <c r="K623" i="131"/>
  <c r="J623" i="131"/>
  <c r="I623" i="131"/>
  <c r="H623" i="131"/>
  <c r="AG622" i="131"/>
  <c r="AF622" i="131"/>
  <c r="AE622" i="131"/>
  <c r="AD622" i="131"/>
  <c r="AC622" i="131"/>
  <c r="AB622" i="131"/>
  <c r="AA622" i="131"/>
  <c r="Z622" i="131"/>
  <c r="Y622" i="131"/>
  <c r="X622" i="131"/>
  <c r="W622" i="131"/>
  <c r="V622" i="131"/>
  <c r="U622" i="131"/>
  <c r="T622" i="131"/>
  <c r="S622" i="131"/>
  <c r="R622" i="131"/>
  <c r="Q622" i="131"/>
  <c r="P622" i="131"/>
  <c r="O622" i="131"/>
  <c r="N622" i="131"/>
  <c r="M622" i="131"/>
  <c r="L622" i="131"/>
  <c r="K622" i="131"/>
  <c r="J622" i="131"/>
  <c r="I622" i="131"/>
  <c r="H622" i="131"/>
  <c r="AG621" i="131"/>
  <c r="AF621" i="131"/>
  <c r="AE621" i="131"/>
  <c r="AD621" i="131"/>
  <c r="AC621" i="131"/>
  <c r="AB621" i="131"/>
  <c r="AA621" i="131"/>
  <c r="Z621" i="131"/>
  <c r="Y621" i="131"/>
  <c r="X621" i="131"/>
  <c r="W621" i="131"/>
  <c r="V621" i="131"/>
  <c r="U621" i="131"/>
  <c r="T621" i="131"/>
  <c r="S621" i="131"/>
  <c r="R621" i="131"/>
  <c r="Q621" i="131"/>
  <c r="P621" i="131"/>
  <c r="O621" i="131"/>
  <c r="N621" i="131"/>
  <c r="M621" i="131"/>
  <c r="L621" i="131"/>
  <c r="K621" i="131"/>
  <c r="J621" i="131"/>
  <c r="I621" i="131"/>
  <c r="H621" i="131"/>
  <c r="AG620" i="131"/>
  <c r="AF620" i="131"/>
  <c r="AE620" i="131"/>
  <c r="AD620" i="131"/>
  <c r="AC620" i="131"/>
  <c r="AB620" i="131"/>
  <c r="AA620" i="131"/>
  <c r="Z620" i="131"/>
  <c r="Y620" i="131"/>
  <c r="X620" i="131"/>
  <c r="W620" i="131"/>
  <c r="V620" i="131"/>
  <c r="U620" i="131"/>
  <c r="T620" i="131"/>
  <c r="S620" i="131"/>
  <c r="R620" i="131"/>
  <c r="Q620" i="131"/>
  <c r="P620" i="131"/>
  <c r="O620" i="131"/>
  <c r="N620" i="131"/>
  <c r="M620" i="131"/>
  <c r="L620" i="131"/>
  <c r="K620" i="131"/>
  <c r="J620" i="131"/>
  <c r="I620" i="131"/>
  <c r="H620" i="131"/>
  <c r="AG619" i="131"/>
  <c r="AF619" i="131"/>
  <c r="AE619" i="131"/>
  <c r="AD619" i="131"/>
  <c r="AC619" i="131"/>
  <c r="AB619" i="131"/>
  <c r="AA619" i="131"/>
  <c r="Z619" i="131"/>
  <c r="Y619" i="131"/>
  <c r="X619" i="131"/>
  <c r="W619" i="131"/>
  <c r="V619" i="131"/>
  <c r="U619" i="131"/>
  <c r="T619" i="131"/>
  <c r="S619" i="131"/>
  <c r="R619" i="131"/>
  <c r="Q619" i="131"/>
  <c r="P619" i="131"/>
  <c r="O619" i="131"/>
  <c r="N619" i="131"/>
  <c r="M619" i="131"/>
  <c r="L619" i="131"/>
  <c r="K619" i="131"/>
  <c r="J619" i="131"/>
  <c r="I619" i="131"/>
  <c r="H619" i="131"/>
  <c r="AG618" i="131"/>
  <c r="AF618" i="131"/>
  <c r="AE618" i="131"/>
  <c r="AD618" i="131"/>
  <c r="AC618" i="131"/>
  <c r="AB618" i="131"/>
  <c r="AA618" i="131"/>
  <c r="Z618" i="131"/>
  <c r="Y618" i="131"/>
  <c r="X618" i="131"/>
  <c r="W618" i="131"/>
  <c r="V618" i="131"/>
  <c r="U618" i="131"/>
  <c r="T618" i="131"/>
  <c r="S618" i="131"/>
  <c r="R618" i="131"/>
  <c r="Q618" i="131"/>
  <c r="P618" i="131"/>
  <c r="O618" i="131"/>
  <c r="N618" i="131"/>
  <c r="M618" i="131"/>
  <c r="L618" i="131"/>
  <c r="K618" i="131"/>
  <c r="J618" i="131"/>
  <c r="I618" i="131"/>
  <c r="H618" i="131"/>
  <c r="AG617" i="131"/>
  <c r="AF617" i="131"/>
  <c r="AE617" i="131"/>
  <c r="AD617" i="131"/>
  <c r="AC617" i="131"/>
  <c r="AB617" i="131"/>
  <c r="AA617" i="131"/>
  <c r="Z617" i="131"/>
  <c r="Y617" i="131"/>
  <c r="X617" i="131"/>
  <c r="W617" i="131"/>
  <c r="V617" i="131"/>
  <c r="U617" i="131"/>
  <c r="T617" i="131"/>
  <c r="S617" i="131"/>
  <c r="R617" i="131"/>
  <c r="Q617" i="131"/>
  <c r="P617" i="131"/>
  <c r="O617" i="131"/>
  <c r="N617" i="131"/>
  <c r="M617" i="131"/>
  <c r="L617" i="131"/>
  <c r="K617" i="131"/>
  <c r="J617" i="131"/>
  <c r="I617" i="131"/>
  <c r="H617" i="131"/>
  <c r="AG615" i="131"/>
  <c r="AF615" i="131"/>
  <c r="AE615" i="131"/>
  <c r="AD615" i="131"/>
  <c r="AC615" i="131"/>
  <c r="AB615" i="131"/>
  <c r="AA615" i="131"/>
  <c r="Z615" i="131"/>
  <c r="Y615" i="131"/>
  <c r="X615" i="131"/>
  <c r="W615" i="131"/>
  <c r="V615" i="131"/>
  <c r="U615" i="131"/>
  <c r="T615" i="131"/>
  <c r="S615" i="131"/>
  <c r="R615" i="131"/>
  <c r="Q615" i="131"/>
  <c r="P615" i="131"/>
  <c r="O615" i="131"/>
  <c r="N615" i="131"/>
  <c r="M615" i="131"/>
  <c r="L615" i="131"/>
  <c r="K615" i="131"/>
  <c r="J615" i="131"/>
  <c r="I615" i="131"/>
  <c r="H615" i="131"/>
  <c r="AG614" i="131"/>
  <c r="AF614" i="131"/>
  <c r="AE614" i="131"/>
  <c r="AD614" i="131"/>
  <c r="AC614" i="131"/>
  <c r="AB614" i="131"/>
  <c r="AA614" i="131"/>
  <c r="Z614" i="131"/>
  <c r="Y614" i="131"/>
  <c r="X614" i="131"/>
  <c r="W614" i="131"/>
  <c r="V614" i="131"/>
  <c r="U614" i="131"/>
  <c r="T614" i="131"/>
  <c r="S614" i="131"/>
  <c r="R614" i="131"/>
  <c r="Q614" i="131"/>
  <c r="P614" i="131"/>
  <c r="O614" i="131"/>
  <c r="N614" i="131"/>
  <c r="M614" i="131"/>
  <c r="L614" i="131"/>
  <c r="K614" i="131"/>
  <c r="J614" i="131"/>
  <c r="I614" i="131"/>
  <c r="H614" i="131"/>
  <c r="AG613" i="131"/>
  <c r="AF613" i="131"/>
  <c r="AE613" i="131"/>
  <c r="AD613" i="131"/>
  <c r="AC613" i="131"/>
  <c r="AB613" i="131"/>
  <c r="AA613" i="131"/>
  <c r="Z613" i="131"/>
  <c r="Y613" i="131"/>
  <c r="X613" i="131"/>
  <c r="W613" i="131"/>
  <c r="V613" i="131"/>
  <c r="U613" i="131"/>
  <c r="T613" i="131"/>
  <c r="S613" i="131"/>
  <c r="R613" i="131"/>
  <c r="Q613" i="131"/>
  <c r="P613" i="131"/>
  <c r="O613" i="131"/>
  <c r="N613" i="131"/>
  <c r="M613" i="131"/>
  <c r="L613" i="131"/>
  <c r="K613" i="131"/>
  <c r="J613" i="131"/>
  <c r="I613" i="131"/>
  <c r="H613" i="131"/>
  <c r="AG612" i="131"/>
  <c r="AF612" i="131"/>
  <c r="AE612" i="131"/>
  <c r="AD612" i="131"/>
  <c r="AC612" i="131"/>
  <c r="AB612" i="131"/>
  <c r="AA612" i="131"/>
  <c r="Z612" i="131"/>
  <c r="Y612" i="131"/>
  <c r="X612" i="131"/>
  <c r="W612" i="131"/>
  <c r="V612" i="131"/>
  <c r="U612" i="131"/>
  <c r="T612" i="131"/>
  <c r="S612" i="131"/>
  <c r="R612" i="131"/>
  <c r="Q612" i="131"/>
  <c r="P612" i="131"/>
  <c r="O612" i="131"/>
  <c r="N612" i="131"/>
  <c r="M612" i="131"/>
  <c r="L612" i="131"/>
  <c r="K612" i="131"/>
  <c r="J612" i="131"/>
  <c r="I612" i="131"/>
  <c r="H612" i="131"/>
  <c r="AG611" i="131"/>
  <c r="AF611" i="131"/>
  <c r="AE611" i="131"/>
  <c r="AD611" i="131"/>
  <c r="AC611" i="131"/>
  <c r="AB611" i="131"/>
  <c r="AA611" i="131"/>
  <c r="Z611" i="131"/>
  <c r="Y611" i="131"/>
  <c r="X611" i="131"/>
  <c r="W611" i="131"/>
  <c r="V611" i="131"/>
  <c r="U611" i="131"/>
  <c r="T611" i="131"/>
  <c r="S611" i="131"/>
  <c r="R611" i="131"/>
  <c r="Q611" i="131"/>
  <c r="P611" i="131"/>
  <c r="O611" i="131"/>
  <c r="N611" i="131"/>
  <c r="M611" i="131"/>
  <c r="L611" i="131"/>
  <c r="K611" i="131"/>
  <c r="J611" i="131"/>
  <c r="I611" i="131"/>
  <c r="H611" i="131"/>
  <c r="AG610" i="131"/>
  <c r="AF610" i="131"/>
  <c r="AE610" i="131"/>
  <c r="AD610" i="131"/>
  <c r="AC610" i="131"/>
  <c r="AB610" i="131"/>
  <c r="AA610" i="131"/>
  <c r="Z610" i="131"/>
  <c r="Y610" i="131"/>
  <c r="X610" i="131"/>
  <c r="W610" i="131"/>
  <c r="V610" i="131"/>
  <c r="U610" i="131"/>
  <c r="T610" i="131"/>
  <c r="S610" i="131"/>
  <c r="R610" i="131"/>
  <c r="Q610" i="131"/>
  <c r="P610" i="131"/>
  <c r="O610" i="131"/>
  <c r="N610" i="131"/>
  <c r="M610" i="131"/>
  <c r="L610" i="131"/>
  <c r="K610" i="131"/>
  <c r="J610" i="131"/>
  <c r="I610" i="131"/>
  <c r="H610" i="131"/>
  <c r="AG609" i="131"/>
  <c r="AF609" i="131"/>
  <c r="AE609" i="131"/>
  <c r="AD609" i="131"/>
  <c r="AC609" i="131"/>
  <c r="AB609" i="131"/>
  <c r="AA609" i="131"/>
  <c r="Z609" i="131"/>
  <c r="Y609" i="131"/>
  <c r="X609" i="131"/>
  <c r="W609" i="131"/>
  <c r="V609" i="131"/>
  <c r="U609" i="131"/>
  <c r="T609" i="131"/>
  <c r="S609" i="131"/>
  <c r="R609" i="131"/>
  <c r="Q609" i="131"/>
  <c r="P609" i="131"/>
  <c r="O609" i="131"/>
  <c r="N609" i="131"/>
  <c r="M609" i="131"/>
  <c r="L609" i="131"/>
  <c r="K609" i="131"/>
  <c r="J609" i="131"/>
  <c r="I609" i="131"/>
  <c r="H609" i="131"/>
  <c r="AG608" i="131"/>
  <c r="AF608" i="131"/>
  <c r="AE608" i="131"/>
  <c r="AD608" i="131"/>
  <c r="AC608" i="131"/>
  <c r="AB608" i="131"/>
  <c r="AA608" i="131"/>
  <c r="Z608" i="131"/>
  <c r="Y608" i="131"/>
  <c r="X608" i="131"/>
  <c r="W608" i="131"/>
  <c r="V608" i="131"/>
  <c r="U608" i="131"/>
  <c r="T608" i="131"/>
  <c r="S608" i="131"/>
  <c r="R608" i="131"/>
  <c r="Q608" i="131"/>
  <c r="P608" i="131"/>
  <c r="O608" i="131"/>
  <c r="N608" i="131"/>
  <c r="M608" i="131"/>
  <c r="L608" i="131"/>
  <c r="K608" i="131"/>
  <c r="J608" i="131"/>
  <c r="I608" i="131"/>
  <c r="H608" i="131"/>
  <c r="AG607" i="131"/>
  <c r="AF607" i="131"/>
  <c r="AE607" i="131"/>
  <c r="AD607" i="131"/>
  <c r="AC607" i="131"/>
  <c r="AB607" i="131"/>
  <c r="AA607" i="131"/>
  <c r="Z607" i="131"/>
  <c r="Y607" i="131"/>
  <c r="X607" i="131"/>
  <c r="W607" i="131"/>
  <c r="V607" i="131"/>
  <c r="U607" i="131"/>
  <c r="T607" i="131"/>
  <c r="S607" i="131"/>
  <c r="R607" i="131"/>
  <c r="Q607" i="131"/>
  <c r="P607" i="131"/>
  <c r="O607" i="131"/>
  <c r="N607" i="131"/>
  <c r="M607" i="131"/>
  <c r="L607" i="131"/>
  <c r="K607" i="131"/>
  <c r="J607" i="131"/>
  <c r="I607" i="131"/>
  <c r="H607" i="131"/>
  <c r="AG605" i="131"/>
  <c r="AF605" i="131"/>
  <c r="AE605" i="131"/>
  <c r="AD605" i="131"/>
  <c r="AC605" i="131"/>
  <c r="AB605" i="131"/>
  <c r="AA605" i="131"/>
  <c r="Z605" i="131"/>
  <c r="Y605" i="131"/>
  <c r="X605" i="131"/>
  <c r="W605" i="131"/>
  <c r="V605" i="131"/>
  <c r="U605" i="131"/>
  <c r="T605" i="131"/>
  <c r="S605" i="131"/>
  <c r="R605" i="131"/>
  <c r="Q605" i="131"/>
  <c r="P605" i="131"/>
  <c r="O605" i="131"/>
  <c r="N605" i="131"/>
  <c r="M605" i="131"/>
  <c r="L605" i="131"/>
  <c r="K605" i="131"/>
  <c r="J605" i="131"/>
  <c r="I605" i="131"/>
  <c r="H605" i="131"/>
  <c r="AG604" i="131"/>
  <c r="AF604" i="131"/>
  <c r="AE604" i="131"/>
  <c r="AD604" i="131"/>
  <c r="AC604" i="131"/>
  <c r="AB604" i="131"/>
  <c r="AA604" i="131"/>
  <c r="Z604" i="131"/>
  <c r="Y604" i="131"/>
  <c r="X604" i="131"/>
  <c r="W604" i="131"/>
  <c r="V604" i="131"/>
  <c r="U604" i="131"/>
  <c r="T604" i="131"/>
  <c r="S604" i="131"/>
  <c r="R604" i="131"/>
  <c r="Q604" i="131"/>
  <c r="P604" i="131"/>
  <c r="O604" i="131"/>
  <c r="N604" i="131"/>
  <c r="M604" i="131"/>
  <c r="L604" i="131"/>
  <c r="K604" i="131"/>
  <c r="J604" i="131"/>
  <c r="I604" i="131"/>
  <c r="H604" i="131"/>
  <c r="AG603" i="131"/>
  <c r="AF603" i="131"/>
  <c r="AE603" i="131"/>
  <c r="AD603" i="131"/>
  <c r="AC603" i="131"/>
  <c r="AB603" i="131"/>
  <c r="AA603" i="131"/>
  <c r="Z603" i="131"/>
  <c r="Y603" i="131"/>
  <c r="X603" i="131"/>
  <c r="W603" i="131"/>
  <c r="V603" i="131"/>
  <c r="U603" i="131"/>
  <c r="T603" i="131"/>
  <c r="S603" i="131"/>
  <c r="R603" i="131"/>
  <c r="Q603" i="131"/>
  <c r="P603" i="131"/>
  <c r="O603" i="131"/>
  <c r="N603" i="131"/>
  <c r="M603" i="131"/>
  <c r="L603" i="131"/>
  <c r="K603" i="131"/>
  <c r="J603" i="131"/>
  <c r="I603" i="131"/>
  <c r="H603" i="131"/>
  <c r="AG602" i="131"/>
  <c r="AF602" i="131"/>
  <c r="AE602" i="131"/>
  <c r="AD602" i="131"/>
  <c r="AC602" i="131"/>
  <c r="AB602" i="131"/>
  <c r="AA602" i="131"/>
  <c r="Z602" i="131"/>
  <c r="Y602" i="131"/>
  <c r="X602" i="131"/>
  <c r="W602" i="131"/>
  <c r="V602" i="131"/>
  <c r="U602" i="131"/>
  <c r="T602" i="131"/>
  <c r="S602" i="131"/>
  <c r="R602" i="131"/>
  <c r="Q602" i="131"/>
  <c r="P602" i="131"/>
  <c r="O602" i="131"/>
  <c r="N602" i="131"/>
  <c r="M602" i="131"/>
  <c r="L602" i="131"/>
  <c r="K602" i="131"/>
  <c r="J602" i="131"/>
  <c r="I602" i="131"/>
  <c r="H602" i="131"/>
  <c r="AG601" i="131"/>
  <c r="AF601" i="131"/>
  <c r="AE601" i="131"/>
  <c r="AD601" i="131"/>
  <c r="AC601" i="131"/>
  <c r="AB601" i="131"/>
  <c r="AA601" i="131"/>
  <c r="Z601" i="131"/>
  <c r="Y601" i="131"/>
  <c r="X601" i="131"/>
  <c r="W601" i="131"/>
  <c r="V601" i="131"/>
  <c r="U601" i="131"/>
  <c r="T601" i="131"/>
  <c r="S601" i="131"/>
  <c r="R601" i="131"/>
  <c r="Q601" i="131"/>
  <c r="P601" i="131"/>
  <c r="O601" i="131"/>
  <c r="N601" i="131"/>
  <c r="M601" i="131"/>
  <c r="L601" i="131"/>
  <c r="K601" i="131"/>
  <c r="J601" i="131"/>
  <c r="I601" i="131"/>
  <c r="H601" i="131"/>
  <c r="AG600" i="131"/>
  <c r="AF600" i="131"/>
  <c r="AE600" i="131"/>
  <c r="AD600" i="131"/>
  <c r="AC600" i="131"/>
  <c r="AB600" i="131"/>
  <c r="AA600" i="131"/>
  <c r="Z600" i="131"/>
  <c r="Y600" i="131"/>
  <c r="X600" i="131"/>
  <c r="W600" i="131"/>
  <c r="V600" i="131"/>
  <c r="U600" i="131"/>
  <c r="T600" i="131"/>
  <c r="S600" i="131"/>
  <c r="R600" i="131"/>
  <c r="Q600" i="131"/>
  <c r="P600" i="131"/>
  <c r="O600" i="131"/>
  <c r="N600" i="131"/>
  <c r="M600" i="131"/>
  <c r="L600" i="131"/>
  <c r="K600" i="131"/>
  <c r="J600" i="131"/>
  <c r="I600" i="131"/>
  <c r="H600" i="131"/>
  <c r="AG599" i="131"/>
  <c r="AF599" i="131"/>
  <c r="AE599" i="131"/>
  <c r="AD599" i="131"/>
  <c r="AC599" i="131"/>
  <c r="AB599" i="131"/>
  <c r="AA599" i="131"/>
  <c r="Z599" i="131"/>
  <c r="Y599" i="131"/>
  <c r="X599" i="131"/>
  <c r="W599" i="131"/>
  <c r="V599" i="131"/>
  <c r="U599" i="131"/>
  <c r="T599" i="131"/>
  <c r="S599" i="131"/>
  <c r="R599" i="131"/>
  <c r="Q599" i="131"/>
  <c r="P599" i="131"/>
  <c r="O599" i="131"/>
  <c r="N599" i="131"/>
  <c r="M599" i="131"/>
  <c r="L599" i="131"/>
  <c r="K599" i="131"/>
  <c r="J599" i="131"/>
  <c r="I599" i="131"/>
  <c r="H599" i="131"/>
  <c r="AG598" i="131"/>
  <c r="AF598" i="131"/>
  <c r="AE598" i="131"/>
  <c r="AD598" i="131"/>
  <c r="AC598" i="131"/>
  <c r="AB598" i="131"/>
  <c r="AA598" i="131"/>
  <c r="Z598" i="131"/>
  <c r="Y598" i="131"/>
  <c r="X598" i="131"/>
  <c r="W598" i="131"/>
  <c r="V598" i="131"/>
  <c r="U598" i="131"/>
  <c r="T598" i="131"/>
  <c r="S598" i="131"/>
  <c r="R598" i="131"/>
  <c r="Q598" i="131"/>
  <c r="P598" i="131"/>
  <c r="O598" i="131"/>
  <c r="N598" i="131"/>
  <c r="M598" i="131"/>
  <c r="L598" i="131"/>
  <c r="K598" i="131"/>
  <c r="J598" i="131"/>
  <c r="I598" i="131"/>
  <c r="H598" i="131"/>
  <c r="AG597" i="131"/>
  <c r="AF597" i="131"/>
  <c r="AE597" i="131"/>
  <c r="AD597" i="131"/>
  <c r="AC597" i="131"/>
  <c r="AB597" i="131"/>
  <c r="AA597" i="131"/>
  <c r="Z597" i="131"/>
  <c r="Y597" i="131"/>
  <c r="X597" i="131"/>
  <c r="W597" i="131"/>
  <c r="V597" i="131"/>
  <c r="U597" i="131"/>
  <c r="T597" i="131"/>
  <c r="S597" i="131"/>
  <c r="R597" i="131"/>
  <c r="Q597" i="131"/>
  <c r="P597" i="131"/>
  <c r="O597" i="131"/>
  <c r="N597" i="131"/>
  <c r="M597" i="131"/>
  <c r="L597" i="131"/>
  <c r="K597" i="131"/>
  <c r="J597" i="131"/>
  <c r="I597" i="131"/>
  <c r="H597" i="131"/>
  <c r="AG595" i="131"/>
  <c r="AF595" i="131"/>
  <c r="AE595" i="131"/>
  <c r="AD595" i="131"/>
  <c r="AC595" i="131"/>
  <c r="AB595" i="131"/>
  <c r="AA595" i="131"/>
  <c r="Z595" i="131"/>
  <c r="Y595" i="131"/>
  <c r="X595" i="131"/>
  <c r="W595" i="131"/>
  <c r="V595" i="131"/>
  <c r="U595" i="131"/>
  <c r="T595" i="131"/>
  <c r="S595" i="131"/>
  <c r="R595" i="131"/>
  <c r="Q595" i="131"/>
  <c r="P595" i="131"/>
  <c r="O595" i="131"/>
  <c r="N595" i="131"/>
  <c r="M595" i="131"/>
  <c r="L595" i="131"/>
  <c r="K595" i="131"/>
  <c r="J595" i="131"/>
  <c r="I595" i="131"/>
  <c r="H595" i="131"/>
  <c r="AG594" i="131"/>
  <c r="AF594" i="131"/>
  <c r="AE594" i="131"/>
  <c r="AD594" i="131"/>
  <c r="AC594" i="131"/>
  <c r="AB594" i="131"/>
  <c r="AA594" i="131"/>
  <c r="Z594" i="131"/>
  <c r="Y594" i="131"/>
  <c r="X594" i="131"/>
  <c r="W594" i="131"/>
  <c r="V594" i="131"/>
  <c r="U594" i="131"/>
  <c r="T594" i="131"/>
  <c r="S594" i="131"/>
  <c r="R594" i="131"/>
  <c r="Q594" i="131"/>
  <c r="P594" i="131"/>
  <c r="O594" i="131"/>
  <c r="N594" i="131"/>
  <c r="M594" i="131"/>
  <c r="L594" i="131"/>
  <c r="K594" i="131"/>
  <c r="J594" i="131"/>
  <c r="I594" i="131"/>
  <c r="H594" i="131"/>
  <c r="AG593" i="131"/>
  <c r="AF593" i="131"/>
  <c r="AE593" i="131"/>
  <c r="AD593" i="131"/>
  <c r="AC593" i="131"/>
  <c r="AB593" i="131"/>
  <c r="AA593" i="131"/>
  <c r="Z593" i="131"/>
  <c r="Y593" i="131"/>
  <c r="X593" i="131"/>
  <c r="W593" i="131"/>
  <c r="V593" i="131"/>
  <c r="U593" i="131"/>
  <c r="T593" i="131"/>
  <c r="S593" i="131"/>
  <c r="R593" i="131"/>
  <c r="Q593" i="131"/>
  <c r="P593" i="131"/>
  <c r="O593" i="131"/>
  <c r="N593" i="131"/>
  <c r="M593" i="131"/>
  <c r="L593" i="131"/>
  <c r="K593" i="131"/>
  <c r="J593" i="131"/>
  <c r="I593" i="131"/>
  <c r="H593" i="131"/>
  <c r="AG592" i="131"/>
  <c r="AF592" i="131"/>
  <c r="AE592" i="131"/>
  <c r="AD592" i="131"/>
  <c r="AC592" i="131"/>
  <c r="AB592" i="131"/>
  <c r="AA592" i="131"/>
  <c r="Z592" i="131"/>
  <c r="Y592" i="131"/>
  <c r="X592" i="131"/>
  <c r="W592" i="131"/>
  <c r="V592" i="131"/>
  <c r="U592" i="131"/>
  <c r="T592" i="131"/>
  <c r="S592" i="131"/>
  <c r="R592" i="131"/>
  <c r="Q592" i="131"/>
  <c r="P592" i="131"/>
  <c r="O592" i="131"/>
  <c r="N592" i="131"/>
  <c r="M592" i="131"/>
  <c r="L592" i="131"/>
  <c r="K592" i="131"/>
  <c r="J592" i="131"/>
  <c r="I592" i="131"/>
  <c r="H592" i="131"/>
  <c r="AG591" i="131"/>
  <c r="AF591" i="131"/>
  <c r="AE591" i="131"/>
  <c r="AD591" i="131"/>
  <c r="AC591" i="131"/>
  <c r="AB591" i="131"/>
  <c r="AA591" i="131"/>
  <c r="Z591" i="131"/>
  <c r="Y591" i="131"/>
  <c r="X591" i="131"/>
  <c r="W591" i="131"/>
  <c r="V591" i="131"/>
  <c r="U591" i="131"/>
  <c r="T591" i="131"/>
  <c r="S591" i="131"/>
  <c r="R591" i="131"/>
  <c r="Q591" i="131"/>
  <c r="P591" i="131"/>
  <c r="O591" i="131"/>
  <c r="N591" i="131"/>
  <c r="M591" i="131"/>
  <c r="L591" i="131"/>
  <c r="K591" i="131"/>
  <c r="J591" i="131"/>
  <c r="I591" i="131"/>
  <c r="H591" i="131"/>
  <c r="AG590" i="131"/>
  <c r="AF590" i="131"/>
  <c r="AE590" i="131"/>
  <c r="AD590" i="131"/>
  <c r="AC590" i="131"/>
  <c r="AB590" i="131"/>
  <c r="AA590" i="131"/>
  <c r="Z590" i="131"/>
  <c r="Y590" i="131"/>
  <c r="X590" i="131"/>
  <c r="W590" i="131"/>
  <c r="V590" i="131"/>
  <c r="U590" i="131"/>
  <c r="T590" i="131"/>
  <c r="S590" i="131"/>
  <c r="R590" i="131"/>
  <c r="Q590" i="131"/>
  <c r="P590" i="131"/>
  <c r="O590" i="131"/>
  <c r="N590" i="131"/>
  <c r="M590" i="131"/>
  <c r="L590" i="131"/>
  <c r="K590" i="131"/>
  <c r="J590" i="131"/>
  <c r="I590" i="131"/>
  <c r="H590" i="131"/>
  <c r="AG589" i="131"/>
  <c r="AF589" i="131"/>
  <c r="AE589" i="131"/>
  <c r="AD589" i="131"/>
  <c r="AC589" i="131"/>
  <c r="AB589" i="131"/>
  <c r="AA589" i="131"/>
  <c r="Z589" i="131"/>
  <c r="Y589" i="131"/>
  <c r="X589" i="131"/>
  <c r="W589" i="131"/>
  <c r="V589" i="131"/>
  <c r="U589" i="131"/>
  <c r="T589" i="131"/>
  <c r="S589" i="131"/>
  <c r="R589" i="131"/>
  <c r="Q589" i="131"/>
  <c r="P589" i="131"/>
  <c r="O589" i="131"/>
  <c r="N589" i="131"/>
  <c r="M589" i="131"/>
  <c r="L589" i="131"/>
  <c r="K589" i="131"/>
  <c r="J589" i="131"/>
  <c r="I589" i="131"/>
  <c r="H589" i="131"/>
  <c r="AG588" i="131"/>
  <c r="AF588" i="131"/>
  <c r="AE588" i="131"/>
  <c r="AD588" i="131"/>
  <c r="AC588" i="131"/>
  <c r="AB588" i="131"/>
  <c r="AA588" i="131"/>
  <c r="Z588" i="131"/>
  <c r="Y588" i="131"/>
  <c r="X588" i="131"/>
  <c r="W588" i="131"/>
  <c r="V588" i="131"/>
  <c r="U588" i="131"/>
  <c r="T588" i="131"/>
  <c r="S588" i="131"/>
  <c r="R588" i="131"/>
  <c r="Q588" i="131"/>
  <c r="P588" i="131"/>
  <c r="O588" i="131"/>
  <c r="N588" i="131"/>
  <c r="M588" i="131"/>
  <c r="L588" i="131"/>
  <c r="K588" i="131"/>
  <c r="J588" i="131"/>
  <c r="I588" i="131"/>
  <c r="H588" i="131"/>
  <c r="AG587" i="131"/>
  <c r="AF587" i="131"/>
  <c r="AE587" i="131"/>
  <c r="AD587" i="131"/>
  <c r="AC587" i="131"/>
  <c r="AB587" i="131"/>
  <c r="AA587" i="131"/>
  <c r="Z587" i="131"/>
  <c r="Y587" i="131"/>
  <c r="X587" i="131"/>
  <c r="W587" i="131"/>
  <c r="V587" i="131"/>
  <c r="U587" i="131"/>
  <c r="T587" i="131"/>
  <c r="S587" i="131"/>
  <c r="R587" i="131"/>
  <c r="Q587" i="131"/>
  <c r="P587" i="131"/>
  <c r="O587" i="131"/>
  <c r="N587" i="131"/>
  <c r="M587" i="131"/>
  <c r="L587" i="131"/>
  <c r="K587" i="131"/>
  <c r="J587" i="131"/>
  <c r="I587" i="131"/>
  <c r="H587" i="131"/>
  <c r="AG585" i="131"/>
  <c r="AF585" i="131"/>
  <c r="AE585" i="131"/>
  <c r="AD585" i="131"/>
  <c r="AC585" i="131"/>
  <c r="AB585" i="131"/>
  <c r="AA585" i="131"/>
  <c r="Z585" i="131"/>
  <c r="Y585" i="131"/>
  <c r="X585" i="131"/>
  <c r="W585" i="131"/>
  <c r="V585" i="131"/>
  <c r="U585" i="131"/>
  <c r="T585" i="131"/>
  <c r="S585" i="131"/>
  <c r="R585" i="131"/>
  <c r="Q585" i="131"/>
  <c r="P585" i="131"/>
  <c r="O585" i="131"/>
  <c r="N585" i="131"/>
  <c r="M585" i="131"/>
  <c r="L585" i="131"/>
  <c r="K585" i="131"/>
  <c r="J585" i="131"/>
  <c r="I585" i="131"/>
  <c r="H585" i="131"/>
  <c r="AG584" i="131"/>
  <c r="AF584" i="131"/>
  <c r="AE584" i="131"/>
  <c r="AD584" i="131"/>
  <c r="AC584" i="131"/>
  <c r="AB584" i="131"/>
  <c r="AA584" i="131"/>
  <c r="Z584" i="131"/>
  <c r="Y584" i="131"/>
  <c r="X584" i="131"/>
  <c r="W584" i="131"/>
  <c r="V584" i="131"/>
  <c r="U584" i="131"/>
  <c r="T584" i="131"/>
  <c r="S584" i="131"/>
  <c r="R584" i="131"/>
  <c r="Q584" i="131"/>
  <c r="P584" i="131"/>
  <c r="O584" i="131"/>
  <c r="N584" i="131"/>
  <c r="M584" i="131"/>
  <c r="L584" i="131"/>
  <c r="K584" i="131"/>
  <c r="J584" i="131"/>
  <c r="I584" i="131"/>
  <c r="H584" i="131"/>
  <c r="AG583" i="131"/>
  <c r="AF583" i="131"/>
  <c r="AE583" i="131"/>
  <c r="AD583" i="131"/>
  <c r="AC583" i="131"/>
  <c r="AB583" i="131"/>
  <c r="AA583" i="131"/>
  <c r="Z583" i="131"/>
  <c r="Y583" i="131"/>
  <c r="X583" i="131"/>
  <c r="W583" i="131"/>
  <c r="V583" i="131"/>
  <c r="U583" i="131"/>
  <c r="T583" i="131"/>
  <c r="S583" i="131"/>
  <c r="R583" i="131"/>
  <c r="Q583" i="131"/>
  <c r="P583" i="131"/>
  <c r="O583" i="131"/>
  <c r="N583" i="131"/>
  <c r="M583" i="131"/>
  <c r="L583" i="131"/>
  <c r="K583" i="131"/>
  <c r="J583" i="131"/>
  <c r="I583" i="131"/>
  <c r="H583" i="131"/>
  <c r="AG582" i="131"/>
  <c r="AF582" i="131"/>
  <c r="AE582" i="131"/>
  <c r="AD582" i="131"/>
  <c r="AC582" i="131"/>
  <c r="AB582" i="131"/>
  <c r="AA582" i="131"/>
  <c r="Z582" i="131"/>
  <c r="Y582" i="131"/>
  <c r="X582" i="131"/>
  <c r="W582" i="131"/>
  <c r="V582" i="131"/>
  <c r="U582" i="131"/>
  <c r="T582" i="131"/>
  <c r="S582" i="131"/>
  <c r="R582" i="131"/>
  <c r="Q582" i="131"/>
  <c r="P582" i="131"/>
  <c r="O582" i="131"/>
  <c r="N582" i="131"/>
  <c r="M582" i="131"/>
  <c r="L582" i="131"/>
  <c r="K582" i="131"/>
  <c r="J582" i="131"/>
  <c r="I582" i="131"/>
  <c r="H582" i="131"/>
  <c r="AG581" i="131"/>
  <c r="AF581" i="131"/>
  <c r="AE581" i="131"/>
  <c r="AD581" i="131"/>
  <c r="AC581" i="131"/>
  <c r="AB581" i="131"/>
  <c r="AA581" i="131"/>
  <c r="Z581" i="131"/>
  <c r="Y581" i="131"/>
  <c r="X581" i="131"/>
  <c r="W581" i="131"/>
  <c r="V581" i="131"/>
  <c r="U581" i="131"/>
  <c r="T581" i="131"/>
  <c r="S581" i="131"/>
  <c r="R581" i="131"/>
  <c r="Q581" i="131"/>
  <c r="P581" i="131"/>
  <c r="O581" i="131"/>
  <c r="N581" i="131"/>
  <c r="M581" i="131"/>
  <c r="L581" i="131"/>
  <c r="K581" i="131"/>
  <c r="J581" i="131"/>
  <c r="I581" i="131"/>
  <c r="H581" i="131"/>
  <c r="AG580" i="131"/>
  <c r="AF580" i="131"/>
  <c r="AE580" i="131"/>
  <c r="AD580" i="131"/>
  <c r="AC580" i="131"/>
  <c r="AB580" i="131"/>
  <c r="AA580" i="131"/>
  <c r="Z580" i="131"/>
  <c r="Y580" i="131"/>
  <c r="X580" i="131"/>
  <c r="W580" i="131"/>
  <c r="V580" i="131"/>
  <c r="U580" i="131"/>
  <c r="T580" i="131"/>
  <c r="S580" i="131"/>
  <c r="R580" i="131"/>
  <c r="Q580" i="131"/>
  <c r="P580" i="131"/>
  <c r="O580" i="131"/>
  <c r="N580" i="131"/>
  <c r="M580" i="131"/>
  <c r="L580" i="131"/>
  <c r="K580" i="131"/>
  <c r="J580" i="131"/>
  <c r="I580" i="131"/>
  <c r="H580" i="131"/>
  <c r="AG579" i="131"/>
  <c r="AF579" i="131"/>
  <c r="AE579" i="131"/>
  <c r="AD579" i="131"/>
  <c r="AC579" i="131"/>
  <c r="AB579" i="131"/>
  <c r="AA579" i="131"/>
  <c r="Z579" i="131"/>
  <c r="Y579" i="131"/>
  <c r="X579" i="131"/>
  <c r="W579" i="131"/>
  <c r="V579" i="131"/>
  <c r="U579" i="131"/>
  <c r="T579" i="131"/>
  <c r="S579" i="131"/>
  <c r="R579" i="131"/>
  <c r="Q579" i="131"/>
  <c r="P579" i="131"/>
  <c r="O579" i="131"/>
  <c r="N579" i="131"/>
  <c r="M579" i="131"/>
  <c r="L579" i="131"/>
  <c r="K579" i="131"/>
  <c r="J579" i="131"/>
  <c r="I579" i="131"/>
  <c r="H579" i="131"/>
  <c r="AG578" i="131"/>
  <c r="AF578" i="131"/>
  <c r="AE578" i="131"/>
  <c r="AD578" i="131"/>
  <c r="AC578" i="131"/>
  <c r="AB578" i="131"/>
  <c r="AA578" i="131"/>
  <c r="Z578" i="131"/>
  <c r="Y578" i="131"/>
  <c r="X578" i="131"/>
  <c r="W578" i="131"/>
  <c r="V578" i="131"/>
  <c r="U578" i="131"/>
  <c r="T578" i="131"/>
  <c r="S578" i="131"/>
  <c r="R578" i="131"/>
  <c r="Q578" i="131"/>
  <c r="P578" i="131"/>
  <c r="O578" i="131"/>
  <c r="N578" i="131"/>
  <c r="M578" i="131"/>
  <c r="L578" i="131"/>
  <c r="K578" i="131"/>
  <c r="J578" i="131"/>
  <c r="I578" i="131"/>
  <c r="H578" i="131"/>
  <c r="AG577" i="131"/>
  <c r="AF577" i="131"/>
  <c r="AE577" i="131"/>
  <c r="AD577" i="131"/>
  <c r="AC577" i="131"/>
  <c r="AB577" i="131"/>
  <c r="AA577" i="131"/>
  <c r="Z577" i="131"/>
  <c r="Y577" i="131"/>
  <c r="X577" i="131"/>
  <c r="W577" i="131"/>
  <c r="V577" i="131"/>
  <c r="U577" i="131"/>
  <c r="T577" i="131"/>
  <c r="S577" i="131"/>
  <c r="R577" i="131"/>
  <c r="Q577" i="131"/>
  <c r="P577" i="131"/>
  <c r="O577" i="131"/>
  <c r="N577" i="131"/>
  <c r="M577" i="131"/>
  <c r="L577" i="131"/>
  <c r="K577" i="131"/>
  <c r="J577" i="131"/>
  <c r="I577" i="131"/>
  <c r="H577" i="131"/>
  <c r="AG575" i="131"/>
  <c r="AF575" i="131"/>
  <c r="AE575" i="131"/>
  <c r="AD575" i="131"/>
  <c r="AC575" i="131"/>
  <c r="AB575" i="131"/>
  <c r="AA575" i="131"/>
  <c r="Z575" i="131"/>
  <c r="Y575" i="131"/>
  <c r="X575" i="131"/>
  <c r="W575" i="131"/>
  <c r="V575" i="131"/>
  <c r="U575" i="131"/>
  <c r="T575" i="131"/>
  <c r="S575" i="131"/>
  <c r="R575" i="131"/>
  <c r="Q575" i="131"/>
  <c r="P575" i="131"/>
  <c r="O575" i="131"/>
  <c r="N575" i="131"/>
  <c r="M575" i="131"/>
  <c r="L575" i="131"/>
  <c r="K575" i="131"/>
  <c r="J575" i="131"/>
  <c r="I575" i="131"/>
  <c r="H575" i="131"/>
  <c r="AG574" i="131"/>
  <c r="AF574" i="131"/>
  <c r="AE574" i="131"/>
  <c r="AD574" i="131"/>
  <c r="AC574" i="131"/>
  <c r="AB574" i="131"/>
  <c r="AA574" i="131"/>
  <c r="Z574" i="131"/>
  <c r="Y574" i="131"/>
  <c r="X574" i="131"/>
  <c r="W574" i="131"/>
  <c r="V574" i="131"/>
  <c r="U574" i="131"/>
  <c r="T574" i="131"/>
  <c r="S574" i="131"/>
  <c r="R574" i="131"/>
  <c r="Q574" i="131"/>
  <c r="P574" i="131"/>
  <c r="O574" i="131"/>
  <c r="N574" i="131"/>
  <c r="M574" i="131"/>
  <c r="L574" i="131"/>
  <c r="K574" i="131"/>
  <c r="J574" i="131"/>
  <c r="I574" i="131"/>
  <c r="H574" i="131"/>
  <c r="AG573" i="131"/>
  <c r="AF573" i="131"/>
  <c r="AE573" i="131"/>
  <c r="AD573" i="131"/>
  <c r="AC573" i="131"/>
  <c r="AB573" i="131"/>
  <c r="AA573" i="131"/>
  <c r="Z573" i="131"/>
  <c r="Y573" i="131"/>
  <c r="X573" i="131"/>
  <c r="W573" i="131"/>
  <c r="V573" i="131"/>
  <c r="U573" i="131"/>
  <c r="T573" i="131"/>
  <c r="S573" i="131"/>
  <c r="R573" i="131"/>
  <c r="Q573" i="131"/>
  <c r="P573" i="131"/>
  <c r="O573" i="131"/>
  <c r="N573" i="131"/>
  <c r="M573" i="131"/>
  <c r="L573" i="131"/>
  <c r="K573" i="131"/>
  <c r="J573" i="131"/>
  <c r="I573" i="131"/>
  <c r="H573" i="131"/>
  <c r="AG572" i="131"/>
  <c r="AF572" i="131"/>
  <c r="AE572" i="131"/>
  <c r="AD572" i="131"/>
  <c r="AC572" i="131"/>
  <c r="AB572" i="131"/>
  <c r="AA572" i="131"/>
  <c r="Z572" i="131"/>
  <c r="Y572" i="131"/>
  <c r="X572" i="131"/>
  <c r="W572" i="131"/>
  <c r="V572" i="131"/>
  <c r="U572" i="131"/>
  <c r="T572" i="131"/>
  <c r="S572" i="131"/>
  <c r="R572" i="131"/>
  <c r="Q572" i="131"/>
  <c r="P572" i="131"/>
  <c r="O572" i="131"/>
  <c r="N572" i="131"/>
  <c r="M572" i="131"/>
  <c r="L572" i="131"/>
  <c r="K572" i="131"/>
  <c r="J572" i="131"/>
  <c r="I572" i="131"/>
  <c r="H572" i="131"/>
  <c r="AG571" i="131"/>
  <c r="AF571" i="131"/>
  <c r="AE571" i="131"/>
  <c r="AD571" i="131"/>
  <c r="AC571" i="131"/>
  <c r="AB571" i="131"/>
  <c r="AA571" i="131"/>
  <c r="Z571" i="131"/>
  <c r="Y571" i="131"/>
  <c r="X571" i="131"/>
  <c r="W571" i="131"/>
  <c r="V571" i="131"/>
  <c r="U571" i="131"/>
  <c r="T571" i="131"/>
  <c r="S571" i="131"/>
  <c r="R571" i="131"/>
  <c r="Q571" i="131"/>
  <c r="P571" i="131"/>
  <c r="O571" i="131"/>
  <c r="N571" i="131"/>
  <c r="M571" i="131"/>
  <c r="L571" i="131"/>
  <c r="K571" i="131"/>
  <c r="J571" i="131"/>
  <c r="I571" i="131"/>
  <c r="H571" i="131"/>
  <c r="AG570" i="131"/>
  <c r="AF570" i="131"/>
  <c r="AE570" i="131"/>
  <c r="AD570" i="131"/>
  <c r="AC570" i="131"/>
  <c r="AB570" i="131"/>
  <c r="AA570" i="131"/>
  <c r="Z570" i="131"/>
  <c r="Y570" i="131"/>
  <c r="X570" i="131"/>
  <c r="W570" i="131"/>
  <c r="V570" i="131"/>
  <c r="U570" i="131"/>
  <c r="T570" i="131"/>
  <c r="S570" i="131"/>
  <c r="R570" i="131"/>
  <c r="Q570" i="131"/>
  <c r="P570" i="131"/>
  <c r="O570" i="131"/>
  <c r="N570" i="131"/>
  <c r="M570" i="131"/>
  <c r="L570" i="131"/>
  <c r="K570" i="131"/>
  <c r="J570" i="131"/>
  <c r="I570" i="131"/>
  <c r="H570" i="131"/>
  <c r="AG569" i="131"/>
  <c r="AF569" i="131"/>
  <c r="AE569" i="131"/>
  <c r="AD569" i="131"/>
  <c r="AC569" i="131"/>
  <c r="AB569" i="131"/>
  <c r="AA569" i="131"/>
  <c r="Z569" i="131"/>
  <c r="Y569" i="131"/>
  <c r="X569" i="131"/>
  <c r="W569" i="131"/>
  <c r="V569" i="131"/>
  <c r="U569" i="131"/>
  <c r="T569" i="131"/>
  <c r="S569" i="131"/>
  <c r="R569" i="131"/>
  <c r="Q569" i="131"/>
  <c r="P569" i="131"/>
  <c r="O569" i="131"/>
  <c r="N569" i="131"/>
  <c r="M569" i="131"/>
  <c r="L569" i="131"/>
  <c r="K569" i="131"/>
  <c r="J569" i="131"/>
  <c r="I569" i="131"/>
  <c r="H569" i="131"/>
  <c r="AG568" i="131"/>
  <c r="AF568" i="131"/>
  <c r="AE568" i="131"/>
  <c r="AD568" i="131"/>
  <c r="AC568" i="131"/>
  <c r="AB568" i="131"/>
  <c r="AA568" i="131"/>
  <c r="Z568" i="131"/>
  <c r="Y568" i="131"/>
  <c r="X568" i="131"/>
  <c r="W568" i="131"/>
  <c r="V568" i="131"/>
  <c r="U568" i="131"/>
  <c r="T568" i="131"/>
  <c r="S568" i="131"/>
  <c r="R568" i="131"/>
  <c r="Q568" i="131"/>
  <c r="P568" i="131"/>
  <c r="O568" i="131"/>
  <c r="N568" i="131"/>
  <c r="M568" i="131"/>
  <c r="L568" i="131"/>
  <c r="K568" i="131"/>
  <c r="J568" i="131"/>
  <c r="I568" i="131"/>
  <c r="H568" i="131"/>
  <c r="AG567" i="131"/>
  <c r="AF567" i="131"/>
  <c r="AE567" i="131"/>
  <c r="AD567" i="131"/>
  <c r="AC567" i="131"/>
  <c r="AB567" i="131"/>
  <c r="AA567" i="131"/>
  <c r="Z567" i="131"/>
  <c r="Y567" i="131"/>
  <c r="X567" i="131"/>
  <c r="W567" i="131"/>
  <c r="V567" i="131"/>
  <c r="U567" i="131"/>
  <c r="T567" i="131"/>
  <c r="S567" i="131"/>
  <c r="R567" i="131"/>
  <c r="Q567" i="131"/>
  <c r="P567" i="131"/>
  <c r="O567" i="131"/>
  <c r="N567" i="131"/>
  <c r="M567" i="131"/>
  <c r="L567" i="131"/>
  <c r="K567" i="131"/>
  <c r="J567" i="131"/>
  <c r="I567" i="131"/>
  <c r="H567" i="131"/>
  <c r="AG565" i="131"/>
  <c r="AF565" i="131"/>
  <c r="AE565" i="131"/>
  <c r="AD565" i="131"/>
  <c r="AC565" i="131"/>
  <c r="AB565" i="131"/>
  <c r="AA565" i="131"/>
  <c r="Z565" i="131"/>
  <c r="Y565" i="131"/>
  <c r="X565" i="131"/>
  <c r="W565" i="131"/>
  <c r="V565" i="131"/>
  <c r="U565" i="131"/>
  <c r="T565" i="131"/>
  <c r="S565" i="131"/>
  <c r="R565" i="131"/>
  <c r="Q565" i="131"/>
  <c r="P565" i="131"/>
  <c r="O565" i="131"/>
  <c r="N565" i="131"/>
  <c r="M565" i="131"/>
  <c r="L565" i="131"/>
  <c r="K565" i="131"/>
  <c r="J565" i="131"/>
  <c r="I565" i="131"/>
  <c r="H565" i="131"/>
  <c r="AG564" i="131"/>
  <c r="AF564" i="131"/>
  <c r="AE564" i="131"/>
  <c r="AD564" i="131"/>
  <c r="AC564" i="131"/>
  <c r="AB564" i="131"/>
  <c r="AA564" i="131"/>
  <c r="Z564" i="131"/>
  <c r="Y564" i="131"/>
  <c r="X564" i="131"/>
  <c r="W564" i="131"/>
  <c r="V564" i="131"/>
  <c r="U564" i="131"/>
  <c r="T564" i="131"/>
  <c r="S564" i="131"/>
  <c r="R564" i="131"/>
  <c r="Q564" i="131"/>
  <c r="P564" i="131"/>
  <c r="O564" i="131"/>
  <c r="N564" i="131"/>
  <c r="M564" i="131"/>
  <c r="L564" i="131"/>
  <c r="K564" i="131"/>
  <c r="J564" i="131"/>
  <c r="I564" i="131"/>
  <c r="H564" i="131"/>
  <c r="AG563" i="131"/>
  <c r="AF563" i="131"/>
  <c r="AE563" i="131"/>
  <c r="AD563" i="131"/>
  <c r="AC563" i="131"/>
  <c r="AB563" i="131"/>
  <c r="AA563" i="131"/>
  <c r="Z563" i="131"/>
  <c r="Y563" i="131"/>
  <c r="X563" i="131"/>
  <c r="W563" i="131"/>
  <c r="V563" i="131"/>
  <c r="U563" i="131"/>
  <c r="T563" i="131"/>
  <c r="S563" i="131"/>
  <c r="R563" i="131"/>
  <c r="Q563" i="131"/>
  <c r="P563" i="131"/>
  <c r="O563" i="131"/>
  <c r="N563" i="131"/>
  <c r="M563" i="131"/>
  <c r="L563" i="131"/>
  <c r="K563" i="131"/>
  <c r="J563" i="131"/>
  <c r="I563" i="131"/>
  <c r="H563" i="131"/>
  <c r="AG562" i="131"/>
  <c r="AF562" i="131"/>
  <c r="AE562" i="131"/>
  <c r="AD562" i="131"/>
  <c r="AC562" i="131"/>
  <c r="AB562" i="131"/>
  <c r="AA562" i="131"/>
  <c r="Z562" i="131"/>
  <c r="Y562" i="131"/>
  <c r="X562" i="131"/>
  <c r="W562" i="131"/>
  <c r="V562" i="131"/>
  <c r="U562" i="131"/>
  <c r="T562" i="131"/>
  <c r="S562" i="131"/>
  <c r="R562" i="131"/>
  <c r="Q562" i="131"/>
  <c r="P562" i="131"/>
  <c r="O562" i="131"/>
  <c r="N562" i="131"/>
  <c r="M562" i="131"/>
  <c r="L562" i="131"/>
  <c r="K562" i="131"/>
  <c r="J562" i="131"/>
  <c r="I562" i="131"/>
  <c r="H562" i="131"/>
  <c r="AG561" i="131"/>
  <c r="AF561" i="131"/>
  <c r="AE561" i="131"/>
  <c r="AD561" i="131"/>
  <c r="AC561" i="131"/>
  <c r="AB561" i="131"/>
  <c r="AA561" i="131"/>
  <c r="Z561" i="131"/>
  <c r="Y561" i="131"/>
  <c r="X561" i="131"/>
  <c r="W561" i="131"/>
  <c r="V561" i="131"/>
  <c r="U561" i="131"/>
  <c r="T561" i="131"/>
  <c r="S561" i="131"/>
  <c r="R561" i="131"/>
  <c r="Q561" i="131"/>
  <c r="P561" i="131"/>
  <c r="O561" i="131"/>
  <c r="N561" i="131"/>
  <c r="M561" i="131"/>
  <c r="L561" i="131"/>
  <c r="K561" i="131"/>
  <c r="J561" i="131"/>
  <c r="I561" i="131"/>
  <c r="H561" i="131"/>
  <c r="AG560" i="131"/>
  <c r="AF560" i="131"/>
  <c r="AE560" i="131"/>
  <c r="AD560" i="131"/>
  <c r="AC560" i="131"/>
  <c r="AB560" i="131"/>
  <c r="AA560" i="131"/>
  <c r="Z560" i="131"/>
  <c r="Y560" i="131"/>
  <c r="X560" i="131"/>
  <c r="W560" i="131"/>
  <c r="V560" i="131"/>
  <c r="U560" i="131"/>
  <c r="T560" i="131"/>
  <c r="S560" i="131"/>
  <c r="R560" i="131"/>
  <c r="Q560" i="131"/>
  <c r="P560" i="131"/>
  <c r="O560" i="131"/>
  <c r="N560" i="131"/>
  <c r="M560" i="131"/>
  <c r="L560" i="131"/>
  <c r="K560" i="131"/>
  <c r="J560" i="131"/>
  <c r="I560" i="131"/>
  <c r="H560" i="131"/>
  <c r="AG559" i="131"/>
  <c r="AF559" i="131"/>
  <c r="AE559" i="131"/>
  <c r="AD559" i="131"/>
  <c r="AC559" i="131"/>
  <c r="AB559" i="131"/>
  <c r="AA559" i="131"/>
  <c r="Z559" i="131"/>
  <c r="Y559" i="131"/>
  <c r="X559" i="131"/>
  <c r="W559" i="131"/>
  <c r="V559" i="131"/>
  <c r="U559" i="131"/>
  <c r="T559" i="131"/>
  <c r="S559" i="131"/>
  <c r="R559" i="131"/>
  <c r="Q559" i="131"/>
  <c r="P559" i="131"/>
  <c r="O559" i="131"/>
  <c r="N559" i="131"/>
  <c r="M559" i="131"/>
  <c r="L559" i="131"/>
  <c r="K559" i="131"/>
  <c r="J559" i="131"/>
  <c r="I559" i="131"/>
  <c r="H559" i="131"/>
  <c r="AG558" i="131"/>
  <c r="AF558" i="131"/>
  <c r="AE558" i="131"/>
  <c r="AD558" i="131"/>
  <c r="AC558" i="131"/>
  <c r="AB558" i="131"/>
  <c r="AA558" i="131"/>
  <c r="Z558" i="131"/>
  <c r="Y558" i="131"/>
  <c r="X558" i="131"/>
  <c r="W558" i="131"/>
  <c r="V558" i="131"/>
  <c r="U558" i="131"/>
  <c r="T558" i="131"/>
  <c r="S558" i="131"/>
  <c r="R558" i="131"/>
  <c r="Q558" i="131"/>
  <c r="P558" i="131"/>
  <c r="O558" i="131"/>
  <c r="N558" i="131"/>
  <c r="M558" i="131"/>
  <c r="L558" i="131"/>
  <c r="K558" i="131"/>
  <c r="J558" i="131"/>
  <c r="I558" i="131"/>
  <c r="H558" i="131"/>
  <c r="AG557" i="131"/>
  <c r="AF557" i="131"/>
  <c r="AE557" i="131"/>
  <c r="AD557" i="131"/>
  <c r="AC557" i="131"/>
  <c r="AB557" i="131"/>
  <c r="AA557" i="131"/>
  <c r="Z557" i="131"/>
  <c r="Y557" i="131"/>
  <c r="X557" i="131"/>
  <c r="W557" i="131"/>
  <c r="V557" i="131"/>
  <c r="U557" i="131"/>
  <c r="T557" i="131"/>
  <c r="S557" i="131"/>
  <c r="R557" i="131"/>
  <c r="Q557" i="131"/>
  <c r="P557" i="131"/>
  <c r="O557" i="131"/>
  <c r="N557" i="131"/>
  <c r="M557" i="131"/>
  <c r="L557" i="131"/>
  <c r="K557" i="131"/>
  <c r="J557" i="131"/>
  <c r="I557" i="131"/>
  <c r="H557" i="131"/>
  <c r="AG555" i="131"/>
  <c r="AF555" i="131"/>
  <c r="AE555" i="131"/>
  <c r="AD555" i="131"/>
  <c r="AC555" i="131"/>
  <c r="AB555" i="131"/>
  <c r="AA555" i="131"/>
  <c r="Z555" i="131"/>
  <c r="Y555" i="131"/>
  <c r="X555" i="131"/>
  <c r="W555" i="131"/>
  <c r="V555" i="131"/>
  <c r="U555" i="131"/>
  <c r="T555" i="131"/>
  <c r="S555" i="131"/>
  <c r="R555" i="131"/>
  <c r="Q555" i="131"/>
  <c r="P555" i="131"/>
  <c r="O555" i="131"/>
  <c r="N555" i="131"/>
  <c r="M555" i="131"/>
  <c r="L555" i="131"/>
  <c r="K555" i="131"/>
  <c r="J555" i="131"/>
  <c r="I555" i="131"/>
  <c r="H555" i="131"/>
  <c r="AG554" i="131"/>
  <c r="AF554" i="131"/>
  <c r="AE554" i="131"/>
  <c r="AD554" i="131"/>
  <c r="AC554" i="131"/>
  <c r="AB554" i="131"/>
  <c r="AA554" i="131"/>
  <c r="Z554" i="131"/>
  <c r="Y554" i="131"/>
  <c r="X554" i="131"/>
  <c r="W554" i="131"/>
  <c r="V554" i="131"/>
  <c r="U554" i="131"/>
  <c r="T554" i="131"/>
  <c r="S554" i="131"/>
  <c r="R554" i="131"/>
  <c r="Q554" i="131"/>
  <c r="P554" i="131"/>
  <c r="O554" i="131"/>
  <c r="N554" i="131"/>
  <c r="M554" i="131"/>
  <c r="L554" i="131"/>
  <c r="K554" i="131"/>
  <c r="J554" i="131"/>
  <c r="I554" i="131"/>
  <c r="H554" i="131"/>
  <c r="AG553" i="131"/>
  <c r="AF553" i="131"/>
  <c r="AE553" i="131"/>
  <c r="AD553" i="131"/>
  <c r="AC553" i="131"/>
  <c r="AB553" i="131"/>
  <c r="AA553" i="131"/>
  <c r="Z553" i="131"/>
  <c r="Y553" i="131"/>
  <c r="X553" i="131"/>
  <c r="W553" i="131"/>
  <c r="V553" i="131"/>
  <c r="U553" i="131"/>
  <c r="T553" i="131"/>
  <c r="S553" i="131"/>
  <c r="R553" i="131"/>
  <c r="Q553" i="131"/>
  <c r="P553" i="131"/>
  <c r="O553" i="131"/>
  <c r="N553" i="131"/>
  <c r="M553" i="131"/>
  <c r="L553" i="131"/>
  <c r="K553" i="131"/>
  <c r="J553" i="131"/>
  <c r="I553" i="131"/>
  <c r="H553" i="131"/>
  <c r="AG552" i="131"/>
  <c r="AF552" i="131"/>
  <c r="AE552" i="131"/>
  <c r="AD552" i="131"/>
  <c r="AC552" i="131"/>
  <c r="AB552" i="131"/>
  <c r="AA552" i="131"/>
  <c r="Z552" i="131"/>
  <c r="Y552" i="131"/>
  <c r="X552" i="131"/>
  <c r="W552" i="131"/>
  <c r="V552" i="131"/>
  <c r="U552" i="131"/>
  <c r="T552" i="131"/>
  <c r="S552" i="131"/>
  <c r="R552" i="131"/>
  <c r="Q552" i="131"/>
  <c r="P552" i="131"/>
  <c r="O552" i="131"/>
  <c r="N552" i="131"/>
  <c r="M552" i="131"/>
  <c r="L552" i="131"/>
  <c r="K552" i="131"/>
  <c r="J552" i="131"/>
  <c r="I552" i="131"/>
  <c r="H552" i="131"/>
  <c r="AG551" i="131"/>
  <c r="AF551" i="131"/>
  <c r="AE551" i="131"/>
  <c r="AD551" i="131"/>
  <c r="AC551" i="131"/>
  <c r="AB551" i="131"/>
  <c r="AA551" i="131"/>
  <c r="Z551" i="131"/>
  <c r="Y551" i="131"/>
  <c r="X551" i="131"/>
  <c r="W551" i="131"/>
  <c r="V551" i="131"/>
  <c r="U551" i="131"/>
  <c r="T551" i="131"/>
  <c r="S551" i="131"/>
  <c r="R551" i="131"/>
  <c r="Q551" i="131"/>
  <c r="P551" i="131"/>
  <c r="O551" i="131"/>
  <c r="N551" i="131"/>
  <c r="M551" i="131"/>
  <c r="L551" i="131"/>
  <c r="K551" i="131"/>
  <c r="J551" i="131"/>
  <c r="I551" i="131"/>
  <c r="H551" i="131"/>
  <c r="AG545" i="131"/>
  <c r="AF545" i="131"/>
  <c r="AE545" i="131"/>
  <c r="AD545" i="131"/>
  <c r="AC545" i="131"/>
  <c r="AB545" i="131"/>
  <c r="AA545" i="131"/>
  <c r="Z545" i="131"/>
  <c r="Y545" i="131"/>
  <c r="X545" i="131"/>
  <c r="W545" i="131"/>
  <c r="V545" i="131"/>
  <c r="U545" i="131"/>
  <c r="T545" i="131"/>
  <c r="S545" i="131"/>
  <c r="R545" i="131"/>
  <c r="Q545" i="131"/>
  <c r="P545" i="131"/>
  <c r="O545" i="131"/>
  <c r="N545" i="131"/>
  <c r="M545" i="131"/>
  <c r="L545" i="131"/>
  <c r="K545" i="131"/>
  <c r="J545" i="131"/>
  <c r="I545" i="131"/>
  <c r="H545" i="131"/>
  <c r="AG544" i="131"/>
  <c r="AF544" i="131"/>
  <c r="AE544" i="131"/>
  <c r="AD544" i="131"/>
  <c r="AC544" i="131"/>
  <c r="AB544" i="131"/>
  <c r="AA544" i="131"/>
  <c r="Z544" i="131"/>
  <c r="Y544" i="131"/>
  <c r="X544" i="131"/>
  <c r="W544" i="131"/>
  <c r="V544" i="131"/>
  <c r="U544" i="131"/>
  <c r="T544" i="131"/>
  <c r="S544" i="131"/>
  <c r="R544" i="131"/>
  <c r="Q544" i="131"/>
  <c r="P544" i="131"/>
  <c r="O544" i="131"/>
  <c r="N544" i="131"/>
  <c r="M544" i="131"/>
  <c r="L544" i="131"/>
  <c r="K544" i="131"/>
  <c r="J544" i="131"/>
  <c r="I544" i="131"/>
  <c r="H544" i="131"/>
  <c r="AG543" i="131"/>
  <c r="AF543" i="131"/>
  <c r="AE543" i="131"/>
  <c r="AD543" i="131"/>
  <c r="AC543" i="131"/>
  <c r="AB543" i="131"/>
  <c r="AA543" i="131"/>
  <c r="Z543" i="131"/>
  <c r="Y543" i="131"/>
  <c r="X543" i="131"/>
  <c r="W543" i="131"/>
  <c r="V543" i="131"/>
  <c r="U543" i="131"/>
  <c r="T543" i="131"/>
  <c r="S543" i="131"/>
  <c r="R543" i="131"/>
  <c r="Q543" i="131"/>
  <c r="P543" i="131"/>
  <c r="O543" i="131"/>
  <c r="N543" i="131"/>
  <c r="M543" i="131"/>
  <c r="L543" i="131"/>
  <c r="K543" i="131"/>
  <c r="J543" i="131"/>
  <c r="I543" i="131"/>
  <c r="H543" i="131"/>
  <c r="R524" i="131"/>
  <c r="Q524" i="131"/>
  <c r="P524" i="131"/>
  <c r="O524" i="131"/>
  <c r="N524" i="131"/>
  <c r="M524" i="131"/>
  <c r="L524" i="131"/>
  <c r="O523" i="131"/>
  <c r="N523" i="131"/>
  <c r="M523" i="131"/>
  <c r="L523" i="131"/>
  <c r="O522" i="131"/>
  <c r="N522" i="131"/>
  <c r="M522" i="131"/>
  <c r="L522" i="131"/>
  <c r="AG504" i="131"/>
  <c r="AF504" i="131"/>
  <c r="AE504" i="131"/>
  <c r="AD504" i="131"/>
  <c r="AC504" i="131"/>
  <c r="AB504" i="131"/>
  <c r="AA504" i="131"/>
  <c r="Z504" i="131"/>
  <c r="Y504" i="131"/>
  <c r="X504" i="131"/>
  <c r="W504" i="131"/>
  <c r="V504" i="131"/>
  <c r="U504" i="131"/>
  <c r="T504" i="131"/>
  <c r="S504" i="131"/>
  <c r="R504" i="131"/>
  <c r="Q504" i="131"/>
  <c r="P504" i="131"/>
  <c r="O504" i="131"/>
  <c r="N504" i="131"/>
  <c r="M504" i="131"/>
  <c r="L504" i="131"/>
  <c r="K504" i="131"/>
  <c r="J504" i="131"/>
  <c r="I504" i="131"/>
  <c r="H504" i="131"/>
  <c r="AG503" i="131"/>
  <c r="AF503" i="131"/>
  <c r="AE503" i="131"/>
  <c r="AD503" i="131"/>
  <c r="AC503" i="131"/>
  <c r="AB503" i="131"/>
  <c r="AA503" i="131"/>
  <c r="Z503" i="131"/>
  <c r="Y503" i="131"/>
  <c r="X503" i="131"/>
  <c r="W503" i="131"/>
  <c r="V503" i="131"/>
  <c r="U503" i="131"/>
  <c r="T503" i="131"/>
  <c r="S503" i="131"/>
  <c r="R503" i="131"/>
  <c r="Q503" i="131"/>
  <c r="P503" i="131"/>
  <c r="O503" i="131"/>
  <c r="N503" i="131"/>
  <c r="M503" i="131"/>
  <c r="L503" i="131"/>
  <c r="K503" i="131"/>
  <c r="J503" i="131"/>
  <c r="I503" i="131"/>
  <c r="H503" i="131"/>
  <c r="AG502" i="131"/>
  <c r="AF502" i="131"/>
  <c r="AE502" i="131"/>
  <c r="AD502" i="131"/>
  <c r="AC502" i="131"/>
  <c r="AB502" i="131"/>
  <c r="AA502" i="131"/>
  <c r="Z502" i="131"/>
  <c r="Y502" i="131"/>
  <c r="X502" i="131"/>
  <c r="W502" i="131"/>
  <c r="V502" i="131"/>
  <c r="U502" i="131"/>
  <c r="T502" i="131"/>
  <c r="S502" i="131"/>
  <c r="R502" i="131"/>
  <c r="Q502" i="131"/>
  <c r="P502" i="131"/>
  <c r="O502" i="131"/>
  <c r="N502" i="131"/>
  <c r="M502" i="131"/>
  <c r="L502" i="131"/>
  <c r="K502" i="131"/>
  <c r="J502" i="131"/>
  <c r="I502" i="131"/>
  <c r="H502" i="131"/>
  <c r="AG501" i="131"/>
  <c r="AF501" i="131"/>
  <c r="AE501" i="131"/>
  <c r="AD501" i="131"/>
  <c r="AC501" i="131"/>
  <c r="AB501" i="131"/>
  <c r="AA501" i="131"/>
  <c r="Z501" i="131"/>
  <c r="Y501" i="131"/>
  <c r="X501" i="131"/>
  <c r="W501" i="131"/>
  <c r="V501" i="131"/>
  <c r="U501" i="131"/>
  <c r="T501" i="131"/>
  <c r="S501" i="131"/>
  <c r="R501" i="131"/>
  <c r="Q501" i="131"/>
  <c r="P501" i="131"/>
  <c r="O501" i="131"/>
  <c r="N501" i="131"/>
  <c r="M501" i="131"/>
  <c r="L501" i="131"/>
  <c r="K501" i="131"/>
  <c r="J501" i="131"/>
  <c r="I501" i="131"/>
  <c r="H501" i="131"/>
  <c r="AG500" i="131"/>
  <c r="AF500" i="131"/>
  <c r="AE500" i="131"/>
  <c r="AD500" i="131"/>
  <c r="AC500" i="131"/>
  <c r="AB500" i="131"/>
  <c r="AA500" i="131"/>
  <c r="Z500" i="131"/>
  <c r="Y500" i="131"/>
  <c r="X500" i="131"/>
  <c r="W500" i="131"/>
  <c r="V500" i="131"/>
  <c r="U500" i="131"/>
  <c r="T500" i="131"/>
  <c r="S500" i="131"/>
  <c r="R500" i="131"/>
  <c r="Q500" i="131"/>
  <c r="P500" i="131"/>
  <c r="O500" i="131"/>
  <c r="N500" i="131"/>
  <c r="M500" i="131"/>
  <c r="L500" i="131"/>
  <c r="K500" i="131"/>
  <c r="J500" i="131"/>
  <c r="I500" i="131"/>
  <c r="H500" i="131"/>
  <c r="AG499" i="131"/>
  <c r="AF499" i="131"/>
  <c r="AE499" i="131"/>
  <c r="AD499" i="131"/>
  <c r="AC499" i="131"/>
  <c r="AB499" i="131"/>
  <c r="AA499" i="131"/>
  <c r="Z499" i="131"/>
  <c r="Y499" i="131"/>
  <c r="X499" i="131"/>
  <c r="W499" i="131"/>
  <c r="V499" i="131"/>
  <c r="U499" i="131"/>
  <c r="T499" i="131"/>
  <c r="S499" i="131"/>
  <c r="R499" i="131"/>
  <c r="Q499" i="131"/>
  <c r="P499" i="131"/>
  <c r="O499" i="131"/>
  <c r="N499" i="131"/>
  <c r="M499" i="131"/>
  <c r="L499" i="131"/>
  <c r="K499" i="131"/>
  <c r="J499" i="131"/>
  <c r="I499" i="131"/>
  <c r="H499" i="131"/>
  <c r="AG498" i="131"/>
  <c r="AF498" i="131"/>
  <c r="AE498" i="131"/>
  <c r="AD498" i="131"/>
  <c r="AC498" i="131"/>
  <c r="AB498" i="131"/>
  <c r="AA498" i="131"/>
  <c r="Z498" i="131"/>
  <c r="Y498" i="131"/>
  <c r="X498" i="131"/>
  <c r="W498" i="131"/>
  <c r="V498" i="131"/>
  <c r="U498" i="131"/>
  <c r="T498" i="131"/>
  <c r="S498" i="131"/>
  <c r="R498" i="131"/>
  <c r="Q498" i="131"/>
  <c r="P498" i="131"/>
  <c r="O498" i="131"/>
  <c r="N498" i="131"/>
  <c r="M498" i="131"/>
  <c r="L498" i="131"/>
  <c r="K498" i="131"/>
  <c r="J498" i="131"/>
  <c r="I498" i="131"/>
  <c r="H498" i="131"/>
  <c r="AG497" i="131"/>
  <c r="AF497" i="131"/>
  <c r="AE497" i="131"/>
  <c r="AD497" i="131"/>
  <c r="AC497" i="131"/>
  <c r="AB497" i="131"/>
  <c r="AA497" i="131"/>
  <c r="Z497" i="131"/>
  <c r="Y497" i="131"/>
  <c r="X497" i="131"/>
  <c r="W497" i="131"/>
  <c r="V497" i="131"/>
  <c r="U497" i="131"/>
  <c r="T497" i="131"/>
  <c r="S497" i="131"/>
  <c r="R497" i="131"/>
  <c r="Q497" i="131"/>
  <c r="P497" i="131"/>
  <c r="O497" i="131"/>
  <c r="N497" i="131"/>
  <c r="M497" i="131"/>
  <c r="L497" i="131"/>
  <c r="K497" i="131"/>
  <c r="J497" i="131"/>
  <c r="I497" i="131"/>
  <c r="H497" i="131"/>
  <c r="AG496" i="131"/>
  <c r="AF496" i="131"/>
  <c r="AE496" i="131"/>
  <c r="AD496" i="131"/>
  <c r="AC496" i="131"/>
  <c r="AB496" i="131"/>
  <c r="AA496" i="131"/>
  <c r="Z496" i="131"/>
  <c r="Y496" i="131"/>
  <c r="X496" i="131"/>
  <c r="W496" i="131"/>
  <c r="V496" i="131"/>
  <c r="U496" i="131"/>
  <c r="T496" i="131"/>
  <c r="S496" i="131"/>
  <c r="R496" i="131"/>
  <c r="Q496" i="131"/>
  <c r="P496" i="131"/>
  <c r="O496" i="131"/>
  <c r="N496" i="131"/>
  <c r="M496" i="131"/>
  <c r="L496" i="131"/>
  <c r="K496" i="131"/>
  <c r="J496" i="131"/>
  <c r="I496" i="131"/>
  <c r="H496" i="131"/>
  <c r="AG494" i="131"/>
  <c r="AF494" i="131"/>
  <c r="AE494" i="131"/>
  <c r="AD494" i="131"/>
  <c r="AC494" i="131"/>
  <c r="AB494" i="131"/>
  <c r="AA494" i="131"/>
  <c r="Z494" i="131"/>
  <c r="Y494" i="131"/>
  <c r="X494" i="131"/>
  <c r="W494" i="131"/>
  <c r="V494" i="131"/>
  <c r="U494" i="131"/>
  <c r="T494" i="131"/>
  <c r="S494" i="131"/>
  <c r="R494" i="131"/>
  <c r="Q494" i="131"/>
  <c r="P494" i="131"/>
  <c r="O494" i="131"/>
  <c r="N494" i="131"/>
  <c r="M494" i="131"/>
  <c r="L494" i="131"/>
  <c r="K494" i="131"/>
  <c r="J494" i="131"/>
  <c r="I494" i="131"/>
  <c r="H494" i="131"/>
  <c r="AG493" i="131"/>
  <c r="AF493" i="131"/>
  <c r="AE493" i="131"/>
  <c r="AD493" i="131"/>
  <c r="AC493" i="131"/>
  <c r="AB493" i="131"/>
  <c r="AA493" i="131"/>
  <c r="Z493" i="131"/>
  <c r="Y493" i="131"/>
  <c r="X493" i="131"/>
  <c r="W493" i="131"/>
  <c r="V493" i="131"/>
  <c r="U493" i="131"/>
  <c r="T493" i="131"/>
  <c r="S493" i="131"/>
  <c r="R493" i="131"/>
  <c r="Q493" i="131"/>
  <c r="P493" i="131"/>
  <c r="O493" i="131"/>
  <c r="N493" i="131"/>
  <c r="M493" i="131"/>
  <c r="L493" i="131"/>
  <c r="K493" i="131"/>
  <c r="J493" i="131"/>
  <c r="I493" i="131"/>
  <c r="H493" i="131"/>
  <c r="AG492" i="131"/>
  <c r="AF492" i="131"/>
  <c r="AE492" i="131"/>
  <c r="AD492" i="131"/>
  <c r="AC492" i="131"/>
  <c r="AB492" i="131"/>
  <c r="AA492" i="131"/>
  <c r="Z492" i="131"/>
  <c r="Y492" i="131"/>
  <c r="X492" i="131"/>
  <c r="W492" i="131"/>
  <c r="V492" i="131"/>
  <c r="U492" i="131"/>
  <c r="T492" i="131"/>
  <c r="S492" i="131"/>
  <c r="R492" i="131"/>
  <c r="Q492" i="131"/>
  <c r="P492" i="131"/>
  <c r="O492" i="131"/>
  <c r="N492" i="131"/>
  <c r="M492" i="131"/>
  <c r="L492" i="131"/>
  <c r="K492" i="131"/>
  <c r="J492" i="131"/>
  <c r="I492" i="131"/>
  <c r="H492" i="131"/>
  <c r="AG491" i="131"/>
  <c r="AF491" i="131"/>
  <c r="AE491" i="131"/>
  <c r="AD491" i="131"/>
  <c r="AC491" i="131"/>
  <c r="AB491" i="131"/>
  <c r="AA491" i="131"/>
  <c r="Z491" i="131"/>
  <c r="Y491" i="131"/>
  <c r="X491" i="131"/>
  <c r="W491" i="131"/>
  <c r="V491" i="131"/>
  <c r="U491" i="131"/>
  <c r="T491" i="131"/>
  <c r="S491" i="131"/>
  <c r="R491" i="131"/>
  <c r="Q491" i="131"/>
  <c r="P491" i="131"/>
  <c r="O491" i="131"/>
  <c r="N491" i="131"/>
  <c r="M491" i="131"/>
  <c r="L491" i="131"/>
  <c r="K491" i="131"/>
  <c r="J491" i="131"/>
  <c r="I491" i="131"/>
  <c r="H491" i="131"/>
  <c r="AG490" i="131"/>
  <c r="AF490" i="131"/>
  <c r="AE490" i="131"/>
  <c r="AD490" i="131"/>
  <c r="AC490" i="131"/>
  <c r="AB490" i="131"/>
  <c r="AA490" i="131"/>
  <c r="Z490" i="131"/>
  <c r="Y490" i="131"/>
  <c r="X490" i="131"/>
  <c r="W490" i="131"/>
  <c r="V490" i="131"/>
  <c r="U490" i="131"/>
  <c r="T490" i="131"/>
  <c r="S490" i="131"/>
  <c r="R490" i="131"/>
  <c r="Q490" i="131"/>
  <c r="P490" i="131"/>
  <c r="O490" i="131"/>
  <c r="N490" i="131"/>
  <c r="M490" i="131"/>
  <c r="L490" i="131"/>
  <c r="K490" i="131"/>
  <c r="J490" i="131"/>
  <c r="I490" i="131"/>
  <c r="H490" i="131"/>
  <c r="AG489" i="131"/>
  <c r="AF489" i="131"/>
  <c r="AE489" i="131"/>
  <c r="AD489" i="131"/>
  <c r="AC489" i="131"/>
  <c r="AB489" i="131"/>
  <c r="AA489" i="131"/>
  <c r="Z489" i="131"/>
  <c r="Y489" i="131"/>
  <c r="X489" i="131"/>
  <c r="W489" i="131"/>
  <c r="V489" i="131"/>
  <c r="U489" i="131"/>
  <c r="T489" i="131"/>
  <c r="S489" i="131"/>
  <c r="R489" i="131"/>
  <c r="Q489" i="131"/>
  <c r="P489" i="131"/>
  <c r="O489" i="131"/>
  <c r="N489" i="131"/>
  <c r="M489" i="131"/>
  <c r="L489" i="131"/>
  <c r="K489" i="131"/>
  <c r="J489" i="131"/>
  <c r="I489" i="131"/>
  <c r="H489" i="131"/>
  <c r="AG488" i="131"/>
  <c r="AF488" i="131"/>
  <c r="AE488" i="131"/>
  <c r="AD488" i="131"/>
  <c r="AC488" i="131"/>
  <c r="AB488" i="131"/>
  <c r="AA488" i="131"/>
  <c r="Z488" i="131"/>
  <c r="Y488" i="131"/>
  <c r="X488" i="131"/>
  <c r="W488" i="131"/>
  <c r="V488" i="131"/>
  <c r="U488" i="131"/>
  <c r="T488" i="131"/>
  <c r="S488" i="131"/>
  <c r="R488" i="131"/>
  <c r="Q488" i="131"/>
  <c r="P488" i="131"/>
  <c r="O488" i="131"/>
  <c r="N488" i="131"/>
  <c r="M488" i="131"/>
  <c r="L488" i="131"/>
  <c r="K488" i="131"/>
  <c r="J488" i="131"/>
  <c r="I488" i="131"/>
  <c r="H488" i="131"/>
  <c r="AG487" i="131"/>
  <c r="AF487" i="131"/>
  <c r="AE487" i="131"/>
  <c r="AD487" i="131"/>
  <c r="AC487" i="131"/>
  <c r="AB487" i="131"/>
  <c r="AA487" i="131"/>
  <c r="Z487" i="131"/>
  <c r="Y487" i="131"/>
  <c r="X487" i="131"/>
  <c r="W487" i="131"/>
  <c r="V487" i="131"/>
  <c r="U487" i="131"/>
  <c r="T487" i="131"/>
  <c r="S487" i="131"/>
  <c r="R487" i="131"/>
  <c r="Q487" i="131"/>
  <c r="P487" i="131"/>
  <c r="O487" i="131"/>
  <c r="N487" i="131"/>
  <c r="M487" i="131"/>
  <c r="L487" i="131"/>
  <c r="K487" i="131"/>
  <c r="J487" i="131"/>
  <c r="I487" i="131"/>
  <c r="H487" i="131"/>
  <c r="AG486" i="131"/>
  <c r="AF486" i="131"/>
  <c r="AE486" i="131"/>
  <c r="AD486" i="131"/>
  <c r="AC486" i="131"/>
  <c r="AB486" i="131"/>
  <c r="AA486" i="131"/>
  <c r="Z486" i="131"/>
  <c r="Y486" i="131"/>
  <c r="X486" i="131"/>
  <c r="W486" i="131"/>
  <c r="V486" i="131"/>
  <c r="U486" i="131"/>
  <c r="T486" i="131"/>
  <c r="S486" i="131"/>
  <c r="R486" i="131"/>
  <c r="Q486" i="131"/>
  <c r="P486" i="131"/>
  <c r="O486" i="131"/>
  <c r="N486" i="131"/>
  <c r="M486" i="131"/>
  <c r="L486" i="131"/>
  <c r="K486" i="131"/>
  <c r="J486" i="131"/>
  <c r="I486" i="131"/>
  <c r="H486" i="131"/>
  <c r="AG484" i="131"/>
  <c r="AF484" i="131"/>
  <c r="AE484" i="131"/>
  <c r="AD484" i="131"/>
  <c r="AC484" i="131"/>
  <c r="AB484" i="131"/>
  <c r="AA484" i="131"/>
  <c r="Z484" i="131"/>
  <c r="Y484" i="131"/>
  <c r="X484" i="131"/>
  <c r="W484" i="131"/>
  <c r="V484" i="131"/>
  <c r="U484" i="131"/>
  <c r="T484" i="131"/>
  <c r="S484" i="131"/>
  <c r="R484" i="131"/>
  <c r="Q484" i="131"/>
  <c r="P484" i="131"/>
  <c r="O484" i="131"/>
  <c r="N484" i="131"/>
  <c r="M484" i="131"/>
  <c r="L484" i="131"/>
  <c r="K484" i="131"/>
  <c r="J484" i="131"/>
  <c r="I484" i="131"/>
  <c r="H484" i="131"/>
  <c r="AG483" i="131"/>
  <c r="AF483" i="131"/>
  <c r="AE483" i="131"/>
  <c r="AD483" i="131"/>
  <c r="AC483" i="131"/>
  <c r="AB483" i="131"/>
  <c r="AA483" i="131"/>
  <c r="Z483" i="131"/>
  <c r="Y483" i="131"/>
  <c r="X483" i="131"/>
  <c r="W483" i="131"/>
  <c r="V483" i="131"/>
  <c r="U483" i="131"/>
  <c r="T483" i="131"/>
  <c r="S483" i="131"/>
  <c r="R483" i="131"/>
  <c r="Q483" i="131"/>
  <c r="P483" i="131"/>
  <c r="O483" i="131"/>
  <c r="N483" i="131"/>
  <c r="M483" i="131"/>
  <c r="L483" i="131"/>
  <c r="K483" i="131"/>
  <c r="J483" i="131"/>
  <c r="I483" i="131"/>
  <c r="H483" i="131"/>
  <c r="AG482" i="131"/>
  <c r="AF482" i="131"/>
  <c r="AE482" i="131"/>
  <c r="AD482" i="131"/>
  <c r="AC482" i="131"/>
  <c r="AB482" i="131"/>
  <c r="AA482" i="131"/>
  <c r="Z482" i="131"/>
  <c r="Y482" i="131"/>
  <c r="X482" i="131"/>
  <c r="W482" i="131"/>
  <c r="V482" i="131"/>
  <c r="U482" i="131"/>
  <c r="T482" i="131"/>
  <c r="S482" i="131"/>
  <c r="R482" i="131"/>
  <c r="Q482" i="131"/>
  <c r="P482" i="131"/>
  <c r="O482" i="131"/>
  <c r="N482" i="131"/>
  <c r="M482" i="131"/>
  <c r="L482" i="131"/>
  <c r="K482" i="131"/>
  <c r="J482" i="131"/>
  <c r="I482" i="131"/>
  <c r="H482" i="131"/>
  <c r="AG481" i="131"/>
  <c r="AF481" i="131"/>
  <c r="AE481" i="131"/>
  <c r="AD481" i="131"/>
  <c r="AC481" i="131"/>
  <c r="AB481" i="131"/>
  <c r="AA481" i="131"/>
  <c r="Z481" i="131"/>
  <c r="Y481" i="131"/>
  <c r="X481" i="131"/>
  <c r="W481" i="131"/>
  <c r="V481" i="131"/>
  <c r="U481" i="131"/>
  <c r="T481" i="131"/>
  <c r="S481" i="131"/>
  <c r="R481" i="131"/>
  <c r="Q481" i="131"/>
  <c r="P481" i="131"/>
  <c r="O481" i="131"/>
  <c r="N481" i="131"/>
  <c r="M481" i="131"/>
  <c r="L481" i="131"/>
  <c r="K481" i="131"/>
  <c r="J481" i="131"/>
  <c r="I481" i="131"/>
  <c r="H481" i="131"/>
  <c r="AG480" i="131"/>
  <c r="AF480" i="131"/>
  <c r="AE480" i="131"/>
  <c r="AD480" i="131"/>
  <c r="AC480" i="131"/>
  <c r="AB480" i="131"/>
  <c r="AA480" i="131"/>
  <c r="Z480" i="131"/>
  <c r="Y480" i="131"/>
  <c r="X480" i="131"/>
  <c r="W480" i="131"/>
  <c r="V480" i="131"/>
  <c r="U480" i="131"/>
  <c r="T480" i="131"/>
  <c r="S480" i="131"/>
  <c r="R480" i="131"/>
  <c r="Q480" i="131"/>
  <c r="P480" i="131"/>
  <c r="O480" i="131"/>
  <c r="N480" i="131"/>
  <c r="M480" i="131"/>
  <c r="L480" i="131"/>
  <c r="K480" i="131"/>
  <c r="J480" i="131"/>
  <c r="I480" i="131"/>
  <c r="H480" i="131"/>
  <c r="AG479" i="131"/>
  <c r="AF479" i="131"/>
  <c r="AE479" i="131"/>
  <c r="AD479" i="131"/>
  <c r="AC479" i="131"/>
  <c r="AB479" i="131"/>
  <c r="AA479" i="131"/>
  <c r="Z479" i="131"/>
  <c r="Y479" i="131"/>
  <c r="X479" i="131"/>
  <c r="W479" i="131"/>
  <c r="V479" i="131"/>
  <c r="U479" i="131"/>
  <c r="T479" i="131"/>
  <c r="S479" i="131"/>
  <c r="R479" i="131"/>
  <c r="Q479" i="131"/>
  <c r="P479" i="131"/>
  <c r="O479" i="131"/>
  <c r="N479" i="131"/>
  <c r="M479" i="131"/>
  <c r="L479" i="131"/>
  <c r="K479" i="131"/>
  <c r="J479" i="131"/>
  <c r="I479" i="131"/>
  <c r="H479" i="131"/>
  <c r="AG478" i="131"/>
  <c r="AF478" i="131"/>
  <c r="AE478" i="131"/>
  <c r="AD478" i="131"/>
  <c r="AC478" i="131"/>
  <c r="AB478" i="131"/>
  <c r="AA478" i="131"/>
  <c r="Z478" i="131"/>
  <c r="Y478" i="131"/>
  <c r="X478" i="131"/>
  <c r="W478" i="131"/>
  <c r="V478" i="131"/>
  <c r="U478" i="131"/>
  <c r="T478" i="131"/>
  <c r="S478" i="131"/>
  <c r="R478" i="131"/>
  <c r="Q478" i="131"/>
  <c r="P478" i="131"/>
  <c r="O478" i="131"/>
  <c r="N478" i="131"/>
  <c r="M478" i="131"/>
  <c r="L478" i="131"/>
  <c r="K478" i="131"/>
  <c r="J478" i="131"/>
  <c r="I478" i="131"/>
  <c r="H478" i="131"/>
  <c r="AG477" i="131"/>
  <c r="AF477" i="131"/>
  <c r="AE477" i="131"/>
  <c r="AD477" i="131"/>
  <c r="AC477" i="131"/>
  <c r="AB477" i="131"/>
  <c r="AA477" i="131"/>
  <c r="Z477" i="131"/>
  <c r="Y477" i="131"/>
  <c r="X477" i="131"/>
  <c r="W477" i="131"/>
  <c r="V477" i="131"/>
  <c r="U477" i="131"/>
  <c r="T477" i="131"/>
  <c r="S477" i="131"/>
  <c r="R477" i="131"/>
  <c r="Q477" i="131"/>
  <c r="P477" i="131"/>
  <c r="O477" i="131"/>
  <c r="N477" i="131"/>
  <c r="M477" i="131"/>
  <c r="L477" i="131"/>
  <c r="K477" i="131"/>
  <c r="J477" i="131"/>
  <c r="I477" i="131"/>
  <c r="H477" i="131"/>
  <c r="AG476" i="131"/>
  <c r="AF476" i="131"/>
  <c r="AE476" i="131"/>
  <c r="AD476" i="131"/>
  <c r="AC476" i="131"/>
  <c r="AB476" i="131"/>
  <c r="AA476" i="131"/>
  <c r="Z476" i="131"/>
  <c r="Y476" i="131"/>
  <c r="X476" i="131"/>
  <c r="W476" i="131"/>
  <c r="V476" i="131"/>
  <c r="U476" i="131"/>
  <c r="T476" i="131"/>
  <c r="S476" i="131"/>
  <c r="R476" i="131"/>
  <c r="Q476" i="131"/>
  <c r="P476" i="131"/>
  <c r="O476" i="131"/>
  <c r="N476" i="131"/>
  <c r="M476" i="131"/>
  <c r="L476" i="131"/>
  <c r="K476" i="131"/>
  <c r="J476" i="131"/>
  <c r="I476" i="131"/>
  <c r="H476" i="131"/>
  <c r="AG474" i="131"/>
  <c r="AF474" i="131"/>
  <c r="AE474" i="131"/>
  <c r="AD474" i="131"/>
  <c r="AC474" i="131"/>
  <c r="AB474" i="131"/>
  <c r="AA474" i="131"/>
  <c r="Z474" i="131"/>
  <c r="Y474" i="131"/>
  <c r="X474" i="131"/>
  <c r="W474" i="131"/>
  <c r="V474" i="131"/>
  <c r="U474" i="131"/>
  <c r="T474" i="131"/>
  <c r="S474" i="131"/>
  <c r="R474" i="131"/>
  <c r="Q474" i="131"/>
  <c r="P474" i="131"/>
  <c r="O474" i="131"/>
  <c r="N474" i="131"/>
  <c r="M474" i="131"/>
  <c r="L474" i="131"/>
  <c r="K474" i="131"/>
  <c r="J474" i="131"/>
  <c r="I474" i="131"/>
  <c r="H474" i="131"/>
  <c r="AG473" i="131"/>
  <c r="AF473" i="131"/>
  <c r="AE473" i="131"/>
  <c r="AD473" i="131"/>
  <c r="AC473" i="131"/>
  <c r="AB473" i="131"/>
  <c r="AA473" i="131"/>
  <c r="Z473" i="131"/>
  <c r="Y473" i="131"/>
  <c r="X473" i="131"/>
  <c r="W473" i="131"/>
  <c r="V473" i="131"/>
  <c r="U473" i="131"/>
  <c r="T473" i="131"/>
  <c r="S473" i="131"/>
  <c r="R473" i="131"/>
  <c r="Q473" i="131"/>
  <c r="P473" i="131"/>
  <c r="O473" i="131"/>
  <c r="N473" i="131"/>
  <c r="M473" i="131"/>
  <c r="L473" i="131"/>
  <c r="K473" i="131"/>
  <c r="J473" i="131"/>
  <c r="I473" i="131"/>
  <c r="H473" i="131"/>
  <c r="AG472" i="131"/>
  <c r="AF472" i="131"/>
  <c r="AE472" i="131"/>
  <c r="AD472" i="131"/>
  <c r="AC472" i="131"/>
  <c r="AB472" i="131"/>
  <c r="AA472" i="131"/>
  <c r="Z472" i="131"/>
  <c r="Y472" i="131"/>
  <c r="X472" i="131"/>
  <c r="W472" i="131"/>
  <c r="V472" i="131"/>
  <c r="U472" i="131"/>
  <c r="T472" i="131"/>
  <c r="S472" i="131"/>
  <c r="R472" i="131"/>
  <c r="Q472" i="131"/>
  <c r="P472" i="131"/>
  <c r="O472" i="131"/>
  <c r="N472" i="131"/>
  <c r="M472" i="131"/>
  <c r="L472" i="131"/>
  <c r="K472" i="131"/>
  <c r="J472" i="131"/>
  <c r="I472" i="131"/>
  <c r="H472" i="131"/>
  <c r="AG471" i="131"/>
  <c r="AF471" i="131"/>
  <c r="AE471" i="131"/>
  <c r="AD471" i="131"/>
  <c r="AC471" i="131"/>
  <c r="AB471" i="131"/>
  <c r="AA471" i="131"/>
  <c r="Z471" i="131"/>
  <c r="Y471" i="131"/>
  <c r="X471" i="131"/>
  <c r="W471" i="131"/>
  <c r="V471" i="131"/>
  <c r="U471" i="131"/>
  <c r="T471" i="131"/>
  <c r="S471" i="131"/>
  <c r="R471" i="131"/>
  <c r="Q471" i="131"/>
  <c r="P471" i="131"/>
  <c r="O471" i="131"/>
  <c r="N471" i="131"/>
  <c r="M471" i="131"/>
  <c r="L471" i="131"/>
  <c r="K471" i="131"/>
  <c r="J471" i="131"/>
  <c r="I471" i="131"/>
  <c r="H471" i="131"/>
  <c r="AG470" i="131"/>
  <c r="AF470" i="131"/>
  <c r="AE470" i="131"/>
  <c r="AD470" i="131"/>
  <c r="AC470" i="131"/>
  <c r="AB470" i="131"/>
  <c r="AA470" i="131"/>
  <c r="Z470" i="131"/>
  <c r="Y470" i="131"/>
  <c r="X470" i="131"/>
  <c r="W470" i="131"/>
  <c r="V470" i="131"/>
  <c r="U470" i="131"/>
  <c r="T470" i="131"/>
  <c r="S470" i="131"/>
  <c r="R470" i="131"/>
  <c r="Q470" i="131"/>
  <c r="P470" i="131"/>
  <c r="O470" i="131"/>
  <c r="N470" i="131"/>
  <c r="M470" i="131"/>
  <c r="L470" i="131"/>
  <c r="K470" i="131"/>
  <c r="J470" i="131"/>
  <c r="I470" i="131"/>
  <c r="H470" i="131"/>
  <c r="AG469" i="131"/>
  <c r="AF469" i="131"/>
  <c r="AE469" i="131"/>
  <c r="AD469" i="131"/>
  <c r="AC469" i="131"/>
  <c r="AB469" i="131"/>
  <c r="AA469" i="131"/>
  <c r="Z469" i="131"/>
  <c r="Y469" i="131"/>
  <c r="X469" i="131"/>
  <c r="W469" i="131"/>
  <c r="V469" i="131"/>
  <c r="U469" i="131"/>
  <c r="T469" i="131"/>
  <c r="S469" i="131"/>
  <c r="R469" i="131"/>
  <c r="Q469" i="131"/>
  <c r="P469" i="131"/>
  <c r="O469" i="131"/>
  <c r="N469" i="131"/>
  <c r="M469" i="131"/>
  <c r="L469" i="131"/>
  <c r="K469" i="131"/>
  <c r="J469" i="131"/>
  <c r="I469" i="131"/>
  <c r="H469" i="131"/>
  <c r="AG468" i="131"/>
  <c r="AF468" i="131"/>
  <c r="AE468" i="131"/>
  <c r="AD468" i="131"/>
  <c r="AC468" i="131"/>
  <c r="AB468" i="131"/>
  <c r="AA468" i="131"/>
  <c r="Z468" i="131"/>
  <c r="Y468" i="131"/>
  <c r="X468" i="131"/>
  <c r="W468" i="131"/>
  <c r="V468" i="131"/>
  <c r="U468" i="131"/>
  <c r="T468" i="131"/>
  <c r="S468" i="131"/>
  <c r="R468" i="131"/>
  <c r="Q468" i="131"/>
  <c r="P468" i="131"/>
  <c r="O468" i="131"/>
  <c r="N468" i="131"/>
  <c r="M468" i="131"/>
  <c r="L468" i="131"/>
  <c r="K468" i="131"/>
  <c r="J468" i="131"/>
  <c r="I468" i="131"/>
  <c r="H468" i="131"/>
  <c r="AG467" i="131"/>
  <c r="AF467" i="131"/>
  <c r="AE467" i="131"/>
  <c r="AD467" i="131"/>
  <c r="AC467" i="131"/>
  <c r="AB467" i="131"/>
  <c r="AA467" i="131"/>
  <c r="Z467" i="131"/>
  <c r="Y467" i="131"/>
  <c r="X467" i="131"/>
  <c r="W467" i="131"/>
  <c r="V467" i="131"/>
  <c r="U467" i="131"/>
  <c r="T467" i="131"/>
  <c r="S467" i="131"/>
  <c r="R467" i="131"/>
  <c r="Q467" i="131"/>
  <c r="P467" i="131"/>
  <c r="O467" i="131"/>
  <c r="N467" i="131"/>
  <c r="M467" i="131"/>
  <c r="L467" i="131"/>
  <c r="K467" i="131"/>
  <c r="J467" i="131"/>
  <c r="I467" i="131"/>
  <c r="H467" i="131"/>
  <c r="AG466" i="131"/>
  <c r="AF466" i="131"/>
  <c r="AE466" i="131"/>
  <c r="AD466" i="131"/>
  <c r="AC466" i="131"/>
  <c r="AB466" i="131"/>
  <c r="AA466" i="131"/>
  <c r="Z466" i="131"/>
  <c r="Y466" i="131"/>
  <c r="X466" i="131"/>
  <c r="W466" i="131"/>
  <c r="V466" i="131"/>
  <c r="U466" i="131"/>
  <c r="T466" i="131"/>
  <c r="S466" i="131"/>
  <c r="R466" i="131"/>
  <c r="Q466" i="131"/>
  <c r="P466" i="131"/>
  <c r="O466" i="131"/>
  <c r="N466" i="131"/>
  <c r="M466" i="131"/>
  <c r="L466" i="131"/>
  <c r="K466" i="131"/>
  <c r="J466" i="131"/>
  <c r="I466" i="131"/>
  <c r="H466" i="131"/>
  <c r="AG464" i="131"/>
  <c r="AF464" i="131"/>
  <c r="AE464" i="131"/>
  <c r="AD464" i="131"/>
  <c r="AC464" i="131"/>
  <c r="AB464" i="131"/>
  <c r="AA464" i="131"/>
  <c r="Z464" i="131"/>
  <c r="Y464" i="131"/>
  <c r="X464" i="131"/>
  <c r="W464" i="131"/>
  <c r="V464" i="131"/>
  <c r="U464" i="131"/>
  <c r="T464" i="131"/>
  <c r="S464" i="131"/>
  <c r="R464" i="131"/>
  <c r="Q464" i="131"/>
  <c r="P464" i="131"/>
  <c r="O464" i="131"/>
  <c r="N464" i="131"/>
  <c r="M464" i="131"/>
  <c r="L464" i="131"/>
  <c r="K464" i="131"/>
  <c r="J464" i="131"/>
  <c r="I464" i="131"/>
  <c r="H464" i="131"/>
  <c r="AG463" i="131"/>
  <c r="AF463" i="131"/>
  <c r="AE463" i="131"/>
  <c r="AD463" i="131"/>
  <c r="AC463" i="131"/>
  <c r="AB463" i="131"/>
  <c r="AA463" i="131"/>
  <c r="Z463" i="131"/>
  <c r="Y463" i="131"/>
  <c r="X463" i="131"/>
  <c r="W463" i="131"/>
  <c r="V463" i="131"/>
  <c r="U463" i="131"/>
  <c r="T463" i="131"/>
  <c r="S463" i="131"/>
  <c r="R463" i="131"/>
  <c r="Q463" i="131"/>
  <c r="P463" i="131"/>
  <c r="O463" i="131"/>
  <c r="N463" i="131"/>
  <c r="M463" i="131"/>
  <c r="L463" i="131"/>
  <c r="K463" i="131"/>
  <c r="J463" i="131"/>
  <c r="I463" i="131"/>
  <c r="H463" i="131"/>
  <c r="AG462" i="131"/>
  <c r="AF462" i="131"/>
  <c r="AE462" i="131"/>
  <c r="AD462" i="131"/>
  <c r="AC462" i="131"/>
  <c r="AB462" i="131"/>
  <c r="AA462" i="131"/>
  <c r="Z462" i="131"/>
  <c r="Y462" i="131"/>
  <c r="X462" i="131"/>
  <c r="W462" i="131"/>
  <c r="V462" i="131"/>
  <c r="U462" i="131"/>
  <c r="T462" i="131"/>
  <c r="S462" i="131"/>
  <c r="R462" i="131"/>
  <c r="Q462" i="131"/>
  <c r="P462" i="131"/>
  <c r="O462" i="131"/>
  <c r="N462" i="131"/>
  <c r="M462" i="131"/>
  <c r="L462" i="131"/>
  <c r="K462" i="131"/>
  <c r="J462" i="131"/>
  <c r="I462" i="131"/>
  <c r="H462" i="131"/>
  <c r="AG461" i="131"/>
  <c r="AF461" i="131"/>
  <c r="AE461" i="131"/>
  <c r="AD461" i="131"/>
  <c r="AC461" i="131"/>
  <c r="AB461" i="131"/>
  <c r="AA461" i="131"/>
  <c r="Z461" i="131"/>
  <c r="Y461" i="131"/>
  <c r="X461" i="131"/>
  <c r="W461" i="131"/>
  <c r="V461" i="131"/>
  <c r="U461" i="131"/>
  <c r="T461" i="131"/>
  <c r="S461" i="131"/>
  <c r="R461" i="131"/>
  <c r="Q461" i="131"/>
  <c r="P461" i="131"/>
  <c r="O461" i="131"/>
  <c r="N461" i="131"/>
  <c r="M461" i="131"/>
  <c r="L461" i="131"/>
  <c r="K461" i="131"/>
  <c r="J461" i="131"/>
  <c r="I461" i="131"/>
  <c r="H461" i="131"/>
  <c r="AG460" i="131"/>
  <c r="AF460" i="131"/>
  <c r="AE460" i="131"/>
  <c r="AD460" i="131"/>
  <c r="AC460" i="131"/>
  <c r="AB460" i="131"/>
  <c r="AA460" i="131"/>
  <c r="Z460" i="131"/>
  <c r="Y460" i="131"/>
  <c r="X460" i="131"/>
  <c r="W460" i="131"/>
  <c r="V460" i="131"/>
  <c r="U460" i="131"/>
  <c r="T460" i="131"/>
  <c r="S460" i="131"/>
  <c r="R460" i="131"/>
  <c r="Q460" i="131"/>
  <c r="P460" i="131"/>
  <c r="O460" i="131"/>
  <c r="N460" i="131"/>
  <c r="M460" i="131"/>
  <c r="L460" i="131"/>
  <c r="K460" i="131"/>
  <c r="J460" i="131"/>
  <c r="I460" i="131"/>
  <c r="H460" i="131"/>
  <c r="AG459" i="131"/>
  <c r="AF459" i="131"/>
  <c r="AE459" i="131"/>
  <c r="AD459" i="131"/>
  <c r="AC459" i="131"/>
  <c r="AB459" i="131"/>
  <c r="AA459" i="131"/>
  <c r="Z459" i="131"/>
  <c r="Y459" i="131"/>
  <c r="X459" i="131"/>
  <c r="W459" i="131"/>
  <c r="V459" i="131"/>
  <c r="U459" i="131"/>
  <c r="T459" i="131"/>
  <c r="S459" i="131"/>
  <c r="R459" i="131"/>
  <c r="Q459" i="131"/>
  <c r="P459" i="131"/>
  <c r="O459" i="131"/>
  <c r="N459" i="131"/>
  <c r="M459" i="131"/>
  <c r="L459" i="131"/>
  <c r="K459" i="131"/>
  <c r="J459" i="131"/>
  <c r="I459" i="131"/>
  <c r="H459" i="131"/>
  <c r="AG458" i="131"/>
  <c r="AF458" i="131"/>
  <c r="AE458" i="131"/>
  <c r="AD458" i="131"/>
  <c r="AC458" i="131"/>
  <c r="AB458" i="131"/>
  <c r="AA458" i="131"/>
  <c r="Z458" i="131"/>
  <c r="Y458" i="131"/>
  <c r="X458" i="131"/>
  <c r="W458" i="131"/>
  <c r="V458" i="131"/>
  <c r="U458" i="131"/>
  <c r="T458" i="131"/>
  <c r="S458" i="131"/>
  <c r="R458" i="131"/>
  <c r="Q458" i="131"/>
  <c r="P458" i="131"/>
  <c r="O458" i="131"/>
  <c r="N458" i="131"/>
  <c r="M458" i="131"/>
  <c r="L458" i="131"/>
  <c r="K458" i="131"/>
  <c r="J458" i="131"/>
  <c r="I458" i="131"/>
  <c r="H458" i="131"/>
  <c r="AG457" i="131"/>
  <c r="AF457" i="131"/>
  <c r="AE457" i="131"/>
  <c r="AD457" i="131"/>
  <c r="AC457" i="131"/>
  <c r="AB457" i="131"/>
  <c r="AA457" i="131"/>
  <c r="Z457" i="131"/>
  <c r="Y457" i="131"/>
  <c r="X457" i="131"/>
  <c r="W457" i="131"/>
  <c r="V457" i="131"/>
  <c r="U457" i="131"/>
  <c r="T457" i="131"/>
  <c r="S457" i="131"/>
  <c r="R457" i="131"/>
  <c r="Q457" i="131"/>
  <c r="P457" i="131"/>
  <c r="O457" i="131"/>
  <c r="N457" i="131"/>
  <c r="M457" i="131"/>
  <c r="L457" i="131"/>
  <c r="K457" i="131"/>
  <c r="J457" i="131"/>
  <c r="I457" i="131"/>
  <c r="H457" i="131"/>
  <c r="AG456" i="131"/>
  <c r="AF456" i="131"/>
  <c r="AE456" i="131"/>
  <c r="AD456" i="131"/>
  <c r="AC456" i="131"/>
  <c r="AB456" i="131"/>
  <c r="AA456" i="131"/>
  <c r="Z456" i="131"/>
  <c r="Y456" i="131"/>
  <c r="X456" i="131"/>
  <c r="W456" i="131"/>
  <c r="V456" i="131"/>
  <c r="U456" i="131"/>
  <c r="T456" i="131"/>
  <c r="S456" i="131"/>
  <c r="R456" i="131"/>
  <c r="Q456" i="131"/>
  <c r="P456" i="131"/>
  <c r="O456" i="131"/>
  <c r="N456" i="131"/>
  <c r="M456" i="131"/>
  <c r="L456" i="131"/>
  <c r="K456" i="131"/>
  <c r="J456" i="131"/>
  <c r="I456" i="131"/>
  <c r="H456" i="131"/>
  <c r="AG454" i="131"/>
  <c r="AF454" i="131"/>
  <c r="AE454" i="131"/>
  <c r="AD454" i="131"/>
  <c r="AC454" i="131"/>
  <c r="AB454" i="131"/>
  <c r="AA454" i="131"/>
  <c r="Z454" i="131"/>
  <c r="Y454" i="131"/>
  <c r="X454" i="131"/>
  <c r="W454" i="131"/>
  <c r="V454" i="131"/>
  <c r="U454" i="131"/>
  <c r="T454" i="131"/>
  <c r="S454" i="131"/>
  <c r="R454" i="131"/>
  <c r="Q454" i="131"/>
  <c r="P454" i="131"/>
  <c r="O454" i="131"/>
  <c r="N454" i="131"/>
  <c r="M454" i="131"/>
  <c r="L454" i="131"/>
  <c r="K454" i="131"/>
  <c r="J454" i="131"/>
  <c r="I454" i="131"/>
  <c r="H454" i="131"/>
  <c r="AG453" i="131"/>
  <c r="AF453" i="131"/>
  <c r="AE453" i="131"/>
  <c r="AD453" i="131"/>
  <c r="AC453" i="131"/>
  <c r="AB453" i="131"/>
  <c r="AA453" i="131"/>
  <c r="Z453" i="131"/>
  <c r="Y453" i="131"/>
  <c r="X453" i="131"/>
  <c r="W453" i="131"/>
  <c r="V453" i="131"/>
  <c r="U453" i="131"/>
  <c r="T453" i="131"/>
  <c r="S453" i="131"/>
  <c r="R453" i="131"/>
  <c r="Q453" i="131"/>
  <c r="P453" i="131"/>
  <c r="O453" i="131"/>
  <c r="N453" i="131"/>
  <c r="M453" i="131"/>
  <c r="L453" i="131"/>
  <c r="K453" i="131"/>
  <c r="J453" i="131"/>
  <c r="I453" i="131"/>
  <c r="H453" i="131"/>
  <c r="AG452" i="131"/>
  <c r="AF452" i="131"/>
  <c r="AE452" i="131"/>
  <c r="AD452" i="131"/>
  <c r="AC452" i="131"/>
  <c r="AB452" i="131"/>
  <c r="AA452" i="131"/>
  <c r="Z452" i="131"/>
  <c r="Y452" i="131"/>
  <c r="X452" i="131"/>
  <c r="W452" i="131"/>
  <c r="V452" i="131"/>
  <c r="U452" i="131"/>
  <c r="T452" i="131"/>
  <c r="S452" i="131"/>
  <c r="R452" i="131"/>
  <c r="Q452" i="131"/>
  <c r="P452" i="131"/>
  <c r="O452" i="131"/>
  <c r="N452" i="131"/>
  <c r="M452" i="131"/>
  <c r="L452" i="131"/>
  <c r="K452" i="131"/>
  <c r="J452" i="131"/>
  <c r="I452" i="131"/>
  <c r="H452" i="131"/>
  <c r="AG451" i="131"/>
  <c r="AF451" i="131"/>
  <c r="AE451" i="131"/>
  <c r="AD451" i="131"/>
  <c r="AC451" i="131"/>
  <c r="AB451" i="131"/>
  <c r="AA451" i="131"/>
  <c r="Z451" i="131"/>
  <c r="Y451" i="131"/>
  <c r="X451" i="131"/>
  <c r="W451" i="131"/>
  <c r="V451" i="131"/>
  <c r="U451" i="131"/>
  <c r="T451" i="131"/>
  <c r="S451" i="131"/>
  <c r="R451" i="131"/>
  <c r="Q451" i="131"/>
  <c r="P451" i="131"/>
  <c r="O451" i="131"/>
  <c r="N451" i="131"/>
  <c r="M451" i="131"/>
  <c r="L451" i="131"/>
  <c r="K451" i="131"/>
  <c r="J451" i="131"/>
  <c r="I451" i="131"/>
  <c r="H451" i="131"/>
  <c r="AG450" i="131"/>
  <c r="AF450" i="131"/>
  <c r="AE450" i="131"/>
  <c r="AD450" i="131"/>
  <c r="AC450" i="131"/>
  <c r="AB450" i="131"/>
  <c r="AA450" i="131"/>
  <c r="Z450" i="131"/>
  <c r="Y450" i="131"/>
  <c r="X450" i="131"/>
  <c r="W450" i="131"/>
  <c r="V450" i="131"/>
  <c r="U450" i="131"/>
  <c r="T450" i="131"/>
  <c r="S450" i="131"/>
  <c r="R450" i="131"/>
  <c r="Q450" i="131"/>
  <c r="P450" i="131"/>
  <c r="O450" i="131"/>
  <c r="N450" i="131"/>
  <c r="M450" i="131"/>
  <c r="L450" i="131"/>
  <c r="K450" i="131"/>
  <c r="J450" i="131"/>
  <c r="I450" i="131"/>
  <c r="H450" i="131"/>
  <c r="AG449" i="131"/>
  <c r="AF449" i="131"/>
  <c r="AE449" i="131"/>
  <c r="AD449" i="131"/>
  <c r="AC449" i="131"/>
  <c r="AB449" i="131"/>
  <c r="AA449" i="131"/>
  <c r="Z449" i="131"/>
  <c r="Y449" i="131"/>
  <c r="X449" i="131"/>
  <c r="W449" i="131"/>
  <c r="V449" i="131"/>
  <c r="U449" i="131"/>
  <c r="T449" i="131"/>
  <c r="S449" i="131"/>
  <c r="R449" i="131"/>
  <c r="Q449" i="131"/>
  <c r="P449" i="131"/>
  <c r="O449" i="131"/>
  <c r="N449" i="131"/>
  <c r="M449" i="131"/>
  <c r="L449" i="131"/>
  <c r="K449" i="131"/>
  <c r="J449" i="131"/>
  <c r="I449" i="131"/>
  <c r="H449" i="131"/>
  <c r="AG448" i="131"/>
  <c r="AF448" i="131"/>
  <c r="AE448" i="131"/>
  <c r="AD448" i="131"/>
  <c r="AC448" i="131"/>
  <c r="AB448" i="131"/>
  <c r="AA448" i="131"/>
  <c r="Z448" i="131"/>
  <c r="Y448" i="131"/>
  <c r="X448" i="131"/>
  <c r="W448" i="131"/>
  <c r="V448" i="131"/>
  <c r="U448" i="131"/>
  <c r="T448" i="131"/>
  <c r="S448" i="131"/>
  <c r="R448" i="131"/>
  <c r="Q448" i="131"/>
  <c r="P448" i="131"/>
  <c r="O448" i="131"/>
  <c r="N448" i="131"/>
  <c r="M448" i="131"/>
  <c r="L448" i="131"/>
  <c r="K448" i="131"/>
  <c r="J448" i="131"/>
  <c r="I448" i="131"/>
  <c r="H448" i="131"/>
  <c r="AG447" i="131"/>
  <c r="AF447" i="131"/>
  <c r="AE447" i="131"/>
  <c r="AD447" i="131"/>
  <c r="AC447" i="131"/>
  <c r="AB447" i="131"/>
  <c r="AA447" i="131"/>
  <c r="Z447" i="131"/>
  <c r="Y447" i="131"/>
  <c r="X447" i="131"/>
  <c r="W447" i="131"/>
  <c r="V447" i="131"/>
  <c r="U447" i="131"/>
  <c r="T447" i="131"/>
  <c r="S447" i="131"/>
  <c r="R447" i="131"/>
  <c r="Q447" i="131"/>
  <c r="P447" i="131"/>
  <c r="O447" i="131"/>
  <c r="N447" i="131"/>
  <c r="M447" i="131"/>
  <c r="L447" i="131"/>
  <c r="K447" i="131"/>
  <c r="J447" i="131"/>
  <c r="I447" i="131"/>
  <c r="H447" i="131"/>
  <c r="AG446" i="131"/>
  <c r="AF446" i="131"/>
  <c r="AE446" i="131"/>
  <c r="AD446" i="131"/>
  <c r="AC446" i="131"/>
  <c r="AB446" i="131"/>
  <c r="AA446" i="131"/>
  <c r="Z446" i="131"/>
  <c r="Y446" i="131"/>
  <c r="X446" i="131"/>
  <c r="W446" i="131"/>
  <c r="V446" i="131"/>
  <c r="U446" i="131"/>
  <c r="T446" i="131"/>
  <c r="S446" i="131"/>
  <c r="R446" i="131"/>
  <c r="Q446" i="131"/>
  <c r="P446" i="131"/>
  <c r="O446" i="131"/>
  <c r="N446" i="131"/>
  <c r="M446" i="131"/>
  <c r="L446" i="131"/>
  <c r="K446" i="131"/>
  <c r="J446" i="131"/>
  <c r="I446" i="131"/>
  <c r="H446" i="131"/>
  <c r="AG444" i="131"/>
  <c r="AF444" i="131"/>
  <c r="AE444" i="131"/>
  <c r="AD444" i="131"/>
  <c r="AC444" i="131"/>
  <c r="AB444" i="131"/>
  <c r="AA444" i="131"/>
  <c r="Z444" i="131"/>
  <c r="Y444" i="131"/>
  <c r="X444" i="131"/>
  <c r="W444" i="131"/>
  <c r="V444" i="131"/>
  <c r="U444" i="131"/>
  <c r="T444" i="131"/>
  <c r="S444" i="131"/>
  <c r="R444" i="131"/>
  <c r="Q444" i="131"/>
  <c r="P444" i="131"/>
  <c r="O444" i="131"/>
  <c r="N444" i="131"/>
  <c r="M444" i="131"/>
  <c r="L444" i="131"/>
  <c r="K444" i="131"/>
  <c r="J444" i="131"/>
  <c r="I444" i="131"/>
  <c r="H444" i="131"/>
  <c r="AG443" i="131"/>
  <c r="AF443" i="131"/>
  <c r="AE443" i="131"/>
  <c r="AD443" i="131"/>
  <c r="AC443" i="131"/>
  <c r="AB443" i="131"/>
  <c r="AA443" i="131"/>
  <c r="Z443" i="131"/>
  <c r="Y443" i="131"/>
  <c r="X443" i="131"/>
  <c r="W443" i="131"/>
  <c r="V443" i="131"/>
  <c r="U443" i="131"/>
  <c r="T443" i="131"/>
  <c r="S443" i="131"/>
  <c r="R443" i="131"/>
  <c r="Q443" i="131"/>
  <c r="P443" i="131"/>
  <c r="O443" i="131"/>
  <c r="N443" i="131"/>
  <c r="M443" i="131"/>
  <c r="L443" i="131"/>
  <c r="K443" i="131"/>
  <c r="J443" i="131"/>
  <c r="I443" i="131"/>
  <c r="H443" i="131"/>
  <c r="AG442" i="131"/>
  <c r="AF442" i="131"/>
  <c r="AE442" i="131"/>
  <c r="AD442" i="131"/>
  <c r="AC442" i="131"/>
  <c r="AB442" i="131"/>
  <c r="AA442" i="131"/>
  <c r="Z442" i="131"/>
  <c r="Y442" i="131"/>
  <c r="X442" i="131"/>
  <c r="W442" i="131"/>
  <c r="V442" i="131"/>
  <c r="U442" i="131"/>
  <c r="T442" i="131"/>
  <c r="S442" i="131"/>
  <c r="R442" i="131"/>
  <c r="Q442" i="131"/>
  <c r="P442" i="131"/>
  <c r="O442" i="131"/>
  <c r="N442" i="131"/>
  <c r="M442" i="131"/>
  <c r="L442" i="131"/>
  <c r="K442" i="131"/>
  <c r="J442" i="131"/>
  <c r="I442" i="131"/>
  <c r="H442" i="131"/>
  <c r="AG441" i="131"/>
  <c r="AF441" i="131"/>
  <c r="AE441" i="131"/>
  <c r="AD441" i="131"/>
  <c r="AC441" i="131"/>
  <c r="AB441" i="131"/>
  <c r="AA441" i="131"/>
  <c r="Z441" i="131"/>
  <c r="Y441" i="131"/>
  <c r="X441" i="131"/>
  <c r="W441" i="131"/>
  <c r="V441" i="131"/>
  <c r="U441" i="131"/>
  <c r="T441" i="131"/>
  <c r="S441" i="131"/>
  <c r="R441" i="131"/>
  <c r="Q441" i="131"/>
  <c r="P441" i="131"/>
  <c r="O441" i="131"/>
  <c r="N441" i="131"/>
  <c r="M441" i="131"/>
  <c r="L441" i="131"/>
  <c r="K441" i="131"/>
  <c r="J441" i="131"/>
  <c r="I441" i="131"/>
  <c r="H441" i="131"/>
  <c r="AG434" i="131"/>
  <c r="AF434" i="131"/>
  <c r="AE434" i="131"/>
  <c r="AD434" i="131"/>
  <c r="AC434" i="131"/>
  <c r="AB434" i="131"/>
  <c r="AA434" i="131"/>
  <c r="Z434" i="131"/>
  <c r="Y434" i="131"/>
  <c r="X434" i="131"/>
  <c r="W434" i="131"/>
  <c r="V434" i="131"/>
  <c r="U434" i="131"/>
  <c r="T434" i="131"/>
  <c r="S434" i="131"/>
  <c r="R434" i="131"/>
  <c r="Q434" i="131"/>
  <c r="P434" i="131"/>
  <c r="O434" i="131"/>
  <c r="N434" i="131"/>
  <c r="M434" i="131"/>
  <c r="L434" i="131"/>
  <c r="K434" i="131"/>
  <c r="J434" i="131"/>
  <c r="I434" i="131"/>
  <c r="H434" i="131"/>
  <c r="AG433" i="131"/>
  <c r="AF433" i="131"/>
  <c r="AE433" i="131"/>
  <c r="AD433" i="131"/>
  <c r="AC433" i="131"/>
  <c r="AB433" i="131"/>
  <c r="AA433" i="131"/>
  <c r="Z433" i="131"/>
  <c r="Y433" i="131"/>
  <c r="X433" i="131"/>
  <c r="W433" i="131"/>
  <c r="V433" i="131"/>
  <c r="U433" i="131"/>
  <c r="T433" i="131"/>
  <c r="S433" i="131"/>
  <c r="R433" i="131"/>
  <c r="Q433" i="131"/>
  <c r="P433" i="131"/>
  <c r="O433" i="131"/>
  <c r="N433" i="131"/>
  <c r="M433" i="131"/>
  <c r="L433" i="131"/>
  <c r="K433" i="131"/>
  <c r="J433" i="131"/>
  <c r="I433" i="131"/>
  <c r="H433" i="131"/>
  <c r="AG432" i="131"/>
  <c r="AF432" i="131"/>
  <c r="AE432" i="131"/>
  <c r="AD432" i="131"/>
  <c r="AC432" i="131"/>
  <c r="AB432" i="131"/>
  <c r="AA432" i="131"/>
  <c r="Z432" i="131"/>
  <c r="Y432" i="131"/>
  <c r="X432" i="131"/>
  <c r="W432" i="131"/>
  <c r="V432" i="131"/>
  <c r="U432" i="131"/>
  <c r="T432" i="131"/>
  <c r="S432" i="131"/>
  <c r="R432" i="131"/>
  <c r="Q432" i="131"/>
  <c r="P432" i="131"/>
  <c r="O432" i="131"/>
  <c r="N432" i="131"/>
  <c r="M432" i="131"/>
  <c r="L432" i="131"/>
  <c r="K432" i="131"/>
  <c r="J432" i="131"/>
  <c r="I432" i="131"/>
  <c r="H432" i="131"/>
  <c r="R414" i="131"/>
  <c r="Q414" i="131"/>
  <c r="P414" i="131"/>
  <c r="O414" i="131"/>
  <c r="N414" i="131"/>
  <c r="M414" i="131"/>
  <c r="L414" i="131"/>
  <c r="AG404" i="131"/>
  <c r="AF404" i="131"/>
  <c r="AE404" i="131"/>
  <c r="AD404" i="131"/>
  <c r="AC404" i="131"/>
  <c r="AB404" i="131"/>
  <c r="AA404" i="131"/>
  <c r="Z404" i="131"/>
  <c r="Y404" i="131"/>
  <c r="X404" i="131"/>
  <c r="W404" i="131"/>
  <c r="V404" i="131"/>
  <c r="U404" i="131"/>
  <c r="T404" i="131"/>
  <c r="S404" i="131"/>
  <c r="R404" i="131"/>
  <c r="Q404" i="131"/>
  <c r="P404" i="131"/>
  <c r="O404" i="131"/>
  <c r="N404" i="131"/>
  <c r="M404" i="131"/>
  <c r="L404" i="131"/>
  <c r="K404" i="131"/>
  <c r="J404" i="131"/>
  <c r="I404" i="131"/>
  <c r="H404" i="131"/>
  <c r="AG403" i="131"/>
  <c r="AF403" i="131"/>
  <c r="AE403" i="131"/>
  <c r="AD403" i="131"/>
  <c r="AC403" i="131"/>
  <c r="AB403" i="131"/>
  <c r="AA403" i="131"/>
  <c r="Z403" i="131"/>
  <c r="Y403" i="131"/>
  <c r="X403" i="131"/>
  <c r="W403" i="131"/>
  <c r="V403" i="131"/>
  <c r="U403" i="131"/>
  <c r="T403" i="131"/>
  <c r="S403" i="131"/>
  <c r="R403" i="131"/>
  <c r="Q403" i="131"/>
  <c r="P403" i="131"/>
  <c r="O403" i="131"/>
  <c r="N403" i="131"/>
  <c r="M403" i="131"/>
  <c r="L403" i="131"/>
  <c r="K403" i="131"/>
  <c r="J403" i="131"/>
  <c r="I403" i="131"/>
  <c r="H403" i="131"/>
  <c r="AG402" i="131"/>
  <c r="AF402" i="131"/>
  <c r="AE402" i="131"/>
  <c r="AD402" i="131"/>
  <c r="AC402" i="131"/>
  <c r="AB402" i="131"/>
  <c r="AA402" i="131"/>
  <c r="Z402" i="131"/>
  <c r="Y402" i="131"/>
  <c r="X402" i="131"/>
  <c r="W402" i="131"/>
  <c r="V402" i="131"/>
  <c r="U402" i="131"/>
  <c r="T402" i="131"/>
  <c r="S402" i="131"/>
  <c r="R402" i="131"/>
  <c r="Q402" i="131"/>
  <c r="P402" i="131"/>
  <c r="O402" i="131"/>
  <c r="N402" i="131"/>
  <c r="M402" i="131"/>
  <c r="L402" i="131"/>
  <c r="K402" i="131"/>
  <c r="J402" i="131"/>
  <c r="I402" i="131"/>
  <c r="H402" i="131"/>
  <c r="AG401" i="131"/>
  <c r="AF401" i="131"/>
  <c r="AE401" i="131"/>
  <c r="AD401" i="131"/>
  <c r="AC401" i="131"/>
  <c r="AB401" i="131"/>
  <c r="AA401" i="131"/>
  <c r="Z401" i="131"/>
  <c r="Y401" i="131"/>
  <c r="X401" i="131"/>
  <c r="W401" i="131"/>
  <c r="V401" i="131"/>
  <c r="U401" i="131"/>
  <c r="T401" i="131"/>
  <c r="S401" i="131"/>
  <c r="R401" i="131"/>
  <c r="Q401" i="131"/>
  <c r="P401" i="131"/>
  <c r="O401" i="131"/>
  <c r="N401" i="131"/>
  <c r="M401" i="131"/>
  <c r="L401" i="131"/>
  <c r="K401" i="131"/>
  <c r="J401" i="131"/>
  <c r="I401" i="131"/>
  <c r="H401" i="131"/>
  <c r="AG400" i="131"/>
  <c r="AF400" i="131"/>
  <c r="AE400" i="131"/>
  <c r="AD400" i="131"/>
  <c r="AC400" i="131"/>
  <c r="AB400" i="131"/>
  <c r="AA400" i="131"/>
  <c r="Z400" i="131"/>
  <c r="Y400" i="131"/>
  <c r="X400" i="131"/>
  <c r="W400" i="131"/>
  <c r="V400" i="131"/>
  <c r="U400" i="131"/>
  <c r="T400" i="131"/>
  <c r="S400" i="131"/>
  <c r="R400" i="131"/>
  <c r="Q400" i="131"/>
  <c r="P400" i="131"/>
  <c r="O400" i="131"/>
  <c r="N400" i="131"/>
  <c r="M400" i="131"/>
  <c r="L400" i="131"/>
  <c r="K400" i="131"/>
  <c r="J400" i="131"/>
  <c r="I400" i="131"/>
  <c r="H400" i="131"/>
  <c r="AG399" i="131"/>
  <c r="AF399" i="131"/>
  <c r="AE399" i="131"/>
  <c r="AD399" i="131"/>
  <c r="AC399" i="131"/>
  <c r="AB399" i="131"/>
  <c r="AA399" i="131"/>
  <c r="Z399" i="131"/>
  <c r="Y399" i="131"/>
  <c r="X399" i="131"/>
  <c r="W399" i="131"/>
  <c r="V399" i="131"/>
  <c r="U399" i="131"/>
  <c r="T399" i="131"/>
  <c r="S399" i="131"/>
  <c r="R399" i="131"/>
  <c r="Q399" i="131"/>
  <c r="P399" i="131"/>
  <c r="O399" i="131"/>
  <c r="N399" i="131"/>
  <c r="M399" i="131"/>
  <c r="L399" i="131"/>
  <c r="K399" i="131"/>
  <c r="J399" i="131"/>
  <c r="I399" i="131"/>
  <c r="H399" i="131"/>
  <c r="AG398" i="131"/>
  <c r="AF398" i="131"/>
  <c r="AE398" i="131"/>
  <c r="AD398" i="131"/>
  <c r="AC398" i="131"/>
  <c r="AB398" i="131"/>
  <c r="AA398" i="131"/>
  <c r="Z398" i="131"/>
  <c r="Y398" i="131"/>
  <c r="X398" i="131"/>
  <c r="W398" i="131"/>
  <c r="V398" i="131"/>
  <c r="U398" i="131"/>
  <c r="T398" i="131"/>
  <c r="S398" i="131"/>
  <c r="R398" i="131"/>
  <c r="Q398" i="131"/>
  <c r="P398" i="131"/>
  <c r="O398" i="131"/>
  <c r="N398" i="131"/>
  <c r="M398" i="131"/>
  <c r="L398" i="131"/>
  <c r="K398" i="131"/>
  <c r="J398" i="131"/>
  <c r="I398" i="131"/>
  <c r="H398" i="131"/>
  <c r="AG397" i="131"/>
  <c r="AF397" i="131"/>
  <c r="AE397" i="131"/>
  <c r="AD397" i="131"/>
  <c r="AC397" i="131"/>
  <c r="AB397" i="131"/>
  <c r="AA397" i="131"/>
  <c r="Z397" i="131"/>
  <c r="Y397" i="131"/>
  <c r="X397" i="131"/>
  <c r="W397" i="131"/>
  <c r="V397" i="131"/>
  <c r="U397" i="131"/>
  <c r="T397" i="131"/>
  <c r="S397" i="131"/>
  <c r="R397" i="131"/>
  <c r="Q397" i="131"/>
  <c r="P397" i="131"/>
  <c r="O397" i="131"/>
  <c r="N397" i="131"/>
  <c r="M397" i="131"/>
  <c r="L397" i="131"/>
  <c r="K397" i="131"/>
  <c r="J397" i="131"/>
  <c r="I397" i="131"/>
  <c r="H397" i="131"/>
  <c r="AG396" i="131"/>
  <c r="AF396" i="131"/>
  <c r="AE396" i="131"/>
  <c r="AD396" i="131"/>
  <c r="AC396" i="131"/>
  <c r="AB396" i="131"/>
  <c r="AA396" i="131"/>
  <c r="Z396" i="131"/>
  <c r="Y396" i="131"/>
  <c r="X396" i="131"/>
  <c r="W396" i="131"/>
  <c r="V396" i="131"/>
  <c r="U396" i="131"/>
  <c r="T396" i="131"/>
  <c r="S396" i="131"/>
  <c r="R396" i="131"/>
  <c r="Q396" i="131"/>
  <c r="P396" i="131"/>
  <c r="O396" i="131"/>
  <c r="N396" i="131"/>
  <c r="M396" i="131"/>
  <c r="L396" i="131"/>
  <c r="K396" i="131"/>
  <c r="J396" i="131"/>
  <c r="I396" i="131"/>
  <c r="H396" i="131"/>
  <c r="AG394" i="131"/>
  <c r="AF394" i="131"/>
  <c r="AE394" i="131"/>
  <c r="AD394" i="131"/>
  <c r="AC394" i="131"/>
  <c r="AB394" i="131"/>
  <c r="AA394" i="131"/>
  <c r="Z394" i="131"/>
  <c r="Y394" i="131"/>
  <c r="X394" i="131"/>
  <c r="W394" i="131"/>
  <c r="V394" i="131"/>
  <c r="U394" i="131"/>
  <c r="T394" i="131"/>
  <c r="S394" i="131"/>
  <c r="R394" i="131"/>
  <c r="Q394" i="131"/>
  <c r="P394" i="131"/>
  <c r="O394" i="131"/>
  <c r="N394" i="131"/>
  <c r="M394" i="131"/>
  <c r="L394" i="131"/>
  <c r="K394" i="131"/>
  <c r="J394" i="131"/>
  <c r="I394" i="131"/>
  <c r="H394" i="131"/>
  <c r="AG393" i="131"/>
  <c r="AF393" i="131"/>
  <c r="AE393" i="131"/>
  <c r="AD393" i="131"/>
  <c r="AC393" i="131"/>
  <c r="AB393" i="131"/>
  <c r="AA393" i="131"/>
  <c r="Z393" i="131"/>
  <c r="Y393" i="131"/>
  <c r="X393" i="131"/>
  <c r="W393" i="131"/>
  <c r="V393" i="131"/>
  <c r="U393" i="131"/>
  <c r="T393" i="131"/>
  <c r="S393" i="131"/>
  <c r="R393" i="131"/>
  <c r="Q393" i="131"/>
  <c r="P393" i="131"/>
  <c r="O393" i="131"/>
  <c r="N393" i="131"/>
  <c r="M393" i="131"/>
  <c r="L393" i="131"/>
  <c r="K393" i="131"/>
  <c r="J393" i="131"/>
  <c r="I393" i="131"/>
  <c r="H393" i="131"/>
  <c r="AG392" i="131"/>
  <c r="AF392" i="131"/>
  <c r="AE392" i="131"/>
  <c r="AD392" i="131"/>
  <c r="AC392" i="131"/>
  <c r="AB392" i="131"/>
  <c r="AA392" i="131"/>
  <c r="Z392" i="131"/>
  <c r="Y392" i="131"/>
  <c r="X392" i="131"/>
  <c r="W392" i="131"/>
  <c r="V392" i="131"/>
  <c r="U392" i="131"/>
  <c r="T392" i="131"/>
  <c r="S392" i="131"/>
  <c r="R392" i="131"/>
  <c r="Q392" i="131"/>
  <c r="P392" i="131"/>
  <c r="O392" i="131"/>
  <c r="N392" i="131"/>
  <c r="M392" i="131"/>
  <c r="L392" i="131"/>
  <c r="K392" i="131"/>
  <c r="J392" i="131"/>
  <c r="I392" i="131"/>
  <c r="H392" i="131"/>
  <c r="AG391" i="131"/>
  <c r="AF391" i="131"/>
  <c r="AE391" i="131"/>
  <c r="AD391" i="131"/>
  <c r="AC391" i="131"/>
  <c r="AB391" i="131"/>
  <c r="AA391" i="131"/>
  <c r="Z391" i="131"/>
  <c r="Y391" i="131"/>
  <c r="X391" i="131"/>
  <c r="W391" i="131"/>
  <c r="V391" i="131"/>
  <c r="U391" i="131"/>
  <c r="T391" i="131"/>
  <c r="S391" i="131"/>
  <c r="R391" i="131"/>
  <c r="Q391" i="131"/>
  <c r="P391" i="131"/>
  <c r="O391" i="131"/>
  <c r="N391" i="131"/>
  <c r="M391" i="131"/>
  <c r="L391" i="131"/>
  <c r="K391" i="131"/>
  <c r="J391" i="131"/>
  <c r="I391" i="131"/>
  <c r="H391" i="131"/>
  <c r="AG390" i="131"/>
  <c r="AF390" i="131"/>
  <c r="AE390" i="131"/>
  <c r="AD390" i="131"/>
  <c r="AC390" i="131"/>
  <c r="AB390" i="131"/>
  <c r="AA390" i="131"/>
  <c r="Z390" i="131"/>
  <c r="Y390" i="131"/>
  <c r="X390" i="131"/>
  <c r="W390" i="131"/>
  <c r="V390" i="131"/>
  <c r="U390" i="131"/>
  <c r="T390" i="131"/>
  <c r="S390" i="131"/>
  <c r="R390" i="131"/>
  <c r="Q390" i="131"/>
  <c r="P390" i="131"/>
  <c r="O390" i="131"/>
  <c r="N390" i="131"/>
  <c r="M390" i="131"/>
  <c r="L390" i="131"/>
  <c r="K390" i="131"/>
  <c r="J390" i="131"/>
  <c r="I390" i="131"/>
  <c r="H390" i="131"/>
  <c r="AG389" i="131"/>
  <c r="AF389" i="131"/>
  <c r="AE389" i="131"/>
  <c r="AD389" i="131"/>
  <c r="AC389" i="131"/>
  <c r="AB389" i="131"/>
  <c r="AA389" i="131"/>
  <c r="Z389" i="131"/>
  <c r="Y389" i="131"/>
  <c r="X389" i="131"/>
  <c r="W389" i="131"/>
  <c r="V389" i="131"/>
  <c r="U389" i="131"/>
  <c r="T389" i="131"/>
  <c r="S389" i="131"/>
  <c r="R389" i="131"/>
  <c r="Q389" i="131"/>
  <c r="P389" i="131"/>
  <c r="O389" i="131"/>
  <c r="N389" i="131"/>
  <c r="M389" i="131"/>
  <c r="L389" i="131"/>
  <c r="K389" i="131"/>
  <c r="J389" i="131"/>
  <c r="I389" i="131"/>
  <c r="H389" i="131"/>
  <c r="AG388" i="131"/>
  <c r="AF388" i="131"/>
  <c r="AE388" i="131"/>
  <c r="AD388" i="131"/>
  <c r="AC388" i="131"/>
  <c r="AB388" i="131"/>
  <c r="AA388" i="131"/>
  <c r="Z388" i="131"/>
  <c r="Y388" i="131"/>
  <c r="X388" i="131"/>
  <c r="W388" i="131"/>
  <c r="V388" i="131"/>
  <c r="U388" i="131"/>
  <c r="T388" i="131"/>
  <c r="S388" i="131"/>
  <c r="R388" i="131"/>
  <c r="Q388" i="131"/>
  <c r="P388" i="131"/>
  <c r="O388" i="131"/>
  <c r="N388" i="131"/>
  <c r="M388" i="131"/>
  <c r="L388" i="131"/>
  <c r="K388" i="131"/>
  <c r="J388" i="131"/>
  <c r="I388" i="131"/>
  <c r="H388" i="131"/>
  <c r="AG387" i="131"/>
  <c r="AF387" i="131"/>
  <c r="AE387" i="131"/>
  <c r="AD387" i="131"/>
  <c r="AC387" i="131"/>
  <c r="AB387" i="131"/>
  <c r="AA387" i="131"/>
  <c r="Z387" i="131"/>
  <c r="Y387" i="131"/>
  <c r="X387" i="131"/>
  <c r="W387" i="131"/>
  <c r="V387" i="131"/>
  <c r="U387" i="131"/>
  <c r="T387" i="131"/>
  <c r="S387" i="131"/>
  <c r="R387" i="131"/>
  <c r="Q387" i="131"/>
  <c r="P387" i="131"/>
  <c r="O387" i="131"/>
  <c r="N387" i="131"/>
  <c r="M387" i="131"/>
  <c r="L387" i="131"/>
  <c r="K387" i="131"/>
  <c r="J387" i="131"/>
  <c r="I387" i="131"/>
  <c r="H387" i="131"/>
  <c r="AG386" i="131"/>
  <c r="AF386" i="131"/>
  <c r="AE386" i="131"/>
  <c r="AD386" i="131"/>
  <c r="AC386" i="131"/>
  <c r="AB386" i="131"/>
  <c r="AA386" i="131"/>
  <c r="Z386" i="131"/>
  <c r="Y386" i="131"/>
  <c r="X386" i="131"/>
  <c r="W386" i="131"/>
  <c r="V386" i="131"/>
  <c r="U386" i="131"/>
  <c r="T386" i="131"/>
  <c r="S386" i="131"/>
  <c r="R386" i="131"/>
  <c r="Q386" i="131"/>
  <c r="P386" i="131"/>
  <c r="O386" i="131"/>
  <c r="N386" i="131"/>
  <c r="M386" i="131"/>
  <c r="L386" i="131"/>
  <c r="K386" i="131"/>
  <c r="J386" i="131"/>
  <c r="I386" i="131"/>
  <c r="H386" i="131"/>
  <c r="AG384" i="131"/>
  <c r="AF384" i="131"/>
  <c r="AE384" i="131"/>
  <c r="AD384" i="131"/>
  <c r="AC384" i="131"/>
  <c r="AB384" i="131"/>
  <c r="AA384" i="131"/>
  <c r="Z384" i="131"/>
  <c r="Y384" i="131"/>
  <c r="X384" i="131"/>
  <c r="W384" i="131"/>
  <c r="V384" i="131"/>
  <c r="U384" i="131"/>
  <c r="T384" i="131"/>
  <c r="S384" i="131"/>
  <c r="R384" i="131"/>
  <c r="Q384" i="131"/>
  <c r="P384" i="131"/>
  <c r="O384" i="131"/>
  <c r="N384" i="131"/>
  <c r="M384" i="131"/>
  <c r="L384" i="131"/>
  <c r="K384" i="131"/>
  <c r="J384" i="131"/>
  <c r="I384" i="131"/>
  <c r="H384" i="131"/>
  <c r="AG383" i="131"/>
  <c r="AF383" i="131"/>
  <c r="AE383" i="131"/>
  <c r="AD383" i="131"/>
  <c r="AC383" i="131"/>
  <c r="AB383" i="131"/>
  <c r="AA383" i="131"/>
  <c r="Z383" i="131"/>
  <c r="Y383" i="131"/>
  <c r="X383" i="131"/>
  <c r="W383" i="131"/>
  <c r="V383" i="131"/>
  <c r="U383" i="131"/>
  <c r="T383" i="131"/>
  <c r="S383" i="131"/>
  <c r="R383" i="131"/>
  <c r="Q383" i="131"/>
  <c r="P383" i="131"/>
  <c r="O383" i="131"/>
  <c r="N383" i="131"/>
  <c r="M383" i="131"/>
  <c r="L383" i="131"/>
  <c r="K383" i="131"/>
  <c r="J383" i="131"/>
  <c r="I383" i="131"/>
  <c r="H383" i="131"/>
  <c r="AG382" i="131"/>
  <c r="AF382" i="131"/>
  <c r="AE382" i="131"/>
  <c r="AD382" i="131"/>
  <c r="AC382" i="131"/>
  <c r="AB382" i="131"/>
  <c r="AA382" i="131"/>
  <c r="Z382" i="131"/>
  <c r="Y382" i="131"/>
  <c r="X382" i="131"/>
  <c r="W382" i="131"/>
  <c r="V382" i="131"/>
  <c r="U382" i="131"/>
  <c r="T382" i="131"/>
  <c r="S382" i="131"/>
  <c r="R382" i="131"/>
  <c r="Q382" i="131"/>
  <c r="P382" i="131"/>
  <c r="O382" i="131"/>
  <c r="N382" i="131"/>
  <c r="M382" i="131"/>
  <c r="L382" i="131"/>
  <c r="K382" i="131"/>
  <c r="J382" i="131"/>
  <c r="I382" i="131"/>
  <c r="H382" i="131"/>
  <c r="AG381" i="131"/>
  <c r="AF381" i="131"/>
  <c r="AE381" i="131"/>
  <c r="AD381" i="131"/>
  <c r="AC381" i="131"/>
  <c r="AB381" i="131"/>
  <c r="AA381" i="131"/>
  <c r="Z381" i="131"/>
  <c r="Y381" i="131"/>
  <c r="X381" i="131"/>
  <c r="W381" i="131"/>
  <c r="V381" i="131"/>
  <c r="U381" i="131"/>
  <c r="T381" i="131"/>
  <c r="S381" i="131"/>
  <c r="R381" i="131"/>
  <c r="Q381" i="131"/>
  <c r="P381" i="131"/>
  <c r="O381" i="131"/>
  <c r="N381" i="131"/>
  <c r="M381" i="131"/>
  <c r="L381" i="131"/>
  <c r="K381" i="131"/>
  <c r="J381" i="131"/>
  <c r="I381" i="131"/>
  <c r="H381" i="131"/>
  <c r="AG380" i="131"/>
  <c r="AF380" i="131"/>
  <c r="AE380" i="131"/>
  <c r="AD380" i="131"/>
  <c r="AC380" i="131"/>
  <c r="AB380" i="131"/>
  <c r="AA380" i="131"/>
  <c r="Z380" i="131"/>
  <c r="Y380" i="131"/>
  <c r="X380" i="131"/>
  <c r="W380" i="131"/>
  <c r="V380" i="131"/>
  <c r="U380" i="131"/>
  <c r="T380" i="131"/>
  <c r="S380" i="131"/>
  <c r="R380" i="131"/>
  <c r="Q380" i="131"/>
  <c r="P380" i="131"/>
  <c r="O380" i="131"/>
  <c r="N380" i="131"/>
  <c r="M380" i="131"/>
  <c r="L380" i="131"/>
  <c r="K380" i="131"/>
  <c r="J380" i="131"/>
  <c r="I380" i="131"/>
  <c r="H380" i="131"/>
  <c r="AG379" i="131"/>
  <c r="AF379" i="131"/>
  <c r="AE379" i="131"/>
  <c r="AD379" i="131"/>
  <c r="AC379" i="131"/>
  <c r="AB379" i="131"/>
  <c r="AA379" i="131"/>
  <c r="Z379" i="131"/>
  <c r="Y379" i="131"/>
  <c r="X379" i="131"/>
  <c r="W379" i="131"/>
  <c r="V379" i="131"/>
  <c r="U379" i="131"/>
  <c r="T379" i="131"/>
  <c r="S379" i="131"/>
  <c r="R379" i="131"/>
  <c r="Q379" i="131"/>
  <c r="P379" i="131"/>
  <c r="O379" i="131"/>
  <c r="N379" i="131"/>
  <c r="M379" i="131"/>
  <c r="L379" i="131"/>
  <c r="K379" i="131"/>
  <c r="J379" i="131"/>
  <c r="I379" i="131"/>
  <c r="H379" i="131"/>
  <c r="AG378" i="131"/>
  <c r="AF378" i="131"/>
  <c r="AE378" i="131"/>
  <c r="AD378" i="131"/>
  <c r="AC378" i="131"/>
  <c r="AB378" i="131"/>
  <c r="AA378" i="131"/>
  <c r="Z378" i="131"/>
  <c r="Y378" i="131"/>
  <c r="X378" i="131"/>
  <c r="W378" i="131"/>
  <c r="V378" i="131"/>
  <c r="U378" i="131"/>
  <c r="T378" i="131"/>
  <c r="S378" i="131"/>
  <c r="R378" i="131"/>
  <c r="Q378" i="131"/>
  <c r="P378" i="131"/>
  <c r="O378" i="131"/>
  <c r="N378" i="131"/>
  <c r="M378" i="131"/>
  <c r="L378" i="131"/>
  <c r="K378" i="131"/>
  <c r="J378" i="131"/>
  <c r="I378" i="131"/>
  <c r="H378" i="131"/>
  <c r="AG377" i="131"/>
  <c r="AF377" i="131"/>
  <c r="AE377" i="131"/>
  <c r="AD377" i="131"/>
  <c r="AC377" i="131"/>
  <c r="AB377" i="131"/>
  <c r="AA377" i="131"/>
  <c r="Z377" i="131"/>
  <c r="Y377" i="131"/>
  <c r="X377" i="131"/>
  <c r="W377" i="131"/>
  <c r="V377" i="131"/>
  <c r="U377" i="131"/>
  <c r="T377" i="131"/>
  <c r="S377" i="131"/>
  <c r="R377" i="131"/>
  <c r="Q377" i="131"/>
  <c r="P377" i="131"/>
  <c r="O377" i="131"/>
  <c r="N377" i="131"/>
  <c r="M377" i="131"/>
  <c r="L377" i="131"/>
  <c r="K377" i="131"/>
  <c r="J377" i="131"/>
  <c r="I377" i="131"/>
  <c r="H377" i="131"/>
  <c r="AG376" i="131"/>
  <c r="AF376" i="131"/>
  <c r="AE376" i="131"/>
  <c r="AD376" i="131"/>
  <c r="AC376" i="131"/>
  <c r="AB376" i="131"/>
  <c r="AA376" i="131"/>
  <c r="Z376" i="131"/>
  <c r="Y376" i="131"/>
  <c r="X376" i="131"/>
  <c r="W376" i="131"/>
  <c r="V376" i="131"/>
  <c r="U376" i="131"/>
  <c r="T376" i="131"/>
  <c r="S376" i="131"/>
  <c r="R376" i="131"/>
  <c r="Q376" i="131"/>
  <c r="P376" i="131"/>
  <c r="O376" i="131"/>
  <c r="N376" i="131"/>
  <c r="M376" i="131"/>
  <c r="L376" i="131"/>
  <c r="K376" i="131"/>
  <c r="J376" i="131"/>
  <c r="I376" i="131"/>
  <c r="H376" i="131"/>
  <c r="AG374" i="131"/>
  <c r="AF374" i="131"/>
  <c r="AE374" i="131"/>
  <c r="AD374" i="131"/>
  <c r="AC374" i="131"/>
  <c r="AB374" i="131"/>
  <c r="AA374" i="131"/>
  <c r="Z374" i="131"/>
  <c r="Y374" i="131"/>
  <c r="X374" i="131"/>
  <c r="W374" i="131"/>
  <c r="V374" i="131"/>
  <c r="U374" i="131"/>
  <c r="T374" i="131"/>
  <c r="S374" i="131"/>
  <c r="R374" i="131"/>
  <c r="Q374" i="131"/>
  <c r="P374" i="131"/>
  <c r="O374" i="131"/>
  <c r="N374" i="131"/>
  <c r="M374" i="131"/>
  <c r="L374" i="131"/>
  <c r="K374" i="131"/>
  <c r="J374" i="131"/>
  <c r="I374" i="131"/>
  <c r="H374" i="131"/>
  <c r="AG373" i="131"/>
  <c r="AF373" i="131"/>
  <c r="AE373" i="131"/>
  <c r="AD373" i="131"/>
  <c r="AC373" i="131"/>
  <c r="AB373" i="131"/>
  <c r="AA373" i="131"/>
  <c r="Z373" i="131"/>
  <c r="Y373" i="131"/>
  <c r="X373" i="131"/>
  <c r="W373" i="131"/>
  <c r="V373" i="131"/>
  <c r="U373" i="131"/>
  <c r="T373" i="131"/>
  <c r="S373" i="131"/>
  <c r="R373" i="131"/>
  <c r="Q373" i="131"/>
  <c r="P373" i="131"/>
  <c r="O373" i="131"/>
  <c r="N373" i="131"/>
  <c r="M373" i="131"/>
  <c r="L373" i="131"/>
  <c r="K373" i="131"/>
  <c r="J373" i="131"/>
  <c r="I373" i="131"/>
  <c r="H373" i="131"/>
  <c r="AG372" i="131"/>
  <c r="AF372" i="131"/>
  <c r="AE372" i="131"/>
  <c r="AD372" i="131"/>
  <c r="AC372" i="131"/>
  <c r="AB372" i="131"/>
  <c r="AA372" i="131"/>
  <c r="Z372" i="131"/>
  <c r="Y372" i="131"/>
  <c r="X372" i="131"/>
  <c r="W372" i="131"/>
  <c r="V372" i="131"/>
  <c r="U372" i="131"/>
  <c r="T372" i="131"/>
  <c r="S372" i="131"/>
  <c r="R372" i="131"/>
  <c r="Q372" i="131"/>
  <c r="P372" i="131"/>
  <c r="O372" i="131"/>
  <c r="N372" i="131"/>
  <c r="M372" i="131"/>
  <c r="L372" i="131"/>
  <c r="K372" i="131"/>
  <c r="J372" i="131"/>
  <c r="I372" i="131"/>
  <c r="H372" i="131"/>
  <c r="AG371" i="131"/>
  <c r="AF371" i="131"/>
  <c r="AE371" i="131"/>
  <c r="AD371" i="131"/>
  <c r="AC371" i="131"/>
  <c r="AB371" i="131"/>
  <c r="AA371" i="131"/>
  <c r="Z371" i="131"/>
  <c r="Y371" i="131"/>
  <c r="X371" i="131"/>
  <c r="W371" i="131"/>
  <c r="V371" i="131"/>
  <c r="U371" i="131"/>
  <c r="T371" i="131"/>
  <c r="S371" i="131"/>
  <c r="R371" i="131"/>
  <c r="Q371" i="131"/>
  <c r="P371" i="131"/>
  <c r="O371" i="131"/>
  <c r="N371" i="131"/>
  <c r="M371" i="131"/>
  <c r="L371" i="131"/>
  <c r="K371" i="131"/>
  <c r="J371" i="131"/>
  <c r="I371" i="131"/>
  <c r="H371" i="131"/>
  <c r="AG370" i="131"/>
  <c r="AF370" i="131"/>
  <c r="AE370" i="131"/>
  <c r="AD370" i="131"/>
  <c r="AC370" i="131"/>
  <c r="AB370" i="131"/>
  <c r="AA370" i="131"/>
  <c r="Z370" i="131"/>
  <c r="Y370" i="131"/>
  <c r="X370" i="131"/>
  <c r="W370" i="131"/>
  <c r="V370" i="131"/>
  <c r="U370" i="131"/>
  <c r="T370" i="131"/>
  <c r="S370" i="131"/>
  <c r="R370" i="131"/>
  <c r="Q370" i="131"/>
  <c r="P370" i="131"/>
  <c r="O370" i="131"/>
  <c r="N370" i="131"/>
  <c r="M370" i="131"/>
  <c r="L370" i="131"/>
  <c r="K370" i="131"/>
  <c r="J370" i="131"/>
  <c r="I370" i="131"/>
  <c r="H370" i="131"/>
  <c r="AG369" i="131"/>
  <c r="AF369" i="131"/>
  <c r="AE369" i="131"/>
  <c r="AD369" i="131"/>
  <c r="AC369" i="131"/>
  <c r="AB369" i="131"/>
  <c r="AA369" i="131"/>
  <c r="Z369" i="131"/>
  <c r="Y369" i="131"/>
  <c r="X369" i="131"/>
  <c r="W369" i="131"/>
  <c r="V369" i="131"/>
  <c r="U369" i="131"/>
  <c r="T369" i="131"/>
  <c r="S369" i="131"/>
  <c r="R369" i="131"/>
  <c r="Q369" i="131"/>
  <c r="P369" i="131"/>
  <c r="O369" i="131"/>
  <c r="N369" i="131"/>
  <c r="M369" i="131"/>
  <c r="L369" i="131"/>
  <c r="K369" i="131"/>
  <c r="J369" i="131"/>
  <c r="I369" i="131"/>
  <c r="H369" i="131"/>
  <c r="AG368" i="131"/>
  <c r="AF368" i="131"/>
  <c r="AE368" i="131"/>
  <c r="AD368" i="131"/>
  <c r="AC368" i="131"/>
  <c r="AB368" i="131"/>
  <c r="AA368" i="131"/>
  <c r="Z368" i="131"/>
  <c r="Y368" i="131"/>
  <c r="X368" i="131"/>
  <c r="W368" i="131"/>
  <c r="V368" i="131"/>
  <c r="U368" i="131"/>
  <c r="T368" i="131"/>
  <c r="S368" i="131"/>
  <c r="R368" i="131"/>
  <c r="Q368" i="131"/>
  <c r="P368" i="131"/>
  <c r="O368" i="131"/>
  <c r="N368" i="131"/>
  <c r="M368" i="131"/>
  <c r="L368" i="131"/>
  <c r="K368" i="131"/>
  <c r="J368" i="131"/>
  <c r="I368" i="131"/>
  <c r="H368" i="131"/>
  <c r="AG367" i="131"/>
  <c r="AF367" i="131"/>
  <c r="AE367" i="131"/>
  <c r="AD367" i="131"/>
  <c r="AC367" i="131"/>
  <c r="AB367" i="131"/>
  <c r="AA367" i="131"/>
  <c r="Z367" i="131"/>
  <c r="Y367" i="131"/>
  <c r="X367" i="131"/>
  <c r="W367" i="131"/>
  <c r="V367" i="131"/>
  <c r="U367" i="131"/>
  <c r="T367" i="131"/>
  <c r="S367" i="131"/>
  <c r="R367" i="131"/>
  <c r="Q367" i="131"/>
  <c r="P367" i="131"/>
  <c r="O367" i="131"/>
  <c r="N367" i="131"/>
  <c r="M367" i="131"/>
  <c r="L367" i="131"/>
  <c r="K367" i="131"/>
  <c r="J367" i="131"/>
  <c r="I367" i="131"/>
  <c r="H367" i="131"/>
  <c r="AG366" i="131"/>
  <c r="AF366" i="131"/>
  <c r="AE366" i="131"/>
  <c r="AD366" i="131"/>
  <c r="AC366" i="131"/>
  <c r="AB366" i="131"/>
  <c r="AA366" i="131"/>
  <c r="Z366" i="131"/>
  <c r="Y366" i="131"/>
  <c r="X366" i="131"/>
  <c r="W366" i="131"/>
  <c r="V366" i="131"/>
  <c r="U366" i="131"/>
  <c r="T366" i="131"/>
  <c r="S366" i="131"/>
  <c r="R366" i="131"/>
  <c r="Q366" i="131"/>
  <c r="P366" i="131"/>
  <c r="O366" i="131"/>
  <c r="N366" i="131"/>
  <c r="M366" i="131"/>
  <c r="L366" i="131"/>
  <c r="K366" i="131"/>
  <c r="J366" i="131"/>
  <c r="I366" i="131"/>
  <c r="H366" i="131"/>
  <c r="AG364" i="131"/>
  <c r="AF364" i="131"/>
  <c r="AE364" i="131"/>
  <c r="AD364" i="131"/>
  <c r="AC364" i="131"/>
  <c r="AB364" i="131"/>
  <c r="AA364" i="131"/>
  <c r="Z364" i="131"/>
  <c r="Y364" i="131"/>
  <c r="X364" i="131"/>
  <c r="W364" i="131"/>
  <c r="V364" i="131"/>
  <c r="U364" i="131"/>
  <c r="T364" i="131"/>
  <c r="S364" i="131"/>
  <c r="R364" i="131"/>
  <c r="Q364" i="131"/>
  <c r="P364" i="131"/>
  <c r="O364" i="131"/>
  <c r="N364" i="131"/>
  <c r="M364" i="131"/>
  <c r="L364" i="131"/>
  <c r="K364" i="131"/>
  <c r="J364" i="131"/>
  <c r="I364" i="131"/>
  <c r="H364" i="131"/>
  <c r="AG363" i="131"/>
  <c r="AF363" i="131"/>
  <c r="AE363" i="131"/>
  <c r="AD363" i="131"/>
  <c r="AC363" i="131"/>
  <c r="AB363" i="131"/>
  <c r="AA363" i="131"/>
  <c r="Z363" i="131"/>
  <c r="Y363" i="131"/>
  <c r="X363" i="131"/>
  <c r="W363" i="131"/>
  <c r="V363" i="131"/>
  <c r="U363" i="131"/>
  <c r="T363" i="131"/>
  <c r="S363" i="131"/>
  <c r="R363" i="131"/>
  <c r="Q363" i="131"/>
  <c r="P363" i="131"/>
  <c r="O363" i="131"/>
  <c r="N363" i="131"/>
  <c r="M363" i="131"/>
  <c r="L363" i="131"/>
  <c r="K363" i="131"/>
  <c r="J363" i="131"/>
  <c r="I363" i="131"/>
  <c r="H363" i="131"/>
  <c r="AG362" i="131"/>
  <c r="AF362" i="131"/>
  <c r="AE362" i="131"/>
  <c r="AD362" i="131"/>
  <c r="AC362" i="131"/>
  <c r="AB362" i="131"/>
  <c r="AA362" i="131"/>
  <c r="Z362" i="131"/>
  <c r="Y362" i="131"/>
  <c r="X362" i="131"/>
  <c r="W362" i="131"/>
  <c r="V362" i="131"/>
  <c r="U362" i="131"/>
  <c r="T362" i="131"/>
  <c r="S362" i="131"/>
  <c r="R362" i="131"/>
  <c r="Q362" i="131"/>
  <c r="P362" i="131"/>
  <c r="O362" i="131"/>
  <c r="N362" i="131"/>
  <c r="M362" i="131"/>
  <c r="L362" i="131"/>
  <c r="K362" i="131"/>
  <c r="J362" i="131"/>
  <c r="I362" i="131"/>
  <c r="H362" i="131"/>
  <c r="AG361" i="131"/>
  <c r="AF361" i="131"/>
  <c r="AE361" i="131"/>
  <c r="AD361" i="131"/>
  <c r="AC361" i="131"/>
  <c r="AB361" i="131"/>
  <c r="AA361" i="131"/>
  <c r="Z361" i="131"/>
  <c r="Y361" i="131"/>
  <c r="X361" i="131"/>
  <c r="W361" i="131"/>
  <c r="V361" i="131"/>
  <c r="U361" i="131"/>
  <c r="T361" i="131"/>
  <c r="S361" i="131"/>
  <c r="R361" i="131"/>
  <c r="Q361" i="131"/>
  <c r="P361" i="131"/>
  <c r="O361" i="131"/>
  <c r="N361" i="131"/>
  <c r="M361" i="131"/>
  <c r="L361" i="131"/>
  <c r="K361" i="131"/>
  <c r="J361" i="131"/>
  <c r="I361" i="131"/>
  <c r="H361" i="131"/>
  <c r="AG360" i="131"/>
  <c r="AF360" i="131"/>
  <c r="AE360" i="131"/>
  <c r="AD360" i="131"/>
  <c r="AC360" i="131"/>
  <c r="AB360" i="131"/>
  <c r="AA360" i="131"/>
  <c r="Z360" i="131"/>
  <c r="Y360" i="131"/>
  <c r="X360" i="131"/>
  <c r="W360" i="131"/>
  <c r="V360" i="131"/>
  <c r="U360" i="131"/>
  <c r="T360" i="131"/>
  <c r="S360" i="131"/>
  <c r="R360" i="131"/>
  <c r="Q360" i="131"/>
  <c r="P360" i="131"/>
  <c r="O360" i="131"/>
  <c r="N360" i="131"/>
  <c r="M360" i="131"/>
  <c r="L360" i="131"/>
  <c r="K360" i="131"/>
  <c r="J360" i="131"/>
  <c r="I360" i="131"/>
  <c r="H360" i="131"/>
  <c r="AG359" i="131"/>
  <c r="AF359" i="131"/>
  <c r="AE359" i="131"/>
  <c r="AD359" i="131"/>
  <c r="AC359" i="131"/>
  <c r="AB359" i="131"/>
  <c r="AA359" i="131"/>
  <c r="Z359" i="131"/>
  <c r="Y359" i="131"/>
  <c r="X359" i="131"/>
  <c r="W359" i="131"/>
  <c r="V359" i="131"/>
  <c r="U359" i="131"/>
  <c r="T359" i="131"/>
  <c r="S359" i="131"/>
  <c r="R359" i="131"/>
  <c r="Q359" i="131"/>
  <c r="P359" i="131"/>
  <c r="O359" i="131"/>
  <c r="N359" i="131"/>
  <c r="M359" i="131"/>
  <c r="L359" i="131"/>
  <c r="K359" i="131"/>
  <c r="J359" i="131"/>
  <c r="I359" i="131"/>
  <c r="H359" i="131"/>
  <c r="AG358" i="131"/>
  <c r="AF358" i="131"/>
  <c r="AE358" i="131"/>
  <c r="AD358" i="131"/>
  <c r="AC358" i="131"/>
  <c r="AB358" i="131"/>
  <c r="AA358" i="131"/>
  <c r="Z358" i="131"/>
  <c r="Y358" i="131"/>
  <c r="X358" i="131"/>
  <c r="W358" i="131"/>
  <c r="V358" i="131"/>
  <c r="U358" i="131"/>
  <c r="T358" i="131"/>
  <c r="S358" i="131"/>
  <c r="R358" i="131"/>
  <c r="Q358" i="131"/>
  <c r="P358" i="131"/>
  <c r="O358" i="131"/>
  <c r="N358" i="131"/>
  <c r="M358" i="131"/>
  <c r="L358" i="131"/>
  <c r="K358" i="131"/>
  <c r="J358" i="131"/>
  <c r="I358" i="131"/>
  <c r="H358" i="131"/>
  <c r="AG357" i="131"/>
  <c r="AF357" i="131"/>
  <c r="AE357" i="131"/>
  <c r="AD357" i="131"/>
  <c r="AC357" i="131"/>
  <c r="AB357" i="131"/>
  <c r="AA357" i="131"/>
  <c r="Z357" i="131"/>
  <c r="Y357" i="131"/>
  <c r="X357" i="131"/>
  <c r="W357" i="131"/>
  <c r="V357" i="131"/>
  <c r="U357" i="131"/>
  <c r="T357" i="131"/>
  <c r="S357" i="131"/>
  <c r="R357" i="131"/>
  <c r="Q357" i="131"/>
  <c r="P357" i="131"/>
  <c r="O357" i="131"/>
  <c r="N357" i="131"/>
  <c r="M357" i="131"/>
  <c r="L357" i="131"/>
  <c r="K357" i="131"/>
  <c r="J357" i="131"/>
  <c r="I357" i="131"/>
  <c r="H357" i="131"/>
  <c r="AG356" i="131"/>
  <c r="AF356" i="131"/>
  <c r="AE356" i="131"/>
  <c r="AD356" i="131"/>
  <c r="AC356" i="131"/>
  <c r="AB356" i="131"/>
  <c r="AA356" i="131"/>
  <c r="Z356" i="131"/>
  <c r="Y356" i="131"/>
  <c r="X356" i="131"/>
  <c r="W356" i="131"/>
  <c r="V356" i="131"/>
  <c r="U356" i="131"/>
  <c r="T356" i="131"/>
  <c r="S356" i="131"/>
  <c r="R356" i="131"/>
  <c r="Q356" i="131"/>
  <c r="P356" i="131"/>
  <c r="O356" i="131"/>
  <c r="N356" i="131"/>
  <c r="M356" i="131"/>
  <c r="L356" i="131"/>
  <c r="K356" i="131"/>
  <c r="J356" i="131"/>
  <c r="I356" i="131"/>
  <c r="H356" i="131"/>
  <c r="AG354" i="131"/>
  <c r="AF354" i="131"/>
  <c r="AE354" i="131"/>
  <c r="AD354" i="131"/>
  <c r="AC354" i="131"/>
  <c r="AB354" i="131"/>
  <c r="AA354" i="131"/>
  <c r="Z354" i="131"/>
  <c r="Y354" i="131"/>
  <c r="X354" i="131"/>
  <c r="W354" i="131"/>
  <c r="V354" i="131"/>
  <c r="U354" i="131"/>
  <c r="T354" i="131"/>
  <c r="S354" i="131"/>
  <c r="R354" i="131"/>
  <c r="Q354" i="131"/>
  <c r="P354" i="131"/>
  <c r="O354" i="131"/>
  <c r="N354" i="131"/>
  <c r="M354" i="131"/>
  <c r="L354" i="131"/>
  <c r="K354" i="131"/>
  <c r="J354" i="131"/>
  <c r="I354" i="131"/>
  <c r="H354" i="131"/>
  <c r="AG353" i="131"/>
  <c r="AF353" i="131"/>
  <c r="AE353" i="131"/>
  <c r="AD353" i="131"/>
  <c r="AC353" i="131"/>
  <c r="AB353" i="131"/>
  <c r="AA353" i="131"/>
  <c r="Z353" i="131"/>
  <c r="Y353" i="131"/>
  <c r="X353" i="131"/>
  <c r="W353" i="131"/>
  <c r="V353" i="131"/>
  <c r="U353" i="131"/>
  <c r="T353" i="131"/>
  <c r="S353" i="131"/>
  <c r="R353" i="131"/>
  <c r="Q353" i="131"/>
  <c r="P353" i="131"/>
  <c r="O353" i="131"/>
  <c r="N353" i="131"/>
  <c r="M353" i="131"/>
  <c r="L353" i="131"/>
  <c r="K353" i="131"/>
  <c r="J353" i="131"/>
  <c r="I353" i="131"/>
  <c r="H353" i="131"/>
  <c r="AG352" i="131"/>
  <c r="AF352" i="131"/>
  <c r="AE352" i="131"/>
  <c r="AD352" i="131"/>
  <c r="AC352" i="131"/>
  <c r="AB352" i="131"/>
  <c r="AA352" i="131"/>
  <c r="Z352" i="131"/>
  <c r="Y352" i="131"/>
  <c r="X352" i="131"/>
  <c r="W352" i="131"/>
  <c r="V352" i="131"/>
  <c r="U352" i="131"/>
  <c r="T352" i="131"/>
  <c r="S352" i="131"/>
  <c r="R352" i="131"/>
  <c r="Q352" i="131"/>
  <c r="P352" i="131"/>
  <c r="O352" i="131"/>
  <c r="N352" i="131"/>
  <c r="M352" i="131"/>
  <c r="L352" i="131"/>
  <c r="K352" i="131"/>
  <c r="J352" i="131"/>
  <c r="I352" i="131"/>
  <c r="H352" i="131"/>
  <c r="AG351" i="131"/>
  <c r="AF351" i="131"/>
  <c r="AE351" i="131"/>
  <c r="AD351" i="131"/>
  <c r="AC351" i="131"/>
  <c r="AB351" i="131"/>
  <c r="AA351" i="131"/>
  <c r="Z351" i="131"/>
  <c r="Y351" i="131"/>
  <c r="X351" i="131"/>
  <c r="W351" i="131"/>
  <c r="V351" i="131"/>
  <c r="U351" i="131"/>
  <c r="T351" i="131"/>
  <c r="S351" i="131"/>
  <c r="R351" i="131"/>
  <c r="Q351" i="131"/>
  <c r="P351" i="131"/>
  <c r="O351" i="131"/>
  <c r="N351" i="131"/>
  <c r="M351" i="131"/>
  <c r="L351" i="131"/>
  <c r="K351" i="131"/>
  <c r="J351" i="131"/>
  <c r="I351" i="131"/>
  <c r="H351" i="131"/>
  <c r="AG350" i="131"/>
  <c r="AF350" i="131"/>
  <c r="AE350" i="131"/>
  <c r="AD350" i="131"/>
  <c r="AC350" i="131"/>
  <c r="AB350" i="131"/>
  <c r="AA350" i="131"/>
  <c r="Z350" i="131"/>
  <c r="Y350" i="131"/>
  <c r="X350" i="131"/>
  <c r="W350" i="131"/>
  <c r="V350" i="131"/>
  <c r="U350" i="131"/>
  <c r="T350" i="131"/>
  <c r="S350" i="131"/>
  <c r="R350" i="131"/>
  <c r="Q350" i="131"/>
  <c r="P350" i="131"/>
  <c r="O350" i="131"/>
  <c r="N350" i="131"/>
  <c r="M350" i="131"/>
  <c r="L350" i="131"/>
  <c r="K350" i="131"/>
  <c r="J350" i="131"/>
  <c r="I350" i="131"/>
  <c r="H350" i="131"/>
  <c r="AG349" i="131"/>
  <c r="AF349" i="131"/>
  <c r="AE349" i="131"/>
  <c r="AD349" i="131"/>
  <c r="AC349" i="131"/>
  <c r="AB349" i="131"/>
  <c r="AA349" i="131"/>
  <c r="Z349" i="131"/>
  <c r="Y349" i="131"/>
  <c r="X349" i="131"/>
  <c r="W349" i="131"/>
  <c r="V349" i="131"/>
  <c r="U349" i="131"/>
  <c r="T349" i="131"/>
  <c r="S349" i="131"/>
  <c r="R349" i="131"/>
  <c r="Q349" i="131"/>
  <c r="P349" i="131"/>
  <c r="O349" i="131"/>
  <c r="N349" i="131"/>
  <c r="M349" i="131"/>
  <c r="L349" i="131"/>
  <c r="K349" i="131"/>
  <c r="J349" i="131"/>
  <c r="I349" i="131"/>
  <c r="H349" i="131"/>
  <c r="AG348" i="131"/>
  <c r="AF348" i="131"/>
  <c r="AE348" i="131"/>
  <c r="AD348" i="131"/>
  <c r="AC348" i="131"/>
  <c r="AB348" i="131"/>
  <c r="AA348" i="131"/>
  <c r="Z348" i="131"/>
  <c r="Y348" i="131"/>
  <c r="X348" i="131"/>
  <c r="W348" i="131"/>
  <c r="V348" i="131"/>
  <c r="U348" i="131"/>
  <c r="T348" i="131"/>
  <c r="S348" i="131"/>
  <c r="R348" i="131"/>
  <c r="Q348" i="131"/>
  <c r="P348" i="131"/>
  <c r="O348" i="131"/>
  <c r="N348" i="131"/>
  <c r="M348" i="131"/>
  <c r="L348" i="131"/>
  <c r="K348" i="131"/>
  <c r="J348" i="131"/>
  <c r="I348" i="131"/>
  <c r="H348" i="131"/>
  <c r="AG347" i="131"/>
  <c r="AF347" i="131"/>
  <c r="AE347" i="131"/>
  <c r="AD347" i="131"/>
  <c r="AC347" i="131"/>
  <c r="AB347" i="131"/>
  <c r="AA347" i="131"/>
  <c r="Z347" i="131"/>
  <c r="Y347" i="131"/>
  <c r="X347" i="131"/>
  <c r="W347" i="131"/>
  <c r="V347" i="131"/>
  <c r="U347" i="131"/>
  <c r="T347" i="131"/>
  <c r="S347" i="131"/>
  <c r="R347" i="131"/>
  <c r="Q347" i="131"/>
  <c r="P347" i="131"/>
  <c r="O347" i="131"/>
  <c r="N347" i="131"/>
  <c r="M347" i="131"/>
  <c r="L347" i="131"/>
  <c r="K347" i="131"/>
  <c r="J347" i="131"/>
  <c r="I347" i="131"/>
  <c r="H347" i="131"/>
  <c r="AG346" i="131"/>
  <c r="AF346" i="131"/>
  <c r="AE346" i="131"/>
  <c r="AD346" i="131"/>
  <c r="AC346" i="131"/>
  <c r="AB346" i="131"/>
  <c r="AA346" i="131"/>
  <c r="Z346" i="131"/>
  <c r="Y346" i="131"/>
  <c r="X346" i="131"/>
  <c r="W346" i="131"/>
  <c r="V346" i="131"/>
  <c r="U346" i="131"/>
  <c r="T346" i="131"/>
  <c r="S346" i="131"/>
  <c r="R346" i="131"/>
  <c r="Q346" i="131"/>
  <c r="P346" i="131"/>
  <c r="O346" i="131"/>
  <c r="N346" i="131"/>
  <c r="M346" i="131"/>
  <c r="L346" i="131"/>
  <c r="K346" i="131"/>
  <c r="J346" i="131"/>
  <c r="I346" i="131"/>
  <c r="H346" i="131"/>
  <c r="R344" i="131"/>
  <c r="Q344" i="131"/>
  <c r="P344" i="131"/>
  <c r="O344" i="131"/>
  <c r="N344" i="131"/>
  <c r="M344" i="131"/>
  <c r="L344" i="131"/>
  <c r="K344" i="131"/>
  <c r="J344" i="131"/>
  <c r="I344" i="131"/>
  <c r="H344" i="131"/>
  <c r="R343" i="131"/>
  <c r="Q343" i="131"/>
  <c r="P343" i="131"/>
  <c r="O343" i="131"/>
  <c r="N343" i="131"/>
  <c r="M343" i="131"/>
  <c r="L343" i="131"/>
  <c r="K343" i="131"/>
  <c r="J343" i="131"/>
  <c r="I343" i="131"/>
  <c r="H343" i="131"/>
  <c r="R342" i="131"/>
  <c r="Q342" i="131"/>
  <c r="P342" i="131"/>
  <c r="O342" i="131"/>
  <c r="N342" i="131"/>
  <c r="M342" i="131"/>
  <c r="L342" i="131"/>
  <c r="K342" i="131"/>
  <c r="J342" i="131"/>
  <c r="I342" i="131"/>
  <c r="H342" i="131"/>
  <c r="R341" i="131"/>
  <c r="Q341" i="131"/>
  <c r="P341" i="131"/>
  <c r="O341" i="131"/>
  <c r="N341" i="131"/>
  <c r="M341" i="131"/>
  <c r="L341" i="131"/>
  <c r="K341" i="131"/>
  <c r="J341" i="131"/>
  <c r="I341" i="131"/>
  <c r="H341" i="131"/>
  <c r="R340" i="131"/>
  <c r="Q340" i="131"/>
  <c r="P340" i="131"/>
  <c r="O340" i="131"/>
  <c r="N340" i="131"/>
  <c r="M340" i="131"/>
  <c r="L340" i="131"/>
  <c r="K340" i="131"/>
  <c r="J340" i="131"/>
  <c r="I340" i="131"/>
  <c r="H340" i="131"/>
  <c r="R339" i="131"/>
  <c r="Q339" i="131"/>
  <c r="P339" i="131"/>
  <c r="O339" i="131"/>
  <c r="N339" i="131"/>
  <c r="M339" i="131"/>
  <c r="L339" i="131"/>
  <c r="K339" i="131"/>
  <c r="J339" i="131"/>
  <c r="I339" i="131"/>
  <c r="H339" i="131"/>
  <c r="R338" i="131"/>
  <c r="Q338" i="131"/>
  <c r="P338" i="131"/>
  <c r="O338" i="131"/>
  <c r="N338" i="131"/>
  <c r="M338" i="131"/>
  <c r="L338" i="131"/>
  <c r="R337" i="131"/>
  <c r="Q337" i="131"/>
  <c r="P337" i="131"/>
  <c r="O337" i="131"/>
  <c r="N337" i="131"/>
  <c r="M337" i="131"/>
  <c r="L337" i="131"/>
  <c r="R336" i="131"/>
  <c r="Q336" i="131"/>
  <c r="P336" i="131"/>
  <c r="O336" i="131"/>
  <c r="N336" i="131"/>
  <c r="M336" i="131"/>
  <c r="L336" i="131"/>
  <c r="AG334" i="131"/>
  <c r="AF334" i="131"/>
  <c r="AE334" i="131"/>
  <c r="AD334" i="131"/>
  <c r="AC334" i="131"/>
  <c r="AB334" i="131"/>
  <c r="AA334" i="131"/>
  <c r="Z334" i="131"/>
  <c r="Y334" i="131"/>
  <c r="X334" i="131"/>
  <c r="W334" i="131"/>
  <c r="V334" i="131"/>
  <c r="U334" i="131"/>
  <c r="T334" i="131"/>
  <c r="S334" i="131"/>
  <c r="R334" i="131"/>
  <c r="Q334" i="131"/>
  <c r="P334" i="131"/>
  <c r="O334" i="131"/>
  <c r="N334" i="131"/>
  <c r="M334" i="131"/>
  <c r="L334" i="131"/>
  <c r="K334" i="131"/>
  <c r="J334" i="131"/>
  <c r="I334" i="131"/>
  <c r="H334" i="131"/>
  <c r="AG333" i="131"/>
  <c r="AF333" i="131"/>
  <c r="AE333" i="131"/>
  <c r="AD333" i="131"/>
  <c r="AC333" i="131"/>
  <c r="AB333" i="131"/>
  <c r="AA333" i="131"/>
  <c r="Z333" i="131"/>
  <c r="Y333" i="131"/>
  <c r="X333" i="131"/>
  <c r="W333" i="131"/>
  <c r="V333" i="131"/>
  <c r="U333" i="131"/>
  <c r="T333" i="131"/>
  <c r="S333" i="131"/>
  <c r="R333" i="131"/>
  <c r="Q333" i="131"/>
  <c r="P333" i="131"/>
  <c r="O333" i="131"/>
  <c r="N333" i="131"/>
  <c r="M333" i="131"/>
  <c r="L333" i="131"/>
  <c r="K333" i="131"/>
  <c r="J333" i="131"/>
  <c r="I333" i="131"/>
  <c r="H333" i="131"/>
  <c r="AG332" i="131"/>
  <c r="AF332" i="131"/>
  <c r="AE332" i="131"/>
  <c r="AD332" i="131"/>
  <c r="AC332" i="131"/>
  <c r="AB332" i="131"/>
  <c r="AA332" i="131"/>
  <c r="Z332" i="131"/>
  <c r="Y332" i="131"/>
  <c r="X332" i="131"/>
  <c r="W332" i="131"/>
  <c r="V332" i="131"/>
  <c r="U332" i="131"/>
  <c r="T332" i="131"/>
  <c r="S332" i="131"/>
  <c r="R332" i="131"/>
  <c r="Q332" i="131"/>
  <c r="P332" i="131"/>
  <c r="O332" i="131"/>
  <c r="N332" i="131"/>
  <c r="M332" i="131"/>
  <c r="L332" i="131"/>
  <c r="K332" i="131"/>
  <c r="J332" i="131"/>
  <c r="I332" i="131"/>
  <c r="H332" i="131"/>
  <c r="R331" i="131"/>
  <c r="Q331" i="131"/>
  <c r="P331" i="131"/>
  <c r="O331" i="131"/>
  <c r="N331" i="131"/>
  <c r="M331" i="131"/>
  <c r="L331" i="131"/>
  <c r="L330" i="131"/>
  <c r="AG310" i="131"/>
  <c r="AF310" i="131"/>
  <c r="AE310" i="131"/>
  <c r="AD310" i="131"/>
  <c r="AC310" i="131"/>
  <c r="AB310" i="131"/>
  <c r="AA310" i="131"/>
  <c r="Z310" i="131"/>
  <c r="Y310" i="131"/>
  <c r="X310" i="131"/>
  <c r="W310" i="131"/>
  <c r="V310" i="131"/>
  <c r="U310" i="131"/>
  <c r="T310" i="131"/>
  <c r="S310" i="131"/>
  <c r="R310" i="131"/>
  <c r="Q310" i="131"/>
  <c r="P310" i="131"/>
  <c r="O310" i="131"/>
  <c r="N310" i="131"/>
  <c r="M310" i="131"/>
  <c r="L310" i="131"/>
  <c r="K310" i="131"/>
  <c r="J310" i="131"/>
  <c r="I310" i="131"/>
  <c r="H310" i="131"/>
  <c r="H292" i="131"/>
  <c r="I292" i="131"/>
  <c r="J292" i="131"/>
  <c r="K292" i="131"/>
  <c r="L292" i="131"/>
  <c r="M292" i="131"/>
  <c r="N292" i="131"/>
  <c r="O292" i="131"/>
  <c r="P292" i="131"/>
  <c r="Q292" i="131"/>
  <c r="R292" i="131"/>
  <c r="S292" i="131"/>
  <c r="T292" i="131"/>
  <c r="U292" i="131"/>
  <c r="V292" i="131"/>
  <c r="W292" i="131"/>
  <c r="X292" i="131"/>
  <c r="Y292" i="131"/>
  <c r="Z292" i="131"/>
  <c r="AA292" i="131"/>
  <c r="AB292" i="131"/>
  <c r="AC292" i="131"/>
  <c r="AD292" i="131"/>
  <c r="AE292" i="131"/>
  <c r="AF292" i="131"/>
  <c r="AG292" i="131"/>
  <c r="H293" i="131"/>
  <c r="I293" i="131"/>
  <c r="J293" i="131"/>
  <c r="K293" i="131"/>
  <c r="L293" i="131"/>
  <c r="M293" i="131"/>
  <c r="N293" i="131"/>
  <c r="O293" i="131"/>
  <c r="P293" i="131"/>
  <c r="Q293" i="131"/>
  <c r="R293" i="131"/>
  <c r="S293" i="131"/>
  <c r="T293" i="131"/>
  <c r="U293" i="131"/>
  <c r="V293" i="131"/>
  <c r="W293" i="131"/>
  <c r="X293" i="131"/>
  <c r="Y293" i="131"/>
  <c r="Z293" i="131"/>
  <c r="AA293" i="131"/>
  <c r="AB293" i="131"/>
  <c r="AC293" i="131"/>
  <c r="AD293" i="131"/>
  <c r="AE293" i="131"/>
  <c r="AF293" i="131"/>
  <c r="AG293" i="131"/>
  <c r="H294" i="131"/>
  <c r="I294" i="131"/>
  <c r="J294" i="131"/>
  <c r="K294" i="131"/>
  <c r="L294" i="131"/>
  <c r="M294" i="131"/>
  <c r="N294" i="131"/>
  <c r="O294" i="131"/>
  <c r="P294" i="131"/>
  <c r="Q294" i="131"/>
  <c r="R294" i="131"/>
  <c r="S294" i="131"/>
  <c r="T294" i="131"/>
  <c r="U294" i="131"/>
  <c r="V294" i="131"/>
  <c r="W294" i="131"/>
  <c r="X294" i="131"/>
  <c r="Y294" i="131"/>
  <c r="Z294" i="131"/>
  <c r="AA294" i="131"/>
  <c r="AB294" i="131"/>
  <c r="AC294" i="131"/>
  <c r="AD294" i="131"/>
  <c r="AE294" i="131"/>
  <c r="AF294" i="131"/>
  <c r="AG294" i="131"/>
  <c r="H295" i="131"/>
  <c r="I295" i="131"/>
  <c r="J295" i="131"/>
  <c r="K295" i="131"/>
  <c r="L295" i="131"/>
  <c r="M295" i="131"/>
  <c r="N295" i="131"/>
  <c r="O295" i="131"/>
  <c r="P295" i="131"/>
  <c r="Q295" i="131"/>
  <c r="R295" i="131"/>
  <c r="S295" i="131"/>
  <c r="T295" i="131"/>
  <c r="U295" i="131"/>
  <c r="V295" i="131"/>
  <c r="W295" i="131"/>
  <c r="X295" i="131"/>
  <c r="Y295" i="131"/>
  <c r="Z295" i="131"/>
  <c r="AA295" i="131"/>
  <c r="AB295" i="131"/>
  <c r="AC295" i="131"/>
  <c r="AD295" i="131"/>
  <c r="AE295" i="131"/>
  <c r="AF295" i="131"/>
  <c r="AG295" i="131"/>
  <c r="H296" i="131"/>
  <c r="I296" i="131"/>
  <c r="J296" i="131"/>
  <c r="K296" i="131"/>
  <c r="L296" i="131"/>
  <c r="M296" i="131"/>
  <c r="N296" i="131"/>
  <c r="O296" i="131"/>
  <c r="P296" i="131"/>
  <c r="Q296" i="131"/>
  <c r="R296" i="131"/>
  <c r="S296" i="131"/>
  <c r="T296" i="131"/>
  <c r="U296" i="131"/>
  <c r="V296" i="131"/>
  <c r="W296" i="131"/>
  <c r="X296" i="131"/>
  <c r="Y296" i="131"/>
  <c r="Z296" i="131"/>
  <c r="AA296" i="131"/>
  <c r="AB296" i="131"/>
  <c r="AC296" i="131"/>
  <c r="AD296" i="131"/>
  <c r="AE296" i="131"/>
  <c r="AF296" i="131"/>
  <c r="AG296" i="131"/>
  <c r="H297" i="131"/>
  <c r="I297" i="131"/>
  <c r="J297" i="131"/>
  <c r="K297" i="131"/>
  <c r="L297" i="131"/>
  <c r="M297" i="131"/>
  <c r="N297" i="131"/>
  <c r="O297" i="131"/>
  <c r="P297" i="131"/>
  <c r="Q297" i="131"/>
  <c r="R297" i="131"/>
  <c r="S297" i="131"/>
  <c r="T297" i="131"/>
  <c r="U297" i="131"/>
  <c r="V297" i="131"/>
  <c r="W297" i="131"/>
  <c r="X297" i="131"/>
  <c r="Y297" i="131"/>
  <c r="Z297" i="131"/>
  <c r="AA297" i="131"/>
  <c r="AB297" i="131"/>
  <c r="AC297" i="131"/>
  <c r="AD297" i="131"/>
  <c r="AE297" i="131"/>
  <c r="AF297" i="131"/>
  <c r="AG297" i="131"/>
  <c r="H298" i="131"/>
  <c r="I298" i="131"/>
  <c r="J298" i="131"/>
  <c r="K298" i="131"/>
  <c r="L298" i="131"/>
  <c r="M298" i="131"/>
  <c r="N298" i="131"/>
  <c r="O298" i="131"/>
  <c r="P298" i="131"/>
  <c r="Q298" i="131"/>
  <c r="R298" i="131"/>
  <c r="S298" i="131"/>
  <c r="T298" i="131"/>
  <c r="U298" i="131"/>
  <c r="V298" i="131"/>
  <c r="W298" i="131"/>
  <c r="X298" i="131"/>
  <c r="Y298" i="131"/>
  <c r="Z298" i="131"/>
  <c r="AA298" i="131"/>
  <c r="AB298" i="131"/>
  <c r="AC298" i="131"/>
  <c r="AD298" i="131"/>
  <c r="AE298" i="131"/>
  <c r="AF298" i="131"/>
  <c r="AG298" i="131"/>
  <c r="H299" i="131"/>
  <c r="I299" i="131"/>
  <c r="J299" i="131"/>
  <c r="K299" i="131"/>
  <c r="L299" i="131"/>
  <c r="M299" i="131"/>
  <c r="N299" i="131"/>
  <c r="O299" i="131"/>
  <c r="P299" i="131"/>
  <c r="Q299" i="131"/>
  <c r="R299" i="131"/>
  <c r="S299" i="131"/>
  <c r="T299" i="131"/>
  <c r="U299" i="131"/>
  <c r="V299" i="131"/>
  <c r="W299" i="131"/>
  <c r="X299" i="131"/>
  <c r="Y299" i="131"/>
  <c r="Z299" i="131"/>
  <c r="AA299" i="131"/>
  <c r="AB299" i="131"/>
  <c r="AC299" i="131"/>
  <c r="AD299" i="131"/>
  <c r="AE299" i="131"/>
  <c r="AF299" i="131"/>
  <c r="AG299" i="131"/>
  <c r="H300" i="131"/>
  <c r="I300" i="131"/>
  <c r="J300" i="131"/>
  <c r="K300" i="131"/>
  <c r="L300" i="131"/>
  <c r="M300" i="131"/>
  <c r="N300" i="131"/>
  <c r="O300" i="131"/>
  <c r="P300" i="131"/>
  <c r="Q300" i="131"/>
  <c r="R300" i="131"/>
  <c r="S300" i="131"/>
  <c r="T300" i="131"/>
  <c r="U300" i="131"/>
  <c r="V300" i="131"/>
  <c r="W300" i="131"/>
  <c r="X300" i="131"/>
  <c r="Y300" i="131"/>
  <c r="Z300" i="131"/>
  <c r="AA300" i="131"/>
  <c r="AB300" i="131"/>
  <c r="AC300" i="131"/>
  <c r="AD300" i="131"/>
  <c r="AE300" i="131"/>
  <c r="AF300" i="131"/>
  <c r="AG300" i="131"/>
  <c r="AG290" i="131"/>
  <c r="AF290" i="131"/>
  <c r="AE290" i="131"/>
  <c r="AD290" i="131"/>
  <c r="AC290" i="131"/>
  <c r="AB290" i="131"/>
  <c r="AA290" i="131"/>
  <c r="Z290" i="131"/>
  <c r="Y290" i="131"/>
  <c r="X290" i="131"/>
  <c r="W290" i="131"/>
  <c r="V290" i="131"/>
  <c r="U290" i="131"/>
  <c r="T290" i="131"/>
  <c r="S290" i="131"/>
  <c r="R290" i="131"/>
  <c r="Q290" i="131"/>
  <c r="P290" i="131"/>
  <c r="O290" i="131"/>
  <c r="N290" i="131"/>
  <c r="M290" i="131"/>
  <c r="L290" i="131"/>
  <c r="K290" i="131"/>
  <c r="J290" i="131"/>
  <c r="I290" i="131"/>
  <c r="H290" i="131"/>
  <c r="AG289" i="131"/>
  <c r="AF289" i="131"/>
  <c r="AE289" i="131"/>
  <c r="AD289" i="131"/>
  <c r="AC289" i="131"/>
  <c r="AB289" i="131"/>
  <c r="AA289" i="131"/>
  <c r="Z289" i="131"/>
  <c r="Y289" i="131"/>
  <c r="X289" i="131"/>
  <c r="W289" i="131"/>
  <c r="V289" i="131"/>
  <c r="U289" i="131"/>
  <c r="T289" i="131"/>
  <c r="S289" i="131"/>
  <c r="R289" i="131"/>
  <c r="Q289" i="131"/>
  <c r="P289" i="131"/>
  <c r="O289" i="131"/>
  <c r="N289" i="131"/>
  <c r="M289" i="131"/>
  <c r="L289" i="131"/>
  <c r="K289" i="131"/>
  <c r="J289" i="131"/>
  <c r="I289" i="131"/>
  <c r="H289" i="131"/>
  <c r="AG288" i="131"/>
  <c r="AF288" i="131"/>
  <c r="AE288" i="131"/>
  <c r="AD288" i="131"/>
  <c r="AC288" i="131"/>
  <c r="AB288" i="131"/>
  <c r="AA288" i="131"/>
  <c r="Z288" i="131"/>
  <c r="Y288" i="131"/>
  <c r="X288" i="131"/>
  <c r="W288" i="131"/>
  <c r="V288" i="131"/>
  <c r="U288" i="131"/>
  <c r="T288" i="131"/>
  <c r="S288" i="131"/>
  <c r="R288" i="131"/>
  <c r="Q288" i="131"/>
  <c r="P288" i="131"/>
  <c r="O288" i="131"/>
  <c r="N288" i="131"/>
  <c r="M288" i="131"/>
  <c r="L288" i="131"/>
  <c r="K288" i="131"/>
  <c r="J288" i="131"/>
  <c r="I288" i="131"/>
  <c r="H288" i="131"/>
  <c r="AG287" i="131"/>
  <c r="AF287" i="131"/>
  <c r="AE287" i="131"/>
  <c r="AD287" i="131"/>
  <c r="AC287" i="131"/>
  <c r="AB287" i="131"/>
  <c r="AA287" i="131"/>
  <c r="Z287" i="131"/>
  <c r="Y287" i="131"/>
  <c r="X287" i="131"/>
  <c r="W287" i="131"/>
  <c r="V287" i="131"/>
  <c r="U287" i="131"/>
  <c r="T287" i="131"/>
  <c r="S287" i="131"/>
  <c r="R287" i="131"/>
  <c r="Q287" i="131"/>
  <c r="P287" i="131"/>
  <c r="O287" i="131"/>
  <c r="N287" i="131"/>
  <c r="M287" i="131"/>
  <c r="L287" i="131"/>
  <c r="K287" i="131"/>
  <c r="J287" i="131"/>
  <c r="I287" i="131"/>
  <c r="H287" i="131"/>
  <c r="AG286" i="131"/>
  <c r="AF286" i="131"/>
  <c r="AE286" i="131"/>
  <c r="AD286" i="131"/>
  <c r="AC286" i="131"/>
  <c r="AB286" i="131"/>
  <c r="AA286" i="131"/>
  <c r="Z286" i="131"/>
  <c r="Y286" i="131"/>
  <c r="X286" i="131"/>
  <c r="W286" i="131"/>
  <c r="V286" i="131"/>
  <c r="U286" i="131"/>
  <c r="T286" i="131"/>
  <c r="S286" i="131"/>
  <c r="R286" i="131"/>
  <c r="Q286" i="131"/>
  <c r="P286" i="131"/>
  <c r="O286" i="131"/>
  <c r="N286" i="131"/>
  <c r="M286" i="131"/>
  <c r="L286" i="131"/>
  <c r="K286" i="131"/>
  <c r="J286" i="131"/>
  <c r="I286" i="131"/>
  <c r="H286" i="131"/>
  <c r="AG285" i="131"/>
  <c r="AF285" i="131"/>
  <c r="AE285" i="131"/>
  <c r="AD285" i="131"/>
  <c r="AC285" i="131"/>
  <c r="AB285" i="131"/>
  <c r="AA285" i="131"/>
  <c r="Z285" i="131"/>
  <c r="Y285" i="131"/>
  <c r="X285" i="131"/>
  <c r="W285" i="131"/>
  <c r="V285" i="131"/>
  <c r="U285" i="131"/>
  <c r="T285" i="131"/>
  <c r="S285" i="131"/>
  <c r="R285" i="131"/>
  <c r="Q285" i="131"/>
  <c r="P285" i="131"/>
  <c r="O285" i="131"/>
  <c r="N285" i="131"/>
  <c r="M285" i="131"/>
  <c r="L285" i="131"/>
  <c r="K285" i="131"/>
  <c r="J285" i="131"/>
  <c r="I285" i="131"/>
  <c r="H285" i="131"/>
  <c r="AG284" i="131"/>
  <c r="AF284" i="131"/>
  <c r="AE284" i="131"/>
  <c r="AD284" i="131"/>
  <c r="AC284" i="131"/>
  <c r="AB284" i="131"/>
  <c r="AA284" i="131"/>
  <c r="Z284" i="131"/>
  <c r="Y284" i="131"/>
  <c r="X284" i="131"/>
  <c r="W284" i="131"/>
  <c r="V284" i="131"/>
  <c r="U284" i="131"/>
  <c r="T284" i="131"/>
  <c r="S284" i="131"/>
  <c r="R284" i="131"/>
  <c r="Q284" i="131"/>
  <c r="P284" i="131"/>
  <c r="O284" i="131"/>
  <c r="N284" i="131"/>
  <c r="M284" i="131"/>
  <c r="L284" i="131"/>
  <c r="K284" i="131"/>
  <c r="J284" i="131"/>
  <c r="I284" i="131"/>
  <c r="H284" i="131"/>
  <c r="AG283" i="131"/>
  <c r="AF283" i="131"/>
  <c r="AE283" i="131"/>
  <c r="AD283" i="131"/>
  <c r="AC283" i="131"/>
  <c r="AB283" i="131"/>
  <c r="AA283" i="131"/>
  <c r="Z283" i="131"/>
  <c r="Y283" i="131"/>
  <c r="X283" i="131"/>
  <c r="W283" i="131"/>
  <c r="V283" i="131"/>
  <c r="U283" i="131"/>
  <c r="T283" i="131"/>
  <c r="S283" i="131"/>
  <c r="R283" i="131"/>
  <c r="Q283" i="131"/>
  <c r="P283" i="131"/>
  <c r="O283" i="131"/>
  <c r="N283" i="131"/>
  <c r="M283" i="131"/>
  <c r="L283" i="131"/>
  <c r="K283" i="131"/>
  <c r="J283" i="131"/>
  <c r="I283" i="131"/>
  <c r="H283" i="131"/>
  <c r="AG282" i="131"/>
  <c r="AF282" i="131"/>
  <c r="AE282" i="131"/>
  <c r="AD282" i="131"/>
  <c r="AC282" i="131"/>
  <c r="AB282" i="131"/>
  <c r="AA282" i="131"/>
  <c r="Z282" i="131"/>
  <c r="Y282" i="131"/>
  <c r="X282" i="131"/>
  <c r="W282" i="131"/>
  <c r="V282" i="131"/>
  <c r="U282" i="131"/>
  <c r="T282" i="131"/>
  <c r="S282" i="131"/>
  <c r="R282" i="131"/>
  <c r="Q282" i="131"/>
  <c r="P282" i="131"/>
  <c r="O282" i="131"/>
  <c r="N282" i="131"/>
  <c r="M282" i="131"/>
  <c r="L282" i="131"/>
  <c r="K282" i="131"/>
  <c r="J282" i="131"/>
  <c r="I282" i="131"/>
  <c r="H282" i="131"/>
  <c r="AG280" i="131"/>
  <c r="AF280" i="131"/>
  <c r="AE280" i="131"/>
  <c r="AD280" i="131"/>
  <c r="AC280" i="131"/>
  <c r="AB280" i="131"/>
  <c r="AA280" i="131"/>
  <c r="Z280" i="131"/>
  <c r="Y280" i="131"/>
  <c r="X280" i="131"/>
  <c r="W280" i="131"/>
  <c r="V280" i="131"/>
  <c r="U280" i="131"/>
  <c r="T280" i="131"/>
  <c r="S280" i="131"/>
  <c r="R280" i="131"/>
  <c r="Q280" i="131"/>
  <c r="P280" i="131"/>
  <c r="O280" i="131"/>
  <c r="N280" i="131"/>
  <c r="M280" i="131"/>
  <c r="L280" i="131"/>
  <c r="K280" i="131"/>
  <c r="J280" i="131"/>
  <c r="I280" i="131"/>
  <c r="H280" i="131"/>
  <c r="AG279" i="131"/>
  <c r="AF279" i="131"/>
  <c r="AE279" i="131"/>
  <c r="AD279" i="131"/>
  <c r="AC279" i="131"/>
  <c r="AB279" i="131"/>
  <c r="AA279" i="131"/>
  <c r="Z279" i="131"/>
  <c r="Y279" i="131"/>
  <c r="X279" i="131"/>
  <c r="W279" i="131"/>
  <c r="V279" i="131"/>
  <c r="U279" i="131"/>
  <c r="T279" i="131"/>
  <c r="S279" i="131"/>
  <c r="R279" i="131"/>
  <c r="Q279" i="131"/>
  <c r="P279" i="131"/>
  <c r="O279" i="131"/>
  <c r="N279" i="131"/>
  <c r="M279" i="131"/>
  <c r="L279" i="131"/>
  <c r="K279" i="131"/>
  <c r="J279" i="131"/>
  <c r="I279" i="131"/>
  <c r="H279" i="131"/>
  <c r="AG278" i="131"/>
  <c r="AF278" i="131"/>
  <c r="AE278" i="131"/>
  <c r="AD278" i="131"/>
  <c r="AC278" i="131"/>
  <c r="AB278" i="131"/>
  <c r="AA278" i="131"/>
  <c r="Z278" i="131"/>
  <c r="Y278" i="131"/>
  <c r="X278" i="131"/>
  <c r="W278" i="131"/>
  <c r="V278" i="131"/>
  <c r="U278" i="131"/>
  <c r="T278" i="131"/>
  <c r="S278" i="131"/>
  <c r="R278" i="131"/>
  <c r="Q278" i="131"/>
  <c r="P278" i="131"/>
  <c r="O278" i="131"/>
  <c r="N278" i="131"/>
  <c r="M278" i="131"/>
  <c r="L278" i="131"/>
  <c r="K278" i="131"/>
  <c r="J278" i="131"/>
  <c r="I278" i="131"/>
  <c r="H278" i="131"/>
  <c r="AG277" i="131"/>
  <c r="AF277" i="131"/>
  <c r="AE277" i="131"/>
  <c r="AD277" i="131"/>
  <c r="AC277" i="131"/>
  <c r="AB277" i="131"/>
  <c r="AA277" i="131"/>
  <c r="Z277" i="131"/>
  <c r="Y277" i="131"/>
  <c r="X277" i="131"/>
  <c r="W277" i="131"/>
  <c r="V277" i="131"/>
  <c r="U277" i="131"/>
  <c r="T277" i="131"/>
  <c r="S277" i="131"/>
  <c r="R277" i="131"/>
  <c r="Q277" i="131"/>
  <c r="P277" i="131"/>
  <c r="O277" i="131"/>
  <c r="N277" i="131"/>
  <c r="M277" i="131"/>
  <c r="L277" i="131"/>
  <c r="K277" i="131"/>
  <c r="J277" i="131"/>
  <c r="I277" i="131"/>
  <c r="H277" i="131"/>
  <c r="AG276" i="131"/>
  <c r="AF276" i="131"/>
  <c r="AE276" i="131"/>
  <c r="AD276" i="131"/>
  <c r="AC276" i="131"/>
  <c r="AB276" i="131"/>
  <c r="AA276" i="131"/>
  <c r="Z276" i="131"/>
  <c r="Y276" i="131"/>
  <c r="X276" i="131"/>
  <c r="W276" i="131"/>
  <c r="V276" i="131"/>
  <c r="U276" i="131"/>
  <c r="T276" i="131"/>
  <c r="S276" i="131"/>
  <c r="R276" i="131"/>
  <c r="Q276" i="131"/>
  <c r="P276" i="131"/>
  <c r="O276" i="131"/>
  <c r="N276" i="131"/>
  <c r="M276" i="131"/>
  <c r="L276" i="131"/>
  <c r="K276" i="131"/>
  <c r="J276" i="131"/>
  <c r="I276" i="131"/>
  <c r="H276" i="131"/>
  <c r="AG275" i="131"/>
  <c r="AF275" i="131"/>
  <c r="AE275" i="131"/>
  <c r="AD275" i="131"/>
  <c r="AC275" i="131"/>
  <c r="AB275" i="131"/>
  <c r="AA275" i="131"/>
  <c r="Z275" i="131"/>
  <c r="Y275" i="131"/>
  <c r="X275" i="131"/>
  <c r="W275" i="131"/>
  <c r="V275" i="131"/>
  <c r="U275" i="131"/>
  <c r="T275" i="131"/>
  <c r="S275" i="131"/>
  <c r="R275" i="131"/>
  <c r="Q275" i="131"/>
  <c r="P275" i="131"/>
  <c r="O275" i="131"/>
  <c r="N275" i="131"/>
  <c r="M275" i="131"/>
  <c r="L275" i="131"/>
  <c r="K275" i="131"/>
  <c r="J275" i="131"/>
  <c r="I275" i="131"/>
  <c r="H275" i="131"/>
  <c r="AG274" i="131"/>
  <c r="AF274" i="131"/>
  <c r="AE274" i="131"/>
  <c r="AD274" i="131"/>
  <c r="AC274" i="131"/>
  <c r="AB274" i="131"/>
  <c r="AA274" i="131"/>
  <c r="Z274" i="131"/>
  <c r="Y274" i="131"/>
  <c r="X274" i="131"/>
  <c r="W274" i="131"/>
  <c r="V274" i="131"/>
  <c r="U274" i="131"/>
  <c r="T274" i="131"/>
  <c r="S274" i="131"/>
  <c r="R274" i="131"/>
  <c r="Q274" i="131"/>
  <c r="P274" i="131"/>
  <c r="O274" i="131"/>
  <c r="N274" i="131"/>
  <c r="M274" i="131"/>
  <c r="L274" i="131"/>
  <c r="K274" i="131"/>
  <c r="J274" i="131"/>
  <c r="I274" i="131"/>
  <c r="H274" i="131"/>
  <c r="AG273" i="131"/>
  <c r="AF273" i="131"/>
  <c r="AE273" i="131"/>
  <c r="AD273" i="131"/>
  <c r="AC273" i="131"/>
  <c r="AB273" i="131"/>
  <c r="AA273" i="131"/>
  <c r="Z273" i="131"/>
  <c r="Y273" i="131"/>
  <c r="X273" i="131"/>
  <c r="W273" i="131"/>
  <c r="V273" i="131"/>
  <c r="U273" i="131"/>
  <c r="T273" i="131"/>
  <c r="S273" i="131"/>
  <c r="R273" i="131"/>
  <c r="Q273" i="131"/>
  <c r="P273" i="131"/>
  <c r="O273" i="131"/>
  <c r="N273" i="131"/>
  <c r="M273" i="131"/>
  <c r="L273" i="131"/>
  <c r="K273" i="131"/>
  <c r="J273" i="131"/>
  <c r="I273" i="131"/>
  <c r="H273" i="131"/>
  <c r="AG272" i="131"/>
  <c r="AF272" i="131"/>
  <c r="AE272" i="131"/>
  <c r="AD272" i="131"/>
  <c r="AC272" i="131"/>
  <c r="AB272" i="131"/>
  <c r="AA272" i="131"/>
  <c r="Z272" i="131"/>
  <c r="Y272" i="131"/>
  <c r="X272" i="131"/>
  <c r="W272" i="131"/>
  <c r="V272" i="131"/>
  <c r="U272" i="131"/>
  <c r="T272" i="131"/>
  <c r="S272" i="131"/>
  <c r="R272" i="131"/>
  <c r="Q272" i="131"/>
  <c r="P272" i="131"/>
  <c r="O272" i="131"/>
  <c r="N272" i="131"/>
  <c r="M272" i="131"/>
  <c r="L272" i="131"/>
  <c r="K272" i="131"/>
  <c r="J272" i="131"/>
  <c r="I272" i="131"/>
  <c r="H272" i="131"/>
  <c r="AG269" i="131"/>
  <c r="AF269" i="131"/>
  <c r="AE269" i="131"/>
  <c r="AD269" i="131"/>
  <c r="AC269" i="131"/>
  <c r="AB269" i="131"/>
  <c r="AA269" i="131"/>
  <c r="Z269" i="131"/>
  <c r="Y269" i="131"/>
  <c r="X269" i="131"/>
  <c r="W269" i="131"/>
  <c r="V269" i="131"/>
  <c r="U269" i="131"/>
  <c r="T269" i="131"/>
  <c r="S269" i="131"/>
  <c r="R269" i="131"/>
  <c r="Q269" i="131"/>
  <c r="P269" i="131"/>
  <c r="O269" i="131"/>
  <c r="N269" i="131"/>
  <c r="M269" i="131"/>
  <c r="L269" i="131"/>
  <c r="K269" i="131"/>
  <c r="J269" i="131"/>
  <c r="I269" i="131"/>
  <c r="H269" i="131"/>
  <c r="AG268" i="131"/>
  <c r="AF268" i="131"/>
  <c r="AE268" i="131"/>
  <c r="AD268" i="131"/>
  <c r="AC268" i="131"/>
  <c r="AB268" i="131"/>
  <c r="AA268" i="131"/>
  <c r="Z268" i="131"/>
  <c r="Y268" i="131"/>
  <c r="X268" i="131"/>
  <c r="W268" i="131"/>
  <c r="V268" i="131"/>
  <c r="U268" i="131"/>
  <c r="T268" i="131"/>
  <c r="S268" i="131"/>
  <c r="R268" i="131"/>
  <c r="Q268" i="131"/>
  <c r="P268" i="131"/>
  <c r="O268" i="131"/>
  <c r="N268" i="131"/>
  <c r="M268" i="131"/>
  <c r="L268" i="131"/>
  <c r="K268" i="131"/>
  <c r="J268" i="131"/>
  <c r="I268" i="131"/>
  <c r="H268" i="131"/>
  <c r="AG267" i="131"/>
  <c r="AF267" i="131"/>
  <c r="AE267" i="131"/>
  <c r="AD267" i="131"/>
  <c r="AC267" i="131"/>
  <c r="AB267" i="131"/>
  <c r="AA267" i="131"/>
  <c r="Z267" i="131"/>
  <c r="Y267" i="131"/>
  <c r="X267" i="131"/>
  <c r="W267" i="131"/>
  <c r="V267" i="131"/>
  <c r="U267" i="131"/>
  <c r="T267" i="131"/>
  <c r="S267" i="131"/>
  <c r="R267" i="131"/>
  <c r="Q267" i="131"/>
  <c r="P267" i="131"/>
  <c r="O267" i="131"/>
  <c r="N267" i="131"/>
  <c r="M267" i="131"/>
  <c r="L267" i="131"/>
  <c r="K267" i="131"/>
  <c r="J267" i="131"/>
  <c r="I267" i="131"/>
  <c r="H267" i="131"/>
  <c r="AG266" i="131"/>
  <c r="AF266" i="131"/>
  <c r="AE266" i="131"/>
  <c r="AD266" i="131"/>
  <c r="AC266" i="131"/>
  <c r="AB266" i="131"/>
  <c r="AA266" i="131"/>
  <c r="Z266" i="131"/>
  <c r="Y266" i="131"/>
  <c r="X266" i="131"/>
  <c r="W266" i="131"/>
  <c r="V266" i="131"/>
  <c r="U266" i="131"/>
  <c r="T266" i="131"/>
  <c r="S266" i="131"/>
  <c r="R266" i="131"/>
  <c r="Q266" i="131"/>
  <c r="P266" i="131"/>
  <c r="O266" i="131"/>
  <c r="N266" i="131"/>
  <c r="M266" i="131"/>
  <c r="L266" i="131"/>
  <c r="K266" i="131"/>
  <c r="J266" i="131"/>
  <c r="I266" i="131"/>
  <c r="H266" i="131"/>
  <c r="AG265" i="131"/>
  <c r="AF265" i="131"/>
  <c r="AE265" i="131"/>
  <c r="AD265" i="131"/>
  <c r="AC265" i="131"/>
  <c r="AB265" i="131"/>
  <c r="AA265" i="131"/>
  <c r="Z265" i="131"/>
  <c r="Y265" i="131"/>
  <c r="X265" i="131"/>
  <c r="W265" i="131"/>
  <c r="V265" i="131"/>
  <c r="U265" i="131"/>
  <c r="T265" i="131"/>
  <c r="S265" i="131"/>
  <c r="R265" i="131"/>
  <c r="Q265" i="131"/>
  <c r="P265" i="131"/>
  <c r="O265" i="131"/>
  <c r="N265" i="131"/>
  <c r="M265" i="131"/>
  <c r="L265" i="131"/>
  <c r="K265" i="131"/>
  <c r="J265" i="131"/>
  <c r="I265" i="131"/>
  <c r="H265" i="131"/>
  <c r="AG264" i="131"/>
  <c r="AF264" i="131"/>
  <c r="AE264" i="131"/>
  <c r="AD264" i="131"/>
  <c r="AC264" i="131"/>
  <c r="AB264" i="131"/>
  <c r="AA264" i="131"/>
  <c r="Z264" i="131"/>
  <c r="Y264" i="131"/>
  <c r="X264" i="131"/>
  <c r="W264" i="131"/>
  <c r="V264" i="131"/>
  <c r="U264" i="131"/>
  <c r="T264" i="131"/>
  <c r="S264" i="131"/>
  <c r="R264" i="131"/>
  <c r="Q264" i="131"/>
  <c r="P264" i="131"/>
  <c r="O264" i="131"/>
  <c r="N264" i="131"/>
  <c r="M264" i="131"/>
  <c r="L264" i="131"/>
  <c r="K264" i="131"/>
  <c r="J264" i="131"/>
  <c r="I264" i="131"/>
  <c r="H264" i="131"/>
  <c r="AG263" i="131"/>
  <c r="AF263" i="131"/>
  <c r="AE263" i="131"/>
  <c r="AD263" i="131"/>
  <c r="AC263" i="131"/>
  <c r="AB263" i="131"/>
  <c r="AA263" i="131"/>
  <c r="Z263" i="131"/>
  <c r="Y263" i="131"/>
  <c r="X263" i="131"/>
  <c r="W263" i="131"/>
  <c r="V263" i="131"/>
  <c r="U263" i="131"/>
  <c r="T263" i="131"/>
  <c r="S263" i="131"/>
  <c r="R263" i="131"/>
  <c r="Q263" i="131"/>
  <c r="P263" i="131"/>
  <c r="O263" i="131"/>
  <c r="N263" i="131"/>
  <c r="M263" i="131"/>
  <c r="L263" i="131"/>
  <c r="K263" i="131"/>
  <c r="J263" i="131"/>
  <c r="I263" i="131"/>
  <c r="H263" i="131"/>
  <c r="AG262" i="131"/>
  <c r="AF262" i="131"/>
  <c r="AE262" i="131"/>
  <c r="AD262" i="131"/>
  <c r="AC262" i="131"/>
  <c r="AB262" i="131"/>
  <c r="AA262" i="131"/>
  <c r="Z262" i="131"/>
  <c r="Y262" i="131"/>
  <c r="X262" i="131"/>
  <c r="W262" i="131"/>
  <c r="V262" i="131"/>
  <c r="U262" i="131"/>
  <c r="T262" i="131"/>
  <c r="S262" i="131"/>
  <c r="R262" i="131"/>
  <c r="Q262" i="131"/>
  <c r="P262" i="131"/>
  <c r="O262" i="131"/>
  <c r="N262" i="131"/>
  <c r="M262" i="131"/>
  <c r="L262" i="131"/>
  <c r="K262" i="131"/>
  <c r="J262" i="131"/>
  <c r="I262" i="131"/>
  <c r="H262" i="131"/>
  <c r="AG270" i="131"/>
  <c r="AF270" i="131"/>
  <c r="AE270" i="131"/>
  <c r="AD270" i="131"/>
  <c r="AC270" i="131"/>
  <c r="AB270" i="131"/>
  <c r="AA270" i="131"/>
  <c r="Z270" i="131"/>
  <c r="Y270" i="131"/>
  <c r="X270" i="131"/>
  <c r="W270" i="131"/>
  <c r="V270" i="131"/>
  <c r="U270" i="131"/>
  <c r="T270" i="131"/>
  <c r="S270" i="131"/>
  <c r="R270" i="131"/>
  <c r="Q270" i="131"/>
  <c r="P270" i="131"/>
  <c r="O270" i="131"/>
  <c r="N270" i="131"/>
  <c r="M270" i="131"/>
  <c r="L270" i="131"/>
  <c r="K270" i="131"/>
  <c r="J270" i="131"/>
  <c r="I270" i="131"/>
  <c r="H270" i="131"/>
  <c r="AG260" i="131"/>
  <c r="AF260" i="131"/>
  <c r="AE260" i="131"/>
  <c r="AD260" i="131"/>
  <c r="AC260" i="131"/>
  <c r="AB260" i="131"/>
  <c r="AA260" i="131"/>
  <c r="Z260" i="131"/>
  <c r="Y260" i="131"/>
  <c r="X260" i="131"/>
  <c r="W260" i="131"/>
  <c r="V260" i="131"/>
  <c r="U260" i="131"/>
  <c r="T260" i="131"/>
  <c r="S260" i="131"/>
  <c r="R260" i="131"/>
  <c r="Q260" i="131"/>
  <c r="P260" i="131"/>
  <c r="O260" i="131"/>
  <c r="N260" i="131"/>
  <c r="M260" i="131"/>
  <c r="L260" i="131"/>
  <c r="K260" i="131"/>
  <c r="J260" i="131"/>
  <c r="I260" i="131"/>
  <c r="H260" i="131"/>
  <c r="AG259" i="131"/>
  <c r="AF259" i="131"/>
  <c r="AE259" i="131"/>
  <c r="AD259" i="131"/>
  <c r="AC259" i="131"/>
  <c r="AB259" i="131"/>
  <c r="AA259" i="131"/>
  <c r="Z259" i="131"/>
  <c r="Y259" i="131"/>
  <c r="X259" i="131"/>
  <c r="W259" i="131"/>
  <c r="V259" i="131"/>
  <c r="U259" i="131"/>
  <c r="T259" i="131"/>
  <c r="S259" i="131"/>
  <c r="R259" i="131"/>
  <c r="Q259" i="131"/>
  <c r="P259" i="131"/>
  <c r="O259" i="131"/>
  <c r="N259" i="131"/>
  <c r="M259" i="131"/>
  <c r="L259" i="131"/>
  <c r="K259" i="131"/>
  <c r="J259" i="131"/>
  <c r="I259" i="131"/>
  <c r="H259" i="131"/>
  <c r="AG258" i="131"/>
  <c r="AF258" i="131"/>
  <c r="AE258" i="131"/>
  <c r="AD258" i="131"/>
  <c r="AC258" i="131"/>
  <c r="AB258" i="131"/>
  <c r="AA258" i="131"/>
  <c r="Z258" i="131"/>
  <c r="Y258" i="131"/>
  <c r="X258" i="131"/>
  <c r="W258" i="131"/>
  <c r="V258" i="131"/>
  <c r="U258" i="131"/>
  <c r="T258" i="131"/>
  <c r="S258" i="131"/>
  <c r="R258" i="131"/>
  <c r="Q258" i="131"/>
  <c r="P258" i="131"/>
  <c r="O258" i="131"/>
  <c r="N258" i="131"/>
  <c r="M258" i="131"/>
  <c r="L258" i="131"/>
  <c r="K258" i="131"/>
  <c r="J258" i="131"/>
  <c r="I258" i="131"/>
  <c r="H258" i="131"/>
  <c r="AG257" i="131"/>
  <c r="AF257" i="131"/>
  <c r="AE257" i="131"/>
  <c r="AD257" i="131"/>
  <c r="AC257" i="131"/>
  <c r="AB257" i="131"/>
  <c r="AA257" i="131"/>
  <c r="Z257" i="131"/>
  <c r="Y257" i="131"/>
  <c r="X257" i="131"/>
  <c r="W257" i="131"/>
  <c r="V257" i="131"/>
  <c r="U257" i="131"/>
  <c r="T257" i="131"/>
  <c r="S257" i="131"/>
  <c r="R257" i="131"/>
  <c r="Q257" i="131"/>
  <c r="P257" i="131"/>
  <c r="O257" i="131"/>
  <c r="N257" i="131"/>
  <c r="M257" i="131"/>
  <c r="L257" i="131"/>
  <c r="K257" i="131"/>
  <c r="J257" i="131"/>
  <c r="I257" i="131"/>
  <c r="H257" i="131"/>
  <c r="AG256" i="131"/>
  <c r="AF256" i="131"/>
  <c r="AE256" i="131"/>
  <c r="AD256" i="131"/>
  <c r="AC256" i="131"/>
  <c r="AB256" i="131"/>
  <c r="AA256" i="131"/>
  <c r="Z256" i="131"/>
  <c r="Y256" i="131"/>
  <c r="X256" i="131"/>
  <c r="W256" i="131"/>
  <c r="V256" i="131"/>
  <c r="U256" i="131"/>
  <c r="T256" i="131"/>
  <c r="S256" i="131"/>
  <c r="R256" i="131"/>
  <c r="Q256" i="131"/>
  <c r="P256" i="131"/>
  <c r="O256" i="131"/>
  <c r="N256" i="131"/>
  <c r="M256" i="131"/>
  <c r="L256" i="131"/>
  <c r="K256" i="131"/>
  <c r="J256" i="131"/>
  <c r="I256" i="131"/>
  <c r="H256" i="131"/>
  <c r="AG255" i="131"/>
  <c r="AF255" i="131"/>
  <c r="AE255" i="131"/>
  <c r="AD255" i="131"/>
  <c r="AC255" i="131"/>
  <c r="AB255" i="131"/>
  <c r="AA255" i="131"/>
  <c r="Z255" i="131"/>
  <c r="Y255" i="131"/>
  <c r="X255" i="131"/>
  <c r="W255" i="131"/>
  <c r="V255" i="131"/>
  <c r="U255" i="131"/>
  <c r="T255" i="131"/>
  <c r="S255" i="131"/>
  <c r="R255" i="131"/>
  <c r="Q255" i="131"/>
  <c r="P255" i="131"/>
  <c r="O255" i="131"/>
  <c r="N255" i="131"/>
  <c r="M255" i="131"/>
  <c r="L255" i="131"/>
  <c r="K255" i="131"/>
  <c r="J255" i="131"/>
  <c r="I255" i="131"/>
  <c r="H255" i="131"/>
  <c r="AG254" i="131"/>
  <c r="AF254" i="131"/>
  <c r="AE254" i="131"/>
  <c r="AD254" i="131"/>
  <c r="AC254" i="131"/>
  <c r="AB254" i="131"/>
  <c r="AA254" i="131"/>
  <c r="Z254" i="131"/>
  <c r="Y254" i="131"/>
  <c r="X254" i="131"/>
  <c r="W254" i="131"/>
  <c r="V254" i="131"/>
  <c r="U254" i="131"/>
  <c r="T254" i="131"/>
  <c r="S254" i="131"/>
  <c r="R254" i="131"/>
  <c r="Q254" i="131"/>
  <c r="P254" i="131"/>
  <c r="O254" i="131"/>
  <c r="N254" i="131"/>
  <c r="M254" i="131"/>
  <c r="L254" i="131"/>
  <c r="K254" i="131"/>
  <c r="J254" i="131"/>
  <c r="I254" i="131"/>
  <c r="H254" i="131"/>
  <c r="AG253" i="131"/>
  <c r="AF253" i="131"/>
  <c r="AE253" i="131"/>
  <c r="AD253" i="131"/>
  <c r="AC253" i="131"/>
  <c r="AB253" i="131"/>
  <c r="AA253" i="131"/>
  <c r="Z253" i="131"/>
  <c r="Y253" i="131"/>
  <c r="X253" i="131"/>
  <c r="W253" i="131"/>
  <c r="V253" i="131"/>
  <c r="U253" i="131"/>
  <c r="T253" i="131"/>
  <c r="S253" i="131"/>
  <c r="R253" i="131"/>
  <c r="Q253" i="131"/>
  <c r="P253" i="131"/>
  <c r="O253" i="131"/>
  <c r="N253" i="131"/>
  <c r="M253" i="131"/>
  <c r="L253" i="131"/>
  <c r="K253" i="131"/>
  <c r="J253" i="131"/>
  <c r="I253" i="131"/>
  <c r="H253" i="131"/>
  <c r="AG252" i="131"/>
  <c r="AF252" i="131"/>
  <c r="AE252" i="131"/>
  <c r="AD252" i="131"/>
  <c r="AC252" i="131"/>
  <c r="AB252" i="131"/>
  <c r="AA252" i="131"/>
  <c r="Z252" i="131"/>
  <c r="Y252" i="131"/>
  <c r="X252" i="131"/>
  <c r="W252" i="131"/>
  <c r="V252" i="131"/>
  <c r="U252" i="131"/>
  <c r="T252" i="131"/>
  <c r="S252" i="131"/>
  <c r="R252" i="131"/>
  <c r="Q252" i="131"/>
  <c r="P252" i="131"/>
  <c r="O252" i="131"/>
  <c r="N252" i="131"/>
  <c r="M252" i="131"/>
  <c r="L252" i="131"/>
  <c r="K252" i="131"/>
  <c r="J252" i="131"/>
  <c r="I252" i="131"/>
  <c r="H252" i="131"/>
  <c r="AG250" i="131"/>
  <c r="AF250" i="131"/>
  <c r="AE250" i="131"/>
  <c r="AD250" i="131"/>
  <c r="AC250" i="131"/>
  <c r="AB250" i="131"/>
  <c r="AA250" i="131"/>
  <c r="Z250" i="131"/>
  <c r="Y250" i="131"/>
  <c r="X250" i="131"/>
  <c r="W250" i="131"/>
  <c r="V250" i="131"/>
  <c r="U250" i="131"/>
  <c r="T250" i="131"/>
  <c r="S250" i="131"/>
  <c r="R250" i="131"/>
  <c r="Q250" i="131"/>
  <c r="P250" i="131"/>
  <c r="O250" i="131"/>
  <c r="N250" i="131"/>
  <c r="M250" i="131"/>
  <c r="L250" i="131"/>
  <c r="K250" i="131"/>
  <c r="J250" i="131"/>
  <c r="I250" i="131"/>
  <c r="H250" i="131"/>
  <c r="AG249" i="131"/>
  <c r="AF249" i="131"/>
  <c r="AE249" i="131"/>
  <c r="AD249" i="131"/>
  <c r="AC249" i="131"/>
  <c r="AB249" i="131"/>
  <c r="AA249" i="131"/>
  <c r="Z249" i="131"/>
  <c r="Y249" i="131"/>
  <c r="X249" i="131"/>
  <c r="W249" i="131"/>
  <c r="V249" i="131"/>
  <c r="U249" i="131"/>
  <c r="T249" i="131"/>
  <c r="S249" i="131"/>
  <c r="R249" i="131"/>
  <c r="Q249" i="131"/>
  <c r="P249" i="131"/>
  <c r="O249" i="131"/>
  <c r="N249" i="131"/>
  <c r="M249" i="131"/>
  <c r="L249" i="131"/>
  <c r="K249" i="131"/>
  <c r="J249" i="131"/>
  <c r="I249" i="131"/>
  <c r="H249" i="131"/>
  <c r="AG248" i="131"/>
  <c r="AF248" i="131"/>
  <c r="AE248" i="131"/>
  <c r="AD248" i="131"/>
  <c r="AC248" i="131"/>
  <c r="AB248" i="131"/>
  <c r="AA248" i="131"/>
  <c r="Z248" i="131"/>
  <c r="Y248" i="131"/>
  <c r="X248" i="131"/>
  <c r="W248" i="131"/>
  <c r="V248" i="131"/>
  <c r="U248" i="131"/>
  <c r="T248" i="131"/>
  <c r="S248" i="131"/>
  <c r="R248" i="131"/>
  <c r="Q248" i="131"/>
  <c r="P248" i="131"/>
  <c r="O248" i="131"/>
  <c r="N248" i="131"/>
  <c r="M248" i="131"/>
  <c r="L248" i="131"/>
  <c r="K248" i="131"/>
  <c r="J248" i="131"/>
  <c r="I248" i="131"/>
  <c r="H248" i="131"/>
  <c r="AG247" i="131"/>
  <c r="AF247" i="131"/>
  <c r="AE247" i="131"/>
  <c r="AD247" i="131"/>
  <c r="AC247" i="131"/>
  <c r="AB247" i="131"/>
  <c r="AA247" i="131"/>
  <c r="Z247" i="131"/>
  <c r="Y247" i="131"/>
  <c r="X247" i="131"/>
  <c r="W247" i="131"/>
  <c r="V247" i="131"/>
  <c r="U247" i="131"/>
  <c r="T247" i="131"/>
  <c r="S247" i="131"/>
  <c r="R247" i="131"/>
  <c r="Q247" i="131"/>
  <c r="P247" i="131"/>
  <c r="O247" i="131"/>
  <c r="N247" i="131"/>
  <c r="M247" i="131"/>
  <c r="L247" i="131"/>
  <c r="K247" i="131"/>
  <c r="J247" i="131"/>
  <c r="I247" i="131"/>
  <c r="H247" i="131"/>
  <c r="AG246" i="131"/>
  <c r="AF246" i="131"/>
  <c r="AE246" i="131"/>
  <c r="AD246" i="131"/>
  <c r="AC246" i="131"/>
  <c r="AB246" i="131"/>
  <c r="AA246" i="131"/>
  <c r="Z246" i="131"/>
  <c r="Y246" i="131"/>
  <c r="X246" i="131"/>
  <c r="W246" i="131"/>
  <c r="V246" i="131"/>
  <c r="U246" i="131"/>
  <c r="T246" i="131"/>
  <c r="S246" i="131"/>
  <c r="R246" i="131"/>
  <c r="Q246" i="131"/>
  <c r="P246" i="131"/>
  <c r="O246" i="131"/>
  <c r="N246" i="131"/>
  <c r="M246" i="131"/>
  <c r="L246" i="131"/>
  <c r="K246" i="131"/>
  <c r="J246" i="131"/>
  <c r="I246" i="131"/>
  <c r="H246" i="131"/>
  <c r="AG245" i="131"/>
  <c r="AF245" i="131"/>
  <c r="AE245" i="131"/>
  <c r="AD245" i="131"/>
  <c r="AC245" i="131"/>
  <c r="AB245" i="131"/>
  <c r="AA245" i="131"/>
  <c r="Z245" i="131"/>
  <c r="Y245" i="131"/>
  <c r="X245" i="131"/>
  <c r="W245" i="131"/>
  <c r="V245" i="131"/>
  <c r="U245" i="131"/>
  <c r="T245" i="131"/>
  <c r="S245" i="131"/>
  <c r="R245" i="131"/>
  <c r="Q245" i="131"/>
  <c r="P245" i="131"/>
  <c r="O245" i="131"/>
  <c r="N245" i="131"/>
  <c r="M245" i="131"/>
  <c r="L245" i="131"/>
  <c r="K245" i="131"/>
  <c r="J245" i="131"/>
  <c r="I245" i="131"/>
  <c r="H245" i="131"/>
  <c r="AG244" i="131"/>
  <c r="AF244" i="131"/>
  <c r="AE244" i="131"/>
  <c r="AD244" i="131"/>
  <c r="AC244" i="131"/>
  <c r="AB244" i="131"/>
  <c r="AA244" i="131"/>
  <c r="Z244" i="131"/>
  <c r="Y244" i="131"/>
  <c r="X244" i="131"/>
  <c r="W244" i="131"/>
  <c r="V244" i="131"/>
  <c r="U244" i="131"/>
  <c r="T244" i="131"/>
  <c r="S244" i="131"/>
  <c r="R244" i="131"/>
  <c r="Q244" i="131"/>
  <c r="P244" i="131"/>
  <c r="O244" i="131"/>
  <c r="N244" i="131"/>
  <c r="M244" i="131"/>
  <c r="L244" i="131"/>
  <c r="K244" i="131"/>
  <c r="J244" i="131"/>
  <c r="I244" i="131"/>
  <c r="H244" i="131"/>
  <c r="AG243" i="131"/>
  <c r="AF243" i="131"/>
  <c r="AE243" i="131"/>
  <c r="AD243" i="131"/>
  <c r="AC243" i="131"/>
  <c r="AB243" i="131"/>
  <c r="AA243" i="131"/>
  <c r="Z243" i="131"/>
  <c r="Y243" i="131"/>
  <c r="X243" i="131"/>
  <c r="W243" i="131"/>
  <c r="V243" i="131"/>
  <c r="U243" i="131"/>
  <c r="T243" i="131"/>
  <c r="S243" i="131"/>
  <c r="R243" i="131"/>
  <c r="Q243" i="131"/>
  <c r="P243" i="131"/>
  <c r="O243" i="131"/>
  <c r="N243" i="131"/>
  <c r="M243" i="131"/>
  <c r="L243" i="131"/>
  <c r="K243" i="131"/>
  <c r="J243" i="131"/>
  <c r="I243" i="131"/>
  <c r="H243" i="131"/>
  <c r="AG242" i="131"/>
  <c r="AF242" i="131"/>
  <c r="AE242" i="131"/>
  <c r="AD242" i="131"/>
  <c r="AC242" i="131"/>
  <c r="AB242" i="131"/>
  <c r="AA242" i="131"/>
  <c r="Z242" i="131"/>
  <c r="Y242" i="131"/>
  <c r="X242" i="131"/>
  <c r="W242" i="131"/>
  <c r="V242" i="131"/>
  <c r="U242" i="131"/>
  <c r="T242" i="131"/>
  <c r="S242" i="131"/>
  <c r="R242" i="131"/>
  <c r="Q242" i="131"/>
  <c r="P242" i="131"/>
  <c r="O242" i="131"/>
  <c r="N242" i="131"/>
  <c r="M242" i="131"/>
  <c r="L242" i="131"/>
  <c r="K242" i="131"/>
  <c r="J242" i="131"/>
  <c r="I242" i="131"/>
  <c r="H242" i="131"/>
  <c r="AG240" i="131"/>
  <c r="AF240" i="131"/>
  <c r="AE240" i="131"/>
  <c r="AD240" i="131"/>
  <c r="AC240" i="131"/>
  <c r="AB240" i="131"/>
  <c r="AA240" i="131"/>
  <c r="Z240" i="131"/>
  <c r="Y240" i="131"/>
  <c r="X240" i="131"/>
  <c r="W240" i="131"/>
  <c r="V240" i="131"/>
  <c r="U240" i="131"/>
  <c r="T240" i="131"/>
  <c r="S240" i="131"/>
  <c r="R240" i="131"/>
  <c r="Q240" i="131"/>
  <c r="P240" i="131"/>
  <c r="O240" i="131"/>
  <c r="N240" i="131"/>
  <c r="M240" i="131"/>
  <c r="L240" i="131"/>
  <c r="K240" i="131"/>
  <c r="J240" i="131"/>
  <c r="I240" i="131"/>
  <c r="H240" i="131"/>
  <c r="AG239" i="131"/>
  <c r="AF239" i="131"/>
  <c r="AE239" i="131"/>
  <c r="AD239" i="131"/>
  <c r="AC239" i="131"/>
  <c r="AB239" i="131"/>
  <c r="AA239" i="131"/>
  <c r="Z239" i="131"/>
  <c r="Y239" i="131"/>
  <c r="X239" i="131"/>
  <c r="W239" i="131"/>
  <c r="V239" i="131"/>
  <c r="U239" i="131"/>
  <c r="T239" i="131"/>
  <c r="S239" i="131"/>
  <c r="R239" i="131"/>
  <c r="Q239" i="131"/>
  <c r="P239" i="131"/>
  <c r="O239" i="131"/>
  <c r="N239" i="131"/>
  <c r="M239" i="131"/>
  <c r="L239" i="131"/>
  <c r="K239" i="131"/>
  <c r="J239" i="131"/>
  <c r="I239" i="131"/>
  <c r="H239" i="131"/>
  <c r="AG238" i="131"/>
  <c r="AF238" i="131"/>
  <c r="AE238" i="131"/>
  <c r="AD238" i="131"/>
  <c r="AC238" i="131"/>
  <c r="AB238" i="131"/>
  <c r="AA238" i="131"/>
  <c r="Z238" i="131"/>
  <c r="Y238" i="131"/>
  <c r="X238" i="131"/>
  <c r="W238" i="131"/>
  <c r="V238" i="131"/>
  <c r="U238" i="131"/>
  <c r="T238" i="131"/>
  <c r="S238" i="131"/>
  <c r="R238" i="131"/>
  <c r="Q238" i="131"/>
  <c r="P238" i="131"/>
  <c r="O238" i="131"/>
  <c r="N238" i="131"/>
  <c r="M238" i="131"/>
  <c r="L238" i="131"/>
  <c r="K238" i="131"/>
  <c r="J238" i="131"/>
  <c r="I238" i="131"/>
  <c r="H238" i="131"/>
  <c r="AG237" i="131"/>
  <c r="AF237" i="131"/>
  <c r="AE237" i="131"/>
  <c r="AD237" i="131"/>
  <c r="AC237" i="131"/>
  <c r="AB237" i="131"/>
  <c r="AA237" i="131"/>
  <c r="Z237" i="131"/>
  <c r="Y237" i="131"/>
  <c r="X237" i="131"/>
  <c r="W237" i="131"/>
  <c r="V237" i="131"/>
  <c r="U237" i="131"/>
  <c r="T237" i="131"/>
  <c r="S237" i="131"/>
  <c r="R237" i="131"/>
  <c r="Q237" i="131"/>
  <c r="P237" i="131"/>
  <c r="O237" i="131"/>
  <c r="N237" i="131"/>
  <c r="M237" i="131"/>
  <c r="L237" i="131"/>
  <c r="K237" i="131"/>
  <c r="J237" i="131"/>
  <c r="I237" i="131"/>
  <c r="H237" i="131"/>
  <c r="AG236" i="131"/>
  <c r="AF236" i="131"/>
  <c r="AE236" i="131"/>
  <c r="AD236" i="131"/>
  <c r="AC236" i="131"/>
  <c r="AB236" i="131"/>
  <c r="AA236" i="131"/>
  <c r="Z236" i="131"/>
  <c r="Y236" i="131"/>
  <c r="X236" i="131"/>
  <c r="W236" i="131"/>
  <c r="V236" i="131"/>
  <c r="U236" i="131"/>
  <c r="T236" i="131"/>
  <c r="S236" i="131"/>
  <c r="R236" i="131"/>
  <c r="Q236" i="131"/>
  <c r="P236" i="131"/>
  <c r="O236" i="131"/>
  <c r="N236" i="131"/>
  <c r="M236" i="131"/>
  <c r="L236" i="131"/>
  <c r="K236" i="131"/>
  <c r="J236" i="131"/>
  <c r="I236" i="131"/>
  <c r="H236" i="131"/>
  <c r="AG235" i="131"/>
  <c r="AF235" i="131"/>
  <c r="AE235" i="131"/>
  <c r="AD235" i="131"/>
  <c r="AC235" i="131"/>
  <c r="AB235" i="131"/>
  <c r="AA235" i="131"/>
  <c r="Z235" i="131"/>
  <c r="Y235" i="131"/>
  <c r="X235" i="131"/>
  <c r="W235" i="131"/>
  <c r="V235" i="131"/>
  <c r="U235" i="131"/>
  <c r="T235" i="131"/>
  <c r="S235" i="131"/>
  <c r="R235" i="131"/>
  <c r="Q235" i="131"/>
  <c r="P235" i="131"/>
  <c r="O235" i="131"/>
  <c r="N235" i="131"/>
  <c r="M235" i="131"/>
  <c r="L235" i="131"/>
  <c r="K235" i="131"/>
  <c r="J235" i="131"/>
  <c r="I235" i="131"/>
  <c r="H235" i="131"/>
  <c r="AG234" i="131"/>
  <c r="AF234" i="131"/>
  <c r="AE234" i="131"/>
  <c r="AD234" i="131"/>
  <c r="AC234" i="131"/>
  <c r="AB234" i="131"/>
  <c r="AA234" i="131"/>
  <c r="Z234" i="131"/>
  <c r="Y234" i="131"/>
  <c r="X234" i="131"/>
  <c r="W234" i="131"/>
  <c r="V234" i="131"/>
  <c r="U234" i="131"/>
  <c r="T234" i="131"/>
  <c r="S234" i="131"/>
  <c r="R234" i="131"/>
  <c r="Q234" i="131"/>
  <c r="P234" i="131"/>
  <c r="O234" i="131"/>
  <c r="N234" i="131"/>
  <c r="M234" i="131"/>
  <c r="L234" i="131"/>
  <c r="K234" i="131"/>
  <c r="J234" i="131"/>
  <c r="I234" i="131"/>
  <c r="H234" i="131"/>
  <c r="AG233" i="131"/>
  <c r="AF233" i="131"/>
  <c r="AE233" i="131"/>
  <c r="AD233" i="131"/>
  <c r="AC233" i="131"/>
  <c r="AB233" i="131"/>
  <c r="AA233" i="131"/>
  <c r="Z233" i="131"/>
  <c r="Y233" i="131"/>
  <c r="X233" i="131"/>
  <c r="W233" i="131"/>
  <c r="V233" i="131"/>
  <c r="U233" i="131"/>
  <c r="T233" i="131"/>
  <c r="S233" i="131"/>
  <c r="R233" i="131"/>
  <c r="Q233" i="131"/>
  <c r="P233" i="131"/>
  <c r="O233" i="131"/>
  <c r="N233" i="131"/>
  <c r="M233" i="131"/>
  <c r="L233" i="131"/>
  <c r="K233" i="131"/>
  <c r="J233" i="131"/>
  <c r="I233" i="131"/>
  <c r="H233" i="131"/>
  <c r="AG232" i="131"/>
  <c r="AF232" i="131"/>
  <c r="AE232" i="131"/>
  <c r="AD232" i="131"/>
  <c r="AC232" i="131"/>
  <c r="AB232" i="131"/>
  <c r="AA232" i="131"/>
  <c r="Z232" i="131"/>
  <c r="Y232" i="131"/>
  <c r="X232" i="131"/>
  <c r="W232" i="131"/>
  <c r="V232" i="131"/>
  <c r="U232" i="131"/>
  <c r="T232" i="131"/>
  <c r="S232" i="131"/>
  <c r="R232" i="131"/>
  <c r="Q232" i="131"/>
  <c r="P232" i="131"/>
  <c r="O232" i="131"/>
  <c r="N232" i="131"/>
  <c r="M232" i="131"/>
  <c r="L232" i="131"/>
  <c r="K232" i="131"/>
  <c r="J232" i="131"/>
  <c r="I232" i="131"/>
  <c r="H232" i="131"/>
  <c r="R227" i="131"/>
  <c r="Q227" i="131"/>
  <c r="P227" i="131"/>
  <c r="O227" i="131"/>
  <c r="N227" i="131"/>
  <c r="M227" i="131"/>
  <c r="L227" i="131"/>
  <c r="K227" i="131"/>
  <c r="J227" i="131"/>
  <c r="I227" i="131"/>
  <c r="H227" i="131"/>
  <c r="R226" i="131"/>
  <c r="Q226" i="131"/>
  <c r="P226" i="131"/>
  <c r="O226" i="131"/>
  <c r="N226" i="131"/>
  <c r="M226" i="131"/>
  <c r="L226" i="131"/>
  <c r="K226" i="131"/>
  <c r="J226" i="131"/>
  <c r="I226" i="131"/>
  <c r="H226" i="131"/>
  <c r="R225" i="131"/>
  <c r="Q225" i="131"/>
  <c r="P225" i="131"/>
  <c r="O225" i="131"/>
  <c r="N225" i="131"/>
  <c r="M225" i="131"/>
  <c r="L225" i="131"/>
  <c r="K225" i="131"/>
  <c r="J225" i="131"/>
  <c r="I225" i="131"/>
  <c r="H225" i="131"/>
  <c r="R224" i="131"/>
  <c r="Q224" i="131"/>
  <c r="P224" i="131"/>
  <c r="O224" i="131"/>
  <c r="N224" i="131"/>
  <c r="M224" i="131"/>
  <c r="L224" i="131"/>
  <c r="K224" i="131"/>
  <c r="J224" i="131"/>
  <c r="I224" i="131"/>
  <c r="H224" i="131"/>
  <c r="AG217" i="131"/>
  <c r="AF217" i="131"/>
  <c r="AE217" i="131"/>
  <c r="AD217" i="131"/>
  <c r="AC217" i="131"/>
  <c r="AB217" i="131"/>
  <c r="AA217" i="131"/>
  <c r="Z217" i="131"/>
  <c r="Y217" i="131"/>
  <c r="X217" i="131"/>
  <c r="W217" i="131"/>
  <c r="V217" i="131"/>
  <c r="U217" i="131"/>
  <c r="T217" i="131"/>
  <c r="S217" i="131"/>
  <c r="R217" i="131"/>
  <c r="Q217" i="131"/>
  <c r="P217" i="131"/>
  <c r="O217" i="131"/>
  <c r="N217" i="131"/>
  <c r="M217" i="131"/>
  <c r="L217" i="131"/>
  <c r="K217" i="131"/>
  <c r="J217" i="131"/>
  <c r="I217" i="131"/>
  <c r="H217" i="131"/>
  <c r="R207" i="131"/>
  <c r="Q207" i="131"/>
  <c r="P207" i="131"/>
  <c r="O207" i="131"/>
  <c r="N207" i="131"/>
  <c r="M207" i="131"/>
  <c r="L207" i="131"/>
  <c r="K207" i="131"/>
  <c r="J207" i="131"/>
  <c r="I207" i="131"/>
  <c r="H207" i="131"/>
  <c r="R206" i="131"/>
  <c r="Q206" i="131"/>
  <c r="P206" i="131"/>
  <c r="O206" i="131"/>
  <c r="N206" i="131"/>
  <c r="M206" i="131"/>
  <c r="L206" i="131"/>
  <c r="K206" i="131"/>
  <c r="J206" i="131"/>
  <c r="I206" i="131"/>
  <c r="H206" i="131"/>
  <c r="R203" i="131"/>
  <c r="Q203" i="131"/>
  <c r="P203" i="131"/>
  <c r="O203" i="131"/>
  <c r="N203" i="131"/>
  <c r="L203" i="131"/>
  <c r="AG195" i="131"/>
  <c r="AF195" i="131"/>
  <c r="AE195" i="131"/>
  <c r="AD195" i="131"/>
  <c r="AC195" i="131"/>
  <c r="AB195" i="131"/>
  <c r="AA195" i="131"/>
  <c r="Z195" i="131"/>
  <c r="Y195" i="131"/>
  <c r="X195" i="131"/>
  <c r="W195" i="131"/>
  <c r="V195" i="131"/>
  <c r="U195" i="131"/>
  <c r="T195" i="131"/>
  <c r="S195" i="131"/>
  <c r="R195" i="131"/>
  <c r="Q195" i="131"/>
  <c r="P195" i="131"/>
  <c r="O195" i="131"/>
  <c r="N195" i="131"/>
  <c r="M195" i="131"/>
  <c r="L195" i="131"/>
  <c r="K195" i="131"/>
  <c r="J195" i="131"/>
  <c r="I195" i="131"/>
  <c r="H195" i="131"/>
  <c r="AG194" i="131"/>
  <c r="AF194" i="131"/>
  <c r="AE194" i="131"/>
  <c r="AD194" i="131"/>
  <c r="AC194" i="131"/>
  <c r="AB194" i="131"/>
  <c r="AA194" i="131"/>
  <c r="Z194" i="131"/>
  <c r="Y194" i="131"/>
  <c r="X194" i="131"/>
  <c r="W194" i="131"/>
  <c r="V194" i="131"/>
  <c r="U194" i="131"/>
  <c r="T194" i="131"/>
  <c r="S194" i="131"/>
  <c r="R194" i="131"/>
  <c r="Q194" i="131"/>
  <c r="P194" i="131"/>
  <c r="O194" i="131"/>
  <c r="N194" i="131"/>
  <c r="M194" i="131"/>
  <c r="L194" i="131"/>
  <c r="K194" i="131"/>
  <c r="J194" i="131"/>
  <c r="I194" i="131"/>
  <c r="H194" i="131"/>
  <c r="AG193" i="131"/>
  <c r="AF193" i="131"/>
  <c r="AE193" i="131"/>
  <c r="AD193" i="131"/>
  <c r="AC193" i="131"/>
  <c r="AB193" i="131"/>
  <c r="AA193" i="131"/>
  <c r="Z193" i="131"/>
  <c r="Y193" i="131"/>
  <c r="X193" i="131"/>
  <c r="W193" i="131"/>
  <c r="V193" i="131"/>
  <c r="U193" i="131"/>
  <c r="T193" i="131"/>
  <c r="S193" i="131"/>
  <c r="R193" i="131"/>
  <c r="Q193" i="131"/>
  <c r="P193" i="131"/>
  <c r="O193" i="131"/>
  <c r="N193" i="131"/>
  <c r="M193" i="131"/>
  <c r="L193" i="131"/>
  <c r="K193" i="131"/>
  <c r="J193" i="131"/>
  <c r="I193" i="131"/>
  <c r="H193" i="131"/>
  <c r="AG192" i="131"/>
  <c r="AF192" i="131"/>
  <c r="AE192" i="131"/>
  <c r="AD192" i="131"/>
  <c r="AC192" i="131"/>
  <c r="AB192" i="131"/>
  <c r="AA192" i="131"/>
  <c r="Z192" i="131"/>
  <c r="Y192" i="131"/>
  <c r="X192" i="131"/>
  <c r="W192" i="131"/>
  <c r="V192" i="131"/>
  <c r="U192" i="131"/>
  <c r="T192" i="131"/>
  <c r="S192" i="131"/>
  <c r="R192" i="131"/>
  <c r="Q192" i="131"/>
  <c r="P192" i="131"/>
  <c r="O192" i="131"/>
  <c r="N192" i="131"/>
  <c r="M192" i="131"/>
  <c r="L192" i="131"/>
  <c r="K192" i="131"/>
  <c r="J192" i="131"/>
  <c r="I192" i="131"/>
  <c r="H192" i="131"/>
  <c r="AG191" i="131"/>
  <c r="AF191" i="131"/>
  <c r="AE191" i="131"/>
  <c r="AD191" i="131"/>
  <c r="AC191" i="131"/>
  <c r="AB191" i="131"/>
  <c r="AA191" i="131"/>
  <c r="Z191" i="131"/>
  <c r="Y191" i="131"/>
  <c r="X191" i="131"/>
  <c r="W191" i="131"/>
  <c r="V191" i="131"/>
  <c r="U191" i="131"/>
  <c r="T191" i="131"/>
  <c r="S191" i="131"/>
  <c r="R191" i="131"/>
  <c r="Q191" i="131"/>
  <c r="P191" i="131"/>
  <c r="O191" i="131"/>
  <c r="N191" i="131"/>
  <c r="M191" i="131"/>
  <c r="L191" i="131"/>
  <c r="K191" i="131"/>
  <c r="J191" i="131"/>
  <c r="I191" i="131"/>
  <c r="H191" i="131"/>
  <c r="AG190" i="131"/>
  <c r="AF190" i="131"/>
  <c r="AE190" i="131"/>
  <c r="AD190" i="131"/>
  <c r="AC190" i="131"/>
  <c r="AB190" i="131"/>
  <c r="AA190" i="131"/>
  <c r="Z190" i="131"/>
  <c r="Y190" i="131"/>
  <c r="X190" i="131"/>
  <c r="W190" i="131"/>
  <c r="V190" i="131"/>
  <c r="U190" i="131"/>
  <c r="T190" i="131"/>
  <c r="S190" i="131"/>
  <c r="R190" i="131"/>
  <c r="Q190" i="131"/>
  <c r="P190" i="131"/>
  <c r="O190" i="131"/>
  <c r="N190" i="131"/>
  <c r="M190" i="131"/>
  <c r="L190" i="131"/>
  <c r="K190" i="131"/>
  <c r="J190" i="131"/>
  <c r="I190" i="131"/>
  <c r="H190" i="131"/>
  <c r="AG189" i="131"/>
  <c r="AF189" i="131"/>
  <c r="AE189" i="131"/>
  <c r="AD189" i="131"/>
  <c r="AC189" i="131"/>
  <c r="AB189" i="131"/>
  <c r="AA189" i="131"/>
  <c r="Z189" i="131"/>
  <c r="Y189" i="131"/>
  <c r="X189" i="131"/>
  <c r="W189" i="131"/>
  <c r="V189" i="131"/>
  <c r="U189" i="131"/>
  <c r="T189" i="131"/>
  <c r="S189" i="131"/>
  <c r="R189" i="131"/>
  <c r="Q189" i="131"/>
  <c r="P189" i="131"/>
  <c r="O189" i="131"/>
  <c r="N189" i="131"/>
  <c r="M189" i="131"/>
  <c r="L189" i="131"/>
  <c r="K189" i="131"/>
  <c r="J189" i="131"/>
  <c r="I189" i="131"/>
  <c r="H189" i="131"/>
  <c r="AG188" i="131"/>
  <c r="AF188" i="131"/>
  <c r="AE188" i="131"/>
  <c r="AD188" i="131"/>
  <c r="AC188" i="131"/>
  <c r="AB188" i="131"/>
  <c r="AA188" i="131"/>
  <c r="Z188" i="131"/>
  <c r="Y188" i="131"/>
  <c r="X188" i="131"/>
  <c r="W188" i="131"/>
  <c r="V188" i="131"/>
  <c r="U188" i="131"/>
  <c r="T188" i="131"/>
  <c r="S188" i="131"/>
  <c r="R188" i="131"/>
  <c r="Q188" i="131"/>
  <c r="P188" i="131"/>
  <c r="O188" i="131"/>
  <c r="N188" i="131"/>
  <c r="M188" i="131"/>
  <c r="L188" i="131"/>
  <c r="K188" i="131"/>
  <c r="J188" i="131"/>
  <c r="I188" i="131"/>
  <c r="H188" i="131"/>
  <c r="AG187" i="131"/>
  <c r="AF187" i="131"/>
  <c r="AE187" i="131"/>
  <c r="AD187" i="131"/>
  <c r="AC187" i="131"/>
  <c r="AB187" i="131"/>
  <c r="AA187" i="131"/>
  <c r="Z187" i="131"/>
  <c r="Y187" i="131"/>
  <c r="X187" i="131"/>
  <c r="W187" i="131"/>
  <c r="V187" i="131"/>
  <c r="U187" i="131"/>
  <c r="T187" i="131"/>
  <c r="S187" i="131"/>
  <c r="R187" i="131"/>
  <c r="Q187" i="131"/>
  <c r="P187" i="131"/>
  <c r="O187" i="131"/>
  <c r="N187" i="131"/>
  <c r="M187" i="131"/>
  <c r="L187" i="131"/>
  <c r="K187" i="131"/>
  <c r="J187" i="131"/>
  <c r="I187" i="131"/>
  <c r="H187" i="131"/>
  <c r="AG185" i="131"/>
  <c r="AF185" i="131"/>
  <c r="AE185" i="131"/>
  <c r="AD185" i="131"/>
  <c r="AC185" i="131"/>
  <c r="AB185" i="131"/>
  <c r="AA185" i="131"/>
  <c r="Z185" i="131"/>
  <c r="Y185" i="131"/>
  <c r="X185" i="131"/>
  <c r="W185" i="131"/>
  <c r="V185" i="131"/>
  <c r="U185" i="131"/>
  <c r="T185" i="131"/>
  <c r="S185" i="131"/>
  <c r="R185" i="131"/>
  <c r="Q185" i="131"/>
  <c r="P185" i="131"/>
  <c r="O185" i="131"/>
  <c r="N185" i="131"/>
  <c r="M185" i="131"/>
  <c r="L185" i="131"/>
  <c r="K185" i="131"/>
  <c r="J185" i="131"/>
  <c r="I185" i="131"/>
  <c r="H185" i="131"/>
  <c r="AG184" i="131"/>
  <c r="AF184" i="131"/>
  <c r="AE184" i="131"/>
  <c r="AD184" i="131"/>
  <c r="AC184" i="131"/>
  <c r="AB184" i="131"/>
  <c r="AA184" i="131"/>
  <c r="Z184" i="131"/>
  <c r="Y184" i="131"/>
  <c r="X184" i="131"/>
  <c r="W184" i="131"/>
  <c r="V184" i="131"/>
  <c r="U184" i="131"/>
  <c r="T184" i="131"/>
  <c r="S184" i="131"/>
  <c r="R184" i="131"/>
  <c r="Q184" i="131"/>
  <c r="P184" i="131"/>
  <c r="O184" i="131"/>
  <c r="N184" i="131"/>
  <c r="M184" i="131"/>
  <c r="L184" i="131"/>
  <c r="K184" i="131"/>
  <c r="J184" i="131"/>
  <c r="I184" i="131"/>
  <c r="H184" i="131"/>
  <c r="AG183" i="131"/>
  <c r="AF183" i="131"/>
  <c r="AE183" i="131"/>
  <c r="AD183" i="131"/>
  <c r="AC183" i="131"/>
  <c r="AB183" i="131"/>
  <c r="AA183" i="131"/>
  <c r="Z183" i="131"/>
  <c r="Y183" i="131"/>
  <c r="X183" i="131"/>
  <c r="W183" i="131"/>
  <c r="V183" i="131"/>
  <c r="U183" i="131"/>
  <c r="T183" i="131"/>
  <c r="S183" i="131"/>
  <c r="R183" i="131"/>
  <c r="Q183" i="131"/>
  <c r="P183" i="131"/>
  <c r="O183" i="131"/>
  <c r="N183" i="131"/>
  <c r="M183" i="131"/>
  <c r="L183" i="131"/>
  <c r="K183" i="131"/>
  <c r="J183" i="131"/>
  <c r="I183" i="131"/>
  <c r="H183" i="131"/>
  <c r="AG182" i="131"/>
  <c r="AF182" i="131"/>
  <c r="AE182" i="131"/>
  <c r="AD182" i="131"/>
  <c r="AC182" i="131"/>
  <c r="AB182" i="131"/>
  <c r="AA182" i="131"/>
  <c r="Z182" i="131"/>
  <c r="Y182" i="131"/>
  <c r="X182" i="131"/>
  <c r="W182" i="131"/>
  <c r="V182" i="131"/>
  <c r="U182" i="131"/>
  <c r="T182" i="131"/>
  <c r="S182" i="131"/>
  <c r="R182" i="131"/>
  <c r="Q182" i="131"/>
  <c r="P182" i="131"/>
  <c r="O182" i="131"/>
  <c r="N182" i="131"/>
  <c r="M182" i="131"/>
  <c r="L182" i="131"/>
  <c r="K182" i="131"/>
  <c r="J182" i="131"/>
  <c r="I182" i="131"/>
  <c r="H182" i="131"/>
  <c r="AG181" i="131"/>
  <c r="AF181" i="131"/>
  <c r="AE181" i="131"/>
  <c r="AD181" i="131"/>
  <c r="AC181" i="131"/>
  <c r="AB181" i="131"/>
  <c r="AA181" i="131"/>
  <c r="Z181" i="131"/>
  <c r="Y181" i="131"/>
  <c r="X181" i="131"/>
  <c r="W181" i="131"/>
  <c r="V181" i="131"/>
  <c r="U181" i="131"/>
  <c r="T181" i="131"/>
  <c r="S181" i="131"/>
  <c r="R181" i="131"/>
  <c r="Q181" i="131"/>
  <c r="P181" i="131"/>
  <c r="O181" i="131"/>
  <c r="N181" i="131"/>
  <c r="M181" i="131"/>
  <c r="L181" i="131"/>
  <c r="K181" i="131"/>
  <c r="J181" i="131"/>
  <c r="I181" i="131"/>
  <c r="H181" i="131"/>
  <c r="AG180" i="131"/>
  <c r="AF180" i="131"/>
  <c r="AE180" i="131"/>
  <c r="AD180" i="131"/>
  <c r="AC180" i="131"/>
  <c r="AB180" i="131"/>
  <c r="AA180" i="131"/>
  <c r="Z180" i="131"/>
  <c r="Y180" i="131"/>
  <c r="X180" i="131"/>
  <c r="W180" i="131"/>
  <c r="V180" i="131"/>
  <c r="U180" i="131"/>
  <c r="T180" i="131"/>
  <c r="S180" i="131"/>
  <c r="R180" i="131"/>
  <c r="Q180" i="131"/>
  <c r="P180" i="131"/>
  <c r="O180" i="131"/>
  <c r="N180" i="131"/>
  <c r="M180" i="131"/>
  <c r="L180" i="131"/>
  <c r="K180" i="131"/>
  <c r="J180" i="131"/>
  <c r="I180" i="131"/>
  <c r="H180" i="131"/>
  <c r="AG179" i="131"/>
  <c r="AF179" i="131"/>
  <c r="AE179" i="131"/>
  <c r="AD179" i="131"/>
  <c r="AC179" i="131"/>
  <c r="AB179" i="131"/>
  <c r="AA179" i="131"/>
  <c r="Z179" i="131"/>
  <c r="Y179" i="131"/>
  <c r="X179" i="131"/>
  <c r="W179" i="131"/>
  <c r="V179" i="131"/>
  <c r="U179" i="131"/>
  <c r="T179" i="131"/>
  <c r="S179" i="131"/>
  <c r="R179" i="131"/>
  <c r="Q179" i="131"/>
  <c r="P179" i="131"/>
  <c r="O179" i="131"/>
  <c r="N179" i="131"/>
  <c r="M179" i="131"/>
  <c r="L179" i="131"/>
  <c r="K179" i="131"/>
  <c r="J179" i="131"/>
  <c r="I179" i="131"/>
  <c r="H179" i="131"/>
  <c r="AG178" i="131"/>
  <c r="AF178" i="131"/>
  <c r="AE178" i="131"/>
  <c r="AD178" i="131"/>
  <c r="AC178" i="131"/>
  <c r="AB178" i="131"/>
  <c r="AA178" i="131"/>
  <c r="Z178" i="131"/>
  <c r="Y178" i="131"/>
  <c r="X178" i="131"/>
  <c r="W178" i="131"/>
  <c r="V178" i="131"/>
  <c r="U178" i="131"/>
  <c r="T178" i="131"/>
  <c r="S178" i="131"/>
  <c r="R178" i="131"/>
  <c r="Q178" i="131"/>
  <c r="P178" i="131"/>
  <c r="O178" i="131"/>
  <c r="N178" i="131"/>
  <c r="M178" i="131"/>
  <c r="L178" i="131"/>
  <c r="K178" i="131"/>
  <c r="J178" i="131"/>
  <c r="I178" i="131"/>
  <c r="H178" i="131"/>
  <c r="AG177" i="131"/>
  <c r="AF177" i="131"/>
  <c r="AE177" i="131"/>
  <c r="AD177" i="131"/>
  <c r="AC177" i="131"/>
  <c r="AB177" i="131"/>
  <c r="AA177" i="131"/>
  <c r="Z177" i="131"/>
  <c r="Y177" i="131"/>
  <c r="X177" i="131"/>
  <c r="W177" i="131"/>
  <c r="V177" i="131"/>
  <c r="U177" i="131"/>
  <c r="T177" i="131"/>
  <c r="S177" i="131"/>
  <c r="R177" i="131"/>
  <c r="Q177" i="131"/>
  <c r="P177" i="131"/>
  <c r="O177" i="131"/>
  <c r="N177" i="131"/>
  <c r="M177" i="131"/>
  <c r="L177" i="131"/>
  <c r="K177" i="131"/>
  <c r="J177" i="131"/>
  <c r="I177" i="131"/>
  <c r="H177" i="131"/>
  <c r="AG175" i="131"/>
  <c r="AF175" i="131"/>
  <c r="AE175" i="131"/>
  <c r="AD175" i="131"/>
  <c r="AC175" i="131"/>
  <c r="AB175" i="131"/>
  <c r="AA175" i="131"/>
  <c r="Z175" i="131"/>
  <c r="Y175" i="131"/>
  <c r="X175" i="131"/>
  <c r="W175" i="131"/>
  <c r="V175" i="131"/>
  <c r="U175" i="131"/>
  <c r="T175" i="131"/>
  <c r="S175" i="131"/>
  <c r="R175" i="131"/>
  <c r="Q175" i="131"/>
  <c r="P175" i="131"/>
  <c r="O175" i="131"/>
  <c r="N175" i="131"/>
  <c r="M175" i="131"/>
  <c r="L175" i="131"/>
  <c r="K175" i="131"/>
  <c r="J175" i="131"/>
  <c r="I175" i="131"/>
  <c r="H175" i="131"/>
  <c r="AG174" i="131"/>
  <c r="AF174" i="131"/>
  <c r="AE174" i="131"/>
  <c r="AD174" i="131"/>
  <c r="AC174" i="131"/>
  <c r="AB174" i="131"/>
  <c r="AA174" i="131"/>
  <c r="Z174" i="131"/>
  <c r="Y174" i="131"/>
  <c r="X174" i="131"/>
  <c r="W174" i="131"/>
  <c r="V174" i="131"/>
  <c r="U174" i="131"/>
  <c r="T174" i="131"/>
  <c r="S174" i="131"/>
  <c r="R174" i="131"/>
  <c r="Q174" i="131"/>
  <c r="P174" i="131"/>
  <c r="O174" i="131"/>
  <c r="N174" i="131"/>
  <c r="M174" i="131"/>
  <c r="L174" i="131"/>
  <c r="K174" i="131"/>
  <c r="J174" i="131"/>
  <c r="I174" i="131"/>
  <c r="H174" i="131"/>
  <c r="AG173" i="131"/>
  <c r="AF173" i="131"/>
  <c r="AE173" i="131"/>
  <c r="AD173" i="131"/>
  <c r="AC173" i="131"/>
  <c r="AB173" i="131"/>
  <c r="AA173" i="131"/>
  <c r="Z173" i="131"/>
  <c r="Y173" i="131"/>
  <c r="X173" i="131"/>
  <c r="W173" i="131"/>
  <c r="V173" i="131"/>
  <c r="U173" i="131"/>
  <c r="T173" i="131"/>
  <c r="S173" i="131"/>
  <c r="R173" i="131"/>
  <c r="Q173" i="131"/>
  <c r="P173" i="131"/>
  <c r="O173" i="131"/>
  <c r="N173" i="131"/>
  <c r="M173" i="131"/>
  <c r="L173" i="131"/>
  <c r="K173" i="131"/>
  <c r="J173" i="131"/>
  <c r="I173" i="131"/>
  <c r="H173" i="131"/>
  <c r="AG172" i="131"/>
  <c r="AF172" i="131"/>
  <c r="AE172" i="131"/>
  <c r="AD172" i="131"/>
  <c r="AC172" i="131"/>
  <c r="AB172" i="131"/>
  <c r="AA172" i="131"/>
  <c r="Z172" i="131"/>
  <c r="Y172" i="131"/>
  <c r="X172" i="131"/>
  <c r="W172" i="131"/>
  <c r="V172" i="131"/>
  <c r="U172" i="131"/>
  <c r="T172" i="131"/>
  <c r="S172" i="131"/>
  <c r="R172" i="131"/>
  <c r="Q172" i="131"/>
  <c r="P172" i="131"/>
  <c r="O172" i="131"/>
  <c r="N172" i="131"/>
  <c r="M172" i="131"/>
  <c r="L172" i="131"/>
  <c r="K172" i="131"/>
  <c r="J172" i="131"/>
  <c r="I172" i="131"/>
  <c r="H172" i="131"/>
  <c r="AG171" i="131"/>
  <c r="AF171" i="131"/>
  <c r="AE171" i="131"/>
  <c r="AD171" i="131"/>
  <c r="AC171" i="131"/>
  <c r="AB171" i="131"/>
  <c r="AA171" i="131"/>
  <c r="Z171" i="131"/>
  <c r="Y171" i="131"/>
  <c r="X171" i="131"/>
  <c r="W171" i="131"/>
  <c r="V171" i="131"/>
  <c r="U171" i="131"/>
  <c r="T171" i="131"/>
  <c r="S171" i="131"/>
  <c r="R171" i="131"/>
  <c r="Q171" i="131"/>
  <c r="P171" i="131"/>
  <c r="O171" i="131"/>
  <c r="N171" i="131"/>
  <c r="M171" i="131"/>
  <c r="L171" i="131"/>
  <c r="K171" i="131"/>
  <c r="J171" i="131"/>
  <c r="I171" i="131"/>
  <c r="H171" i="131"/>
  <c r="AG170" i="131"/>
  <c r="AF170" i="131"/>
  <c r="AE170" i="131"/>
  <c r="AD170" i="131"/>
  <c r="AC170" i="131"/>
  <c r="AB170" i="131"/>
  <c r="AA170" i="131"/>
  <c r="Z170" i="131"/>
  <c r="Y170" i="131"/>
  <c r="X170" i="131"/>
  <c r="W170" i="131"/>
  <c r="V170" i="131"/>
  <c r="U170" i="131"/>
  <c r="T170" i="131"/>
  <c r="S170" i="131"/>
  <c r="R170" i="131"/>
  <c r="Q170" i="131"/>
  <c r="P170" i="131"/>
  <c r="O170" i="131"/>
  <c r="N170" i="131"/>
  <c r="M170" i="131"/>
  <c r="L170" i="131"/>
  <c r="K170" i="131"/>
  <c r="J170" i="131"/>
  <c r="I170" i="131"/>
  <c r="H170" i="131"/>
  <c r="AG169" i="131"/>
  <c r="AF169" i="131"/>
  <c r="AE169" i="131"/>
  <c r="AD169" i="131"/>
  <c r="AC169" i="131"/>
  <c r="AB169" i="131"/>
  <c r="AA169" i="131"/>
  <c r="Z169" i="131"/>
  <c r="Y169" i="131"/>
  <c r="X169" i="131"/>
  <c r="W169" i="131"/>
  <c r="V169" i="131"/>
  <c r="U169" i="131"/>
  <c r="T169" i="131"/>
  <c r="S169" i="131"/>
  <c r="R169" i="131"/>
  <c r="Q169" i="131"/>
  <c r="P169" i="131"/>
  <c r="O169" i="131"/>
  <c r="N169" i="131"/>
  <c r="M169" i="131"/>
  <c r="L169" i="131"/>
  <c r="K169" i="131"/>
  <c r="J169" i="131"/>
  <c r="I169" i="131"/>
  <c r="H169" i="131"/>
  <c r="AG168" i="131"/>
  <c r="AF168" i="131"/>
  <c r="AE168" i="131"/>
  <c r="AD168" i="131"/>
  <c r="AC168" i="131"/>
  <c r="AB168" i="131"/>
  <c r="AA168" i="131"/>
  <c r="Z168" i="131"/>
  <c r="Y168" i="131"/>
  <c r="X168" i="131"/>
  <c r="W168" i="131"/>
  <c r="V168" i="131"/>
  <c r="U168" i="131"/>
  <c r="T168" i="131"/>
  <c r="S168" i="131"/>
  <c r="R168" i="131"/>
  <c r="Q168" i="131"/>
  <c r="P168" i="131"/>
  <c r="O168" i="131"/>
  <c r="N168" i="131"/>
  <c r="M168" i="131"/>
  <c r="L168" i="131"/>
  <c r="K168" i="131"/>
  <c r="J168" i="131"/>
  <c r="I168" i="131"/>
  <c r="H168" i="131"/>
  <c r="AG167" i="131"/>
  <c r="AF167" i="131"/>
  <c r="AE167" i="131"/>
  <c r="AD167" i="131"/>
  <c r="AC167" i="131"/>
  <c r="AB167" i="131"/>
  <c r="AA167" i="131"/>
  <c r="Z167" i="131"/>
  <c r="Y167" i="131"/>
  <c r="X167" i="131"/>
  <c r="W167" i="131"/>
  <c r="V167" i="131"/>
  <c r="U167" i="131"/>
  <c r="T167" i="131"/>
  <c r="S167" i="131"/>
  <c r="R167" i="131"/>
  <c r="Q167" i="131"/>
  <c r="P167" i="131"/>
  <c r="O167" i="131"/>
  <c r="N167" i="131"/>
  <c r="M167" i="131"/>
  <c r="L167" i="131"/>
  <c r="K167" i="131"/>
  <c r="J167" i="131"/>
  <c r="I167" i="131"/>
  <c r="H167" i="131"/>
  <c r="AG165" i="131"/>
  <c r="AF165" i="131"/>
  <c r="AE165" i="131"/>
  <c r="AD165" i="131"/>
  <c r="AC165" i="131"/>
  <c r="AB165" i="131"/>
  <c r="AA165" i="131"/>
  <c r="Z165" i="131"/>
  <c r="Y165" i="131"/>
  <c r="X165" i="131"/>
  <c r="W165" i="131"/>
  <c r="V165" i="131"/>
  <c r="U165" i="131"/>
  <c r="T165" i="131"/>
  <c r="S165" i="131"/>
  <c r="R165" i="131"/>
  <c r="Q165" i="131"/>
  <c r="P165" i="131"/>
  <c r="O165" i="131"/>
  <c r="N165" i="131"/>
  <c r="M165" i="131"/>
  <c r="L165" i="131"/>
  <c r="K165" i="131"/>
  <c r="J165" i="131"/>
  <c r="I165" i="131"/>
  <c r="H165" i="131"/>
  <c r="AG164" i="131"/>
  <c r="AF164" i="131"/>
  <c r="AE164" i="131"/>
  <c r="AD164" i="131"/>
  <c r="AC164" i="131"/>
  <c r="AB164" i="131"/>
  <c r="AA164" i="131"/>
  <c r="Z164" i="131"/>
  <c r="Y164" i="131"/>
  <c r="X164" i="131"/>
  <c r="W164" i="131"/>
  <c r="V164" i="131"/>
  <c r="U164" i="131"/>
  <c r="T164" i="131"/>
  <c r="S164" i="131"/>
  <c r="R164" i="131"/>
  <c r="Q164" i="131"/>
  <c r="P164" i="131"/>
  <c r="O164" i="131"/>
  <c r="N164" i="131"/>
  <c r="M164" i="131"/>
  <c r="L164" i="131"/>
  <c r="K164" i="131"/>
  <c r="J164" i="131"/>
  <c r="I164" i="131"/>
  <c r="H164" i="131"/>
  <c r="AG163" i="131"/>
  <c r="AF163" i="131"/>
  <c r="AE163" i="131"/>
  <c r="AD163" i="131"/>
  <c r="AC163" i="131"/>
  <c r="AB163" i="131"/>
  <c r="AA163" i="131"/>
  <c r="Z163" i="131"/>
  <c r="Y163" i="131"/>
  <c r="X163" i="131"/>
  <c r="W163" i="131"/>
  <c r="V163" i="131"/>
  <c r="U163" i="131"/>
  <c r="T163" i="131"/>
  <c r="S163" i="131"/>
  <c r="R163" i="131"/>
  <c r="Q163" i="131"/>
  <c r="P163" i="131"/>
  <c r="O163" i="131"/>
  <c r="N163" i="131"/>
  <c r="M163" i="131"/>
  <c r="L163" i="131"/>
  <c r="K163" i="131"/>
  <c r="J163" i="131"/>
  <c r="I163" i="131"/>
  <c r="H163" i="131"/>
  <c r="AG162" i="131"/>
  <c r="AF162" i="131"/>
  <c r="AE162" i="131"/>
  <c r="AD162" i="131"/>
  <c r="AC162" i="131"/>
  <c r="AB162" i="131"/>
  <c r="AA162" i="131"/>
  <c r="Z162" i="131"/>
  <c r="Y162" i="131"/>
  <c r="X162" i="131"/>
  <c r="W162" i="131"/>
  <c r="V162" i="131"/>
  <c r="U162" i="131"/>
  <c r="T162" i="131"/>
  <c r="S162" i="131"/>
  <c r="R162" i="131"/>
  <c r="Q162" i="131"/>
  <c r="P162" i="131"/>
  <c r="O162" i="131"/>
  <c r="N162" i="131"/>
  <c r="M162" i="131"/>
  <c r="L162" i="131"/>
  <c r="K162" i="131"/>
  <c r="J162" i="131"/>
  <c r="I162" i="131"/>
  <c r="H162" i="131"/>
  <c r="AG161" i="131"/>
  <c r="AF161" i="131"/>
  <c r="AE161" i="131"/>
  <c r="AD161" i="131"/>
  <c r="AC161" i="131"/>
  <c r="AB161" i="131"/>
  <c r="AA161" i="131"/>
  <c r="Z161" i="131"/>
  <c r="Y161" i="131"/>
  <c r="X161" i="131"/>
  <c r="W161" i="131"/>
  <c r="V161" i="131"/>
  <c r="U161" i="131"/>
  <c r="T161" i="131"/>
  <c r="S161" i="131"/>
  <c r="R161" i="131"/>
  <c r="Q161" i="131"/>
  <c r="P161" i="131"/>
  <c r="O161" i="131"/>
  <c r="N161" i="131"/>
  <c r="M161" i="131"/>
  <c r="L161" i="131"/>
  <c r="K161" i="131"/>
  <c r="J161" i="131"/>
  <c r="I161" i="131"/>
  <c r="H161" i="131"/>
  <c r="AG160" i="131"/>
  <c r="AF160" i="131"/>
  <c r="AE160" i="131"/>
  <c r="AD160" i="131"/>
  <c r="AC160" i="131"/>
  <c r="AB160" i="131"/>
  <c r="AA160" i="131"/>
  <c r="Z160" i="131"/>
  <c r="Y160" i="131"/>
  <c r="X160" i="131"/>
  <c r="W160" i="131"/>
  <c r="V160" i="131"/>
  <c r="U160" i="131"/>
  <c r="T160" i="131"/>
  <c r="S160" i="131"/>
  <c r="R160" i="131"/>
  <c r="Q160" i="131"/>
  <c r="P160" i="131"/>
  <c r="O160" i="131"/>
  <c r="N160" i="131"/>
  <c r="M160" i="131"/>
  <c r="L160" i="131"/>
  <c r="K160" i="131"/>
  <c r="J160" i="131"/>
  <c r="I160" i="131"/>
  <c r="H160" i="131"/>
  <c r="AG159" i="131"/>
  <c r="AF159" i="131"/>
  <c r="AE159" i="131"/>
  <c r="AD159" i="131"/>
  <c r="AC159" i="131"/>
  <c r="AB159" i="131"/>
  <c r="AA159" i="131"/>
  <c r="Z159" i="131"/>
  <c r="Y159" i="131"/>
  <c r="X159" i="131"/>
  <c r="W159" i="131"/>
  <c r="V159" i="131"/>
  <c r="U159" i="131"/>
  <c r="T159" i="131"/>
  <c r="S159" i="131"/>
  <c r="R159" i="131"/>
  <c r="Q159" i="131"/>
  <c r="P159" i="131"/>
  <c r="O159" i="131"/>
  <c r="N159" i="131"/>
  <c r="M159" i="131"/>
  <c r="L159" i="131"/>
  <c r="K159" i="131"/>
  <c r="J159" i="131"/>
  <c r="I159" i="131"/>
  <c r="H159" i="131"/>
  <c r="AG158" i="131"/>
  <c r="AF158" i="131"/>
  <c r="AE158" i="131"/>
  <c r="AD158" i="131"/>
  <c r="AC158" i="131"/>
  <c r="AB158" i="131"/>
  <c r="AA158" i="131"/>
  <c r="Z158" i="131"/>
  <c r="Y158" i="131"/>
  <c r="X158" i="131"/>
  <c r="W158" i="131"/>
  <c r="V158" i="131"/>
  <c r="U158" i="131"/>
  <c r="T158" i="131"/>
  <c r="S158" i="131"/>
  <c r="R158" i="131"/>
  <c r="Q158" i="131"/>
  <c r="P158" i="131"/>
  <c r="O158" i="131"/>
  <c r="N158" i="131"/>
  <c r="M158" i="131"/>
  <c r="L158" i="131"/>
  <c r="K158" i="131"/>
  <c r="J158" i="131"/>
  <c r="I158" i="131"/>
  <c r="H158" i="131"/>
  <c r="AG157" i="131"/>
  <c r="AF157" i="131"/>
  <c r="AE157" i="131"/>
  <c r="AD157" i="131"/>
  <c r="AC157" i="131"/>
  <c r="AB157" i="131"/>
  <c r="AA157" i="131"/>
  <c r="Z157" i="131"/>
  <c r="Y157" i="131"/>
  <c r="X157" i="131"/>
  <c r="W157" i="131"/>
  <c r="V157" i="131"/>
  <c r="U157" i="131"/>
  <c r="T157" i="131"/>
  <c r="S157" i="131"/>
  <c r="R157" i="131"/>
  <c r="Q157" i="131"/>
  <c r="P157" i="131"/>
  <c r="O157" i="131"/>
  <c r="N157" i="131"/>
  <c r="M157" i="131"/>
  <c r="L157" i="131"/>
  <c r="K157" i="131"/>
  <c r="J157" i="131"/>
  <c r="I157" i="131"/>
  <c r="H157" i="131"/>
  <c r="AG155" i="131"/>
  <c r="AF155" i="131"/>
  <c r="AE155" i="131"/>
  <c r="AD155" i="131"/>
  <c r="AC155" i="131"/>
  <c r="AB155" i="131"/>
  <c r="AA155" i="131"/>
  <c r="Z155" i="131"/>
  <c r="Y155" i="131"/>
  <c r="X155" i="131"/>
  <c r="W155" i="131"/>
  <c r="V155" i="131"/>
  <c r="U155" i="131"/>
  <c r="T155" i="131"/>
  <c r="S155" i="131"/>
  <c r="R155" i="131"/>
  <c r="Q155" i="131"/>
  <c r="P155" i="131"/>
  <c r="O155" i="131"/>
  <c r="N155" i="131"/>
  <c r="M155" i="131"/>
  <c r="L155" i="131"/>
  <c r="K155" i="131"/>
  <c r="J155" i="131"/>
  <c r="I155" i="131"/>
  <c r="H155" i="131"/>
  <c r="AG154" i="131"/>
  <c r="AF154" i="131"/>
  <c r="AE154" i="131"/>
  <c r="AD154" i="131"/>
  <c r="AC154" i="131"/>
  <c r="AB154" i="131"/>
  <c r="AA154" i="131"/>
  <c r="Z154" i="131"/>
  <c r="Y154" i="131"/>
  <c r="X154" i="131"/>
  <c r="W154" i="131"/>
  <c r="V154" i="131"/>
  <c r="U154" i="131"/>
  <c r="T154" i="131"/>
  <c r="S154" i="131"/>
  <c r="R154" i="131"/>
  <c r="Q154" i="131"/>
  <c r="P154" i="131"/>
  <c r="O154" i="131"/>
  <c r="N154" i="131"/>
  <c r="M154" i="131"/>
  <c r="L154" i="131"/>
  <c r="K154" i="131"/>
  <c r="J154" i="131"/>
  <c r="I154" i="131"/>
  <c r="H154" i="131"/>
  <c r="AG153" i="131"/>
  <c r="AF153" i="131"/>
  <c r="AE153" i="131"/>
  <c r="AD153" i="131"/>
  <c r="AC153" i="131"/>
  <c r="AB153" i="131"/>
  <c r="AA153" i="131"/>
  <c r="Z153" i="131"/>
  <c r="Y153" i="131"/>
  <c r="X153" i="131"/>
  <c r="W153" i="131"/>
  <c r="V153" i="131"/>
  <c r="U153" i="131"/>
  <c r="T153" i="131"/>
  <c r="S153" i="131"/>
  <c r="R153" i="131"/>
  <c r="Q153" i="131"/>
  <c r="P153" i="131"/>
  <c r="O153" i="131"/>
  <c r="N153" i="131"/>
  <c r="M153" i="131"/>
  <c r="L153" i="131"/>
  <c r="K153" i="131"/>
  <c r="J153" i="131"/>
  <c r="I153" i="131"/>
  <c r="H153" i="131"/>
  <c r="AG152" i="131"/>
  <c r="AF152" i="131"/>
  <c r="AE152" i="131"/>
  <c r="AD152" i="131"/>
  <c r="AC152" i="131"/>
  <c r="AB152" i="131"/>
  <c r="AA152" i="131"/>
  <c r="Z152" i="131"/>
  <c r="Y152" i="131"/>
  <c r="X152" i="131"/>
  <c r="W152" i="131"/>
  <c r="V152" i="131"/>
  <c r="U152" i="131"/>
  <c r="T152" i="131"/>
  <c r="S152" i="131"/>
  <c r="R152" i="131"/>
  <c r="Q152" i="131"/>
  <c r="P152" i="131"/>
  <c r="O152" i="131"/>
  <c r="N152" i="131"/>
  <c r="M152" i="131"/>
  <c r="L152" i="131"/>
  <c r="K152" i="131"/>
  <c r="J152" i="131"/>
  <c r="I152" i="131"/>
  <c r="H152" i="131"/>
  <c r="AG151" i="131"/>
  <c r="AF151" i="131"/>
  <c r="AE151" i="131"/>
  <c r="AD151" i="131"/>
  <c r="AC151" i="131"/>
  <c r="AB151" i="131"/>
  <c r="AA151" i="131"/>
  <c r="Z151" i="131"/>
  <c r="Y151" i="131"/>
  <c r="X151" i="131"/>
  <c r="W151" i="131"/>
  <c r="V151" i="131"/>
  <c r="U151" i="131"/>
  <c r="T151" i="131"/>
  <c r="S151" i="131"/>
  <c r="R151" i="131"/>
  <c r="Q151" i="131"/>
  <c r="P151" i="131"/>
  <c r="O151" i="131"/>
  <c r="N151" i="131"/>
  <c r="M151" i="131"/>
  <c r="L151" i="131"/>
  <c r="K151" i="131"/>
  <c r="J151" i="131"/>
  <c r="I151" i="131"/>
  <c r="H151" i="131"/>
  <c r="AG150" i="131"/>
  <c r="AF150" i="131"/>
  <c r="AE150" i="131"/>
  <c r="AD150" i="131"/>
  <c r="AC150" i="131"/>
  <c r="AB150" i="131"/>
  <c r="AA150" i="131"/>
  <c r="Z150" i="131"/>
  <c r="Y150" i="131"/>
  <c r="X150" i="131"/>
  <c r="W150" i="131"/>
  <c r="V150" i="131"/>
  <c r="U150" i="131"/>
  <c r="T150" i="131"/>
  <c r="S150" i="131"/>
  <c r="R150" i="131"/>
  <c r="Q150" i="131"/>
  <c r="P150" i="131"/>
  <c r="O150" i="131"/>
  <c r="N150" i="131"/>
  <c r="M150" i="131"/>
  <c r="L150" i="131"/>
  <c r="K150" i="131"/>
  <c r="J150" i="131"/>
  <c r="I150" i="131"/>
  <c r="H150" i="131"/>
  <c r="AG149" i="131"/>
  <c r="AF149" i="131"/>
  <c r="AE149" i="131"/>
  <c r="AD149" i="131"/>
  <c r="AC149" i="131"/>
  <c r="AB149" i="131"/>
  <c r="AA149" i="131"/>
  <c r="Z149" i="131"/>
  <c r="Y149" i="131"/>
  <c r="X149" i="131"/>
  <c r="W149" i="131"/>
  <c r="V149" i="131"/>
  <c r="U149" i="131"/>
  <c r="T149" i="131"/>
  <c r="S149" i="131"/>
  <c r="R149" i="131"/>
  <c r="Q149" i="131"/>
  <c r="P149" i="131"/>
  <c r="O149" i="131"/>
  <c r="N149" i="131"/>
  <c r="M149" i="131"/>
  <c r="L149" i="131"/>
  <c r="K149" i="131"/>
  <c r="J149" i="131"/>
  <c r="I149" i="131"/>
  <c r="H149" i="131"/>
  <c r="AG148" i="131"/>
  <c r="AF148" i="131"/>
  <c r="AE148" i="131"/>
  <c r="AD148" i="131"/>
  <c r="AC148" i="131"/>
  <c r="AB148" i="131"/>
  <c r="AA148" i="131"/>
  <c r="Z148" i="131"/>
  <c r="Y148" i="131"/>
  <c r="X148" i="131"/>
  <c r="W148" i="131"/>
  <c r="V148" i="131"/>
  <c r="U148" i="131"/>
  <c r="T148" i="131"/>
  <c r="S148" i="131"/>
  <c r="R148" i="131"/>
  <c r="Q148" i="131"/>
  <c r="P148" i="131"/>
  <c r="O148" i="131"/>
  <c r="N148" i="131"/>
  <c r="M148" i="131"/>
  <c r="L148" i="131"/>
  <c r="K148" i="131"/>
  <c r="J148" i="131"/>
  <c r="I148" i="131"/>
  <c r="H148" i="131"/>
  <c r="AG147" i="131"/>
  <c r="AF147" i="131"/>
  <c r="AE147" i="131"/>
  <c r="AD147" i="131"/>
  <c r="AC147" i="131"/>
  <c r="AB147" i="131"/>
  <c r="AA147" i="131"/>
  <c r="Z147" i="131"/>
  <c r="Y147" i="131"/>
  <c r="X147" i="131"/>
  <c r="W147" i="131"/>
  <c r="V147" i="131"/>
  <c r="U147" i="131"/>
  <c r="T147" i="131"/>
  <c r="S147" i="131"/>
  <c r="R147" i="131"/>
  <c r="Q147" i="131"/>
  <c r="P147" i="131"/>
  <c r="O147" i="131"/>
  <c r="N147" i="131"/>
  <c r="M147" i="131"/>
  <c r="L147" i="131"/>
  <c r="K147" i="131"/>
  <c r="J147" i="131"/>
  <c r="I147" i="131"/>
  <c r="H147" i="131"/>
  <c r="AG145" i="131"/>
  <c r="AF145" i="131"/>
  <c r="AE145" i="131"/>
  <c r="AD145" i="131"/>
  <c r="AC145" i="131"/>
  <c r="AB145" i="131"/>
  <c r="AA145" i="131"/>
  <c r="Z145" i="131"/>
  <c r="Y145" i="131"/>
  <c r="X145" i="131"/>
  <c r="W145" i="131"/>
  <c r="V145" i="131"/>
  <c r="U145" i="131"/>
  <c r="T145" i="131"/>
  <c r="S145" i="131"/>
  <c r="R145" i="131"/>
  <c r="Q145" i="131"/>
  <c r="P145" i="131"/>
  <c r="O145" i="131"/>
  <c r="N145" i="131"/>
  <c r="M145" i="131"/>
  <c r="L145" i="131"/>
  <c r="K145" i="131"/>
  <c r="J145" i="131"/>
  <c r="I145" i="131"/>
  <c r="H145" i="131"/>
  <c r="AG144" i="131"/>
  <c r="AF144" i="131"/>
  <c r="AE144" i="131"/>
  <c r="AD144" i="131"/>
  <c r="AC144" i="131"/>
  <c r="AB144" i="131"/>
  <c r="AA144" i="131"/>
  <c r="Z144" i="131"/>
  <c r="Y144" i="131"/>
  <c r="X144" i="131"/>
  <c r="W144" i="131"/>
  <c r="V144" i="131"/>
  <c r="U144" i="131"/>
  <c r="T144" i="131"/>
  <c r="S144" i="131"/>
  <c r="R144" i="131"/>
  <c r="Q144" i="131"/>
  <c r="P144" i="131"/>
  <c r="O144" i="131"/>
  <c r="N144" i="131"/>
  <c r="M144" i="131"/>
  <c r="L144" i="131"/>
  <c r="K144" i="131"/>
  <c r="J144" i="131"/>
  <c r="I144" i="131"/>
  <c r="H144" i="131"/>
  <c r="AG143" i="131"/>
  <c r="AF143" i="131"/>
  <c r="AE143" i="131"/>
  <c r="AD143" i="131"/>
  <c r="AC143" i="131"/>
  <c r="AB143" i="131"/>
  <c r="AA143" i="131"/>
  <c r="Z143" i="131"/>
  <c r="Y143" i="131"/>
  <c r="X143" i="131"/>
  <c r="W143" i="131"/>
  <c r="V143" i="131"/>
  <c r="U143" i="131"/>
  <c r="T143" i="131"/>
  <c r="S143" i="131"/>
  <c r="R143" i="131"/>
  <c r="Q143" i="131"/>
  <c r="P143" i="131"/>
  <c r="O143" i="131"/>
  <c r="N143" i="131"/>
  <c r="M143" i="131"/>
  <c r="L143" i="131"/>
  <c r="K143" i="131"/>
  <c r="J143" i="131"/>
  <c r="I143" i="131"/>
  <c r="H143" i="131"/>
  <c r="AG142" i="131"/>
  <c r="AF142" i="131"/>
  <c r="AE142" i="131"/>
  <c r="AD142" i="131"/>
  <c r="AC142" i="131"/>
  <c r="AB142" i="131"/>
  <c r="AA142" i="131"/>
  <c r="Z142" i="131"/>
  <c r="Y142" i="131"/>
  <c r="X142" i="131"/>
  <c r="W142" i="131"/>
  <c r="V142" i="131"/>
  <c r="U142" i="131"/>
  <c r="T142" i="131"/>
  <c r="S142" i="131"/>
  <c r="R142" i="131"/>
  <c r="Q142" i="131"/>
  <c r="P142" i="131"/>
  <c r="O142" i="131"/>
  <c r="N142" i="131"/>
  <c r="M142" i="131"/>
  <c r="L142" i="131"/>
  <c r="K142" i="131"/>
  <c r="J142" i="131"/>
  <c r="I142" i="131"/>
  <c r="H142" i="131"/>
  <c r="AG141" i="131"/>
  <c r="AF141" i="131"/>
  <c r="AE141" i="131"/>
  <c r="AD141" i="131"/>
  <c r="AC141" i="131"/>
  <c r="AB141" i="131"/>
  <c r="AA141" i="131"/>
  <c r="Z141" i="131"/>
  <c r="Y141" i="131"/>
  <c r="X141" i="131"/>
  <c r="W141" i="131"/>
  <c r="V141" i="131"/>
  <c r="U141" i="131"/>
  <c r="T141" i="131"/>
  <c r="S141" i="131"/>
  <c r="R141" i="131"/>
  <c r="Q141" i="131"/>
  <c r="P141" i="131"/>
  <c r="O141" i="131"/>
  <c r="N141" i="131"/>
  <c r="M141" i="131"/>
  <c r="L141" i="131"/>
  <c r="K141" i="131"/>
  <c r="J141" i="131"/>
  <c r="I141" i="131"/>
  <c r="H141" i="131"/>
  <c r="AG140" i="131"/>
  <c r="AF140" i="131"/>
  <c r="AE140" i="131"/>
  <c r="AD140" i="131"/>
  <c r="AC140" i="131"/>
  <c r="AB140" i="131"/>
  <c r="AA140" i="131"/>
  <c r="Z140" i="131"/>
  <c r="Y140" i="131"/>
  <c r="X140" i="131"/>
  <c r="W140" i="131"/>
  <c r="V140" i="131"/>
  <c r="U140" i="131"/>
  <c r="T140" i="131"/>
  <c r="S140" i="131"/>
  <c r="R140" i="131"/>
  <c r="Q140" i="131"/>
  <c r="P140" i="131"/>
  <c r="O140" i="131"/>
  <c r="N140" i="131"/>
  <c r="M140" i="131"/>
  <c r="L140" i="131"/>
  <c r="K140" i="131"/>
  <c r="J140" i="131"/>
  <c r="I140" i="131"/>
  <c r="H140" i="131"/>
  <c r="AG139" i="131"/>
  <c r="AF139" i="131"/>
  <c r="AE139" i="131"/>
  <c r="AD139" i="131"/>
  <c r="AC139" i="131"/>
  <c r="AB139" i="131"/>
  <c r="AA139" i="131"/>
  <c r="Z139" i="131"/>
  <c r="Y139" i="131"/>
  <c r="X139" i="131"/>
  <c r="W139" i="131"/>
  <c r="V139" i="131"/>
  <c r="U139" i="131"/>
  <c r="T139" i="131"/>
  <c r="S139" i="131"/>
  <c r="R139" i="131"/>
  <c r="Q139" i="131"/>
  <c r="P139" i="131"/>
  <c r="O139" i="131"/>
  <c r="N139" i="131"/>
  <c r="M139" i="131"/>
  <c r="L139" i="131"/>
  <c r="K139" i="131"/>
  <c r="J139" i="131"/>
  <c r="I139" i="131"/>
  <c r="H139" i="131"/>
  <c r="AG138" i="131"/>
  <c r="AF138" i="131"/>
  <c r="AE138" i="131"/>
  <c r="AD138" i="131"/>
  <c r="AC138" i="131"/>
  <c r="AB138" i="131"/>
  <c r="AA138" i="131"/>
  <c r="Z138" i="131"/>
  <c r="Y138" i="131"/>
  <c r="X138" i="131"/>
  <c r="W138" i="131"/>
  <c r="V138" i="131"/>
  <c r="U138" i="131"/>
  <c r="T138" i="131"/>
  <c r="S138" i="131"/>
  <c r="R138" i="131"/>
  <c r="Q138" i="131"/>
  <c r="P138" i="131"/>
  <c r="O138" i="131"/>
  <c r="N138" i="131"/>
  <c r="M138" i="131"/>
  <c r="L138" i="131"/>
  <c r="K138" i="131"/>
  <c r="J138" i="131"/>
  <c r="I138" i="131"/>
  <c r="H138" i="131"/>
  <c r="AG137" i="131"/>
  <c r="AF137" i="131"/>
  <c r="AE137" i="131"/>
  <c r="AD137" i="131"/>
  <c r="AC137" i="131"/>
  <c r="AB137" i="131"/>
  <c r="AA137" i="131"/>
  <c r="Z137" i="131"/>
  <c r="Y137" i="131"/>
  <c r="X137" i="131"/>
  <c r="W137" i="131"/>
  <c r="V137" i="131"/>
  <c r="U137" i="131"/>
  <c r="T137" i="131"/>
  <c r="S137" i="131"/>
  <c r="R137" i="131"/>
  <c r="Q137" i="131"/>
  <c r="P137" i="131"/>
  <c r="O137" i="131"/>
  <c r="N137" i="131"/>
  <c r="M137" i="131"/>
  <c r="L137" i="131"/>
  <c r="K137" i="131"/>
  <c r="J137" i="131"/>
  <c r="I137" i="131"/>
  <c r="H137" i="131"/>
  <c r="AG135" i="131"/>
  <c r="AF135" i="131"/>
  <c r="AE135" i="131"/>
  <c r="AD135" i="131"/>
  <c r="AC135" i="131"/>
  <c r="AB135" i="131"/>
  <c r="AA135" i="131"/>
  <c r="Z135" i="131"/>
  <c r="Y135" i="131"/>
  <c r="X135" i="131"/>
  <c r="W135" i="131"/>
  <c r="V135" i="131"/>
  <c r="U135" i="131"/>
  <c r="T135" i="131"/>
  <c r="S135" i="131"/>
  <c r="R135" i="131"/>
  <c r="Q135" i="131"/>
  <c r="P135" i="131"/>
  <c r="O135" i="131"/>
  <c r="N135" i="131"/>
  <c r="M135" i="131"/>
  <c r="L135" i="131"/>
  <c r="K135" i="131"/>
  <c r="J135" i="131"/>
  <c r="I135" i="131"/>
  <c r="H135" i="131"/>
  <c r="AG134" i="131"/>
  <c r="AF134" i="131"/>
  <c r="AE134" i="131"/>
  <c r="AD134" i="131"/>
  <c r="AC134" i="131"/>
  <c r="AB134" i="131"/>
  <c r="AA134" i="131"/>
  <c r="Z134" i="131"/>
  <c r="Y134" i="131"/>
  <c r="X134" i="131"/>
  <c r="W134" i="131"/>
  <c r="V134" i="131"/>
  <c r="U134" i="131"/>
  <c r="T134" i="131"/>
  <c r="S134" i="131"/>
  <c r="R134" i="131"/>
  <c r="Q134" i="131"/>
  <c r="P134" i="131"/>
  <c r="O134" i="131"/>
  <c r="N134" i="131"/>
  <c r="M134" i="131"/>
  <c r="L134" i="131"/>
  <c r="K134" i="131"/>
  <c r="J134" i="131"/>
  <c r="I134" i="131"/>
  <c r="H134" i="131"/>
  <c r="AG133" i="131"/>
  <c r="AF133" i="131"/>
  <c r="AE133" i="131"/>
  <c r="AD133" i="131"/>
  <c r="AC133" i="131"/>
  <c r="AB133" i="131"/>
  <c r="AA133" i="131"/>
  <c r="Z133" i="131"/>
  <c r="Y133" i="131"/>
  <c r="X133" i="131"/>
  <c r="W133" i="131"/>
  <c r="V133" i="131"/>
  <c r="U133" i="131"/>
  <c r="T133" i="131"/>
  <c r="S133" i="131"/>
  <c r="R133" i="131"/>
  <c r="Q133" i="131"/>
  <c r="P133" i="131"/>
  <c r="O133" i="131"/>
  <c r="N133" i="131"/>
  <c r="M133" i="131"/>
  <c r="L133" i="131"/>
  <c r="K133" i="131"/>
  <c r="J133" i="131"/>
  <c r="I133" i="131"/>
  <c r="H133" i="131"/>
  <c r="AG132" i="131"/>
  <c r="AF132" i="131"/>
  <c r="AE132" i="131"/>
  <c r="AD132" i="131"/>
  <c r="AC132" i="131"/>
  <c r="AB132" i="131"/>
  <c r="AA132" i="131"/>
  <c r="Z132" i="131"/>
  <c r="Y132" i="131"/>
  <c r="X132" i="131"/>
  <c r="W132" i="131"/>
  <c r="V132" i="131"/>
  <c r="U132" i="131"/>
  <c r="T132" i="131"/>
  <c r="S132" i="131"/>
  <c r="R132" i="131"/>
  <c r="Q132" i="131"/>
  <c r="P132" i="131"/>
  <c r="O132" i="131"/>
  <c r="N132" i="131"/>
  <c r="M132" i="131"/>
  <c r="L132" i="131"/>
  <c r="K132" i="131"/>
  <c r="J132" i="131"/>
  <c r="I132" i="131"/>
  <c r="H132" i="131"/>
  <c r="AG131" i="131"/>
  <c r="AF131" i="131"/>
  <c r="AE131" i="131"/>
  <c r="AD131" i="131"/>
  <c r="AC131" i="131"/>
  <c r="AB131" i="131"/>
  <c r="AA131" i="131"/>
  <c r="Z131" i="131"/>
  <c r="Y131" i="131"/>
  <c r="X131" i="131"/>
  <c r="W131" i="131"/>
  <c r="V131" i="131"/>
  <c r="U131" i="131"/>
  <c r="T131" i="131"/>
  <c r="S131" i="131"/>
  <c r="R131" i="131"/>
  <c r="Q131" i="131"/>
  <c r="P131" i="131"/>
  <c r="O131" i="131"/>
  <c r="N131" i="131"/>
  <c r="M131" i="131"/>
  <c r="L131" i="131"/>
  <c r="K131" i="131"/>
  <c r="J131" i="131"/>
  <c r="I131" i="131"/>
  <c r="H131" i="131"/>
  <c r="AG130" i="131"/>
  <c r="AF130" i="131"/>
  <c r="AE130" i="131"/>
  <c r="AD130" i="131"/>
  <c r="AC130" i="131"/>
  <c r="AB130" i="131"/>
  <c r="AA130" i="131"/>
  <c r="Z130" i="131"/>
  <c r="Y130" i="131"/>
  <c r="X130" i="131"/>
  <c r="W130" i="131"/>
  <c r="V130" i="131"/>
  <c r="U130" i="131"/>
  <c r="T130" i="131"/>
  <c r="S130" i="131"/>
  <c r="R130" i="131"/>
  <c r="Q130" i="131"/>
  <c r="P130" i="131"/>
  <c r="O130" i="131"/>
  <c r="N130" i="131"/>
  <c r="M130" i="131"/>
  <c r="L130" i="131"/>
  <c r="K130" i="131"/>
  <c r="J130" i="131"/>
  <c r="I130" i="131"/>
  <c r="H130" i="131"/>
  <c r="AG129" i="131"/>
  <c r="AF129" i="131"/>
  <c r="AE129" i="131"/>
  <c r="AD129" i="131"/>
  <c r="AC129" i="131"/>
  <c r="AB129" i="131"/>
  <c r="AA129" i="131"/>
  <c r="Z129" i="131"/>
  <c r="Y129" i="131"/>
  <c r="X129" i="131"/>
  <c r="W129" i="131"/>
  <c r="V129" i="131"/>
  <c r="U129" i="131"/>
  <c r="T129" i="131"/>
  <c r="S129" i="131"/>
  <c r="R129" i="131"/>
  <c r="Q129" i="131"/>
  <c r="P129" i="131"/>
  <c r="O129" i="131"/>
  <c r="N129" i="131"/>
  <c r="M129" i="131"/>
  <c r="L129" i="131"/>
  <c r="K129" i="131"/>
  <c r="J129" i="131"/>
  <c r="I129" i="131"/>
  <c r="H129" i="131"/>
  <c r="AG128" i="131"/>
  <c r="AF128" i="131"/>
  <c r="AE128" i="131"/>
  <c r="AD128" i="131"/>
  <c r="AC128" i="131"/>
  <c r="AB128" i="131"/>
  <c r="AA128" i="131"/>
  <c r="Z128" i="131"/>
  <c r="Y128" i="131"/>
  <c r="X128" i="131"/>
  <c r="W128" i="131"/>
  <c r="V128" i="131"/>
  <c r="U128" i="131"/>
  <c r="T128" i="131"/>
  <c r="S128" i="131"/>
  <c r="R128" i="131"/>
  <c r="Q128" i="131"/>
  <c r="P128" i="131"/>
  <c r="O128" i="131"/>
  <c r="N128" i="131"/>
  <c r="M128" i="131"/>
  <c r="L128" i="131"/>
  <c r="K128" i="131"/>
  <c r="J128" i="131"/>
  <c r="I128" i="131"/>
  <c r="H128" i="131"/>
  <c r="AG127" i="131"/>
  <c r="AF127" i="131"/>
  <c r="AE127" i="131"/>
  <c r="AD127" i="131"/>
  <c r="AC127" i="131"/>
  <c r="AB127" i="131"/>
  <c r="AA127" i="131"/>
  <c r="Z127" i="131"/>
  <c r="Y127" i="131"/>
  <c r="X127" i="131"/>
  <c r="W127" i="131"/>
  <c r="V127" i="131"/>
  <c r="U127" i="131"/>
  <c r="T127" i="131"/>
  <c r="S127" i="131"/>
  <c r="R127" i="131"/>
  <c r="Q127" i="131"/>
  <c r="P127" i="131"/>
  <c r="O127" i="131"/>
  <c r="N127" i="131"/>
  <c r="M127" i="131"/>
  <c r="L127" i="131"/>
  <c r="K127" i="131"/>
  <c r="J127" i="131"/>
  <c r="I127" i="131"/>
  <c r="H127" i="131"/>
  <c r="AG125" i="131"/>
  <c r="AF125" i="131"/>
  <c r="AE125" i="131"/>
  <c r="AD125" i="131"/>
  <c r="AC125" i="131"/>
  <c r="AB125" i="131"/>
  <c r="AA125" i="131"/>
  <c r="Z125" i="131"/>
  <c r="Y125" i="131"/>
  <c r="X125" i="131"/>
  <c r="W125" i="131"/>
  <c r="V125" i="131"/>
  <c r="U125" i="131"/>
  <c r="T125" i="131"/>
  <c r="S125" i="131"/>
  <c r="R125" i="131"/>
  <c r="Q125" i="131"/>
  <c r="P125" i="131"/>
  <c r="O125" i="131"/>
  <c r="N125" i="131"/>
  <c r="M125" i="131"/>
  <c r="L125" i="131"/>
  <c r="K125" i="131"/>
  <c r="J125" i="131"/>
  <c r="I125" i="131"/>
  <c r="H125" i="131"/>
  <c r="AG124" i="131"/>
  <c r="AF124" i="131"/>
  <c r="AE124" i="131"/>
  <c r="AD124" i="131"/>
  <c r="AC124" i="131"/>
  <c r="AB124" i="131"/>
  <c r="AA124" i="131"/>
  <c r="Z124" i="131"/>
  <c r="Y124" i="131"/>
  <c r="X124" i="131"/>
  <c r="W124" i="131"/>
  <c r="V124" i="131"/>
  <c r="U124" i="131"/>
  <c r="T124" i="131"/>
  <c r="S124" i="131"/>
  <c r="R124" i="131"/>
  <c r="Q124" i="131"/>
  <c r="P124" i="131"/>
  <c r="O124" i="131"/>
  <c r="N124" i="131"/>
  <c r="M124" i="131"/>
  <c r="L124" i="131"/>
  <c r="K124" i="131"/>
  <c r="J124" i="131"/>
  <c r="I124" i="131"/>
  <c r="H124" i="131"/>
  <c r="AG123" i="131"/>
  <c r="AF123" i="131"/>
  <c r="AE123" i="131"/>
  <c r="AD123" i="131"/>
  <c r="AC123" i="131"/>
  <c r="AB123" i="131"/>
  <c r="AA123" i="131"/>
  <c r="Z123" i="131"/>
  <c r="Y123" i="131"/>
  <c r="X123" i="131"/>
  <c r="W123" i="131"/>
  <c r="V123" i="131"/>
  <c r="U123" i="131"/>
  <c r="T123" i="131"/>
  <c r="S123" i="131"/>
  <c r="R123" i="131"/>
  <c r="Q123" i="131"/>
  <c r="P123" i="131"/>
  <c r="O123" i="131"/>
  <c r="N123" i="131"/>
  <c r="M123" i="131"/>
  <c r="L123" i="131"/>
  <c r="K123" i="131"/>
  <c r="J123" i="131"/>
  <c r="I123" i="131"/>
  <c r="H123" i="131"/>
  <c r="AG122" i="131"/>
  <c r="AF122" i="131"/>
  <c r="AE122" i="131"/>
  <c r="AD122" i="131"/>
  <c r="AC122" i="131"/>
  <c r="AB122" i="131"/>
  <c r="AA122" i="131"/>
  <c r="Z122" i="131"/>
  <c r="Y122" i="131"/>
  <c r="X122" i="131"/>
  <c r="W122" i="131"/>
  <c r="V122" i="131"/>
  <c r="U122" i="131"/>
  <c r="T122" i="131"/>
  <c r="S122" i="131"/>
  <c r="R122" i="131"/>
  <c r="Q122" i="131"/>
  <c r="P122" i="131"/>
  <c r="O122" i="131"/>
  <c r="N122" i="131"/>
  <c r="M122" i="131"/>
  <c r="L122" i="131"/>
  <c r="K122" i="131"/>
  <c r="J122" i="131"/>
  <c r="I122" i="131"/>
  <c r="H122" i="131"/>
  <c r="AG121" i="131"/>
  <c r="AF121" i="131"/>
  <c r="AE121" i="131"/>
  <c r="AD121" i="131"/>
  <c r="AC121" i="131"/>
  <c r="AB121" i="131"/>
  <c r="AA121" i="131"/>
  <c r="Z121" i="131"/>
  <c r="Y121" i="131"/>
  <c r="X121" i="131"/>
  <c r="W121" i="131"/>
  <c r="V121" i="131"/>
  <c r="U121" i="131"/>
  <c r="T121" i="131"/>
  <c r="S121" i="131"/>
  <c r="R121" i="131"/>
  <c r="Q121" i="131"/>
  <c r="P121" i="131"/>
  <c r="O121" i="131"/>
  <c r="N121" i="131"/>
  <c r="M121" i="131"/>
  <c r="L121" i="131"/>
  <c r="K121" i="131"/>
  <c r="J121" i="131"/>
  <c r="I121" i="131"/>
  <c r="H121" i="131"/>
  <c r="AG120" i="131"/>
  <c r="AF120" i="131"/>
  <c r="AE120" i="131"/>
  <c r="AD120" i="131"/>
  <c r="AC120" i="131"/>
  <c r="AB120" i="131"/>
  <c r="AA120" i="131"/>
  <c r="Z120" i="131"/>
  <c r="Y120" i="131"/>
  <c r="X120" i="131"/>
  <c r="W120" i="131"/>
  <c r="V120" i="131"/>
  <c r="U120" i="131"/>
  <c r="T120" i="131"/>
  <c r="S120" i="131"/>
  <c r="R120" i="131"/>
  <c r="Q120" i="131"/>
  <c r="P120" i="131"/>
  <c r="O120" i="131"/>
  <c r="N120" i="131"/>
  <c r="M120" i="131"/>
  <c r="L120" i="131"/>
  <c r="K120" i="131"/>
  <c r="J120" i="131"/>
  <c r="I120" i="131"/>
  <c r="H120" i="131"/>
  <c r="AG119" i="131"/>
  <c r="AF119" i="131"/>
  <c r="AE119" i="131"/>
  <c r="AD119" i="131"/>
  <c r="AC119" i="131"/>
  <c r="AB119" i="131"/>
  <c r="AA119" i="131"/>
  <c r="Z119" i="131"/>
  <c r="Y119" i="131"/>
  <c r="X119" i="131"/>
  <c r="W119" i="131"/>
  <c r="V119" i="131"/>
  <c r="U119" i="131"/>
  <c r="T119" i="131"/>
  <c r="S119" i="131"/>
  <c r="R119" i="131"/>
  <c r="Q119" i="131"/>
  <c r="P119" i="131"/>
  <c r="O119" i="131"/>
  <c r="N119" i="131"/>
  <c r="M119" i="131"/>
  <c r="L119" i="131"/>
  <c r="K119" i="131"/>
  <c r="J119" i="131"/>
  <c r="I119" i="131"/>
  <c r="H119" i="131"/>
  <c r="AG118" i="131"/>
  <c r="AF118" i="131"/>
  <c r="AE118" i="131"/>
  <c r="AD118" i="131"/>
  <c r="AC118" i="131"/>
  <c r="AB118" i="131"/>
  <c r="AA118" i="131"/>
  <c r="Z118" i="131"/>
  <c r="Y118" i="131"/>
  <c r="X118" i="131"/>
  <c r="W118" i="131"/>
  <c r="V118" i="131"/>
  <c r="U118" i="131"/>
  <c r="T118" i="131"/>
  <c r="S118" i="131"/>
  <c r="R118" i="131"/>
  <c r="Q118" i="131"/>
  <c r="P118" i="131"/>
  <c r="O118" i="131"/>
  <c r="N118" i="131"/>
  <c r="M118" i="131"/>
  <c r="L118" i="131"/>
  <c r="K118" i="131"/>
  <c r="J118" i="131"/>
  <c r="I118" i="131"/>
  <c r="H118" i="131"/>
  <c r="AG117" i="131"/>
  <c r="AF117" i="131"/>
  <c r="AE117" i="131"/>
  <c r="AD117" i="131"/>
  <c r="AC117" i="131"/>
  <c r="AB117" i="131"/>
  <c r="AA117" i="131"/>
  <c r="Z117" i="131"/>
  <c r="Y117" i="131"/>
  <c r="X117" i="131"/>
  <c r="W117" i="131"/>
  <c r="V117" i="131"/>
  <c r="U117" i="131"/>
  <c r="T117" i="131"/>
  <c r="S117" i="131"/>
  <c r="R117" i="131"/>
  <c r="Q117" i="131"/>
  <c r="P117" i="131"/>
  <c r="O117" i="131"/>
  <c r="N117" i="131"/>
  <c r="M117" i="131"/>
  <c r="L117" i="131"/>
  <c r="K117" i="131"/>
  <c r="J117" i="131"/>
  <c r="I117" i="131"/>
  <c r="H117" i="131"/>
  <c r="AG115" i="131"/>
  <c r="AF115" i="131"/>
  <c r="AE115" i="131"/>
  <c r="AD115" i="131"/>
  <c r="AC115" i="131"/>
  <c r="AB115" i="131"/>
  <c r="AA115" i="131"/>
  <c r="Z115" i="131"/>
  <c r="Y115" i="131"/>
  <c r="X115" i="131"/>
  <c r="W115" i="131"/>
  <c r="V115" i="131"/>
  <c r="U115" i="131"/>
  <c r="T115" i="131"/>
  <c r="S115" i="131"/>
  <c r="R115" i="131"/>
  <c r="Q115" i="131"/>
  <c r="P115" i="131"/>
  <c r="O115" i="131"/>
  <c r="N115" i="131"/>
  <c r="M115" i="131"/>
  <c r="L115" i="131"/>
  <c r="K115" i="131"/>
  <c r="J115" i="131"/>
  <c r="I115" i="131"/>
  <c r="H115" i="131"/>
  <c r="O105" i="131"/>
  <c r="N105" i="131"/>
  <c r="M105" i="131"/>
  <c r="L105" i="131"/>
  <c r="O104" i="131"/>
  <c r="N104" i="131"/>
  <c r="M104" i="131"/>
  <c r="L104" i="131"/>
  <c r="AG95" i="131"/>
  <c r="AF95" i="131"/>
  <c r="AE95" i="131"/>
  <c r="AD95" i="131"/>
  <c r="AC95" i="131"/>
  <c r="AB95" i="131"/>
  <c r="AA95" i="131"/>
  <c r="Z95" i="131"/>
  <c r="Y95" i="131"/>
  <c r="X95" i="131"/>
  <c r="W95" i="131"/>
  <c r="V95" i="131"/>
  <c r="U95" i="131"/>
  <c r="T95" i="131"/>
  <c r="S95" i="131"/>
  <c r="R95" i="131"/>
  <c r="Q95" i="131"/>
  <c r="P95" i="131"/>
  <c r="O95" i="131"/>
  <c r="N95" i="131"/>
  <c r="M95" i="131"/>
  <c r="L95" i="131"/>
  <c r="K95" i="131"/>
  <c r="J95" i="131"/>
  <c r="I95" i="131"/>
  <c r="H95" i="131"/>
  <c r="AG94" i="131"/>
  <c r="AF94" i="131"/>
  <c r="AE94" i="131"/>
  <c r="AD94" i="131"/>
  <c r="AC94" i="131"/>
  <c r="AB94" i="131"/>
  <c r="AA94" i="131"/>
  <c r="Z94" i="131"/>
  <c r="Y94" i="131"/>
  <c r="X94" i="131"/>
  <c r="W94" i="131"/>
  <c r="V94" i="131"/>
  <c r="U94" i="131"/>
  <c r="T94" i="131"/>
  <c r="S94" i="131"/>
  <c r="R94" i="131"/>
  <c r="Q94" i="131"/>
  <c r="P94" i="131"/>
  <c r="O94" i="131"/>
  <c r="N94" i="131"/>
  <c r="M94" i="131"/>
  <c r="L94" i="131"/>
  <c r="K94" i="131"/>
  <c r="J94" i="131"/>
  <c r="I94" i="131"/>
  <c r="H94" i="131"/>
  <c r="AG93" i="131"/>
  <c r="AF93" i="131"/>
  <c r="AE93" i="131"/>
  <c r="AD93" i="131"/>
  <c r="AC93" i="131"/>
  <c r="AB93" i="131"/>
  <c r="AA93" i="131"/>
  <c r="Z93" i="131"/>
  <c r="Y93" i="131"/>
  <c r="X93" i="131"/>
  <c r="W93" i="131"/>
  <c r="V93" i="131"/>
  <c r="U93" i="131"/>
  <c r="T93" i="131"/>
  <c r="S93" i="131"/>
  <c r="R93" i="131"/>
  <c r="Q93" i="131"/>
  <c r="P93" i="131"/>
  <c r="O93" i="131"/>
  <c r="N93" i="131"/>
  <c r="M93" i="131"/>
  <c r="L93" i="131"/>
  <c r="K93" i="131"/>
  <c r="J93" i="131"/>
  <c r="I93" i="131"/>
  <c r="H93" i="131"/>
  <c r="AG92" i="131"/>
  <c r="AF92" i="131"/>
  <c r="AE92" i="131"/>
  <c r="AD92" i="131"/>
  <c r="AC92" i="131"/>
  <c r="AB92" i="131"/>
  <c r="AA92" i="131"/>
  <c r="Z92" i="131"/>
  <c r="Y92" i="131"/>
  <c r="X92" i="131"/>
  <c r="W92" i="131"/>
  <c r="V92" i="131"/>
  <c r="U92" i="131"/>
  <c r="T92" i="131"/>
  <c r="S92" i="131"/>
  <c r="R92" i="131"/>
  <c r="Q92" i="131"/>
  <c r="P92" i="131"/>
  <c r="O92" i="131"/>
  <c r="N92" i="131"/>
  <c r="M92" i="131"/>
  <c r="L92" i="131"/>
  <c r="K92" i="131"/>
  <c r="J92" i="131"/>
  <c r="I92" i="131"/>
  <c r="H92" i="131"/>
  <c r="AG91" i="131"/>
  <c r="AF91" i="131"/>
  <c r="AE91" i="131"/>
  <c r="AD91" i="131"/>
  <c r="AC91" i="131"/>
  <c r="AB91" i="131"/>
  <c r="AA91" i="131"/>
  <c r="Z91" i="131"/>
  <c r="Y91" i="131"/>
  <c r="X91" i="131"/>
  <c r="W91" i="131"/>
  <c r="V91" i="131"/>
  <c r="U91" i="131"/>
  <c r="T91" i="131"/>
  <c r="S91" i="131"/>
  <c r="R91" i="131"/>
  <c r="Q91" i="131"/>
  <c r="P91" i="131"/>
  <c r="O91" i="131"/>
  <c r="N91" i="131"/>
  <c r="M91" i="131"/>
  <c r="L91" i="131"/>
  <c r="K91" i="131"/>
  <c r="J91" i="131"/>
  <c r="I91" i="131"/>
  <c r="H91" i="131"/>
  <c r="AG90" i="131"/>
  <c r="AF90" i="131"/>
  <c r="AE90" i="131"/>
  <c r="AD90" i="131"/>
  <c r="AC90" i="131"/>
  <c r="AB90" i="131"/>
  <c r="AA90" i="131"/>
  <c r="Z90" i="131"/>
  <c r="Y90" i="131"/>
  <c r="X90" i="131"/>
  <c r="W90" i="131"/>
  <c r="V90" i="131"/>
  <c r="U90" i="131"/>
  <c r="T90" i="131"/>
  <c r="S90" i="131"/>
  <c r="R90" i="131"/>
  <c r="Q90" i="131"/>
  <c r="P90" i="131"/>
  <c r="O90" i="131"/>
  <c r="N90" i="131"/>
  <c r="M90" i="131"/>
  <c r="L90" i="131"/>
  <c r="K90" i="131"/>
  <c r="J90" i="131"/>
  <c r="I90" i="131"/>
  <c r="H90" i="131"/>
  <c r="AG89" i="131"/>
  <c r="AF89" i="131"/>
  <c r="AE89" i="131"/>
  <c r="AD89" i="131"/>
  <c r="AC89" i="131"/>
  <c r="AB89" i="131"/>
  <c r="AA89" i="131"/>
  <c r="Z89" i="131"/>
  <c r="Y89" i="131"/>
  <c r="X89" i="131"/>
  <c r="W89" i="131"/>
  <c r="V89" i="131"/>
  <c r="U89" i="131"/>
  <c r="T89" i="131"/>
  <c r="S89" i="131"/>
  <c r="R89" i="131"/>
  <c r="Q89" i="131"/>
  <c r="P89" i="131"/>
  <c r="O89" i="131"/>
  <c r="N89" i="131"/>
  <c r="M89" i="131"/>
  <c r="L89" i="131"/>
  <c r="K89" i="131"/>
  <c r="J89" i="131"/>
  <c r="I89" i="131"/>
  <c r="H89" i="131"/>
  <c r="AG88" i="131"/>
  <c r="AF88" i="131"/>
  <c r="AE88" i="131"/>
  <c r="AD88" i="131"/>
  <c r="AC88" i="131"/>
  <c r="AB88" i="131"/>
  <c r="AA88" i="131"/>
  <c r="Z88" i="131"/>
  <c r="Y88" i="131"/>
  <c r="X88" i="131"/>
  <c r="W88" i="131"/>
  <c r="V88" i="131"/>
  <c r="U88" i="131"/>
  <c r="T88" i="131"/>
  <c r="S88" i="131"/>
  <c r="R88" i="131"/>
  <c r="Q88" i="131"/>
  <c r="P88" i="131"/>
  <c r="O88" i="131"/>
  <c r="N88" i="131"/>
  <c r="M88" i="131"/>
  <c r="L88" i="131"/>
  <c r="K88" i="131"/>
  <c r="J88" i="131"/>
  <c r="I88" i="131"/>
  <c r="H88" i="131"/>
  <c r="AG87" i="131"/>
  <c r="AF87" i="131"/>
  <c r="AE87" i="131"/>
  <c r="AD87" i="131"/>
  <c r="AC87" i="131"/>
  <c r="AB87" i="131"/>
  <c r="AA87" i="131"/>
  <c r="Z87" i="131"/>
  <c r="Y87" i="131"/>
  <c r="X87" i="131"/>
  <c r="W87" i="131"/>
  <c r="V87" i="131"/>
  <c r="U87" i="131"/>
  <c r="T87" i="131"/>
  <c r="S87" i="131"/>
  <c r="R87" i="131"/>
  <c r="Q87" i="131"/>
  <c r="P87" i="131"/>
  <c r="O87" i="131"/>
  <c r="N87" i="131"/>
  <c r="M87" i="131"/>
  <c r="L87" i="131"/>
  <c r="K87" i="131"/>
  <c r="J87" i="131"/>
  <c r="I87" i="131"/>
  <c r="H87" i="131"/>
  <c r="AG85" i="131"/>
  <c r="AF85" i="131"/>
  <c r="AE85" i="131"/>
  <c r="AD85" i="131"/>
  <c r="AC85" i="131"/>
  <c r="AB85" i="131"/>
  <c r="AA85" i="131"/>
  <c r="Z85" i="131"/>
  <c r="Y85" i="131"/>
  <c r="X85" i="131"/>
  <c r="W85" i="131"/>
  <c r="V85" i="131"/>
  <c r="U85" i="131"/>
  <c r="T85" i="131"/>
  <c r="S85" i="131"/>
  <c r="R85" i="131"/>
  <c r="Q85" i="131"/>
  <c r="P85" i="131"/>
  <c r="O85" i="131"/>
  <c r="N85" i="131"/>
  <c r="M85" i="131"/>
  <c r="L85" i="131"/>
  <c r="K85" i="131"/>
  <c r="J85" i="131"/>
  <c r="I85" i="131"/>
  <c r="H85" i="131"/>
  <c r="AG84" i="131"/>
  <c r="AF84" i="131"/>
  <c r="AE84" i="131"/>
  <c r="AD84" i="131"/>
  <c r="AC84" i="131"/>
  <c r="AB84" i="131"/>
  <c r="AA84" i="131"/>
  <c r="Z84" i="131"/>
  <c r="Y84" i="131"/>
  <c r="X84" i="131"/>
  <c r="W84" i="131"/>
  <c r="V84" i="131"/>
  <c r="U84" i="131"/>
  <c r="T84" i="131"/>
  <c r="S84" i="131"/>
  <c r="R84" i="131"/>
  <c r="Q84" i="131"/>
  <c r="P84" i="131"/>
  <c r="O84" i="131"/>
  <c r="N84" i="131"/>
  <c r="M84" i="131"/>
  <c r="L84" i="131"/>
  <c r="K84" i="131"/>
  <c r="J84" i="131"/>
  <c r="I84" i="131"/>
  <c r="H84" i="131"/>
  <c r="AG83" i="131"/>
  <c r="AF83" i="131"/>
  <c r="AE83" i="131"/>
  <c r="AD83" i="131"/>
  <c r="AC83" i="131"/>
  <c r="AB83" i="131"/>
  <c r="AA83" i="131"/>
  <c r="Z83" i="131"/>
  <c r="Y83" i="131"/>
  <c r="X83" i="131"/>
  <c r="W83" i="131"/>
  <c r="V83" i="131"/>
  <c r="U83" i="131"/>
  <c r="T83" i="131"/>
  <c r="S83" i="131"/>
  <c r="R83" i="131"/>
  <c r="Q83" i="131"/>
  <c r="P83" i="131"/>
  <c r="O83" i="131"/>
  <c r="N83" i="131"/>
  <c r="M83" i="131"/>
  <c r="L83" i="131"/>
  <c r="K83" i="131"/>
  <c r="J83" i="131"/>
  <c r="I83" i="131"/>
  <c r="H83" i="131"/>
  <c r="AG82" i="131"/>
  <c r="AF82" i="131"/>
  <c r="AE82" i="131"/>
  <c r="AD82" i="131"/>
  <c r="AC82" i="131"/>
  <c r="AB82" i="131"/>
  <c r="AA82" i="131"/>
  <c r="Z82" i="131"/>
  <c r="Y82" i="131"/>
  <c r="X82" i="131"/>
  <c r="W82" i="131"/>
  <c r="V82" i="131"/>
  <c r="U82" i="131"/>
  <c r="T82" i="131"/>
  <c r="S82" i="131"/>
  <c r="R82" i="131"/>
  <c r="Q82" i="131"/>
  <c r="P82" i="131"/>
  <c r="O82" i="131"/>
  <c r="N82" i="131"/>
  <c r="M82" i="131"/>
  <c r="L82" i="131"/>
  <c r="K82" i="131"/>
  <c r="J82" i="131"/>
  <c r="I82" i="131"/>
  <c r="H82" i="131"/>
  <c r="AG81" i="131"/>
  <c r="AF81" i="131"/>
  <c r="AE81" i="131"/>
  <c r="AD81" i="131"/>
  <c r="AC81" i="131"/>
  <c r="AB81" i="131"/>
  <c r="AA81" i="131"/>
  <c r="Z81" i="131"/>
  <c r="Y81" i="131"/>
  <c r="X81" i="131"/>
  <c r="W81" i="131"/>
  <c r="V81" i="131"/>
  <c r="U81" i="131"/>
  <c r="T81" i="131"/>
  <c r="S81" i="131"/>
  <c r="R81" i="131"/>
  <c r="Q81" i="131"/>
  <c r="P81" i="131"/>
  <c r="O81" i="131"/>
  <c r="N81" i="131"/>
  <c r="M81" i="131"/>
  <c r="L81" i="131"/>
  <c r="K81" i="131"/>
  <c r="J81" i="131"/>
  <c r="I81" i="131"/>
  <c r="H81" i="131"/>
  <c r="AG80" i="131"/>
  <c r="AF80" i="131"/>
  <c r="AE80" i="131"/>
  <c r="AD80" i="131"/>
  <c r="AC80" i="131"/>
  <c r="AB80" i="131"/>
  <c r="AA80" i="131"/>
  <c r="Z80" i="131"/>
  <c r="Y80" i="131"/>
  <c r="X80" i="131"/>
  <c r="W80" i="131"/>
  <c r="V80" i="131"/>
  <c r="U80" i="131"/>
  <c r="T80" i="131"/>
  <c r="S80" i="131"/>
  <c r="R80" i="131"/>
  <c r="Q80" i="131"/>
  <c r="P80" i="131"/>
  <c r="O80" i="131"/>
  <c r="N80" i="131"/>
  <c r="M80" i="131"/>
  <c r="L80" i="131"/>
  <c r="K80" i="131"/>
  <c r="J80" i="131"/>
  <c r="I80" i="131"/>
  <c r="H80" i="131"/>
  <c r="AG79" i="131"/>
  <c r="AF79" i="131"/>
  <c r="AE79" i="131"/>
  <c r="AD79" i="131"/>
  <c r="AC79" i="131"/>
  <c r="AB79" i="131"/>
  <c r="AA79" i="131"/>
  <c r="Z79" i="131"/>
  <c r="Y79" i="131"/>
  <c r="X79" i="131"/>
  <c r="W79" i="131"/>
  <c r="V79" i="131"/>
  <c r="U79" i="131"/>
  <c r="T79" i="131"/>
  <c r="S79" i="131"/>
  <c r="R79" i="131"/>
  <c r="Q79" i="131"/>
  <c r="P79" i="131"/>
  <c r="O79" i="131"/>
  <c r="N79" i="131"/>
  <c r="M79" i="131"/>
  <c r="L79" i="131"/>
  <c r="K79" i="131"/>
  <c r="J79" i="131"/>
  <c r="I79" i="131"/>
  <c r="H79" i="131"/>
  <c r="AG78" i="131"/>
  <c r="AF78" i="131"/>
  <c r="AE78" i="131"/>
  <c r="AD78" i="131"/>
  <c r="AC78" i="131"/>
  <c r="AB78" i="131"/>
  <c r="AA78" i="131"/>
  <c r="Z78" i="131"/>
  <c r="Y78" i="131"/>
  <c r="X78" i="131"/>
  <c r="W78" i="131"/>
  <c r="V78" i="131"/>
  <c r="U78" i="131"/>
  <c r="T78" i="131"/>
  <c r="S78" i="131"/>
  <c r="R78" i="131"/>
  <c r="Q78" i="131"/>
  <c r="P78" i="131"/>
  <c r="O78" i="131"/>
  <c r="N78" i="131"/>
  <c r="M78" i="131"/>
  <c r="L78" i="131"/>
  <c r="K78" i="131"/>
  <c r="J78" i="131"/>
  <c r="I78" i="131"/>
  <c r="H78" i="131"/>
  <c r="AG77" i="131"/>
  <c r="AF77" i="131"/>
  <c r="AE77" i="131"/>
  <c r="AD77" i="131"/>
  <c r="AC77" i="131"/>
  <c r="AB77" i="131"/>
  <c r="AA77" i="131"/>
  <c r="Z77" i="131"/>
  <c r="Y77" i="131"/>
  <c r="X77" i="131"/>
  <c r="W77" i="131"/>
  <c r="V77" i="131"/>
  <c r="U77" i="131"/>
  <c r="T77" i="131"/>
  <c r="S77" i="131"/>
  <c r="R77" i="131"/>
  <c r="Q77" i="131"/>
  <c r="P77" i="131"/>
  <c r="O77" i="131"/>
  <c r="N77" i="131"/>
  <c r="M77" i="131"/>
  <c r="L77" i="131"/>
  <c r="K77" i="131"/>
  <c r="J77" i="131"/>
  <c r="I77" i="131"/>
  <c r="H77" i="131"/>
  <c r="AG75" i="131"/>
  <c r="AF75" i="131"/>
  <c r="AE75" i="131"/>
  <c r="AD75" i="131"/>
  <c r="AC75" i="131"/>
  <c r="AB75" i="131"/>
  <c r="AA75" i="131"/>
  <c r="Z75" i="131"/>
  <c r="Y75" i="131"/>
  <c r="X75" i="131"/>
  <c r="W75" i="131"/>
  <c r="V75" i="131"/>
  <c r="U75" i="131"/>
  <c r="T75" i="131"/>
  <c r="S75" i="131"/>
  <c r="R75" i="131"/>
  <c r="Q75" i="131"/>
  <c r="P75" i="131"/>
  <c r="O75" i="131"/>
  <c r="N75" i="131"/>
  <c r="M75" i="131"/>
  <c r="L75" i="131"/>
  <c r="K75" i="131"/>
  <c r="J75" i="131"/>
  <c r="I75" i="131"/>
  <c r="H75" i="131"/>
  <c r="AG74" i="131"/>
  <c r="AF74" i="131"/>
  <c r="AE74" i="131"/>
  <c r="AD74" i="131"/>
  <c r="AC74" i="131"/>
  <c r="AB74" i="131"/>
  <c r="AA74" i="131"/>
  <c r="Z74" i="131"/>
  <c r="Y74" i="131"/>
  <c r="X74" i="131"/>
  <c r="W74" i="131"/>
  <c r="V74" i="131"/>
  <c r="U74" i="131"/>
  <c r="T74" i="131"/>
  <c r="S74" i="131"/>
  <c r="R74" i="131"/>
  <c r="Q74" i="131"/>
  <c r="P74" i="131"/>
  <c r="O74" i="131"/>
  <c r="N74" i="131"/>
  <c r="M74" i="131"/>
  <c r="L74" i="131"/>
  <c r="K74" i="131"/>
  <c r="J74" i="131"/>
  <c r="I74" i="131"/>
  <c r="H74" i="131"/>
  <c r="AG73" i="131"/>
  <c r="AF73" i="131"/>
  <c r="AE73" i="131"/>
  <c r="AD73" i="131"/>
  <c r="AC73" i="131"/>
  <c r="AB73" i="131"/>
  <c r="AA73" i="131"/>
  <c r="Z73" i="131"/>
  <c r="Y73" i="131"/>
  <c r="X73" i="131"/>
  <c r="W73" i="131"/>
  <c r="V73" i="131"/>
  <c r="U73" i="131"/>
  <c r="T73" i="131"/>
  <c r="S73" i="131"/>
  <c r="R73" i="131"/>
  <c r="Q73" i="131"/>
  <c r="P73" i="131"/>
  <c r="O73" i="131"/>
  <c r="N73" i="131"/>
  <c r="M73" i="131"/>
  <c r="L73" i="131"/>
  <c r="K73" i="131"/>
  <c r="J73" i="131"/>
  <c r="I73" i="131"/>
  <c r="H73" i="131"/>
  <c r="AG72" i="131"/>
  <c r="AF72" i="131"/>
  <c r="AE72" i="131"/>
  <c r="AD72" i="131"/>
  <c r="AC72" i="131"/>
  <c r="AB72" i="131"/>
  <c r="AA72" i="131"/>
  <c r="Z72" i="131"/>
  <c r="Y72" i="131"/>
  <c r="X72" i="131"/>
  <c r="W72" i="131"/>
  <c r="V72" i="131"/>
  <c r="U72" i="131"/>
  <c r="T72" i="131"/>
  <c r="S72" i="131"/>
  <c r="R72" i="131"/>
  <c r="Q72" i="131"/>
  <c r="P72" i="131"/>
  <c r="O72" i="131"/>
  <c r="N72" i="131"/>
  <c r="M72" i="131"/>
  <c r="L72" i="131"/>
  <c r="K72" i="131"/>
  <c r="J72" i="131"/>
  <c r="I72" i="131"/>
  <c r="H72" i="131"/>
  <c r="AG71" i="131"/>
  <c r="AF71" i="131"/>
  <c r="AE71" i="131"/>
  <c r="AD71" i="131"/>
  <c r="AC71" i="131"/>
  <c r="AB71" i="131"/>
  <c r="AA71" i="131"/>
  <c r="Z71" i="131"/>
  <c r="Y71" i="131"/>
  <c r="X71" i="131"/>
  <c r="W71" i="131"/>
  <c r="V71" i="131"/>
  <c r="U71" i="131"/>
  <c r="T71" i="131"/>
  <c r="S71" i="131"/>
  <c r="R71" i="131"/>
  <c r="Q71" i="131"/>
  <c r="P71" i="131"/>
  <c r="O71" i="131"/>
  <c r="N71" i="131"/>
  <c r="M71" i="131"/>
  <c r="L71" i="131"/>
  <c r="K71" i="131"/>
  <c r="J71" i="131"/>
  <c r="I71" i="131"/>
  <c r="H71" i="131"/>
  <c r="AG70" i="131"/>
  <c r="AF70" i="131"/>
  <c r="AE70" i="131"/>
  <c r="AD70" i="131"/>
  <c r="AC70" i="131"/>
  <c r="AB70" i="131"/>
  <c r="AA70" i="131"/>
  <c r="Z70" i="131"/>
  <c r="Y70" i="131"/>
  <c r="X70" i="131"/>
  <c r="W70" i="131"/>
  <c r="V70" i="131"/>
  <c r="U70" i="131"/>
  <c r="T70" i="131"/>
  <c r="S70" i="131"/>
  <c r="R70" i="131"/>
  <c r="Q70" i="131"/>
  <c r="P70" i="131"/>
  <c r="O70" i="131"/>
  <c r="N70" i="131"/>
  <c r="M70" i="131"/>
  <c r="L70" i="131"/>
  <c r="K70" i="131"/>
  <c r="J70" i="131"/>
  <c r="I70" i="131"/>
  <c r="H70" i="131"/>
  <c r="AG69" i="131"/>
  <c r="AF69" i="131"/>
  <c r="AE69" i="131"/>
  <c r="AD69" i="131"/>
  <c r="AC69" i="131"/>
  <c r="AB69" i="131"/>
  <c r="AA69" i="131"/>
  <c r="Z69" i="131"/>
  <c r="Y69" i="131"/>
  <c r="X69" i="131"/>
  <c r="W69" i="131"/>
  <c r="V69" i="131"/>
  <c r="U69" i="131"/>
  <c r="T69" i="131"/>
  <c r="S69" i="131"/>
  <c r="R69" i="131"/>
  <c r="Q69" i="131"/>
  <c r="P69" i="131"/>
  <c r="O69" i="131"/>
  <c r="N69" i="131"/>
  <c r="M69" i="131"/>
  <c r="L69" i="131"/>
  <c r="K69" i="131"/>
  <c r="J69" i="131"/>
  <c r="I69" i="131"/>
  <c r="H69" i="131"/>
  <c r="AG68" i="131"/>
  <c r="AF68" i="131"/>
  <c r="AE68" i="131"/>
  <c r="AD68" i="131"/>
  <c r="AC68" i="131"/>
  <c r="AB68" i="131"/>
  <c r="AA68" i="131"/>
  <c r="Z68" i="131"/>
  <c r="Y68" i="131"/>
  <c r="X68" i="131"/>
  <c r="W68" i="131"/>
  <c r="V68" i="131"/>
  <c r="U68" i="131"/>
  <c r="T68" i="131"/>
  <c r="S68" i="131"/>
  <c r="R68" i="131"/>
  <c r="Q68" i="131"/>
  <c r="P68" i="131"/>
  <c r="O68" i="131"/>
  <c r="N68" i="131"/>
  <c r="M68" i="131"/>
  <c r="L68" i="131"/>
  <c r="K68" i="131"/>
  <c r="J68" i="131"/>
  <c r="I68" i="131"/>
  <c r="H68" i="131"/>
  <c r="AG67" i="131"/>
  <c r="AF67" i="131"/>
  <c r="AE67" i="131"/>
  <c r="AD67" i="131"/>
  <c r="AC67" i="131"/>
  <c r="AB67" i="131"/>
  <c r="AA67" i="131"/>
  <c r="Z67" i="131"/>
  <c r="Y67" i="131"/>
  <c r="X67" i="131"/>
  <c r="W67" i="131"/>
  <c r="V67" i="131"/>
  <c r="U67" i="131"/>
  <c r="T67" i="131"/>
  <c r="S67" i="131"/>
  <c r="R67" i="131"/>
  <c r="Q67" i="131"/>
  <c r="P67" i="131"/>
  <c r="O67" i="131"/>
  <c r="N67" i="131"/>
  <c r="M67" i="131"/>
  <c r="L67" i="131"/>
  <c r="K67" i="131"/>
  <c r="J67" i="131"/>
  <c r="I67" i="131"/>
  <c r="H67" i="131"/>
  <c r="AG65" i="131"/>
  <c r="AF65" i="131"/>
  <c r="AE65" i="131"/>
  <c r="AD65" i="131"/>
  <c r="AC65" i="131"/>
  <c r="AB65" i="131"/>
  <c r="AA65" i="131"/>
  <c r="Z65" i="131"/>
  <c r="Y65" i="131"/>
  <c r="X65" i="131"/>
  <c r="W65" i="131"/>
  <c r="V65" i="131"/>
  <c r="U65" i="131"/>
  <c r="T65" i="131"/>
  <c r="S65" i="131"/>
  <c r="R65" i="131"/>
  <c r="Q65" i="131"/>
  <c r="P65" i="131"/>
  <c r="O65" i="131"/>
  <c r="N65" i="131"/>
  <c r="M65" i="131"/>
  <c r="L65" i="131"/>
  <c r="K65" i="131"/>
  <c r="J65" i="131"/>
  <c r="I65" i="131"/>
  <c r="H65" i="131"/>
  <c r="AG64" i="131"/>
  <c r="AF64" i="131"/>
  <c r="AE64" i="131"/>
  <c r="AD64" i="131"/>
  <c r="AC64" i="131"/>
  <c r="AB64" i="131"/>
  <c r="AA64" i="131"/>
  <c r="Z64" i="131"/>
  <c r="Y64" i="131"/>
  <c r="X64" i="131"/>
  <c r="W64" i="131"/>
  <c r="V64" i="131"/>
  <c r="U64" i="131"/>
  <c r="T64" i="131"/>
  <c r="S64" i="131"/>
  <c r="R64" i="131"/>
  <c r="Q64" i="131"/>
  <c r="P64" i="131"/>
  <c r="O64" i="131"/>
  <c r="N64" i="131"/>
  <c r="M64" i="131"/>
  <c r="L64" i="131"/>
  <c r="K64" i="131"/>
  <c r="J64" i="131"/>
  <c r="I64" i="131"/>
  <c r="H64" i="131"/>
  <c r="AG63" i="131"/>
  <c r="AF63" i="131"/>
  <c r="AE63" i="131"/>
  <c r="AD63" i="131"/>
  <c r="AC63" i="131"/>
  <c r="AB63" i="131"/>
  <c r="AA63" i="131"/>
  <c r="Z63" i="131"/>
  <c r="Y63" i="131"/>
  <c r="X63" i="131"/>
  <c r="W63" i="131"/>
  <c r="V63" i="131"/>
  <c r="U63" i="131"/>
  <c r="T63" i="131"/>
  <c r="S63" i="131"/>
  <c r="R63" i="131"/>
  <c r="Q63" i="131"/>
  <c r="P63" i="131"/>
  <c r="O63" i="131"/>
  <c r="N63" i="131"/>
  <c r="M63" i="131"/>
  <c r="L63" i="131"/>
  <c r="K63" i="131"/>
  <c r="J63" i="131"/>
  <c r="I63" i="131"/>
  <c r="H63" i="131"/>
  <c r="AG62" i="131"/>
  <c r="AF62" i="131"/>
  <c r="AE62" i="131"/>
  <c r="AD62" i="131"/>
  <c r="AC62" i="131"/>
  <c r="AB62" i="131"/>
  <c r="AA62" i="131"/>
  <c r="Z62" i="131"/>
  <c r="Y62" i="131"/>
  <c r="X62" i="131"/>
  <c r="W62" i="131"/>
  <c r="V62" i="131"/>
  <c r="U62" i="131"/>
  <c r="T62" i="131"/>
  <c r="S62" i="131"/>
  <c r="R62" i="131"/>
  <c r="Q62" i="131"/>
  <c r="P62" i="131"/>
  <c r="O62" i="131"/>
  <c r="N62" i="131"/>
  <c r="M62" i="131"/>
  <c r="L62" i="131"/>
  <c r="K62" i="131"/>
  <c r="J62" i="131"/>
  <c r="I62" i="131"/>
  <c r="H62" i="131"/>
  <c r="AG61" i="131"/>
  <c r="AF61" i="131"/>
  <c r="AE61" i="131"/>
  <c r="AD61" i="131"/>
  <c r="AC61" i="131"/>
  <c r="AB61" i="131"/>
  <c r="AA61" i="131"/>
  <c r="Z61" i="131"/>
  <c r="Y61" i="131"/>
  <c r="X61" i="131"/>
  <c r="W61" i="131"/>
  <c r="V61" i="131"/>
  <c r="U61" i="131"/>
  <c r="T61" i="131"/>
  <c r="S61" i="131"/>
  <c r="R61" i="131"/>
  <c r="Q61" i="131"/>
  <c r="P61" i="131"/>
  <c r="O61" i="131"/>
  <c r="N61" i="131"/>
  <c r="M61" i="131"/>
  <c r="L61" i="131"/>
  <c r="K61" i="131"/>
  <c r="J61" i="131"/>
  <c r="I61" i="131"/>
  <c r="H61" i="131"/>
  <c r="AG60" i="131"/>
  <c r="AF60" i="131"/>
  <c r="AE60" i="131"/>
  <c r="AD60" i="131"/>
  <c r="AC60" i="131"/>
  <c r="AB60" i="131"/>
  <c r="AA60" i="131"/>
  <c r="Z60" i="131"/>
  <c r="Y60" i="131"/>
  <c r="X60" i="131"/>
  <c r="W60" i="131"/>
  <c r="V60" i="131"/>
  <c r="U60" i="131"/>
  <c r="T60" i="131"/>
  <c r="S60" i="131"/>
  <c r="R60" i="131"/>
  <c r="Q60" i="131"/>
  <c r="P60" i="131"/>
  <c r="O60" i="131"/>
  <c r="N60" i="131"/>
  <c r="M60" i="131"/>
  <c r="L60" i="131"/>
  <c r="K60" i="131"/>
  <c r="J60" i="131"/>
  <c r="I60" i="131"/>
  <c r="H60" i="131"/>
  <c r="AG59" i="131"/>
  <c r="AF59" i="131"/>
  <c r="AE59" i="131"/>
  <c r="AD59" i="131"/>
  <c r="AC59" i="131"/>
  <c r="AB59" i="131"/>
  <c r="AA59" i="131"/>
  <c r="Z59" i="131"/>
  <c r="Y59" i="131"/>
  <c r="X59" i="131"/>
  <c r="W59" i="131"/>
  <c r="V59" i="131"/>
  <c r="U59" i="131"/>
  <c r="T59" i="131"/>
  <c r="S59" i="131"/>
  <c r="R59" i="131"/>
  <c r="Q59" i="131"/>
  <c r="P59" i="131"/>
  <c r="O59" i="131"/>
  <c r="N59" i="131"/>
  <c r="M59" i="131"/>
  <c r="L59" i="131"/>
  <c r="K59" i="131"/>
  <c r="J59" i="131"/>
  <c r="I59" i="131"/>
  <c r="H59" i="131"/>
  <c r="AG58" i="131"/>
  <c r="AF58" i="131"/>
  <c r="AE58" i="131"/>
  <c r="AD58" i="131"/>
  <c r="AC58" i="131"/>
  <c r="AB58" i="131"/>
  <c r="AA58" i="131"/>
  <c r="Z58" i="131"/>
  <c r="Y58" i="131"/>
  <c r="X58" i="131"/>
  <c r="W58" i="131"/>
  <c r="V58" i="131"/>
  <c r="U58" i="131"/>
  <c r="T58" i="131"/>
  <c r="S58" i="131"/>
  <c r="R58" i="131"/>
  <c r="Q58" i="131"/>
  <c r="P58" i="131"/>
  <c r="O58" i="131"/>
  <c r="N58" i="131"/>
  <c r="M58" i="131"/>
  <c r="L58" i="131"/>
  <c r="K58" i="131"/>
  <c r="J58" i="131"/>
  <c r="I58" i="131"/>
  <c r="H58" i="131"/>
  <c r="AG57" i="131"/>
  <c r="AF57" i="131"/>
  <c r="AE57" i="131"/>
  <c r="AD57" i="131"/>
  <c r="AC57" i="131"/>
  <c r="AB57" i="131"/>
  <c r="AA57" i="131"/>
  <c r="Z57" i="131"/>
  <c r="Y57" i="131"/>
  <c r="X57" i="131"/>
  <c r="W57" i="131"/>
  <c r="V57" i="131"/>
  <c r="U57" i="131"/>
  <c r="T57" i="131"/>
  <c r="S57" i="131"/>
  <c r="R57" i="131"/>
  <c r="Q57" i="131"/>
  <c r="P57" i="131"/>
  <c r="O57" i="131"/>
  <c r="N57" i="131"/>
  <c r="M57" i="131"/>
  <c r="L57" i="131"/>
  <c r="K57" i="131"/>
  <c r="J57" i="131"/>
  <c r="I57" i="131"/>
  <c r="H57" i="131"/>
  <c r="AG55" i="131"/>
  <c r="AF55" i="131"/>
  <c r="AE55" i="131"/>
  <c r="AD55" i="131"/>
  <c r="AC55" i="131"/>
  <c r="AB55" i="131"/>
  <c r="AA55" i="131"/>
  <c r="Z55" i="131"/>
  <c r="Y55" i="131"/>
  <c r="X55" i="131"/>
  <c r="W55" i="131"/>
  <c r="V55" i="131"/>
  <c r="U55" i="131"/>
  <c r="T55" i="131"/>
  <c r="S55" i="131"/>
  <c r="R55" i="131"/>
  <c r="Q55" i="131"/>
  <c r="P55" i="131"/>
  <c r="O55" i="131"/>
  <c r="N55" i="131"/>
  <c r="M55" i="131"/>
  <c r="L55" i="131"/>
  <c r="K55" i="131"/>
  <c r="J55" i="131"/>
  <c r="I55" i="131"/>
  <c r="H55" i="131"/>
  <c r="AG54" i="131"/>
  <c r="AF54" i="131"/>
  <c r="AE54" i="131"/>
  <c r="AD54" i="131"/>
  <c r="AC54" i="131"/>
  <c r="AB54" i="131"/>
  <c r="AA54" i="131"/>
  <c r="Z54" i="131"/>
  <c r="Y54" i="131"/>
  <c r="X54" i="131"/>
  <c r="W54" i="131"/>
  <c r="V54" i="131"/>
  <c r="U54" i="131"/>
  <c r="T54" i="131"/>
  <c r="S54" i="131"/>
  <c r="R54" i="131"/>
  <c r="Q54" i="131"/>
  <c r="P54" i="131"/>
  <c r="O54" i="131"/>
  <c r="N54" i="131"/>
  <c r="M54" i="131"/>
  <c r="L54" i="131"/>
  <c r="K54" i="131"/>
  <c r="J54" i="131"/>
  <c r="I54" i="131"/>
  <c r="H54" i="131"/>
  <c r="AG53" i="131"/>
  <c r="AF53" i="131"/>
  <c r="AE53" i="131"/>
  <c r="AD53" i="131"/>
  <c r="AC53" i="131"/>
  <c r="AB53" i="131"/>
  <c r="AA53" i="131"/>
  <c r="Z53" i="131"/>
  <c r="Y53" i="131"/>
  <c r="X53" i="131"/>
  <c r="W53" i="131"/>
  <c r="V53" i="131"/>
  <c r="U53" i="131"/>
  <c r="T53" i="131"/>
  <c r="S53" i="131"/>
  <c r="R53" i="131"/>
  <c r="Q53" i="131"/>
  <c r="P53" i="131"/>
  <c r="O53" i="131"/>
  <c r="N53" i="131"/>
  <c r="M53" i="131"/>
  <c r="L53" i="131"/>
  <c r="K53" i="131"/>
  <c r="J53" i="131"/>
  <c r="I53" i="131"/>
  <c r="H53" i="131"/>
  <c r="AG52" i="131"/>
  <c r="AF52" i="131"/>
  <c r="AE52" i="131"/>
  <c r="AD52" i="131"/>
  <c r="AC52" i="131"/>
  <c r="AB52" i="131"/>
  <c r="AA52" i="131"/>
  <c r="Z52" i="131"/>
  <c r="Y52" i="131"/>
  <c r="X52" i="131"/>
  <c r="W52" i="131"/>
  <c r="V52" i="131"/>
  <c r="U52" i="131"/>
  <c r="T52" i="131"/>
  <c r="S52" i="131"/>
  <c r="R52" i="131"/>
  <c r="Q52" i="131"/>
  <c r="P52" i="131"/>
  <c r="O52" i="131"/>
  <c r="N52" i="131"/>
  <c r="M52" i="131"/>
  <c r="L52" i="131"/>
  <c r="K52" i="131"/>
  <c r="J52" i="131"/>
  <c r="I52" i="131"/>
  <c r="H52" i="131"/>
  <c r="O51" i="131"/>
  <c r="N51" i="131"/>
  <c r="M51" i="131"/>
  <c r="L51" i="131"/>
  <c r="O50" i="131"/>
  <c r="N50" i="131"/>
  <c r="M50" i="131"/>
  <c r="L50" i="131"/>
  <c r="O49" i="131"/>
  <c r="N49" i="131"/>
  <c r="M49" i="131"/>
  <c r="L49" i="131"/>
  <c r="O48" i="131"/>
  <c r="N48" i="131"/>
  <c r="M48" i="131"/>
  <c r="L48" i="131"/>
  <c r="O47" i="131"/>
  <c r="N47" i="131"/>
  <c r="M47" i="131"/>
  <c r="L47" i="131"/>
  <c r="AG42" i="131"/>
  <c r="AB13" i="135"/>
  <c r="AF42" i="131"/>
  <c r="AA13" i="135"/>
  <c r="AE42" i="131"/>
  <c r="Z13" i="135"/>
  <c r="AD42" i="131"/>
  <c r="Y13" i="135"/>
  <c r="AC42" i="131"/>
  <c r="X13" i="135"/>
  <c r="AB42" i="131"/>
  <c r="W13" i="135"/>
  <c r="AA42" i="131"/>
  <c r="V13" i="135"/>
  <c r="Z42" i="131"/>
  <c r="U13" i="135"/>
  <c r="Y42" i="131"/>
  <c r="T13" i="135"/>
  <c r="X42" i="131"/>
  <c r="S13" i="135"/>
  <c r="W42" i="131"/>
  <c r="R13" i="135"/>
  <c r="V42" i="131"/>
  <c r="Q13" i="135"/>
  <c r="U42" i="131"/>
  <c r="P13" i="135"/>
  <c r="R42" i="131"/>
  <c r="M13" i="135"/>
  <c r="Q42" i="131"/>
  <c r="L13" i="135"/>
  <c r="P42" i="131"/>
  <c r="K13" i="135"/>
  <c r="O42" i="131"/>
  <c r="J13" i="135"/>
  <c r="N42" i="131"/>
  <c r="I13" i="135"/>
  <c r="M42" i="131"/>
  <c r="H13" i="135"/>
  <c r="L42" i="131"/>
  <c r="K42" i="131"/>
  <c r="J42" i="131"/>
  <c r="I42" i="131"/>
  <c r="H42" i="131"/>
  <c r="AG41" i="131"/>
  <c r="AB12" i="135"/>
  <c r="AF41" i="131"/>
  <c r="AA12" i="135"/>
  <c r="AE41" i="131"/>
  <c r="Z12" i="135"/>
  <c r="AD41" i="131"/>
  <c r="Y12" i="135"/>
  <c r="AC41" i="131"/>
  <c r="X12" i="135"/>
  <c r="AB41" i="131"/>
  <c r="W12" i="135"/>
  <c r="AA41" i="131"/>
  <c r="V12" i="135"/>
  <c r="Z41" i="131"/>
  <c r="U12" i="135"/>
  <c r="Y41" i="131"/>
  <c r="T12" i="135"/>
  <c r="X41" i="131"/>
  <c r="S12" i="135"/>
  <c r="W41" i="131"/>
  <c r="R12" i="135"/>
  <c r="V41" i="131"/>
  <c r="Q12" i="135"/>
  <c r="U41" i="131"/>
  <c r="P12" i="135"/>
  <c r="R41" i="131"/>
  <c r="M12" i="135"/>
  <c r="Q41" i="131"/>
  <c r="L12" i="135"/>
  <c r="P41" i="131"/>
  <c r="K12" i="135"/>
  <c r="O41" i="131"/>
  <c r="J12" i="135"/>
  <c r="N41" i="131"/>
  <c r="I12" i="135"/>
  <c r="M41" i="131"/>
  <c r="H12" i="135"/>
  <c r="L41" i="131"/>
  <c r="K41" i="131"/>
  <c r="J41" i="131"/>
  <c r="I41" i="131"/>
  <c r="H41" i="131"/>
  <c r="AG40" i="131"/>
  <c r="AB11" i="135"/>
  <c r="AF40" i="131"/>
  <c r="AA11" i="135"/>
  <c r="AE40" i="131"/>
  <c r="Z11" i="135"/>
  <c r="AD40" i="131"/>
  <c r="Y11" i="135"/>
  <c r="AC40" i="131"/>
  <c r="X11" i="135"/>
  <c r="AB40" i="131"/>
  <c r="W11" i="135"/>
  <c r="AA40" i="131"/>
  <c r="V11" i="135"/>
  <c r="Z40" i="131"/>
  <c r="U11" i="135"/>
  <c r="Y40" i="131"/>
  <c r="T11" i="135"/>
  <c r="X40" i="131"/>
  <c r="S11" i="135"/>
  <c r="W40" i="131"/>
  <c r="R11" i="135"/>
  <c r="V40" i="131"/>
  <c r="Q11" i="135"/>
  <c r="U40" i="131"/>
  <c r="P11" i="135"/>
  <c r="R40" i="131"/>
  <c r="M11" i="135"/>
  <c r="Q40" i="131"/>
  <c r="L11" i="135"/>
  <c r="P40" i="131"/>
  <c r="K11" i="135"/>
  <c r="O40" i="131"/>
  <c r="J11" i="135"/>
  <c r="N40" i="131"/>
  <c r="I11" i="135"/>
  <c r="M40" i="131"/>
  <c r="H11" i="135"/>
  <c r="L40" i="131"/>
  <c r="K40" i="131"/>
  <c r="J40" i="131"/>
  <c r="I40" i="131"/>
  <c r="H40" i="131"/>
  <c r="R39" i="131"/>
  <c r="M10" i="135"/>
  <c r="Q39" i="131"/>
  <c r="L10" i="135"/>
  <c r="P39" i="131"/>
  <c r="K10" i="135"/>
  <c r="O39" i="131"/>
  <c r="J10" i="135"/>
  <c r="N39" i="131"/>
  <c r="I10" i="135"/>
  <c r="M39" i="131"/>
  <c r="H10" i="135"/>
  <c r="L39" i="131"/>
  <c r="S38" i="131"/>
  <c r="N9" i="135"/>
  <c r="R38" i="131"/>
  <c r="M9" i="135"/>
  <c r="Q38" i="131"/>
  <c r="L9" i="135"/>
  <c r="P38" i="131"/>
  <c r="K9" i="135"/>
  <c r="O38" i="131"/>
  <c r="J9" i="135"/>
  <c r="N38" i="131"/>
  <c r="I9" i="135"/>
  <c r="M38" i="131"/>
  <c r="H9" i="135"/>
  <c r="L38" i="131"/>
  <c r="R37" i="131"/>
  <c r="M8" i="135"/>
  <c r="Q37" i="131"/>
  <c r="L8" i="135"/>
  <c r="P37" i="131"/>
  <c r="K8" i="135"/>
  <c r="O37" i="131"/>
  <c r="J8" i="135"/>
  <c r="N37" i="131"/>
  <c r="I8" i="135"/>
  <c r="M37" i="131"/>
  <c r="H8" i="135"/>
  <c r="L37" i="131"/>
  <c r="R36" i="131"/>
  <c r="M7" i="135"/>
  <c r="Q36" i="131"/>
  <c r="L7" i="135"/>
  <c r="P36" i="131"/>
  <c r="K7" i="135"/>
  <c r="O36" i="131"/>
  <c r="J7" i="135"/>
  <c r="N36" i="131"/>
  <c r="I7" i="135"/>
  <c r="M36" i="131"/>
  <c r="H7" i="135"/>
  <c r="L36" i="131"/>
  <c r="R35" i="131"/>
  <c r="M6" i="135"/>
  <c r="Q35" i="131"/>
  <c r="L6" i="135"/>
  <c r="P35" i="131"/>
  <c r="K6" i="135"/>
  <c r="O35" i="131"/>
  <c r="J6" i="135"/>
  <c r="N35" i="131"/>
  <c r="I6" i="135"/>
  <c r="M35" i="131"/>
  <c r="H6" i="135"/>
  <c r="L35" i="131"/>
  <c r="AG34" i="131"/>
  <c r="AB5" i="135"/>
  <c r="AF34" i="131"/>
  <c r="AA5" i="135"/>
  <c r="AE34" i="131"/>
  <c r="Z5" i="135"/>
  <c r="AD34" i="131"/>
  <c r="Y5" i="135"/>
  <c r="AC34" i="131"/>
  <c r="X5" i="135"/>
  <c r="AB34" i="131"/>
  <c r="W5" i="135"/>
  <c r="AA34" i="131"/>
  <c r="V5" i="135"/>
  <c r="Z34" i="131"/>
  <c r="U5" i="135"/>
  <c r="Y34" i="131"/>
  <c r="T5" i="135"/>
  <c r="X34" i="131"/>
  <c r="S5" i="135"/>
  <c r="W34" i="131"/>
  <c r="R5" i="135"/>
  <c r="V34" i="131"/>
  <c r="Q5" i="135"/>
  <c r="U34" i="131"/>
  <c r="P5" i="135"/>
  <c r="T34" i="131"/>
  <c r="O5" i="135"/>
  <c r="S34" i="131"/>
  <c r="N5" i="135"/>
  <c r="R34" i="131"/>
  <c r="M5" i="135"/>
  <c r="Q34" i="131"/>
  <c r="L5" i="135"/>
  <c r="P34" i="131"/>
  <c r="K5" i="135"/>
  <c r="O34" i="131"/>
  <c r="J5" i="135"/>
  <c r="N34" i="131"/>
  <c r="I5" i="135"/>
  <c r="M34" i="131"/>
  <c r="H5" i="135"/>
  <c r="L34" i="131"/>
  <c r="K34" i="131"/>
  <c r="J34" i="131"/>
  <c r="I34" i="131"/>
  <c r="H34" i="131"/>
  <c r="L32" i="131"/>
  <c r="L31" i="131"/>
  <c r="L28" i="131"/>
  <c r="L27" i="131"/>
  <c r="L26" i="131"/>
  <c r="AG22" i="131"/>
  <c r="AF22" i="131"/>
  <c r="AE22" i="131"/>
  <c r="AD22" i="131"/>
  <c r="AC22" i="131"/>
  <c r="AB22" i="131"/>
  <c r="AA22" i="131"/>
  <c r="Z22" i="131"/>
  <c r="Y22" i="131"/>
  <c r="X22" i="131"/>
  <c r="W22" i="131"/>
  <c r="V22" i="131"/>
  <c r="U22" i="131"/>
  <c r="T22" i="131"/>
  <c r="S22" i="131"/>
  <c r="R22" i="131"/>
  <c r="Q22" i="131"/>
  <c r="P22" i="131"/>
  <c r="O22" i="131"/>
  <c r="L22" i="131"/>
  <c r="K22" i="131"/>
  <c r="J22" i="131"/>
  <c r="I22" i="131"/>
  <c r="H22" i="131"/>
  <c r="R20" i="131"/>
  <c r="Q20" i="131"/>
  <c r="P20" i="131"/>
  <c r="O20" i="131"/>
  <c r="N20" i="131"/>
  <c r="M20" i="131"/>
  <c r="L20" i="131"/>
  <c r="O1010" i="131"/>
  <c r="O1011" i="131"/>
  <c r="O1009" i="131"/>
  <c r="S1" i="4"/>
  <c r="U1" i="4"/>
  <c r="Q1" i="4"/>
  <c r="O1" i="4"/>
  <c r="M1" i="4"/>
  <c r="N1" i="4"/>
  <c r="K1" i="4"/>
  <c r="L1" i="4"/>
  <c r="I1" i="4"/>
  <c r="J1" i="4"/>
  <c r="G1" i="4"/>
  <c r="H1" i="4"/>
  <c r="A5" i="171"/>
  <c r="A6" i="171"/>
  <c r="A7" i="171"/>
  <c r="A8" i="171"/>
  <c r="A9" i="171"/>
  <c r="A10" i="171"/>
  <c r="A11" i="171"/>
  <c r="A12" i="171"/>
  <c r="A13" i="171"/>
  <c r="A5" i="163"/>
  <c r="F5" i="163"/>
  <c r="A6" i="163"/>
  <c r="C6" i="163"/>
  <c r="A7" i="163"/>
  <c r="A8" i="163"/>
  <c r="A9" i="163"/>
  <c r="A10" i="163"/>
  <c r="A11" i="163"/>
  <c r="A12" i="163"/>
  <c r="A13" i="163"/>
  <c r="A5" i="162"/>
  <c r="A6" i="162"/>
  <c r="A7" i="162"/>
  <c r="A8" i="162"/>
  <c r="A9" i="162"/>
  <c r="A10" i="162"/>
  <c r="A11" i="162"/>
  <c r="A12" i="162"/>
  <c r="A5" i="154"/>
  <c r="A6" i="154"/>
  <c r="X6" i="154"/>
  <c r="A7" i="154"/>
  <c r="N7" i="154"/>
  <c r="A8" i="154"/>
  <c r="Q8" i="154"/>
  <c r="A9" i="154"/>
  <c r="R9" i="154"/>
  <c r="A10" i="154"/>
  <c r="Y10" i="154"/>
  <c r="A11" i="154"/>
  <c r="O11" i="154"/>
  <c r="A12" i="154"/>
  <c r="Q12" i="154"/>
  <c r="A13" i="154"/>
  <c r="A5" i="153"/>
  <c r="A6" i="153"/>
  <c r="A7" i="153"/>
  <c r="A8" i="153"/>
  <c r="A9" i="153"/>
  <c r="A10" i="153"/>
  <c r="A11" i="153"/>
  <c r="A12" i="153"/>
  <c r="A13" i="153"/>
  <c r="A4" i="153"/>
  <c r="A5" i="152"/>
  <c r="A6" i="152"/>
  <c r="A7" i="152"/>
  <c r="A8" i="152"/>
  <c r="A9" i="152"/>
  <c r="A10" i="152"/>
  <c r="A11" i="152"/>
  <c r="A12" i="152"/>
  <c r="A13" i="152"/>
  <c r="A5" i="151"/>
  <c r="A6" i="151"/>
  <c r="A7" i="151"/>
  <c r="A8" i="151"/>
  <c r="A9" i="151"/>
  <c r="A10" i="151"/>
  <c r="A11" i="151"/>
  <c r="A12" i="151"/>
  <c r="A13" i="151"/>
  <c r="A5" i="134"/>
  <c r="A6" i="134"/>
  <c r="A7" i="134"/>
  <c r="A8" i="134"/>
  <c r="A9" i="134"/>
  <c r="A10" i="134"/>
  <c r="A11" i="134"/>
  <c r="A12" i="134"/>
  <c r="A13" i="134"/>
  <c r="A5" i="161"/>
  <c r="A6" i="161"/>
  <c r="A7" i="161"/>
  <c r="A8" i="161"/>
  <c r="A9" i="161"/>
  <c r="A10" i="161"/>
  <c r="A11" i="161"/>
  <c r="A12" i="161"/>
  <c r="A13" i="161"/>
  <c r="A5" i="143"/>
  <c r="A6" i="143"/>
  <c r="A7" i="143"/>
  <c r="A8" i="143"/>
  <c r="E8" i="143"/>
  <c r="A9" i="143"/>
  <c r="G9" i="143"/>
  <c r="A10" i="143"/>
  <c r="A11" i="143"/>
  <c r="A12" i="143"/>
  <c r="A13" i="143"/>
  <c r="A5" i="142"/>
  <c r="C5" i="142"/>
  <c r="A6" i="142"/>
  <c r="E6" i="142"/>
  <c r="A7" i="142"/>
  <c r="G7" i="142"/>
  <c r="A8" i="142"/>
  <c r="A9" i="142"/>
  <c r="A10" i="142"/>
  <c r="A11" i="142"/>
  <c r="A12" i="142"/>
  <c r="A13" i="142"/>
  <c r="A5" i="141"/>
  <c r="A6" i="141"/>
  <c r="A7" i="141"/>
  <c r="A8" i="141"/>
  <c r="A9" i="141"/>
  <c r="G9" i="141"/>
  <c r="A10" i="141"/>
  <c r="A11" i="141"/>
  <c r="A12" i="141"/>
  <c r="A13" i="141"/>
  <c r="A5" i="133"/>
  <c r="A6" i="133"/>
  <c r="A7" i="133"/>
  <c r="A8" i="133"/>
  <c r="A9" i="133"/>
  <c r="A10" i="133"/>
  <c r="A11" i="133"/>
  <c r="A12" i="133"/>
  <c r="A13" i="133"/>
  <c r="A13" i="224"/>
  <c r="A5" i="223"/>
  <c r="A6" i="223"/>
  <c r="A7" i="223"/>
  <c r="A8" i="223"/>
  <c r="A9" i="223"/>
  <c r="A10" i="223"/>
  <c r="A11" i="223"/>
  <c r="A12" i="223"/>
  <c r="A13" i="223"/>
  <c r="A5" i="222"/>
  <c r="A6" i="222"/>
  <c r="A7" i="222"/>
  <c r="A8" i="222"/>
  <c r="A9" i="222"/>
  <c r="A10" i="222"/>
  <c r="A11" i="222"/>
  <c r="A12" i="222"/>
  <c r="A13" i="222"/>
  <c r="A5" i="221"/>
  <c r="A6" i="221"/>
  <c r="A7" i="221"/>
  <c r="A9" i="204"/>
  <c r="A9" i="53"/>
  <c r="A10" i="53"/>
  <c r="A11" i="53"/>
  <c r="A12" i="53"/>
  <c r="A13" i="53"/>
  <c r="A5" i="53"/>
  <c r="A6" i="53"/>
  <c r="A7" i="53"/>
  <c r="A8" i="53"/>
  <c r="L998" i="131"/>
  <c r="K998" i="131"/>
  <c r="J998" i="131"/>
  <c r="I998" i="131"/>
  <c r="H998" i="131"/>
  <c r="L988" i="131"/>
  <c r="K988" i="131"/>
  <c r="J988" i="131"/>
  <c r="I988" i="131"/>
  <c r="H988" i="131"/>
  <c r="L978" i="131"/>
  <c r="K978" i="131"/>
  <c r="J978" i="131"/>
  <c r="I978" i="131"/>
  <c r="H978" i="131"/>
  <c r="L968" i="131"/>
  <c r="K968" i="131"/>
  <c r="J968" i="131"/>
  <c r="I968" i="131"/>
  <c r="H968" i="131"/>
  <c r="L958" i="131"/>
  <c r="K958" i="131"/>
  <c r="J958" i="131"/>
  <c r="I958" i="131"/>
  <c r="H958" i="131"/>
  <c r="AG395" i="131"/>
  <c r="AF395" i="131"/>
  <c r="AE395" i="131"/>
  <c r="AD395" i="131"/>
  <c r="AC395" i="131"/>
  <c r="AB395" i="131"/>
  <c r="AA395" i="131"/>
  <c r="Z395" i="131"/>
  <c r="Y395" i="131"/>
  <c r="X395" i="131"/>
  <c r="W395" i="131"/>
  <c r="V395" i="131"/>
  <c r="U395" i="131"/>
  <c r="T395" i="131"/>
  <c r="S395" i="131"/>
  <c r="R395" i="131"/>
  <c r="Q395" i="131"/>
  <c r="P395" i="131"/>
  <c r="O395" i="131"/>
  <c r="N395" i="131"/>
  <c r="M395" i="131"/>
  <c r="L395" i="131"/>
  <c r="K395" i="131"/>
  <c r="J395" i="131"/>
  <c r="I395" i="131"/>
  <c r="H395" i="131"/>
  <c r="AG385" i="131"/>
  <c r="AF385" i="131"/>
  <c r="AE385" i="131"/>
  <c r="AD385" i="131"/>
  <c r="AC385" i="131"/>
  <c r="AB385" i="131"/>
  <c r="AA385" i="131"/>
  <c r="Z385" i="131"/>
  <c r="Y385" i="131"/>
  <c r="X385" i="131"/>
  <c r="W385" i="131"/>
  <c r="V385" i="131"/>
  <c r="U385" i="131"/>
  <c r="T385" i="131"/>
  <c r="S385" i="131"/>
  <c r="R385" i="131"/>
  <c r="Q385" i="131"/>
  <c r="P385" i="131"/>
  <c r="O385" i="131"/>
  <c r="N385" i="131"/>
  <c r="M385" i="131"/>
  <c r="L385" i="131"/>
  <c r="K385" i="131"/>
  <c r="J385" i="131"/>
  <c r="I385" i="131"/>
  <c r="H385" i="131"/>
  <c r="AG375" i="131"/>
  <c r="AF375" i="131"/>
  <c r="AE375" i="131"/>
  <c r="AD375" i="131"/>
  <c r="AC375" i="131"/>
  <c r="AB375" i="131"/>
  <c r="AA375" i="131"/>
  <c r="Z375" i="131"/>
  <c r="Y375" i="131"/>
  <c r="X375" i="131"/>
  <c r="W375" i="131"/>
  <c r="V375" i="131"/>
  <c r="U375" i="131"/>
  <c r="T375" i="131"/>
  <c r="S375" i="131"/>
  <c r="R375" i="131"/>
  <c r="Q375" i="131"/>
  <c r="P375" i="131"/>
  <c r="O375" i="131"/>
  <c r="N375" i="131"/>
  <c r="M375" i="131"/>
  <c r="L375" i="131"/>
  <c r="K375" i="131"/>
  <c r="J375" i="131"/>
  <c r="I375" i="131"/>
  <c r="H375" i="131"/>
  <c r="AG365" i="131"/>
  <c r="AF365" i="131"/>
  <c r="AE365" i="131"/>
  <c r="AD365" i="131"/>
  <c r="AC365" i="131"/>
  <c r="AB365" i="131"/>
  <c r="AA365" i="131"/>
  <c r="Z365" i="131"/>
  <c r="Y365" i="131"/>
  <c r="X365" i="131"/>
  <c r="W365" i="131"/>
  <c r="V365" i="131"/>
  <c r="U365" i="131"/>
  <c r="T365" i="131"/>
  <c r="S365" i="131"/>
  <c r="R365" i="131"/>
  <c r="Q365" i="131"/>
  <c r="P365" i="131"/>
  <c r="O365" i="131"/>
  <c r="N365" i="131"/>
  <c r="M365" i="131"/>
  <c r="L365" i="131"/>
  <c r="K365" i="131"/>
  <c r="J365" i="131"/>
  <c r="I365" i="131"/>
  <c r="H365" i="131"/>
  <c r="AG355" i="131"/>
  <c r="AF355" i="131"/>
  <c r="AE355" i="131"/>
  <c r="AD355" i="131"/>
  <c r="AC355" i="131"/>
  <c r="AB355" i="131"/>
  <c r="AA355" i="131"/>
  <c r="Z355" i="131"/>
  <c r="Y355" i="131"/>
  <c r="X355" i="131"/>
  <c r="W355" i="131"/>
  <c r="V355" i="131"/>
  <c r="U355" i="131"/>
  <c r="T355" i="131"/>
  <c r="S355" i="131"/>
  <c r="R355" i="131"/>
  <c r="Q355" i="131"/>
  <c r="P355" i="131"/>
  <c r="O355" i="131"/>
  <c r="N355" i="131"/>
  <c r="M355" i="131"/>
  <c r="L355" i="131"/>
  <c r="K355" i="131"/>
  <c r="J355" i="131"/>
  <c r="I355" i="131"/>
  <c r="H355" i="131"/>
  <c r="AG345" i="131"/>
  <c r="AF345" i="131"/>
  <c r="AE345" i="131"/>
  <c r="AD345" i="131"/>
  <c r="AC345" i="131"/>
  <c r="AB345" i="131"/>
  <c r="AA345" i="131"/>
  <c r="Z345" i="131"/>
  <c r="Y345" i="131"/>
  <c r="X345" i="131"/>
  <c r="W345" i="131"/>
  <c r="V345" i="131"/>
  <c r="U345" i="131"/>
  <c r="T345" i="131"/>
  <c r="S345" i="131"/>
  <c r="R345" i="131"/>
  <c r="Q345" i="131"/>
  <c r="P345" i="131"/>
  <c r="O345" i="131"/>
  <c r="N345" i="131"/>
  <c r="M345" i="131"/>
  <c r="L345" i="131"/>
  <c r="K345" i="131"/>
  <c r="J345" i="131"/>
  <c r="I345" i="131"/>
  <c r="H345" i="131"/>
  <c r="AG291" i="131"/>
  <c r="AF291" i="131"/>
  <c r="AE291" i="131"/>
  <c r="AD291" i="131"/>
  <c r="AC291" i="131"/>
  <c r="AB291" i="131"/>
  <c r="AA291" i="131"/>
  <c r="Z291" i="131"/>
  <c r="Y291" i="131"/>
  <c r="X291" i="131"/>
  <c r="W291" i="131"/>
  <c r="V291" i="131"/>
  <c r="U291" i="131"/>
  <c r="T291" i="131"/>
  <c r="S291" i="131"/>
  <c r="R291" i="131"/>
  <c r="Q291" i="131"/>
  <c r="P291" i="131"/>
  <c r="O291" i="131"/>
  <c r="N291" i="131"/>
  <c r="M291" i="131"/>
  <c r="L291" i="131"/>
  <c r="K291" i="131"/>
  <c r="J291" i="131"/>
  <c r="I291" i="131"/>
  <c r="H291" i="131"/>
  <c r="AG281" i="131"/>
  <c r="AF281" i="131"/>
  <c r="AE281" i="131"/>
  <c r="AD281" i="131"/>
  <c r="AC281" i="131"/>
  <c r="AB281" i="131"/>
  <c r="AA281" i="131"/>
  <c r="Z281" i="131"/>
  <c r="Y281" i="131"/>
  <c r="X281" i="131"/>
  <c r="W281" i="131"/>
  <c r="V281" i="131"/>
  <c r="U281" i="131"/>
  <c r="T281" i="131"/>
  <c r="S281" i="131"/>
  <c r="R281" i="131"/>
  <c r="Q281" i="131"/>
  <c r="P281" i="131"/>
  <c r="O281" i="131"/>
  <c r="N281" i="131"/>
  <c r="M281" i="131"/>
  <c r="L281" i="131"/>
  <c r="K281" i="131"/>
  <c r="J281" i="131"/>
  <c r="I281" i="131"/>
  <c r="H281" i="131"/>
  <c r="AG271" i="131"/>
  <c r="AF271" i="131"/>
  <c r="AE271" i="131"/>
  <c r="AD271" i="131"/>
  <c r="AC271" i="131"/>
  <c r="AB271" i="131"/>
  <c r="AA271" i="131"/>
  <c r="Z271" i="131"/>
  <c r="Y271" i="131"/>
  <c r="X271" i="131"/>
  <c r="W271" i="131"/>
  <c r="V271" i="131"/>
  <c r="U271" i="131"/>
  <c r="T271" i="131"/>
  <c r="S271" i="131"/>
  <c r="R271" i="131"/>
  <c r="Q271" i="131"/>
  <c r="P271" i="131"/>
  <c r="O271" i="131"/>
  <c r="N271" i="131"/>
  <c r="M271" i="131"/>
  <c r="L271" i="131"/>
  <c r="K271" i="131"/>
  <c r="J271" i="131"/>
  <c r="I271" i="131"/>
  <c r="H271" i="131"/>
  <c r="AG261" i="131"/>
  <c r="AF261" i="131"/>
  <c r="AE261" i="131"/>
  <c r="AD261" i="131"/>
  <c r="AC261" i="131"/>
  <c r="AB261" i="131"/>
  <c r="AA261" i="131"/>
  <c r="Z261" i="131"/>
  <c r="Y261" i="131"/>
  <c r="X261" i="131"/>
  <c r="W261" i="131"/>
  <c r="V261" i="131"/>
  <c r="U261" i="131"/>
  <c r="T261" i="131"/>
  <c r="S261" i="131"/>
  <c r="R261" i="131"/>
  <c r="Q261" i="131"/>
  <c r="P261" i="131"/>
  <c r="O261" i="131"/>
  <c r="N261" i="131"/>
  <c r="M261" i="131"/>
  <c r="L261" i="131"/>
  <c r="K261" i="131"/>
  <c r="J261" i="131"/>
  <c r="I261" i="131"/>
  <c r="H261" i="131"/>
  <c r="AG251" i="131"/>
  <c r="AF251" i="131"/>
  <c r="AE251" i="131"/>
  <c r="AD251" i="131"/>
  <c r="AC251" i="131"/>
  <c r="AB251" i="131"/>
  <c r="AA251" i="131"/>
  <c r="Z251" i="131"/>
  <c r="Y251" i="131"/>
  <c r="X251" i="131"/>
  <c r="W251" i="131"/>
  <c r="V251" i="131"/>
  <c r="U251" i="131"/>
  <c r="T251" i="131"/>
  <c r="S251" i="131"/>
  <c r="R251" i="131"/>
  <c r="Q251" i="131"/>
  <c r="P251" i="131"/>
  <c r="O251" i="131"/>
  <c r="N251" i="131"/>
  <c r="M251" i="131"/>
  <c r="L251" i="131"/>
  <c r="K251" i="131"/>
  <c r="J251" i="131"/>
  <c r="I251" i="131"/>
  <c r="H251" i="131"/>
  <c r="AG241" i="131"/>
  <c r="AF241" i="131"/>
  <c r="AE241" i="131"/>
  <c r="AD241" i="131"/>
  <c r="AC241" i="131"/>
  <c r="AB241" i="131"/>
  <c r="AA241" i="131"/>
  <c r="Z241" i="131"/>
  <c r="Y241" i="131"/>
  <c r="X241" i="131"/>
  <c r="W241" i="131"/>
  <c r="V241" i="131"/>
  <c r="U241" i="131"/>
  <c r="T241" i="131"/>
  <c r="S241" i="131"/>
  <c r="R241" i="131"/>
  <c r="Q241" i="131"/>
  <c r="P241" i="131"/>
  <c r="O241" i="131"/>
  <c r="N241" i="131"/>
  <c r="M241" i="131"/>
  <c r="L241" i="131"/>
  <c r="K241" i="131"/>
  <c r="J241" i="131"/>
  <c r="I241" i="131"/>
  <c r="H241" i="131"/>
  <c r="AG186" i="131"/>
  <c r="AF186" i="131"/>
  <c r="AE186" i="131"/>
  <c r="AD186" i="131"/>
  <c r="AC186" i="131"/>
  <c r="AB186" i="131"/>
  <c r="AA186" i="131"/>
  <c r="Z186" i="131"/>
  <c r="Y186" i="131"/>
  <c r="X186" i="131"/>
  <c r="W186" i="131"/>
  <c r="V186" i="131"/>
  <c r="U186" i="131"/>
  <c r="T186" i="131"/>
  <c r="S186" i="131"/>
  <c r="R186" i="131"/>
  <c r="Q186" i="131"/>
  <c r="P186" i="131"/>
  <c r="O186" i="131"/>
  <c r="N186" i="131"/>
  <c r="M186" i="131"/>
  <c r="L186" i="131"/>
  <c r="K186" i="131"/>
  <c r="J186" i="131"/>
  <c r="I186" i="131"/>
  <c r="H186" i="131"/>
  <c r="AG176" i="131"/>
  <c r="AF176" i="131"/>
  <c r="AE176" i="131"/>
  <c r="AD176" i="131"/>
  <c r="AC176" i="131"/>
  <c r="AB176" i="131"/>
  <c r="AA176" i="131"/>
  <c r="Z176" i="131"/>
  <c r="Y176" i="131"/>
  <c r="X176" i="131"/>
  <c r="W176" i="131"/>
  <c r="V176" i="131"/>
  <c r="U176" i="131"/>
  <c r="T176" i="131"/>
  <c r="S176" i="131"/>
  <c r="R176" i="131"/>
  <c r="Q176" i="131"/>
  <c r="P176" i="131"/>
  <c r="O176" i="131"/>
  <c r="N176" i="131"/>
  <c r="M176" i="131"/>
  <c r="L176" i="131"/>
  <c r="K176" i="131"/>
  <c r="J176" i="131"/>
  <c r="I176" i="131"/>
  <c r="H176" i="131"/>
  <c r="AG166" i="131"/>
  <c r="AF166" i="131"/>
  <c r="AE166" i="131"/>
  <c r="AD166" i="131"/>
  <c r="AC166" i="131"/>
  <c r="AB166" i="131"/>
  <c r="AA166" i="131"/>
  <c r="Z166" i="131"/>
  <c r="Y166" i="131"/>
  <c r="X166" i="131"/>
  <c r="W166" i="131"/>
  <c r="V166" i="131"/>
  <c r="U166" i="131"/>
  <c r="T166" i="131"/>
  <c r="S166" i="131"/>
  <c r="R166" i="131"/>
  <c r="Q166" i="131"/>
  <c r="P166" i="131"/>
  <c r="O166" i="131"/>
  <c r="N166" i="131"/>
  <c r="M166" i="131"/>
  <c r="L166" i="131"/>
  <c r="K166" i="131"/>
  <c r="J166" i="131"/>
  <c r="I166" i="131"/>
  <c r="H166" i="131"/>
  <c r="AG156" i="131"/>
  <c r="AF156" i="131"/>
  <c r="AE156" i="131"/>
  <c r="AD156" i="131"/>
  <c r="AC156" i="131"/>
  <c r="AB156" i="131"/>
  <c r="AA156" i="131"/>
  <c r="Z156" i="131"/>
  <c r="Y156" i="131"/>
  <c r="X156" i="131"/>
  <c r="W156" i="131"/>
  <c r="V156" i="131"/>
  <c r="U156" i="131"/>
  <c r="T156" i="131"/>
  <c r="S156" i="131"/>
  <c r="R156" i="131"/>
  <c r="Q156" i="131"/>
  <c r="P156" i="131"/>
  <c r="O156" i="131"/>
  <c r="N156" i="131"/>
  <c r="M156" i="131"/>
  <c r="L156" i="131"/>
  <c r="K156" i="131"/>
  <c r="J156" i="131"/>
  <c r="I156" i="131"/>
  <c r="H156" i="131"/>
  <c r="AG146" i="131"/>
  <c r="AF146" i="131"/>
  <c r="AE146" i="131"/>
  <c r="AD146" i="131"/>
  <c r="AC146" i="131"/>
  <c r="AB146" i="131"/>
  <c r="AA146" i="131"/>
  <c r="Z146" i="131"/>
  <c r="Y146" i="131"/>
  <c r="X146" i="131"/>
  <c r="W146" i="131"/>
  <c r="V146" i="131"/>
  <c r="U146" i="131"/>
  <c r="T146" i="131"/>
  <c r="S146" i="131"/>
  <c r="R146" i="131"/>
  <c r="Q146" i="131"/>
  <c r="P146" i="131"/>
  <c r="O146" i="131"/>
  <c r="N146" i="131"/>
  <c r="M146" i="131"/>
  <c r="L146" i="131"/>
  <c r="K146" i="131"/>
  <c r="J146" i="131"/>
  <c r="I146" i="131"/>
  <c r="H146" i="131"/>
  <c r="AG136" i="131"/>
  <c r="AF136" i="131"/>
  <c r="AE136" i="131"/>
  <c r="AD136" i="131"/>
  <c r="AC136" i="131"/>
  <c r="AB136" i="131"/>
  <c r="AA136" i="131"/>
  <c r="Z136" i="131"/>
  <c r="Y136" i="131"/>
  <c r="X136" i="131"/>
  <c r="W136" i="131"/>
  <c r="V136" i="131"/>
  <c r="U136" i="131"/>
  <c r="T136" i="131"/>
  <c r="S136" i="131"/>
  <c r="R136" i="131"/>
  <c r="Q136" i="131"/>
  <c r="P136" i="131"/>
  <c r="O136" i="131"/>
  <c r="N136" i="131"/>
  <c r="M136" i="131"/>
  <c r="L136" i="131"/>
  <c r="K136" i="131"/>
  <c r="J136" i="131"/>
  <c r="I136" i="131"/>
  <c r="H136" i="131"/>
  <c r="AG126" i="131"/>
  <c r="AF126" i="131"/>
  <c r="AE126" i="131"/>
  <c r="AD126" i="131"/>
  <c r="AC126" i="131"/>
  <c r="AB126" i="131"/>
  <c r="AA126" i="131"/>
  <c r="Z126" i="131"/>
  <c r="Y126" i="131"/>
  <c r="X126" i="131"/>
  <c r="W126" i="131"/>
  <c r="V126" i="131"/>
  <c r="U126" i="131"/>
  <c r="T126" i="131"/>
  <c r="S126" i="131"/>
  <c r="R126" i="131"/>
  <c r="Q126" i="131"/>
  <c r="P126" i="131"/>
  <c r="O126" i="131"/>
  <c r="N126" i="131"/>
  <c r="M126" i="131"/>
  <c r="L126" i="131"/>
  <c r="K126" i="131"/>
  <c r="J126" i="131"/>
  <c r="I126" i="131"/>
  <c r="H126" i="131"/>
  <c r="AG116" i="131"/>
  <c r="AF116" i="131"/>
  <c r="AE116" i="131"/>
  <c r="AD116" i="131"/>
  <c r="AC116" i="131"/>
  <c r="AB116" i="131"/>
  <c r="AA116" i="131"/>
  <c r="Z116" i="131"/>
  <c r="Y116" i="131"/>
  <c r="X116" i="131"/>
  <c r="W116" i="131"/>
  <c r="V116" i="131"/>
  <c r="U116" i="131"/>
  <c r="T116" i="131"/>
  <c r="S116" i="131"/>
  <c r="R116" i="131"/>
  <c r="Q116" i="131"/>
  <c r="P116" i="131"/>
  <c r="O116" i="131"/>
  <c r="N116" i="131"/>
  <c r="M116" i="131"/>
  <c r="L116" i="131"/>
  <c r="K116" i="131"/>
  <c r="J116" i="131"/>
  <c r="I116" i="131"/>
  <c r="H116" i="131"/>
  <c r="AG86" i="131"/>
  <c r="AF86" i="131"/>
  <c r="AE86" i="131"/>
  <c r="AD86" i="131"/>
  <c r="AC86" i="131"/>
  <c r="AB86" i="131"/>
  <c r="AA86" i="131"/>
  <c r="Z86" i="131"/>
  <c r="Y86" i="131"/>
  <c r="X86" i="131"/>
  <c r="W86" i="131"/>
  <c r="V86" i="131"/>
  <c r="U86" i="131"/>
  <c r="T86" i="131"/>
  <c r="S86" i="131"/>
  <c r="R86" i="131"/>
  <c r="Q86" i="131"/>
  <c r="P86" i="131"/>
  <c r="O86" i="131"/>
  <c r="N86" i="131"/>
  <c r="M86" i="131"/>
  <c r="L86" i="131"/>
  <c r="K86" i="131"/>
  <c r="J86" i="131"/>
  <c r="I86" i="131"/>
  <c r="H86" i="131"/>
  <c r="AG76" i="131"/>
  <c r="AF76" i="131"/>
  <c r="AE76" i="131"/>
  <c r="AD76" i="131"/>
  <c r="AC76" i="131"/>
  <c r="AB76" i="131"/>
  <c r="AA76" i="131"/>
  <c r="Z76" i="131"/>
  <c r="Y76" i="131"/>
  <c r="X76" i="131"/>
  <c r="W76" i="131"/>
  <c r="V76" i="131"/>
  <c r="U76" i="131"/>
  <c r="T76" i="131"/>
  <c r="S76" i="131"/>
  <c r="R76" i="131"/>
  <c r="Q76" i="131"/>
  <c r="P76" i="131"/>
  <c r="O76" i="131"/>
  <c r="N76" i="131"/>
  <c r="M76" i="131"/>
  <c r="L76" i="131"/>
  <c r="K76" i="131"/>
  <c r="J76" i="131"/>
  <c r="I76" i="131"/>
  <c r="H76" i="131"/>
  <c r="AG66" i="131"/>
  <c r="AF66" i="131"/>
  <c r="AE66" i="131"/>
  <c r="AD66" i="131"/>
  <c r="AC66" i="131"/>
  <c r="AB66" i="131"/>
  <c r="AA66" i="131"/>
  <c r="Z66" i="131"/>
  <c r="Y66" i="131"/>
  <c r="X66" i="131"/>
  <c r="W66" i="131"/>
  <c r="V66" i="131"/>
  <c r="U66" i="131"/>
  <c r="T66" i="131"/>
  <c r="S66" i="131"/>
  <c r="R66" i="131"/>
  <c r="Q66" i="131"/>
  <c r="P66" i="131"/>
  <c r="O66" i="131"/>
  <c r="N66" i="131"/>
  <c r="M66" i="131"/>
  <c r="L66" i="131"/>
  <c r="K66" i="131"/>
  <c r="J66" i="131"/>
  <c r="I66" i="131"/>
  <c r="H66" i="131"/>
  <c r="AG56" i="131"/>
  <c r="AF56" i="131"/>
  <c r="AE56" i="131"/>
  <c r="AD56" i="131"/>
  <c r="AC56" i="131"/>
  <c r="AB56" i="131"/>
  <c r="AA56" i="131"/>
  <c r="Z56" i="131"/>
  <c r="Y56" i="131"/>
  <c r="X56" i="131"/>
  <c r="W56" i="131"/>
  <c r="V56" i="131"/>
  <c r="U56" i="131"/>
  <c r="T56" i="131"/>
  <c r="S56" i="131"/>
  <c r="R56" i="131"/>
  <c r="Q56" i="131"/>
  <c r="P56" i="131"/>
  <c r="O56" i="131"/>
  <c r="N56" i="131"/>
  <c r="M56" i="131"/>
  <c r="L56" i="131"/>
  <c r="K56" i="131"/>
  <c r="J56" i="131"/>
  <c r="I56" i="131"/>
  <c r="H56" i="131"/>
  <c r="H887" i="131"/>
  <c r="AG897" i="131"/>
  <c r="AF897" i="131"/>
  <c r="AE897" i="131"/>
  <c r="AD897" i="131"/>
  <c r="AC897" i="131"/>
  <c r="AB897" i="131"/>
  <c r="AA897" i="131"/>
  <c r="Z897" i="131"/>
  <c r="Y897" i="131"/>
  <c r="X897" i="131"/>
  <c r="W897" i="131"/>
  <c r="V897" i="131"/>
  <c r="U897" i="131"/>
  <c r="T897" i="131"/>
  <c r="S897" i="131"/>
  <c r="R897" i="131"/>
  <c r="Q897" i="131"/>
  <c r="P897" i="131"/>
  <c r="O897" i="131"/>
  <c r="N897" i="131"/>
  <c r="M897" i="131"/>
  <c r="L897" i="131"/>
  <c r="K897" i="131"/>
  <c r="J897" i="131"/>
  <c r="I897" i="131"/>
  <c r="H897" i="131"/>
  <c r="AG887" i="131"/>
  <c r="AF887" i="131"/>
  <c r="AE887" i="131"/>
  <c r="AD887" i="131"/>
  <c r="AC887" i="131"/>
  <c r="AB887" i="131"/>
  <c r="AA887" i="131"/>
  <c r="Z887" i="131"/>
  <c r="Y887" i="131"/>
  <c r="X887" i="131"/>
  <c r="W887" i="131"/>
  <c r="V887" i="131"/>
  <c r="U887" i="131"/>
  <c r="T887" i="131"/>
  <c r="S887" i="131"/>
  <c r="R887" i="131"/>
  <c r="Q887" i="131"/>
  <c r="P887" i="131"/>
  <c r="O887" i="131"/>
  <c r="N887" i="131"/>
  <c r="M887" i="131"/>
  <c r="L887" i="131"/>
  <c r="K887" i="131"/>
  <c r="J887" i="131"/>
  <c r="I887" i="131"/>
  <c r="AG877" i="131"/>
  <c r="AF877" i="131"/>
  <c r="AE877" i="131"/>
  <c r="AD877" i="131"/>
  <c r="AC877" i="131"/>
  <c r="AB877" i="131"/>
  <c r="AA877" i="131"/>
  <c r="Z877" i="131"/>
  <c r="Y877" i="131"/>
  <c r="X877" i="131"/>
  <c r="W877" i="131"/>
  <c r="V877" i="131"/>
  <c r="U877" i="131"/>
  <c r="T877" i="131"/>
  <c r="S877" i="131"/>
  <c r="R877" i="131"/>
  <c r="Q877" i="131"/>
  <c r="P877" i="131"/>
  <c r="O877" i="131"/>
  <c r="N877" i="131"/>
  <c r="M877" i="131"/>
  <c r="L877" i="131"/>
  <c r="K877" i="131"/>
  <c r="J877" i="131"/>
  <c r="I877" i="131"/>
  <c r="H877" i="131"/>
  <c r="AG867" i="131"/>
  <c r="AF867" i="131"/>
  <c r="AE867" i="131"/>
  <c r="AD867" i="131"/>
  <c r="AC867" i="131"/>
  <c r="AB867" i="131"/>
  <c r="AA867" i="131"/>
  <c r="Z867" i="131"/>
  <c r="Y867" i="131"/>
  <c r="X867" i="131"/>
  <c r="W867" i="131"/>
  <c r="V867" i="131"/>
  <c r="U867" i="131"/>
  <c r="T867" i="131"/>
  <c r="S867" i="131"/>
  <c r="R867" i="131"/>
  <c r="Q867" i="131"/>
  <c r="P867" i="131"/>
  <c r="O867" i="131"/>
  <c r="N867" i="131"/>
  <c r="M867" i="131"/>
  <c r="L867" i="131"/>
  <c r="K867" i="131"/>
  <c r="J867" i="131"/>
  <c r="I867" i="131"/>
  <c r="H867" i="131"/>
  <c r="AG857" i="131"/>
  <c r="AF857" i="131"/>
  <c r="AE857" i="131"/>
  <c r="AD857" i="131"/>
  <c r="AC857" i="131"/>
  <c r="AB857" i="131"/>
  <c r="AA857" i="131"/>
  <c r="Z857" i="131"/>
  <c r="Y857" i="131"/>
  <c r="X857" i="131"/>
  <c r="W857" i="131"/>
  <c r="V857" i="131"/>
  <c r="U857" i="131"/>
  <c r="T857" i="131"/>
  <c r="S857" i="131"/>
  <c r="R857" i="131"/>
  <c r="Q857" i="131"/>
  <c r="P857" i="131"/>
  <c r="O857" i="131"/>
  <c r="N857" i="131"/>
  <c r="M857" i="131"/>
  <c r="L857" i="131"/>
  <c r="K857" i="131"/>
  <c r="J857" i="131"/>
  <c r="I857" i="131"/>
  <c r="H857" i="131"/>
  <c r="AG847" i="131"/>
  <c r="AF847" i="131"/>
  <c r="AE847" i="131"/>
  <c r="AD847" i="131"/>
  <c r="AC847" i="131"/>
  <c r="AB847" i="131"/>
  <c r="AA847" i="131"/>
  <c r="Z847" i="131"/>
  <c r="Y847" i="131"/>
  <c r="X847" i="131"/>
  <c r="W847" i="131"/>
  <c r="V847" i="131"/>
  <c r="U847" i="131"/>
  <c r="T847" i="131"/>
  <c r="S847" i="131"/>
  <c r="R847" i="131"/>
  <c r="Q847" i="131"/>
  <c r="P847" i="131"/>
  <c r="O847" i="131"/>
  <c r="N847" i="131"/>
  <c r="M847" i="131"/>
  <c r="L847" i="131"/>
  <c r="K847" i="131"/>
  <c r="J847" i="131"/>
  <c r="I847" i="131"/>
  <c r="H847" i="131"/>
  <c r="AG837" i="131"/>
  <c r="AF837" i="131"/>
  <c r="AE837" i="131"/>
  <c r="AD837" i="131"/>
  <c r="AC837" i="131"/>
  <c r="AB837" i="131"/>
  <c r="AA837" i="131"/>
  <c r="Z837" i="131"/>
  <c r="Y837" i="131"/>
  <c r="X837" i="131"/>
  <c r="W837" i="131"/>
  <c r="V837" i="131"/>
  <c r="U837" i="131"/>
  <c r="T837" i="131"/>
  <c r="S837" i="131"/>
  <c r="R837" i="131"/>
  <c r="Q837" i="131"/>
  <c r="P837" i="131"/>
  <c r="O837" i="131"/>
  <c r="N837" i="131"/>
  <c r="M837" i="131"/>
  <c r="L837" i="131"/>
  <c r="K837" i="131"/>
  <c r="J837" i="131"/>
  <c r="I837" i="131"/>
  <c r="H837" i="131"/>
  <c r="AG827" i="131"/>
  <c r="AF827" i="131"/>
  <c r="AE827" i="131"/>
  <c r="AD827" i="131"/>
  <c r="AC827" i="131"/>
  <c r="AB827" i="131"/>
  <c r="AA827" i="131"/>
  <c r="Z827" i="131"/>
  <c r="Y827" i="131"/>
  <c r="X827" i="131"/>
  <c r="W827" i="131"/>
  <c r="V827" i="131"/>
  <c r="U827" i="131"/>
  <c r="T827" i="131"/>
  <c r="S827" i="131"/>
  <c r="R827" i="131"/>
  <c r="Q827" i="131"/>
  <c r="P827" i="131"/>
  <c r="O827" i="131"/>
  <c r="N827" i="131"/>
  <c r="M827" i="131"/>
  <c r="L827" i="131"/>
  <c r="K827" i="131"/>
  <c r="J827" i="131"/>
  <c r="I827" i="131"/>
  <c r="H827" i="131"/>
  <c r="AG817" i="131"/>
  <c r="AF817" i="131"/>
  <c r="AE817" i="131"/>
  <c r="AD817" i="131"/>
  <c r="AC817" i="131"/>
  <c r="AB817" i="131"/>
  <c r="AA817" i="131"/>
  <c r="Z817" i="131"/>
  <c r="Y817" i="131"/>
  <c r="X817" i="131"/>
  <c r="W817" i="131"/>
  <c r="V817" i="131"/>
  <c r="U817" i="131"/>
  <c r="T817" i="131"/>
  <c r="S817" i="131"/>
  <c r="R817" i="131"/>
  <c r="Q817" i="131"/>
  <c r="P817" i="131"/>
  <c r="O817" i="131"/>
  <c r="N817" i="131"/>
  <c r="M817" i="131"/>
  <c r="L817" i="131"/>
  <c r="K817" i="131"/>
  <c r="J817" i="131"/>
  <c r="I817" i="131"/>
  <c r="H817" i="131"/>
  <c r="AG807" i="131"/>
  <c r="AF807" i="131"/>
  <c r="AE807" i="131"/>
  <c r="AD807" i="131"/>
  <c r="AC807" i="131"/>
  <c r="AB807" i="131"/>
  <c r="AA807" i="131"/>
  <c r="Z807" i="131"/>
  <c r="Y807" i="131"/>
  <c r="X807" i="131"/>
  <c r="W807" i="131"/>
  <c r="V807" i="131"/>
  <c r="U807" i="131"/>
  <c r="T807" i="131"/>
  <c r="S807" i="131"/>
  <c r="R807" i="131"/>
  <c r="Q807" i="131"/>
  <c r="P807" i="131"/>
  <c r="O807" i="131"/>
  <c r="N807" i="131"/>
  <c r="M807" i="131"/>
  <c r="L807" i="131"/>
  <c r="K807" i="131"/>
  <c r="J807" i="131"/>
  <c r="I807" i="131"/>
  <c r="H807" i="131"/>
  <c r="AG797" i="131"/>
  <c r="AF797" i="131"/>
  <c r="AE797" i="131"/>
  <c r="AD797" i="131"/>
  <c r="AC797" i="131"/>
  <c r="AB797" i="131"/>
  <c r="AA797" i="131"/>
  <c r="Z797" i="131"/>
  <c r="Y797" i="131"/>
  <c r="X797" i="131"/>
  <c r="W797" i="131"/>
  <c r="V797" i="131"/>
  <c r="U797" i="131"/>
  <c r="T797" i="131"/>
  <c r="S797" i="131"/>
  <c r="R797" i="131"/>
  <c r="Q797" i="131"/>
  <c r="P797" i="131"/>
  <c r="O797" i="131"/>
  <c r="N797" i="131"/>
  <c r="M797" i="131"/>
  <c r="L797" i="131"/>
  <c r="K797" i="131"/>
  <c r="J797" i="131"/>
  <c r="I797" i="131"/>
  <c r="H797" i="131"/>
  <c r="AG696" i="131"/>
  <c r="AF696" i="131"/>
  <c r="AE696" i="131"/>
  <c r="AD696" i="131"/>
  <c r="AC696" i="131"/>
  <c r="AB696" i="131"/>
  <c r="AA696" i="131"/>
  <c r="Z696" i="131"/>
  <c r="Y696" i="131"/>
  <c r="X696" i="131"/>
  <c r="W696" i="131"/>
  <c r="V696" i="131"/>
  <c r="U696" i="131"/>
  <c r="T696" i="131"/>
  <c r="S696" i="131"/>
  <c r="R696" i="131"/>
  <c r="Q696" i="131"/>
  <c r="P696" i="131"/>
  <c r="O696" i="131"/>
  <c r="N696" i="131"/>
  <c r="M696" i="131"/>
  <c r="L696" i="131"/>
  <c r="K696" i="131"/>
  <c r="J696" i="131"/>
  <c r="I696" i="131"/>
  <c r="H696" i="131"/>
  <c r="AG686" i="131"/>
  <c r="AF686" i="131"/>
  <c r="AE686" i="131"/>
  <c r="AD686" i="131"/>
  <c r="AC686" i="131"/>
  <c r="AB686" i="131"/>
  <c r="AA686" i="131"/>
  <c r="Z686" i="131"/>
  <c r="Y686" i="131"/>
  <c r="X686" i="131"/>
  <c r="W686" i="131"/>
  <c r="V686" i="131"/>
  <c r="U686" i="131"/>
  <c r="T686" i="131"/>
  <c r="S686" i="131"/>
  <c r="R686" i="131"/>
  <c r="Q686" i="131"/>
  <c r="P686" i="131"/>
  <c r="O686" i="131"/>
  <c r="N686" i="131"/>
  <c r="M686" i="131"/>
  <c r="L686" i="131"/>
  <c r="K686" i="131"/>
  <c r="J686" i="131"/>
  <c r="I686" i="131"/>
  <c r="H686" i="131"/>
  <c r="AG676" i="131"/>
  <c r="AF676" i="131"/>
  <c r="AE676" i="131"/>
  <c r="AD676" i="131"/>
  <c r="AC676" i="131"/>
  <c r="AB676" i="131"/>
  <c r="AA676" i="131"/>
  <c r="Z676" i="131"/>
  <c r="Y676" i="131"/>
  <c r="X676" i="131"/>
  <c r="W676" i="131"/>
  <c r="V676" i="131"/>
  <c r="U676" i="131"/>
  <c r="T676" i="131"/>
  <c r="S676" i="131"/>
  <c r="R676" i="131"/>
  <c r="Q676" i="131"/>
  <c r="P676" i="131"/>
  <c r="O676" i="131"/>
  <c r="N676" i="131"/>
  <c r="M676" i="131"/>
  <c r="L676" i="131"/>
  <c r="K676" i="131"/>
  <c r="J676" i="131"/>
  <c r="I676" i="131"/>
  <c r="H676" i="131"/>
  <c r="AG666" i="131"/>
  <c r="AF666" i="131"/>
  <c r="AE666" i="131"/>
  <c r="AD666" i="131"/>
  <c r="AC666" i="131"/>
  <c r="AB666" i="131"/>
  <c r="AA666" i="131"/>
  <c r="Z666" i="131"/>
  <c r="Y666" i="131"/>
  <c r="X666" i="131"/>
  <c r="W666" i="131"/>
  <c r="V666" i="131"/>
  <c r="U666" i="131"/>
  <c r="T666" i="131"/>
  <c r="S666" i="131"/>
  <c r="R666" i="131"/>
  <c r="Q666" i="131"/>
  <c r="P666" i="131"/>
  <c r="O666" i="131"/>
  <c r="N666" i="131"/>
  <c r="M666" i="131"/>
  <c r="L666" i="131"/>
  <c r="K666" i="131"/>
  <c r="J666" i="131"/>
  <c r="I666" i="131"/>
  <c r="H666" i="131"/>
  <c r="AG656" i="131"/>
  <c r="AF656" i="131"/>
  <c r="AE656" i="131"/>
  <c r="AD656" i="131"/>
  <c r="AC656" i="131"/>
  <c r="AB656" i="131"/>
  <c r="AA656" i="131"/>
  <c r="Z656" i="131"/>
  <c r="Y656" i="131"/>
  <c r="X656" i="131"/>
  <c r="W656" i="131"/>
  <c r="V656" i="131"/>
  <c r="U656" i="131"/>
  <c r="T656" i="131"/>
  <c r="S656" i="131"/>
  <c r="R656" i="131"/>
  <c r="Q656" i="131"/>
  <c r="P656" i="131"/>
  <c r="O656" i="131"/>
  <c r="N656" i="131"/>
  <c r="M656" i="131"/>
  <c r="L656" i="131"/>
  <c r="K656" i="131"/>
  <c r="J656" i="131"/>
  <c r="I656" i="131"/>
  <c r="H656" i="131"/>
  <c r="AG646" i="131"/>
  <c r="AF646" i="131"/>
  <c r="AE646" i="131"/>
  <c r="AD646" i="131"/>
  <c r="AC646" i="131"/>
  <c r="AB646" i="131"/>
  <c r="AA646" i="131"/>
  <c r="Z646" i="131"/>
  <c r="Y646" i="131"/>
  <c r="X646" i="131"/>
  <c r="W646" i="131"/>
  <c r="V646" i="131"/>
  <c r="U646" i="131"/>
  <c r="T646" i="131"/>
  <c r="S646" i="131"/>
  <c r="R646" i="131"/>
  <c r="Q646" i="131"/>
  <c r="P646" i="131"/>
  <c r="O646" i="131"/>
  <c r="N646" i="131"/>
  <c r="M646" i="131"/>
  <c r="L646" i="131"/>
  <c r="K646" i="131"/>
  <c r="J646" i="131"/>
  <c r="I646" i="131"/>
  <c r="H646" i="131"/>
  <c r="AG636" i="131"/>
  <c r="AF636" i="131"/>
  <c r="AE636" i="131"/>
  <c r="AD636" i="131"/>
  <c r="AC636" i="131"/>
  <c r="AB636" i="131"/>
  <c r="AA636" i="131"/>
  <c r="Z636" i="131"/>
  <c r="Y636" i="131"/>
  <c r="X636" i="131"/>
  <c r="W636" i="131"/>
  <c r="V636" i="131"/>
  <c r="U636" i="131"/>
  <c r="T636" i="131"/>
  <c r="S636" i="131"/>
  <c r="R636" i="131"/>
  <c r="Q636" i="131"/>
  <c r="P636" i="131"/>
  <c r="O636" i="131"/>
  <c r="N636" i="131"/>
  <c r="M636" i="131"/>
  <c r="L636" i="131"/>
  <c r="K636" i="131"/>
  <c r="J636" i="131"/>
  <c r="I636" i="131"/>
  <c r="H636" i="131"/>
  <c r="AG626" i="131"/>
  <c r="AF626" i="131"/>
  <c r="AE626" i="131"/>
  <c r="AD626" i="131"/>
  <c r="AC626" i="131"/>
  <c r="AB626" i="131"/>
  <c r="AA626" i="131"/>
  <c r="Z626" i="131"/>
  <c r="Y626" i="131"/>
  <c r="X626" i="131"/>
  <c r="W626" i="131"/>
  <c r="V626" i="131"/>
  <c r="U626" i="131"/>
  <c r="T626" i="131"/>
  <c r="S626" i="131"/>
  <c r="R626" i="131"/>
  <c r="Q626" i="131"/>
  <c r="P626" i="131"/>
  <c r="O626" i="131"/>
  <c r="N626" i="131"/>
  <c r="M626" i="131"/>
  <c r="L626" i="131"/>
  <c r="K626" i="131"/>
  <c r="J626" i="131"/>
  <c r="I626" i="131"/>
  <c r="H626" i="131"/>
  <c r="AG616" i="131"/>
  <c r="AF616" i="131"/>
  <c r="AE616" i="131"/>
  <c r="AD616" i="131"/>
  <c r="AC616" i="131"/>
  <c r="AB616" i="131"/>
  <c r="AA616" i="131"/>
  <c r="Z616" i="131"/>
  <c r="Y616" i="131"/>
  <c r="X616" i="131"/>
  <c r="W616" i="131"/>
  <c r="V616" i="131"/>
  <c r="U616" i="131"/>
  <c r="T616" i="131"/>
  <c r="S616" i="131"/>
  <c r="R616" i="131"/>
  <c r="Q616" i="131"/>
  <c r="P616" i="131"/>
  <c r="O616" i="131"/>
  <c r="N616" i="131"/>
  <c r="M616" i="131"/>
  <c r="L616" i="131"/>
  <c r="K616" i="131"/>
  <c r="J616" i="131"/>
  <c r="I616" i="131"/>
  <c r="H616" i="131"/>
  <c r="AG606" i="131"/>
  <c r="AF606" i="131"/>
  <c r="AE606" i="131"/>
  <c r="AD606" i="131"/>
  <c r="AC606" i="131"/>
  <c r="AB606" i="131"/>
  <c r="AA606" i="131"/>
  <c r="Z606" i="131"/>
  <c r="Y606" i="131"/>
  <c r="X606" i="131"/>
  <c r="W606" i="131"/>
  <c r="V606" i="131"/>
  <c r="U606" i="131"/>
  <c r="T606" i="131"/>
  <c r="S606" i="131"/>
  <c r="R606" i="131"/>
  <c r="Q606" i="131"/>
  <c r="P606" i="131"/>
  <c r="O606" i="131"/>
  <c r="N606" i="131"/>
  <c r="M606" i="131"/>
  <c r="L606" i="131"/>
  <c r="K606" i="131"/>
  <c r="J606" i="131"/>
  <c r="I606" i="131"/>
  <c r="H606" i="131"/>
  <c r="AG596" i="131"/>
  <c r="AF596" i="131"/>
  <c r="AE596" i="131"/>
  <c r="AD596" i="131"/>
  <c r="AC596" i="131"/>
  <c r="AB596" i="131"/>
  <c r="AA596" i="131"/>
  <c r="Z596" i="131"/>
  <c r="Y596" i="131"/>
  <c r="X596" i="131"/>
  <c r="W596" i="131"/>
  <c r="V596" i="131"/>
  <c r="U596" i="131"/>
  <c r="T596" i="131"/>
  <c r="S596" i="131"/>
  <c r="R596" i="131"/>
  <c r="Q596" i="131"/>
  <c r="P596" i="131"/>
  <c r="O596" i="131"/>
  <c r="N596" i="131"/>
  <c r="M596" i="131"/>
  <c r="L596" i="131"/>
  <c r="K596" i="131"/>
  <c r="J596" i="131"/>
  <c r="I596" i="131"/>
  <c r="H596" i="131"/>
  <c r="AG586" i="131"/>
  <c r="AF586" i="131"/>
  <c r="AE586" i="131"/>
  <c r="AD586" i="131"/>
  <c r="AC586" i="131"/>
  <c r="AB586" i="131"/>
  <c r="AA586" i="131"/>
  <c r="Z586" i="131"/>
  <c r="Y586" i="131"/>
  <c r="X586" i="131"/>
  <c r="W586" i="131"/>
  <c r="V586" i="131"/>
  <c r="U586" i="131"/>
  <c r="T586" i="131"/>
  <c r="S586" i="131"/>
  <c r="R586" i="131"/>
  <c r="Q586" i="131"/>
  <c r="P586" i="131"/>
  <c r="O586" i="131"/>
  <c r="N586" i="131"/>
  <c r="M586" i="131"/>
  <c r="L586" i="131"/>
  <c r="K586" i="131"/>
  <c r="J586" i="131"/>
  <c r="I586" i="131"/>
  <c r="H586" i="131"/>
  <c r="AG576" i="131"/>
  <c r="AF576" i="131"/>
  <c r="AE576" i="131"/>
  <c r="AD576" i="131"/>
  <c r="AC576" i="131"/>
  <c r="AB576" i="131"/>
  <c r="AA576" i="131"/>
  <c r="Z576" i="131"/>
  <c r="Y576" i="131"/>
  <c r="X576" i="131"/>
  <c r="W576" i="131"/>
  <c r="V576" i="131"/>
  <c r="U576" i="131"/>
  <c r="T576" i="131"/>
  <c r="S576" i="131"/>
  <c r="R576" i="131"/>
  <c r="Q576" i="131"/>
  <c r="P576" i="131"/>
  <c r="O576" i="131"/>
  <c r="N576" i="131"/>
  <c r="M576" i="131"/>
  <c r="L576" i="131"/>
  <c r="K576" i="131"/>
  <c r="J576" i="131"/>
  <c r="I576" i="131"/>
  <c r="H576" i="131"/>
  <c r="AG566" i="131"/>
  <c r="AF566" i="131"/>
  <c r="AE566" i="131"/>
  <c r="AD566" i="131"/>
  <c r="AC566" i="131"/>
  <c r="AB566" i="131"/>
  <c r="AA566" i="131"/>
  <c r="Z566" i="131"/>
  <c r="Y566" i="131"/>
  <c r="X566" i="131"/>
  <c r="W566" i="131"/>
  <c r="V566" i="131"/>
  <c r="U566" i="131"/>
  <c r="T566" i="131"/>
  <c r="S566" i="131"/>
  <c r="R566" i="131"/>
  <c r="Q566" i="131"/>
  <c r="P566" i="131"/>
  <c r="O566" i="131"/>
  <c r="N566" i="131"/>
  <c r="M566" i="131"/>
  <c r="L566" i="131"/>
  <c r="K566" i="131"/>
  <c r="J566" i="131"/>
  <c r="I566" i="131"/>
  <c r="H566" i="131"/>
  <c r="AG556" i="131"/>
  <c r="AF556" i="131"/>
  <c r="AE556" i="131"/>
  <c r="AD556" i="131"/>
  <c r="AC556" i="131"/>
  <c r="AB556" i="131"/>
  <c r="AA556" i="131"/>
  <c r="Z556" i="131"/>
  <c r="Y556" i="131"/>
  <c r="X556" i="131"/>
  <c r="W556" i="131"/>
  <c r="V556" i="131"/>
  <c r="U556" i="131"/>
  <c r="T556" i="131"/>
  <c r="S556" i="131"/>
  <c r="R556" i="131"/>
  <c r="Q556" i="131"/>
  <c r="P556" i="131"/>
  <c r="O556" i="131"/>
  <c r="N556" i="131"/>
  <c r="M556" i="131"/>
  <c r="L556" i="131"/>
  <c r="K556" i="131"/>
  <c r="J556" i="131"/>
  <c r="I556" i="131"/>
  <c r="H556" i="131"/>
  <c r="AG495" i="131"/>
  <c r="AF495" i="131"/>
  <c r="AE495" i="131"/>
  <c r="AD495" i="131"/>
  <c r="AC495" i="131"/>
  <c r="AB495" i="131"/>
  <c r="AA495" i="131"/>
  <c r="Z495" i="131"/>
  <c r="Y495" i="131"/>
  <c r="X495" i="131"/>
  <c r="W495" i="131"/>
  <c r="V495" i="131"/>
  <c r="U495" i="131"/>
  <c r="T495" i="131"/>
  <c r="S495" i="131"/>
  <c r="R495" i="131"/>
  <c r="Q495" i="131"/>
  <c r="P495" i="131"/>
  <c r="O495" i="131"/>
  <c r="N495" i="131"/>
  <c r="M495" i="131"/>
  <c r="L495" i="131"/>
  <c r="K495" i="131"/>
  <c r="J495" i="131"/>
  <c r="I495" i="131"/>
  <c r="H495" i="131"/>
  <c r="AG485" i="131"/>
  <c r="AF485" i="131"/>
  <c r="AE485" i="131"/>
  <c r="AD485" i="131"/>
  <c r="AC485" i="131"/>
  <c r="AB485" i="131"/>
  <c r="AA485" i="131"/>
  <c r="Z485" i="131"/>
  <c r="Y485" i="131"/>
  <c r="X485" i="131"/>
  <c r="W485" i="131"/>
  <c r="V485" i="131"/>
  <c r="U485" i="131"/>
  <c r="T485" i="131"/>
  <c r="S485" i="131"/>
  <c r="R485" i="131"/>
  <c r="Q485" i="131"/>
  <c r="P485" i="131"/>
  <c r="O485" i="131"/>
  <c r="N485" i="131"/>
  <c r="M485" i="131"/>
  <c r="L485" i="131"/>
  <c r="K485" i="131"/>
  <c r="J485" i="131"/>
  <c r="I485" i="131"/>
  <c r="H485" i="131"/>
  <c r="AG475" i="131"/>
  <c r="AF475" i="131"/>
  <c r="AE475" i="131"/>
  <c r="AD475" i="131"/>
  <c r="AC475" i="131"/>
  <c r="AB475" i="131"/>
  <c r="AA475" i="131"/>
  <c r="Z475" i="131"/>
  <c r="Y475" i="131"/>
  <c r="X475" i="131"/>
  <c r="W475" i="131"/>
  <c r="V475" i="131"/>
  <c r="U475" i="131"/>
  <c r="T475" i="131"/>
  <c r="S475" i="131"/>
  <c r="R475" i="131"/>
  <c r="Q475" i="131"/>
  <c r="P475" i="131"/>
  <c r="O475" i="131"/>
  <c r="N475" i="131"/>
  <c r="M475" i="131"/>
  <c r="L475" i="131"/>
  <c r="K475" i="131"/>
  <c r="J475" i="131"/>
  <c r="I475" i="131"/>
  <c r="H475" i="131"/>
  <c r="AG465" i="131"/>
  <c r="AF465" i="131"/>
  <c r="AE465" i="131"/>
  <c r="AD465" i="131"/>
  <c r="AC465" i="131"/>
  <c r="AB465" i="131"/>
  <c r="AA465" i="131"/>
  <c r="Z465" i="131"/>
  <c r="Y465" i="131"/>
  <c r="X465" i="131"/>
  <c r="W465" i="131"/>
  <c r="V465" i="131"/>
  <c r="U465" i="131"/>
  <c r="T465" i="131"/>
  <c r="S465" i="131"/>
  <c r="R465" i="131"/>
  <c r="Q465" i="131"/>
  <c r="P465" i="131"/>
  <c r="O465" i="131"/>
  <c r="N465" i="131"/>
  <c r="M465" i="131"/>
  <c r="L465" i="131"/>
  <c r="K465" i="131"/>
  <c r="J465" i="131"/>
  <c r="I465" i="131"/>
  <c r="H465" i="131"/>
  <c r="AG455" i="131"/>
  <c r="AF455" i="131"/>
  <c r="AE455" i="131"/>
  <c r="AD455" i="131"/>
  <c r="AC455" i="131"/>
  <c r="AB455" i="131"/>
  <c r="AA455" i="131"/>
  <c r="Z455" i="131"/>
  <c r="Y455" i="131"/>
  <c r="X455" i="131"/>
  <c r="W455" i="131"/>
  <c r="V455" i="131"/>
  <c r="U455" i="131"/>
  <c r="T455" i="131"/>
  <c r="S455" i="131"/>
  <c r="R455" i="131"/>
  <c r="Q455" i="131"/>
  <c r="P455" i="131"/>
  <c r="O455" i="131"/>
  <c r="N455" i="131"/>
  <c r="M455" i="131"/>
  <c r="L455" i="131"/>
  <c r="K455" i="131"/>
  <c r="J455" i="131"/>
  <c r="I455" i="131"/>
  <c r="H455" i="131"/>
  <c r="AG445" i="131"/>
  <c r="AF445" i="131"/>
  <c r="AE445" i="131"/>
  <c r="AD445" i="131"/>
  <c r="AC445" i="131"/>
  <c r="AB445" i="131"/>
  <c r="AA445" i="131"/>
  <c r="Z445" i="131"/>
  <c r="Y445" i="131"/>
  <c r="X445" i="131"/>
  <c r="W445" i="131"/>
  <c r="V445" i="131"/>
  <c r="U445" i="131"/>
  <c r="T445" i="131"/>
  <c r="S445" i="131"/>
  <c r="R445" i="131"/>
  <c r="Q445" i="131"/>
  <c r="P445" i="131"/>
  <c r="O445" i="131"/>
  <c r="N445" i="131"/>
  <c r="M445" i="131"/>
  <c r="L445" i="131"/>
  <c r="K445" i="131"/>
  <c r="J445" i="131"/>
  <c r="I445" i="131"/>
  <c r="H445" i="131"/>
  <c r="C938" i="131"/>
  <c r="AB9" i="25"/>
  <c r="AB8" i="25"/>
  <c r="AA9" i="25"/>
  <c r="Z9" i="25"/>
  <c r="Y9" i="25"/>
  <c r="X9" i="25"/>
  <c r="W9" i="25"/>
  <c r="V9" i="25"/>
  <c r="U9" i="25"/>
  <c r="T9" i="25"/>
  <c r="S9" i="25"/>
  <c r="R9" i="25"/>
  <c r="Q9" i="25"/>
  <c r="P9" i="25"/>
  <c r="O9" i="25"/>
  <c r="N9" i="25"/>
  <c r="M9" i="25"/>
  <c r="C3" i="25"/>
  <c r="D3" i="25"/>
  <c r="E3" i="25"/>
  <c r="F3" i="25"/>
  <c r="G3" i="25"/>
  <c r="H3" i="25"/>
  <c r="I3" i="25"/>
  <c r="J3" i="25"/>
  <c r="K3" i="25"/>
  <c r="L3" i="25"/>
  <c r="M3" i="25"/>
  <c r="N3" i="25"/>
  <c r="O3" i="25"/>
  <c r="P3" i="25"/>
  <c r="Q3" i="25"/>
  <c r="R3" i="25"/>
  <c r="S3" i="25"/>
  <c r="T3" i="25"/>
  <c r="U3" i="25"/>
  <c r="V3" i="25"/>
  <c r="W3" i="25"/>
  <c r="X3" i="25"/>
  <c r="Y3" i="25"/>
  <c r="Z3" i="25"/>
  <c r="AA3" i="25"/>
  <c r="AB3" i="25"/>
  <c r="C5" i="25"/>
  <c r="D5" i="25"/>
  <c r="E5" i="25"/>
  <c r="F5" i="25"/>
  <c r="G5" i="25"/>
  <c r="H5" i="25"/>
  <c r="I5" i="25"/>
  <c r="J5" i="25"/>
  <c r="K5" i="25"/>
  <c r="L5" i="25"/>
  <c r="M5" i="25"/>
  <c r="N5" i="25"/>
  <c r="O5" i="25"/>
  <c r="P5" i="25"/>
  <c r="Q5" i="25"/>
  <c r="R5" i="25"/>
  <c r="S5" i="25"/>
  <c r="T5" i="25"/>
  <c r="U5" i="25"/>
  <c r="V5" i="25"/>
  <c r="W5" i="25"/>
  <c r="X5" i="25"/>
  <c r="Y5" i="25"/>
  <c r="Z5" i="25"/>
  <c r="AA5" i="25"/>
  <c r="AB5" i="25"/>
  <c r="C6" i="25"/>
  <c r="D6" i="25"/>
  <c r="E6" i="25"/>
  <c r="F6" i="25"/>
  <c r="G6" i="25"/>
  <c r="H6" i="25"/>
  <c r="I6" i="25"/>
  <c r="J6" i="25"/>
  <c r="K6" i="25"/>
  <c r="L6" i="25"/>
  <c r="M6" i="25"/>
  <c r="N6" i="25"/>
  <c r="O6" i="25"/>
  <c r="P6" i="25"/>
  <c r="Q6" i="25"/>
  <c r="R6" i="25"/>
  <c r="S6" i="25"/>
  <c r="T6" i="25"/>
  <c r="U6" i="25"/>
  <c r="V6" i="25"/>
  <c r="W6" i="25"/>
  <c r="X6" i="25"/>
  <c r="Y6" i="25"/>
  <c r="Z6" i="25"/>
  <c r="AA6" i="25"/>
  <c r="AB6" i="25"/>
  <c r="C7" i="25"/>
  <c r="D7" i="25"/>
  <c r="E7" i="25"/>
  <c r="F7" i="25"/>
  <c r="G7" i="25"/>
  <c r="H7" i="25"/>
  <c r="I7" i="25"/>
  <c r="J7" i="25"/>
  <c r="K7" i="25"/>
  <c r="L7" i="25"/>
  <c r="M7" i="25"/>
  <c r="N7" i="25"/>
  <c r="O7" i="25"/>
  <c r="P7" i="25"/>
  <c r="Q7" i="25"/>
  <c r="R7" i="25"/>
  <c r="S7" i="25"/>
  <c r="T7" i="25"/>
  <c r="U7" i="25"/>
  <c r="V7" i="25"/>
  <c r="W7" i="25"/>
  <c r="X7" i="25"/>
  <c r="Y7" i="25"/>
  <c r="Z7" i="25"/>
  <c r="AA7" i="25"/>
  <c r="AB7" i="25"/>
  <c r="AB4" i="25"/>
  <c r="AA4" i="25"/>
  <c r="Z4" i="25"/>
  <c r="Y4" i="25"/>
  <c r="X4" i="25"/>
  <c r="W4" i="25"/>
  <c r="V4" i="25"/>
  <c r="U4" i="25"/>
  <c r="T4" i="25"/>
  <c r="S4" i="25"/>
  <c r="R4" i="25"/>
  <c r="Q4" i="25"/>
  <c r="P4" i="25"/>
  <c r="O4" i="25"/>
  <c r="N4" i="25"/>
  <c r="M4" i="25"/>
  <c r="K4" i="25"/>
  <c r="K2" i="25"/>
  <c r="J4" i="25"/>
  <c r="J2" i="25"/>
  <c r="H4" i="25"/>
  <c r="H2" i="25"/>
  <c r="E4" i="25"/>
  <c r="E2" i="25"/>
  <c r="C1" i="4"/>
  <c r="D1" i="4"/>
  <c r="E1" i="4"/>
  <c r="F1" i="4"/>
  <c r="C1" i="25"/>
  <c r="D1" i="25"/>
  <c r="E1" i="25"/>
  <c r="F1" i="25"/>
  <c r="G1" i="25"/>
  <c r="H1" i="25"/>
  <c r="I1" i="25"/>
  <c r="J1" i="25"/>
  <c r="K1" i="25"/>
  <c r="L1" i="25"/>
  <c r="A5" i="206"/>
  <c r="A6" i="206"/>
  <c r="A7" i="206"/>
  <c r="A8" i="206"/>
  <c r="A9" i="206"/>
  <c r="A10" i="206"/>
  <c r="A11" i="206"/>
  <c r="A12" i="206"/>
  <c r="A13" i="206"/>
  <c r="A4" i="206"/>
  <c r="A5" i="205"/>
  <c r="A6" i="205"/>
  <c r="A7" i="205"/>
  <c r="A8" i="205"/>
  <c r="A9" i="205"/>
  <c r="A10" i="205"/>
  <c r="A11" i="205"/>
  <c r="A12" i="205"/>
  <c r="A13" i="205"/>
  <c r="A4" i="205"/>
  <c r="A5" i="204"/>
  <c r="A6" i="204"/>
  <c r="A7" i="204"/>
  <c r="A8" i="204"/>
  <c r="A10" i="204"/>
  <c r="A11" i="204"/>
  <c r="A12" i="204"/>
  <c r="A13" i="204"/>
  <c r="A4" i="204"/>
  <c r="A5" i="203"/>
  <c r="A6" i="203"/>
  <c r="A7" i="203"/>
  <c r="A8" i="203"/>
  <c r="A9" i="203"/>
  <c r="Y9" i="203"/>
  <c r="A10" i="203"/>
  <c r="A11" i="203"/>
  <c r="A12" i="203"/>
  <c r="A13" i="203"/>
  <c r="P13" i="203"/>
  <c r="A4" i="203"/>
  <c r="A5" i="202"/>
  <c r="A6" i="202"/>
  <c r="A7" i="202"/>
  <c r="A8" i="202"/>
  <c r="A9" i="202"/>
  <c r="A10" i="202"/>
  <c r="A11" i="202"/>
  <c r="A12" i="202"/>
  <c r="A13" i="202"/>
  <c r="A4" i="202"/>
  <c r="A5" i="201"/>
  <c r="A6" i="201"/>
  <c r="A7" i="201"/>
  <c r="A8" i="201"/>
  <c r="A9" i="201"/>
  <c r="A10" i="201"/>
  <c r="A11" i="201"/>
  <c r="A12" i="201"/>
  <c r="A13" i="201"/>
  <c r="A4" i="201"/>
  <c r="A5" i="173"/>
  <c r="A6" i="173"/>
  <c r="A7" i="173"/>
  <c r="A8" i="173"/>
  <c r="A9" i="173"/>
  <c r="A10" i="173"/>
  <c r="A11" i="173"/>
  <c r="A12" i="173"/>
  <c r="A13" i="173"/>
  <c r="A4" i="173"/>
  <c r="A4" i="134"/>
  <c r="A4" i="133"/>
  <c r="A4" i="53"/>
  <c r="A4" i="135"/>
  <c r="A5" i="230"/>
  <c r="A6" i="230"/>
  <c r="A7" i="230"/>
  <c r="Q7" i="230"/>
  <c r="A8" i="230"/>
  <c r="A9" i="230"/>
  <c r="A10" i="230"/>
  <c r="Z10" i="230"/>
  <c r="A11" i="230"/>
  <c r="V11" i="230"/>
  <c r="A12" i="230"/>
  <c r="Z12" i="230"/>
  <c r="A13" i="230"/>
  <c r="Y13" i="230"/>
  <c r="A4" i="230"/>
  <c r="Z4" i="230"/>
  <c r="A5" i="229"/>
  <c r="U5" i="229"/>
  <c r="A6" i="229"/>
  <c r="X6" i="229"/>
  <c r="A7" i="229"/>
  <c r="A8" i="229"/>
  <c r="Y8" i="229"/>
  <c r="A9" i="229"/>
  <c r="E9" i="229"/>
  <c r="A10" i="229"/>
  <c r="N10" i="229"/>
  <c r="A11" i="229"/>
  <c r="J11" i="229"/>
  <c r="A12" i="229"/>
  <c r="V12" i="229"/>
  <c r="A13" i="229"/>
  <c r="A4" i="229"/>
  <c r="A5" i="227"/>
  <c r="A6" i="227"/>
  <c r="V6" i="227"/>
  <c r="A7" i="227"/>
  <c r="A8" i="227"/>
  <c r="C8" i="227"/>
  <c r="A9" i="227"/>
  <c r="A10" i="227"/>
  <c r="T10" i="227"/>
  <c r="A11" i="227"/>
  <c r="L11" i="227"/>
  <c r="A12" i="227"/>
  <c r="D12" i="227"/>
  <c r="A13" i="227"/>
  <c r="A4" i="227"/>
  <c r="Q4" i="227"/>
  <c r="A5" i="228"/>
  <c r="A6" i="228"/>
  <c r="Q6" i="228"/>
  <c r="A7" i="228"/>
  <c r="A8" i="228"/>
  <c r="Y8" i="228"/>
  <c r="A9" i="228"/>
  <c r="T9" i="228"/>
  <c r="A10" i="228"/>
  <c r="A11" i="228"/>
  <c r="A12" i="228"/>
  <c r="A13" i="228"/>
  <c r="A4" i="228"/>
  <c r="L4" i="228"/>
  <c r="A5" i="226"/>
  <c r="A6" i="226"/>
  <c r="T6" i="226"/>
  <c r="A7" i="226"/>
  <c r="J7" i="226"/>
  <c r="A8" i="226"/>
  <c r="A9" i="226"/>
  <c r="A10" i="226"/>
  <c r="A11" i="226"/>
  <c r="A12" i="226"/>
  <c r="X12" i="226"/>
  <c r="A13" i="226"/>
  <c r="N13" i="226"/>
  <c r="A4" i="226"/>
  <c r="U4" i="226"/>
  <c r="A5" i="225"/>
  <c r="A6" i="225"/>
  <c r="A7" i="225"/>
  <c r="A8" i="225"/>
  <c r="A9" i="225"/>
  <c r="A10" i="225"/>
  <c r="A11" i="225"/>
  <c r="A12" i="225"/>
  <c r="A13" i="225"/>
  <c r="A4" i="225"/>
  <c r="A4" i="224"/>
  <c r="A4" i="223"/>
  <c r="A4" i="222"/>
  <c r="A4" i="221"/>
  <c r="A5" i="220"/>
  <c r="A6" i="220"/>
  <c r="U6" i="220"/>
  <c r="A7" i="220"/>
  <c r="O7" i="220"/>
  <c r="A8" i="220"/>
  <c r="M8" i="220"/>
  <c r="A9" i="220"/>
  <c r="W9" i="220"/>
  <c r="A10" i="220"/>
  <c r="J10" i="220"/>
  <c r="A11" i="220"/>
  <c r="A12" i="220"/>
  <c r="J12" i="220"/>
  <c r="A13" i="220"/>
  <c r="A4" i="220"/>
  <c r="U4" i="220"/>
  <c r="A5" i="219"/>
  <c r="Q5" i="219"/>
  <c r="A6" i="219"/>
  <c r="S6" i="219"/>
  <c r="A7" i="219"/>
  <c r="A8" i="219"/>
  <c r="S8" i="219"/>
  <c r="A9" i="219"/>
  <c r="B9" i="219"/>
  <c r="A10" i="219"/>
  <c r="A11" i="219"/>
  <c r="A12" i="219"/>
  <c r="E12" i="219"/>
  <c r="A13" i="219"/>
  <c r="K13" i="219"/>
  <c r="A4" i="219"/>
  <c r="Q4" i="219"/>
  <c r="A5" i="218"/>
  <c r="A6" i="218"/>
  <c r="G6" i="218"/>
  <c r="A7" i="218"/>
  <c r="A8" i="218"/>
  <c r="A9" i="218"/>
  <c r="A10" i="218"/>
  <c r="U10" i="218"/>
  <c r="A11" i="218"/>
  <c r="R11" i="218"/>
  <c r="A12" i="218"/>
  <c r="F12" i="218"/>
  <c r="A13" i="218"/>
  <c r="Y13" i="218"/>
  <c r="A4" i="218"/>
  <c r="R4" i="218"/>
  <c r="A5" i="217"/>
  <c r="A6" i="217"/>
  <c r="A7" i="217"/>
  <c r="A8" i="217"/>
  <c r="A9" i="217"/>
  <c r="A10" i="217"/>
  <c r="A11" i="217"/>
  <c r="G11" i="217"/>
  <c r="A12" i="217"/>
  <c r="K12" i="217"/>
  <c r="A13" i="217"/>
  <c r="A4" i="217"/>
  <c r="E4" i="217"/>
  <c r="A1" i="217"/>
  <c r="A5" i="216"/>
  <c r="A6" i="216"/>
  <c r="Q6" i="216"/>
  <c r="A7" i="216"/>
  <c r="Q7" i="216"/>
  <c r="A8" i="216"/>
  <c r="F8" i="216"/>
  <c r="A9" i="216"/>
  <c r="A10" i="216"/>
  <c r="AB10" i="216"/>
  <c r="A11" i="216"/>
  <c r="D11" i="216"/>
  <c r="A12" i="216"/>
  <c r="AA12" i="216"/>
  <c r="A13" i="216"/>
  <c r="S13" i="216"/>
  <c r="A4" i="216"/>
  <c r="A5" i="215"/>
  <c r="Q5" i="215"/>
  <c r="A6" i="215"/>
  <c r="V6" i="215"/>
  <c r="A7" i="215"/>
  <c r="A8" i="215"/>
  <c r="Q8" i="215"/>
  <c r="A9" i="215"/>
  <c r="D9" i="215"/>
  <c r="A10" i="215"/>
  <c r="F10" i="215"/>
  <c r="A11" i="215"/>
  <c r="A12" i="215"/>
  <c r="P12" i="215"/>
  <c r="A13" i="215"/>
  <c r="I13" i="215"/>
  <c r="A4" i="215"/>
  <c r="Y4" i="215"/>
  <c r="A5" i="214"/>
  <c r="A6" i="214"/>
  <c r="R6" i="214"/>
  <c r="A7" i="214"/>
  <c r="M7" i="214"/>
  <c r="A8" i="214"/>
  <c r="A9" i="214"/>
  <c r="A10" i="214"/>
  <c r="A11" i="214"/>
  <c r="I11" i="214"/>
  <c r="A12" i="214"/>
  <c r="B12" i="214"/>
  <c r="A13" i="214"/>
  <c r="A4" i="214"/>
  <c r="B4" i="214"/>
  <c r="A5" i="212"/>
  <c r="U5" i="212"/>
  <c r="A6" i="212"/>
  <c r="A7" i="212"/>
  <c r="A8" i="212"/>
  <c r="A9" i="212"/>
  <c r="A10" i="212"/>
  <c r="U10" i="212"/>
  <c r="A11" i="212"/>
  <c r="A12" i="212"/>
  <c r="E12" i="212"/>
  <c r="A13" i="212"/>
  <c r="S13" i="212"/>
  <c r="A4" i="212"/>
  <c r="S4" i="212"/>
  <c r="A5" i="213"/>
  <c r="A6" i="213"/>
  <c r="I6" i="213"/>
  <c r="A7" i="213"/>
  <c r="A8" i="213"/>
  <c r="X8" i="213"/>
  <c r="A9" i="213"/>
  <c r="A10" i="213"/>
  <c r="E10" i="213"/>
  <c r="A11" i="213"/>
  <c r="K11" i="213"/>
  <c r="A12" i="213"/>
  <c r="A13" i="213"/>
  <c r="A4" i="213"/>
  <c r="D4" i="213"/>
  <c r="A5" i="211"/>
  <c r="M5" i="211"/>
  <c r="A6" i="211"/>
  <c r="Y6" i="211"/>
  <c r="A7" i="211"/>
  <c r="A8" i="211"/>
  <c r="Z8" i="211"/>
  <c r="A9" i="211"/>
  <c r="V9" i="211"/>
  <c r="A10" i="211"/>
  <c r="Y10" i="211"/>
  <c r="A11" i="211"/>
  <c r="A12" i="211"/>
  <c r="Z12" i="211"/>
  <c r="A13" i="211"/>
  <c r="V13" i="211"/>
  <c r="A4" i="211"/>
  <c r="Z4" i="211"/>
  <c r="A5" i="210"/>
  <c r="A6" i="210"/>
  <c r="E6" i="210"/>
  <c r="A7" i="210"/>
  <c r="A8" i="210"/>
  <c r="AB8" i="210"/>
  <c r="A9" i="210"/>
  <c r="A10" i="210"/>
  <c r="M10" i="210"/>
  <c r="A11" i="210"/>
  <c r="Z11" i="210"/>
  <c r="A12" i="210"/>
  <c r="V12" i="210"/>
  <c r="A13" i="210"/>
  <c r="Y13" i="210"/>
  <c r="A4" i="210"/>
  <c r="AB4" i="210"/>
  <c r="A5" i="209"/>
  <c r="A6" i="209"/>
  <c r="A7" i="209"/>
  <c r="A8" i="209"/>
  <c r="A9" i="209"/>
  <c r="A10" i="209"/>
  <c r="A11" i="209"/>
  <c r="A12" i="209"/>
  <c r="A13" i="209"/>
  <c r="A4" i="209"/>
  <c r="A5" i="208"/>
  <c r="A6" i="208"/>
  <c r="A7" i="208"/>
  <c r="A8" i="208"/>
  <c r="A9" i="208"/>
  <c r="A10" i="208"/>
  <c r="A11" i="208"/>
  <c r="A12" i="208"/>
  <c r="A13" i="208"/>
  <c r="A4" i="208"/>
  <c r="A9" i="207"/>
  <c r="A10" i="207"/>
  <c r="A11" i="207"/>
  <c r="A12" i="207"/>
  <c r="A13" i="207"/>
  <c r="A4" i="207"/>
  <c r="A5" i="200"/>
  <c r="R5" i="200"/>
  <c r="A6" i="200"/>
  <c r="A7" i="200"/>
  <c r="U7" i="200"/>
  <c r="A8" i="200"/>
  <c r="A9" i="200"/>
  <c r="H9" i="200"/>
  <c r="A10" i="200"/>
  <c r="E10" i="200"/>
  <c r="A11" i="200"/>
  <c r="T11" i="200"/>
  <c r="A12" i="200"/>
  <c r="A13" i="200"/>
  <c r="J13" i="200"/>
  <c r="A4" i="200"/>
  <c r="I4" i="200"/>
  <c r="A5" i="199"/>
  <c r="A6" i="199"/>
  <c r="A7" i="199"/>
  <c r="M7" i="199"/>
  <c r="A8" i="199"/>
  <c r="N8" i="199"/>
  <c r="A9" i="199"/>
  <c r="N9" i="199"/>
  <c r="A10" i="199"/>
  <c r="A11" i="199"/>
  <c r="Q11" i="199"/>
  <c r="A12" i="199"/>
  <c r="E12" i="199"/>
  <c r="A13" i="199"/>
  <c r="A4" i="199"/>
  <c r="H4" i="199"/>
  <c r="A5" i="198"/>
  <c r="H5" i="198"/>
  <c r="A6" i="198"/>
  <c r="R6" i="198"/>
  <c r="A7" i="198"/>
  <c r="D7" i="198"/>
  <c r="A8" i="198"/>
  <c r="A9" i="198"/>
  <c r="X9" i="198"/>
  <c r="A10" i="198"/>
  <c r="N10" i="198"/>
  <c r="A11" i="198"/>
  <c r="A12" i="198"/>
  <c r="A13" i="198"/>
  <c r="A4" i="198"/>
  <c r="I4" i="198"/>
  <c r="A5" i="197"/>
  <c r="U5" i="197"/>
  <c r="A6" i="197"/>
  <c r="V6" i="197"/>
  <c r="A7" i="197"/>
  <c r="O7" i="197"/>
  <c r="A8" i="197"/>
  <c r="U8" i="197"/>
  <c r="A9" i="197"/>
  <c r="A10" i="197"/>
  <c r="A11" i="197"/>
  <c r="A12" i="197"/>
  <c r="H12" i="197"/>
  <c r="A13" i="197"/>
  <c r="T13" i="197"/>
  <c r="A4" i="197"/>
  <c r="N4" i="197"/>
  <c r="A5" i="196"/>
  <c r="U5" i="196"/>
  <c r="A6" i="196"/>
  <c r="W6" i="196"/>
  <c r="A7" i="196"/>
  <c r="A8" i="196"/>
  <c r="AB8" i="196"/>
  <c r="A9" i="196"/>
  <c r="V9" i="196"/>
  <c r="A10" i="196"/>
  <c r="Q10" i="196"/>
  <c r="A11" i="196"/>
  <c r="AB11" i="196"/>
  <c r="A12" i="196"/>
  <c r="A13" i="196"/>
  <c r="R13" i="196"/>
  <c r="A4" i="196"/>
  <c r="Y4" i="196"/>
  <c r="A5" i="195"/>
  <c r="AA5" i="195"/>
  <c r="A6" i="195"/>
  <c r="A7" i="195"/>
  <c r="U7" i="195"/>
  <c r="A8" i="195"/>
  <c r="K8" i="195"/>
  <c r="A9" i="195"/>
  <c r="U9" i="195"/>
  <c r="A10" i="195"/>
  <c r="A11" i="195"/>
  <c r="W11" i="195"/>
  <c r="A12" i="195"/>
  <c r="AA12" i="195"/>
  <c r="A13" i="195"/>
  <c r="C13" i="195"/>
  <c r="A4" i="195"/>
  <c r="G4" i="195"/>
  <c r="A5" i="194"/>
  <c r="U5" i="194"/>
  <c r="A6" i="194"/>
  <c r="O6" i="194"/>
  <c r="A7" i="194"/>
  <c r="O7" i="194"/>
  <c r="A8" i="194"/>
  <c r="A9" i="194"/>
  <c r="U9" i="194"/>
  <c r="A10" i="194"/>
  <c r="C10" i="194"/>
  <c r="A11" i="194"/>
  <c r="M11" i="194"/>
  <c r="A12" i="194"/>
  <c r="M12" i="194"/>
  <c r="A13" i="194"/>
  <c r="K13" i="194"/>
  <c r="A4" i="194"/>
  <c r="G4" i="194"/>
  <c r="A5" i="193"/>
  <c r="Y5" i="193"/>
  <c r="A6" i="193"/>
  <c r="A7" i="193"/>
  <c r="C7" i="193"/>
  <c r="A8" i="193"/>
  <c r="AA8" i="193"/>
  <c r="A9" i="193"/>
  <c r="A10" i="193"/>
  <c r="A11" i="193"/>
  <c r="Y11" i="193"/>
  <c r="A12" i="193"/>
  <c r="A13" i="193"/>
  <c r="K13" i="193"/>
  <c r="A4" i="193"/>
  <c r="A5" i="192"/>
  <c r="Y5" i="192"/>
  <c r="A6" i="192"/>
  <c r="AA6" i="192"/>
  <c r="A7" i="192"/>
  <c r="A8" i="192"/>
  <c r="A9" i="192"/>
  <c r="AA9" i="192"/>
  <c r="A10" i="192"/>
  <c r="S10" i="192"/>
  <c r="A11" i="192"/>
  <c r="AA11" i="192"/>
  <c r="A12" i="192"/>
  <c r="A13" i="192"/>
  <c r="O13" i="192"/>
  <c r="A4" i="192"/>
  <c r="U4" i="192"/>
  <c r="A5" i="191"/>
  <c r="A6" i="191"/>
  <c r="A7" i="191"/>
  <c r="A8" i="191"/>
  <c r="F8" i="191"/>
  <c r="A9" i="191"/>
  <c r="AA9" i="191"/>
  <c r="A10" i="191"/>
  <c r="V10" i="191"/>
  <c r="A11" i="191"/>
  <c r="V11" i="191"/>
  <c r="A12" i="191"/>
  <c r="A13" i="191"/>
  <c r="A4" i="191"/>
  <c r="Z4" i="191"/>
  <c r="A5" i="190"/>
  <c r="N5" i="190"/>
  <c r="A6" i="190"/>
  <c r="R6" i="190"/>
  <c r="A7" i="190"/>
  <c r="AA7" i="190"/>
  <c r="A8" i="190"/>
  <c r="P8" i="190"/>
  <c r="A9" i="190"/>
  <c r="Q9" i="190"/>
  <c r="A10" i="190"/>
  <c r="X10" i="190"/>
  <c r="A11" i="190"/>
  <c r="A12" i="190"/>
  <c r="A13" i="190"/>
  <c r="C13" i="190"/>
  <c r="A4" i="190"/>
  <c r="J4" i="190"/>
  <c r="A5" i="189"/>
  <c r="N5" i="189"/>
  <c r="A6" i="189"/>
  <c r="A7" i="189"/>
  <c r="R7" i="189"/>
  <c r="A8" i="189"/>
  <c r="M8" i="189"/>
  <c r="A9" i="189"/>
  <c r="V9" i="189"/>
  <c r="A10" i="189"/>
  <c r="B10" i="189"/>
  <c r="A11" i="189"/>
  <c r="A12" i="189"/>
  <c r="A13" i="189"/>
  <c r="H13" i="189"/>
  <c r="A4" i="189"/>
  <c r="A5" i="188"/>
  <c r="C5" i="188"/>
  <c r="A6" i="188"/>
  <c r="Z6" i="188"/>
  <c r="A7" i="188"/>
  <c r="AA7" i="188"/>
  <c r="A8" i="188"/>
  <c r="A9" i="188"/>
  <c r="A10" i="188"/>
  <c r="L10" i="188"/>
  <c r="A11" i="188"/>
  <c r="Y11" i="188"/>
  <c r="A12" i="188"/>
  <c r="L12" i="188"/>
  <c r="A13" i="188"/>
  <c r="E13" i="188"/>
  <c r="A4" i="188"/>
  <c r="A5" i="187"/>
  <c r="A6" i="187"/>
  <c r="A7" i="187"/>
  <c r="A8" i="187"/>
  <c r="AB8" i="187"/>
  <c r="A9" i="187"/>
  <c r="Y9" i="187"/>
  <c r="A10" i="187"/>
  <c r="A11" i="187"/>
  <c r="Z11" i="187"/>
  <c r="A12" i="187"/>
  <c r="R12" i="187"/>
  <c r="A13" i="187"/>
  <c r="A4" i="187"/>
  <c r="A5" i="186"/>
  <c r="X5" i="186"/>
  <c r="A6" i="186"/>
  <c r="A7" i="186"/>
  <c r="V7" i="186"/>
  <c r="A8" i="186"/>
  <c r="A9" i="186"/>
  <c r="AA9" i="186"/>
  <c r="A10" i="186"/>
  <c r="B10" i="186"/>
  <c r="A11" i="186"/>
  <c r="S11" i="186"/>
  <c r="A12" i="186"/>
  <c r="A13" i="186"/>
  <c r="R13" i="186"/>
  <c r="A4" i="186"/>
  <c r="E4" i="186"/>
  <c r="A1" i="186"/>
  <c r="A5" i="185"/>
  <c r="A6" i="185"/>
  <c r="A7" i="185"/>
  <c r="A8" i="185"/>
  <c r="A9" i="185"/>
  <c r="A10" i="185"/>
  <c r="X10" i="185"/>
  <c r="A11" i="185"/>
  <c r="A12" i="185"/>
  <c r="A13" i="185"/>
  <c r="A4" i="185"/>
  <c r="A5" i="184"/>
  <c r="A6" i="184"/>
  <c r="A7" i="184"/>
  <c r="A8" i="184"/>
  <c r="A9" i="184"/>
  <c r="A10" i="184"/>
  <c r="A11" i="184"/>
  <c r="A12" i="184"/>
  <c r="A13" i="184"/>
  <c r="A4" i="184"/>
  <c r="A9" i="183"/>
  <c r="A10" i="183"/>
  <c r="A11" i="183"/>
  <c r="A12" i="183"/>
  <c r="A13" i="183"/>
  <c r="A4" i="183"/>
  <c r="A5" i="182"/>
  <c r="A6" i="182"/>
  <c r="A7" i="182"/>
  <c r="A8" i="182"/>
  <c r="A9" i="182"/>
  <c r="A10" i="182"/>
  <c r="A11" i="182"/>
  <c r="A12" i="182"/>
  <c r="A13" i="182"/>
  <c r="A4" i="182"/>
  <c r="G4" i="182"/>
  <c r="A5" i="181"/>
  <c r="A6" i="181"/>
  <c r="A7" i="181"/>
  <c r="A8" i="181"/>
  <c r="A9" i="181"/>
  <c r="A10" i="181"/>
  <c r="A11" i="181"/>
  <c r="A12" i="181"/>
  <c r="A13" i="181"/>
  <c r="A4" i="181"/>
  <c r="A5" i="180"/>
  <c r="T5" i="180"/>
  <c r="A6" i="180"/>
  <c r="A7" i="180"/>
  <c r="A8" i="180"/>
  <c r="A9" i="180"/>
  <c r="K9" i="180"/>
  <c r="A10" i="180"/>
  <c r="T10" i="180"/>
  <c r="A11" i="180"/>
  <c r="U11" i="180"/>
  <c r="A12" i="180"/>
  <c r="A13" i="180"/>
  <c r="Z13" i="180"/>
  <c r="A4" i="180"/>
  <c r="AA4" i="180"/>
  <c r="A5" i="179"/>
  <c r="A6" i="179"/>
  <c r="A7" i="179"/>
  <c r="A8" i="179"/>
  <c r="U8" i="179"/>
  <c r="A9" i="179"/>
  <c r="R9" i="179"/>
  <c r="A10" i="179"/>
  <c r="V10" i="179"/>
  <c r="A11" i="179"/>
  <c r="A12" i="179"/>
  <c r="W12" i="179"/>
  <c r="A13" i="179"/>
  <c r="A4" i="179"/>
  <c r="A5" i="178"/>
  <c r="W5" i="178"/>
  <c r="A6" i="178"/>
  <c r="J6" i="178"/>
  <c r="A7" i="178"/>
  <c r="Z7" i="178"/>
  <c r="A8" i="178"/>
  <c r="AA8" i="178"/>
  <c r="A9" i="178"/>
  <c r="X9" i="178"/>
  <c r="A10" i="178"/>
  <c r="W10" i="178"/>
  <c r="A11" i="178"/>
  <c r="A12" i="178"/>
  <c r="A13" i="178"/>
  <c r="AA13" i="178"/>
  <c r="A4" i="178"/>
  <c r="AA4" i="178"/>
  <c r="A5" i="177"/>
  <c r="Q5" i="177"/>
  <c r="A6" i="177"/>
  <c r="A7" i="177"/>
  <c r="W7" i="177"/>
  <c r="A8" i="177"/>
  <c r="X8" i="177"/>
  <c r="A9" i="177"/>
  <c r="A10" i="177"/>
  <c r="AA10" i="177"/>
  <c r="A11" i="177"/>
  <c r="S11" i="177"/>
  <c r="A12" i="177"/>
  <c r="A13" i="177"/>
  <c r="W13" i="177"/>
  <c r="A4" i="177"/>
  <c r="F4" i="177"/>
  <c r="A5" i="176"/>
  <c r="S5" i="176"/>
  <c r="A6" i="176"/>
  <c r="S6" i="176"/>
  <c r="A7" i="176"/>
  <c r="A8" i="176"/>
  <c r="A9" i="176"/>
  <c r="J9" i="176"/>
  <c r="A10" i="176"/>
  <c r="A11" i="176"/>
  <c r="S11" i="176"/>
  <c r="A12" i="176"/>
  <c r="A13" i="176"/>
  <c r="S13" i="176"/>
  <c r="A4" i="176"/>
  <c r="X4" i="176"/>
  <c r="A5" i="175"/>
  <c r="A6" i="175"/>
  <c r="A7" i="175"/>
  <c r="AB7" i="175"/>
  <c r="A8" i="175"/>
  <c r="H8" i="175"/>
  <c r="A9" i="175"/>
  <c r="X9" i="175"/>
  <c r="A10" i="175"/>
  <c r="T10" i="175"/>
  <c r="A11" i="175"/>
  <c r="X11" i="175"/>
  <c r="A12" i="175"/>
  <c r="U12" i="175"/>
  <c r="A13" i="175"/>
  <c r="A4" i="175"/>
  <c r="A5" i="174"/>
  <c r="A6" i="174"/>
  <c r="A7" i="174"/>
  <c r="A8" i="174"/>
  <c r="A9" i="174"/>
  <c r="A10" i="174"/>
  <c r="A11" i="174"/>
  <c r="A12" i="174"/>
  <c r="A13" i="174"/>
  <c r="A4" i="174"/>
  <c r="A5" i="172"/>
  <c r="A6" i="172"/>
  <c r="A7" i="172"/>
  <c r="A8" i="172"/>
  <c r="A9" i="172"/>
  <c r="A10" i="172"/>
  <c r="A11" i="172"/>
  <c r="A12" i="172"/>
  <c r="A13" i="172"/>
  <c r="A4" i="172"/>
  <c r="A4" i="171"/>
  <c r="A5" i="170"/>
  <c r="A6" i="170"/>
  <c r="A7" i="170"/>
  <c r="V7" i="170"/>
  <c r="A8" i="170"/>
  <c r="M8" i="170"/>
  <c r="A9" i="170"/>
  <c r="Q9" i="170"/>
  <c r="A10" i="170"/>
  <c r="A11" i="170"/>
  <c r="A12" i="170"/>
  <c r="U12" i="170"/>
  <c r="A13" i="170"/>
  <c r="A4" i="170"/>
  <c r="M4" i="170"/>
  <c r="A5" i="169"/>
  <c r="L5" i="169"/>
  <c r="A6" i="169"/>
  <c r="W6" i="169"/>
  <c r="A7" i="169"/>
  <c r="T7" i="169"/>
  <c r="A8" i="169"/>
  <c r="A9" i="169"/>
  <c r="R9" i="169"/>
  <c r="A10" i="169"/>
  <c r="V10" i="169"/>
  <c r="A11" i="169"/>
  <c r="Y11" i="169"/>
  <c r="A12" i="169"/>
  <c r="N12" i="169"/>
  <c r="A13" i="169"/>
  <c r="M13" i="169"/>
  <c r="A4" i="169"/>
  <c r="Z4" i="169"/>
  <c r="A5" i="168"/>
  <c r="X5" i="168"/>
  <c r="A6" i="168"/>
  <c r="K6" i="168"/>
  <c r="A7" i="168"/>
  <c r="G7" i="168"/>
  <c r="A8" i="168"/>
  <c r="AB8" i="168"/>
  <c r="A9" i="168"/>
  <c r="A10" i="168"/>
  <c r="S10" i="168"/>
  <c r="A11" i="168"/>
  <c r="AB11" i="168"/>
  <c r="A12" i="168"/>
  <c r="A13" i="168"/>
  <c r="V13" i="168"/>
  <c r="A4" i="168"/>
  <c r="P4" i="168"/>
  <c r="A5" i="167"/>
  <c r="P5" i="167"/>
  <c r="A6" i="167"/>
  <c r="V6" i="167"/>
  <c r="A7" i="167"/>
  <c r="A8" i="167"/>
  <c r="A9" i="167"/>
  <c r="S9" i="167"/>
  <c r="A10" i="167"/>
  <c r="I10" i="167"/>
  <c r="A11" i="167"/>
  <c r="AA11" i="167"/>
  <c r="A12" i="167"/>
  <c r="A13" i="167"/>
  <c r="Z13" i="167"/>
  <c r="A4" i="167"/>
  <c r="N4" i="167"/>
  <c r="A5" i="166"/>
  <c r="A6" i="166"/>
  <c r="A7" i="166"/>
  <c r="AB7" i="166"/>
  <c r="A8" i="166"/>
  <c r="X8" i="166"/>
  <c r="A9" i="166"/>
  <c r="U9" i="166"/>
  <c r="A10" i="166"/>
  <c r="A11" i="166"/>
  <c r="M11" i="166"/>
  <c r="A12" i="166"/>
  <c r="X12" i="166"/>
  <c r="A13" i="166"/>
  <c r="D13" i="166"/>
  <c r="A4" i="166"/>
  <c r="A5" i="165"/>
  <c r="H5" i="165"/>
  <c r="A6" i="165"/>
  <c r="A7" i="165"/>
  <c r="N7" i="165"/>
  <c r="A8" i="165"/>
  <c r="S8" i="165"/>
  <c r="A9" i="165"/>
  <c r="X9" i="165"/>
  <c r="A10" i="165"/>
  <c r="T10" i="165"/>
  <c r="A11" i="165"/>
  <c r="A12" i="165"/>
  <c r="B12" i="165"/>
  <c r="A13" i="165"/>
  <c r="X13" i="165"/>
  <c r="A4" i="165"/>
  <c r="Y4" i="165"/>
  <c r="H2" i="165"/>
  <c r="A5" i="164"/>
  <c r="A6" i="164"/>
  <c r="A7" i="164"/>
  <c r="A8" i="164"/>
  <c r="A9" i="164"/>
  <c r="A10" i="164"/>
  <c r="A11" i="164"/>
  <c r="A12" i="164"/>
  <c r="A13" i="164"/>
  <c r="A4" i="164"/>
  <c r="A4" i="163"/>
  <c r="A4" i="162"/>
  <c r="A4" i="161"/>
  <c r="A5" i="160"/>
  <c r="W5" i="160"/>
  <c r="A6" i="160"/>
  <c r="X6" i="160"/>
  <c r="A7" i="160"/>
  <c r="F7" i="160"/>
  <c r="A8" i="160"/>
  <c r="A9" i="160"/>
  <c r="A10" i="160"/>
  <c r="M10" i="160"/>
  <c r="A11" i="160"/>
  <c r="AB11" i="160"/>
  <c r="A12" i="160"/>
  <c r="E12" i="160"/>
  <c r="A13" i="160"/>
  <c r="U13" i="160"/>
  <c r="A4" i="160"/>
  <c r="R4" i="160"/>
  <c r="A5" i="159"/>
  <c r="P5" i="159"/>
  <c r="A6" i="159"/>
  <c r="A7" i="159"/>
  <c r="A8" i="159"/>
  <c r="U8" i="159"/>
  <c r="A9" i="159"/>
  <c r="X9" i="159"/>
  <c r="A10" i="159"/>
  <c r="E10" i="159"/>
  <c r="A11" i="159"/>
  <c r="O11" i="159"/>
  <c r="A12" i="159"/>
  <c r="V12" i="159"/>
  <c r="A13" i="159"/>
  <c r="X13" i="159"/>
  <c r="A4" i="159"/>
  <c r="A5" i="158"/>
  <c r="A6" i="158"/>
  <c r="U6" i="158"/>
  <c r="A7" i="158"/>
  <c r="B7" i="158"/>
  <c r="A8" i="158"/>
  <c r="T8" i="158"/>
  <c r="A9" i="158"/>
  <c r="K9" i="158"/>
  <c r="A10" i="158"/>
  <c r="AB10" i="158"/>
  <c r="A11" i="158"/>
  <c r="T11" i="158"/>
  <c r="A12" i="158"/>
  <c r="T12" i="158"/>
  <c r="A13" i="158"/>
  <c r="Y13" i="158"/>
  <c r="A4" i="158"/>
  <c r="B4" i="158"/>
  <c r="A5" i="157"/>
  <c r="L5" i="157"/>
  <c r="A6" i="157"/>
  <c r="P6" i="157"/>
  <c r="A7" i="157"/>
  <c r="V7" i="157"/>
  <c r="A8" i="157"/>
  <c r="V8" i="157"/>
  <c r="A9" i="157"/>
  <c r="R9" i="157"/>
  <c r="A10" i="157"/>
  <c r="A11" i="157"/>
  <c r="W11" i="157"/>
  <c r="A12" i="157"/>
  <c r="Z12" i="157"/>
  <c r="A13" i="157"/>
  <c r="W13" i="157"/>
  <c r="A4" i="157"/>
  <c r="C4" i="157"/>
  <c r="A5" i="156"/>
  <c r="V5" i="156"/>
  <c r="A6" i="156"/>
  <c r="S6" i="156"/>
  <c r="A7" i="156"/>
  <c r="Z7" i="156"/>
  <c r="A8" i="156"/>
  <c r="A9" i="156"/>
  <c r="A10" i="156"/>
  <c r="X10" i="156"/>
  <c r="A11" i="156"/>
  <c r="Y11" i="156"/>
  <c r="A12" i="156"/>
  <c r="P12" i="156"/>
  <c r="A13" i="156"/>
  <c r="Z13" i="156"/>
  <c r="A4" i="156"/>
  <c r="P4" i="156"/>
  <c r="A5" i="155"/>
  <c r="K5" i="155"/>
  <c r="A6" i="155"/>
  <c r="A7" i="155"/>
  <c r="A8" i="155"/>
  <c r="AB8" i="155"/>
  <c r="A9" i="155"/>
  <c r="AA9" i="155"/>
  <c r="A10" i="155"/>
  <c r="R10" i="155"/>
  <c r="A11" i="155"/>
  <c r="V11" i="155"/>
  <c r="A12" i="155"/>
  <c r="V12" i="155"/>
  <c r="A13" i="155"/>
  <c r="B13" i="155"/>
  <c r="A4" i="155"/>
  <c r="A4" i="154"/>
  <c r="Y4" i="154"/>
  <c r="A4" i="152"/>
  <c r="A4" i="151"/>
  <c r="A5" i="150"/>
  <c r="Y5" i="150"/>
  <c r="A6" i="150"/>
  <c r="AB6" i="150"/>
  <c r="A7" i="150"/>
  <c r="A8" i="150"/>
  <c r="U8" i="150"/>
  <c r="A9" i="150"/>
  <c r="Y9" i="150"/>
  <c r="A10" i="150"/>
  <c r="U10" i="150"/>
  <c r="A11" i="150"/>
  <c r="Y11" i="150"/>
  <c r="A12" i="150"/>
  <c r="U12" i="150"/>
  <c r="A13" i="150"/>
  <c r="Y13" i="150"/>
  <c r="A4" i="150"/>
  <c r="U4" i="150"/>
  <c r="A5" i="149"/>
  <c r="M5" i="149"/>
  <c r="A6" i="149"/>
  <c r="O6" i="149"/>
  <c r="A7" i="149"/>
  <c r="Q7" i="149"/>
  <c r="A8" i="149"/>
  <c r="G8" i="149"/>
  <c r="A9" i="149"/>
  <c r="E9" i="149"/>
  <c r="A10" i="149"/>
  <c r="I10" i="149"/>
  <c r="A11" i="149"/>
  <c r="I11" i="149"/>
  <c r="A12" i="149"/>
  <c r="A13" i="149"/>
  <c r="A4" i="149"/>
  <c r="Q4" i="149"/>
  <c r="A5" i="148"/>
  <c r="V5" i="148"/>
  <c r="A6" i="148"/>
  <c r="Y6" i="148"/>
  <c r="A7" i="148"/>
  <c r="V7" i="148"/>
  <c r="A8" i="148"/>
  <c r="T8" i="148"/>
  <c r="A9" i="148"/>
  <c r="U9" i="148"/>
  <c r="A10" i="148"/>
  <c r="R10" i="148"/>
  <c r="A11" i="148"/>
  <c r="I11" i="148"/>
  <c r="A12" i="148"/>
  <c r="T12" i="148"/>
  <c r="A13" i="148"/>
  <c r="Q13" i="148"/>
  <c r="A4" i="148"/>
  <c r="Q4" i="148"/>
  <c r="A5" i="147"/>
  <c r="X5" i="147"/>
  <c r="A6" i="147"/>
  <c r="Q6" i="147"/>
  <c r="A7" i="147"/>
  <c r="S7" i="147"/>
  <c r="A8" i="147"/>
  <c r="S8" i="147"/>
  <c r="A9" i="147"/>
  <c r="L9" i="147"/>
  <c r="A10" i="147"/>
  <c r="Y10" i="147"/>
  <c r="A11" i="147"/>
  <c r="Q11" i="147"/>
  <c r="A12" i="147"/>
  <c r="Y12" i="147"/>
  <c r="A13" i="147"/>
  <c r="K13" i="147"/>
  <c r="A4" i="147"/>
  <c r="G4" i="147"/>
  <c r="A5" i="146"/>
  <c r="Y5" i="146"/>
  <c r="A6" i="146"/>
  <c r="U6" i="146"/>
  <c r="A7" i="146"/>
  <c r="B7" i="146"/>
  <c r="A8" i="146"/>
  <c r="K8" i="146"/>
  <c r="A9" i="146"/>
  <c r="L9" i="146"/>
  <c r="A10" i="146"/>
  <c r="E10" i="146"/>
  <c r="A11" i="146"/>
  <c r="O11" i="146"/>
  <c r="A12" i="146"/>
  <c r="S12" i="146"/>
  <c r="A13" i="146"/>
  <c r="AA13" i="146"/>
  <c r="A4" i="146"/>
  <c r="Z4" i="146"/>
  <c r="A5" i="145"/>
  <c r="Q5" i="145"/>
  <c r="A6" i="145"/>
  <c r="H6" i="145"/>
  <c r="A7" i="145"/>
  <c r="U7" i="145"/>
  <c r="A8" i="145"/>
  <c r="Q8" i="145"/>
  <c r="A9" i="145"/>
  <c r="F9" i="145"/>
  <c r="A10" i="145"/>
  <c r="V10" i="145"/>
  <c r="A11" i="145"/>
  <c r="T11" i="145"/>
  <c r="A12" i="145"/>
  <c r="N12" i="145"/>
  <c r="A13" i="145"/>
  <c r="D13" i="145"/>
  <c r="A4" i="145"/>
  <c r="P4" i="145"/>
  <c r="A5" i="144"/>
  <c r="X5" i="144"/>
  <c r="A6" i="144"/>
  <c r="T6" i="144"/>
  <c r="A7" i="144"/>
  <c r="Q7" i="144"/>
  <c r="A8" i="144"/>
  <c r="Z8" i="144"/>
  <c r="A9" i="144"/>
  <c r="D9" i="144"/>
  <c r="A10" i="144"/>
  <c r="I10" i="144"/>
  <c r="A11" i="144"/>
  <c r="A12" i="144"/>
  <c r="Y12" i="144"/>
  <c r="A13" i="144"/>
  <c r="B13" i="144"/>
  <c r="A4" i="144"/>
  <c r="Z4" i="144"/>
  <c r="A4" i="143"/>
  <c r="A4" i="142"/>
  <c r="A4" i="141"/>
  <c r="A5" i="140"/>
  <c r="Z5" i="140"/>
  <c r="A6" i="140"/>
  <c r="M6" i="140"/>
  <c r="A7" i="140"/>
  <c r="I7" i="140"/>
  <c r="A8" i="140"/>
  <c r="U8" i="140"/>
  <c r="A9" i="140"/>
  <c r="J9" i="140"/>
  <c r="A10" i="140"/>
  <c r="M10" i="140"/>
  <c r="A11" i="140"/>
  <c r="I11" i="140"/>
  <c r="A12" i="140"/>
  <c r="V12" i="140"/>
  <c r="A13" i="140"/>
  <c r="Y13" i="140"/>
  <c r="A4" i="140"/>
  <c r="F4" i="140"/>
  <c r="H2" i="140"/>
  <c r="A5" i="139"/>
  <c r="X5" i="139"/>
  <c r="A6" i="139"/>
  <c r="U6" i="139"/>
  <c r="A7" i="139"/>
  <c r="X7" i="139"/>
  <c r="A8" i="139"/>
  <c r="T8" i="139"/>
  <c r="A9" i="139"/>
  <c r="S9" i="139"/>
  <c r="A10" i="139"/>
  <c r="M10" i="139"/>
  <c r="A11" i="139"/>
  <c r="U11" i="139"/>
  <c r="A12" i="139"/>
  <c r="Y12" i="139"/>
  <c r="A13" i="139"/>
  <c r="Q13" i="139"/>
  <c r="A4" i="139"/>
  <c r="R4" i="139"/>
  <c r="A5" i="138"/>
  <c r="R5" i="138"/>
  <c r="A6" i="138"/>
  <c r="W6" i="138"/>
  <c r="A7" i="138"/>
  <c r="AB7" i="138"/>
  <c r="A8" i="138"/>
  <c r="X8" i="138"/>
  <c r="A9" i="138"/>
  <c r="S9" i="138"/>
  <c r="A10" i="138"/>
  <c r="W10" i="138"/>
  <c r="A11" i="138"/>
  <c r="T11" i="138"/>
  <c r="A12" i="138"/>
  <c r="P12" i="138"/>
  <c r="A13" i="138"/>
  <c r="T13" i="138"/>
  <c r="A4" i="138"/>
  <c r="X4" i="138"/>
  <c r="A5" i="137"/>
  <c r="Z5" i="137"/>
  <c r="A6" i="137"/>
  <c r="P6" i="137"/>
  <c r="A7" i="137"/>
  <c r="T7" i="137"/>
  <c r="A8" i="137"/>
  <c r="X8" i="137"/>
  <c r="A9" i="137"/>
  <c r="W9" i="137"/>
  <c r="A10" i="137"/>
  <c r="W10" i="137"/>
  <c r="A11" i="137"/>
  <c r="AA11" i="137"/>
  <c r="A12" i="137"/>
  <c r="X12" i="137"/>
  <c r="A13" i="137"/>
  <c r="T13" i="137"/>
  <c r="A4" i="137"/>
  <c r="X4" i="137"/>
  <c r="A5" i="136"/>
  <c r="W5" i="136"/>
  <c r="A6" i="136"/>
  <c r="T6" i="136"/>
  <c r="A7" i="136"/>
  <c r="X7" i="136"/>
  <c r="A8" i="136"/>
  <c r="AB8" i="136"/>
  <c r="A9" i="136"/>
  <c r="X9" i="136"/>
  <c r="A10" i="136"/>
  <c r="AA10" i="136"/>
  <c r="A11" i="136"/>
  <c r="X11" i="136"/>
  <c r="A12" i="136"/>
  <c r="U12" i="136"/>
  <c r="A13" i="136"/>
  <c r="X13" i="136"/>
  <c r="A4" i="136"/>
  <c r="W4" i="136"/>
  <c r="L2" i="230"/>
  <c r="K2" i="230"/>
  <c r="J2" i="230"/>
  <c r="I2" i="230"/>
  <c r="H2" i="230"/>
  <c r="L2" i="229"/>
  <c r="K2" i="229"/>
  <c r="J2" i="229"/>
  <c r="I2" i="229"/>
  <c r="H2" i="229"/>
  <c r="L2" i="228"/>
  <c r="K2" i="228"/>
  <c r="J2" i="228"/>
  <c r="I2" i="228"/>
  <c r="H2" i="228"/>
  <c r="L2" i="227"/>
  <c r="K2" i="227"/>
  <c r="J2" i="227"/>
  <c r="I2" i="227"/>
  <c r="H2" i="227"/>
  <c r="L2" i="226"/>
  <c r="K2" i="226"/>
  <c r="J2" i="226"/>
  <c r="I2" i="226"/>
  <c r="H2" i="226"/>
  <c r="L2" i="225"/>
  <c r="K2" i="225"/>
  <c r="J2" i="225"/>
  <c r="I2" i="225"/>
  <c r="H2" i="225"/>
  <c r="L2" i="224"/>
  <c r="K2" i="224"/>
  <c r="J2" i="224"/>
  <c r="I2" i="224"/>
  <c r="H2" i="224"/>
  <c r="L2" i="223"/>
  <c r="K2" i="223"/>
  <c r="J2" i="223"/>
  <c r="I2" i="223"/>
  <c r="H2" i="223"/>
  <c r="L2" i="222"/>
  <c r="K2" i="222"/>
  <c r="J2" i="222"/>
  <c r="I2" i="222"/>
  <c r="H2" i="222"/>
  <c r="L2" i="221"/>
  <c r="K2" i="221"/>
  <c r="J2" i="221"/>
  <c r="I2" i="221"/>
  <c r="H2" i="221"/>
  <c r="L2" i="220"/>
  <c r="K2" i="220"/>
  <c r="J2" i="220"/>
  <c r="I2" i="220"/>
  <c r="H2" i="220"/>
  <c r="L2" i="219"/>
  <c r="K2" i="219"/>
  <c r="J2" i="219"/>
  <c r="I2" i="219"/>
  <c r="H2" i="219"/>
  <c r="L2" i="218"/>
  <c r="K2" i="218"/>
  <c r="J2" i="218"/>
  <c r="I2" i="218"/>
  <c r="H2" i="218"/>
  <c r="L2" i="217"/>
  <c r="K2" i="217"/>
  <c r="J2" i="217"/>
  <c r="I2" i="217"/>
  <c r="H2" i="217"/>
  <c r="L2" i="216"/>
  <c r="K2" i="216"/>
  <c r="J2" i="216"/>
  <c r="I2" i="216"/>
  <c r="H2" i="216"/>
  <c r="L2" i="215"/>
  <c r="K2" i="215"/>
  <c r="J2" i="215"/>
  <c r="I2" i="215"/>
  <c r="H2" i="215"/>
  <c r="L2" i="214"/>
  <c r="K2" i="214"/>
  <c r="J2" i="214"/>
  <c r="I2" i="214"/>
  <c r="H2" i="214"/>
  <c r="L2" i="213"/>
  <c r="K2" i="213"/>
  <c r="J2" i="213"/>
  <c r="I2" i="213"/>
  <c r="H2" i="213"/>
  <c r="L2" i="212"/>
  <c r="K2" i="212"/>
  <c r="J2" i="212"/>
  <c r="I2" i="212"/>
  <c r="H2" i="212"/>
  <c r="L2" i="211"/>
  <c r="K2" i="211"/>
  <c r="J2" i="211"/>
  <c r="I2" i="211"/>
  <c r="H2" i="211"/>
  <c r="L2" i="210"/>
  <c r="K2" i="210"/>
  <c r="J2" i="210"/>
  <c r="I2" i="210"/>
  <c r="H2" i="210"/>
  <c r="L2" i="209"/>
  <c r="K2" i="209"/>
  <c r="J2" i="209"/>
  <c r="I2" i="209"/>
  <c r="H2" i="209"/>
  <c r="L2" i="208"/>
  <c r="K2" i="208"/>
  <c r="J2" i="208"/>
  <c r="I2" i="208"/>
  <c r="H2" i="208"/>
  <c r="H2" i="207"/>
  <c r="L2" i="206"/>
  <c r="K2" i="206"/>
  <c r="J2" i="206"/>
  <c r="I2" i="206"/>
  <c r="H2" i="206"/>
  <c r="L2" i="205"/>
  <c r="K2" i="205"/>
  <c r="J2" i="205"/>
  <c r="I2" i="205"/>
  <c r="H2" i="205"/>
  <c r="L2" i="204"/>
  <c r="K2" i="204"/>
  <c r="J2" i="204"/>
  <c r="I2" i="204"/>
  <c r="H2" i="204"/>
  <c r="L2" i="203"/>
  <c r="K2" i="203"/>
  <c r="J2" i="203"/>
  <c r="I2" i="203"/>
  <c r="H2" i="203"/>
  <c r="L2" i="202"/>
  <c r="K2" i="202"/>
  <c r="J2" i="202"/>
  <c r="I2" i="202"/>
  <c r="H2" i="202"/>
  <c r="L2" i="201"/>
  <c r="K2" i="201"/>
  <c r="J2" i="201"/>
  <c r="I2" i="201"/>
  <c r="H2" i="201"/>
  <c r="L2" i="200"/>
  <c r="K2" i="200"/>
  <c r="J2" i="200"/>
  <c r="I2" i="200"/>
  <c r="H2" i="200"/>
  <c r="L2" i="199"/>
  <c r="K2" i="199"/>
  <c r="J2" i="199"/>
  <c r="I2" i="199"/>
  <c r="H2" i="199"/>
  <c r="L2" i="198"/>
  <c r="K2" i="198"/>
  <c r="J2" i="198"/>
  <c r="I2" i="198"/>
  <c r="H2" i="198"/>
  <c r="L2" i="197"/>
  <c r="K2" i="197"/>
  <c r="J2" i="197"/>
  <c r="I2" i="197"/>
  <c r="H2" i="197"/>
  <c r="L2" i="196"/>
  <c r="K2" i="196"/>
  <c r="J2" i="196"/>
  <c r="I2" i="196"/>
  <c r="H2" i="196"/>
  <c r="L2" i="195"/>
  <c r="K2" i="195"/>
  <c r="J2" i="195"/>
  <c r="I2" i="195"/>
  <c r="H2" i="195"/>
  <c r="L2" i="194"/>
  <c r="K2" i="194"/>
  <c r="J2" i="194"/>
  <c r="I2" i="194"/>
  <c r="H2" i="194"/>
  <c r="L2" i="193"/>
  <c r="K2" i="193"/>
  <c r="J2" i="193"/>
  <c r="I2" i="193"/>
  <c r="H2" i="193"/>
  <c r="L2" i="192"/>
  <c r="K2" i="192"/>
  <c r="J2" i="192"/>
  <c r="I2" i="192"/>
  <c r="H2" i="192"/>
  <c r="L2" i="191"/>
  <c r="K2" i="191"/>
  <c r="J2" i="191"/>
  <c r="I2" i="191"/>
  <c r="H2" i="191"/>
  <c r="L2" i="190"/>
  <c r="K2" i="190"/>
  <c r="J2" i="190"/>
  <c r="I2" i="190"/>
  <c r="H2" i="190"/>
  <c r="L2" i="189"/>
  <c r="K2" i="189"/>
  <c r="J2" i="189"/>
  <c r="I2" i="189"/>
  <c r="H2" i="189"/>
  <c r="L2" i="188"/>
  <c r="K2" i="188"/>
  <c r="J2" i="188"/>
  <c r="I2" i="188"/>
  <c r="H2" i="188"/>
  <c r="L2" i="187"/>
  <c r="K2" i="187"/>
  <c r="J2" i="187"/>
  <c r="I2" i="187"/>
  <c r="H2" i="187"/>
  <c r="L2" i="186"/>
  <c r="K2" i="186"/>
  <c r="J2" i="186"/>
  <c r="I2" i="186"/>
  <c r="H2" i="186"/>
  <c r="L2" i="185"/>
  <c r="K2" i="185"/>
  <c r="J2" i="185"/>
  <c r="I2" i="185"/>
  <c r="H2" i="185"/>
  <c r="L2" i="184"/>
  <c r="K2" i="184"/>
  <c r="J2" i="184"/>
  <c r="I2" i="184"/>
  <c r="H2" i="184"/>
  <c r="L2" i="183"/>
  <c r="K2" i="183"/>
  <c r="J2" i="183"/>
  <c r="I2" i="183"/>
  <c r="H2" i="183"/>
  <c r="L2" i="182"/>
  <c r="K2" i="182"/>
  <c r="J2" i="182"/>
  <c r="I2" i="182"/>
  <c r="H2" i="182"/>
  <c r="L2" i="181"/>
  <c r="K2" i="181"/>
  <c r="J2" i="181"/>
  <c r="I2" i="181"/>
  <c r="H2" i="181"/>
  <c r="L2" i="180"/>
  <c r="K2" i="180"/>
  <c r="J2" i="180"/>
  <c r="I2" i="180"/>
  <c r="H2" i="180"/>
  <c r="L2" i="179"/>
  <c r="K2" i="179"/>
  <c r="J2" i="179"/>
  <c r="I2" i="179"/>
  <c r="H2" i="179"/>
  <c r="L2" i="178"/>
  <c r="K2" i="178"/>
  <c r="J2" i="178"/>
  <c r="I2" i="178"/>
  <c r="H2" i="178"/>
  <c r="L2" i="177"/>
  <c r="K2" i="177"/>
  <c r="J2" i="177"/>
  <c r="I2" i="177"/>
  <c r="H2" i="177"/>
  <c r="L2" i="176"/>
  <c r="K2" i="176"/>
  <c r="J2" i="176"/>
  <c r="I2" i="176"/>
  <c r="H2" i="176"/>
  <c r="L2" i="175"/>
  <c r="K2" i="175"/>
  <c r="J2" i="175"/>
  <c r="I2" i="175"/>
  <c r="H2" i="175"/>
  <c r="L2" i="174"/>
  <c r="K2" i="174"/>
  <c r="J2" i="174"/>
  <c r="I2" i="174"/>
  <c r="H2" i="174"/>
  <c r="L2" i="173"/>
  <c r="K2" i="173"/>
  <c r="J2" i="173"/>
  <c r="I2" i="173"/>
  <c r="H2" i="173"/>
  <c r="L2" i="172"/>
  <c r="K2" i="172"/>
  <c r="J2" i="172"/>
  <c r="I2" i="172"/>
  <c r="H2" i="172"/>
  <c r="L2" i="171"/>
  <c r="K2" i="171"/>
  <c r="J2" i="171"/>
  <c r="I2" i="171"/>
  <c r="H2" i="171"/>
  <c r="L2" i="170"/>
  <c r="K2" i="170"/>
  <c r="J2" i="170"/>
  <c r="I2" i="170"/>
  <c r="H2" i="170"/>
  <c r="L2" i="169"/>
  <c r="K2" i="169"/>
  <c r="J2" i="169"/>
  <c r="I2" i="169"/>
  <c r="H2" i="169"/>
  <c r="L2" i="168"/>
  <c r="K2" i="168"/>
  <c r="J2" i="168"/>
  <c r="I2" i="168"/>
  <c r="H2" i="168"/>
  <c r="L2" i="167"/>
  <c r="K2" i="167"/>
  <c r="J2" i="167"/>
  <c r="I2" i="167"/>
  <c r="H2" i="167"/>
  <c r="L2" i="166"/>
  <c r="K2" i="166"/>
  <c r="J2" i="166"/>
  <c r="I2" i="166"/>
  <c r="H2" i="166"/>
  <c r="L2" i="165"/>
  <c r="K2" i="165"/>
  <c r="J2" i="165"/>
  <c r="I2" i="165"/>
  <c r="L2" i="164"/>
  <c r="K2" i="164"/>
  <c r="J2" i="164"/>
  <c r="I2" i="164"/>
  <c r="H2" i="164"/>
  <c r="L2" i="163"/>
  <c r="K2" i="163"/>
  <c r="J2" i="163"/>
  <c r="I2" i="163"/>
  <c r="H2" i="163"/>
  <c r="L2" i="162"/>
  <c r="K2" i="162"/>
  <c r="J2" i="162"/>
  <c r="I2" i="162"/>
  <c r="H2" i="162"/>
  <c r="L2" i="161"/>
  <c r="K2" i="161"/>
  <c r="J2" i="161"/>
  <c r="I2" i="161"/>
  <c r="H2" i="161"/>
  <c r="L2" i="160"/>
  <c r="K2" i="160"/>
  <c r="J2" i="160"/>
  <c r="I2" i="160"/>
  <c r="H2" i="160"/>
  <c r="L2" i="159"/>
  <c r="K2" i="159"/>
  <c r="J2" i="159"/>
  <c r="I2" i="159"/>
  <c r="H2" i="159"/>
  <c r="L2" i="158"/>
  <c r="K2" i="158"/>
  <c r="J2" i="158"/>
  <c r="I2" i="158"/>
  <c r="H2" i="158"/>
  <c r="L2" i="157"/>
  <c r="K2" i="157"/>
  <c r="J2" i="157"/>
  <c r="I2" i="157"/>
  <c r="H2" i="157"/>
  <c r="L2" i="156"/>
  <c r="K2" i="156"/>
  <c r="J2" i="156"/>
  <c r="I2" i="156"/>
  <c r="H2" i="156"/>
  <c r="L2" i="155"/>
  <c r="K2" i="155"/>
  <c r="J2" i="155"/>
  <c r="I2" i="155"/>
  <c r="H2" i="155"/>
  <c r="L2" i="154"/>
  <c r="K2" i="154"/>
  <c r="J2" i="154"/>
  <c r="I2" i="154"/>
  <c r="H2" i="154"/>
  <c r="L2" i="153"/>
  <c r="K2" i="153"/>
  <c r="J2" i="153"/>
  <c r="I2" i="153"/>
  <c r="H2" i="153"/>
  <c r="L2" i="152"/>
  <c r="K2" i="152"/>
  <c r="J2" i="152"/>
  <c r="I2" i="152"/>
  <c r="H2" i="152"/>
  <c r="L2" i="151"/>
  <c r="K2" i="151"/>
  <c r="J2" i="151"/>
  <c r="I2" i="151"/>
  <c r="H2" i="151"/>
  <c r="L2" i="150"/>
  <c r="K2" i="150"/>
  <c r="J2" i="150"/>
  <c r="I2" i="150"/>
  <c r="H2" i="150"/>
  <c r="L2" i="149"/>
  <c r="K2" i="149"/>
  <c r="J2" i="149"/>
  <c r="I2" i="149"/>
  <c r="H2" i="149"/>
  <c r="L2" i="148"/>
  <c r="K2" i="148"/>
  <c r="J2" i="148"/>
  <c r="I2" i="148"/>
  <c r="H2" i="148"/>
  <c r="L2" i="147"/>
  <c r="K2" i="147"/>
  <c r="J2" i="147"/>
  <c r="I2" i="147"/>
  <c r="H2" i="147"/>
  <c r="L2" i="146"/>
  <c r="K2" i="146"/>
  <c r="J2" i="146"/>
  <c r="I2" i="146"/>
  <c r="H2" i="146"/>
  <c r="L2" i="145"/>
  <c r="K2" i="145"/>
  <c r="J2" i="145"/>
  <c r="I2" i="145"/>
  <c r="H2" i="145"/>
  <c r="L2" i="144"/>
  <c r="K2" i="144"/>
  <c r="J2" i="144"/>
  <c r="I2" i="144"/>
  <c r="H2" i="144"/>
  <c r="L2" i="143"/>
  <c r="K2" i="143"/>
  <c r="J2" i="143"/>
  <c r="I2" i="143"/>
  <c r="H2" i="143"/>
  <c r="L2" i="142"/>
  <c r="K2" i="142"/>
  <c r="J2" i="142"/>
  <c r="I2" i="142"/>
  <c r="H2" i="142"/>
  <c r="L2" i="141"/>
  <c r="K2" i="141"/>
  <c r="J2" i="141"/>
  <c r="I2" i="141"/>
  <c r="H2" i="141"/>
  <c r="L2" i="140"/>
  <c r="K2" i="140"/>
  <c r="J2" i="140"/>
  <c r="I2" i="140"/>
  <c r="L2" i="139"/>
  <c r="K2" i="139"/>
  <c r="J2" i="139"/>
  <c r="I2" i="139"/>
  <c r="H2" i="139"/>
  <c r="L2" i="138"/>
  <c r="K2" i="138"/>
  <c r="J2" i="138"/>
  <c r="I2" i="138"/>
  <c r="H2" i="138"/>
  <c r="L2" i="137"/>
  <c r="K2" i="137"/>
  <c r="J2" i="137"/>
  <c r="I2" i="137"/>
  <c r="H2" i="137"/>
  <c r="L2" i="136"/>
  <c r="K2" i="136"/>
  <c r="J2" i="136"/>
  <c r="I2" i="136"/>
  <c r="H2" i="136"/>
  <c r="L2" i="135"/>
  <c r="K2" i="135"/>
  <c r="J2" i="135"/>
  <c r="I2" i="135"/>
  <c r="H2" i="135"/>
  <c r="L2" i="134"/>
  <c r="K2" i="134"/>
  <c r="J2" i="134"/>
  <c r="I2" i="134"/>
  <c r="H2" i="134"/>
  <c r="L2" i="133"/>
  <c r="K2" i="133"/>
  <c r="J2" i="133"/>
  <c r="I2" i="133"/>
  <c r="H2" i="133"/>
  <c r="Q1" i="131"/>
  <c r="K1" i="131"/>
  <c r="L1" i="131"/>
  <c r="M1" i="131"/>
  <c r="N1" i="131"/>
  <c r="O1" i="131"/>
  <c r="P1" i="131"/>
  <c r="I1" i="131"/>
  <c r="J1" i="131"/>
  <c r="H1" i="131"/>
  <c r="C997" i="131"/>
  <c r="C987" i="131"/>
  <c r="C977" i="131"/>
  <c r="C967" i="131"/>
  <c r="C957" i="131"/>
  <c r="C947" i="131"/>
  <c r="C927" i="131"/>
  <c r="C917" i="131"/>
  <c r="C907" i="131"/>
  <c r="C897" i="131"/>
  <c r="C887" i="131"/>
  <c r="C877" i="131"/>
  <c r="C867" i="131"/>
  <c r="C857" i="131"/>
  <c r="C847" i="131"/>
  <c r="C837" i="131"/>
  <c r="C827" i="131"/>
  <c r="C817" i="131"/>
  <c r="C807" i="131"/>
  <c r="C797" i="131"/>
  <c r="C786" i="131"/>
  <c r="C776" i="131"/>
  <c r="C766" i="131"/>
  <c r="C756" i="131"/>
  <c r="C746" i="131"/>
  <c r="C736" i="131"/>
  <c r="C726" i="131"/>
  <c r="C716" i="131"/>
  <c r="C706" i="131"/>
  <c r="C696" i="131"/>
  <c r="C686" i="131"/>
  <c r="C676" i="131"/>
  <c r="C666" i="131"/>
  <c r="C656" i="131"/>
  <c r="C646" i="131"/>
  <c r="C636" i="131"/>
  <c r="C626" i="131"/>
  <c r="C616" i="131"/>
  <c r="C606" i="131"/>
  <c r="C596" i="131"/>
  <c r="C586" i="131"/>
  <c r="C576" i="131"/>
  <c r="C566" i="131"/>
  <c r="C556" i="131"/>
  <c r="C546" i="131"/>
  <c r="C536" i="131"/>
  <c r="C526" i="131"/>
  <c r="C515" i="131"/>
  <c r="C505" i="131"/>
  <c r="C495" i="131"/>
  <c r="C485" i="131"/>
  <c r="C475" i="131"/>
  <c r="C465" i="131"/>
  <c r="C455" i="131"/>
  <c r="C445" i="131"/>
  <c r="C435" i="131"/>
  <c r="C425" i="131"/>
  <c r="C415" i="131"/>
  <c r="C405" i="131"/>
  <c r="C395" i="131"/>
  <c r="C385" i="131"/>
  <c r="C375" i="131"/>
  <c r="C365" i="131"/>
  <c r="C355" i="131"/>
  <c r="C345" i="131"/>
  <c r="C335" i="131"/>
  <c r="C336" i="131"/>
  <c r="C337" i="131"/>
  <c r="C338" i="131"/>
  <c r="C325" i="131"/>
  <c r="C311" i="131"/>
  <c r="C301" i="131"/>
  <c r="C291" i="131"/>
  <c r="C281" i="131"/>
  <c r="C271" i="131"/>
  <c r="C261" i="131"/>
  <c r="C251" i="131"/>
  <c r="C241" i="131"/>
  <c r="C231" i="131"/>
  <c r="C218" i="131"/>
  <c r="C186" i="131"/>
  <c r="C176" i="131"/>
  <c r="C166" i="131"/>
  <c r="C156" i="131"/>
  <c r="C146" i="131"/>
  <c r="C136" i="131"/>
  <c r="C126" i="131"/>
  <c r="C116" i="131"/>
  <c r="C106" i="131"/>
  <c r="C96" i="131"/>
  <c r="C86" i="131"/>
  <c r="C76" i="131"/>
  <c r="C66" i="131"/>
  <c r="C56" i="131"/>
  <c r="C46" i="131"/>
  <c r="C33" i="131"/>
  <c r="C23" i="131"/>
  <c r="C2" i="131"/>
  <c r="H325" i="131"/>
  <c r="I325" i="131"/>
  <c r="J325" i="131"/>
  <c r="H96" i="131"/>
  <c r="H23" i="131"/>
  <c r="H12" i="131"/>
  <c r="H2" i="131"/>
  <c r="H335" i="131"/>
  <c r="I335" i="131"/>
  <c r="H311" i="131"/>
  <c r="H218" i="131"/>
  <c r="H208" i="131"/>
  <c r="I208" i="131"/>
  <c r="H196" i="131"/>
  <c r="H46" i="131"/>
  <c r="H33" i="131"/>
  <c r="J335" i="131"/>
  <c r="I96" i="131"/>
  <c r="J96" i="131"/>
  <c r="I23" i="131"/>
  <c r="J23" i="131"/>
  <c r="I12" i="131"/>
  <c r="J12" i="131"/>
  <c r="K12" i="131"/>
  <c r="I2" i="131"/>
  <c r="J2" i="131"/>
  <c r="K2" i="131"/>
  <c r="L2" i="131"/>
  <c r="I33" i="131"/>
  <c r="J33" i="131"/>
  <c r="I46" i="131"/>
  <c r="J46" i="131"/>
  <c r="K46" i="131"/>
  <c r="L46" i="131"/>
  <c r="I311" i="131"/>
  <c r="J311" i="131"/>
  <c r="I196" i="131"/>
  <c r="J196" i="131"/>
  <c r="I218" i="131"/>
  <c r="J218" i="131"/>
  <c r="L12" i="131"/>
  <c r="K33" i="131"/>
  <c r="K196" i="131"/>
  <c r="K335" i="131"/>
  <c r="K23" i="131"/>
  <c r="K96" i="131"/>
  <c r="K311" i="131"/>
  <c r="K218" i="131"/>
  <c r="N12" i="153"/>
  <c r="N11" i="153"/>
  <c r="N13" i="153"/>
  <c r="K11" i="164"/>
  <c r="C11" i="164"/>
  <c r="J11" i="164"/>
  <c r="I11" i="164"/>
  <c r="H11" i="164"/>
  <c r="G11" i="164"/>
  <c r="F11" i="164"/>
  <c r="M11" i="164"/>
  <c r="E11" i="164"/>
  <c r="L11" i="164"/>
  <c r="H12" i="164"/>
  <c r="G12" i="164"/>
  <c r="F12" i="164"/>
  <c r="M12" i="164"/>
  <c r="E12" i="164"/>
  <c r="L12" i="164"/>
  <c r="K12" i="164"/>
  <c r="C12" i="164"/>
  <c r="I12" i="164"/>
  <c r="J12" i="164"/>
  <c r="F10" i="164"/>
  <c r="M10" i="164"/>
  <c r="E10" i="164"/>
  <c r="L10" i="164"/>
  <c r="K10" i="164"/>
  <c r="C10" i="164"/>
  <c r="J10" i="164"/>
  <c r="I10" i="164"/>
  <c r="H10" i="164"/>
  <c r="G10" i="164"/>
  <c r="I9" i="164"/>
  <c r="H9" i="164"/>
  <c r="G9" i="164"/>
  <c r="F9" i="164"/>
  <c r="M9" i="164"/>
  <c r="E9" i="164"/>
  <c r="L9" i="164"/>
  <c r="J9" i="164"/>
  <c r="K9" i="164"/>
  <c r="C9" i="164"/>
  <c r="L8" i="164"/>
  <c r="K8" i="164"/>
  <c r="C8" i="164"/>
  <c r="J8" i="164"/>
  <c r="I8" i="164"/>
  <c r="H8" i="164"/>
  <c r="G8" i="164"/>
  <c r="E8" i="164"/>
  <c r="F8" i="164"/>
  <c r="M8" i="164"/>
  <c r="C4" i="164"/>
  <c r="G4" i="164"/>
  <c r="F4" i="164"/>
  <c r="E4" i="164"/>
  <c r="A1" i="164"/>
  <c r="D4" i="164"/>
  <c r="J6" i="164"/>
  <c r="I6" i="164"/>
  <c r="H6" i="164"/>
  <c r="G6" i="164"/>
  <c r="F6" i="164"/>
  <c r="M6" i="164"/>
  <c r="E6" i="164"/>
  <c r="K6" i="164"/>
  <c r="L6" i="164"/>
  <c r="D6" i="164"/>
  <c r="C6" i="164"/>
  <c r="G7" i="164"/>
  <c r="F7" i="164"/>
  <c r="M7" i="164"/>
  <c r="E7" i="164"/>
  <c r="L7" i="164"/>
  <c r="D7" i="164"/>
  <c r="K7" i="164"/>
  <c r="C7" i="164"/>
  <c r="J7" i="164"/>
  <c r="I7" i="164"/>
  <c r="H7" i="164"/>
  <c r="M13" i="164"/>
  <c r="E13" i="164"/>
  <c r="L13" i="164"/>
  <c r="K13" i="164"/>
  <c r="C13" i="164"/>
  <c r="J13" i="164"/>
  <c r="I13" i="164"/>
  <c r="H13" i="164"/>
  <c r="G13" i="164"/>
  <c r="F13" i="164"/>
  <c r="M5" i="164"/>
  <c r="E5" i="164"/>
  <c r="L5" i="164"/>
  <c r="D5" i="164"/>
  <c r="K5" i="164"/>
  <c r="C5" i="164"/>
  <c r="J5" i="164"/>
  <c r="I5" i="164"/>
  <c r="H5" i="164"/>
  <c r="F5" i="164"/>
  <c r="G5" i="164"/>
  <c r="H948" i="131"/>
  <c r="K11" i="153"/>
  <c r="L11" i="153"/>
  <c r="K10" i="153"/>
  <c r="L10" i="153"/>
  <c r="K12" i="153"/>
  <c r="L12" i="153"/>
  <c r="K13" i="153"/>
  <c r="L13" i="153"/>
  <c r="H11" i="153"/>
  <c r="H10" i="153"/>
  <c r="G11" i="225"/>
  <c r="F11" i="225"/>
  <c r="E11" i="225"/>
  <c r="C11" i="225"/>
  <c r="G8" i="225"/>
  <c r="F8" i="225"/>
  <c r="E8" i="225"/>
  <c r="C8" i="225"/>
  <c r="L5" i="225"/>
  <c r="H6" i="225"/>
  <c r="P6" i="225"/>
  <c r="X6" i="225"/>
  <c r="J8" i="225"/>
  <c r="R8" i="225"/>
  <c r="Z8" i="225"/>
  <c r="H9" i="225"/>
  <c r="L10" i="225"/>
  <c r="T10" i="225"/>
  <c r="AB10" i="225"/>
  <c r="J11" i="225"/>
  <c r="F13" i="209"/>
  <c r="G13" i="209"/>
  <c r="C13" i="209"/>
  <c r="E13" i="209"/>
  <c r="C9" i="225"/>
  <c r="E9" i="225"/>
  <c r="G9" i="225"/>
  <c r="F9" i="225"/>
  <c r="F7" i="225"/>
  <c r="E7" i="225"/>
  <c r="C7" i="225"/>
  <c r="G7" i="225"/>
  <c r="H13" i="209"/>
  <c r="M5" i="225"/>
  <c r="I6" i="225"/>
  <c r="Q6" i="225"/>
  <c r="Y6" i="225"/>
  <c r="K8" i="225"/>
  <c r="S8" i="225"/>
  <c r="AA8" i="225"/>
  <c r="I9" i="225"/>
  <c r="M10" i="225"/>
  <c r="U10" i="225"/>
  <c r="K11" i="225"/>
  <c r="I13" i="209"/>
  <c r="J6" i="225"/>
  <c r="R6" i="225"/>
  <c r="Z6" i="225"/>
  <c r="H7" i="225"/>
  <c r="L8" i="225"/>
  <c r="T8" i="225"/>
  <c r="AB8" i="225"/>
  <c r="J9" i="225"/>
  <c r="V10" i="225"/>
  <c r="L11" i="225"/>
  <c r="H12" i="225"/>
  <c r="C6" i="225"/>
  <c r="G6" i="225"/>
  <c r="F6" i="225"/>
  <c r="E6" i="225"/>
  <c r="G5" i="225"/>
  <c r="F5" i="225"/>
  <c r="E5" i="225"/>
  <c r="C5" i="225"/>
  <c r="J13" i="209"/>
  <c r="K6" i="225"/>
  <c r="S6" i="225"/>
  <c r="AA6" i="225"/>
  <c r="I7" i="225"/>
  <c r="M8" i="225"/>
  <c r="U8" i="225"/>
  <c r="K9" i="225"/>
  <c r="W10" i="225"/>
  <c r="M11" i="225"/>
  <c r="I12" i="225"/>
  <c r="E4" i="225"/>
  <c r="A1" i="225"/>
  <c r="C4" i="225"/>
  <c r="G4" i="225"/>
  <c r="F4" i="225"/>
  <c r="W13" i="225"/>
  <c r="O13" i="225"/>
  <c r="G13" i="225"/>
  <c r="V13" i="225"/>
  <c r="N13" i="225"/>
  <c r="F13" i="225"/>
  <c r="U13" i="225"/>
  <c r="M13" i="225"/>
  <c r="E13" i="225"/>
  <c r="AB13" i="225"/>
  <c r="T13" i="225"/>
  <c r="L13" i="225"/>
  <c r="D13" i="225"/>
  <c r="X13" i="225"/>
  <c r="H13" i="225"/>
  <c r="AA13" i="225"/>
  <c r="S13" i="225"/>
  <c r="K13" i="225"/>
  <c r="C13" i="225"/>
  <c r="Z13" i="225"/>
  <c r="R13" i="225"/>
  <c r="J13" i="225"/>
  <c r="B13" i="225"/>
  <c r="Y13" i="225"/>
  <c r="Q13" i="225"/>
  <c r="I13" i="225"/>
  <c r="P13" i="225"/>
  <c r="E12" i="225"/>
  <c r="C12" i="225"/>
  <c r="F12" i="225"/>
  <c r="G12" i="225"/>
  <c r="K13" i="209"/>
  <c r="H5" i="225"/>
  <c r="L6" i="225"/>
  <c r="T6" i="225"/>
  <c r="AB6" i="225"/>
  <c r="J7" i="225"/>
  <c r="V8" i="225"/>
  <c r="L9" i="225"/>
  <c r="H10" i="225"/>
  <c r="P10" i="225"/>
  <c r="X10" i="225"/>
  <c r="J12" i="225"/>
  <c r="L13" i="209"/>
  <c r="I5" i="225"/>
  <c r="M6" i="225"/>
  <c r="U6" i="225"/>
  <c r="K7" i="225"/>
  <c r="W8" i="225"/>
  <c r="M9" i="225"/>
  <c r="I10" i="225"/>
  <c r="Q10" i="225"/>
  <c r="Y10" i="225"/>
  <c r="K12" i="225"/>
  <c r="G10" i="225"/>
  <c r="F10" i="225"/>
  <c r="E10" i="225"/>
  <c r="C10" i="225"/>
  <c r="M13" i="209"/>
  <c r="J5" i="225"/>
  <c r="V6" i="225"/>
  <c r="L7" i="225"/>
  <c r="H8" i="225"/>
  <c r="P8" i="225"/>
  <c r="X8" i="225"/>
  <c r="J10" i="225"/>
  <c r="R10" i="225"/>
  <c r="Z10" i="225"/>
  <c r="H11" i="225"/>
  <c r="L12" i="225"/>
  <c r="K5" i="225"/>
  <c r="W6" i="225"/>
  <c r="M7" i="225"/>
  <c r="I8" i="225"/>
  <c r="Q8" i="225"/>
  <c r="Y8" i="225"/>
  <c r="K10" i="225"/>
  <c r="S10" i="225"/>
  <c r="AA10" i="225"/>
  <c r="I11" i="225"/>
  <c r="M12" i="225"/>
  <c r="H13" i="153"/>
  <c r="AH22" i="131"/>
  <c r="B13" i="133"/>
  <c r="H786" i="131"/>
  <c r="I786" i="131"/>
  <c r="J786" i="131"/>
  <c r="K786" i="131"/>
  <c r="L786" i="131"/>
  <c r="H776" i="131"/>
  <c r="I776" i="131"/>
  <c r="J776" i="131"/>
  <c r="H917" i="131"/>
  <c r="H938" i="131"/>
  <c r="H927" i="131"/>
  <c r="H907" i="131"/>
  <c r="L13" i="207"/>
  <c r="M13" i="207"/>
  <c r="C13" i="207"/>
  <c r="E13" i="207"/>
  <c r="F13" i="207"/>
  <c r="G13" i="207"/>
  <c r="C12" i="207"/>
  <c r="E12" i="207"/>
  <c r="F12" i="207"/>
  <c r="G12" i="207"/>
  <c r="C11" i="207"/>
  <c r="E11" i="207"/>
  <c r="F11" i="207"/>
  <c r="G11" i="207"/>
  <c r="C10" i="207"/>
  <c r="E10" i="207"/>
  <c r="F10" i="207"/>
  <c r="G10" i="207"/>
  <c r="C9" i="207"/>
  <c r="E9" i="207"/>
  <c r="F9" i="207"/>
  <c r="G9" i="207"/>
  <c r="G4" i="208"/>
  <c r="F4" i="208"/>
  <c r="E4" i="208"/>
  <c r="A1" i="208"/>
  <c r="D4" i="208"/>
  <c r="C4" i="208"/>
  <c r="AB13" i="208"/>
  <c r="AA13" i="208"/>
  <c r="Z13" i="208"/>
  <c r="Y13" i="208"/>
  <c r="X13" i="208"/>
  <c r="W13" i="208"/>
  <c r="V13" i="208"/>
  <c r="U13" i="208"/>
  <c r="T13" i="208"/>
  <c r="S13" i="208"/>
  <c r="R13" i="208"/>
  <c r="Q13" i="208"/>
  <c r="P13" i="208"/>
  <c r="O13" i="208"/>
  <c r="N13" i="208"/>
  <c r="M13" i="208"/>
  <c r="L13" i="208"/>
  <c r="K13" i="208"/>
  <c r="J13" i="208"/>
  <c r="I13" i="208"/>
  <c r="H13" i="208"/>
  <c r="G13" i="208"/>
  <c r="F13" i="208"/>
  <c r="E13" i="208"/>
  <c r="D13" i="208"/>
  <c r="C13" i="208"/>
  <c r="B13" i="208"/>
  <c r="M12" i="208"/>
  <c r="L12" i="208"/>
  <c r="K12" i="208"/>
  <c r="J12" i="208"/>
  <c r="I12" i="208"/>
  <c r="H12" i="208"/>
  <c r="G12" i="208"/>
  <c r="F12" i="208"/>
  <c r="E12" i="208"/>
  <c r="C12" i="208"/>
  <c r="AB11" i="208"/>
  <c r="AA11" i="208"/>
  <c r="Z11" i="208"/>
  <c r="Y11" i="208"/>
  <c r="X11" i="208"/>
  <c r="W11" i="208"/>
  <c r="V11" i="208"/>
  <c r="U11" i="208"/>
  <c r="T11" i="208"/>
  <c r="S11" i="208"/>
  <c r="R11" i="208"/>
  <c r="Q11" i="208"/>
  <c r="P11" i="208"/>
  <c r="M11" i="208"/>
  <c r="L11" i="208"/>
  <c r="K11" i="208"/>
  <c r="J11" i="208"/>
  <c r="I11" i="208"/>
  <c r="H11" i="208"/>
  <c r="G11" i="208"/>
  <c r="F11" i="208"/>
  <c r="E11" i="208"/>
  <c r="C11" i="208"/>
  <c r="AB10" i="208"/>
  <c r="AA10" i="208"/>
  <c r="Z10" i="208"/>
  <c r="Y10" i="208"/>
  <c r="X10" i="208"/>
  <c r="W10" i="208"/>
  <c r="V10" i="208"/>
  <c r="U10" i="208"/>
  <c r="T10" i="208"/>
  <c r="S10" i="208"/>
  <c r="R10" i="208"/>
  <c r="Q10" i="208"/>
  <c r="P10" i="208"/>
  <c r="M10" i="208"/>
  <c r="L10" i="208"/>
  <c r="K10" i="208"/>
  <c r="J10" i="208"/>
  <c r="I10" i="208"/>
  <c r="H10" i="208"/>
  <c r="G10" i="208"/>
  <c r="F10" i="208"/>
  <c r="E10" i="208"/>
  <c r="C10" i="208"/>
  <c r="AB9" i="208"/>
  <c r="AA9" i="208"/>
  <c r="Z9" i="208"/>
  <c r="Y9" i="208"/>
  <c r="X9" i="208"/>
  <c r="W9" i="208"/>
  <c r="V9" i="208"/>
  <c r="U9" i="208"/>
  <c r="T9" i="208"/>
  <c r="S9" i="208"/>
  <c r="R9" i="208"/>
  <c r="Q9" i="208"/>
  <c r="P9" i="208"/>
  <c r="M9" i="208"/>
  <c r="L9" i="208"/>
  <c r="K9" i="208"/>
  <c r="J9" i="208"/>
  <c r="I9" i="208"/>
  <c r="H9" i="208"/>
  <c r="G9" i="208"/>
  <c r="F9" i="208"/>
  <c r="E9" i="208"/>
  <c r="C9" i="208"/>
  <c r="G4" i="209"/>
  <c r="F4" i="209"/>
  <c r="E4" i="209"/>
  <c r="A1" i="209"/>
  <c r="D4" i="209"/>
  <c r="C4" i="209"/>
  <c r="G12" i="209"/>
  <c r="F12" i="209"/>
  <c r="E12" i="209"/>
  <c r="C12" i="209"/>
  <c r="G11" i="209"/>
  <c r="F11" i="209"/>
  <c r="E11" i="209"/>
  <c r="C11" i="209"/>
  <c r="G10" i="209"/>
  <c r="F10" i="209"/>
  <c r="E10" i="209"/>
  <c r="C10" i="209"/>
  <c r="G9" i="209"/>
  <c r="F9" i="209"/>
  <c r="E9" i="209"/>
  <c r="C9" i="209"/>
  <c r="G8" i="209"/>
  <c r="F8" i="209"/>
  <c r="E8" i="209"/>
  <c r="C8" i="209"/>
  <c r="G7" i="209"/>
  <c r="F7" i="209"/>
  <c r="E7" i="209"/>
  <c r="C7" i="209"/>
  <c r="G6" i="209"/>
  <c r="F6" i="209"/>
  <c r="E6" i="209"/>
  <c r="C6" i="209"/>
  <c r="G5" i="209"/>
  <c r="F5" i="209"/>
  <c r="E5" i="209"/>
  <c r="C5" i="209"/>
  <c r="G4" i="135"/>
  <c r="F4" i="135"/>
  <c r="E4" i="135"/>
  <c r="A1" i="135"/>
  <c r="D4" i="135"/>
  <c r="C4" i="135"/>
  <c r="AB3" i="209"/>
  <c r="AB3" i="208"/>
  <c r="J7" i="208"/>
  <c r="H8" i="208"/>
  <c r="H5" i="209"/>
  <c r="I5" i="209"/>
  <c r="J5" i="209"/>
  <c r="F8" i="208"/>
  <c r="E8" i="208"/>
  <c r="C8" i="208"/>
  <c r="G8" i="208"/>
  <c r="K7" i="208"/>
  <c r="I8" i="208"/>
  <c r="C7" i="208"/>
  <c r="G7" i="208"/>
  <c r="F7" i="208"/>
  <c r="E7" i="208"/>
  <c r="L7" i="208"/>
  <c r="J8" i="208"/>
  <c r="M7" i="208"/>
  <c r="K8" i="208"/>
  <c r="L8" i="208"/>
  <c r="M8" i="208"/>
  <c r="H7" i="208"/>
  <c r="I7" i="208"/>
  <c r="L6" i="208"/>
  <c r="M6" i="208"/>
  <c r="H5" i="208"/>
  <c r="G6" i="208"/>
  <c r="F6" i="208"/>
  <c r="E6" i="208"/>
  <c r="C6" i="208"/>
  <c r="I5" i="208"/>
  <c r="E5" i="208"/>
  <c r="C5" i="208"/>
  <c r="G5" i="208"/>
  <c r="F5" i="208"/>
  <c r="J5" i="208"/>
  <c r="H6" i="208"/>
  <c r="K5" i="208"/>
  <c r="I6" i="208"/>
  <c r="L5" i="208"/>
  <c r="J6" i="208"/>
  <c r="M5" i="208"/>
  <c r="K6" i="208"/>
  <c r="V13" i="207"/>
  <c r="W13" i="207"/>
  <c r="X13" i="207"/>
  <c r="Y13" i="207"/>
  <c r="Z13" i="207"/>
  <c r="AA13" i="207"/>
  <c r="U13" i="207"/>
  <c r="AB13" i="207"/>
  <c r="T13" i="207"/>
  <c r="X11" i="207"/>
  <c r="Y11" i="207"/>
  <c r="Z11" i="207"/>
  <c r="AA11" i="207"/>
  <c r="T11" i="207"/>
  <c r="AB11" i="207"/>
  <c r="U11" i="207"/>
  <c r="W11" i="207"/>
  <c r="V11" i="207"/>
  <c r="X13" i="221"/>
  <c r="Y13" i="221"/>
  <c r="Z13" i="221"/>
  <c r="AA13" i="221"/>
  <c r="T13" i="221"/>
  <c r="AB13" i="221"/>
  <c r="U13" i="221"/>
  <c r="W13" i="221"/>
  <c r="V13" i="221"/>
  <c r="AA13" i="172"/>
  <c r="T13" i="172"/>
  <c r="AB13" i="172"/>
  <c r="U13" i="172"/>
  <c r="V13" i="172"/>
  <c r="W13" i="172"/>
  <c r="X13" i="172"/>
  <c r="Y13" i="172"/>
  <c r="Z13" i="172"/>
  <c r="W12" i="207"/>
  <c r="X12" i="207"/>
  <c r="Y12" i="207"/>
  <c r="Z12" i="207"/>
  <c r="AA12" i="207"/>
  <c r="T12" i="207"/>
  <c r="AB12" i="207"/>
  <c r="U12" i="207"/>
  <c r="V12" i="207"/>
  <c r="Y11" i="221"/>
  <c r="Z11" i="221"/>
  <c r="AA11" i="221"/>
  <c r="T11" i="221"/>
  <c r="AB11" i="221"/>
  <c r="U11" i="221"/>
  <c r="V11" i="221"/>
  <c r="W11" i="221"/>
  <c r="X11" i="221"/>
  <c r="X13" i="163"/>
  <c r="Y13" i="163"/>
  <c r="Z13" i="163"/>
  <c r="AA13" i="163"/>
  <c r="T13" i="163"/>
  <c r="AB13" i="163"/>
  <c r="U13" i="163"/>
  <c r="V13" i="163"/>
  <c r="W13" i="163"/>
  <c r="T11" i="201"/>
  <c r="AB11" i="201"/>
  <c r="U11" i="201"/>
  <c r="V11" i="201"/>
  <c r="W11" i="201"/>
  <c r="X11" i="201"/>
  <c r="Y11" i="201"/>
  <c r="AA11" i="201"/>
  <c r="Z11" i="201"/>
  <c r="Y10" i="207"/>
  <c r="Z10" i="207"/>
  <c r="AA10" i="207"/>
  <c r="T10" i="207"/>
  <c r="AB10" i="207"/>
  <c r="U10" i="207"/>
  <c r="V10" i="207"/>
  <c r="W10" i="207"/>
  <c r="X10" i="207"/>
  <c r="Z9" i="207"/>
  <c r="AA9" i="207"/>
  <c r="T9" i="207"/>
  <c r="AB9" i="207"/>
  <c r="U9" i="207"/>
  <c r="V9" i="207"/>
  <c r="W9" i="207"/>
  <c r="Y9" i="207"/>
  <c r="X9" i="207"/>
  <c r="Z10" i="221"/>
  <c r="AA10" i="221"/>
  <c r="T10" i="221"/>
  <c r="AB10" i="221"/>
  <c r="U10" i="221"/>
  <c r="V10" i="221"/>
  <c r="W10" i="221"/>
  <c r="Y10" i="221"/>
  <c r="X10" i="221"/>
  <c r="X13" i="222"/>
  <c r="Y13" i="222"/>
  <c r="Z13" i="222"/>
  <c r="AA13" i="222"/>
  <c r="T13" i="222"/>
  <c r="AB13" i="222"/>
  <c r="U13" i="222"/>
  <c r="V13" i="222"/>
  <c r="W13" i="222"/>
  <c r="Y12" i="163"/>
  <c r="Z12" i="163"/>
  <c r="AA12" i="163"/>
  <c r="T12" i="163"/>
  <c r="AB12" i="163"/>
  <c r="U12" i="163"/>
  <c r="V12" i="163"/>
  <c r="X12" i="163"/>
  <c r="W12" i="163"/>
  <c r="K12" i="201"/>
  <c r="AA12" i="201"/>
  <c r="T12" i="201"/>
  <c r="AB12" i="201"/>
  <c r="U12" i="201"/>
  <c r="V12" i="201"/>
  <c r="W12" i="201"/>
  <c r="X12" i="201"/>
  <c r="Y12" i="201"/>
  <c r="Z12" i="201"/>
  <c r="AA9" i="221"/>
  <c r="T9" i="221"/>
  <c r="AB9" i="221"/>
  <c r="U9" i="221"/>
  <c r="V9" i="221"/>
  <c r="W9" i="221"/>
  <c r="X9" i="221"/>
  <c r="Y9" i="221"/>
  <c r="Z9" i="221"/>
  <c r="Y12" i="222"/>
  <c r="Z12" i="222"/>
  <c r="AA12" i="222"/>
  <c r="T12" i="222"/>
  <c r="AB12" i="222"/>
  <c r="U12" i="222"/>
  <c r="V12" i="222"/>
  <c r="X12" i="222"/>
  <c r="W12" i="222"/>
  <c r="Z11" i="163"/>
  <c r="AA11" i="163"/>
  <c r="T11" i="163"/>
  <c r="AB11" i="163"/>
  <c r="U11" i="163"/>
  <c r="V11" i="163"/>
  <c r="W11" i="163"/>
  <c r="X11" i="163"/>
  <c r="Y11" i="163"/>
  <c r="T13" i="206"/>
  <c r="AB13" i="206"/>
  <c r="U13" i="206"/>
  <c r="V13" i="206"/>
  <c r="W13" i="206"/>
  <c r="X13" i="206"/>
  <c r="Y13" i="206"/>
  <c r="Z13" i="206"/>
  <c r="AA13" i="206"/>
  <c r="T8" i="221"/>
  <c r="AB8" i="221"/>
  <c r="U8" i="221"/>
  <c r="V8" i="221"/>
  <c r="W8" i="221"/>
  <c r="X8" i="221"/>
  <c r="Y8" i="221"/>
  <c r="AA8" i="221"/>
  <c r="Z8" i="221"/>
  <c r="K11" i="222"/>
  <c r="Z11" i="222"/>
  <c r="AA11" i="222"/>
  <c r="T11" i="222"/>
  <c r="AB11" i="222"/>
  <c r="U11" i="222"/>
  <c r="V11" i="222"/>
  <c r="W11" i="222"/>
  <c r="X11" i="222"/>
  <c r="Y11" i="222"/>
  <c r="I13" i="224"/>
  <c r="AA13" i="224"/>
  <c r="T13" i="224"/>
  <c r="AB13" i="224"/>
  <c r="U13" i="224"/>
  <c r="V13" i="224"/>
  <c r="W13" i="224"/>
  <c r="X13" i="224"/>
  <c r="Y13" i="224"/>
  <c r="Z13" i="224"/>
  <c r="W13" i="152"/>
  <c r="X13" i="152"/>
  <c r="Y13" i="152"/>
  <c r="Z13" i="152"/>
  <c r="AA13" i="152"/>
  <c r="T13" i="152"/>
  <c r="AB13" i="152"/>
  <c r="U13" i="152"/>
  <c r="V13" i="152"/>
  <c r="H756" i="131"/>
  <c r="I756" i="131"/>
  <c r="H766" i="131"/>
  <c r="I766" i="131"/>
  <c r="Z13" i="201"/>
  <c r="AA13" i="201"/>
  <c r="T13" i="201"/>
  <c r="AB13" i="201"/>
  <c r="U13" i="201"/>
  <c r="V13" i="201"/>
  <c r="W13" i="201"/>
  <c r="Y13" i="201"/>
  <c r="X13" i="201"/>
  <c r="H10" i="222"/>
  <c r="AA10" i="222"/>
  <c r="T10" i="222"/>
  <c r="AB10" i="222"/>
  <c r="U10" i="222"/>
  <c r="V10" i="222"/>
  <c r="W10" i="222"/>
  <c r="X10" i="222"/>
  <c r="Z10" i="222"/>
  <c r="Y10" i="222"/>
  <c r="U13" i="133"/>
  <c r="V13" i="133"/>
  <c r="W13" i="133"/>
  <c r="X13" i="133"/>
  <c r="Y13" i="133"/>
  <c r="Z13" i="133"/>
  <c r="AB13" i="133"/>
  <c r="T13" i="133"/>
  <c r="AA13" i="133"/>
  <c r="L2" i="207"/>
  <c r="L2" i="239"/>
  <c r="AB3" i="239"/>
  <c r="AB3" i="202"/>
  <c r="AB3" i="183"/>
  <c r="AB3" i="171"/>
  <c r="AB3" i="206"/>
  <c r="AB3" i="181"/>
  <c r="AB3" i="207"/>
  <c r="AB3" i="201"/>
  <c r="AB3" i="182"/>
  <c r="AB3" i="204"/>
  <c r="AB3" i="172"/>
  <c r="AB3" i="205"/>
  <c r="G7" i="206"/>
  <c r="F7" i="206"/>
  <c r="E7" i="206"/>
  <c r="C7" i="206"/>
  <c r="F12" i="206"/>
  <c r="E12" i="206"/>
  <c r="C12" i="206"/>
  <c r="G12" i="206"/>
  <c r="C11" i="206"/>
  <c r="G11" i="206"/>
  <c r="F11" i="206"/>
  <c r="E11" i="206"/>
  <c r="F4" i="206"/>
  <c r="E4" i="206"/>
  <c r="A1" i="206"/>
  <c r="D4" i="206"/>
  <c r="C4" i="206"/>
  <c r="G4" i="206"/>
  <c r="G10" i="206"/>
  <c r="F10" i="206"/>
  <c r="E10" i="206"/>
  <c r="C10" i="206"/>
  <c r="E9" i="206"/>
  <c r="C9" i="206"/>
  <c r="G9" i="206"/>
  <c r="F9" i="206"/>
  <c r="C6" i="206"/>
  <c r="G6" i="206"/>
  <c r="F6" i="206"/>
  <c r="E6" i="206"/>
  <c r="G8" i="206"/>
  <c r="F8" i="206"/>
  <c r="E8" i="206"/>
  <c r="C8" i="206"/>
  <c r="G5" i="206"/>
  <c r="F5" i="206"/>
  <c r="E5" i="206"/>
  <c r="C5" i="206"/>
  <c r="G4" i="207"/>
  <c r="F4" i="207"/>
  <c r="E4" i="207"/>
  <c r="A1" i="207"/>
  <c r="D4" i="207"/>
  <c r="C4" i="207"/>
  <c r="D4" i="239"/>
  <c r="H746" i="131"/>
  <c r="I746" i="131"/>
  <c r="J746" i="131"/>
  <c r="H1008" i="131"/>
  <c r="C6" i="153"/>
  <c r="E7" i="153"/>
  <c r="C5" i="153"/>
  <c r="H726" i="131"/>
  <c r="I726" i="131"/>
  <c r="H736" i="131"/>
  <c r="I736" i="131"/>
  <c r="H706" i="131"/>
  <c r="I706" i="131"/>
  <c r="H716" i="131"/>
  <c r="I716" i="131"/>
  <c r="H536" i="131"/>
  <c r="I536" i="131"/>
  <c r="H546" i="131"/>
  <c r="H515" i="131"/>
  <c r="I515" i="131"/>
  <c r="H526" i="131"/>
  <c r="I526" i="131"/>
  <c r="H435" i="131"/>
  <c r="I435" i="131"/>
  <c r="H505" i="131"/>
  <c r="H415" i="131"/>
  <c r="H425" i="131"/>
  <c r="I425" i="131"/>
  <c r="H231" i="131"/>
  <c r="I231" i="131"/>
  <c r="H301" i="131"/>
  <c r="I301" i="131"/>
  <c r="H106" i="131"/>
  <c r="I106" i="131"/>
  <c r="BB30" i="4"/>
  <c r="AG331" i="131"/>
  <c r="AB10" i="163"/>
  <c r="AL30" i="4"/>
  <c r="Y331" i="131"/>
  <c r="T10" i="163"/>
  <c r="AP30" i="4"/>
  <c r="AA331" i="131"/>
  <c r="V10" i="163"/>
  <c r="D30" i="4"/>
  <c r="H331" i="131"/>
  <c r="AB3" i="190"/>
  <c r="AB3" i="215"/>
  <c r="AB3" i="185"/>
  <c r="AB3" i="230"/>
  <c r="AB3" i="213"/>
  <c r="AB3" i="229"/>
  <c r="AB3" i="212"/>
  <c r="AZ30" i="4"/>
  <c r="AF331" i="131"/>
  <c r="AA10" i="163"/>
  <c r="AJ30" i="4"/>
  <c r="X331" i="131"/>
  <c r="S10" i="163"/>
  <c r="AB3" i="228"/>
  <c r="AB3" i="220"/>
  <c r="AB3" i="210"/>
  <c r="AV30" i="4"/>
  <c r="AD331" i="131"/>
  <c r="Y10" i="163"/>
  <c r="AF30" i="4"/>
  <c r="V331" i="131"/>
  <c r="Q10" i="163"/>
  <c r="AB3" i="227"/>
  <c r="AB3" i="219"/>
  <c r="AT30" i="4"/>
  <c r="AC331" i="131"/>
  <c r="X10" i="163"/>
  <c r="U331" i="131"/>
  <c r="P10" i="163"/>
  <c r="AB3" i="218"/>
  <c r="AB3" i="196"/>
  <c r="AB3" i="217"/>
  <c r="AB3" i="193"/>
  <c r="H30" i="4"/>
  <c r="J331" i="131"/>
  <c r="AB3" i="226"/>
  <c r="AB3" i="216"/>
  <c r="F30" i="4"/>
  <c r="I331" i="131"/>
  <c r="AB3" i="176"/>
  <c r="AB3" i="180"/>
  <c r="AB3" i="187"/>
  <c r="AB3" i="191"/>
  <c r="AB3" i="195"/>
  <c r="AB3" i="199"/>
  <c r="AB3" i="203"/>
  <c r="AB3" i="184"/>
  <c r="AB3" i="192"/>
  <c r="AB3" i="194"/>
  <c r="AB3" i="188"/>
  <c r="AB3" i="197"/>
  <c r="AB3" i="200"/>
  <c r="AB3" i="173"/>
  <c r="AB3" i="175"/>
  <c r="AB3" i="177"/>
  <c r="AB3" i="179"/>
  <c r="AB3" i="174"/>
  <c r="AB3" i="178"/>
  <c r="AB3" i="186"/>
  <c r="AB3" i="189"/>
  <c r="AB3" i="198"/>
  <c r="AB3" i="214"/>
  <c r="AB3" i="211"/>
  <c r="I12" i="153"/>
  <c r="H12" i="153"/>
  <c r="AR30" i="4"/>
  <c r="AB331" i="131"/>
  <c r="W10" i="163"/>
  <c r="K331" i="131"/>
  <c r="AN30" i="4"/>
  <c r="Z331" i="131"/>
  <c r="U10" i="163"/>
  <c r="AX30" i="4"/>
  <c r="AE331" i="131"/>
  <c r="Z10" i="163"/>
  <c r="AH30" i="4"/>
  <c r="W331" i="131"/>
  <c r="R10" i="163"/>
  <c r="BC30" i="4"/>
  <c r="G8" i="153"/>
  <c r="F8" i="153"/>
  <c r="J11" i="153"/>
  <c r="G9" i="153"/>
  <c r="E8" i="153"/>
  <c r="C7" i="153"/>
  <c r="G5" i="153"/>
  <c r="I11" i="153"/>
  <c r="F9" i="153"/>
  <c r="F5" i="153"/>
  <c r="J13" i="153"/>
  <c r="C858" i="131"/>
  <c r="C859" i="131"/>
  <c r="E9" i="153"/>
  <c r="C8" i="153"/>
  <c r="G6" i="153"/>
  <c r="E5" i="153"/>
  <c r="I13" i="153"/>
  <c r="J10" i="153"/>
  <c r="F6" i="153"/>
  <c r="I10" i="153"/>
  <c r="C727" i="131"/>
  <c r="C728" i="131"/>
  <c r="C9" i="153"/>
  <c r="G7" i="153"/>
  <c r="E6" i="153"/>
  <c r="J12" i="153"/>
  <c r="C878" i="131"/>
  <c r="C879" i="131"/>
  <c r="F7" i="153"/>
  <c r="AH1007" i="131"/>
  <c r="H405" i="131"/>
  <c r="E4" i="154"/>
  <c r="A1" i="154"/>
  <c r="F4" i="154"/>
  <c r="G4" i="154"/>
  <c r="C4" i="154"/>
  <c r="D4" i="154"/>
  <c r="I8" i="145"/>
  <c r="U6" i="144"/>
  <c r="E8" i="145"/>
  <c r="X6" i="144"/>
  <c r="J8" i="145"/>
  <c r="R8" i="145"/>
  <c r="B6" i="144"/>
  <c r="T8" i="145"/>
  <c r="I6" i="144"/>
  <c r="X8" i="145"/>
  <c r="M6" i="144"/>
  <c r="D8" i="145"/>
  <c r="Y8" i="145"/>
  <c r="P8" i="145"/>
  <c r="R6" i="144"/>
  <c r="H8" i="145"/>
  <c r="U8" i="145"/>
  <c r="J6" i="144"/>
  <c r="L8" i="145"/>
  <c r="AB8" i="145"/>
  <c r="B8" i="145"/>
  <c r="AA13" i="192"/>
  <c r="L12" i="222"/>
  <c r="I13" i="222"/>
  <c r="J13" i="224"/>
  <c r="X9" i="203"/>
  <c r="M4" i="143"/>
  <c r="I13" i="162"/>
  <c r="J13" i="162"/>
  <c r="H13" i="162"/>
  <c r="U12" i="185"/>
  <c r="M12" i="185"/>
  <c r="AB12" i="185"/>
  <c r="T12" i="185"/>
  <c r="L12" i="185"/>
  <c r="AA12" i="185"/>
  <c r="S12" i="185"/>
  <c r="K12" i="185"/>
  <c r="Z12" i="185"/>
  <c r="R12" i="185"/>
  <c r="J12" i="185"/>
  <c r="Y12" i="185"/>
  <c r="Q12" i="185"/>
  <c r="I12" i="185"/>
  <c r="X12" i="185"/>
  <c r="P12" i="185"/>
  <c r="H12" i="185"/>
  <c r="W12" i="185"/>
  <c r="V12" i="185"/>
  <c r="O12" i="185"/>
  <c r="M10" i="222"/>
  <c r="L10" i="222"/>
  <c r="S10" i="222"/>
  <c r="K10" i="222"/>
  <c r="R10" i="222"/>
  <c r="J10" i="222"/>
  <c r="Q10" i="222"/>
  <c r="I10" i="222"/>
  <c r="AB13" i="173"/>
  <c r="T13" i="173"/>
  <c r="L13" i="173"/>
  <c r="AA13" i="173"/>
  <c r="S13" i="173"/>
  <c r="K13" i="173"/>
  <c r="Z13" i="173"/>
  <c r="R13" i="173"/>
  <c r="J13" i="173"/>
  <c r="Y13" i="173"/>
  <c r="Q13" i="173"/>
  <c r="I13" i="173"/>
  <c r="X13" i="173"/>
  <c r="P13" i="173"/>
  <c r="H13" i="173"/>
  <c r="W13" i="173"/>
  <c r="O13" i="173"/>
  <c r="V13" i="173"/>
  <c r="N13" i="173"/>
  <c r="U13" i="173"/>
  <c r="M13" i="173"/>
  <c r="Y11" i="203"/>
  <c r="Q11" i="203"/>
  <c r="I11" i="203"/>
  <c r="X11" i="203"/>
  <c r="P11" i="203"/>
  <c r="H11" i="203"/>
  <c r="W11" i="203"/>
  <c r="O11" i="203"/>
  <c r="V11" i="203"/>
  <c r="U11" i="203"/>
  <c r="M11" i="203"/>
  <c r="AB11" i="203"/>
  <c r="T11" i="203"/>
  <c r="L11" i="203"/>
  <c r="S11" i="203"/>
  <c r="R11" i="203"/>
  <c r="N11" i="203"/>
  <c r="K11" i="203"/>
  <c r="J11" i="203"/>
  <c r="G11" i="142"/>
  <c r="V12" i="143"/>
  <c r="N12" i="143"/>
  <c r="U12" i="143"/>
  <c r="M12" i="143"/>
  <c r="AB12" i="143"/>
  <c r="T12" i="143"/>
  <c r="L12" i="143"/>
  <c r="AA12" i="143"/>
  <c r="S12" i="143"/>
  <c r="K12" i="143"/>
  <c r="Y12" i="143"/>
  <c r="Q12" i="143"/>
  <c r="I12" i="143"/>
  <c r="J12" i="143"/>
  <c r="H12" i="143"/>
  <c r="Z12" i="143"/>
  <c r="X12" i="143"/>
  <c r="W12" i="143"/>
  <c r="R12" i="143"/>
  <c r="P12" i="143"/>
  <c r="O12" i="143"/>
  <c r="N4" i="143"/>
  <c r="V4" i="143"/>
  <c r="N10" i="222"/>
  <c r="M12" i="222"/>
  <c r="O13" i="222"/>
  <c r="N12" i="185"/>
  <c r="U11" i="184"/>
  <c r="M11" i="184"/>
  <c r="AB11" i="184"/>
  <c r="T11" i="184"/>
  <c r="L11" i="184"/>
  <c r="AA11" i="184"/>
  <c r="S11" i="184"/>
  <c r="K11" i="184"/>
  <c r="Z11" i="184"/>
  <c r="R11" i="184"/>
  <c r="J11" i="184"/>
  <c r="Y11" i="184"/>
  <c r="Q11" i="184"/>
  <c r="I11" i="184"/>
  <c r="X11" i="184"/>
  <c r="P11" i="184"/>
  <c r="H11" i="184"/>
  <c r="W11" i="184"/>
  <c r="V11" i="184"/>
  <c r="O11" i="184"/>
  <c r="N11" i="184"/>
  <c r="X13" i="185"/>
  <c r="P13" i="185"/>
  <c r="H13" i="185"/>
  <c r="W13" i="185"/>
  <c r="O13" i="185"/>
  <c r="V13" i="185"/>
  <c r="N13" i="185"/>
  <c r="U13" i="185"/>
  <c r="M13" i="185"/>
  <c r="AB13" i="185"/>
  <c r="T13" i="185"/>
  <c r="L13" i="185"/>
  <c r="AA13" i="185"/>
  <c r="S13" i="185"/>
  <c r="K13" i="185"/>
  <c r="R13" i="185"/>
  <c r="Q13" i="185"/>
  <c r="J13" i="185"/>
  <c r="I13" i="185"/>
  <c r="Z13" i="185"/>
  <c r="P11" i="222"/>
  <c r="H11" i="222"/>
  <c r="O11" i="222"/>
  <c r="N11" i="222"/>
  <c r="M11" i="222"/>
  <c r="L11" i="222"/>
  <c r="AB12" i="203"/>
  <c r="T12" i="203"/>
  <c r="L12" i="203"/>
  <c r="AA12" i="203"/>
  <c r="S12" i="203"/>
  <c r="K12" i="203"/>
  <c r="Z12" i="203"/>
  <c r="R12" i="203"/>
  <c r="J12" i="203"/>
  <c r="Y12" i="203"/>
  <c r="Q12" i="203"/>
  <c r="I12" i="203"/>
  <c r="X12" i="203"/>
  <c r="P12" i="203"/>
  <c r="H12" i="203"/>
  <c r="W12" i="203"/>
  <c r="O12" i="203"/>
  <c r="V12" i="203"/>
  <c r="U12" i="203"/>
  <c r="N12" i="203"/>
  <c r="M12" i="203"/>
  <c r="M10" i="163"/>
  <c r="L10" i="163"/>
  <c r="K10" i="163"/>
  <c r="J10" i="163"/>
  <c r="I10" i="163"/>
  <c r="H10" i="163"/>
  <c r="Y13" i="143"/>
  <c r="Q13" i="143"/>
  <c r="I13" i="143"/>
  <c r="X13" i="143"/>
  <c r="P13" i="143"/>
  <c r="H13" i="143"/>
  <c r="W13" i="143"/>
  <c r="O13" i="143"/>
  <c r="V13" i="143"/>
  <c r="N13" i="143"/>
  <c r="AB13" i="143"/>
  <c r="T13" i="143"/>
  <c r="L13" i="143"/>
  <c r="K13" i="143"/>
  <c r="J13" i="143"/>
  <c r="AA13" i="143"/>
  <c r="Z13" i="143"/>
  <c r="U13" i="143"/>
  <c r="S13" i="143"/>
  <c r="R13" i="143"/>
  <c r="M13" i="143"/>
  <c r="Y5" i="143"/>
  <c r="Q5" i="143"/>
  <c r="I5" i="143"/>
  <c r="X5" i="143"/>
  <c r="P5" i="143"/>
  <c r="H5" i="143"/>
  <c r="W5" i="143"/>
  <c r="O5" i="143"/>
  <c r="V5" i="143"/>
  <c r="N5" i="143"/>
  <c r="AB5" i="143"/>
  <c r="T5" i="143"/>
  <c r="L5" i="143"/>
  <c r="J5" i="143"/>
  <c r="AA5" i="143"/>
  <c r="Z5" i="143"/>
  <c r="U5" i="143"/>
  <c r="S5" i="143"/>
  <c r="R5" i="143"/>
  <c r="M5" i="143"/>
  <c r="K5" i="143"/>
  <c r="U4" i="143"/>
  <c r="Y13" i="174"/>
  <c r="Q13" i="174"/>
  <c r="I13" i="174"/>
  <c r="X13" i="174"/>
  <c r="P13" i="174"/>
  <c r="H13" i="174"/>
  <c r="W13" i="174"/>
  <c r="O13" i="174"/>
  <c r="V13" i="174"/>
  <c r="N13" i="174"/>
  <c r="U13" i="174"/>
  <c r="M13" i="174"/>
  <c r="AB13" i="174"/>
  <c r="T13" i="174"/>
  <c r="L13" i="174"/>
  <c r="AA13" i="174"/>
  <c r="S13" i="174"/>
  <c r="K13" i="174"/>
  <c r="Z13" i="174"/>
  <c r="R13" i="174"/>
  <c r="J13" i="174"/>
  <c r="Z11" i="185"/>
  <c r="R11" i="185"/>
  <c r="J11" i="185"/>
  <c r="Y11" i="185"/>
  <c r="Q11" i="185"/>
  <c r="I11" i="185"/>
  <c r="X11" i="185"/>
  <c r="P11" i="185"/>
  <c r="H11" i="185"/>
  <c r="W11" i="185"/>
  <c r="O11" i="185"/>
  <c r="V11" i="185"/>
  <c r="N11" i="185"/>
  <c r="U11" i="185"/>
  <c r="M11" i="185"/>
  <c r="AB11" i="185"/>
  <c r="AA11" i="185"/>
  <c r="T11" i="185"/>
  <c r="S11" i="185"/>
  <c r="L11" i="185"/>
  <c r="K11" i="185"/>
  <c r="L13" i="224"/>
  <c r="M13" i="224"/>
  <c r="N13" i="224"/>
  <c r="O13" i="224"/>
  <c r="H13" i="224"/>
  <c r="P13" i="224"/>
  <c r="Y12" i="173"/>
  <c r="Q12" i="173"/>
  <c r="I12" i="173"/>
  <c r="X12" i="173"/>
  <c r="P12" i="173"/>
  <c r="H12" i="173"/>
  <c r="W12" i="173"/>
  <c r="O12" i="173"/>
  <c r="V12" i="173"/>
  <c r="N12" i="173"/>
  <c r="U12" i="173"/>
  <c r="M12" i="173"/>
  <c r="AB12" i="173"/>
  <c r="T12" i="173"/>
  <c r="L12" i="173"/>
  <c r="AA12" i="173"/>
  <c r="S12" i="173"/>
  <c r="K12" i="173"/>
  <c r="R12" i="173"/>
  <c r="J12" i="173"/>
  <c r="Z12" i="173"/>
  <c r="V10" i="203"/>
  <c r="N10" i="203"/>
  <c r="U10" i="203"/>
  <c r="M10" i="203"/>
  <c r="AB10" i="203"/>
  <c r="T10" i="203"/>
  <c r="L10" i="203"/>
  <c r="Z10" i="203"/>
  <c r="R10" i="203"/>
  <c r="J10" i="203"/>
  <c r="Y10" i="203"/>
  <c r="Q10" i="203"/>
  <c r="I10" i="203"/>
  <c r="S10" i="203"/>
  <c r="P10" i="203"/>
  <c r="O10" i="203"/>
  <c r="K10" i="203"/>
  <c r="H10" i="203"/>
  <c r="AA10" i="203"/>
  <c r="AA11" i="143"/>
  <c r="S11" i="143"/>
  <c r="K11" i="143"/>
  <c r="Z11" i="143"/>
  <c r="R11" i="143"/>
  <c r="J11" i="143"/>
  <c r="Y11" i="143"/>
  <c r="Q11" i="143"/>
  <c r="I11" i="143"/>
  <c r="X11" i="143"/>
  <c r="P11" i="143"/>
  <c r="H11" i="143"/>
  <c r="V11" i="143"/>
  <c r="N11" i="143"/>
  <c r="L11" i="143"/>
  <c r="AB11" i="143"/>
  <c r="W11" i="143"/>
  <c r="U11" i="143"/>
  <c r="T11" i="143"/>
  <c r="O11" i="143"/>
  <c r="M11" i="143"/>
  <c r="O4" i="143"/>
  <c r="W4" i="143"/>
  <c r="O10" i="222"/>
  <c r="Q11" i="222"/>
  <c r="N12" i="222"/>
  <c r="P13" i="222"/>
  <c r="W10" i="203"/>
  <c r="Y13" i="185"/>
  <c r="C5" i="143"/>
  <c r="M13" i="151"/>
  <c r="L13" i="151"/>
  <c r="K13" i="151"/>
  <c r="I13" i="151"/>
  <c r="H13" i="151"/>
  <c r="J13" i="151"/>
  <c r="N13" i="163"/>
  <c r="M13" i="163"/>
  <c r="L13" i="163"/>
  <c r="S13" i="163"/>
  <c r="K13" i="163"/>
  <c r="R13" i="163"/>
  <c r="J13" i="163"/>
  <c r="Q13" i="163"/>
  <c r="I13" i="163"/>
  <c r="P13" i="163"/>
  <c r="H13" i="163"/>
  <c r="O13" i="163"/>
  <c r="V12" i="174"/>
  <c r="N12" i="174"/>
  <c r="U12" i="174"/>
  <c r="M12" i="174"/>
  <c r="AB12" i="174"/>
  <c r="T12" i="174"/>
  <c r="L12" i="174"/>
  <c r="AA12" i="174"/>
  <c r="S12" i="174"/>
  <c r="K12" i="174"/>
  <c r="Z12" i="174"/>
  <c r="R12" i="174"/>
  <c r="J12" i="174"/>
  <c r="Y12" i="174"/>
  <c r="Q12" i="174"/>
  <c r="I12" i="174"/>
  <c r="X12" i="174"/>
  <c r="P12" i="174"/>
  <c r="H12" i="174"/>
  <c r="O12" i="174"/>
  <c r="W12" i="174"/>
  <c r="J12" i="182"/>
  <c r="I12" i="182"/>
  <c r="H12" i="182"/>
  <c r="W10" i="185"/>
  <c r="O10" i="185"/>
  <c r="V10" i="185"/>
  <c r="N10" i="185"/>
  <c r="U10" i="185"/>
  <c r="M10" i="185"/>
  <c r="AB10" i="185"/>
  <c r="T10" i="185"/>
  <c r="L10" i="185"/>
  <c r="AA10" i="185"/>
  <c r="S10" i="185"/>
  <c r="K10" i="185"/>
  <c r="Z10" i="185"/>
  <c r="R10" i="185"/>
  <c r="J10" i="185"/>
  <c r="Q10" i="185"/>
  <c r="P10" i="185"/>
  <c r="I10" i="185"/>
  <c r="H10" i="185"/>
  <c r="Y10" i="185"/>
  <c r="V11" i="173"/>
  <c r="N11" i="173"/>
  <c r="U11" i="173"/>
  <c r="M11" i="173"/>
  <c r="AB11" i="173"/>
  <c r="T11" i="173"/>
  <c r="L11" i="173"/>
  <c r="AA11" i="173"/>
  <c r="S11" i="173"/>
  <c r="K11" i="173"/>
  <c r="Z11" i="173"/>
  <c r="R11" i="173"/>
  <c r="J11" i="173"/>
  <c r="Y11" i="173"/>
  <c r="Q11" i="173"/>
  <c r="I11" i="173"/>
  <c r="X11" i="173"/>
  <c r="P11" i="173"/>
  <c r="H11" i="173"/>
  <c r="W11" i="173"/>
  <c r="O11" i="173"/>
  <c r="M13" i="201"/>
  <c r="L13" i="201"/>
  <c r="S13" i="201"/>
  <c r="K13" i="201"/>
  <c r="R13" i="201"/>
  <c r="J13" i="201"/>
  <c r="Q13" i="201"/>
  <c r="I13" i="201"/>
  <c r="P13" i="201"/>
  <c r="H13" i="201"/>
  <c r="O13" i="201"/>
  <c r="N13" i="201"/>
  <c r="AA9" i="203"/>
  <c r="Z9" i="203"/>
  <c r="W9" i="203"/>
  <c r="V9" i="203"/>
  <c r="U9" i="203"/>
  <c r="M9" i="203"/>
  <c r="T9" i="203"/>
  <c r="L9" i="203"/>
  <c r="S9" i="203"/>
  <c r="K9" i="203"/>
  <c r="R9" i="203"/>
  <c r="J9" i="203"/>
  <c r="Q9" i="203"/>
  <c r="I9" i="203"/>
  <c r="AB9" i="203"/>
  <c r="P9" i="203"/>
  <c r="H9" i="203"/>
  <c r="C9" i="142"/>
  <c r="X10" i="143"/>
  <c r="P10" i="143"/>
  <c r="H10" i="143"/>
  <c r="W10" i="143"/>
  <c r="O10" i="143"/>
  <c r="V10" i="143"/>
  <c r="N10" i="143"/>
  <c r="U10" i="143"/>
  <c r="M10" i="143"/>
  <c r="AA10" i="143"/>
  <c r="S10" i="143"/>
  <c r="K10" i="143"/>
  <c r="J10" i="143"/>
  <c r="AB10" i="143"/>
  <c r="I10" i="143"/>
  <c r="Z10" i="143"/>
  <c r="Y10" i="143"/>
  <c r="T10" i="143"/>
  <c r="R10" i="143"/>
  <c r="Q10" i="143"/>
  <c r="L10" i="143"/>
  <c r="H4" i="143"/>
  <c r="P4" i="143"/>
  <c r="X4" i="143"/>
  <c r="P10" i="222"/>
  <c r="R11" i="222"/>
  <c r="Q13" i="222"/>
  <c r="X10" i="203"/>
  <c r="E10" i="142"/>
  <c r="K12" i="151"/>
  <c r="J12" i="151"/>
  <c r="I12" i="151"/>
  <c r="H12" i="151"/>
  <c r="M12" i="151"/>
  <c r="L12" i="151"/>
  <c r="AA11" i="174"/>
  <c r="S11" i="174"/>
  <c r="K11" i="174"/>
  <c r="Z11" i="174"/>
  <c r="R11" i="174"/>
  <c r="J11" i="174"/>
  <c r="Y11" i="174"/>
  <c r="Q11" i="174"/>
  <c r="I11" i="174"/>
  <c r="X11" i="174"/>
  <c r="P11" i="174"/>
  <c r="H11" i="174"/>
  <c r="W11" i="174"/>
  <c r="O11" i="174"/>
  <c r="V11" i="174"/>
  <c r="N11" i="174"/>
  <c r="U11" i="174"/>
  <c r="M11" i="174"/>
  <c r="AB11" i="174"/>
  <c r="T11" i="174"/>
  <c r="L11" i="174"/>
  <c r="J11" i="182"/>
  <c r="I11" i="182"/>
  <c r="H11" i="182"/>
  <c r="AB9" i="185"/>
  <c r="T9" i="185"/>
  <c r="L9" i="185"/>
  <c r="AA9" i="185"/>
  <c r="S9" i="185"/>
  <c r="K9" i="185"/>
  <c r="Z9" i="185"/>
  <c r="R9" i="185"/>
  <c r="J9" i="185"/>
  <c r="Y9" i="185"/>
  <c r="Q9" i="185"/>
  <c r="I9" i="185"/>
  <c r="X9" i="185"/>
  <c r="P9" i="185"/>
  <c r="H9" i="185"/>
  <c r="W9" i="185"/>
  <c r="O9" i="185"/>
  <c r="V9" i="185"/>
  <c r="U9" i="185"/>
  <c r="N9" i="185"/>
  <c r="Q13" i="221"/>
  <c r="P13" i="221"/>
  <c r="O13" i="221"/>
  <c r="N13" i="221"/>
  <c r="R12" i="201"/>
  <c r="J12" i="201"/>
  <c r="Q12" i="201"/>
  <c r="I12" i="201"/>
  <c r="P12" i="201"/>
  <c r="H12" i="201"/>
  <c r="O12" i="201"/>
  <c r="N12" i="201"/>
  <c r="M12" i="201"/>
  <c r="S12" i="201"/>
  <c r="L12" i="201"/>
  <c r="U9" i="143"/>
  <c r="M9" i="143"/>
  <c r="AB9" i="143"/>
  <c r="T9" i="143"/>
  <c r="L9" i="143"/>
  <c r="AA9" i="143"/>
  <c r="S9" i="143"/>
  <c r="K9" i="143"/>
  <c r="Z9" i="143"/>
  <c r="R9" i="143"/>
  <c r="J9" i="143"/>
  <c r="X9" i="143"/>
  <c r="P9" i="143"/>
  <c r="H9" i="143"/>
  <c r="I9" i="143"/>
  <c r="Y9" i="143"/>
  <c r="W9" i="143"/>
  <c r="V9" i="143"/>
  <c r="Q9" i="143"/>
  <c r="O9" i="143"/>
  <c r="N9" i="143"/>
  <c r="I4" i="143"/>
  <c r="Q4" i="143"/>
  <c r="Y4" i="143"/>
  <c r="S13" i="224"/>
  <c r="S11" i="222"/>
  <c r="Z11" i="203"/>
  <c r="J11" i="222"/>
  <c r="AA6" i="213"/>
  <c r="H11" i="151"/>
  <c r="M11" i="151"/>
  <c r="K11" i="151"/>
  <c r="I11" i="151"/>
  <c r="L11" i="151"/>
  <c r="J11" i="151"/>
  <c r="M13" i="152"/>
  <c r="L13" i="152"/>
  <c r="S13" i="152"/>
  <c r="K13" i="152"/>
  <c r="R13" i="152"/>
  <c r="J13" i="152"/>
  <c r="Q13" i="152"/>
  <c r="I13" i="152"/>
  <c r="P13" i="152"/>
  <c r="H13" i="152"/>
  <c r="O13" i="152"/>
  <c r="N13" i="152"/>
  <c r="X10" i="174"/>
  <c r="P10" i="174"/>
  <c r="H10" i="174"/>
  <c r="W10" i="174"/>
  <c r="O10" i="174"/>
  <c r="V10" i="174"/>
  <c r="N10" i="174"/>
  <c r="U10" i="174"/>
  <c r="M10" i="174"/>
  <c r="AB10" i="174"/>
  <c r="T10" i="174"/>
  <c r="L10" i="174"/>
  <c r="AA10" i="174"/>
  <c r="S10" i="174"/>
  <c r="K10" i="174"/>
  <c r="Z10" i="174"/>
  <c r="R10" i="174"/>
  <c r="J10" i="174"/>
  <c r="Y10" i="174"/>
  <c r="Q10" i="174"/>
  <c r="I10" i="174"/>
  <c r="O13" i="133"/>
  <c r="N13" i="133"/>
  <c r="M13" i="133"/>
  <c r="L13" i="133"/>
  <c r="S13" i="133"/>
  <c r="K13" i="133"/>
  <c r="R13" i="133"/>
  <c r="J13" i="133"/>
  <c r="Q13" i="133"/>
  <c r="I13" i="133"/>
  <c r="P13" i="133"/>
  <c r="H13" i="133"/>
  <c r="O11" i="201"/>
  <c r="N11" i="201"/>
  <c r="M11" i="201"/>
  <c r="L11" i="201"/>
  <c r="S11" i="201"/>
  <c r="K11" i="201"/>
  <c r="R11" i="201"/>
  <c r="J11" i="201"/>
  <c r="Q11" i="201"/>
  <c r="P11" i="201"/>
  <c r="I11" i="201"/>
  <c r="H11" i="201"/>
  <c r="Z8" i="143"/>
  <c r="R8" i="143"/>
  <c r="J8" i="143"/>
  <c r="Y8" i="143"/>
  <c r="Q8" i="143"/>
  <c r="I8" i="143"/>
  <c r="X8" i="143"/>
  <c r="P8" i="143"/>
  <c r="H8" i="143"/>
  <c r="W8" i="143"/>
  <c r="O8" i="143"/>
  <c r="U8" i="143"/>
  <c r="M8" i="143"/>
  <c r="K8" i="143"/>
  <c r="AB8" i="143"/>
  <c r="AA8" i="143"/>
  <c r="V8" i="143"/>
  <c r="T8" i="143"/>
  <c r="S8" i="143"/>
  <c r="N8" i="143"/>
  <c r="L8" i="143"/>
  <c r="J4" i="143"/>
  <c r="R4" i="143"/>
  <c r="Z4" i="143"/>
  <c r="R13" i="224"/>
  <c r="AA11" i="203"/>
  <c r="K13" i="171"/>
  <c r="J13" i="171"/>
  <c r="I13" i="171"/>
  <c r="H13" i="171"/>
  <c r="M13" i="171"/>
  <c r="L13" i="171"/>
  <c r="AB13" i="184"/>
  <c r="AA13" i="184"/>
  <c r="S13" i="184"/>
  <c r="K13" i="184"/>
  <c r="Z13" i="184"/>
  <c r="R13" i="184"/>
  <c r="J13" i="184"/>
  <c r="Y13" i="184"/>
  <c r="Q13" i="184"/>
  <c r="I13" i="184"/>
  <c r="X13" i="184"/>
  <c r="P13" i="184"/>
  <c r="H13" i="184"/>
  <c r="W13" i="184"/>
  <c r="O13" i="184"/>
  <c r="V13" i="184"/>
  <c r="N13" i="184"/>
  <c r="U13" i="184"/>
  <c r="T13" i="184"/>
  <c r="M13" i="184"/>
  <c r="L13" i="184"/>
  <c r="N13" i="222"/>
  <c r="M13" i="222"/>
  <c r="L13" i="222"/>
  <c r="S13" i="222"/>
  <c r="K13" i="222"/>
  <c r="R13" i="222"/>
  <c r="J13" i="222"/>
  <c r="L12" i="133"/>
  <c r="K12" i="133"/>
  <c r="J12" i="133"/>
  <c r="I12" i="133"/>
  <c r="H12" i="133"/>
  <c r="M12" i="133"/>
  <c r="L10" i="201"/>
  <c r="K10" i="201"/>
  <c r="J10" i="201"/>
  <c r="I10" i="201"/>
  <c r="H10" i="201"/>
  <c r="M10" i="201"/>
  <c r="S12" i="163"/>
  <c r="K12" i="163"/>
  <c r="R12" i="163"/>
  <c r="J12" i="163"/>
  <c r="Q12" i="163"/>
  <c r="I12" i="163"/>
  <c r="P12" i="163"/>
  <c r="H12" i="163"/>
  <c r="O12" i="163"/>
  <c r="N12" i="163"/>
  <c r="M12" i="163"/>
  <c r="L12" i="163"/>
  <c r="I13" i="141"/>
  <c r="H13" i="141"/>
  <c r="J13" i="141"/>
  <c r="W7" i="143"/>
  <c r="O7" i="143"/>
  <c r="V7" i="143"/>
  <c r="N7" i="143"/>
  <c r="U7" i="143"/>
  <c r="M7" i="143"/>
  <c r="AB7" i="143"/>
  <c r="T7" i="143"/>
  <c r="L7" i="143"/>
  <c r="Z7" i="143"/>
  <c r="R7" i="143"/>
  <c r="J7" i="143"/>
  <c r="I7" i="143"/>
  <c r="AA7" i="143"/>
  <c r="H7" i="143"/>
  <c r="Y7" i="143"/>
  <c r="X7" i="143"/>
  <c r="S7" i="143"/>
  <c r="Q7" i="143"/>
  <c r="P7" i="143"/>
  <c r="K7" i="143"/>
  <c r="K4" i="143"/>
  <c r="S4" i="143"/>
  <c r="AA4" i="143"/>
  <c r="Q13" i="224"/>
  <c r="R13" i="221"/>
  <c r="N9" i="203"/>
  <c r="Z13" i="161"/>
  <c r="R13" i="161"/>
  <c r="J13" i="161"/>
  <c r="Y13" i="161"/>
  <c r="Q13" i="161"/>
  <c r="I13" i="161"/>
  <c r="X13" i="161"/>
  <c r="P13" i="161"/>
  <c r="H13" i="161"/>
  <c r="W13" i="161"/>
  <c r="O13" i="161"/>
  <c r="V13" i="161"/>
  <c r="N13" i="161"/>
  <c r="U13" i="161"/>
  <c r="M13" i="161"/>
  <c r="AB13" i="161"/>
  <c r="T13" i="161"/>
  <c r="L13" i="161"/>
  <c r="K13" i="161"/>
  <c r="AA13" i="161"/>
  <c r="S13" i="161"/>
  <c r="X12" i="184"/>
  <c r="P12" i="184"/>
  <c r="H12" i="184"/>
  <c r="W12" i="184"/>
  <c r="O12" i="184"/>
  <c r="V12" i="184"/>
  <c r="N12" i="184"/>
  <c r="U12" i="184"/>
  <c r="M12" i="184"/>
  <c r="AB12" i="184"/>
  <c r="T12" i="184"/>
  <c r="L12" i="184"/>
  <c r="AA12" i="184"/>
  <c r="S12" i="184"/>
  <c r="K12" i="184"/>
  <c r="J12" i="184"/>
  <c r="I12" i="184"/>
  <c r="Z12" i="184"/>
  <c r="Y12" i="184"/>
  <c r="R12" i="184"/>
  <c r="S12" i="222"/>
  <c r="K12" i="222"/>
  <c r="R12" i="222"/>
  <c r="J12" i="222"/>
  <c r="Q12" i="222"/>
  <c r="I12" i="222"/>
  <c r="P12" i="222"/>
  <c r="H12" i="222"/>
  <c r="O12" i="222"/>
  <c r="W13" i="203"/>
  <c r="O13" i="203"/>
  <c r="V13" i="203"/>
  <c r="N13" i="203"/>
  <c r="U13" i="203"/>
  <c r="M13" i="203"/>
  <c r="AB13" i="203"/>
  <c r="T13" i="203"/>
  <c r="L13" i="203"/>
  <c r="AA13" i="203"/>
  <c r="S13" i="203"/>
  <c r="K13" i="203"/>
  <c r="Z13" i="203"/>
  <c r="R13" i="203"/>
  <c r="J13" i="203"/>
  <c r="I13" i="203"/>
  <c r="H13" i="203"/>
  <c r="Y13" i="203"/>
  <c r="X13" i="203"/>
  <c r="P11" i="163"/>
  <c r="H11" i="163"/>
  <c r="O11" i="163"/>
  <c r="N11" i="163"/>
  <c r="M11" i="163"/>
  <c r="L11" i="163"/>
  <c r="S11" i="163"/>
  <c r="K11" i="163"/>
  <c r="R11" i="163"/>
  <c r="J11" i="163"/>
  <c r="Q11" i="163"/>
  <c r="I11" i="163"/>
  <c r="J12" i="141"/>
  <c r="I12" i="141"/>
  <c r="H12" i="141"/>
  <c r="U13" i="142"/>
  <c r="M13" i="142"/>
  <c r="AB13" i="142"/>
  <c r="T13" i="142"/>
  <c r="L13" i="142"/>
  <c r="AA13" i="142"/>
  <c r="S13" i="142"/>
  <c r="K13" i="142"/>
  <c r="Z13" i="142"/>
  <c r="R13" i="142"/>
  <c r="J13" i="142"/>
  <c r="Y13" i="142"/>
  <c r="Q13" i="142"/>
  <c r="I13" i="142"/>
  <c r="W13" i="142"/>
  <c r="O13" i="142"/>
  <c r="P13" i="142"/>
  <c r="N13" i="142"/>
  <c r="H13" i="142"/>
  <c r="X13" i="142"/>
  <c r="V13" i="142"/>
  <c r="AB6" i="143"/>
  <c r="T6" i="143"/>
  <c r="L6" i="143"/>
  <c r="AA6" i="143"/>
  <c r="S6" i="143"/>
  <c r="K6" i="143"/>
  <c r="Z6" i="143"/>
  <c r="R6" i="143"/>
  <c r="J6" i="143"/>
  <c r="Y6" i="143"/>
  <c r="Q6" i="143"/>
  <c r="I6" i="143"/>
  <c r="W6" i="143"/>
  <c r="O6" i="143"/>
  <c r="H6" i="143"/>
  <c r="X6" i="143"/>
  <c r="V6" i="143"/>
  <c r="U6" i="143"/>
  <c r="P6" i="143"/>
  <c r="N6" i="143"/>
  <c r="M6" i="143"/>
  <c r="L4" i="143"/>
  <c r="T4" i="143"/>
  <c r="AB4" i="143"/>
  <c r="K13" i="224"/>
  <c r="I11" i="222"/>
  <c r="H13" i="222"/>
  <c r="S13" i="221"/>
  <c r="O9" i="203"/>
  <c r="Q13" i="203"/>
  <c r="M9" i="185"/>
  <c r="Q12" i="184"/>
  <c r="B4" i="156"/>
  <c r="O7" i="137"/>
  <c r="L5" i="180"/>
  <c r="W11" i="191"/>
  <c r="U4" i="149"/>
  <c r="E4" i="230"/>
  <c r="A1" i="230"/>
  <c r="Y6" i="160"/>
  <c r="W9" i="190"/>
  <c r="T11" i="199"/>
  <c r="H8" i="149"/>
  <c r="U5" i="180"/>
  <c r="H7" i="189"/>
  <c r="K9" i="198"/>
  <c r="M6" i="148"/>
  <c r="U4" i="160"/>
  <c r="C5" i="176"/>
  <c r="E9" i="178"/>
  <c r="H13" i="180"/>
  <c r="D11" i="187"/>
  <c r="D5" i="188"/>
  <c r="U7" i="189"/>
  <c r="C5" i="196"/>
  <c r="Y9" i="198"/>
  <c r="J9" i="169"/>
  <c r="G11" i="175"/>
  <c r="W5" i="176"/>
  <c r="G7" i="177"/>
  <c r="O9" i="178"/>
  <c r="R13" i="180"/>
  <c r="H9" i="186"/>
  <c r="O11" i="187"/>
  <c r="F13" i="188"/>
  <c r="G11" i="195"/>
  <c r="W5" i="196"/>
  <c r="Q7" i="197"/>
  <c r="Y5" i="167"/>
  <c r="S9" i="169"/>
  <c r="AB11" i="175"/>
  <c r="J13" i="176"/>
  <c r="Y7" i="177"/>
  <c r="Z9" i="178"/>
  <c r="AA13" i="180"/>
  <c r="R9" i="186"/>
  <c r="AB11" i="187"/>
  <c r="C9" i="194"/>
  <c r="Y11" i="195"/>
  <c r="E13" i="196"/>
  <c r="H13" i="167"/>
  <c r="O7" i="168"/>
  <c r="U13" i="176"/>
  <c r="W9" i="194"/>
  <c r="T13" i="196"/>
  <c r="S11" i="166"/>
  <c r="R13" i="167"/>
  <c r="B11" i="191"/>
  <c r="M5" i="192"/>
  <c r="Q7" i="193"/>
  <c r="V5" i="200"/>
  <c r="AA13" i="167"/>
  <c r="C5" i="180"/>
  <c r="M11" i="191"/>
  <c r="Z5" i="192"/>
  <c r="W13" i="200"/>
  <c r="Q4" i="156"/>
  <c r="D6" i="160"/>
  <c r="C6" i="148"/>
  <c r="O6" i="160"/>
  <c r="Z6" i="148"/>
  <c r="H10" i="154"/>
  <c r="L8" i="157"/>
  <c r="H4" i="160"/>
  <c r="T7" i="200"/>
  <c r="G5" i="195"/>
  <c r="H5" i="139"/>
  <c r="J13" i="137"/>
  <c r="K7" i="188"/>
  <c r="J6" i="145"/>
  <c r="G9" i="175"/>
  <c r="C6" i="227"/>
  <c r="B6" i="220"/>
  <c r="H9" i="139"/>
  <c r="I12" i="219"/>
  <c r="E5" i="137"/>
  <c r="R7" i="138"/>
  <c r="Z8" i="199"/>
  <c r="C4" i="136"/>
  <c r="E9" i="137"/>
  <c r="G9" i="137"/>
  <c r="Y11" i="138"/>
  <c r="F7" i="144"/>
  <c r="N4" i="210"/>
  <c r="P5" i="137"/>
  <c r="Y12" i="148"/>
  <c r="Q6" i="149"/>
  <c r="AA5" i="137"/>
  <c r="L8" i="146"/>
  <c r="F10" i="155"/>
  <c r="E7" i="166"/>
  <c r="W7" i="154"/>
  <c r="V10" i="155"/>
  <c r="M9" i="166"/>
  <c r="K11" i="167"/>
  <c r="D7" i="138"/>
  <c r="Q4" i="145"/>
  <c r="N10" i="159"/>
  <c r="I7" i="165"/>
  <c r="L5" i="168"/>
  <c r="M7" i="169"/>
  <c r="AB5" i="178"/>
  <c r="U13" i="137"/>
  <c r="E4" i="149"/>
  <c r="A1" i="149"/>
  <c r="Q8" i="158"/>
  <c r="Z13" i="168"/>
  <c r="R7" i="178"/>
  <c r="J13" i="138"/>
  <c r="P10" i="160"/>
  <c r="F13" i="165"/>
  <c r="AA9" i="167"/>
  <c r="U13" i="138"/>
  <c r="Z13" i="165"/>
  <c r="T9" i="167"/>
  <c r="L9" i="180"/>
  <c r="G4" i="158"/>
  <c r="G11" i="137"/>
  <c r="E5" i="138"/>
  <c r="N8" i="144"/>
  <c r="M4" i="146"/>
  <c r="D8" i="155"/>
  <c r="I6" i="158"/>
  <c r="L8" i="159"/>
  <c r="D5" i="169"/>
  <c r="Q13" i="190"/>
  <c r="C9" i="192"/>
  <c r="S5" i="138"/>
  <c r="P8" i="144"/>
  <c r="AA4" i="146"/>
  <c r="O8" i="155"/>
  <c r="B12" i="157"/>
  <c r="W6" i="158"/>
  <c r="V8" i="159"/>
  <c r="N5" i="169"/>
  <c r="N10" i="140"/>
  <c r="AB8" i="144"/>
  <c r="D10" i="145"/>
  <c r="K6" i="146"/>
  <c r="Q4" i="147"/>
  <c r="B9" i="196"/>
  <c r="Q10" i="144"/>
  <c r="V6" i="146"/>
  <c r="Y8" i="147"/>
  <c r="E6" i="150"/>
  <c r="P5" i="165"/>
  <c r="W9" i="136"/>
  <c r="H11" i="137"/>
  <c r="G5" i="138"/>
  <c r="T5" i="138"/>
  <c r="K13" i="138"/>
  <c r="W13" i="138"/>
  <c r="U10" i="140"/>
  <c r="T10" i="144"/>
  <c r="Y4" i="146"/>
  <c r="N4" i="146"/>
  <c r="X6" i="146"/>
  <c r="L6" i="146"/>
  <c r="Y6" i="146"/>
  <c r="AA8" i="147"/>
  <c r="M6" i="150"/>
  <c r="Q4" i="154"/>
  <c r="E8" i="155"/>
  <c r="R8" i="155"/>
  <c r="M4" i="158"/>
  <c r="J6" i="158"/>
  <c r="X6" i="158"/>
  <c r="C8" i="159"/>
  <c r="M8" i="159"/>
  <c r="W8" i="159"/>
  <c r="T10" i="160"/>
  <c r="S10" i="160"/>
  <c r="Q5" i="165"/>
  <c r="G13" i="165"/>
  <c r="K7" i="166"/>
  <c r="B9" i="167"/>
  <c r="W9" i="167"/>
  <c r="E5" i="169"/>
  <c r="S5" i="169"/>
  <c r="G7" i="175"/>
  <c r="J11" i="177"/>
  <c r="B5" i="178"/>
  <c r="T9" i="180"/>
  <c r="O9" i="192"/>
  <c r="L9" i="196"/>
  <c r="H9" i="136"/>
  <c r="R11" i="137"/>
  <c r="J5" i="138"/>
  <c r="U5" i="138"/>
  <c r="Y13" i="138"/>
  <c r="L13" i="138"/>
  <c r="Z13" i="138"/>
  <c r="V10" i="140"/>
  <c r="U10" i="144"/>
  <c r="C4" i="146"/>
  <c r="Q4" i="146"/>
  <c r="B6" i="146"/>
  <c r="M6" i="146"/>
  <c r="Z6" i="146"/>
  <c r="U10" i="148"/>
  <c r="U6" i="150"/>
  <c r="Y6" i="154"/>
  <c r="F8" i="155"/>
  <c r="T8" i="155"/>
  <c r="T4" i="158"/>
  <c r="L6" i="158"/>
  <c r="AB6" i="158"/>
  <c r="D8" i="159"/>
  <c r="N8" i="159"/>
  <c r="X8" i="159"/>
  <c r="B10" i="160"/>
  <c r="X10" i="160"/>
  <c r="R5" i="165"/>
  <c r="J13" i="165"/>
  <c r="M7" i="166"/>
  <c r="E9" i="167"/>
  <c r="AB9" i="167"/>
  <c r="F5" i="169"/>
  <c r="T5" i="169"/>
  <c r="H7" i="175"/>
  <c r="K5" i="178"/>
  <c r="E13" i="178"/>
  <c r="U9" i="180"/>
  <c r="P9" i="136"/>
  <c r="S11" i="137"/>
  <c r="K5" i="138"/>
  <c r="W5" i="138"/>
  <c r="B13" i="138"/>
  <c r="M13" i="138"/>
  <c r="AA13" i="138"/>
  <c r="W7" i="139"/>
  <c r="Y10" i="144"/>
  <c r="V10" i="144"/>
  <c r="E12" i="145"/>
  <c r="D4" i="146"/>
  <c r="R4" i="146"/>
  <c r="C6" i="146"/>
  <c r="P6" i="146"/>
  <c r="AA6" i="146"/>
  <c r="P8" i="147"/>
  <c r="AB4" i="150"/>
  <c r="H6" i="154"/>
  <c r="G8" i="155"/>
  <c r="U8" i="155"/>
  <c r="Y4" i="158"/>
  <c r="O6" i="158"/>
  <c r="E8" i="159"/>
  <c r="O8" i="159"/>
  <c r="Y8" i="159"/>
  <c r="C10" i="160"/>
  <c r="Y10" i="160"/>
  <c r="Z5" i="165"/>
  <c r="O13" i="165"/>
  <c r="N7" i="166"/>
  <c r="G9" i="167"/>
  <c r="G5" i="169"/>
  <c r="W5" i="169"/>
  <c r="M5" i="178"/>
  <c r="F13" i="178"/>
  <c r="AB11" i="137"/>
  <c r="Y5" i="138"/>
  <c r="L5" i="138"/>
  <c r="Z5" i="138"/>
  <c r="C13" i="138"/>
  <c r="O13" i="138"/>
  <c r="AB13" i="138"/>
  <c r="H7" i="139"/>
  <c r="AB10" i="140"/>
  <c r="E10" i="144"/>
  <c r="E4" i="146"/>
  <c r="A1" i="146"/>
  <c r="U4" i="146"/>
  <c r="D6" i="146"/>
  <c r="Q6" i="146"/>
  <c r="D8" i="147"/>
  <c r="E4" i="150"/>
  <c r="A1" i="150"/>
  <c r="J6" i="154"/>
  <c r="J8" i="155"/>
  <c r="V8" i="155"/>
  <c r="B6" i="158"/>
  <c r="Q6" i="158"/>
  <c r="F8" i="159"/>
  <c r="P8" i="159"/>
  <c r="AA8" i="159"/>
  <c r="D10" i="160"/>
  <c r="Z10" i="160"/>
  <c r="V5" i="165"/>
  <c r="P13" i="165"/>
  <c r="Q7" i="166"/>
  <c r="H9" i="167"/>
  <c r="H5" i="169"/>
  <c r="AB5" i="169"/>
  <c r="V5" i="178"/>
  <c r="O13" i="178"/>
  <c r="D5" i="186"/>
  <c r="C7" i="195"/>
  <c r="B5" i="138"/>
  <c r="M5" i="138"/>
  <c r="AA5" i="138"/>
  <c r="D13" i="138"/>
  <c r="R13" i="138"/>
  <c r="P7" i="139"/>
  <c r="E10" i="140"/>
  <c r="F10" i="144"/>
  <c r="H4" i="146"/>
  <c r="V4" i="146"/>
  <c r="F6" i="146"/>
  <c r="R6" i="146"/>
  <c r="G8" i="147"/>
  <c r="M4" i="150"/>
  <c r="S6" i="154"/>
  <c r="L8" i="155"/>
  <c r="W8" i="155"/>
  <c r="E6" i="158"/>
  <c r="R6" i="158"/>
  <c r="G8" i="159"/>
  <c r="Q8" i="159"/>
  <c r="AB8" i="159"/>
  <c r="I10" i="160"/>
  <c r="F5" i="165"/>
  <c r="W13" i="165"/>
  <c r="Q13" i="165"/>
  <c r="V7" i="166"/>
  <c r="N9" i="167"/>
  <c r="Y5" i="169"/>
  <c r="J5" i="169"/>
  <c r="P13" i="178"/>
  <c r="B9" i="180"/>
  <c r="C5" i="138"/>
  <c r="O5" i="138"/>
  <c r="AB5" i="138"/>
  <c r="E13" i="138"/>
  <c r="S13" i="138"/>
  <c r="F10" i="140"/>
  <c r="H10" i="144"/>
  <c r="I4" i="146"/>
  <c r="X4" i="146"/>
  <c r="H6" i="146"/>
  <c r="T6" i="146"/>
  <c r="H8" i="147"/>
  <c r="AA8" i="155"/>
  <c r="M8" i="155"/>
  <c r="Z8" i="155"/>
  <c r="AB4" i="158"/>
  <c r="F6" i="158"/>
  <c r="T6" i="158"/>
  <c r="H8" i="159"/>
  <c r="S8" i="159"/>
  <c r="L10" i="160"/>
  <c r="G5" i="165"/>
  <c r="B13" i="165"/>
  <c r="R13" i="165"/>
  <c r="C7" i="166"/>
  <c r="AA7" i="166"/>
  <c r="R9" i="167"/>
  <c r="B5" i="169"/>
  <c r="K5" i="169"/>
  <c r="I7" i="170"/>
  <c r="AB9" i="176"/>
  <c r="Z13" i="178"/>
  <c r="C9" i="180"/>
  <c r="D5" i="138"/>
  <c r="G13" i="138"/>
  <c r="L4" i="146"/>
  <c r="I6" i="146"/>
  <c r="B8" i="155"/>
  <c r="N8" i="155"/>
  <c r="H6" i="158"/>
  <c r="I8" i="159"/>
  <c r="E13" i="165"/>
  <c r="D7" i="166"/>
  <c r="C5" i="169"/>
  <c r="M4" i="210"/>
  <c r="H10" i="138"/>
  <c r="E8" i="210"/>
  <c r="M6" i="214"/>
  <c r="S6" i="214"/>
  <c r="Q6" i="218"/>
  <c r="Y8" i="219"/>
  <c r="U6" i="218"/>
  <c r="T4" i="226"/>
  <c r="K6" i="226"/>
  <c r="C4" i="230"/>
  <c r="G5" i="137"/>
  <c r="R5" i="137"/>
  <c r="AB5" i="137"/>
  <c r="K13" i="137"/>
  <c r="X13" i="137"/>
  <c r="E7" i="138"/>
  <c r="S7" i="138"/>
  <c r="P9" i="139"/>
  <c r="X4" i="145"/>
  <c r="R4" i="145"/>
  <c r="L6" i="145"/>
  <c r="N8" i="146"/>
  <c r="P12" i="148"/>
  <c r="Z12" i="148"/>
  <c r="F4" i="149"/>
  <c r="W4" i="149"/>
  <c r="AB8" i="150"/>
  <c r="G10" i="155"/>
  <c r="Z10" i="155"/>
  <c r="T4" i="157"/>
  <c r="V8" i="158"/>
  <c r="W10" i="159"/>
  <c r="O7" i="165"/>
  <c r="L11" i="167"/>
  <c r="O5" i="168"/>
  <c r="H9" i="175"/>
  <c r="S7" i="178"/>
  <c r="V9" i="179"/>
  <c r="AB7" i="186"/>
  <c r="H5" i="137"/>
  <c r="S5" i="137"/>
  <c r="Y13" i="137"/>
  <c r="L13" i="137"/>
  <c r="Z13" i="137"/>
  <c r="G7" i="138"/>
  <c r="T7" i="138"/>
  <c r="X9" i="139"/>
  <c r="B4" i="145"/>
  <c r="T4" i="145"/>
  <c r="P6" i="145"/>
  <c r="AA8" i="146"/>
  <c r="P8" i="146"/>
  <c r="C12" i="148"/>
  <c r="G4" i="149"/>
  <c r="X4" i="149"/>
  <c r="I9" i="149"/>
  <c r="E8" i="150"/>
  <c r="Y8" i="154"/>
  <c r="J10" i="155"/>
  <c r="AB10" i="155"/>
  <c r="E7" i="156"/>
  <c r="E4" i="157"/>
  <c r="A1" i="157"/>
  <c r="X8" i="158"/>
  <c r="P7" i="165"/>
  <c r="P11" i="167"/>
  <c r="Y5" i="168"/>
  <c r="AA7" i="178"/>
  <c r="W9" i="179"/>
  <c r="D11" i="180"/>
  <c r="C9" i="195"/>
  <c r="I11" i="200"/>
  <c r="W11" i="136"/>
  <c r="J5" i="137"/>
  <c r="T5" i="137"/>
  <c r="B13" i="137"/>
  <c r="M13" i="137"/>
  <c r="AA13" i="137"/>
  <c r="J7" i="138"/>
  <c r="U7" i="138"/>
  <c r="D4" i="145"/>
  <c r="Y4" i="145"/>
  <c r="T6" i="145"/>
  <c r="B8" i="146"/>
  <c r="T8" i="146"/>
  <c r="I12" i="148"/>
  <c r="I4" i="149"/>
  <c r="Y4" i="149"/>
  <c r="R9" i="149"/>
  <c r="M8" i="150"/>
  <c r="C8" i="154"/>
  <c r="M10" i="155"/>
  <c r="I4" i="157"/>
  <c r="U8" i="158"/>
  <c r="Y8" i="158"/>
  <c r="U7" i="165"/>
  <c r="Y11" i="167"/>
  <c r="S11" i="167"/>
  <c r="Z5" i="168"/>
  <c r="J12" i="170"/>
  <c r="X12" i="179"/>
  <c r="V11" i="180"/>
  <c r="H11" i="136"/>
  <c r="Y5" i="137"/>
  <c r="K5" i="137"/>
  <c r="U5" i="137"/>
  <c r="C13" i="137"/>
  <c r="P13" i="137"/>
  <c r="AB13" i="137"/>
  <c r="K7" i="138"/>
  <c r="W7" i="138"/>
  <c r="D7" i="144"/>
  <c r="E4" i="145"/>
  <c r="A1" i="145"/>
  <c r="AB4" i="145"/>
  <c r="X6" i="145"/>
  <c r="C8" i="146"/>
  <c r="U8" i="146"/>
  <c r="J12" i="148"/>
  <c r="M4" i="149"/>
  <c r="Y6" i="149"/>
  <c r="N10" i="155"/>
  <c r="N4" i="157"/>
  <c r="E8" i="158"/>
  <c r="B11" i="167"/>
  <c r="T11" i="167"/>
  <c r="AA5" i="168"/>
  <c r="AB13" i="177"/>
  <c r="W11" i="180"/>
  <c r="P11" i="136"/>
  <c r="B5" i="137"/>
  <c r="L5" i="137"/>
  <c r="W5" i="137"/>
  <c r="D13" i="137"/>
  <c r="R13" i="137"/>
  <c r="Y7" i="138"/>
  <c r="L7" i="138"/>
  <c r="Z7" i="138"/>
  <c r="H4" i="145"/>
  <c r="U6" i="145"/>
  <c r="Y6" i="145"/>
  <c r="E8" i="146"/>
  <c r="X8" i="146"/>
  <c r="K12" i="148"/>
  <c r="N4" i="149"/>
  <c r="M6" i="149"/>
  <c r="AA10" i="155"/>
  <c r="O10" i="155"/>
  <c r="S4" i="157"/>
  <c r="G8" i="158"/>
  <c r="C11" i="167"/>
  <c r="U11" i="167"/>
  <c r="AB11" i="176"/>
  <c r="X11" i="180"/>
  <c r="Y6" i="136"/>
  <c r="C5" i="137"/>
  <c r="M5" i="137"/>
  <c r="X5" i="137"/>
  <c r="E13" i="137"/>
  <c r="S13" i="137"/>
  <c r="B7" i="138"/>
  <c r="M7" i="138"/>
  <c r="AA7" i="138"/>
  <c r="U7" i="144"/>
  <c r="L4" i="145"/>
  <c r="B6" i="145"/>
  <c r="AB6" i="145"/>
  <c r="H9" i="145"/>
  <c r="F8" i="146"/>
  <c r="Y8" i="146"/>
  <c r="M5" i="147"/>
  <c r="M12" i="148"/>
  <c r="P4" i="149"/>
  <c r="N6" i="149"/>
  <c r="B10" i="155"/>
  <c r="T10" i="155"/>
  <c r="Z4" i="157"/>
  <c r="H8" i="158"/>
  <c r="G10" i="159"/>
  <c r="G11" i="167"/>
  <c r="AB11" i="167"/>
  <c r="E7" i="169"/>
  <c r="B11" i="176"/>
  <c r="D5" i="137"/>
  <c r="O5" i="137"/>
  <c r="H13" i="137"/>
  <c r="C7" i="138"/>
  <c r="O7" i="138"/>
  <c r="Z7" i="140"/>
  <c r="AB12" i="140"/>
  <c r="Y7" i="144"/>
  <c r="P9" i="145"/>
  <c r="U11" i="146"/>
  <c r="P5" i="147"/>
  <c r="V4" i="149"/>
  <c r="D10" i="155"/>
  <c r="U10" i="155"/>
  <c r="N8" i="158"/>
  <c r="K10" i="159"/>
  <c r="V7" i="165"/>
  <c r="L9" i="166"/>
  <c r="J11" i="167"/>
  <c r="I5" i="168"/>
  <c r="U13" i="168"/>
  <c r="L7" i="169"/>
  <c r="J11" i="176"/>
  <c r="T5" i="177"/>
  <c r="H10" i="212"/>
  <c r="F7" i="142"/>
  <c r="I10" i="212"/>
  <c r="F5" i="143"/>
  <c r="F9" i="141"/>
  <c r="F9" i="143"/>
  <c r="F11" i="142"/>
  <c r="F5" i="142"/>
  <c r="C7" i="163"/>
  <c r="G10" i="143"/>
  <c r="E9" i="143"/>
  <c r="C8" i="143"/>
  <c r="G6" i="143"/>
  <c r="E11" i="142"/>
  <c r="C10" i="142"/>
  <c r="G8" i="142"/>
  <c r="E7" i="142"/>
  <c r="C6" i="142"/>
  <c r="G10" i="141"/>
  <c r="E9" i="141"/>
  <c r="E10" i="215"/>
  <c r="G5" i="163"/>
  <c r="F10" i="143"/>
  <c r="D9" i="143"/>
  <c r="F6" i="143"/>
  <c r="F8" i="142"/>
  <c r="F10" i="141"/>
  <c r="D4" i="217"/>
  <c r="G5" i="143"/>
  <c r="G6" i="163"/>
  <c r="E10" i="143"/>
  <c r="C9" i="143"/>
  <c r="G7" i="143"/>
  <c r="E6" i="143"/>
  <c r="C11" i="142"/>
  <c r="G9" i="142"/>
  <c r="E8" i="142"/>
  <c r="C7" i="142"/>
  <c r="G11" i="141"/>
  <c r="E10" i="141"/>
  <c r="C9" i="141"/>
  <c r="G10" i="145"/>
  <c r="P12" i="216"/>
  <c r="E5" i="163"/>
  <c r="G5" i="142"/>
  <c r="F6" i="163"/>
  <c r="D10" i="143"/>
  <c r="B9" i="143"/>
  <c r="F7" i="143"/>
  <c r="F9" i="142"/>
  <c r="F11" i="141"/>
  <c r="E5" i="143"/>
  <c r="G7" i="163"/>
  <c r="E6" i="163"/>
  <c r="C10" i="143"/>
  <c r="G8" i="143"/>
  <c r="E7" i="143"/>
  <c r="C6" i="143"/>
  <c r="G10" i="142"/>
  <c r="E9" i="142"/>
  <c r="C8" i="142"/>
  <c r="G6" i="142"/>
  <c r="E11" i="141"/>
  <c r="C10" i="141"/>
  <c r="N13" i="166"/>
  <c r="C5" i="163"/>
  <c r="E5" i="142"/>
  <c r="F7" i="163"/>
  <c r="B10" i="143"/>
  <c r="F8" i="143"/>
  <c r="F10" i="142"/>
  <c r="F6" i="142"/>
  <c r="Q13" i="166"/>
  <c r="E7" i="163"/>
  <c r="C7" i="143"/>
  <c r="C11" i="141"/>
  <c r="F8" i="141"/>
  <c r="G8" i="141"/>
  <c r="E8" i="141"/>
  <c r="C8" i="141"/>
  <c r="F12" i="151"/>
  <c r="G12" i="151"/>
  <c r="C12" i="151"/>
  <c r="E12" i="151"/>
  <c r="E6" i="152"/>
  <c r="F6" i="152"/>
  <c r="G6" i="152"/>
  <c r="C6" i="152"/>
  <c r="C10" i="162"/>
  <c r="E10" i="162"/>
  <c r="F10" i="162"/>
  <c r="G10" i="162"/>
  <c r="F5" i="171"/>
  <c r="G5" i="171"/>
  <c r="C5" i="171"/>
  <c r="E5" i="171"/>
  <c r="F9" i="174"/>
  <c r="G9" i="174"/>
  <c r="C9" i="174"/>
  <c r="E9" i="174"/>
  <c r="C7" i="181"/>
  <c r="G7" i="181"/>
  <c r="E7" i="181"/>
  <c r="F7" i="181"/>
  <c r="C11" i="183"/>
  <c r="F11" i="183"/>
  <c r="E11" i="183"/>
  <c r="G11" i="183"/>
  <c r="G5" i="184"/>
  <c r="E5" i="184"/>
  <c r="C5" i="184"/>
  <c r="F5" i="184"/>
  <c r="G5" i="222"/>
  <c r="C5" i="222"/>
  <c r="F5" i="222"/>
  <c r="E5" i="222"/>
  <c r="C10" i="53"/>
  <c r="E10" i="53"/>
  <c r="F10" i="53"/>
  <c r="G10" i="53"/>
  <c r="C4" i="134"/>
  <c r="D4" i="134"/>
  <c r="E4" i="134"/>
  <c r="A1" i="134"/>
  <c r="F4" i="134"/>
  <c r="G4" i="134"/>
  <c r="E8" i="173"/>
  <c r="F8" i="173"/>
  <c r="G8" i="173"/>
  <c r="C8" i="173"/>
  <c r="F4" i="203"/>
  <c r="G4" i="203"/>
  <c r="C4" i="203"/>
  <c r="E4" i="203"/>
  <c r="A1" i="203"/>
  <c r="D4" i="203"/>
  <c r="D12" i="143"/>
  <c r="B12" i="143"/>
  <c r="C12" i="143"/>
  <c r="E12" i="143"/>
  <c r="F12" i="143"/>
  <c r="G12" i="143"/>
  <c r="E4" i="152"/>
  <c r="A1" i="152"/>
  <c r="F4" i="152"/>
  <c r="G4" i="152"/>
  <c r="C4" i="152"/>
  <c r="D4" i="152"/>
  <c r="E8" i="161"/>
  <c r="F8" i="161"/>
  <c r="G8" i="161"/>
  <c r="C8" i="161"/>
  <c r="D12" i="163"/>
  <c r="E12" i="163"/>
  <c r="F12" i="163"/>
  <c r="G12" i="163"/>
  <c r="C12" i="163"/>
  <c r="B12" i="163"/>
  <c r="F13" i="171"/>
  <c r="G13" i="171"/>
  <c r="E13" i="171"/>
  <c r="C13" i="171"/>
  <c r="C7" i="172"/>
  <c r="E7" i="172"/>
  <c r="F7" i="172"/>
  <c r="G7" i="172"/>
  <c r="F9" i="182"/>
  <c r="G9" i="182"/>
  <c r="E9" i="182"/>
  <c r="C9" i="182"/>
  <c r="F13" i="184"/>
  <c r="G13" i="184"/>
  <c r="C13" i="184"/>
  <c r="E13" i="184"/>
  <c r="D13" i="184"/>
  <c r="B13" i="184"/>
  <c r="C7" i="185"/>
  <c r="E7" i="185"/>
  <c r="G7" i="185"/>
  <c r="F7" i="185"/>
  <c r="F13" i="222"/>
  <c r="G13" i="222"/>
  <c r="B13" i="222"/>
  <c r="C13" i="222"/>
  <c r="D13" i="222"/>
  <c r="E13" i="222"/>
  <c r="C7" i="223"/>
  <c r="E7" i="223"/>
  <c r="F7" i="223"/>
  <c r="G7" i="223"/>
  <c r="F12" i="133"/>
  <c r="G12" i="133"/>
  <c r="C12" i="133"/>
  <c r="E12" i="133"/>
  <c r="C6" i="134"/>
  <c r="E6" i="134"/>
  <c r="F6" i="134"/>
  <c r="G6" i="134"/>
  <c r="C10" i="201"/>
  <c r="F10" i="201"/>
  <c r="G10" i="201"/>
  <c r="E10" i="201"/>
  <c r="E12" i="202"/>
  <c r="G12" i="202"/>
  <c r="F12" i="202"/>
  <c r="C12" i="202"/>
  <c r="E6" i="203"/>
  <c r="G6" i="203"/>
  <c r="C6" i="203"/>
  <c r="F6" i="203"/>
  <c r="E8" i="204"/>
  <c r="F8" i="204"/>
  <c r="G8" i="204"/>
  <c r="C8" i="204"/>
  <c r="C10" i="205"/>
  <c r="E10" i="205"/>
  <c r="F10" i="205"/>
  <c r="G10" i="205"/>
  <c r="E4" i="136"/>
  <c r="A1" i="136"/>
  <c r="C6" i="136"/>
  <c r="U7" i="137"/>
  <c r="Y9" i="138"/>
  <c r="X10" i="138"/>
  <c r="J7" i="140"/>
  <c r="Y5" i="147"/>
  <c r="D6" i="148"/>
  <c r="P6" i="148"/>
  <c r="AA6" i="148"/>
  <c r="I8" i="149"/>
  <c r="J10" i="154"/>
  <c r="L12" i="155"/>
  <c r="C4" i="156"/>
  <c r="R4" i="156"/>
  <c r="R7" i="156"/>
  <c r="Q8" i="157"/>
  <c r="L10" i="158"/>
  <c r="D5" i="159"/>
  <c r="I4" i="160"/>
  <c r="W4" i="160"/>
  <c r="E6" i="160"/>
  <c r="P6" i="160"/>
  <c r="Z6" i="160"/>
  <c r="W9" i="165"/>
  <c r="I11" i="166"/>
  <c r="Z5" i="167"/>
  <c r="Y13" i="167"/>
  <c r="J13" i="167"/>
  <c r="S13" i="167"/>
  <c r="AB13" i="167"/>
  <c r="P7" i="168"/>
  <c r="B9" i="169"/>
  <c r="K9" i="169"/>
  <c r="T9" i="169"/>
  <c r="H11" i="175"/>
  <c r="D5" i="176"/>
  <c r="X5" i="176"/>
  <c r="AB13" i="176"/>
  <c r="K13" i="176"/>
  <c r="V13" i="176"/>
  <c r="I7" i="177"/>
  <c r="AA7" i="177"/>
  <c r="F9" i="178"/>
  <c r="P9" i="178"/>
  <c r="AA9" i="178"/>
  <c r="D5" i="180"/>
  <c r="M5" i="180"/>
  <c r="V5" i="180"/>
  <c r="Y13" i="180"/>
  <c r="J13" i="180"/>
  <c r="S13" i="180"/>
  <c r="AB13" i="180"/>
  <c r="I9" i="186"/>
  <c r="T9" i="186"/>
  <c r="E11" i="187"/>
  <c r="Q11" i="187"/>
  <c r="S5" i="188"/>
  <c r="M13" i="188"/>
  <c r="I7" i="189"/>
  <c r="V7" i="189"/>
  <c r="C11" i="191"/>
  <c r="N11" i="191"/>
  <c r="X11" i="191"/>
  <c r="N5" i="192"/>
  <c r="E9" i="194"/>
  <c r="AA9" i="194"/>
  <c r="I11" i="195"/>
  <c r="AA11" i="195"/>
  <c r="E5" i="196"/>
  <c r="AA5" i="196"/>
  <c r="F13" i="196"/>
  <c r="V13" i="196"/>
  <c r="V7" i="197"/>
  <c r="L9" i="198"/>
  <c r="AB9" i="198"/>
  <c r="D11" i="199"/>
  <c r="U11" i="199"/>
  <c r="B5" i="200"/>
  <c r="X5" i="200"/>
  <c r="F6" i="210"/>
  <c r="X6" i="214"/>
  <c r="F10" i="216"/>
  <c r="B4" i="218"/>
  <c r="AB10" i="220"/>
  <c r="K4" i="230"/>
  <c r="E7" i="141"/>
  <c r="F7" i="141"/>
  <c r="G7" i="141"/>
  <c r="C7" i="141"/>
  <c r="G11" i="143"/>
  <c r="B11" i="143"/>
  <c r="F11" i="143"/>
  <c r="C11" i="143"/>
  <c r="D11" i="143"/>
  <c r="E11" i="143"/>
  <c r="G11" i="151"/>
  <c r="C11" i="151"/>
  <c r="E11" i="151"/>
  <c r="F11" i="151"/>
  <c r="C13" i="152"/>
  <c r="F13" i="152"/>
  <c r="E13" i="152"/>
  <c r="G13" i="152"/>
  <c r="B13" i="152"/>
  <c r="D13" i="152"/>
  <c r="E5" i="152"/>
  <c r="G5" i="152"/>
  <c r="C5" i="152"/>
  <c r="F5" i="152"/>
  <c r="C7" i="161"/>
  <c r="E7" i="161"/>
  <c r="G7" i="161"/>
  <c r="F7" i="161"/>
  <c r="F9" i="162"/>
  <c r="G9" i="162"/>
  <c r="C9" i="162"/>
  <c r="E9" i="162"/>
  <c r="B11" i="163"/>
  <c r="C11" i="163"/>
  <c r="D11" i="163"/>
  <c r="E11" i="163"/>
  <c r="G11" i="163"/>
  <c r="F11" i="163"/>
  <c r="E12" i="171"/>
  <c r="F12" i="171"/>
  <c r="G12" i="171"/>
  <c r="C12" i="171"/>
  <c r="C4" i="172"/>
  <c r="D4" i="172"/>
  <c r="E4" i="172"/>
  <c r="A1" i="172"/>
  <c r="F4" i="172"/>
  <c r="G4" i="172"/>
  <c r="C6" i="172"/>
  <c r="E6" i="172"/>
  <c r="F6" i="172"/>
  <c r="G6" i="172"/>
  <c r="E8" i="174"/>
  <c r="F8" i="174"/>
  <c r="G8" i="174"/>
  <c r="C8" i="174"/>
  <c r="C4" i="181"/>
  <c r="D4" i="181"/>
  <c r="E4" i="181"/>
  <c r="A1" i="181"/>
  <c r="F4" i="181"/>
  <c r="G4" i="181"/>
  <c r="E6" i="181"/>
  <c r="G6" i="181"/>
  <c r="C6" i="181"/>
  <c r="F6" i="181"/>
  <c r="E8" i="182"/>
  <c r="C8" i="182"/>
  <c r="F8" i="182"/>
  <c r="G8" i="182"/>
  <c r="E10" i="183"/>
  <c r="G10" i="183"/>
  <c r="C10" i="183"/>
  <c r="F10" i="183"/>
  <c r="D12" i="184"/>
  <c r="E12" i="184"/>
  <c r="F12" i="184"/>
  <c r="B12" i="184"/>
  <c r="C12" i="184"/>
  <c r="G12" i="184"/>
  <c r="C4" i="185"/>
  <c r="D4" i="185"/>
  <c r="E4" i="185"/>
  <c r="A1" i="185"/>
  <c r="F4" i="185"/>
  <c r="G4" i="185"/>
  <c r="G6" i="185"/>
  <c r="C6" i="185"/>
  <c r="E6" i="185"/>
  <c r="F6" i="185"/>
  <c r="D12" i="222"/>
  <c r="E12" i="222"/>
  <c r="B12" i="222"/>
  <c r="C12" i="222"/>
  <c r="F12" i="222"/>
  <c r="G12" i="222"/>
  <c r="G4" i="223"/>
  <c r="C4" i="223"/>
  <c r="D4" i="223"/>
  <c r="E4" i="223"/>
  <c r="A1" i="223"/>
  <c r="F4" i="223"/>
  <c r="F6" i="223"/>
  <c r="G6" i="223"/>
  <c r="C6" i="223"/>
  <c r="E6" i="223"/>
  <c r="C9" i="53"/>
  <c r="F9" i="53"/>
  <c r="E9" i="53"/>
  <c r="G9" i="53"/>
  <c r="E11" i="133"/>
  <c r="F11" i="133"/>
  <c r="G11" i="133"/>
  <c r="C11" i="133"/>
  <c r="C13" i="134"/>
  <c r="F13" i="134"/>
  <c r="E13" i="134"/>
  <c r="G13" i="134"/>
  <c r="G5" i="134"/>
  <c r="C5" i="134"/>
  <c r="F5" i="134"/>
  <c r="E5" i="134"/>
  <c r="C7" i="173"/>
  <c r="E7" i="173"/>
  <c r="F7" i="173"/>
  <c r="G7" i="173"/>
  <c r="F9" i="201"/>
  <c r="G9" i="201"/>
  <c r="C9" i="201"/>
  <c r="E9" i="201"/>
  <c r="C11" i="202"/>
  <c r="F11" i="202"/>
  <c r="E11" i="202"/>
  <c r="G11" i="202"/>
  <c r="F13" i="203"/>
  <c r="G13" i="203"/>
  <c r="E13" i="203"/>
  <c r="B13" i="203"/>
  <c r="C13" i="203"/>
  <c r="D13" i="203"/>
  <c r="E5" i="203"/>
  <c r="F5" i="203"/>
  <c r="G5" i="203"/>
  <c r="C5" i="203"/>
  <c r="D5" i="203"/>
  <c r="C7" i="204"/>
  <c r="E7" i="204"/>
  <c r="F7" i="204"/>
  <c r="G7" i="204"/>
  <c r="F9" i="205"/>
  <c r="G9" i="205"/>
  <c r="E9" i="205"/>
  <c r="C9" i="205"/>
  <c r="M4" i="136"/>
  <c r="K6" i="136"/>
  <c r="X7" i="137"/>
  <c r="G9" i="138"/>
  <c r="AB5" i="147"/>
  <c r="B13" i="147"/>
  <c r="D4" i="148"/>
  <c r="E6" i="148"/>
  <c r="Q6" i="148"/>
  <c r="AB6" i="148"/>
  <c r="N8" i="149"/>
  <c r="AB10" i="150"/>
  <c r="S10" i="154"/>
  <c r="W12" i="155"/>
  <c r="F4" i="156"/>
  <c r="S4" i="156"/>
  <c r="AB7" i="156"/>
  <c r="R8" i="157"/>
  <c r="L11" i="158"/>
  <c r="W5" i="159"/>
  <c r="L4" i="160"/>
  <c r="X4" i="160"/>
  <c r="G6" i="160"/>
  <c r="Q6" i="160"/>
  <c r="AA6" i="160"/>
  <c r="Q4" i="167"/>
  <c r="B13" i="167"/>
  <c r="K13" i="167"/>
  <c r="T13" i="167"/>
  <c r="X7" i="168"/>
  <c r="C9" i="169"/>
  <c r="L9" i="169"/>
  <c r="U9" i="169"/>
  <c r="L11" i="175"/>
  <c r="E5" i="176"/>
  <c r="Z5" i="176"/>
  <c r="B13" i="176"/>
  <c r="M13" i="176"/>
  <c r="W13" i="176"/>
  <c r="L7" i="177"/>
  <c r="AB7" i="177"/>
  <c r="G9" i="178"/>
  <c r="R9" i="178"/>
  <c r="Y10" i="178"/>
  <c r="E5" i="180"/>
  <c r="N5" i="180"/>
  <c r="W5" i="180"/>
  <c r="B13" i="180"/>
  <c r="K13" i="180"/>
  <c r="T13" i="180"/>
  <c r="K9" i="186"/>
  <c r="U9" i="186"/>
  <c r="F11" i="187"/>
  <c r="R11" i="187"/>
  <c r="U5" i="188"/>
  <c r="P13" i="188"/>
  <c r="K7" i="189"/>
  <c r="W7" i="189"/>
  <c r="E11" i="191"/>
  <c r="O11" i="191"/>
  <c r="Y11" i="191"/>
  <c r="B5" i="192"/>
  <c r="O5" i="192"/>
  <c r="G9" i="194"/>
  <c r="K11" i="195"/>
  <c r="G5" i="196"/>
  <c r="I13" i="196"/>
  <c r="X13" i="196"/>
  <c r="R7" i="197"/>
  <c r="Y7" i="197"/>
  <c r="N9" i="198"/>
  <c r="E11" i="199"/>
  <c r="Y11" i="199"/>
  <c r="E5" i="200"/>
  <c r="AB5" i="200"/>
  <c r="N6" i="210"/>
  <c r="K4" i="214"/>
  <c r="Y6" i="214"/>
  <c r="F4" i="218"/>
  <c r="K10" i="220"/>
  <c r="Y10" i="227"/>
  <c r="M4" i="230"/>
  <c r="E4" i="141"/>
  <c r="A1" i="141"/>
  <c r="F4" i="141"/>
  <c r="G4" i="141"/>
  <c r="C4" i="141"/>
  <c r="D4" i="141"/>
  <c r="C6" i="141"/>
  <c r="E6" i="141"/>
  <c r="F6" i="141"/>
  <c r="G6" i="141"/>
  <c r="E10" i="151"/>
  <c r="G10" i="151"/>
  <c r="C10" i="151"/>
  <c r="F10" i="151"/>
  <c r="C12" i="152"/>
  <c r="E12" i="152"/>
  <c r="G12" i="152"/>
  <c r="F12" i="152"/>
  <c r="G4" i="153"/>
  <c r="C4" i="153"/>
  <c r="D4" i="153"/>
  <c r="E4" i="153"/>
  <c r="A1" i="153"/>
  <c r="F4" i="153"/>
  <c r="C4" i="161"/>
  <c r="D4" i="161"/>
  <c r="E4" i="161"/>
  <c r="A1" i="161"/>
  <c r="F4" i="161"/>
  <c r="G4" i="161"/>
  <c r="C6" i="161"/>
  <c r="E6" i="161"/>
  <c r="F6" i="161"/>
  <c r="G6" i="161"/>
  <c r="E8" i="162"/>
  <c r="F8" i="162"/>
  <c r="G8" i="162"/>
  <c r="C8" i="162"/>
  <c r="C10" i="163"/>
  <c r="G10" i="163"/>
  <c r="F10" i="163"/>
  <c r="E10" i="163"/>
  <c r="C11" i="171"/>
  <c r="E11" i="171"/>
  <c r="G11" i="171"/>
  <c r="F11" i="171"/>
  <c r="F13" i="172"/>
  <c r="G13" i="172"/>
  <c r="E13" i="172"/>
  <c r="C13" i="172"/>
  <c r="F5" i="172"/>
  <c r="G5" i="172"/>
  <c r="E5" i="172"/>
  <c r="C5" i="172"/>
  <c r="C7" i="174"/>
  <c r="E7" i="174"/>
  <c r="F7" i="174"/>
  <c r="G7" i="174"/>
  <c r="F13" i="181"/>
  <c r="G13" i="181"/>
  <c r="C13" i="181"/>
  <c r="E13" i="181"/>
  <c r="E5" i="181"/>
  <c r="G5" i="181"/>
  <c r="C5" i="181"/>
  <c r="F5" i="181"/>
  <c r="C7" i="182"/>
  <c r="G7" i="182"/>
  <c r="E7" i="182"/>
  <c r="F7" i="182"/>
  <c r="F9" i="183"/>
  <c r="G9" i="183"/>
  <c r="C9" i="183"/>
  <c r="E9" i="183"/>
  <c r="B11" i="184"/>
  <c r="C11" i="184"/>
  <c r="E11" i="184"/>
  <c r="G11" i="184"/>
  <c r="D11" i="184"/>
  <c r="F11" i="184"/>
  <c r="F13" i="185"/>
  <c r="G13" i="185"/>
  <c r="D13" i="185"/>
  <c r="B13" i="185"/>
  <c r="C13" i="185"/>
  <c r="E13" i="185"/>
  <c r="F5" i="185"/>
  <c r="G5" i="185"/>
  <c r="C5" i="185"/>
  <c r="E5" i="185"/>
  <c r="B11" i="222"/>
  <c r="C11" i="222"/>
  <c r="D11" i="222"/>
  <c r="E11" i="222"/>
  <c r="F11" i="222"/>
  <c r="G11" i="222"/>
  <c r="F13" i="223"/>
  <c r="G13" i="223"/>
  <c r="C13" i="223"/>
  <c r="E13" i="223"/>
  <c r="F5" i="223"/>
  <c r="G5" i="223"/>
  <c r="C5" i="223"/>
  <c r="E5" i="223"/>
  <c r="F8" i="53"/>
  <c r="G8" i="53"/>
  <c r="C8" i="53"/>
  <c r="E8" i="53"/>
  <c r="C10" i="133"/>
  <c r="E10" i="133"/>
  <c r="F10" i="133"/>
  <c r="G10" i="133"/>
  <c r="F12" i="134"/>
  <c r="G12" i="134"/>
  <c r="C12" i="134"/>
  <c r="E12" i="134"/>
  <c r="D4" i="173"/>
  <c r="E4" i="173"/>
  <c r="A1" i="173"/>
  <c r="F4" i="173"/>
  <c r="G4" i="173"/>
  <c r="C4" i="173"/>
  <c r="C6" i="173"/>
  <c r="E6" i="173"/>
  <c r="F6" i="173"/>
  <c r="G6" i="173"/>
  <c r="E8" i="201"/>
  <c r="C8" i="201"/>
  <c r="G8" i="201"/>
  <c r="F8" i="201"/>
  <c r="G10" i="202"/>
  <c r="E10" i="202"/>
  <c r="F10" i="202"/>
  <c r="C10" i="202"/>
  <c r="D12" i="203"/>
  <c r="E12" i="203"/>
  <c r="F12" i="203"/>
  <c r="B12" i="203"/>
  <c r="C12" i="203"/>
  <c r="G12" i="203"/>
  <c r="C4" i="204"/>
  <c r="D4" i="204"/>
  <c r="E4" i="204"/>
  <c r="A1" i="204"/>
  <c r="F4" i="204"/>
  <c r="G4" i="204"/>
  <c r="C6" i="204"/>
  <c r="E6" i="204"/>
  <c r="F6" i="204"/>
  <c r="G6" i="204"/>
  <c r="E8" i="205"/>
  <c r="C8" i="205"/>
  <c r="F8" i="205"/>
  <c r="G8" i="205"/>
  <c r="P4" i="136"/>
  <c r="M6" i="136"/>
  <c r="Y7" i="137"/>
  <c r="Z7" i="137"/>
  <c r="K9" i="138"/>
  <c r="M4" i="140"/>
  <c r="K10" i="146"/>
  <c r="N13" i="147"/>
  <c r="H4" i="148"/>
  <c r="F6" i="148"/>
  <c r="R6" i="148"/>
  <c r="AB7" i="148"/>
  <c r="U8" i="149"/>
  <c r="E10" i="150"/>
  <c r="X10" i="154"/>
  <c r="H4" i="156"/>
  <c r="V4" i="156"/>
  <c r="AA8" i="157"/>
  <c r="Z11" i="158"/>
  <c r="M4" i="160"/>
  <c r="Y4" i="160"/>
  <c r="H6" i="160"/>
  <c r="R6" i="160"/>
  <c r="Q5" i="167"/>
  <c r="C13" i="167"/>
  <c r="L13" i="167"/>
  <c r="U13" i="167"/>
  <c r="Y7" i="168"/>
  <c r="D9" i="169"/>
  <c r="M9" i="169"/>
  <c r="W9" i="169"/>
  <c r="O11" i="175"/>
  <c r="H5" i="176"/>
  <c r="W6" i="176"/>
  <c r="C13" i="176"/>
  <c r="N13" i="176"/>
  <c r="X13" i="176"/>
  <c r="N7" i="177"/>
  <c r="P8" i="177"/>
  <c r="H9" i="178"/>
  <c r="S9" i="178"/>
  <c r="F5" i="180"/>
  <c r="O5" i="180"/>
  <c r="X5" i="180"/>
  <c r="C13" i="180"/>
  <c r="L13" i="180"/>
  <c r="U13" i="180"/>
  <c r="B9" i="186"/>
  <c r="L9" i="186"/>
  <c r="V9" i="186"/>
  <c r="H11" i="187"/>
  <c r="U11" i="187"/>
  <c r="AB5" i="188"/>
  <c r="Q13" i="188"/>
  <c r="M7" i="189"/>
  <c r="Y7" i="189"/>
  <c r="F11" i="191"/>
  <c r="P11" i="191"/>
  <c r="Z11" i="191"/>
  <c r="C5" i="192"/>
  <c r="R5" i="192"/>
  <c r="K9" i="194"/>
  <c r="M11" i="195"/>
  <c r="K5" i="196"/>
  <c r="K13" i="196"/>
  <c r="Y13" i="196"/>
  <c r="D7" i="197"/>
  <c r="AB7" i="197"/>
  <c r="B9" i="198"/>
  <c r="P9" i="198"/>
  <c r="H11" i="199"/>
  <c r="AB11" i="199"/>
  <c r="H5" i="200"/>
  <c r="U6" i="210"/>
  <c r="G12" i="212"/>
  <c r="W4" i="214"/>
  <c r="V4" i="218"/>
  <c r="R10" i="220"/>
  <c r="F10" i="227"/>
  <c r="R4" i="230"/>
  <c r="C13" i="141"/>
  <c r="F13" i="141"/>
  <c r="E13" i="141"/>
  <c r="G13" i="141"/>
  <c r="G5" i="141"/>
  <c r="F5" i="141"/>
  <c r="C5" i="141"/>
  <c r="E5" i="141"/>
  <c r="C9" i="151"/>
  <c r="F9" i="151"/>
  <c r="E9" i="151"/>
  <c r="G9" i="151"/>
  <c r="G11" i="152"/>
  <c r="F11" i="152"/>
  <c r="C11" i="152"/>
  <c r="E11" i="152"/>
  <c r="F13" i="153"/>
  <c r="G13" i="153"/>
  <c r="C13" i="153"/>
  <c r="E13" i="153"/>
  <c r="O13" i="153"/>
  <c r="P13" i="153"/>
  <c r="R13" i="153"/>
  <c r="M13" i="153"/>
  <c r="Q13" i="153"/>
  <c r="S13" i="153"/>
  <c r="F13" i="161"/>
  <c r="G13" i="161"/>
  <c r="C13" i="161"/>
  <c r="D13" i="161"/>
  <c r="E13" i="161"/>
  <c r="B13" i="161"/>
  <c r="F5" i="161"/>
  <c r="E5" i="161"/>
  <c r="G5" i="161"/>
  <c r="C5" i="161"/>
  <c r="C7" i="162"/>
  <c r="E7" i="162"/>
  <c r="G7" i="162"/>
  <c r="F7" i="162"/>
  <c r="F9" i="163"/>
  <c r="G9" i="163"/>
  <c r="C9" i="163"/>
  <c r="E9" i="163"/>
  <c r="C10" i="171"/>
  <c r="G10" i="171"/>
  <c r="E10" i="171"/>
  <c r="F10" i="171"/>
  <c r="E12" i="172"/>
  <c r="F12" i="172"/>
  <c r="G12" i="172"/>
  <c r="C12" i="172"/>
  <c r="F4" i="174"/>
  <c r="G4" i="174"/>
  <c r="C4" i="174"/>
  <c r="D4" i="174"/>
  <c r="E4" i="174"/>
  <c r="A1" i="174"/>
  <c r="C6" i="174"/>
  <c r="E6" i="174"/>
  <c r="F6" i="174"/>
  <c r="G6" i="174"/>
  <c r="E12" i="181"/>
  <c r="C12" i="181"/>
  <c r="G12" i="181"/>
  <c r="F12" i="181"/>
  <c r="C4" i="182"/>
  <c r="D4" i="182"/>
  <c r="E4" i="182"/>
  <c r="A1" i="182"/>
  <c r="F4" i="182"/>
  <c r="C6" i="182"/>
  <c r="E6" i="182"/>
  <c r="F6" i="182"/>
  <c r="G6" i="182"/>
  <c r="C10" i="184"/>
  <c r="F10" i="184"/>
  <c r="E10" i="184"/>
  <c r="G10" i="184"/>
  <c r="D12" i="185"/>
  <c r="E12" i="185"/>
  <c r="C12" i="185"/>
  <c r="G12" i="185"/>
  <c r="B12" i="185"/>
  <c r="F12" i="185"/>
  <c r="B10" i="222"/>
  <c r="C10" i="222"/>
  <c r="D10" i="222"/>
  <c r="E10" i="222"/>
  <c r="F10" i="222"/>
  <c r="G10" i="222"/>
  <c r="E12" i="223"/>
  <c r="C12" i="223"/>
  <c r="F12" i="223"/>
  <c r="G12" i="223"/>
  <c r="C4" i="224"/>
  <c r="D4" i="224"/>
  <c r="E4" i="224"/>
  <c r="A1" i="224"/>
  <c r="F4" i="224"/>
  <c r="G4" i="224"/>
  <c r="E7" i="53"/>
  <c r="F7" i="53"/>
  <c r="G7" i="53"/>
  <c r="C7" i="53"/>
  <c r="C9" i="133"/>
  <c r="F9" i="133"/>
  <c r="E9" i="133"/>
  <c r="G9" i="133"/>
  <c r="E11" i="134"/>
  <c r="F11" i="134"/>
  <c r="G11" i="134"/>
  <c r="C11" i="134"/>
  <c r="F13" i="173"/>
  <c r="G13" i="173"/>
  <c r="E13" i="173"/>
  <c r="B13" i="173"/>
  <c r="C13" i="173"/>
  <c r="D13" i="173"/>
  <c r="E5" i="173"/>
  <c r="F5" i="173"/>
  <c r="G5" i="173"/>
  <c r="C5" i="173"/>
  <c r="C7" i="201"/>
  <c r="G7" i="201"/>
  <c r="E7" i="201"/>
  <c r="F7" i="201"/>
  <c r="F9" i="202"/>
  <c r="G9" i="202"/>
  <c r="C9" i="202"/>
  <c r="E9" i="202"/>
  <c r="B11" i="203"/>
  <c r="C11" i="203"/>
  <c r="G11" i="203"/>
  <c r="F11" i="203"/>
  <c r="D11" i="203"/>
  <c r="E11" i="203"/>
  <c r="F13" i="204"/>
  <c r="G13" i="204"/>
  <c r="C13" i="204"/>
  <c r="E13" i="204"/>
  <c r="E5" i="204"/>
  <c r="F5" i="204"/>
  <c r="G5" i="204"/>
  <c r="C5" i="204"/>
  <c r="C7" i="205"/>
  <c r="E7" i="205"/>
  <c r="F7" i="205"/>
  <c r="G7" i="205"/>
  <c r="C939" i="131"/>
  <c r="D5" i="224"/>
  <c r="X4" i="136"/>
  <c r="U6" i="136"/>
  <c r="C7" i="137"/>
  <c r="L9" i="138"/>
  <c r="E11" i="139"/>
  <c r="U4" i="140"/>
  <c r="N10" i="146"/>
  <c r="S13" i="147"/>
  <c r="S4" i="148"/>
  <c r="H6" i="148"/>
  <c r="S6" i="148"/>
  <c r="V8" i="149"/>
  <c r="M10" i="150"/>
  <c r="I4" i="156"/>
  <c r="X4" i="156"/>
  <c r="U9" i="157"/>
  <c r="I12" i="159"/>
  <c r="C4" i="160"/>
  <c r="O4" i="160"/>
  <c r="Z4" i="160"/>
  <c r="I6" i="160"/>
  <c r="T6" i="160"/>
  <c r="B5" i="167"/>
  <c r="D13" i="167"/>
  <c r="M13" i="167"/>
  <c r="V13" i="167"/>
  <c r="B8" i="168"/>
  <c r="E9" i="169"/>
  <c r="N9" i="169"/>
  <c r="Y9" i="169"/>
  <c r="P11" i="175"/>
  <c r="M5" i="176"/>
  <c r="E13" i="176"/>
  <c r="O13" i="176"/>
  <c r="Z13" i="176"/>
  <c r="T7" i="177"/>
  <c r="Q7" i="177"/>
  <c r="J9" i="178"/>
  <c r="U9" i="178"/>
  <c r="G5" i="180"/>
  <c r="P5" i="180"/>
  <c r="Z5" i="180"/>
  <c r="D13" i="180"/>
  <c r="M13" i="180"/>
  <c r="V13" i="180"/>
  <c r="C9" i="186"/>
  <c r="M9" i="186"/>
  <c r="X9" i="186"/>
  <c r="I11" i="187"/>
  <c r="V11" i="187"/>
  <c r="X13" i="188"/>
  <c r="B7" i="189"/>
  <c r="N7" i="189"/>
  <c r="Z7" i="189"/>
  <c r="AB9" i="190"/>
  <c r="G11" i="191"/>
  <c r="Q11" i="191"/>
  <c r="AA11" i="191"/>
  <c r="E5" i="192"/>
  <c r="S5" i="192"/>
  <c r="S13" i="192"/>
  <c r="M9" i="194"/>
  <c r="O11" i="195"/>
  <c r="M5" i="196"/>
  <c r="M13" i="196"/>
  <c r="AA13" i="196"/>
  <c r="F7" i="197"/>
  <c r="C9" i="198"/>
  <c r="R9" i="198"/>
  <c r="I11" i="199"/>
  <c r="J5" i="200"/>
  <c r="G10" i="213"/>
  <c r="X4" i="214"/>
  <c r="Z4" i="218"/>
  <c r="S10" i="220"/>
  <c r="AA4" i="230"/>
  <c r="G12" i="141"/>
  <c r="F12" i="141"/>
  <c r="C12" i="141"/>
  <c r="E12" i="141"/>
  <c r="G4" i="142"/>
  <c r="C4" i="142"/>
  <c r="D4" i="142"/>
  <c r="F4" i="142"/>
  <c r="E4" i="142"/>
  <c r="A1" i="142"/>
  <c r="C8" i="151"/>
  <c r="E8" i="151"/>
  <c r="F8" i="151"/>
  <c r="G8" i="151"/>
  <c r="E10" i="152"/>
  <c r="C10" i="152"/>
  <c r="F10" i="152"/>
  <c r="G10" i="152"/>
  <c r="E12" i="153"/>
  <c r="F12" i="153"/>
  <c r="G12" i="153"/>
  <c r="C12" i="153"/>
  <c r="S12" i="153"/>
  <c r="M12" i="153"/>
  <c r="O12" i="153"/>
  <c r="Q12" i="153"/>
  <c r="R12" i="153"/>
  <c r="P12" i="153"/>
  <c r="E12" i="161"/>
  <c r="F12" i="161"/>
  <c r="G12" i="161"/>
  <c r="C12" i="161"/>
  <c r="C4" i="162"/>
  <c r="D4" i="162"/>
  <c r="E4" i="162"/>
  <c r="A1" i="162"/>
  <c r="F4" i="162"/>
  <c r="G4" i="162"/>
  <c r="C6" i="162"/>
  <c r="E6" i="162"/>
  <c r="F6" i="162"/>
  <c r="G6" i="162"/>
  <c r="E8" i="163"/>
  <c r="F8" i="163"/>
  <c r="G8" i="163"/>
  <c r="C8" i="163"/>
  <c r="F9" i="171"/>
  <c r="G9" i="171"/>
  <c r="C9" i="171"/>
  <c r="E9" i="171"/>
  <c r="C11" i="172"/>
  <c r="E11" i="172"/>
  <c r="G11" i="172"/>
  <c r="F11" i="172"/>
  <c r="F13" i="174"/>
  <c r="G13" i="174"/>
  <c r="B13" i="174"/>
  <c r="E13" i="174"/>
  <c r="D13" i="174"/>
  <c r="C13" i="174"/>
  <c r="E5" i="174"/>
  <c r="C5" i="174"/>
  <c r="F5" i="174"/>
  <c r="G5" i="174"/>
  <c r="C11" i="181"/>
  <c r="F11" i="181"/>
  <c r="G11" i="181"/>
  <c r="E11" i="181"/>
  <c r="F13" i="182"/>
  <c r="G13" i="182"/>
  <c r="C13" i="182"/>
  <c r="E13" i="182"/>
  <c r="G5" i="182"/>
  <c r="C5" i="182"/>
  <c r="F5" i="182"/>
  <c r="E5" i="182"/>
  <c r="F9" i="184"/>
  <c r="G9" i="184"/>
  <c r="E9" i="184"/>
  <c r="C9" i="184"/>
  <c r="B11" i="185"/>
  <c r="C11" i="185"/>
  <c r="F11" i="185"/>
  <c r="D11" i="185"/>
  <c r="E11" i="185"/>
  <c r="G11" i="185"/>
  <c r="C7" i="221"/>
  <c r="E7" i="221"/>
  <c r="F7" i="221"/>
  <c r="G7" i="221"/>
  <c r="F9" i="222"/>
  <c r="G9" i="222"/>
  <c r="E9" i="222"/>
  <c r="C9" i="222"/>
  <c r="C11" i="223"/>
  <c r="E11" i="223"/>
  <c r="F11" i="223"/>
  <c r="G11" i="223"/>
  <c r="F13" i="224"/>
  <c r="G13" i="224"/>
  <c r="B13" i="224"/>
  <c r="C13" i="224"/>
  <c r="D13" i="224"/>
  <c r="E13" i="224"/>
  <c r="F4" i="53"/>
  <c r="G4" i="53"/>
  <c r="C4" i="53"/>
  <c r="D4" i="53"/>
  <c r="E4" i="53"/>
  <c r="C6" i="53"/>
  <c r="E6" i="53"/>
  <c r="F6" i="53"/>
  <c r="G6" i="53"/>
  <c r="F8" i="133"/>
  <c r="G8" i="133"/>
  <c r="C8" i="133"/>
  <c r="E8" i="133"/>
  <c r="C10" i="134"/>
  <c r="E10" i="134"/>
  <c r="F10" i="134"/>
  <c r="G10" i="134"/>
  <c r="D12" i="173"/>
  <c r="E12" i="173"/>
  <c r="F12" i="173"/>
  <c r="G12" i="173"/>
  <c r="B12" i="173"/>
  <c r="C12" i="173"/>
  <c r="C4" i="201"/>
  <c r="D4" i="201"/>
  <c r="E4" i="201"/>
  <c r="A1" i="201"/>
  <c r="F4" i="201"/>
  <c r="G4" i="201"/>
  <c r="C6" i="201"/>
  <c r="E6" i="201"/>
  <c r="F6" i="201"/>
  <c r="G6" i="201"/>
  <c r="E8" i="202"/>
  <c r="C8" i="202"/>
  <c r="F8" i="202"/>
  <c r="G8" i="202"/>
  <c r="C10" i="203"/>
  <c r="F10" i="203"/>
  <c r="B10" i="203"/>
  <c r="D10" i="203"/>
  <c r="E10" i="203"/>
  <c r="G10" i="203"/>
  <c r="E12" i="204"/>
  <c r="G12" i="204"/>
  <c r="C12" i="204"/>
  <c r="F12" i="204"/>
  <c r="C4" i="205"/>
  <c r="D4" i="205"/>
  <c r="E4" i="205"/>
  <c r="A1" i="205"/>
  <c r="F4" i="205"/>
  <c r="G4" i="205"/>
  <c r="E6" i="205"/>
  <c r="C6" i="205"/>
  <c r="F6" i="205"/>
  <c r="G6" i="205"/>
  <c r="AA4" i="136"/>
  <c r="X6" i="136"/>
  <c r="D7" i="137"/>
  <c r="T9" i="138"/>
  <c r="I11" i="139"/>
  <c r="V4" i="140"/>
  <c r="T10" i="146"/>
  <c r="V4" i="148"/>
  <c r="I6" i="148"/>
  <c r="U6" i="148"/>
  <c r="W8" i="149"/>
  <c r="J4" i="156"/>
  <c r="Y4" i="156"/>
  <c r="W12" i="159"/>
  <c r="D4" i="160"/>
  <c r="P4" i="160"/>
  <c r="AA4" i="160"/>
  <c r="K6" i="160"/>
  <c r="U6" i="160"/>
  <c r="E5" i="167"/>
  <c r="E13" i="167"/>
  <c r="N13" i="167"/>
  <c r="W13" i="167"/>
  <c r="AA7" i="168"/>
  <c r="V8" i="168"/>
  <c r="F9" i="169"/>
  <c r="O9" i="169"/>
  <c r="Z9" i="169"/>
  <c r="T11" i="175"/>
  <c r="N5" i="176"/>
  <c r="F13" i="176"/>
  <c r="P13" i="176"/>
  <c r="AA13" i="176"/>
  <c r="B7" i="177"/>
  <c r="R7" i="177"/>
  <c r="AB9" i="178"/>
  <c r="K9" i="178"/>
  <c r="V9" i="178"/>
  <c r="H5" i="180"/>
  <c r="R5" i="180"/>
  <c r="AA5" i="180"/>
  <c r="E13" i="180"/>
  <c r="N13" i="180"/>
  <c r="W13" i="180"/>
  <c r="D9" i="186"/>
  <c r="N9" i="186"/>
  <c r="Y9" i="186"/>
  <c r="L11" i="187"/>
  <c r="W11" i="187"/>
  <c r="U13" i="188"/>
  <c r="Z13" i="188"/>
  <c r="C7" i="189"/>
  <c r="P7" i="189"/>
  <c r="AA7" i="189"/>
  <c r="B9" i="190"/>
  <c r="H11" i="191"/>
  <c r="R11" i="191"/>
  <c r="G5" i="192"/>
  <c r="U5" i="192"/>
  <c r="F13" i="192"/>
  <c r="O9" i="194"/>
  <c r="S11" i="195"/>
  <c r="O5" i="196"/>
  <c r="Z13" i="196"/>
  <c r="N13" i="196"/>
  <c r="H7" i="197"/>
  <c r="E9" i="198"/>
  <c r="T9" i="198"/>
  <c r="L11" i="199"/>
  <c r="M5" i="200"/>
  <c r="H6" i="214"/>
  <c r="Y6" i="218"/>
  <c r="AB4" i="230"/>
  <c r="C13" i="142"/>
  <c r="F13" i="142"/>
  <c r="B13" i="142"/>
  <c r="E13" i="142"/>
  <c r="G13" i="142"/>
  <c r="D13" i="142"/>
  <c r="G7" i="151"/>
  <c r="E7" i="151"/>
  <c r="F7" i="151"/>
  <c r="C7" i="151"/>
  <c r="C9" i="152"/>
  <c r="F9" i="152"/>
  <c r="E9" i="152"/>
  <c r="G9" i="152"/>
  <c r="C11" i="153"/>
  <c r="E11" i="153"/>
  <c r="G11" i="153"/>
  <c r="F11" i="153"/>
  <c r="P11" i="153"/>
  <c r="Q11" i="153"/>
  <c r="R11" i="153"/>
  <c r="S11" i="153"/>
  <c r="M11" i="153"/>
  <c r="O11" i="153"/>
  <c r="C11" i="161"/>
  <c r="E11" i="161"/>
  <c r="G11" i="161"/>
  <c r="F11" i="161"/>
  <c r="F13" i="162"/>
  <c r="G13" i="162"/>
  <c r="C13" i="162"/>
  <c r="E13" i="162"/>
  <c r="G5" i="162"/>
  <c r="C5" i="162"/>
  <c r="F5" i="162"/>
  <c r="E5" i="162"/>
  <c r="E8" i="171"/>
  <c r="F8" i="171"/>
  <c r="G8" i="171"/>
  <c r="C8" i="171"/>
  <c r="C10" i="172"/>
  <c r="G10" i="172"/>
  <c r="E10" i="172"/>
  <c r="F10" i="172"/>
  <c r="D12" i="174"/>
  <c r="E12" i="174"/>
  <c r="F12" i="174"/>
  <c r="C12" i="174"/>
  <c r="B12" i="174"/>
  <c r="G12" i="174"/>
  <c r="E10" i="181"/>
  <c r="G10" i="181"/>
  <c r="C10" i="181"/>
  <c r="F10" i="181"/>
  <c r="E12" i="182"/>
  <c r="F12" i="182"/>
  <c r="C12" i="182"/>
  <c r="G12" i="182"/>
  <c r="D4" i="183"/>
  <c r="E4" i="183"/>
  <c r="A1" i="183"/>
  <c r="F4" i="183"/>
  <c r="G4" i="183"/>
  <c r="C4" i="183"/>
  <c r="E8" i="184"/>
  <c r="C8" i="184"/>
  <c r="F8" i="184"/>
  <c r="G8" i="184"/>
  <c r="E10" i="185"/>
  <c r="G10" i="185"/>
  <c r="B10" i="185"/>
  <c r="C10" i="185"/>
  <c r="D10" i="185"/>
  <c r="F10" i="185"/>
  <c r="D4" i="221"/>
  <c r="E4" i="221"/>
  <c r="A1" i="221"/>
  <c r="F4" i="221"/>
  <c r="G4" i="221"/>
  <c r="C4" i="221"/>
  <c r="C6" i="221"/>
  <c r="E6" i="221"/>
  <c r="F6" i="221"/>
  <c r="G6" i="221"/>
  <c r="E8" i="222"/>
  <c r="C8" i="222"/>
  <c r="F8" i="222"/>
  <c r="G8" i="222"/>
  <c r="E10" i="223"/>
  <c r="F10" i="223"/>
  <c r="G10" i="223"/>
  <c r="C10" i="223"/>
  <c r="C13" i="53"/>
  <c r="F13" i="53"/>
  <c r="E13" i="53"/>
  <c r="G13" i="53"/>
  <c r="E5" i="53"/>
  <c r="F5" i="53"/>
  <c r="G5" i="53"/>
  <c r="C5" i="53"/>
  <c r="E7" i="133"/>
  <c r="F7" i="133"/>
  <c r="G7" i="133"/>
  <c r="C7" i="133"/>
  <c r="C9" i="134"/>
  <c r="F9" i="134"/>
  <c r="E9" i="134"/>
  <c r="G9" i="134"/>
  <c r="B11" i="173"/>
  <c r="C11" i="173"/>
  <c r="D11" i="173"/>
  <c r="E11" i="173"/>
  <c r="G11" i="173"/>
  <c r="F11" i="173"/>
  <c r="F13" i="201"/>
  <c r="G13" i="201"/>
  <c r="E13" i="201"/>
  <c r="D13" i="201"/>
  <c r="B13" i="201"/>
  <c r="C13" i="201"/>
  <c r="F5" i="201"/>
  <c r="G5" i="201"/>
  <c r="E5" i="201"/>
  <c r="C5" i="201"/>
  <c r="C7" i="202"/>
  <c r="E7" i="202"/>
  <c r="G7" i="202"/>
  <c r="F7" i="202"/>
  <c r="F9" i="203"/>
  <c r="G9" i="203"/>
  <c r="B9" i="203"/>
  <c r="D9" i="203"/>
  <c r="E9" i="203"/>
  <c r="C9" i="203"/>
  <c r="C11" i="204"/>
  <c r="F11" i="204"/>
  <c r="E11" i="204"/>
  <c r="G11" i="204"/>
  <c r="F13" i="205"/>
  <c r="G13" i="205"/>
  <c r="E13" i="205"/>
  <c r="C13" i="205"/>
  <c r="C5" i="205"/>
  <c r="F5" i="205"/>
  <c r="E5" i="205"/>
  <c r="G5" i="205"/>
  <c r="H5" i="136"/>
  <c r="H13" i="136"/>
  <c r="K7" i="137"/>
  <c r="W9" i="138"/>
  <c r="Y11" i="139"/>
  <c r="N6" i="140"/>
  <c r="X11" i="146"/>
  <c r="D5" i="147"/>
  <c r="X4" i="148"/>
  <c r="K6" i="148"/>
  <c r="X6" i="148"/>
  <c r="X8" i="149"/>
  <c r="Y8" i="149"/>
  <c r="K4" i="156"/>
  <c r="AA4" i="156"/>
  <c r="O13" i="159"/>
  <c r="E4" i="160"/>
  <c r="A1" i="160"/>
  <c r="Q4" i="160"/>
  <c r="B6" i="160"/>
  <c r="L6" i="160"/>
  <c r="W6" i="160"/>
  <c r="I5" i="167"/>
  <c r="F13" i="167"/>
  <c r="O13" i="167"/>
  <c r="X13" i="167"/>
  <c r="F7" i="168"/>
  <c r="G9" i="169"/>
  <c r="P9" i="169"/>
  <c r="Y10" i="169"/>
  <c r="V11" i="175"/>
  <c r="W11" i="175"/>
  <c r="L4" i="176"/>
  <c r="O5" i="176"/>
  <c r="G13" i="176"/>
  <c r="R13" i="176"/>
  <c r="C7" i="177"/>
  <c r="S7" i="177"/>
  <c r="B9" i="178"/>
  <c r="M9" i="178"/>
  <c r="W9" i="178"/>
  <c r="Y5" i="180"/>
  <c r="J5" i="180"/>
  <c r="S5" i="180"/>
  <c r="AB5" i="180"/>
  <c r="F13" i="180"/>
  <c r="O13" i="180"/>
  <c r="X13" i="180"/>
  <c r="E9" i="186"/>
  <c r="P9" i="186"/>
  <c r="Z9" i="186"/>
  <c r="Y11" i="187"/>
  <c r="M11" i="187"/>
  <c r="X11" i="187"/>
  <c r="M5" i="188"/>
  <c r="B13" i="188"/>
  <c r="AB13" i="188"/>
  <c r="E7" i="189"/>
  <c r="Q7" i="189"/>
  <c r="G9" i="190"/>
  <c r="I11" i="191"/>
  <c r="U11" i="191"/>
  <c r="I5" i="192"/>
  <c r="W5" i="192"/>
  <c r="G13" i="192"/>
  <c r="Z7" i="193"/>
  <c r="S9" i="194"/>
  <c r="C11" i="195"/>
  <c r="U11" i="195"/>
  <c r="S5" i="196"/>
  <c r="B13" i="196"/>
  <c r="P13" i="196"/>
  <c r="M7" i="197"/>
  <c r="F9" i="198"/>
  <c r="U9" i="198"/>
  <c r="P11" i="199"/>
  <c r="Q5" i="200"/>
  <c r="E4" i="210"/>
  <c r="A1" i="210"/>
  <c r="J6" i="214"/>
  <c r="M6" i="218"/>
  <c r="B4" i="230"/>
  <c r="G12" i="142"/>
  <c r="C12" i="142"/>
  <c r="E12" i="142"/>
  <c r="F12" i="142"/>
  <c r="C4" i="143"/>
  <c r="D4" i="143"/>
  <c r="E4" i="143"/>
  <c r="A1" i="143"/>
  <c r="F4" i="143"/>
  <c r="G4" i="143"/>
  <c r="C4" i="151"/>
  <c r="D4" i="151"/>
  <c r="E4" i="151"/>
  <c r="A1" i="151"/>
  <c r="F4" i="151"/>
  <c r="G4" i="151"/>
  <c r="E6" i="151"/>
  <c r="C6" i="151"/>
  <c r="F6" i="151"/>
  <c r="G6" i="151"/>
  <c r="C8" i="152"/>
  <c r="E8" i="152"/>
  <c r="F8" i="152"/>
  <c r="G8" i="152"/>
  <c r="C10" i="153"/>
  <c r="E10" i="153"/>
  <c r="F10" i="153"/>
  <c r="G10" i="153"/>
  <c r="M10" i="153"/>
  <c r="N10" i="153"/>
  <c r="O10" i="153"/>
  <c r="P10" i="153"/>
  <c r="Q10" i="153"/>
  <c r="S10" i="153"/>
  <c r="R10" i="153"/>
  <c r="C10" i="161"/>
  <c r="E10" i="161"/>
  <c r="F10" i="161"/>
  <c r="G10" i="161"/>
  <c r="E12" i="162"/>
  <c r="F12" i="162"/>
  <c r="G12" i="162"/>
  <c r="C12" i="162"/>
  <c r="E4" i="163"/>
  <c r="A1" i="163"/>
  <c r="F4" i="163"/>
  <c r="G4" i="163"/>
  <c r="C4" i="163"/>
  <c r="D4" i="163"/>
  <c r="C7" i="171"/>
  <c r="E7" i="171"/>
  <c r="F7" i="171"/>
  <c r="G7" i="171"/>
  <c r="F9" i="172"/>
  <c r="G9" i="172"/>
  <c r="C9" i="172"/>
  <c r="E9" i="172"/>
  <c r="B11" i="174"/>
  <c r="C11" i="174"/>
  <c r="D11" i="174"/>
  <c r="F11" i="174"/>
  <c r="E11" i="174"/>
  <c r="G11" i="174"/>
  <c r="F9" i="181"/>
  <c r="G9" i="181"/>
  <c r="C9" i="181"/>
  <c r="E9" i="181"/>
  <c r="C11" i="182"/>
  <c r="E11" i="182"/>
  <c r="G11" i="182"/>
  <c r="F11" i="182"/>
  <c r="F13" i="183"/>
  <c r="G13" i="183"/>
  <c r="C13" i="183"/>
  <c r="E13" i="183"/>
  <c r="C7" i="184"/>
  <c r="G7" i="184"/>
  <c r="F7" i="184"/>
  <c r="E7" i="184"/>
  <c r="F9" i="185"/>
  <c r="G9" i="185"/>
  <c r="C9" i="185"/>
  <c r="B9" i="185"/>
  <c r="D9" i="185"/>
  <c r="E9" i="185"/>
  <c r="G5" i="221"/>
  <c r="C5" i="221"/>
  <c r="F5" i="221"/>
  <c r="E5" i="221"/>
  <c r="C7" i="222"/>
  <c r="F7" i="222"/>
  <c r="G7" i="222"/>
  <c r="E7" i="222"/>
  <c r="F9" i="223"/>
  <c r="G9" i="223"/>
  <c r="C9" i="223"/>
  <c r="E9" i="223"/>
  <c r="F12" i="53"/>
  <c r="G12" i="53"/>
  <c r="C12" i="53"/>
  <c r="E12" i="53"/>
  <c r="C4" i="133"/>
  <c r="D4" i="133"/>
  <c r="E4" i="133"/>
  <c r="A1" i="133"/>
  <c r="F4" i="133"/>
  <c r="G4" i="133"/>
  <c r="C6" i="133"/>
  <c r="E6" i="133"/>
  <c r="G6" i="133"/>
  <c r="F6" i="133"/>
  <c r="F8" i="134"/>
  <c r="G8" i="134"/>
  <c r="C8" i="134"/>
  <c r="E8" i="134"/>
  <c r="C10" i="173"/>
  <c r="G10" i="173"/>
  <c r="E10" i="173"/>
  <c r="F10" i="173"/>
  <c r="D12" i="201"/>
  <c r="E12" i="201"/>
  <c r="F12" i="201"/>
  <c r="B12" i="201"/>
  <c r="C12" i="201"/>
  <c r="G12" i="201"/>
  <c r="D4" i="202"/>
  <c r="E4" i="202"/>
  <c r="A1" i="202"/>
  <c r="F4" i="202"/>
  <c r="G4" i="202"/>
  <c r="C4" i="202"/>
  <c r="C6" i="202"/>
  <c r="E6" i="202"/>
  <c r="F6" i="202"/>
  <c r="G6" i="202"/>
  <c r="E8" i="203"/>
  <c r="C8" i="203"/>
  <c r="F8" i="203"/>
  <c r="G8" i="203"/>
  <c r="G10" i="204"/>
  <c r="F10" i="204"/>
  <c r="C10" i="204"/>
  <c r="E10" i="204"/>
  <c r="E12" i="205"/>
  <c r="C12" i="205"/>
  <c r="F12" i="205"/>
  <c r="G12" i="205"/>
  <c r="X5" i="136"/>
  <c r="P13" i="136"/>
  <c r="M7" i="137"/>
  <c r="Z9" i="138"/>
  <c r="V6" i="140"/>
  <c r="B6" i="148"/>
  <c r="L6" i="148"/>
  <c r="G4" i="160"/>
  <c r="C6" i="160"/>
  <c r="M6" i="160"/>
  <c r="G13" i="167"/>
  <c r="P13" i="167"/>
  <c r="H9" i="169"/>
  <c r="D11" i="175"/>
  <c r="R5" i="176"/>
  <c r="H13" i="176"/>
  <c r="F7" i="177"/>
  <c r="C9" i="178"/>
  <c r="N9" i="178"/>
  <c r="B5" i="180"/>
  <c r="K5" i="180"/>
  <c r="G13" i="180"/>
  <c r="P13" i="180"/>
  <c r="F9" i="186"/>
  <c r="Q9" i="186"/>
  <c r="B11" i="187"/>
  <c r="N11" i="187"/>
  <c r="G7" i="189"/>
  <c r="K11" i="191"/>
  <c r="J5" i="192"/>
  <c r="E11" i="195"/>
  <c r="D13" i="196"/>
  <c r="I9" i="198"/>
  <c r="C13" i="143"/>
  <c r="F13" i="143"/>
  <c r="E13" i="143"/>
  <c r="G13" i="143"/>
  <c r="B13" i="143"/>
  <c r="D13" i="143"/>
  <c r="C13" i="151"/>
  <c r="F13" i="151"/>
  <c r="D13" i="151"/>
  <c r="G13" i="151"/>
  <c r="E13" i="151"/>
  <c r="E5" i="151"/>
  <c r="F5" i="151"/>
  <c r="G5" i="151"/>
  <c r="C5" i="151"/>
  <c r="G7" i="152"/>
  <c r="C7" i="152"/>
  <c r="E7" i="152"/>
  <c r="F7" i="152"/>
  <c r="F9" i="161"/>
  <c r="G9" i="161"/>
  <c r="C9" i="161"/>
  <c r="E9" i="161"/>
  <c r="C11" i="162"/>
  <c r="E11" i="162"/>
  <c r="G11" i="162"/>
  <c r="F11" i="162"/>
  <c r="F13" i="163"/>
  <c r="G13" i="163"/>
  <c r="E13" i="163"/>
  <c r="B13" i="163"/>
  <c r="C13" i="163"/>
  <c r="D13" i="163"/>
  <c r="C4" i="171"/>
  <c r="D4" i="171"/>
  <c r="E4" i="171"/>
  <c r="A1" i="171"/>
  <c r="G4" i="171"/>
  <c r="F4" i="171"/>
  <c r="C6" i="171"/>
  <c r="E6" i="171"/>
  <c r="G6" i="171"/>
  <c r="F6" i="171"/>
  <c r="E8" i="172"/>
  <c r="F8" i="172"/>
  <c r="G8" i="172"/>
  <c r="C8" i="172"/>
  <c r="B10" i="174"/>
  <c r="D10" i="174"/>
  <c r="F10" i="174"/>
  <c r="C10" i="174"/>
  <c r="E10" i="174"/>
  <c r="G10" i="174"/>
  <c r="E8" i="181"/>
  <c r="F8" i="181"/>
  <c r="G8" i="181"/>
  <c r="C8" i="181"/>
  <c r="C10" i="182"/>
  <c r="F10" i="182"/>
  <c r="E10" i="182"/>
  <c r="G10" i="182"/>
  <c r="E12" i="183"/>
  <c r="C12" i="183"/>
  <c r="G12" i="183"/>
  <c r="F12" i="183"/>
  <c r="F4" i="184"/>
  <c r="G4" i="184"/>
  <c r="C4" i="184"/>
  <c r="D4" i="184"/>
  <c r="E4" i="184"/>
  <c r="A1" i="184"/>
  <c r="C6" i="184"/>
  <c r="E6" i="184"/>
  <c r="F6" i="184"/>
  <c r="G6" i="184"/>
  <c r="E8" i="185"/>
  <c r="G8" i="185"/>
  <c r="C8" i="185"/>
  <c r="F8" i="185"/>
  <c r="F4" i="222"/>
  <c r="G4" i="222"/>
  <c r="C4" i="222"/>
  <c r="D4" i="222"/>
  <c r="E4" i="222"/>
  <c r="A1" i="222"/>
  <c r="E6" i="222"/>
  <c r="C6" i="222"/>
  <c r="F6" i="222"/>
  <c r="G6" i="222"/>
  <c r="E8" i="223"/>
  <c r="F8" i="223"/>
  <c r="G8" i="223"/>
  <c r="C8" i="223"/>
  <c r="E11" i="53"/>
  <c r="F11" i="53"/>
  <c r="G11" i="53"/>
  <c r="C11" i="53"/>
  <c r="C13" i="133"/>
  <c r="F13" i="133"/>
  <c r="G13" i="133"/>
  <c r="E13" i="133"/>
  <c r="F5" i="133"/>
  <c r="G5" i="133"/>
  <c r="E5" i="133"/>
  <c r="C5" i="133"/>
  <c r="E7" i="134"/>
  <c r="F7" i="134"/>
  <c r="G7" i="134"/>
  <c r="C7" i="134"/>
  <c r="F9" i="173"/>
  <c r="G9" i="173"/>
  <c r="C9" i="173"/>
  <c r="E9" i="173"/>
  <c r="B11" i="201"/>
  <c r="C11" i="201"/>
  <c r="G11" i="201"/>
  <c r="D11" i="201"/>
  <c r="E11" i="201"/>
  <c r="F11" i="201"/>
  <c r="F13" i="202"/>
  <c r="G13" i="202"/>
  <c r="C13" i="202"/>
  <c r="E13" i="202"/>
  <c r="E5" i="202"/>
  <c r="F5" i="202"/>
  <c r="G5" i="202"/>
  <c r="C5" i="202"/>
  <c r="C7" i="203"/>
  <c r="E7" i="203"/>
  <c r="F7" i="203"/>
  <c r="G7" i="203"/>
  <c r="F9" i="204"/>
  <c r="G9" i="204"/>
  <c r="C9" i="204"/>
  <c r="E9" i="204"/>
  <c r="C11" i="205"/>
  <c r="G11" i="205"/>
  <c r="E11" i="205"/>
  <c r="F11" i="205"/>
  <c r="P5" i="136"/>
  <c r="W13" i="136"/>
  <c r="B7" i="137"/>
  <c r="L7" i="137"/>
  <c r="W7" i="137"/>
  <c r="J9" i="138"/>
  <c r="U9" i="138"/>
  <c r="N4" i="140"/>
  <c r="U6" i="140"/>
  <c r="M10" i="146"/>
  <c r="U4" i="148"/>
  <c r="P13" i="155"/>
  <c r="N7" i="156"/>
  <c r="W9" i="157"/>
  <c r="X11" i="158"/>
  <c r="Q5" i="159"/>
  <c r="AA13" i="159"/>
  <c r="T4" i="167"/>
  <c r="E10" i="169"/>
  <c r="X12" i="175"/>
  <c r="AB4" i="176"/>
  <c r="AA6" i="176"/>
  <c r="M8" i="177"/>
  <c r="J10" i="178"/>
  <c r="E4" i="192"/>
  <c r="A1" i="192"/>
  <c r="F4" i="210"/>
  <c r="M6" i="210"/>
  <c r="M10" i="213"/>
  <c r="M4" i="214"/>
  <c r="I6" i="214"/>
  <c r="U6" i="214"/>
  <c r="R10" i="216"/>
  <c r="W4" i="218"/>
  <c r="O6" i="218"/>
  <c r="G9" i="219"/>
  <c r="M10" i="220"/>
  <c r="E7" i="137"/>
  <c r="P7" i="137"/>
  <c r="AA7" i="137"/>
  <c r="B9" i="138"/>
  <c r="M9" i="138"/>
  <c r="AA9" i="138"/>
  <c r="M11" i="139"/>
  <c r="AB6" i="140"/>
  <c r="U4" i="144"/>
  <c r="AA10" i="146"/>
  <c r="V10" i="146"/>
  <c r="I4" i="148"/>
  <c r="AB4" i="148"/>
  <c r="E11" i="154"/>
  <c r="D8" i="168"/>
  <c r="B8" i="189"/>
  <c r="H8" i="197"/>
  <c r="U10" i="198"/>
  <c r="D4" i="200"/>
  <c r="U4" i="210"/>
  <c r="V6" i="210"/>
  <c r="B6" i="214"/>
  <c r="O6" i="214"/>
  <c r="Z6" i="214"/>
  <c r="T8" i="215"/>
  <c r="M12" i="217"/>
  <c r="J4" i="218"/>
  <c r="B6" i="218"/>
  <c r="V6" i="218"/>
  <c r="B8" i="219"/>
  <c r="B10" i="220"/>
  <c r="U10" i="220"/>
  <c r="G7" i="137"/>
  <c r="R7" i="137"/>
  <c r="AB7" i="137"/>
  <c r="C9" i="138"/>
  <c r="O9" i="138"/>
  <c r="AB9" i="138"/>
  <c r="N11" i="139"/>
  <c r="AB4" i="140"/>
  <c r="E6" i="140"/>
  <c r="E4" i="144"/>
  <c r="A1" i="144"/>
  <c r="B10" i="146"/>
  <c r="X10" i="146"/>
  <c r="J4" i="148"/>
  <c r="G11" i="154"/>
  <c r="P5" i="155"/>
  <c r="B9" i="157"/>
  <c r="K8" i="168"/>
  <c r="X8" i="197"/>
  <c r="V4" i="210"/>
  <c r="R8" i="211"/>
  <c r="C6" i="214"/>
  <c r="P6" i="214"/>
  <c r="AA6" i="214"/>
  <c r="M8" i="215"/>
  <c r="K4" i="218"/>
  <c r="C6" i="218"/>
  <c r="Z6" i="218"/>
  <c r="K8" i="219"/>
  <c r="C10" i="220"/>
  <c r="Z10" i="220"/>
  <c r="K10" i="227"/>
  <c r="H7" i="137"/>
  <c r="S7" i="137"/>
  <c r="D9" i="138"/>
  <c r="R9" i="138"/>
  <c r="P11" i="139"/>
  <c r="E4" i="140"/>
  <c r="A1" i="140"/>
  <c r="F6" i="140"/>
  <c r="P4" i="144"/>
  <c r="D10" i="146"/>
  <c r="L4" i="148"/>
  <c r="R11" i="154"/>
  <c r="Y5" i="155"/>
  <c r="I9" i="157"/>
  <c r="B13" i="159"/>
  <c r="K7" i="160"/>
  <c r="Y10" i="165"/>
  <c r="M8" i="168"/>
  <c r="F6" i="176"/>
  <c r="D4" i="180"/>
  <c r="AB6" i="210"/>
  <c r="Y8" i="211"/>
  <c r="E6" i="214"/>
  <c r="Q6" i="214"/>
  <c r="Y7" i="214"/>
  <c r="N4" i="218"/>
  <c r="E6" i="218"/>
  <c r="N8" i="219"/>
  <c r="E10" i="220"/>
  <c r="AA10" i="220"/>
  <c r="J7" i="137"/>
  <c r="E9" i="138"/>
  <c r="U11" i="154"/>
  <c r="B7" i="156"/>
  <c r="M9" i="157"/>
  <c r="I11" i="158"/>
  <c r="L13" i="159"/>
  <c r="V7" i="160"/>
  <c r="U10" i="165"/>
  <c r="C4" i="167"/>
  <c r="T8" i="168"/>
  <c r="G4" i="176"/>
  <c r="I6" i="176"/>
  <c r="H4" i="180"/>
  <c r="G6" i="214"/>
  <c r="N9" i="144"/>
  <c r="D4" i="136"/>
  <c r="O4" i="136"/>
  <c r="Z4" i="136"/>
  <c r="B6" i="136"/>
  <c r="L6" i="136"/>
  <c r="W6" i="136"/>
  <c r="P10" i="138"/>
  <c r="E7" i="144"/>
  <c r="X7" i="144"/>
  <c r="M9" i="145"/>
  <c r="P13" i="146"/>
  <c r="C5" i="147"/>
  <c r="O5" i="147"/>
  <c r="AA5" i="147"/>
  <c r="R13" i="147"/>
  <c r="X9" i="148"/>
  <c r="K9" i="149"/>
  <c r="F11" i="154"/>
  <c r="T11" i="154"/>
  <c r="R5" i="155"/>
  <c r="AA13" i="155"/>
  <c r="D7" i="156"/>
  <c r="O7" i="156"/>
  <c r="L9" i="157"/>
  <c r="V9" i="157"/>
  <c r="J11" i="158"/>
  <c r="Y11" i="158"/>
  <c r="X5" i="159"/>
  <c r="S5" i="159"/>
  <c r="Z13" i="159"/>
  <c r="M13" i="159"/>
  <c r="T7" i="160"/>
  <c r="Z12" i="166"/>
  <c r="V4" i="167"/>
  <c r="S4" i="167"/>
  <c r="C8" i="168"/>
  <c r="L8" i="168"/>
  <c r="U8" i="168"/>
  <c r="O10" i="169"/>
  <c r="C12" i="170"/>
  <c r="H4" i="176"/>
  <c r="G6" i="176"/>
  <c r="Y6" i="176"/>
  <c r="O8" i="177"/>
  <c r="L10" i="178"/>
  <c r="O12" i="179"/>
  <c r="F4" i="180"/>
  <c r="C4" i="192"/>
  <c r="Q10" i="198"/>
  <c r="Y9" i="219"/>
  <c r="AB13" i="146"/>
  <c r="G4" i="136"/>
  <c r="R4" i="136"/>
  <c r="AB4" i="136"/>
  <c r="D6" i="136"/>
  <c r="O6" i="136"/>
  <c r="Z6" i="136"/>
  <c r="W8" i="137"/>
  <c r="J7" i="144"/>
  <c r="Z7" i="144"/>
  <c r="Q9" i="145"/>
  <c r="D11" i="146"/>
  <c r="E5" i="147"/>
  <c r="Q5" i="147"/>
  <c r="E13" i="147"/>
  <c r="T13" i="147"/>
  <c r="U7" i="148"/>
  <c r="S9" i="149"/>
  <c r="I11" i="150"/>
  <c r="J11" i="154"/>
  <c r="V11" i="154"/>
  <c r="AA5" i="155"/>
  <c r="F7" i="156"/>
  <c r="T7" i="156"/>
  <c r="D9" i="157"/>
  <c r="N9" i="157"/>
  <c r="X9" i="157"/>
  <c r="M11" i="158"/>
  <c r="AA11" i="158"/>
  <c r="E5" i="159"/>
  <c r="Y5" i="159"/>
  <c r="C13" i="159"/>
  <c r="R13" i="159"/>
  <c r="X7" i="160"/>
  <c r="D10" i="165"/>
  <c r="D4" i="167"/>
  <c r="Y4" i="167"/>
  <c r="E8" i="168"/>
  <c r="N8" i="168"/>
  <c r="W8" i="168"/>
  <c r="F10" i="169"/>
  <c r="Z12" i="170"/>
  <c r="O4" i="176"/>
  <c r="L6" i="176"/>
  <c r="AB6" i="176"/>
  <c r="B8" i="177"/>
  <c r="R8" i="177"/>
  <c r="AB10" i="178"/>
  <c r="Q4" i="180"/>
  <c r="D6" i="188"/>
  <c r="L8" i="189"/>
  <c r="S4" i="192"/>
  <c r="AA4" i="196"/>
  <c r="B9" i="215"/>
  <c r="H4" i="136"/>
  <c r="S4" i="136"/>
  <c r="E6" i="136"/>
  <c r="P6" i="136"/>
  <c r="AA6" i="136"/>
  <c r="H8" i="137"/>
  <c r="S4" i="139"/>
  <c r="M7" i="144"/>
  <c r="AB7" i="144"/>
  <c r="Y9" i="145"/>
  <c r="T9" i="145"/>
  <c r="E11" i="146"/>
  <c r="G5" i="147"/>
  <c r="S5" i="147"/>
  <c r="F13" i="147"/>
  <c r="V13" i="147"/>
  <c r="L7" i="148"/>
  <c r="T9" i="149"/>
  <c r="Q11" i="150"/>
  <c r="L11" i="154"/>
  <c r="W11" i="154"/>
  <c r="X5" i="155"/>
  <c r="G7" i="156"/>
  <c r="U7" i="156"/>
  <c r="E9" i="157"/>
  <c r="O9" i="157"/>
  <c r="Y9" i="157"/>
  <c r="B11" i="158"/>
  <c r="P11" i="158"/>
  <c r="H5" i="159"/>
  <c r="AA5" i="159"/>
  <c r="D13" i="159"/>
  <c r="T13" i="159"/>
  <c r="E10" i="165"/>
  <c r="E4" i="167"/>
  <c r="A1" i="167"/>
  <c r="AB4" i="167"/>
  <c r="F8" i="168"/>
  <c r="O8" i="168"/>
  <c r="X8" i="168"/>
  <c r="I10" i="169"/>
  <c r="P4" i="176"/>
  <c r="N6" i="176"/>
  <c r="E8" i="177"/>
  <c r="S8" i="177"/>
  <c r="R4" i="180"/>
  <c r="O6" i="188"/>
  <c r="AA11" i="213"/>
  <c r="J4" i="136"/>
  <c r="T4" i="136"/>
  <c r="G6" i="136"/>
  <c r="R6" i="136"/>
  <c r="AB6" i="136"/>
  <c r="P8" i="137"/>
  <c r="M12" i="139"/>
  <c r="N7" i="144"/>
  <c r="D9" i="145"/>
  <c r="U9" i="145"/>
  <c r="J11" i="146"/>
  <c r="H5" i="147"/>
  <c r="T5" i="147"/>
  <c r="I13" i="147"/>
  <c r="X13" i="147"/>
  <c r="O7" i="148"/>
  <c r="U9" i="149"/>
  <c r="Y9" i="149"/>
  <c r="AA11" i="154"/>
  <c r="M11" i="154"/>
  <c r="Z11" i="154"/>
  <c r="B5" i="155"/>
  <c r="J7" i="156"/>
  <c r="V7" i="156"/>
  <c r="F9" i="157"/>
  <c r="P9" i="157"/>
  <c r="Z9" i="157"/>
  <c r="C11" i="158"/>
  <c r="Q11" i="158"/>
  <c r="I5" i="159"/>
  <c r="AB5" i="159"/>
  <c r="E13" i="159"/>
  <c r="U13" i="159"/>
  <c r="N7" i="160"/>
  <c r="F10" i="165"/>
  <c r="F4" i="167"/>
  <c r="G8" i="168"/>
  <c r="P8" i="168"/>
  <c r="Z8" i="168"/>
  <c r="M10" i="169"/>
  <c r="T4" i="176"/>
  <c r="T6" i="176"/>
  <c r="Q6" i="176"/>
  <c r="F8" i="177"/>
  <c r="W8" i="177"/>
  <c r="T4" i="180"/>
  <c r="P6" i="188"/>
  <c r="K5" i="212"/>
  <c r="E11" i="227"/>
  <c r="Y4" i="136"/>
  <c r="K4" i="136"/>
  <c r="U4" i="136"/>
  <c r="H6" i="136"/>
  <c r="S6" i="136"/>
  <c r="T7" i="144"/>
  <c r="P7" i="144"/>
  <c r="E9" i="145"/>
  <c r="Z9" i="145"/>
  <c r="M11" i="146"/>
  <c r="I5" i="147"/>
  <c r="U5" i="147"/>
  <c r="J13" i="147"/>
  <c r="AA13" i="147"/>
  <c r="P7" i="148"/>
  <c r="D9" i="149"/>
  <c r="B11" i="154"/>
  <c r="N11" i="154"/>
  <c r="AB11" i="154"/>
  <c r="F5" i="155"/>
  <c r="Y13" i="155"/>
  <c r="L7" i="156"/>
  <c r="W7" i="156"/>
  <c r="G9" i="157"/>
  <c r="Q9" i="157"/>
  <c r="AB9" i="157"/>
  <c r="D11" i="158"/>
  <c r="S11" i="158"/>
  <c r="M5" i="159"/>
  <c r="I13" i="159"/>
  <c r="W13" i="159"/>
  <c r="E7" i="160"/>
  <c r="Q10" i="165"/>
  <c r="L4" i="167"/>
  <c r="H8" i="168"/>
  <c r="R8" i="168"/>
  <c r="AA8" i="168"/>
  <c r="U10" i="169"/>
  <c r="V4" i="176"/>
  <c r="W4" i="176"/>
  <c r="B6" i="176"/>
  <c r="R6" i="176"/>
  <c r="G8" i="177"/>
  <c r="Z8" i="177"/>
  <c r="Y6" i="188"/>
  <c r="B4" i="136"/>
  <c r="L4" i="136"/>
  <c r="J6" i="136"/>
  <c r="B7" i="144"/>
  <c r="B5" i="146"/>
  <c r="K5" i="147"/>
  <c r="D11" i="154"/>
  <c r="AA7" i="156"/>
  <c r="M7" i="156"/>
  <c r="H9" i="157"/>
  <c r="E11" i="158"/>
  <c r="K13" i="159"/>
  <c r="Y8" i="168"/>
  <c r="J8" i="168"/>
  <c r="S8" i="168"/>
  <c r="H12" i="175"/>
  <c r="D4" i="176"/>
  <c r="C6" i="176"/>
  <c r="H8" i="177"/>
  <c r="AA8" i="177"/>
  <c r="I10" i="178"/>
  <c r="U13" i="154"/>
  <c r="V13" i="154"/>
  <c r="J13" i="154"/>
  <c r="W5" i="154"/>
  <c r="AA5" i="154"/>
  <c r="K7" i="155"/>
  <c r="R7" i="155"/>
  <c r="R9" i="156"/>
  <c r="T9" i="156"/>
  <c r="F9" i="156"/>
  <c r="X5" i="158"/>
  <c r="AA5" i="158"/>
  <c r="J5" i="158"/>
  <c r="Y7" i="159"/>
  <c r="Z7" i="159"/>
  <c r="Y9" i="160"/>
  <c r="AB9" i="160"/>
  <c r="L9" i="160"/>
  <c r="Y4" i="166"/>
  <c r="M4" i="166"/>
  <c r="G6" i="166"/>
  <c r="H6" i="166"/>
  <c r="U8" i="167"/>
  <c r="E8" i="167"/>
  <c r="AA10" i="168"/>
  <c r="Y10" i="168"/>
  <c r="AB10" i="168"/>
  <c r="AA6" i="170"/>
  <c r="J6" i="170"/>
  <c r="X4" i="175"/>
  <c r="AA4" i="175"/>
  <c r="K4" i="175"/>
  <c r="S6" i="175"/>
  <c r="T6" i="175"/>
  <c r="U4" i="155"/>
  <c r="AB4" i="155"/>
  <c r="Z4" i="155"/>
  <c r="N4" i="155"/>
  <c r="M4" i="155"/>
  <c r="B4" i="155"/>
  <c r="R6" i="155"/>
  <c r="J6" i="155"/>
  <c r="W6" i="155"/>
  <c r="V8" i="156"/>
  <c r="AA8" i="156"/>
  <c r="P8" i="156"/>
  <c r="AA10" i="157"/>
  <c r="U10" i="157"/>
  <c r="L10" i="157"/>
  <c r="K10" i="157"/>
  <c r="B10" i="157"/>
  <c r="AA6" i="159"/>
  <c r="V6" i="159"/>
  <c r="S6" i="159"/>
  <c r="H6" i="159"/>
  <c r="G6" i="159"/>
  <c r="M8" i="160"/>
  <c r="Y8" i="160"/>
  <c r="U8" i="160"/>
  <c r="P11" i="165"/>
  <c r="X11" i="165"/>
  <c r="U11" i="165"/>
  <c r="H11" i="165"/>
  <c r="G11" i="165"/>
  <c r="S5" i="166"/>
  <c r="AB5" i="166"/>
  <c r="V5" i="166"/>
  <c r="I5" i="166"/>
  <c r="F5" i="166"/>
  <c r="R7" i="167"/>
  <c r="Y7" i="167"/>
  <c r="X7" i="167"/>
  <c r="J7" i="167"/>
  <c r="I7" i="167"/>
  <c r="Z9" i="168"/>
  <c r="Q9" i="168"/>
  <c r="N9" i="168"/>
  <c r="AA9" i="168"/>
  <c r="O13" i="170"/>
  <c r="F13" i="170"/>
  <c r="O5" i="170"/>
  <c r="V5" i="170"/>
  <c r="T13" i="175"/>
  <c r="AB13" i="175"/>
  <c r="H13" i="175"/>
  <c r="G13" i="175"/>
  <c r="O5" i="175"/>
  <c r="W5" i="175"/>
  <c r="D5" i="175"/>
  <c r="V5" i="175"/>
  <c r="W7" i="176"/>
  <c r="AA7" i="176"/>
  <c r="R7" i="176"/>
  <c r="P7" i="176"/>
  <c r="G7" i="176"/>
  <c r="F7" i="176"/>
  <c r="O9" i="177"/>
  <c r="W9" i="177"/>
  <c r="T9" i="177"/>
  <c r="I9" i="177"/>
  <c r="G9" i="177"/>
  <c r="U11" i="178"/>
  <c r="O11" i="178"/>
  <c r="N11" i="178"/>
  <c r="E11" i="178"/>
  <c r="C11" i="178"/>
  <c r="L13" i="179"/>
  <c r="AB13" i="179"/>
  <c r="Q13" i="179"/>
  <c r="T5" i="179"/>
  <c r="O5" i="179"/>
  <c r="N5" i="179"/>
  <c r="AB7" i="180"/>
  <c r="W7" i="180"/>
  <c r="V7" i="180"/>
  <c r="N7" i="180"/>
  <c r="M7" i="180"/>
  <c r="E7" i="180"/>
  <c r="D13" i="187"/>
  <c r="AB13" i="187"/>
  <c r="L5" i="187"/>
  <c r="Q5" i="187"/>
  <c r="AA11" i="190"/>
  <c r="I11" i="190"/>
  <c r="E11" i="190"/>
  <c r="F13" i="191"/>
  <c r="E13" i="191"/>
  <c r="F5" i="191"/>
  <c r="B5" i="191"/>
  <c r="K7" i="192"/>
  <c r="U7" i="192"/>
  <c r="O7" i="192"/>
  <c r="R9" i="193"/>
  <c r="E9" i="193"/>
  <c r="U9" i="193"/>
  <c r="AA11" i="194"/>
  <c r="I11" i="194"/>
  <c r="Y11" i="194"/>
  <c r="G11" i="194"/>
  <c r="W11" i="194"/>
  <c r="E11" i="194"/>
  <c r="U11" i="194"/>
  <c r="C11" i="194"/>
  <c r="S11" i="194"/>
  <c r="O11" i="194"/>
  <c r="U13" i="195"/>
  <c r="S13" i="195"/>
  <c r="O13" i="195"/>
  <c r="M13" i="195"/>
  <c r="K13" i="195"/>
  <c r="G13" i="195"/>
  <c r="W5" i="195"/>
  <c r="C5" i="195"/>
  <c r="U5" i="195"/>
  <c r="S5" i="195"/>
  <c r="O5" i="195"/>
  <c r="M5" i="195"/>
  <c r="K5" i="195"/>
  <c r="M7" i="196"/>
  <c r="K7" i="196"/>
  <c r="AA7" i="196"/>
  <c r="I7" i="196"/>
  <c r="Y7" i="196"/>
  <c r="G7" i="196"/>
  <c r="W7" i="196"/>
  <c r="E7" i="196"/>
  <c r="U7" i="196"/>
  <c r="C7" i="196"/>
  <c r="V9" i="197"/>
  <c r="L9" i="197"/>
  <c r="D9" i="197"/>
  <c r="N9" i="197"/>
  <c r="Z11" i="198"/>
  <c r="V11" i="198"/>
  <c r="Q11" i="198"/>
  <c r="M11" i="198"/>
  <c r="H11" i="198"/>
  <c r="H13" i="199"/>
  <c r="B13" i="199"/>
  <c r="X13" i="199"/>
  <c r="Z5" i="199"/>
  <c r="F5" i="199"/>
  <c r="X5" i="199"/>
  <c r="D5" i="199"/>
  <c r="T5" i="199"/>
  <c r="B5" i="199"/>
  <c r="R5" i="199"/>
  <c r="P5" i="199"/>
  <c r="N5" i="199"/>
  <c r="R7" i="200"/>
  <c r="F7" i="200"/>
  <c r="Q7" i="200"/>
  <c r="E7" i="200"/>
  <c r="AB7" i="200"/>
  <c r="P7" i="200"/>
  <c r="D7" i="200"/>
  <c r="Z7" i="200"/>
  <c r="N7" i="200"/>
  <c r="B7" i="200"/>
  <c r="Y7" i="200"/>
  <c r="M7" i="200"/>
  <c r="X7" i="200"/>
  <c r="J7" i="200"/>
  <c r="S10" i="207"/>
  <c r="J10" i="207"/>
  <c r="R10" i="207"/>
  <c r="H10" i="207"/>
  <c r="P10" i="207"/>
  <c r="O10" i="207"/>
  <c r="V8" i="210"/>
  <c r="U8" i="210"/>
  <c r="N8" i="210"/>
  <c r="M8" i="210"/>
  <c r="F8" i="210"/>
  <c r="T12" i="213"/>
  <c r="I12" i="213"/>
  <c r="Y12" i="213"/>
  <c r="T6" i="212"/>
  <c r="Q6" i="212"/>
  <c r="H6" i="212"/>
  <c r="G6" i="212"/>
  <c r="E6" i="212"/>
  <c r="Y6" i="212"/>
  <c r="Q8" i="214"/>
  <c r="M8" i="214"/>
  <c r="J8" i="214"/>
  <c r="H8" i="214"/>
  <c r="AA8" i="214"/>
  <c r="G8" i="214"/>
  <c r="X8" i="214"/>
  <c r="B8" i="214"/>
  <c r="O10" i="215"/>
  <c r="D10" i="215"/>
  <c r="AB10" i="215"/>
  <c r="N10" i="215"/>
  <c r="AA10" i="215"/>
  <c r="X10" i="215"/>
  <c r="M10" i="215"/>
  <c r="W10" i="215"/>
  <c r="L10" i="215"/>
  <c r="V10" i="215"/>
  <c r="H10" i="215"/>
  <c r="U10" i="215"/>
  <c r="G10" i="215"/>
  <c r="Z12" i="216"/>
  <c r="M12" i="216"/>
  <c r="Y12" i="216"/>
  <c r="I12" i="216"/>
  <c r="X12" i="216"/>
  <c r="H12" i="216"/>
  <c r="S12" i="216"/>
  <c r="G12" i="216"/>
  <c r="R12" i="216"/>
  <c r="F12" i="216"/>
  <c r="Q12" i="216"/>
  <c r="E12" i="216"/>
  <c r="U4" i="217"/>
  <c r="T4" i="217"/>
  <c r="M4" i="217"/>
  <c r="L4" i="217"/>
  <c r="K4" i="217"/>
  <c r="AA4" i="217"/>
  <c r="H4" i="217"/>
  <c r="AB6" i="217"/>
  <c r="Y6" i="217"/>
  <c r="M6" i="217"/>
  <c r="L6" i="217"/>
  <c r="K6" i="217"/>
  <c r="Y8" i="218"/>
  <c r="J8" i="218"/>
  <c r="W8" i="218"/>
  <c r="I8" i="218"/>
  <c r="V8" i="218"/>
  <c r="G8" i="218"/>
  <c r="U8" i="218"/>
  <c r="F8" i="218"/>
  <c r="R8" i="218"/>
  <c r="E8" i="218"/>
  <c r="Q8" i="218"/>
  <c r="B8" i="218"/>
  <c r="I10" i="219"/>
  <c r="G10" i="219"/>
  <c r="Y10" i="219"/>
  <c r="W10" i="219"/>
  <c r="Y10" i="228"/>
  <c r="E10" i="228"/>
  <c r="X10" i="228"/>
  <c r="W10" i="228"/>
  <c r="U10" i="228"/>
  <c r="Q10" i="228"/>
  <c r="M10" i="228"/>
  <c r="L10" i="228"/>
  <c r="H6" i="229"/>
  <c r="E6" i="229"/>
  <c r="L6" i="229"/>
  <c r="P9" i="137"/>
  <c r="B11" i="138"/>
  <c r="P5" i="139"/>
  <c r="D8" i="144"/>
  <c r="Q8" i="144"/>
  <c r="X11" i="145"/>
  <c r="N5" i="146"/>
  <c r="J13" i="158"/>
  <c r="D7" i="180"/>
  <c r="E13" i="195"/>
  <c r="P10" i="215"/>
  <c r="AB12" i="216"/>
  <c r="V4" i="217"/>
  <c r="H10" i="228"/>
  <c r="R9" i="137"/>
  <c r="L11" i="138"/>
  <c r="K6" i="139"/>
  <c r="E8" i="144"/>
  <c r="R8" i="144"/>
  <c r="Z5" i="146"/>
  <c r="G6" i="147"/>
  <c r="AA13" i="158"/>
  <c r="V8" i="167"/>
  <c r="M5" i="187"/>
  <c r="W13" i="195"/>
  <c r="H5" i="199"/>
  <c r="M13" i="199"/>
  <c r="M12" i="213"/>
  <c r="S8" i="214"/>
  <c r="T10" i="215"/>
  <c r="W4" i="217"/>
  <c r="I10" i="228"/>
  <c r="W7" i="136"/>
  <c r="AA9" i="137"/>
  <c r="M11" i="138"/>
  <c r="W6" i="139"/>
  <c r="AB8" i="140"/>
  <c r="F8" i="144"/>
  <c r="T8" i="144"/>
  <c r="H6" i="147"/>
  <c r="V10" i="157"/>
  <c r="G9" i="193"/>
  <c r="AA13" i="195"/>
  <c r="Y9" i="197"/>
  <c r="L5" i="199"/>
  <c r="R13" i="199"/>
  <c r="U6" i="212"/>
  <c r="U12" i="213"/>
  <c r="R8" i="214"/>
  <c r="H8" i="136"/>
  <c r="AB9" i="137"/>
  <c r="Z11" i="138"/>
  <c r="I13" i="139"/>
  <c r="E8" i="140"/>
  <c r="H8" i="144"/>
  <c r="U8" i="144"/>
  <c r="I12" i="146"/>
  <c r="U6" i="147"/>
  <c r="J8" i="148"/>
  <c r="H10" i="149"/>
  <c r="AA4" i="155"/>
  <c r="K8" i="156"/>
  <c r="V13" i="170"/>
  <c r="X11" i="178"/>
  <c r="S9" i="193"/>
  <c r="O7" i="196"/>
  <c r="B11" i="198"/>
  <c r="AB5" i="199"/>
  <c r="U8" i="214"/>
  <c r="K12" i="220"/>
  <c r="S8" i="136"/>
  <c r="H10" i="137"/>
  <c r="AA11" i="138"/>
  <c r="N13" i="139"/>
  <c r="Q9" i="140"/>
  <c r="I8" i="144"/>
  <c r="Y8" i="144"/>
  <c r="U12" i="146"/>
  <c r="Y6" i="147"/>
  <c r="M8" i="148"/>
  <c r="J10" i="149"/>
  <c r="M5" i="154"/>
  <c r="L6" i="155"/>
  <c r="C7" i="159"/>
  <c r="C8" i="160"/>
  <c r="C12" i="165"/>
  <c r="X5" i="175"/>
  <c r="Z11" i="178"/>
  <c r="S7" i="196"/>
  <c r="H7" i="200"/>
  <c r="D12" i="216"/>
  <c r="M8" i="218"/>
  <c r="O10" i="219"/>
  <c r="E4" i="139"/>
  <c r="A1" i="139"/>
  <c r="J8" i="144"/>
  <c r="E13" i="146"/>
  <c r="M4" i="147"/>
  <c r="AA8" i="148"/>
  <c r="Z5" i="154"/>
  <c r="V6" i="155"/>
  <c r="O7" i="159"/>
  <c r="J10" i="168"/>
  <c r="R4" i="170"/>
  <c r="D6" i="175"/>
  <c r="I7" i="188"/>
  <c r="K11" i="194"/>
  <c r="E5" i="195"/>
  <c r="I7" i="200"/>
  <c r="K10" i="207"/>
  <c r="O12" i="216"/>
  <c r="O8" i="218"/>
  <c r="Q10" i="219"/>
  <c r="T8" i="176"/>
  <c r="G8" i="176"/>
  <c r="S8" i="176"/>
  <c r="D8" i="176"/>
  <c r="R8" i="176"/>
  <c r="C8" i="176"/>
  <c r="AB8" i="176"/>
  <c r="N8" i="176"/>
  <c r="AA8" i="176"/>
  <c r="Z8" i="176"/>
  <c r="L8" i="176"/>
  <c r="Y8" i="176"/>
  <c r="J8" i="176"/>
  <c r="Z10" i="177"/>
  <c r="O10" i="177"/>
  <c r="E10" i="177"/>
  <c r="X10" i="177"/>
  <c r="N10" i="177"/>
  <c r="C10" i="177"/>
  <c r="W10" i="177"/>
  <c r="M10" i="177"/>
  <c r="B10" i="177"/>
  <c r="V10" i="177"/>
  <c r="K10" i="177"/>
  <c r="AB10" i="177"/>
  <c r="U10" i="177"/>
  <c r="J10" i="177"/>
  <c r="S10" i="177"/>
  <c r="H10" i="177"/>
  <c r="R10" i="177"/>
  <c r="G10" i="177"/>
  <c r="Q12" i="178"/>
  <c r="R12" i="178"/>
  <c r="D12" i="178"/>
  <c r="V4" i="179"/>
  <c r="K4" i="179"/>
  <c r="AB4" i="179"/>
  <c r="U4" i="179"/>
  <c r="J4" i="179"/>
  <c r="S4" i="179"/>
  <c r="H4" i="179"/>
  <c r="R4" i="179"/>
  <c r="G4" i="179"/>
  <c r="AA4" i="179"/>
  <c r="P4" i="179"/>
  <c r="F4" i="179"/>
  <c r="Z4" i="179"/>
  <c r="O4" i="179"/>
  <c r="E4" i="179"/>
  <c r="A1" i="179"/>
  <c r="X4" i="179"/>
  <c r="N4" i="179"/>
  <c r="C4" i="179"/>
  <c r="W6" i="179"/>
  <c r="M6" i="179"/>
  <c r="B6" i="179"/>
  <c r="V6" i="179"/>
  <c r="K6" i="179"/>
  <c r="AB6" i="179"/>
  <c r="U6" i="179"/>
  <c r="J6" i="179"/>
  <c r="S6" i="179"/>
  <c r="H6" i="179"/>
  <c r="R6" i="179"/>
  <c r="G6" i="179"/>
  <c r="AA6" i="179"/>
  <c r="P6" i="179"/>
  <c r="F6" i="179"/>
  <c r="Z6" i="179"/>
  <c r="O6" i="179"/>
  <c r="E6" i="179"/>
  <c r="V8" i="180"/>
  <c r="J8" i="180"/>
  <c r="D8" i="180"/>
  <c r="S8" i="180"/>
  <c r="Y12" i="186"/>
  <c r="AB12" i="186"/>
  <c r="AA4" i="187"/>
  <c r="V4" i="187"/>
  <c r="R4" i="187"/>
  <c r="M4" i="187"/>
  <c r="L4" i="187"/>
  <c r="J4" i="187"/>
  <c r="I4" i="187"/>
  <c r="AA6" i="187"/>
  <c r="Q6" i="187"/>
  <c r="F6" i="187"/>
  <c r="Z6" i="187"/>
  <c r="P6" i="187"/>
  <c r="E6" i="187"/>
  <c r="Y6" i="187"/>
  <c r="N6" i="187"/>
  <c r="D6" i="187"/>
  <c r="X6" i="187"/>
  <c r="M6" i="187"/>
  <c r="C6" i="187"/>
  <c r="V6" i="187"/>
  <c r="L6" i="187"/>
  <c r="B6" i="187"/>
  <c r="U6" i="187"/>
  <c r="K6" i="187"/>
  <c r="T6" i="187"/>
  <c r="I6" i="187"/>
  <c r="U8" i="188"/>
  <c r="L8" i="188"/>
  <c r="J8" i="188"/>
  <c r="Z10" i="189"/>
  <c r="W10" i="189"/>
  <c r="E10" i="189"/>
  <c r="W12" i="190"/>
  <c r="I12" i="190"/>
  <c r="Y4" i="191"/>
  <c r="L4" i="191"/>
  <c r="V4" i="191"/>
  <c r="K4" i="191"/>
  <c r="U4" i="191"/>
  <c r="I4" i="191"/>
  <c r="T4" i="191"/>
  <c r="G4" i="191"/>
  <c r="R4" i="191"/>
  <c r="F4" i="191"/>
  <c r="Q4" i="191"/>
  <c r="D4" i="191"/>
  <c r="AA4" i="191"/>
  <c r="O4" i="191"/>
  <c r="C4" i="191"/>
  <c r="Y6" i="191"/>
  <c r="J6" i="191"/>
  <c r="AB6" i="191"/>
  <c r="V8" i="192"/>
  <c r="U8" i="192"/>
  <c r="O8" i="192"/>
  <c r="K8" i="192"/>
  <c r="J8" i="192"/>
  <c r="E8" i="192"/>
  <c r="C8" i="192"/>
  <c r="U10" i="193"/>
  <c r="F10" i="193"/>
  <c r="S10" i="193"/>
  <c r="E10" i="193"/>
  <c r="Q10" i="193"/>
  <c r="C10" i="193"/>
  <c r="O10" i="193"/>
  <c r="M10" i="193"/>
  <c r="Y10" i="193"/>
  <c r="K10" i="193"/>
  <c r="W10" i="193"/>
  <c r="I10" i="193"/>
  <c r="M4" i="195"/>
  <c r="AA4" i="195"/>
  <c r="Y4" i="195"/>
  <c r="W4" i="195"/>
  <c r="O4" i="195"/>
  <c r="K4" i="195"/>
  <c r="I4" i="195"/>
  <c r="W6" i="195"/>
  <c r="S6" i="195"/>
  <c r="G6" i="195"/>
  <c r="C6" i="195"/>
  <c r="O6" i="195"/>
  <c r="Y8" i="196"/>
  <c r="O8" i="196"/>
  <c r="K8" i="196"/>
  <c r="I8" i="196"/>
  <c r="M8" i="196"/>
  <c r="Z10" i="197"/>
  <c r="H10" i="197"/>
  <c r="X10" i="197"/>
  <c r="F10" i="197"/>
  <c r="U10" i="197"/>
  <c r="E10" i="197"/>
  <c r="R10" i="197"/>
  <c r="B10" i="197"/>
  <c r="Q10" i="197"/>
  <c r="S10" i="197"/>
  <c r="P10" i="197"/>
  <c r="M10" i="197"/>
  <c r="N12" i="198"/>
  <c r="R12" i="198"/>
  <c r="T4" i="199"/>
  <c r="E4" i="199"/>
  <c r="A1" i="199"/>
  <c r="R4" i="199"/>
  <c r="D4" i="199"/>
  <c r="P4" i="199"/>
  <c r="B4" i="199"/>
  <c r="N4" i="199"/>
  <c r="Z4" i="199"/>
  <c r="L4" i="199"/>
  <c r="X4" i="199"/>
  <c r="J4" i="199"/>
  <c r="V4" i="199"/>
  <c r="I4" i="199"/>
  <c r="Q6" i="199"/>
  <c r="P6" i="199"/>
  <c r="L6" i="199"/>
  <c r="AB6" i="199"/>
  <c r="J6" i="199"/>
  <c r="X6" i="199"/>
  <c r="I6" i="199"/>
  <c r="V6" i="199"/>
  <c r="H6" i="199"/>
  <c r="U6" i="199"/>
  <c r="E6" i="199"/>
  <c r="M8" i="200"/>
  <c r="L8" i="200"/>
  <c r="H8" i="200"/>
  <c r="AB8" i="200"/>
  <c r="D8" i="200"/>
  <c r="Y8" i="200"/>
  <c r="B8" i="200"/>
  <c r="V8" i="200"/>
  <c r="X8" i="200"/>
  <c r="R8" i="200"/>
  <c r="P11" i="207"/>
  <c r="K11" i="207"/>
  <c r="I11" i="207"/>
  <c r="H11" i="207"/>
  <c r="R11" i="207"/>
  <c r="B9" i="210"/>
  <c r="Z9" i="210"/>
  <c r="R9" i="210"/>
  <c r="Q9" i="210"/>
  <c r="E11" i="211"/>
  <c r="AB11" i="211"/>
  <c r="V11" i="211"/>
  <c r="U11" i="211"/>
  <c r="N11" i="211"/>
  <c r="M11" i="211"/>
  <c r="Q13" i="213"/>
  <c r="U13" i="213"/>
  <c r="O13" i="213"/>
  <c r="M13" i="213"/>
  <c r="AA13" i="213"/>
  <c r="I13" i="213"/>
  <c r="Y13" i="213"/>
  <c r="H13" i="213"/>
  <c r="X13" i="213"/>
  <c r="G13" i="213"/>
  <c r="S13" i="213"/>
  <c r="C13" i="213"/>
  <c r="O5" i="213"/>
  <c r="Y5" i="213"/>
  <c r="W5" i="213"/>
  <c r="U5" i="213"/>
  <c r="I5" i="213"/>
  <c r="G5" i="213"/>
  <c r="E7" i="212"/>
  <c r="D7" i="212"/>
  <c r="AB7" i="212"/>
  <c r="C7" i="212"/>
  <c r="Y7" i="212"/>
  <c r="X7" i="212"/>
  <c r="S7" i="212"/>
  <c r="Q7" i="212"/>
  <c r="P7" i="212"/>
  <c r="L9" i="214"/>
  <c r="K9" i="214"/>
  <c r="V9" i="214"/>
  <c r="S11" i="215"/>
  <c r="C11" i="215"/>
  <c r="R11" i="215"/>
  <c r="B11" i="215"/>
  <c r="Q11" i="215"/>
  <c r="X11" i="215"/>
  <c r="P11" i="215"/>
  <c r="AB11" i="215"/>
  <c r="K11" i="215"/>
  <c r="AA11" i="215"/>
  <c r="I11" i="215"/>
  <c r="Y11" i="215"/>
  <c r="H11" i="215"/>
  <c r="AB13" i="216"/>
  <c r="Q13" i="216"/>
  <c r="G13" i="216"/>
  <c r="AA13" i="216"/>
  <c r="P13" i="216"/>
  <c r="F13" i="216"/>
  <c r="Y13" i="216"/>
  <c r="O13" i="216"/>
  <c r="E13" i="216"/>
  <c r="X13" i="216"/>
  <c r="N13" i="216"/>
  <c r="D13" i="216"/>
  <c r="W13" i="216"/>
  <c r="M13" i="216"/>
  <c r="C13" i="216"/>
  <c r="V13" i="216"/>
  <c r="L13" i="216"/>
  <c r="U13" i="216"/>
  <c r="I13" i="216"/>
  <c r="R5" i="216"/>
  <c r="L5" i="216"/>
  <c r="B5" i="216"/>
  <c r="AB5" i="216"/>
  <c r="E9" i="218"/>
  <c r="C9" i="218"/>
  <c r="N9" i="218"/>
  <c r="V9" i="218"/>
  <c r="U11" i="219"/>
  <c r="E11" i="219"/>
  <c r="C11" i="219"/>
  <c r="O13" i="220"/>
  <c r="N13" i="220"/>
  <c r="G13" i="220"/>
  <c r="Y13" i="220"/>
  <c r="F5" i="220"/>
  <c r="Y5" i="220"/>
  <c r="W5" i="220"/>
  <c r="O5" i="220"/>
  <c r="Y9" i="226"/>
  <c r="K9" i="226"/>
  <c r="AB9" i="226"/>
  <c r="X11" i="228"/>
  <c r="P11" i="228"/>
  <c r="E13" i="227"/>
  <c r="AB13" i="227"/>
  <c r="C13" i="227"/>
  <c r="X13" i="227"/>
  <c r="U13" i="227"/>
  <c r="T13" i="227"/>
  <c r="S13" i="227"/>
  <c r="M13" i="227"/>
  <c r="I13" i="227"/>
  <c r="G5" i="227"/>
  <c r="E5" i="227"/>
  <c r="Y5" i="227"/>
  <c r="X5" i="227"/>
  <c r="W5" i="227"/>
  <c r="R5" i="227"/>
  <c r="Q5" i="227"/>
  <c r="M5" i="227"/>
  <c r="U7" i="229"/>
  <c r="I7" i="229"/>
  <c r="E7" i="229"/>
  <c r="P7" i="229"/>
  <c r="Q9" i="230"/>
  <c r="V9" i="230"/>
  <c r="J8" i="136"/>
  <c r="T8" i="136"/>
  <c r="P10" i="137"/>
  <c r="G4" i="139"/>
  <c r="T4" i="139"/>
  <c r="Y6" i="139"/>
  <c r="L6" i="139"/>
  <c r="Z6" i="139"/>
  <c r="Y9" i="140"/>
  <c r="Y9" i="144"/>
  <c r="D5" i="146"/>
  <c r="P5" i="146"/>
  <c r="AB5" i="146"/>
  <c r="G13" i="146"/>
  <c r="Q13" i="146"/>
  <c r="Q9" i="148"/>
  <c r="I5" i="150"/>
  <c r="B5" i="154"/>
  <c r="N5" i="154"/>
  <c r="AB5" i="154"/>
  <c r="L13" i="154"/>
  <c r="W13" i="154"/>
  <c r="S7" i="155"/>
  <c r="G9" i="156"/>
  <c r="U9" i="156"/>
  <c r="X11" i="157"/>
  <c r="K5" i="158"/>
  <c r="AB5" i="158"/>
  <c r="L13" i="158"/>
  <c r="AB13" i="158"/>
  <c r="D7" i="159"/>
  <c r="P7" i="159"/>
  <c r="AA7" i="159"/>
  <c r="O9" i="160"/>
  <c r="P4" i="166"/>
  <c r="M6" i="166"/>
  <c r="F8" i="167"/>
  <c r="AB8" i="167"/>
  <c r="B10" i="168"/>
  <c r="K10" i="168"/>
  <c r="T10" i="168"/>
  <c r="O12" i="169"/>
  <c r="K4" i="170"/>
  <c r="K6" i="170"/>
  <c r="L4" i="175"/>
  <c r="AB4" i="175"/>
  <c r="E6" i="175"/>
  <c r="U6" i="175"/>
  <c r="G12" i="194"/>
  <c r="U4" i="199"/>
  <c r="E5" i="213"/>
  <c r="Y8" i="136"/>
  <c r="K8" i="136"/>
  <c r="U8" i="136"/>
  <c r="X10" i="137"/>
  <c r="J4" i="139"/>
  <c r="U4" i="139"/>
  <c r="B6" i="139"/>
  <c r="M6" i="139"/>
  <c r="AA6" i="139"/>
  <c r="AB11" i="145"/>
  <c r="E5" i="146"/>
  <c r="Q5" i="146"/>
  <c r="H13" i="146"/>
  <c r="S13" i="146"/>
  <c r="D9" i="148"/>
  <c r="Q5" i="150"/>
  <c r="D5" i="154"/>
  <c r="O5" i="154"/>
  <c r="AA13" i="154"/>
  <c r="M13" i="154"/>
  <c r="Z13" i="154"/>
  <c r="V7" i="155"/>
  <c r="J9" i="156"/>
  <c r="V9" i="156"/>
  <c r="E11" i="157"/>
  <c r="N5" i="158"/>
  <c r="M13" i="158"/>
  <c r="E7" i="159"/>
  <c r="Q7" i="159"/>
  <c r="P9" i="160"/>
  <c r="B4" i="166"/>
  <c r="Q4" i="166"/>
  <c r="P6" i="166"/>
  <c r="I8" i="167"/>
  <c r="C10" i="168"/>
  <c r="L10" i="168"/>
  <c r="U10" i="168"/>
  <c r="M6" i="170"/>
  <c r="M4" i="175"/>
  <c r="H6" i="175"/>
  <c r="X6" i="175"/>
  <c r="B8" i="176"/>
  <c r="C6" i="179"/>
  <c r="H6" i="187"/>
  <c r="G10" i="193"/>
  <c r="D11" i="215"/>
  <c r="G5" i="220"/>
  <c r="B8" i="136"/>
  <c r="L8" i="136"/>
  <c r="W8" i="136"/>
  <c r="X12" i="138"/>
  <c r="K4" i="139"/>
  <c r="W4" i="139"/>
  <c r="C6" i="139"/>
  <c r="O6" i="139"/>
  <c r="AB6" i="139"/>
  <c r="C11" i="145"/>
  <c r="G5" i="146"/>
  <c r="R5" i="146"/>
  <c r="I13" i="146"/>
  <c r="U13" i="146"/>
  <c r="H9" i="148"/>
  <c r="I13" i="150"/>
  <c r="E5" i="154"/>
  <c r="R5" i="154"/>
  <c r="B13" i="154"/>
  <c r="N13" i="154"/>
  <c r="AB13" i="154"/>
  <c r="X7" i="155"/>
  <c r="Y7" i="155"/>
  <c r="L9" i="156"/>
  <c r="W9" i="156"/>
  <c r="F11" i="157"/>
  <c r="P5" i="158"/>
  <c r="S13" i="158"/>
  <c r="Q13" i="158"/>
  <c r="G7" i="159"/>
  <c r="R7" i="159"/>
  <c r="E9" i="160"/>
  <c r="Q9" i="160"/>
  <c r="E4" i="166"/>
  <c r="A1" i="166"/>
  <c r="R4" i="166"/>
  <c r="Q6" i="166"/>
  <c r="K8" i="167"/>
  <c r="D10" i="168"/>
  <c r="M10" i="168"/>
  <c r="V10" i="168"/>
  <c r="R6" i="170"/>
  <c r="Z4" i="175"/>
  <c r="P4" i="175"/>
  <c r="K6" i="175"/>
  <c r="AA6" i="175"/>
  <c r="I8" i="176"/>
  <c r="N6" i="179"/>
  <c r="R6" i="187"/>
  <c r="B8" i="188"/>
  <c r="V10" i="193"/>
  <c r="J10" i="197"/>
  <c r="J9" i="210"/>
  <c r="B13" i="213"/>
  <c r="T11" i="215"/>
  <c r="C8" i="136"/>
  <c r="M8" i="136"/>
  <c r="X8" i="136"/>
  <c r="Y4" i="139"/>
  <c r="L4" i="139"/>
  <c r="Z4" i="139"/>
  <c r="D6" i="139"/>
  <c r="R6" i="139"/>
  <c r="E11" i="145"/>
  <c r="H5" i="146"/>
  <c r="U5" i="146"/>
  <c r="K13" i="146"/>
  <c r="W13" i="146"/>
  <c r="I9" i="148"/>
  <c r="Q13" i="150"/>
  <c r="F5" i="154"/>
  <c r="T5" i="154"/>
  <c r="D13" i="154"/>
  <c r="O13" i="154"/>
  <c r="F7" i="155"/>
  <c r="AA9" i="156"/>
  <c r="M9" i="156"/>
  <c r="Z9" i="156"/>
  <c r="J11" i="157"/>
  <c r="B5" i="158"/>
  <c r="S5" i="158"/>
  <c r="B13" i="158"/>
  <c r="R13" i="158"/>
  <c r="H7" i="159"/>
  <c r="U7" i="159"/>
  <c r="F9" i="160"/>
  <c r="T9" i="160"/>
  <c r="G4" i="166"/>
  <c r="U4" i="166"/>
  <c r="X6" i="166"/>
  <c r="R6" i="166"/>
  <c r="N8" i="167"/>
  <c r="E10" i="168"/>
  <c r="N10" i="168"/>
  <c r="W10" i="168"/>
  <c r="AB6" i="170"/>
  <c r="S6" i="170"/>
  <c r="C4" i="175"/>
  <c r="S4" i="175"/>
  <c r="L6" i="175"/>
  <c r="AB6" i="175"/>
  <c r="O8" i="176"/>
  <c r="X6" i="179"/>
  <c r="N8" i="192"/>
  <c r="AA10" i="197"/>
  <c r="Q11" i="207"/>
  <c r="R13" i="213"/>
  <c r="D8" i="136"/>
  <c r="O8" i="136"/>
  <c r="Z8" i="136"/>
  <c r="B4" i="139"/>
  <c r="M4" i="139"/>
  <c r="AA4" i="139"/>
  <c r="E6" i="139"/>
  <c r="S6" i="139"/>
  <c r="Z9" i="140"/>
  <c r="J11" i="145"/>
  <c r="I5" i="146"/>
  <c r="V5" i="146"/>
  <c r="B13" i="146"/>
  <c r="L13" i="146"/>
  <c r="X13" i="146"/>
  <c r="M9" i="148"/>
  <c r="G5" i="154"/>
  <c r="U5" i="154"/>
  <c r="E13" i="154"/>
  <c r="R13" i="154"/>
  <c r="H7" i="155"/>
  <c r="B9" i="156"/>
  <c r="N9" i="156"/>
  <c r="AB9" i="156"/>
  <c r="P11" i="157"/>
  <c r="C5" i="158"/>
  <c r="T5" i="158"/>
  <c r="C13" i="158"/>
  <c r="T13" i="158"/>
  <c r="I7" i="159"/>
  <c r="W7" i="159"/>
  <c r="G9" i="160"/>
  <c r="U9" i="160"/>
  <c r="H4" i="166"/>
  <c r="W4" i="166"/>
  <c r="B6" i="166"/>
  <c r="U6" i="166"/>
  <c r="S8" i="167"/>
  <c r="F10" i="168"/>
  <c r="O10" i="168"/>
  <c r="X10" i="168"/>
  <c r="B6" i="170"/>
  <c r="U6" i="170"/>
  <c r="D4" i="175"/>
  <c r="T4" i="175"/>
  <c r="M6" i="175"/>
  <c r="W8" i="176"/>
  <c r="B4" i="179"/>
  <c r="Z8" i="192"/>
  <c r="Q8" i="200"/>
  <c r="E8" i="136"/>
  <c r="P8" i="136"/>
  <c r="AA8" i="136"/>
  <c r="C4" i="139"/>
  <c r="O4" i="139"/>
  <c r="AB4" i="139"/>
  <c r="G6" i="139"/>
  <c r="T6" i="139"/>
  <c r="B9" i="140"/>
  <c r="U9" i="144"/>
  <c r="S11" i="145"/>
  <c r="L5" i="146"/>
  <c r="W5" i="146"/>
  <c r="C13" i="146"/>
  <c r="M13" i="146"/>
  <c r="Y13" i="146"/>
  <c r="M7" i="147"/>
  <c r="N9" i="148"/>
  <c r="J5" i="154"/>
  <c r="V5" i="154"/>
  <c r="F13" i="154"/>
  <c r="T13" i="154"/>
  <c r="I7" i="155"/>
  <c r="D9" i="156"/>
  <c r="O9" i="156"/>
  <c r="Q11" i="157"/>
  <c r="F5" i="158"/>
  <c r="U5" i="158"/>
  <c r="E13" i="158"/>
  <c r="X13" i="158"/>
  <c r="L7" i="159"/>
  <c r="X7" i="159"/>
  <c r="H9" i="160"/>
  <c r="V9" i="160"/>
  <c r="I4" i="166"/>
  <c r="X4" i="166"/>
  <c r="E6" i="166"/>
  <c r="Y6" i="166"/>
  <c r="Y8" i="167"/>
  <c r="T8" i="167"/>
  <c r="G10" i="168"/>
  <c r="P10" i="168"/>
  <c r="Z10" i="168"/>
  <c r="C6" i="170"/>
  <c r="Z6" i="170"/>
  <c r="E4" i="175"/>
  <c r="A1" i="175"/>
  <c r="U4" i="175"/>
  <c r="Z6" i="175"/>
  <c r="P6" i="175"/>
  <c r="F10" i="177"/>
  <c r="M4" i="179"/>
  <c r="D4" i="187"/>
  <c r="X12" i="190"/>
  <c r="B4" i="191"/>
  <c r="B6" i="199"/>
  <c r="U9" i="214"/>
  <c r="U9" i="218"/>
  <c r="G8" i="136"/>
  <c r="R8" i="136"/>
  <c r="D4" i="139"/>
  <c r="J6" i="139"/>
  <c r="X5" i="146"/>
  <c r="M5" i="146"/>
  <c r="D13" i="146"/>
  <c r="O13" i="146"/>
  <c r="L5" i="154"/>
  <c r="G13" i="154"/>
  <c r="E9" i="156"/>
  <c r="I5" i="158"/>
  <c r="H13" i="158"/>
  <c r="M7" i="159"/>
  <c r="I9" i="160"/>
  <c r="J4" i="166"/>
  <c r="C8" i="167"/>
  <c r="H10" i="168"/>
  <c r="R10" i="168"/>
  <c r="E6" i="170"/>
  <c r="H4" i="175"/>
  <c r="C6" i="175"/>
  <c r="P10" i="177"/>
  <c r="W4" i="179"/>
  <c r="AB4" i="187"/>
  <c r="M4" i="191"/>
  <c r="T6" i="199"/>
  <c r="F11" i="211"/>
  <c r="L7" i="212"/>
  <c r="H13" i="216"/>
  <c r="I5" i="227"/>
  <c r="G13" i="227"/>
  <c r="J9" i="187"/>
  <c r="D8" i="139"/>
  <c r="J13" i="168"/>
  <c r="N7" i="169"/>
  <c r="L9" i="175"/>
  <c r="K11" i="176"/>
  <c r="AA5" i="177"/>
  <c r="D13" i="177"/>
  <c r="E11" i="180"/>
  <c r="D7" i="190"/>
  <c r="O11" i="192"/>
  <c r="C7" i="194"/>
  <c r="B5" i="197"/>
  <c r="J11" i="200"/>
  <c r="J4" i="211"/>
  <c r="U6" i="219"/>
  <c r="J13" i="157"/>
  <c r="G9" i="159"/>
  <c r="K13" i="168"/>
  <c r="U7" i="169"/>
  <c r="AB9" i="175"/>
  <c r="M11" i="176"/>
  <c r="F13" i="177"/>
  <c r="F7" i="178"/>
  <c r="H9" i="179"/>
  <c r="F11" i="180"/>
  <c r="P11" i="188"/>
  <c r="F7" i="190"/>
  <c r="Y9" i="191"/>
  <c r="K11" i="192"/>
  <c r="X5" i="197"/>
  <c r="K7" i="158"/>
  <c r="AA9" i="159"/>
  <c r="N13" i="168"/>
  <c r="V7" i="169"/>
  <c r="U11" i="176"/>
  <c r="G13" i="177"/>
  <c r="G7" i="178"/>
  <c r="I9" i="179"/>
  <c r="M11" i="180"/>
  <c r="Z11" i="188"/>
  <c r="C9" i="191"/>
  <c r="W13" i="168"/>
  <c r="C7" i="169"/>
  <c r="W7" i="169"/>
  <c r="V11" i="176"/>
  <c r="Z13" i="177"/>
  <c r="H7" i="178"/>
  <c r="K9" i="179"/>
  <c r="N11" i="180"/>
  <c r="X13" i="168"/>
  <c r="D7" i="169"/>
  <c r="W11" i="176"/>
  <c r="AA13" i="177"/>
  <c r="P7" i="178"/>
  <c r="T9" i="179"/>
  <c r="O11" i="180"/>
  <c r="I9" i="187"/>
  <c r="C117" i="131"/>
  <c r="C767" i="131"/>
  <c r="C9" i="137"/>
  <c r="M9" i="137"/>
  <c r="X9" i="137"/>
  <c r="J11" i="138"/>
  <c r="U11" i="138"/>
  <c r="V8" i="140"/>
  <c r="I4" i="147"/>
  <c r="S6" i="147"/>
  <c r="E8" i="148"/>
  <c r="Y8" i="148"/>
  <c r="B10" i="149"/>
  <c r="J4" i="155"/>
  <c r="V4" i="155"/>
  <c r="F6" i="155"/>
  <c r="T6" i="155"/>
  <c r="I8" i="156"/>
  <c r="X8" i="156"/>
  <c r="H10" i="157"/>
  <c r="R10" i="157"/>
  <c r="E6" i="159"/>
  <c r="P6" i="159"/>
  <c r="AB6" i="159"/>
  <c r="P8" i="160"/>
  <c r="E11" i="165"/>
  <c r="Q11" i="165"/>
  <c r="D5" i="166"/>
  <c r="T5" i="166"/>
  <c r="L13" i="166"/>
  <c r="G7" i="167"/>
  <c r="U7" i="167"/>
  <c r="K9" i="168"/>
  <c r="Z11" i="169"/>
  <c r="Y5" i="170"/>
  <c r="Y13" i="170"/>
  <c r="P5" i="175"/>
  <c r="V13" i="175"/>
  <c r="W13" i="175"/>
  <c r="C7" i="176"/>
  <c r="N7" i="176"/>
  <c r="X7" i="176"/>
  <c r="C9" i="177"/>
  <c r="R9" i="177"/>
  <c r="AB11" i="178"/>
  <c r="K11" i="178"/>
  <c r="V11" i="178"/>
  <c r="C5" i="179"/>
  <c r="V13" i="179"/>
  <c r="B7" i="180"/>
  <c r="K7" i="180"/>
  <c r="T7" i="180"/>
  <c r="H5" i="187"/>
  <c r="E7" i="188"/>
  <c r="Z7" i="188"/>
  <c r="E7" i="192"/>
  <c r="C356" i="131"/>
  <c r="C677" i="131"/>
  <c r="C282" i="131"/>
  <c r="C47" i="131"/>
  <c r="C127" i="131"/>
  <c r="C292" i="131"/>
  <c r="C376" i="131"/>
  <c r="C456" i="131"/>
  <c r="C537" i="131"/>
  <c r="C617" i="131"/>
  <c r="C697" i="131"/>
  <c r="C777" i="131"/>
  <c r="D5" i="208"/>
  <c r="D9" i="137"/>
  <c r="O9" i="137"/>
  <c r="Z9" i="137"/>
  <c r="K11" i="138"/>
  <c r="W11" i="138"/>
  <c r="W5" i="139"/>
  <c r="U13" i="139"/>
  <c r="L4" i="147"/>
  <c r="D6" i="147"/>
  <c r="T6" i="147"/>
  <c r="I8" i="148"/>
  <c r="Z8" i="148"/>
  <c r="G10" i="149"/>
  <c r="L4" i="155"/>
  <c r="W4" i="155"/>
  <c r="G6" i="155"/>
  <c r="U6" i="155"/>
  <c r="J8" i="156"/>
  <c r="Y8" i="156"/>
  <c r="I10" i="157"/>
  <c r="T10" i="157"/>
  <c r="F6" i="159"/>
  <c r="Q6" i="159"/>
  <c r="R8" i="160"/>
  <c r="F11" i="165"/>
  <c r="R11" i="165"/>
  <c r="E5" i="166"/>
  <c r="U5" i="166"/>
  <c r="M13" i="166"/>
  <c r="H7" i="167"/>
  <c r="W7" i="167"/>
  <c r="L9" i="168"/>
  <c r="T5" i="175"/>
  <c r="D13" i="175"/>
  <c r="X13" i="175"/>
  <c r="E7" i="176"/>
  <c r="O7" i="176"/>
  <c r="Z7" i="176"/>
  <c r="D9" i="177"/>
  <c r="S9" i="177"/>
  <c r="B11" i="178"/>
  <c r="M11" i="178"/>
  <c r="W11" i="178"/>
  <c r="D5" i="179"/>
  <c r="W13" i="179"/>
  <c r="C7" i="180"/>
  <c r="L7" i="180"/>
  <c r="U7" i="180"/>
  <c r="F7" i="188"/>
  <c r="C107" i="131"/>
  <c r="C436" i="131"/>
  <c r="C597" i="131"/>
  <c r="C918" i="131"/>
  <c r="C34" i="131"/>
  <c r="D5" i="135"/>
  <c r="C607" i="131"/>
  <c r="C57" i="131"/>
  <c r="C787" i="131"/>
  <c r="D5" i="209"/>
  <c r="C848" i="131"/>
  <c r="C547" i="131"/>
  <c r="C312" i="131"/>
  <c r="C637" i="131"/>
  <c r="Z13" i="187"/>
  <c r="H13" i="187"/>
  <c r="Y13" i="187"/>
  <c r="G13" i="187"/>
  <c r="W13" i="187"/>
  <c r="E13" i="187"/>
  <c r="P13" i="187"/>
  <c r="Z5" i="187"/>
  <c r="P5" i="187"/>
  <c r="F5" i="187"/>
  <c r="Y5" i="187"/>
  <c r="O5" i="187"/>
  <c r="E5" i="187"/>
  <c r="X5" i="187"/>
  <c r="N5" i="187"/>
  <c r="D5" i="187"/>
  <c r="U5" i="187"/>
  <c r="I5" i="187"/>
  <c r="Y7" i="188"/>
  <c r="N7" i="188"/>
  <c r="D7" i="188"/>
  <c r="X7" i="188"/>
  <c r="M7" i="188"/>
  <c r="C7" i="188"/>
  <c r="V7" i="188"/>
  <c r="L7" i="188"/>
  <c r="B7" i="188"/>
  <c r="R7" i="188"/>
  <c r="H7" i="188"/>
  <c r="U9" i="189"/>
  <c r="Q9" i="189"/>
  <c r="P9" i="189"/>
  <c r="F9" i="189"/>
  <c r="R11" i="190"/>
  <c r="N11" i="190"/>
  <c r="J11" i="190"/>
  <c r="Y11" i="190"/>
  <c r="D11" i="190"/>
  <c r="V13" i="191"/>
  <c r="K13" i="191"/>
  <c r="U13" i="191"/>
  <c r="Q13" i="191"/>
  <c r="G13" i="191"/>
  <c r="S5" i="191"/>
  <c r="Y5" i="191"/>
  <c r="Q5" i="191"/>
  <c r="O5" i="191"/>
  <c r="Z5" i="191"/>
  <c r="G5" i="191"/>
  <c r="J7" i="192"/>
  <c r="AA7" i="192"/>
  <c r="G7" i="192"/>
  <c r="Z7" i="192"/>
  <c r="F7" i="192"/>
  <c r="Q7" i="192"/>
  <c r="C24" i="131"/>
  <c r="C516" i="131"/>
  <c r="C998" i="131"/>
  <c r="C527" i="131"/>
  <c r="D5" i="183"/>
  <c r="C928" i="131"/>
  <c r="C137" i="131"/>
  <c r="C302" i="131"/>
  <c r="C627" i="131"/>
  <c r="C868" i="131"/>
  <c r="C67" i="131"/>
  <c r="C232" i="131"/>
  <c r="C476" i="131"/>
  <c r="C798" i="131"/>
  <c r="C77" i="131"/>
  <c r="C242" i="131"/>
  <c r="C406" i="131"/>
  <c r="C647" i="131"/>
  <c r="C888" i="131"/>
  <c r="H7" i="136"/>
  <c r="H9" i="137"/>
  <c r="S9" i="137"/>
  <c r="C11" i="138"/>
  <c r="O11" i="138"/>
  <c r="AB11" i="138"/>
  <c r="F8" i="140"/>
  <c r="U4" i="147"/>
  <c r="I6" i="147"/>
  <c r="AB6" i="147"/>
  <c r="P8" i="148"/>
  <c r="K10" i="149"/>
  <c r="D4" i="155"/>
  <c r="O4" i="155"/>
  <c r="AA6" i="155"/>
  <c r="M6" i="155"/>
  <c r="Z6" i="155"/>
  <c r="B8" i="156"/>
  <c r="Q8" i="156"/>
  <c r="C10" i="157"/>
  <c r="M10" i="157"/>
  <c r="X10" i="157"/>
  <c r="P12" i="158"/>
  <c r="I6" i="159"/>
  <c r="W6" i="159"/>
  <c r="D8" i="160"/>
  <c r="Z8" i="160"/>
  <c r="I11" i="165"/>
  <c r="Y11" i="165"/>
  <c r="K5" i="166"/>
  <c r="AA13" i="166"/>
  <c r="M7" i="167"/>
  <c r="B9" i="168"/>
  <c r="T9" i="168"/>
  <c r="M11" i="169"/>
  <c r="F5" i="170"/>
  <c r="G13" i="170"/>
  <c r="G5" i="175"/>
  <c r="AB5" i="175"/>
  <c r="L13" i="175"/>
  <c r="H7" i="176"/>
  <c r="S7" i="176"/>
  <c r="J9" i="177"/>
  <c r="Y9" i="177"/>
  <c r="F11" i="178"/>
  <c r="P11" i="178"/>
  <c r="AA11" i="178"/>
  <c r="Y5" i="179"/>
  <c r="C13" i="179"/>
  <c r="F7" i="180"/>
  <c r="O7" i="180"/>
  <c r="X7" i="180"/>
  <c r="R5" i="187"/>
  <c r="M13" i="187"/>
  <c r="P7" i="188"/>
  <c r="X9" i="189"/>
  <c r="S11" i="190"/>
  <c r="H5" i="191"/>
  <c r="J13" i="191"/>
  <c r="V7" i="192"/>
  <c r="Z10" i="186"/>
  <c r="Q10" i="186"/>
  <c r="E4" i="188"/>
  <c r="A1" i="188"/>
  <c r="J4" i="188"/>
  <c r="W6" i="188"/>
  <c r="N6" i="188"/>
  <c r="F6" i="188"/>
  <c r="E6" i="188"/>
  <c r="X6" i="188"/>
  <c r="U8" i="189"/>
  <c r="Z8" i="189"/>
  <c r="Y8" i="189"/>
  <c r="V8" i="189"/>
  <c r="K8" i="189"/>
  <c r="V12" i="191"/>
  <c r="W12" i="191"/>
  <c r="K12" i="191"/>
  <c r="O4" i="192"/>
  <c r="R4" i="192"/>
  <c r="Q4" i="192"/>
  <c r="R8" i="197"/>
  <c r="S8" i="197"/>
  <c r="J8" i="197"/>
  <c r="I8" i="197"/>
  <c r="H4" i="200"/>
  <c r="AB4" i="200"/>
  <c r="T6" i="200"/>
  <c r="V6" i="200"/>
  <c r="Q6" i="200"/>
  <c r="Z7" i="210"/>
  <c r="I7" i="210"/>
  <c r="U9" i="211"/>
  <c r="AB9" i="211"/>
  <c r="X5" i="212"/>
  <c r="H5" i="212"/>
  <c r="Y5" i="212"/>
  <c r="AB7" i="214"/>
  <c r="G7" i="214"/>
  <c r="Z9" i="215"/>
  <c r="AA9" i="215"/>
  <c r="X9" i="215"/>
  <c r="R11" i="216"/>
  <c r="V11" i="216"/>
  <c r="Q11" i="216"/>
  <c r="F11" i="216"/>
  <c r="AB5" i="217"/>
  <c r="J5" i="217"/>
  <c r="M7" i="218"/>
  <c r="R7" i="218"/>
  <c r="I7" i="218"/>
  <c r="W9" i="219"/>
  <c r="U9" i="219"/>
  <c r="G11" i="220"/>
  <c r="I11" i="220"/>
  <c r="C446" i="131"/>
  <c r="C687" i="131"/>
  <c r="C219" i="131"/>
  <c r="C386" i="131"/>
  <c r="C707" i="131"/>
  <c r="C948" i="131"/>
  <c r="D4" i="225"/>
  <c r="C147" i="131"/>
  <c r="C396" i="131"/>
  <c r="C557" i="131"/>
  <c r="C717" i="131"/>
  <c r="C958" i="131"/>
  <c r="C157" i="131"/>
  <c r="C326" i="131"/>
  <c r="C486" i="131"/>
  <c r="C567" i="131"/>
  <c r="C808" i="131"/>
  <c r="C968" i="131"/>
  <c r="C3" i="131"/>
  <c r="C87" i="131"/>
  <c r="C167" i="131"/>
  <c r="C252" i="131"/>
  <c r="C416" i="131"/>
  <c r="C496" i="131"/>
  <c r="C577" i="131"/>
  <c r="C657" i="131"/>
  <c r="C737" i="131"/>
  <c r="D5" i="239"/>
  <c r="C818" i="131"/>
  <c r="C898" i="131"/>
  <c r="C978" i="131"/>
  <c r="P7" i="136"/>
  <c r="J9" i="137"/>
  <c r="T9" i="137"/>
  <c r="D11" i="138"/>
  <c r="R11" i="138"/>
  <c r="M8" i="140"/>
  <c r="AB4" i="147"/>
  <c r="W4" i="147"/>
  <c r="K6" i="147"/>
  <c r="AB8" i="148"/>
  <c r="Q8" i="148"/>
  <c r="U10" i="149"/>
  <c r="E4" i="155"/>
  <c r="A1" i="155"/>
  <c r="R4" i="155"/>
  <c r="B6" i="155"/>
  <c r="N6" i="155"/>
  <c r="AB6" i="155"/>
  <c r="C8" i="156"/>
  <c r="R8" i="156"/>
  <c r="D10" i="157"/>
  <c r="N10" i="157"/>
  <c r="Y10" i="157"/>
  <c r="M6" i="159"/>
  <c r="X6" i="159"/>
  <c r="E8" i="160"/>
  <c r="AB8" i="160"/>
  <c r="N11" i="165"/>
  <c r="Z11" i="165"/>
  <c r="N5" i="166"/>
  <c r="P7" i="167"/>
  <c r="C9" i="168"/>
  <c r="V9" i="168"/>
  <c r="I11" i="169"/>
  <c r="G5" i="170"/>
  <c r="I13" i="170"/>
  <c r="H5" i="175"/>
  <c r="O13" i="175"/>
  <c r="J7" i="176"/>
  <c r="U7" i="176"/>
  <c r="L9" i="177"/>
  <c r="Z9" i="177"/>
  <c r="G11" i="178"/>
  <c r="R11" i="178"/>
  <c r="Z5" i="179"/>
  <c r="D13" i="179"/>
  <c r="G7" i="180"/>
  <c r="P7" i="180"/>
  <c r="Z7" i="180"/>
  <c r="V5" i="187"/>
  <c r="N13" i="187"/>
  <c r="Q7" i="188"/>
  <c r="C9" i="189"/>
  <c r="W11" i="190"/>
  <c r="K5" i="191"/>
  <c r="O13" i="191"/>
  <c r="C187" i="131"/>
  <c r="C757" i="131"/>
  <c r="D5" i="206"/>
  <c r="C366" i="131"/>
  <c r="C466" i="131"/>
  <c r="C13" i="131"/>
  <c r="C97" i="131"/>
  <c r="C177" i="131"/>
  <c r="C262" i="131"/>
  <c r="C346" i="131"/>
  <c r="C426" i="131"/>
  <c r="C506" i="131"/>
  <c r="C587" i="131"/>
  <c r="C667" i="131"/>
  <c r="C747" i="131"/>
  <c r="C828" i="131"/>
  <c r="C908" i="131"/>
  <c r="C988" i="131"/>
  <c r="Y9" i="137"/>
  <c r="K9" i="137"/>
  <c r="U9" i="137"/>
  <c r="E11" i="138"/>
  <c r="S11" i="138"/>
  <c r="N8" i="140"/>
  <c r="C4" i="147"/>
  <c r="X4" i="147"/>
  <c r="O6" i="147"/>
  <c r="C8" i="148"/>
  <c r="S8" i="148"/>
  <c r="F4" i="155"/>
  <c r="T4" i="155"/>
  <c r="D6" i="155"/>
  <c r="O6" i="155"/>
  <c r="F8" i="156"/>
  <c r="S8" i="156"/>
  <c r="E10" i="157"/>
  <c r="P10" i="157"/>
  <c r="Z10" i="157"/>
  <c r="N6" i="159"/>
  <c r="Y6" i="159"/>
  <c r="H8" i="160"/>
  <c r="V11" i="165"/>
  <c r="O11" i="165"/>
  <c r="Y5" i="166"/>
  <c r="Q5" i="166"/>
  <c r="B7" i="167"/>
  <c r="Q7" i="167"/>
  <c r="D9" i="168"/>
  <c r="W9" i="168"/>
  <c r="J11" i="169"/>
  <c r="N5" i="170"/>
  <c r="N13" i="170"/>
  <c r="L5" i="175"/>
  <c r="P13" i="175"/>
  <c r="AB7" i="176"/>
  <c r="K7" i="176"/>
  <c r="V7" i="176"/>
  <c r="AA9" i="177"/>
  <c r="N9" i="177"/>
  <c r="AB9" i="177"/>
  <c r="H11" i="178"/>
  <c r="S11" i="178"/>
  <c r="J13" i="179"/>
  <c r="H7" i="180"/>
  <c r="R7" i="180"/>
  <c r="AA7" i="180"/>
  <c r="B5" i="187"/>
  <c r="W5" i="187"/>
  <c r="Q13" i="187"/>
  <c r="T7" i="188"/>
  <c r="H9" i="189"/>
  <c r="AB11" i="190"/>
  <c r="U5" i="191"/>
  <c r="Z13" i="191"/>
  <c r="C272" i="131"/>
  <c r="C838" i="131"/>
  <c r="B9" i="137"/>
  <c r="L9" i="137"/>
  <c r="G11" i="138"/>
  <c r="D8" i="148"/>
  <c r="G4" i="155"/>
  <c r="E6" i="155"/>
  <c r="H8" i="156"/>
  <c r="F10" i="157"/>
  <c r="Q10" i="157"/>
  <c r="D6" i="159"/>
  <c r="O6" i="159"/>
  <c r="B11" i="165"/>
  <c r="C5" i="166"/>
  <c r="E7" i="167"/>
  <c r="H9" i="168"/>
  <c r="B7" i="176"/>
  <c r="M7" i="176"/>
  <c r="B9" i="177"/>
  <c r="J11" i="178"/>
  <c r="Y7" i="180"/>
  <c r="J7" i="180"/>
  <c r="S7" i="180"/>
  <c r="G5" i="187"/>
  <c r="AB5" i="187"/>
  <c r="V13" i="187"/>
  <c r="U7" i="188"/>
  <c r="J9" i="189"/>
  <c r="X5" i="191"/>
  <c r="AA13" i="191"/>
  <c r="W9" i="193"/>
  <c r="Y9" i="193"/>
  <c r="B4" i="211"/>
  <c r="V6" i="219"/>
  <c r="S8" i="220"/>
  <c r="I9" i="193"/>
  <c r="K9" i="193"/>
  <c r="O6" i="215"/>
  <c r="D6" i="215"/>
  <c r="S8" i="25"/>
  <c r="AA8" i="25"/>
  <c r="U2" i="25"/>
  <c r="M2" i="25"/>
  <c r="AB2" i="25"/>
  <c r="T2" i="25"/>
  <c r="T8" i="25"/>
  <c r="AA2" i="25"/>
  <c r="S2" i="25"/>
  <c r="M8" i="25"/>
  <c r="U8" i="25"/>
  <c r="Z2" i="25"/>
  <c r="R2" i="25"/>
  <c r="N8" i="25"/>
  <c r="V8" i="25"/>
  <c r="Y2" i="25"/>
  <c r="Q2" i="25"/>
  <c r="O8" i="25"/>
  <c r="W8" i="25"/>
  <c r="X2" i="25"/>
  <c r="P2" i="25"/>
  <c r="P8" i="25"/>
  <c r="X8" i="25"/>
  <c r="W2" i="25"/>
  <c r="O2" i="25"/>
  <c r="Q8" i="25"/>
  <c r="Y8" i="25"/>
  <c r="V2" i="25"/>
  <c r="N2" i="25"/>
  <c r="R8" i="25"/>
  <c r="Z8" i="25"/>
  <c r="L10" i="155"/>
  <c r="W10" i="155"/>
  <c r="P4" i="157"/>
  <c r="L8" i="158"/>
  <c r="T10" i="159"/>
  <c r="B7" i="165"/>
  <c r="X7" i="165"/>
  <c r="D11" i="167"/>
  <c r="M11" i="167"/>
  <c r="V11" i="167"/>
  <c r="P5" i="168"/>
  <c r="B13" i="168"/>
  <c r="O13" i="168"/>
  <c r="AA13" i="168"/>
  <c r="F7" i="169"/>
  <c r="O7" i="169"/>
  <c r="X7" i="169"/>
  <c r="O9" i="175"/>
  <c r="C11" i="176"/>
  <c r="N11" i="176"/>
  <c r="X11" i="176"/>
  <c r="L13" i="177"/>
  <c r="J7" i="178"/>
  <c r="U7" i="178"/>
  <c r="Y9" i="179"/>
  <c r="L9" i="179"/>
  <c r="X9" i="179"/>
  <c r="G11" i="180"/>
  <c r="P11" i="180"/>
  <c r="Z11" i="180"/>
  <c r="O13" i="189"/>
  <c r="G7" i="190"/>
  <c r="E9" i="191"/>
  <c r="B5" i="193"/>
  <c r="E7" i="194"/>
  <c r="E9" i="195"/>
  <c r="D5" i="197"/>
  <c r="U11" i="200"/>
  <c r="Q4" i="211"/>
  <c r="L10" i="212"/>
  <c r="W6" i="215"/>
  <c r="B4" i="219"/>
  <c r="E7" i="165"/>
  <c r="Y7" i="165"/>
  <c r="E11" i="167"/>
  <c r="N11" i="167"/>
  <c r="W11" i="167"/>
  <c r="C5" i="168"/>
  <c r="Q5" i="168"/>
  <c r="C13" i="168"/>
  <c r="P13" i="168"/>
  <c r="G7" i="169"/>
  <c r="P7" i="169"/>
  <c r="Z7" i="169"/>
  <c r="V9" i="170"/>
  <c r="P9" i="175"/>
  <c r="E11" i="176"/>
  <c r="O11" i="176"/>
  <c r="Z11" i="176"/>
  <c r="O13" i="177"/>
  <c r="AB7" i="178"/>
  <c r="K7" i="178"/>
  <c r="V7" i="178"/>
  <c r="B9" i="179"/>
  <c r="N9" i="179"/>
  <c r="Z9" i="179"/>
  <c r="H11" i="180"/>
  <c r="R11" i="180"/>
  <c r="AA11" i="180"/>
  <c r="S13" i="189"/>
  <c r="K7" i="190"/>
  <c r="H9" i="191"/>
  <c r="E5" i="193"/>
  <c r="M13" i="193"/>
  <c r="S7" i="194"/>
  <c r="G9" i="195"/>
  <c r="L5" i="197"/>
  <c r="B9" i="199"/>
  <c r="X11" i="200"/>
  <c r="W10" i="212"/>
  <c r="Y6" i="215"/>
  <c r="C4" i="219"/>
  <c r="Y4" i="228"/>
  <c r="V10" i="229"/>
  <c r="Y4" i="157"/>
  <c r="O8" i="158"/>
  <c r="X10" i="159"/>
  <c r="T12" i="160"/>
  <c r="F7" i="165"/>
  <c r="Z7" i="165"/>
  <c r="F11" i="167"/>
  <c r="O11" i="167"/>
  <c r="X11" i="167"/>
  <c r="F5" i="168"/>
  <c r="R5" i="168"/>
  <c r="F13" i="168"/>
  <c r="R13" i="168"/>
  <c r="H7" i="169"/>
  <c r="R7" i="169"/>
  <c r="AA7" i="169"/>
  <c r="O9" i="170"/>
  <c r="T9" i="175"/>
  <c r="F11" i="176"/>
  <c r="P11" i="176"/>
  <c r="AA11" i="176"/>
  <c r="F5" i="177"/>
  <c r="Q13" i="177"/>
  <c r="B7" i="178"/>
  <c r="M7" i="178"/>
  <c r="W7" i="178"/>
  <c r="C9" i="179"/>
  <c r="O9" i="179"/>
  <c r="AA9" i="179"/>
  <c r="Y11" i="180"/>
  <c r="J11" i="180"/>
  <c r="S11" i="180"/>
  <c r="AB11" i="180"/>
  <c r="R7" i="186"/>
  <c r="E11" i="188"/>
  <c r="AA13" i="189"/>
  <c r="Q7" i="190"/>
  <c r="O9" i="191"/>
  <c r="K5" i="193"/>
  <c r="O13" i="193"/>
  <c r="U7" i="194"/>
  <c r="W9" i="195"/>
  <c r="M5" i="197"/>
  <c r="U13" i="197"/>
  <c r="H7" i="198"/>
  <c r="D9" i="199"/>
  <c r="Y11" i="200"/>
  <c r="X10" i="212"/>
  <c r="L12" i="214"/>
  <c r="S4" i="219"/>
  <c r="AB4" i="228"/>
  <c r="Z11" i="167"/>
  <c r="G5" i="168"/>
  <c r="V5" i="168"/>
  <c r="G13" i="168"/>
  <c r="S13" i="168"/>
  <c r="Y7" i="169"/>
  <c r="J7" i="169"/>
  <c r="S7" i="169"/>
  <c r="AB7" i="169"/>
  <c r="V9" i="175"/>
  <c r="W9" i="175"/>
  <c r="G11" i="176"/>
  <c r="R11" i="176"/>
  <c r="J5" i="177"/>
  <c r="T13" i="177"/>
  <c r="R13" i="177"/>
  <c r="C7" i="178"/>
  <c r="N7" i="178"/>
  <c r="X7" i="178"/>
  <c r="D9" i="179"/>
  <c r="Q9" i="179"/>
  <c r="B11" i="180"/>
  <c r="K11" i="180"/>
  <c r="T11" i="180"/>
  <c r="C7" i="186"/>
  <c r="H11" i="188"/>
  <c r="R7" i="190"/>
  <c r="Q9" i="191"/>
  <c r="O5" i="193"/>
  <c r="S13" i="193"/>
  <c r="W7" i="194"/>
  <c r="AA9" i="195"/>
  <c r="N5" i="197"/>
  <c r="D13" i="197"/>
  <c r="L7" i="198"/>
  <c r="Q9" i="199"/>
  <c r="Y10" i="212"/>
  <c r="U4" i="219"/>
  <c r="E10" i="155"/>
  <c r="D8" i="158"/>
  <c r="H11" i="167"/>
  <c r="R11" i="167"/>
  <c r="H5" i="168"/>
  <c r="H13" i="168"/>
  <c r="B7" i="169"/>
  <c r="K7" i="169"/>
  <c r="D9" i="175"/>
  <c r="H11" i="176"/>
  <c r="B13" i="177"/>
  <c r="E7" i="178"/>
  <c r="O7" i="178"/>
  <c r="F9" i="179"/>
  <c r="C11" i="180"/>
  <c r="L11" i="180"/>
  <c r="J7" i="186"/>
  <c r="I11" i="188"/>
  <c r="T7" i="190"/>
  <c r="R9" i="191"/>
  <c r="Q5" i="193"/>
  <c r="N11" i="196"/>
  <c r="V5" i="197"/>
  <c r="Y13" i="197"/>
  <c r="S7" i="198"/>
  <c r="T9" i="199"/>
  <c r="F6" i="219"/>
  <c r="AB8" i="220"/>
  <c r="V7" i="190"/>
  <c r="W9" i="191"/>
  <c r="AA5" i="193"/>
  <c r="W5" i="197"/>
  <c r="AB13" i="197"/>
  <c r="U9" i="199"/>
  <c r="H11" i="200"/>
  <c r="AB4" i="215"/>
  <c r="I6" i="219"/>
  <c r="R8" i="220"/>
  <c r="Q9" i="159"/>
  <c r="X8" i="175"/>
  <c r="H4" i="138"/>
  <c r="Z10" i="136"/>
  <c r="Q11" i="148"/>
  <c r="S13" i="145"/>
  <c r="AA5" i="149"/>
  <c r="B9" i="155"/>
  <c r="P7" i="146"/>
  <c r="U4" i="230"/>
  <c r="D7" i="186"/>
  <c r="N11" i="188"/>
  <c r="I7" i="190"/>
  <c r="U7" i="190"/>
  <c r="F9" i="191"/>
  <c r="V9" i="191"/>
  <c r="C5" i="193"/>
  <c r="R5" i="193"/>
  <c r="U13" i="193"/>
  <c r="G7" i="194"/>
  <c r="Y7" i="194"/>
  <c r="K9" i="195"/>
  <c r="J11" i="196"/>
  <c r="E5" i="197"/>
  <c r="O5" i="197"/>
  <c r="Y5" i="197"/>
  <c r="F13" i="197"/>
  <c r="V7" i="198"/>
  <c r="H9" i="199"/>
  <c r="V9" i="199"/>
  <c r="M11" i="200"/>
  <c r="Z11" i="200"/>
  <c r="R4" i="211"/>
  <c r="M10" i="212"/>
  <c r="E6" i="215"/>
  <c r="F4" i="219"/>
  <c r="V4" i="219"/>
  <c r="J6" i="219"/>
  <c r="Y6" i="219"/>
  <c r="B8" i="220"/>
  <c r="U8" i="220"/>
  <c r="T6" i="228"/>
  <c r="S5" i="193"/>
  <c r="C13" i="193"/>
  <c r="W13" i="193"/>
  <c r="I7" i="194"/>
  <c r="AA7" i="194"/>
  <c r="M9" i="195"/>
  <c r="L11" i="196"/>
  <c r="F5" i="197"/>
  <c r="P5" i="197"/>
  <c r="Z5" i="197"/>
  <c r="I13" i="197"/>
  <c r="Z7" i="198"/>
  <c r="I9" i="199"/>
  <c r="X9" i="199"/>
  <c r="N11" i="200"/>
  <c r="Z6" i="211"/>
  <c r="P10" i="212"/>
  <c r="N4" i="215"/>
  <c r="L6" i="215"/>
  <c r="I4" i="219"/>
  <c r="Y4" i="219"/>
  <c r="K6" i="219"/>
  <c r="AA6" i="219"/>
  <c r="C8" i="220"/>
  <c r="Z8" i="220"/>
  <c r="Z12" i="226"/>
  <c r="I6" i="228"/>
  <c r="O10" i="229"/>
  <c r="L7" i="186"/>
  <c r="R11" i="188"/>
  <c r="AA5" i="189"/>
  <c r="X13" i="189"/>
  <c r="L7" i="190"/>
  <c r="Y7" i="190"/>
  <c r="I9" i="191"/>
  <c r="X9" i="191"/>
  <c r="G5" i="193"/>
  <c r="U5" i="193"/>
  <c r="E13" i="193"/>
  <c r="AA13" i="193"/>
  <c r="K7" i="194"/>
  <c r="O9" i="195"/>
  <c r="Q11" i="196"/>
  <c r="G5" i="197"/>
  <c r="Q5" i="197"/>
  <c r="AB5" i="197"/>
  <c r="N13" i="197"/>
  <c r="J9" i="199"/>
  <c r="AB9" i="199"/>
  <c r="B11" i="200"/>
  <c r="P11" i="200"/>
  <c r="Q6" i="211"/>
  <c r="D10" i="212"/>
  <c r="Q10" i="212"/>
  <c r="I4" i="215"/>
  <c r="M6" i="215"/>
  <c r="J4" i="219"/>
  <c r="AA4" i="219"/>
  <c r="N6" i="219"/>
  <c r="E8" i="220"/>
  <c r="AA8" i="220"/>
  <c r="AA4" i="228"/>
  <c r="E10" i="229"/>
  <c r="U7" i="186"/>
  <c r="U11" i="188"/>
  <c r="T11" i="188"/>
  <c r="J5" i="189"/>
  <c r="C13" i="189"/>
  <c r="B7" i="190"/>
  <c r="M7" i="190"/>
  <c r="Z7" i="190"/>
  <c r="M9" i="191"/>
  <c r="Z9" i="191"/>
  <c r="I5" i="193"/>
  <c r="W5" i="193"/>
  <c r="G13" i="193"/>
  <c r="M7" i="194"/>
  <c r="S9" i="195"/>
  <c r="H5" i="197"/>
  <c r="R5" i="197"/>
  <c r="Q13" i="197"/>
  <c r="AB7" i="198"/>
  <c r="L9" i="199"/>
  <c r="D11" i="200"/>
  <c r="R11" i="200"/>
  <c r="R6" i="211"/>
  <c r="E10" i="212"/>
  <c r="T10" i="212"/>
  <c r="M4" i="215"/>
  <c r="N6" i="215"/>
  <c r="G12" i="218"/>
  <c r="K4" i="219"/>
  <c r="B6" i="219"/>
  <c r="Q6" i="219"/>
  <c r="J8" i="220"/>
  <c r="E4" i="228"/>
  <c r="A1" i="228"/>
  <c r="I10" i="229"/>
  <c r="D11" i="188"/>
  <c r="C7" i="190"/>
  <c r="O7" i="190"/>
  <c r="N9" i="191"/>
  <c r="J5" i="193"/>
  <c r="I5" i="197"/>
  <c r="E11" i="200"/>
  <c r="G10" i="212"/>
  <c r="N4" i="219"/>
  <c r="C6" i="219"/>
  <c r="R6" i="219"/>
  <c r="K8" i="220"/>
  <c r="H4" i="228"/>
  <c r="M10" i="229"/>
  <c r="E6" i="219"/>
  <c r="C12" i="230"/>
  <c r="D10" i="136"/>
  <c r="P6" i="138"/>
  <c r="U8" i="139"/>
  <c r="Q11" i="140"/>
  <c r="K13" i="145"/>
  <c r="D7" i="146"/>
  <c r="Y9" i="147"/>
  <c r="O11" i="148"/>
  <c r="Q5" i="149"/>
  <c r="O7" i="154"/>
  <c r="G13" i="157"/>
  <c r="AB13" i="157"/>
  <c r="D7" i="158"/>
  <c r="D9" i="159"/>
  <c r="O9" i="159"/>
  <c r="Y9" i="159"/>
  <c r="J6" i="169"/>
  <c r="B8" i="199"/>
  <c r="AB10" i="200"/>
  <c r="O10" i="136"/>
  <c r="W8" i="139"/>
  <c r="R11" i="140"/>
  <c r="R13" i="145"/>
  <c r="M7" i="146"/>
  <c r="P11" i="148"/>
  <c r="R5" i="149"/>
  <c r="R7" i="154"/>
  <c r="Y9" i="155"/>
  <c r="I13" i="157"/>
  <c r="I7" i="158"/>
  <c r="E9" i="159"/>
  <c r="P9" i="159"/>
  <c r="Z9" i="159"/>
  <c r="Q11" i="160"/>
  <c r="G8" i="139"/>
  <c r="T13" i="145"/>
  <c r="U7" i="146"/>
  <c r="AB11" i="148"/>
  <c r="B7" i="154"/>
  <c r="AB7" i="154"/>
  <c r="F9" i="155"/>
  <c r="O13" i="157"/>
  <c r="P7" i="158"/>
  <c r="H9" i="159"/>
  <c r="R9" i="159"/>
  <c r="C4" i="178"/>
  <c r="T6" i="178"/>
  <c r="J8" i="179"/>
  <c r="G6" i="190"/>
  <c r="J8" i="139"/>
  <c r="AB13" i="145"/>
  <c r="V7" i="146"/>
  <c r="K9" i="147"/>
  <c r="S5" i="149"/>
  <c r="D7" i="154"/>
  <c r="AA11" i="156"/>
  <c r="R13" i="157"/>
  <c r="R7" i="158"/>
  <c r="I9" i="159"/>
  <c r="T9" i="159"/>
  <c r="D6" i="198"/>
  <c r="K8" i="139"/>
  <c r="H9" i="147"/>
  <c r="B5" i="149"/>
  <c r="E7" i="154"/>
  <c r="M11" i="156"/>
  <c r="X13" i="157"/>
  <c r="T13" i="157"/>
  <c r="U7" i="158"/>
  <c r="K9" i="159"/>
  <c r="U9" i="159"/>
  <c r="U4" i="169"/>
  <c r="R8" i="139"/>
  <c r="B13" i="145"/>
  <c r="AB7" i="146"/>
  <c r="I9" i="147"/>
  <c r="T11" i="148"/>
  <c r="J5" i="149"/>
  <c r="L7" i="154"/>
  <c r="N11" i="156"/>
  <c r="D13" i="157"/>
  <c r="V13" i="157"/>
  <c r="Y7" i="158"/>
  <c r="Z7" i="158"/>
  <c r="B9" i="159"/>
  <c r="L9" i="159"/>
  <c r="W9" i="159"/>
  <c r="C4" i="165"/>
  <c r="N4" i="169"/>
  <c r="Z11" i="156"/>
  <c r="F13" i="157"/>
  <c r="C9" i="159"/>
  <c r="M9" i="159"/>
  <c r="J8" i="177"/>
  <c r="U8" i="177"/>
  <c r="N10" i="178"/>
  <c r="I4" i="180"/>
  <c r="V4" i="180"/>
  <c r="H10" i="186"/>
  <c r="G6" i="188"/>
  <c r="Q6" i="188"/>
  <c r="AB6" i="188"/>
  <c r="C8" i="189"/>
  <c r="O8" i="189"/>
  <c r="AA8" i="189"/>
  <c r="O10" i="190"/>
  <c r="F4" i="192"/>
  <c r="Y4" i="192"/>
  <c r="M4" i="196"/>
  <c r="O6" i="196"/>
  <c r="M8" i="197"/>
  <c r="Y8" i="197"/>
  <c r="M4" i="200"/>
  <c r="D6" i="200"/>
  <c r="Y6" i="200"/>
  <c r="I9" i="207"/>
  <c r="J7" i="210"/>
  <c r="E9" i="211"/>
  <c r="L5" i="212"/>
  <c r="AB5" i="212"/>
  <c r="N7" i="214"/>
  <c r="K9" i="215"/>
  <c r="H11" i="216"/>
  <c r="X11" i="216"/>
  <c r="K5" i="217"/>
  <c r="S7" i="218"/>
  <c r="I9" i="219"/>
  <c r="AA9" i="219"/>
  <c r="V11" i="220"/>
  <c r="AB8" i="177"/>
  <c r="K8" i="177"/>
  <c r="V8" i="177"/>
  <c r="AA10" i="178"/>
  <c r="R10" i="178"/>
  <c r="K4" i="180"/>
  <c r="W4" i="180"/>
  <c r="J10" i="186"/>
  <c r="H6" i="188"/>
  <c r="R6" i="188"/>
  <c r="D8" i="189"/>
  <c r="Q8" i="189"/>
  <c r="E10" i="190"/>
  <c r="I4" i="192"/>
  <c r="Z4" i="192"/>
  <c r="W8" i="193"/>
  <c r="I4" i="196"/>
  <c r="C6" i="196"/>
  <c r="B8" i="197"/>
  <c r="N8" i="197"/>
  <c r="Z8" i="197"/>
  <c r="Q4" i="200"/>
  <c r="E6" i="200"/>
  <c r="AB6" i="200"/>
  <c r="K9" i="207"/>
  <c r="Q7" i="210"/>
  <c r="F9" i="211"/>
  <c r="P5" i="212"/>
  <c r="S11" i="213"/>
  <c r="U7" i="214"/>
  <c r="Q7" i="214"/>
  <c r="L9" i="215"/>
  <c r="I11" i="216"/>
  <c r="Y11" i="216"/>
  <c r="L5" i="217"/>
  <c r="Z7" i="218"/>
  <c r="U7" i="218"/>
  <c r="J9" i="219"/>
  <c r="W11" i="220"/>
  <c r="B10" i="178"/>
  <c r="S10" i="178"/>
  <c r="Y4" i="180"/>
  <c r="L4" i="180"/>
  <c r="X4" i="180"/>
  <c r="U10" i="186"/>
  <c r="H12" i="187"/>
  <c r="I6" i="188"/>
  <c r="U6" i="188"/>
  <c r="F8" i="189"/>
  <c r="R8" i="189"/>
  <c r="I10" i="190"/>
  <c r="J4" i="192"/>
  <c r="AA4" i="192"/>
  <c r="N6" i="192"/>
  <c r="K8" i="193"/>
  <c r="G10" i="194"/>
  <c r="K4" i="196"/>
  <c r="G6" i="196"/>
  <c r="C8" i="197"/>
  <c r="P8" i="197"/>
  <c r="AA8" i="197"/>
  <c r="R4" i="200"/>
  <c r="I6" i="200"/>
  <c r="O9" i="207"/>
  <c r="M9" i="211"/>
  <c r="C5" i="212"/>
  <c r="Q5" i="212"/>
  <c r="G11" i="213"/>
  <c r="C7" i="214"/>
  <c r="S7" i="214"/>
  <c r="M9" i="215"/>
  <c r="M11" i="216"/>
  <c r="Z11" i="216"/>
  <c r="W5" i="217"/>
  <c r="B7" i="218"/>
  <c r="V7" i="218"/>
  <c r="M9" i="219"/>
  <c r="C8" i="177"/>
  <c r="N8" i="177"/>
  <c r="C10" i="178"/>
  <c r="T10" i="178"/>
  <c r="B4" i="180"/>
  <c r="N4" i="180"/>
  <c r="Z4" i="180"/>
  <c r="T12" i="187"/>
  <c r="V4" i="188"/>
  <c r="L6" i="188"/>
  <c r="V6" i="188"/>
  <c r="G8" i="189"/>
  <c r="T8" i="189"/>
  <c r="R10" i="190"/>
  <c r="N4" i="192"/>
  <c r="K6" i="192"/>
  <c r="N8" i="193"/>
  <c r="W10" i="194"/>
  <c r="O4" i="196"/>
  <c r="S6" i="196"/>
  <c r="E8" i="197"/>
  <c r="Q8" i="197"/>
  <c r="V4" i="200"/>
  <c r="J6" i="200"/>
  <c r="P9" i="207"/>
  <c r="N9" i="211"/>
  <c r="D5" i="212"/>
  <c r="S5" i="212"/>
  <c r="I11" i="213"/>
  <c r="D7" i="214"/>
  <c r="T7" i="214"/>
  <c r="Q9" i="215"/>
  <c r="N11" i="216"/>
  <c r="AA11" i="216"/>
  <c r="Z5" i="217"/>
  <c r="E7" i="218"/>
  <c r="AA7" i="218"/>
  <c r="O9" i="219"/>
  <c r="G10" i="178"/>
  <c r="F12" i="179"/>
  <c r="C4" i="180"/>
  <c r="O4" i="180"/>
  <c r="B6" i="188"/>
  <c r="M6" i="188"/>
  <c r="I8" i="189"/>
  <c r="F8" i="197"/>
  <c r="D10" i="198"/>
  <c r="L12" i="199"/>
  <c r="B4" i="200"/>
  <c r="X4" i="200"/>
  <c r="N6" i="200"/>
  <c r="R9" i="207"/>
  <c r="E5" i="212"/>
  <c r="T5" i="212"/>
  <c r="F7" i="214"/>
  <c r="W7" i="214"/>
  <c r="Y9" i="215"/>
  <c r="U9" i="215"/>
  <c r="P11" i="216"/>
  <c r="F7" i="218"/>
  <c r="Q9" i="219"/>
  <c r="P11" i="227"/>
  <c r="I5" i="212"/>
  <c r="I7" i="214"/>
  <c r="C9" i="215"/>
  <c r="E11" i="216"/>
  <c r="E9" i="219"/>
  <c r="N4" i="165"/>
  <c r="M4" i="165"/>
  <c r="L4" i="165"/>
  <c r="I4" i="165"/>
  <c r="Z4" i="165"/>
  <c r="D4" i="165"/>
  <c r="V4" i="165"/>
  <c r="B4" i="165"/>
  <c r="S4" i="165"/>
  <c r="T4" i="165"/>
  <c r="V6" i="165"/>
  <c r="U6" i="165"/>
  <c r="J6" i="165"/>
  <c r="Y10" i="167"/>
  <c r="D10" i="167"/>
  <c r="W10" i="167"/>
  <c r="AA10" i="167"/>
  <c r="S10" i="167"/>
  <c r="R10" i="167"/>
  <c r="P10" i="167"/>
  <c r="H10" i="167"/>
  <c r="AB10" i="167"/>
  <c r="G10" i="167"/>
  <c r="X12" i="168"/>
  <c r="Z12" i="168"/>
  <c r="P12" i="168"/>
  <c r="G12" i="168"/>
  <c r="V4" i="169"/>
  <c r="H4" i="169"/>
  <c r="S4" i="169"/>
  <c r="G4" i="169"/>
  <c r="R4" i="169"/>
  <c r="F4" i="169"/>
  <c r="P4" i="169"/>
  <c r="C4" i="169"/>
  <c r="AA4" i="169"/>
  <c r="O4" i="169"/>
  <c r="B4" i="169"/>
  <c r="X4" i="169"/>
  <c r="K4" i="169"/>
  <c r="W4" i="169"/>
  <c r="J4" i="169"/>
  <c r="R6" i="169"/>
  <c r="F6" i="169"/>
  <c r="P6" i="169"/>
  <c r="C6" i="169"/>
  <c r="AA6" i="169"/>
  <c r="O6" i="169"/>
  <c r="B6" i="169"/>
  <c r="Z6" i="169"/>
  <c r="N6" i="169"/>
  <c r="U6" i="169"/>
  <c r="X6" i="169"/>
  <c r="K6" i="169"/>
  <c r="V6" i="169"/>
  <c r="H6" i="169"/>
  <c r="S6" i="169"/>
  <c r="G6" i="169"/>
  <c r="AA8" i="170"/>
  <c r="E8" i="170"/>
  <c r="Z8" i="170"/>
  <c r="C8" i="170"/>
  <c r="U8" i="170"/>
  <c r="B8" i="170"/>
  <c r="S8" i="170"/>
  <c r="AB8" i="170"/>
  <c r="R8" i="170"/>
  <c r="K8" i="170"/>
  <c r="J8" i="170"/>
  <c r="S8" i="175"/>
  <c r="C8" i="175"/>
  <c r="P8" i="175"/>
  <c r="Z8" i="175"/>
  <c r="M8" i="175"/>
  <c r="AB8" i="175"/>
  <c r="L8" i="175"/>
  <c r="AA8" i="175"/>
  <c r="K8" i="175"/>
  <c r="U8" i="175"/>
  <c r="E8" i="175"/>
  <c r="T8" i="175"/>
  <c r="D8" i="175"/>
  <c r="Z10" i="176"/>
  <c r="J10" i="176"/>
  <c r="X12" i="177"/>
  <c r="O12" i="177"/>
  <c r="E12" i="177"/>
  <c r="Z12" i="177"/>
  <c r="Q4" i="178"/>
  <c r="O4" i="178"/>
  <c r="N4" i="178"/>
  <c r="F4" i="178"/>
  <c r="D4" i="178"/>
  <c r="Z4" i="178"/>
  <c r="T4" i="178"/>
  <c r="Y4" i="178"/>
  <c r="AB8" i="179"/>
  <c r="P8" i="179"/>
  <c r="F8" i="179"/>
  <c r="AA8" i="179"/>
  <c r="O8" i="179"/>
  <c r="E8" i="179"/>
  <c r="X8" i="179"/>
  <c r="N8" i="179"/>
  <c r="C8" i="179"/>
  <c r="W8" i="179"/>
  <c r="M8" i="179"/>
  <c r="B8" i="179"/>
  <c r="V8" i="179"/>
  <c r="K8" i="179"/>
  <c r="Y8" i="179"/>
  <c r="S8" i="179"/>
  <c r="H8" i="179"/>
  <c r="R8" i="179"/>
  <c r="G8" i="179"/>
  <c r="W4" i="186"/>
  <c r="U4" i="186"/>
  <c r="O4" i="186"/>
  <c r="N4" i="186"/>
  <c r="L4" i="186"/>
  <c r="B4" i="186"/>
  <c r="J4" i="186"/>
  <c r="J8" i="187"/>
  <c r="H8" i="187"/>
  <c r="B8" i="187"/>
  <c r="T8" i="187"/>
  <c r="Q8" i="187"/>
  <c r="K8" i="187"/>
  <c r="E10" i="188"/>
  <c r="Y10" i="188"/>
  <c r="V12" i="189"/>
  <c r="W12" i="189"/>
  <c r="F12" i="189"/>
  <c r="X4" i="190"/>
  <c r="W4" i="190"/>
  <c r="R4" i="190"/>
  <c r="Q4" i="190"/>
  <c r="F4" i="190"/>
  <c r="E4" i="190"/>
  <c r="A1" i="190"/>
  <c r="Z6" i="190"/>
  <c r="N6" i="190"/>
  <c r="B6" i="190"/>
  <c r="Y6" i="190"/>
  <c r="M6" i="190"/>
  <c r="W6" i="190"/>
  <c r="K6" i="190"/>
  <c r="V6" i="190"/>
  <c r="I6" i="190"/>
  <c r="U6" i="190"/>
  <c r="H6" i="190"/>
  <c r="Q6" i="190"/>
  <c r="E6" i="190"/>
  <c r="AA6" i="190"/>
  <c r="P6" i="190"/>
  <c r="C6" i="190"/>
  <c r="Y8" i="191"/>
  <c r="V8" i="191"/>
  <c r="R8" i="191"/>
  <c r="M8" i="191"/>
  <c r="J8" i="191"/>
  <c r="D8" i="191"/>
  <c r="AA8" i="191"/>
  <c r="AB8" i="191"/>
  <c r="I10" i="192"/>
  <c r="F10" i="192"/>
  <c r="B10" i="192"/>
  <c r="AA10" i="192"/>
  <c r="M10" i="192"/>
  <c r="V10" i="192"/>
  <c r="Q10" i="192"/>
  <c r="K10" i="192"/>
  <c r="Y4" i="194"/>
  <c r="W4" i="194"/>
  <c r="O4" i="194"/>
  <c r="K4" i="194"/>
  <c r="I4" i="194"/>
  <c r="M4" i="194"/>
  <c r="AA4" i="194"/>
  <c r="W6" i="194"/>
  <c r="S6" i="194"/>
  <c r="G6" i="194"/>
  <c r="C6" i="194"/>
  <c r="AA8" i="195"/>
  <c r="Y8" i="195"/>
  <c r="O8" i="195"/>
  <c r="I8" i="195"/>
  <c r="M8" i="195"/>
  <c r="Z10" i="196"/>
  <c r="V10" i="196"/>
  <c r="H10" i="196"/>
  <c r="D10" i="196"/>
  <c r="S12" i="197"/>
  <c r="U12" i="197"/>
  <c r="AB4" i="198"/>
  <c r="U4" i="198"/>
  <c r="Y4" i="198"/>
  <c r="T4" i="198"/>
  <c r="Q4" i="198"/>
  <c r="N4" i="198"/>
  <c r="F4" i="198"/>
  <c r="D4" i="198"/>
  <c r="L6" i="198"/>
  <c r="Y6" i="198"/>
  <c r="J6" i="198"/>
  <c r="W6" i="198"/>
  <c r="I6" i="198"/>
  <c r="V6" i="198"/>
  <c r="G6" i="198"/>
  <c r="T6" i="198"/>
  <c r="F6" i="198"/>
  <c r="Q6" i="198"/>
  <c r="B6" i="198"/>
  <c r="O6" i="198"/>
  <c r="U8" i="199"/>
  <c r="I8" i="199"/>
  <c r="T8" i="199"/>
  <c r="H8" i="199"/>
  <c r="R8" i="199"/>
  <c r="F8" i="199"/>
  <c r="Q8" i="199"/>
  <c r="E8" i="199"/>
  <c r="AB8" i="199"/>
  <c r="P8" i="199"/>
  <c r="D8" i="199"/>
  <c r="Y8" i="199"/>
  <c r="M8" i="199"/>
  <c r="X8" i="199"/>
  <c r="J8" i="199"/>
  <c r="T10" i="200"/>
  <c r="Q10" i="200"/>
  <c r="N10" i="200"/>
  <c r="L10" i="200"/>
  <c r="I10" i="200"/>
  <c r="Z10" i="200"/>
  <c r="D10" i="200"/>
  <c r="V10" i="200"/>
  <c r="Y10" i="200"/>
  <c r="O13" i="207"/>
  <c r="Y11" i="210"/>
  <c r="R11" i="210"/>
  <c r="Q11" i="210"/>
  <c r="I11" i="210"/>
  <c r="B11" i="210"/>
  <c r="M13" i="211"/>
  <c r="F13" i="211"/>
  <c r="E13" i="211"/>
  <c r="AB13" i="211"/>
  <c r="U13" i="211"/>
  <c r="N13" i="211"/>
  <c r="AB5" i="211"/>
  <c r="V5" i="211"/>
  <c r="U5" i="211"/>
  <c r="N5" i="211"/>
  <c r="F5" i="211"/>
  <c r="E5" i="211"/>
  <c r="O7" i="213"/>
  <c r="M7" i="213"/>
  <c r="L9" i="212"/>
  <c r="K9" i="212"/>
  <c r="Y9" i="212"/>
  <c r="X9" i="212"/>
  <c r="T11" i="214"/>
  <c r="S11" i="214"/>
  <c r="G11" i="214"/>
  <c r="U11" i="214"/>
  <c r="X13" i="215"/>
  <c r="T13" i="215"/>
  <c r="P13" i="215"/>
  <c r="K13" i="215"/>
  <c r="J13" i="215"/>
  <c r="B13" i="215"/>
  <c r="Y13" i="215"/>
  <c r="AB5" i="215"/>
  <c r="I5" i="215"/>
  <c r="AA5" i="215"/>
  <c r="H5" i="215"/>
  <c r="U5" i="215"/>
  <c r="E5" i="215"/>
  <c r="T5" i="215"/>
  <c r="R5" i="215"/>
  <c r="K5" i="215"/>
  <c r="J5" i="215"/>
  <c r="S7" i="216"/>
  <c r="R7" i="216"/>
  <c r="F7" i="216"/>
  <c r="B7" i="216"/>
  <c r="AB9" i="217"/>
  <c r="R9" i="217"/>
  <c r="Q9" i="217"/>
  <c r="AA13" i="219"/>
  <c r="C13" i="219"/>
  <c r="Y13" i="219"/>
  <c r="Z13" i="219"/>
  <c r="U13" i="219"/>
  <c r="S13" i="219"/>
  <c r="M13" i="219"/>
  <c r="I13" i="219"/>
  <c r="E13" i="219"/>
  <c r="E5" i="219"/>
  <c r="Z5" i="219"/>
  <c r="U5" i="219"/>
  <c r="N5" i="219"/>
  <c r="I5" i="219"/>
  <c r="V7" i="220"/>
  <c r="Q7" i="220"/>
  <c r="N7" i="220"/>
  <c r="I7" i="220"/>
  <c r="G7" i="220"/>
  <c r="D11" i="226"/>
  <c r="Y11" i="226"/>
  <c r="P13" i="228"/>
  <c r="Q13" i="228"/>
  <c r="F7" i="145"/>
  <c r="X6" i="137"/>
  <c r="V13" i="230"/>
  <c r="D13" i="160"/>
  <c r="G13" i="230"/>
  <c r="O13" i="230"/>
  <c r="Y11" i="155"/>
  <c r="E5" i="229"/>
  <c r="H5" i="229"/>
  <c r="M5" i="229"/>
  <c r="Z13" i="140"/>
  <c r="M5" i="144"/>
  <c r="V7" i="145"/>
  <c r="L5" i="156"/>
  <c r="X13" i="160"/>
  <c r="M12" i="188"/>
  <c r="Y5" i="144"/>
  <c r="N9" i="146"/>
  <c r="W5" i="156"/>
  <c r="D5" i="160"/>
  <c r="E10" i="139"/>
  <c r="N5" i="160"/>
  <c r="F13" i="156"/>
  <c r="X5" i="160"/>
  <c r="B5" i="148"/>
  <c r="Q13" i="156"/>
  <c r="D7" i="157"/>
  <c r="B9" i="158"/>
  <c r="J13" i="144"/>
  <c r="M5" i="148"/>
  <c r="F9" i="154"/>
  <c r="AA13" i="156"/>
  <c r="X7" i="157"/>
  <c r="W5" i="148"/>
  <c r="T9" i="154"/>
  <c r="T8" i="165"/>
  <c r="E8" i="165"/>
  <c r="M8" i="165"/>
  <c r="R10" i="166"/>
  <c r="B10" i="166"/>
  <c r="Q10" i="166"/>
  <c r="Y10" i="166"/>
  <c r="P10" i="166"/>
  <c r="J10" i="166"/>
  <c r="W10" i="166"/>
  <c r="G10" i="166"/>
  <c r="T12" i="167"/>
  <c r="V12" i="167"/>
  <c r="K12" i="167"/>
  <c r="X4" i="168"/>
  <c r="O4" i="168"/>
  <c r="F4" i="168"/>
  <c r="W4" i="168"/>
  <c r="N4" i="168"/>
  <c r="E4" i="168"/>
  <c r="A1" i="168"/>
  <c r="V4" i="168"/>
  <c r="M4" i="168"/>
  <c r="D4" i="168"/>
  <c r="U4" i="168"/>
  <c r="L4" i="168"/>
  <c r="C4" i="168"/>
  <c r="AA4" i="168"/>
  <c r="R4" i="168"/>
  <c r="H4" i="168"/>
  <c r="X6" i="168"/>
  <c r="O6" i="168"/>
  <c r="F6" i="168"/>
  <c r="W6" i="168"/>
  <c r="N6" i="168"/>
  <c r="E6" i="168"/>
  <c r="V6" i="168"/>
  <c r="M6" i="168"/>
  <c r="D6" i="168"/>
  <c r="U6" i="168"/>
  <c r="L6" i="168"/>
  <c r="C6" i="168"/>
  <c r="AA6" i="168"/>
  <c r="R6" i="168"/>
  <c r="H6" i="168"/>
  <c r="AA8" i="169"/>
  <c r="O8" i="169"/>
  <c r="B8" i="169"/>
  <c r="Z8" i="169"/>
  <c r="N8" i="169"/>
  <c r="U8" i="169"/>
  <c r="X8" i="169"/>
  <c r="K8" i="169"/>
  <c r="W8" i="169"/>
  <c r="J8" i="169"/>
  <c r="V8" i="169"/>
  <c r="H8" i="169"/>
  <c r="R8" i="169"/>
  <c r="F8" i="169"/>
  <c r="K10" i="170"/>
  <c r="S10" i="170"/>
  <c r="M10" i="170"/>
  <c r="AB10" i="170"/>
  <c r="S10" i="175"/>
  <c r="C10" i="175"/>
  <c r="P10" i="175"/>
  <c r="Z10" i="175"/>
  <c r="M10" i="175"/>
  <c r="AB10" i="175"/>
  <c r="L10" i="175"/>
  <c r="AA10" i="175"/>
  <c r="K10" i="175"/>
  <c r="U10" i="175"/>
  <c r="E10" i="175"/>
  <c r="Z12" i="176"/>
  <c r="O12" i="176"/>
  <c r="D12" i="176"/>
  <c r="T12" i="176"/>
  <c r="W4" i="177"/>
  <c r="M4" i="177"/>
  <c r="B4" i="177"/>
  <c r="V4" i="177"/>
  <c r="K4" i="177"/>
  <c r="AB4" i="177"/>
  <c r="U4" i="177"/>
  <c r="J4" i="177"/>
  <c r="S4" i="177"/>
  <c r="H4" i="177"/>
  <c r="R4" i="177"/>
  <c r="G4" i="177"/>
  <c r="Z4" i="177"/>
  <c r="O4" i="177"/>
  <c r="E4" i="177"/>
  <c r="A1" i="177"/>
  <c r="U6" i="177"/>
  <c r="J6" i="177"/>
  <c r="S6" i="177"/>
  <c r="H6" i="177"/>
  <c r="R6" i="177"/>
  <c r="G6" i="177"/>
  <c r="AA6" i="177"/>
  <c r="P6" i="177"/>
  <c r="F6" i="177"/>
  <c r="Z6" i="177"/>
  <c r="O6" i="177"/>
  <c r="E6" i="177"/>
  <c r="W6" i="177"/>
  <c r="M6" i="177"/>
  <c r="B6" i="177"/>
  <c r="Y8" i="178"/>
  <c r="G8" i="178"/>
  <c r="W8" i="178"/>
  <c r="F8" i="178"/>
  <c r="S8" i="178"/>
  <c r="C8" i="178"/>
  <c r="R8" i="178"/>
  <c r="B8" i="178"/>
  <c r="Q8" i="178"/>
  <c r="T8" i="178"/>
  <c r="AB8" i="178"/>
  <c r="L8" i="178"/>
  <c r="U10" i="179"/>
  <c r="L10" i="179"/>
  <c r="C10" i="179"/>
  <c r="T10" i="179"/>
  <c r="K10" i="179"/>
  <c r="B10" i="179"/>
  <c r="AB10" i="179"/>
  <c r="S10" i="179"/>
  <c r="J10" i="179"/>
  <c r="Y10" i="179"/>
  <c r="AA10" i="179"/>
  <c r="R10" i="179"/>
  <c r="H10" i="179"/>
  <c r="Z10" i="179"/>
  <c r="P10" i="179"/>
  <c r="G10" i="179"/>
  <c r="W10" i="179"/>
  <c r="N10" i="179"/>
  <c r="E10" i="179"/>
  <c r="R12" i="180"/>
  <c r="T12" i="180"/>
  <c r="H12" i="180"/>
  <c r="U8" i="186"/>
  <c r="I8" i="186"/>
  <c r="R8" i="186"/>
  <c r="H8" i="186"/>
  <c r="AB8" i="186"/>
  <c r="Q8" i="186"/>
  <c r="G8" i="186"/>
  <c r="Z8" i="186"/>
  <c r="P8" i="186"/>
  <c r="F8" i="186"/>
  <c r="Y8" i="186"/>
  <c r="O8" i="186"/>
  <c r="E8" i="186"/>
  <c r="X8" i="186"/>
  <c r="N8" i="186"/>
  <c r="D8" i="186"/>
  <c r="W8" i="186"/>
  <c r="M8" i="186"/>
  <c r="B8" i="186"/>
  <c r="AB10" i="187"/>
  <c r="Y10" i="187"/>
  <c r="S10" i="187"/>
  <c r="I10" i="187"/>
  <c r="F10" i="187"/>
  <c r="R10" i="187"/>
  <c r="E4" i="189"/>
  <c r="A1" i="189"/>
  <c r="B4" i="189"/>
  <c r="W4" i="189"/>
  <c r="AA4" i="189"/>
  <c r="S4" i="189"/>
  <c r="R4" i="189"/>
  <c r="N4" i="189"/>
  <c r="N6" i="189"/>
  <c r="AB6" i="189"/>
  <c r="L6" i="189"/>
  <c r="AA6" i="189"/>
  <c r="J6" i="189"/>
  <c r="W6" i="189"/>
  <c r="G6" i="189"/>
  <c r="V6" i="189"/>
  <c r="E6" i="189"/>
  <c r="S6" i="189"/>
  <c r="D6" i="189"/>
  <c r="R6" i="189"/>
  <c r="C6" i="189"/>
  <c r="U10" i="191"/>
  <c r="E10" i="191"/>
  <c r="R10" i="191"/>
  <c r="D10" i="191"/>
  <c r="Q10" i="191"/>
  <c r="C10" i="191"/>
  <c r="N10" i="191"/>
  <c r="Y10" i="191"/>
  <c r="AA10" i="191"/>
  <c r="M10" i="191"/>
  <c r="Z10" i="191"/>
  <c r="L10" i="191"/>
  <c r="W10" i="191"/>
  <c r="I10" i="191"/>
  <c r="AA12" i="192"/>
  <c r="I12" i="192"/>
  <c r="K4" i="193"/>
  <c r="G4" i="193"/>
  <c r="Y4" i="193"/>
  <c r="F4" i="193"/>
  <c r="W4" i="193"/>
  <c r="E4" i="193"/>
  <c r="A1" i="193"/>
  <c r="U4" i="193"/>
  <c r="V4" i="193"/>
  <c r="S4" i="193"/>
  <c r="Q4" i="193"/>
  <c r="N6" i="193"/>
  <c r="C6" i="193"/>
  <c r="Y6" i="193"/>
  <c r="I8" i="194"/>
  <c r="G8" i="194"/>
  <c r="M8" i="194"/>
  <c r="AA8" i="194"/>
  <c r="Y8" i="194"/>
  <c r="W8" i="194"/>
  <c r="O8" i="194"/>
  <c r="W10" i="195"/>
  <c r="S10" i="195"/>
  <c r="G10" i="195"/>
  <c r="C10" i="195"/>
  <c r="O10" i="195"/>
  <c r="W12" i="196"/>
  <c r="X12" i="196"/>
  <c r="I12" i="196"/>
  <c r="S4" i="197"/>
  <c r="X4" i="197"/>
  <c r="Q4" i="197"/>
  <c r="U6" i="197"/>
  <c r="K6" i="197"/>
  <c r="T6" i="197"/>
  <c r="I6" i="197"/>
  <c r="R6" i="197"/>
  <c r="H6" i="197"/>
  <c r="AA6" i="197"/>
  <c r="Q6" i="197"/>
  <c r="F6" i="197"/>
  <c r="Z6" i="197"/>
  <c r="P6" i="197"/>
  <c r="E6" i="197"/>
  <c r="Y6" i="197"/>
  <c r="N6" i="197"/>
  <c r="D6" i="197"/>
  <c r="X6" i="197"/>
  <c r="M6" i="197"/>
  <c r="C6" i="197"/>
  <c r="O8" i="198"/>
  <c r="AB8" i="198"/>
  <c r="M8" i="198"/>
  <c r="Y8" i="198"/>
  <c r="L8" i="198"/>
  <c r="X8" i="198"/>
  <c r="I8" i="198"/>
  <c r="V8" i="198"/>
  <c r="G8" i="198"/>
  <c r="U8" i="198"/>
  <c r="F8" i="198"/>
  <c r="R8" i="198"/>
  <c r="D8" i="198"/>
  <c r="Y10" i="199"/>
  <c r="L10" i="199"/>
  <c r="F10" i="199"/>
  <c r="R10" i="199"/>
  <c r="Q12" i="200"/>
  <c r="E12" i="200"/>
  <c r="R13" i="210"/>
  <c r="J13" i="210"/>
  <c r="Z13" i="210"/>
  <c r="Z5" i="210"/>
  <c r="J5" i="210"/>
  <c r="I5" i="210"/>
  <c r="B5" i="210"/>
  <c r="Y5" i="210"/>
  <c r="M7" i="211"/>
  <c r="F7" i="211"/>
  <c r="E7" i="211"/>
  <c r="AB7" i="211"/>
  <c r="V7" i="211"/>
  <c r="U7" i="211"/>
  <c r="G9" i="213"/>
  <c r="E9" i="213"/>
  <c r="O9" i="213"/>
  <c r="Z9" i="213"/>
  <c r="X9" i="213"/>
  <c r="U9" i="213"/>
  <c r="P11" i="212"/>
  <c r="S11" i="212"/>
  <c r="Q11" i="212"/>
  <c r="Y11" i="212"/>
  <c r="AB13" i="214"/>
  <c r="O13" i="214"/>
  <c r="O5" i="214"/>
  <c r="F5" i="214"/>
  <c r="E5" i="214"/>
  <c r="U5" i="214"/>
  <c r="AB5" i="214"/>
  <c r="AA5" i="214"/>
  <c r="R7" i="215"/>
  <c r="C7" i="215"/>
  <c r="Q7" i="215"/>
  <c r="T7" i="215"/>
  <c r="P7" i="215"/>
  <c r="AB7" i="215"/>
  <c r="M7" i="215"/>
  <c r="AA7" i="215"/>
  <c r="I7" i="215"/>
  <c r="Z7" i="215"/>
  <c r="H7" i="215"/>
  <c r="Y7" i="215"/>
  <c r="E7" i="215"/>
  <c r="Z9" i="216"/>
  <c r="R9" i="216"/>
  <c r="P9" i="216"/>
  <c r="M13" i="218"/>
  <c r="K13" i="218"/>
  <c r="F13" i="218"/>
  <c r="Q13" i="218"/>
  <c r="AA5" i="218"/>
  <c r="I5" i="218"/>
  <c r="V5" i="218"/>
  <c r="G5" i="218"/>
  <c r="U5" i="218"/>
  <c r="F5" i="218"/>
  <c r="S5" i="218"/>
  <c r="E5" i="218"/>
  <c r="R5" i="218"/>
  <c r="C5" i="218"/>
  <c r="Q5" i="218"/>
  <c r="Y5" i="218"/>
  <c r="O5" i="218"/>
  <c r="E7" i="219"/>
  <c r="B7" i="219"/>
  <c r="O7" i="219"/>
  <c r="Z7" i="219"/>
  <c r="Y7" i="219"/>
  <c r="Q7" i="219"/>
  <c r="M7" i="219"/>
  <c r="AB7" i="228"/>
  <c r="X7" i="228"/>
  <c r="N5" i="230"/>
  <c r="G5" i="230"/>
  <c r="F5" i="230"/>
  <c r="V5" i="230"/>
  <c r="Y5" i="230"/>
  <c r="Q5" i="230"/>
  <c r="W8" i="138"/>
  <c r="J10" i="139"/>
  <c r="J13" i="140"/>
  <c r="B5" i="144"/>
  <c r="N5" i="144"/>
  <c r="Z5" i="144"/>
  <c r="L13" i="144"/>
  <c r="H7" i="145"/>
  <c r="X7" i="145"/>
  <c r="O9" i="146"/>
  <c r="D5" i="148"/>
  <c r="N5" i="148"/>
  <c r="X5" i="148"/>
  <c r="G9" i="154"/>
  <c r="U9" i="154"/>
  <c r="AA5" i="156"/>
  <c r="M5" i="156"/>
  <c r="Z5" i="156"/>
  <c r="H13" i="156"/>
  <c r="R13" i="156"/>
  <c r="E7" i="157"/>
  <c r="Y7" i="157"/>
  <c r="S9" i="158"/>
  <c r="E5" i="160"/>
  <c r="O5" i="160"/>
  <c r="Y5" i="160"/>
  <c r="E13" i="160"/>
  <c r="Y13" i="160"/>
  <c r="Y8" i="165"/>
  <c r="E10" i="166"/>
  <c r="S4" i="168"/>
  <c r="P6" i="168"/>
  <c r="C8" i="169"/>
  <c r="X10" i="175"/>
  <c r="N4" i="177"/>
  <c r="X10" i="179"/>
  <c r="U6" i="189"/>
  <c r="B12" i="136"/>
  <c r="H8" i="138"/>
  <c r="L10" i="139"/>
  <c r="Y5" i="140"/>
  <c r="R13" i="140"/>
  <c r="D5" i="144"/>
  <c r="P5" i="144"/>
  <c r="AB5" i="144"/>
  <c r="P13" i="144"/>
  <c r="I7" i="145"/>
  <c r="Y7" i="145"/>
  <c r="U9" i="146"/>
  <c r="E5" i="148"/>
  <c r="O5" i="148"/>
  <c r="Y5" i="148"/>
  <c r="J9" i="154"/>
  <c r="V9" i="154"/>
  <c r="B5" i="156"/>
  <c r="N5" i="156"/>
  <c r="AB5" i="156"/>
  <c r="I13" i="156"/>
  <c r="T13" i="156"/>
  <c r="H7" i="157"/>
  <c r="U9" i="158"/>
  <c r="F5" i="160"/>
  <c r="P5" i="160"/>
  <c r="AA5" i="160"/>
  <c r="F13" i="160"/>
  <c r="AB13" i="160"/>
  <c r="C8" i="165"/>
  <c r="AA8" i="165"/>
  <c r="H10" i="166"/>
  <c r="T4" i="168"/>
  <c r="S6" i="168"/>
  <c r="G8" i="169"/>
  <c r="P4" i="177"/>
  <c r="AB6" i="177"/>
  <c r="L8" i="186"/>
  <c r="Q6" i="189"/>
  <c r="S12" i="200"/>
  <c r="N13" i="214"/>
  <c r="L12" i="136"/>
  <c r="W4" i="137"/>
  <c r="P8" i="138"/>
  <c r="U10" i="139"/>
  <c r="B5" i="140"/>
  <c r="E5" i="144"/>
  <c r="Q5" i="144"/>
  <c r="X13" i="144"/>
  <c r="L7" i="145"/>
  <c r="AB9" i="146"/>
  <c r="W9" i="146"/>
  <c r="F5" i="148"/>
  <c r="P5" i="148"/>
  <c r="Z5" i="148"/>
  <c r="Y7" i="149"/>
  <c r="I9" i="150"/>
  <c r="L9" i="154"/>
  <c r="W9" i="154"/>
  <c r="D5" i="156"/>
  <c r="O5" i="156"/>
  <c r="K13" i="156"/>
  <c r="U13" i="156"/>
  <c r="J7" i="157"/>
  <c r="G5" i="160"/>
  <c r="Q5" i="160"/>
  <c r="AB5" i="160"/>
  <c r="I13" i="160"/>
  <c r="F8" i="165"/>
  <c r="AB8" i="165"/>
  <c r="I10" i="166"/>
  <c r="Y4" i="168"/>
  <c r="Z4" i="168"/>
  <c r="T6" i="168"/>
  <c r="P8" i="169"/>
  <c r="X4" i="177"/>
  <c r="C6" i="177"/>
  <c r="V8" i="186"/>
  <c r="N7" i="211"/>
  <c r="I9" i="213"/>
  <c r="J5" i="218"/>
  <c r="W12" i="136"/>
  <c r="H4" i="137"/>
  <c r="Z10" i="139"/>
  <c r="I5" i="140"/>
  <c r="F5" i="144"/>
  <c r="R5" i="144"/>
  <c r="Y13" i="144"/>
  <c r="M7" i="145"/>
  <c r="B9" i="146"/>
  <c r="X9" i="146"/>
  <c r="G5" i="148"/>
  <c r="Q5" i="148"/>
  <c r="AB5" i="148"/>
  <c r="J7" i="149"/>
  <c r="Q9" i="150"/>
  <c r="AA9" i="154"/>
  <c r="M9" i="154"/>
  <c r="Z9" i="154"/>
  <c r="E5" i="156"/>
  <c r="R5" i="156"/>
  <c r="B13" i="156"/>
  <c r="L13" i="156"/>
  <c r="V13" i="156"/>
  <c r="N7" i="157"/>
  <c r="H5" i="160"/>
  <c r="S5" i="160"/>
  <c r="N13" i="160"/>
  <c r="I8" i="165"/>
  <c r="U10" i="166"/>
  <c r="B4" i="168"/>
  <c r="AB4" i="168"/>
  <c r="Y6" i="168"/>
  <c r="Z6" i="168"/>
  <c r="S8" i="169"/>
  <c r="AA4" i="177"/>
  <c r="K6" i="177"/>
  <c r="D10" i="179"/>
  <c r="K8" i="194"/>
  <c r="B8" i="198"/>
  <c r="Q5" i="214"/>
  <c r="P4" i="137"/>
  <c r="W6" i="137"/>
  <c r="AB10" i="139"/>
  <c r="Q5" i="140"/>
  <c r="H5" i="144"/>
  <c r="T5" i="144"/>
  <c r="AB13" i="144"/>
  <c r="Q7" i="145"/>
  <c r="E9" i="146"/>
  <c r="H5" i="148"/>
  <c r="R5" i="148"/>
  <c r="K7" i="149"/>
  <c r="B9" i="154"/>
  <c r="N9" i="154"/>
  <c r="AB9" i="154"/>
  <c r="F5" i="156"/>
  <c r="T5" i="156"/>
  <c r="C13" i="156"/>
  <c r="M13" i="156"/>
  <c r="X13" i="156"/>
  <c r="O7" i="157"/>
  <c r="I5" i="160"/>
  <c r="U5" i="160"/>
  <c r="O13" i="160"/>
  <c r="J8" i="165"/>
  <c r="X10" i="166"/>
  <c r="G4" i="168"/>
  <c r="B6" i="168"/>
  <c r="AB6" i="168"/>
  <c r="N6" i="177"/>
  <c r="F10" i="179"/>
  <c r="F4" i="189"/>
  <c r="P8" i="198"/>
  <c r="I7" i="219"/>
  <c r="O5" i="230"/>
  <c r="H6" i="137"/>
  <c r="I5" i="144"/>
  <c r="U5" i="144"/>
  <c r="U13" i="144"/>
  <c r="T7" i="145"/>
  <c r="F9" i="146"/>
  <c r="I5" i="148"/>
  <c r="U5" i="148"/>
  <c r="D13" i="148"/>
  <c r="L7" i="149"/>
  <c r="D9" i="154"/>
  <c r="O9" i="154"/>
  <c r="X11" i="155"/>
  <c r="G5" i="156"/>
  <c r="U5" i="156"/>
  <c r="D13" i="156"/>
  <c r="N13" i="156"/>
  <c r="Y13" i="156"/>
  <c r="R7" i="157"/>
  <c r="L5" i="160"/>
  <c r="V5" i="160"/>
  <c r="P13" i="160"/>
  <c r="Q8" i="165"/>
  <c r="J4" i="168"/>
  <c r="G6" i="168"/>
  <c r="D10" i="175"/>
  <c r="V6" i="177"/>
  <c r="I8" i="178"/>
  <c r="M10" i="179"/>
  <c r="B6" i="197"/>
  <c r="D7" i="215"/>
  <c r="J5" i="144"/>
  <c r="E7" i="145"/>
  <c r="L5" i="148"/>
  <c r="E9" i="154"/>
  <c r="F11" i="155"/>
  <c r="J5" i="156"/>
  <c r="E13" i="156"/>
  <c r="P13" i="156"/>
  <c r="T7" i="157"/>
  <c r="C5" i="160"/>
  <c r="M5" i="160"/>
  <c r="V13" i="160"/>
  <c r="R8" i="165"/>
  <c r="K4" i="168"/>
  <c r="J6" i="168"/>
  <c r="H10" i="175"/>
  <c r="C4" i="177"/>
  <c r="X6" i="177"/>
  <c r="N8" i="178"/>
  <c r="O10" i="179"/>
  <c r="G10" i="191"/>
  <c r="M4" i="193"/>
  <c r="L6" i="197"/>
  <c r="S7" i="215"/>
  <c r="T13" i="228"/>
  <c r="U13" i="228"/>
  <c r="D13" i="228"/>
  <c r="E13" i="228"/>
  <c r="I11" i="230"/>
  <c r="R13" i="169"/>
  <c r="B13" i="169"/>
  <c r="AA5" i="169"/>
  <c r="R5" i="169"/>
  <c r="Z5" i="169"/>
  <c r="P5" i="169"/>
  <c r="X5" i="169"/>
  <c r="O5" i="169"/>
  <c r="V5" i="169"/>
  <c r="M5" i="169"/>
  <c r="U5" i="169"/>
  <c r="Q7" i="170"/>
  <c r="O7" i="170"/>
  <c r="N7" i="170"/>
  <c r="G7" i="170"/>
  <c r="X7" i="175"/>
  <c r="D7" i="175"/>
  <c r="W7" i="175"/>
  <c r="V7" i="175"/>
  <c r="T7" i="175"/>
  <c r="P7" i="175"/>
  <c r="O7" i="175"/>
  <c r="L7" i="175"/>
  <c r="AA9" i="176"/>
  <c r="V9" i="176"/>
  <c r="U9" i="176"/>
  <c r="K9" i="176"/>
  <c r="I11" i="177"/>
  <c r="T11" i="177"/>
  <c r="X13" i="178"/>
  <c r="N13" i="178"/>
  <c r="C13" i="178"/>
  <c r="W13" i="178"/>
  <c r="M13" i="178"/>
  <c r="B13" i="178"/>
  <c r="V13" i="178"/>
  <c r="K13" i="178"/>
  <c r="AB13" i="178"/>
  <c r="U13" i="178"/>
  <c r="J13" i="178"/>
  <c r="S13" i="178"/>
  <c r="H13" i="178"/>
  <c r="R13" i="178"/>
  <c r="G13" i="178"/>
  <c r="U5" i="178"/>
  <c r="J5" i="178"/>
  <c r="S5" i="178"/>
  <c r="H5" i="178"/>
  <c r="R5" i="178"/>
  <c r="G5" i="178"/>
  <c r="AA5" i="178"/>
  <c r="P5" i="178"/>
  <c r="F5" i="178"/>
  <c r="Z5" i="178"/>
  <c r="O5" i="178"/>
  <c r="E5" i="178"/>
  <c r="X5" i="178"/>
  <c r="N5" i="178"/>
  <c r="C5" i="178"/>
  <c r="T7" i="179"/>
  <c r="J7" i="179"/>
  <c r="AB9" i="180"/>
  <c r="S9" i="180"/>
  <c r="J9" i="180"/>
  <c r="Y9" i="180"/>
  <c r="AA9" i="180"/>
  <c r="R9" i="180"/>
  <c r="H9" i="180"/>
  <c r="Z9" i="180"/>
  <c r="P9" i="180"/>
  <c r="G9" i="180"/>
  <c r="X9" i="180"/>
  <c r="O9" i="180"/>
  <c r="F9" i="180"/>
  <c r="W9" i="180"/>
  <c r="N9" i="180"/>
  <c r="E9" i="180"/>
  <c r="V9" i="180"/>
  <c r="M9" i="180"/>
  <c r="D9" i="180"/>
  <c r="P13" i="186"/>
  <c r="N13" i="186"/>
  <c r="J13" i="186"/>
  <c r="I13" i="186"/>
  <c r="AB13" i="186"/>
  <c r="F13" i="186"/>
  <c r="AA13" i="186"/>
  <c r="Y13" i="186"/>
  <c r="V5" i="186"/>
  <c r="B5" i="186"/>
  <c r="T5" i="186"/>
  <c r="N5" i="186"/>
  <c r="M5" i="186"/>
  <c r="K5" i="186"/>
  <c r="J5" i="186"/>
  <c r="AB5" i="186"/>
  <c r="E5" i="186"/>
  <c r="U7" i="187"/>
  <c r="T7" i="187"/>
  <c r="Q7" i="187"/>
  <c r="L7" i="187"/>
  <c r="J7" i="187"/>
  <c r="H7" i="187"/>
  <c r="B7" i="187"/>
  <c r="J9" i="188"/>
  <c r="H9" i="188"/>
  <c r="V9" i="188"/>
  <c r="Y11" i="189"/>
  <c r="N11" i="189"/>
  <c r="J11" i="189"/>
  <c r="N13" i="190"/>
  <c r="Y13" i="190"/>
  <c r="AA13" i="190"/>
  <c r="M13" i="190"/>
  <c r="Z13" i="190"/>
  <c r="L13" i="190"/>
  <c r="W13" i="190"/>
  <c r="I13" i="190"/>
  <c r="V13" i="190"/>
  <c r="G13" i="190"/>
  <c r="U13" i="190"/>
  <c r="E13" i="190"/>
  <c r="R13" i="190"/>
  <c r="D13" i="190"/>
  <c r="G5" i="190"/>
  <c r="C5" i="190"/>
  <c r="W5" i="190"/>
  <c r="AA5" i="190"/>
  <c r="S5" i="190"/>
  <c r="Y7" i="191"/>
  <c r="J7" i="191"/>
  <c r="O7" i="191"/>
  <c r="Z9" i="192"/>
  <c r="N9" i="192"/>
  <c r="B9" i="192"/>
  <c r="Y9" i="192"/>
  <c r="M9" i="192"/>
  <c r="W9" i="192"/>
  <c r="J9" i="192"/>
  <c r="U9" i="192"/>
  <c r="I9" i="192"/>
  <c r="S9" i="192"/>
  <c r="G9" i="192"/>
  <c r="R9" i="192"/>
  <c r="F9" i="192"/>
  <c r="Q9" i="192"/>
  <c r="E9" i="192"/>
  <c r="S11" i="193"/>
  <c r="Q11" i="193"/>
  <c r="G11" i="193"/>
  <c r="C11" i="193"/>
  <c r="G13" i="194"/>
  <c r="AA13" i="194"/>
  <c r="E13" i="194"/>
  <c r="W13" i="194"/>
  <c r="C13" i="194"/>
  <c r="U13" i="194"/>
  <c r="S13" i="194"/>
  <c r="O13" i="194"/>
  <c r="M13" i="194"/>
  <c r="S5" i="194"/>
  <c r="O5" i="194"/>
  <c r="M5" i="194"/>
  <c r="K5" i="194"/>
  <c r="G5" i="194"/>
  <c r="AA5" i="194"/>
  <c r="E5" i="194"/>
  <c r="W5" i="194"/>
  <c r="C5" i="194"/>
  <c r="S7" i="195"/>
  <c r="O7" i="195"/>
  <c r="M7" i="195"/>
  <c r="K7" i="195"/>
  <c r="AA7" i="195"/>
  <c r="I7" i="195"/>
  <c r="Y7" i="195"/>
  <c r="G7" i="195"/>
  <c r="W7" i="195"/>
  <c r="E7" i="195"/>
  <c r="U9" i="196"/>
  <c r="K9" i="196"/>
  <c r="T9" i="196"/>
  <c r="I9" i="196"/>
  <c r="R9" i="196"/>
  <c r="H9" i="196"/>
  <c r="AA9" i="196"/>
  <c r="Q9" i="196"/>
  <c r="F9" i="196"/>
  <c r="Z9" i="196"/>
  <c r="P9" i="196"/>
  <c r="E9" i="196"/>
  <c r="Y9" i="196"/>
  <c r="N9" i="196"/>
  <c r="D9" i="196"/>
  <c r="X9" i="196"/>
  <c r="M9" i="196"/>
  <c r="C9" i="196"/>
  <c r="E5" i="198"/>
  <c r="AA5" i="198"/>
  <c r="B5" i="198"/>
  <c r="X5" i="198"/>
  <c r="U5" i="198"/>
  <c r="R5" i="198"/>
  <c r="N5" i="198"/>
  <c r="K5" i="198"/>
  <c r="I7" i="199"/>
  <c r="D7" i="199"/>
  <c r="AB7" i="199"/>
  <c r="X7" i="199"/>
  <c r="T7" i="199"/>
  <c r="AB9" i="200"/>
  <c r="E9" i="200"/>
  <c r="Z9" i="200"/>
  <c r="B9" i="200"/>
  <c r="V9" i="200"/>
  <c r="X9" i="200"/>
  <c r="R9" i="200"/>
  <c r="Q9" i="200"/>
  <c r="M9" i="200"/>
  <c r="L9" i="200"/>
  <c r="F10" i="210"/>
  <c r="E10" i="210"/>
  <c r="AB10" i="210"/>
  <c r="V10" i="210"/>
  <c r="U10" i="210"/>
  <c r="N10" i="210"/>
  <c r="AA4" i="213"/>
  <c r="U4" i="213"/>
  <c r="S4" i="213"/>
  <c r="Q4" i="213"/>
  <c r="H4" i="213"/>
  <c r="E4" i="213"/>
  <c r="A1" i="213"/>
  <c r="Y6" i="213"/>
  <c r="H6" i="213"/>
  <c r="X6" i="213"/>
  <c r="E6" i="213"/>
  <c r="U6" i="213"/>
  <c r="C6" i="213"/>
  <c r="S6" i="213"/>
  <c r="P6" i="213"/>
  <c r="M6" i="213"/>
  <c r="K6" i="213"/>
  <c r="Y8" i="212"/>
  <c r="M8" i="212"/>
  <c r="Y10" i="214"/>
  <c r="Z10" i="214"/>
  <c r="P10" i="214"/>
  <c r="M10" i="214"/>
  <c r="B10" i="214"/>
  <c r="O12" i="215"/>
  <c r="E12" i="215"/>
  <c r="P6" i="216"/>
  <c r="R6" i="216"/>
  <c r="O8" i="217"/>
  <c r="L8" i="217"/>
  <c r="O10" i="218"/>
  <c r="N10" i="218"/>
  <c r="M10" i="218"/>
  <c r="J10" i="218"/>
  <c r="Z10" i="218"/>
  <c r="G10" i="218"/>
  <c r="Y10" i="218"/>
  <c r="F10" i="218"/>
  <c r="W10" i="218"/>
  <c r="B10" i="218"/>
  <c r="R4" i="220"/>
  <c r="Q4" i="220"/>
  <c r="I4" i="220"/>
  <c r="Y4" i="220"/>
  <c r="S6" i="220"/>
  <c r="AB6" i="220"/>
  <c r="R6" i="220"/>
  <c r="M6" i="220"/>
  <c r="K6" i="220"/>
  <c r="J6" i="220"/>
  <c r="AA6" i="220"/>
  <c r="E6" i="220"/>
  <c r="Z6" i="220"/>
  <c r="C6" i="220"/>
  <c r="J10" i="226"/>
  <c r="O10" i="226"/>
  <c r="L12" i="228"/>
  <c r="P12" i="228"/>
  <c r="L4" i="227"/>
  <c r="K4" i="227"/>
  <c r="AB4" i="227"/>
  <c r="I4" i="227"/>
  <c r="Y4" i="227"/>
  <c r="F4" i="227"/>
  <c r="V4" i="227"/>
  <c r="D4" i="227"/>
  <c r="U4" i="227"/>
  <c r="C4" i="227"/>
  <c r="S4" i="227"/>
  <c r="N4" i="227"/>
  <c r="T6" i="227"/>
  <c r="Y6" i="227"/>
  <c r="Q6" i="227"/>
  <c r="N6" i="227"/>
  <c r="K6" i="227"/>
  <c r="F6" i="227"/>
  <c r="E6" i="227"/>
  <c r="AB6" i="227"/>
  <c r="D6" i="227"/>
  <c r="AB12" i="230"/>
  <c r="AB10" i="230"/>
  <c r="M12" i="230"/>
  <c r="C10" i="230"/>
  <c r="M10" i="230"/>
  <c r="O12" i="229"/>
  <c r="E12" i="229"/>
  <c r="F12" i="229"/>
  <c r="I11" i="227"/>
  <c r="Y12" i="227"/>
  <c r="I11" i="228"/>
  <c r="X12" i="228"/>
  <c r="L11" i="228"/>
  <c r="AB12" i="228"/>
  <c r="Q12" i="228"/>
  <c r="H12" i="228"/>
  <c r="E12" i="227"/>
  <c r="T12" i="227"/>
  <c r="X12" i="227"/>
  <c r="E12" i="226"/>
  <c r="AA11" i="226"/>
  <c r="I12" i="226"/>
  <c r="J12" i="226"/>
  <c r="O12" i="226"/>
  <c r="R12" i="226"/>
  <c r="X5" i="228"/>
  <c r="T5" i="228"/>
  <c r="E5" i="228"/>
  <c r="Q9" i="227"/>
  <c r="B9" i="227"/>
  <c r="M9" i="227"/>
  <c r="Y9" i="227"/>
  <c r="J9" i="227"/>
  <c r="X9" i="227"/>
  <c r="I9" i="227"/>
  <c r="W9" i="227"/>
  <c r="H9" i="227"/>
  <c r="AB6" i="230"/>
  <c r="R6" i="230"/>
  <c r="M6" i="230"/>
  <c r="K6" i="230"/>
  <c r="J6" i="230"/>
  <c r="AA6" i="230"/>
  <c r="E6" i="230"/>
  <c r="Z6" i="230"/>
  <c r="C6" i="230"/>
  <c r="U6" i="230"/>
  <c r="B6" i="230"/>
  <c r="X10" i="136"/>
  <c r="P10" i="136"/>
  <c r="E10" i="136"/>
  <c r="P4" i="138"/>
  <c r="W4" i="138"/>
  <c r="X6" i="138"/>
  <c r="H6" i="138"/>
  <c r="S8" i="139"/>
  <c r="E8" i="139"/>
  <c r="AB8" i="139"/>
  <c r="O8" i="139"/>
  <c r="C8" i="139"/>
  <c r="AA8" i="139"/>
  <c r="M8" i="139"/>
  <c r="B8" i="139"/>
  <c r="Z8" i="139"/>
  <c r="L8" i="139"/>
  <c r="Y8" i="139"/>
  <c r="Y11" i="140"/>
  <c r="Z11" i="140"/>
  <c r="Y11" i="144"/>
  <c r="AB11" i="144"/>
  <c r="H11" i="144"/>
  <c r="E11" i="144"/>
  <c r="M13" i="145"/>
  <c r="AA13" i="145"/>
  <c r="J13" i="145"/>
  <c r="X13" i="145"/>
  <c r="I13" i="145"/>
  <c r="V13" i="145"/>
  <c r="E13" i="145"/>
  <c r="E5" i="145"/>
  <c r="Y5" i="145"/>
  <c r="O7" i="146"/>
  <c r="L7" i="146"/>
  <c r="Y7" i="146"/>
  <c r="G7" i="146"/>
  <c r="X7" i="146"/>
  <c r="F7" i="146"/>
  <c r="E9" i="147"/>
  <c r="V9" i="147"/>
  <c r="T9" i="147"/>
  <c r="Q9" i="147"/>
  <c r="L11" i="148"/>
  <c r="Y11" i="148"/>
  <c r="G11" i="148"/>
  <c r="V11" i="148"/>
  <c r="F11" i="148"/>
  <c r="U11" i="148"/>
  <c r="E11" i="148"/>
  <c r="I13" i="149"/>
  <c r="Q13" i="149"/>
  <c r="AB5" i="149"/>
  <c r="K5" i="149"/>
  <c r="Y5" i="149"/>
  <c r="I5" i="149"/>
  <c r="U5" i="149"/>
  <c r="D5" i="149"/>
  <c r="T5" i="149"/>
  <c r="C5" i="149"/>
  <c r="Y7" i="150"/>
  <c r="Q7" i="150"/>
  <c r="I7" i="150"/>
  <c r="Z7" i="154"/>
  <c r="M7" i="154"/>
  <c r="AA7" i="154"/>
  <c r="V7" i="154"/>
  <c r="J7" i="154"/>
  <c r="U7" i="154"/>
  <c r="G7" i="154"/>
  <c r="T7" i="154"/>
  <c r="F7" i="154"/>
  <c r="R9" i="155"/>
  <c r="P9" i="155"/>
  <c r="K9" i="155"/>
  <c r="E9" i="227"/>
  <c r="Q8" i="228"/>
  <c r="AB8" i="228"/>
  <c r="O8" i="228"/>
  <c r="I8" i="228"/>
  <c r="E8" i="228"/>
  <c r="D8" i="228"/>
  <c r="Y4" i="229"/>
  <c r="T4" i="229"/>
  <c r="P4" i="229"/>
  <c r="M4" i="229"/>
  <c r="I4" i="229"/>
  <c r="S6" i="230"/>
  <c r="R8" i="226"/>
  <c r="I8" i="226"/>
  <c r="H8" i="226"/>
  <c r="G8" i="226"/>
  <c r="D8" i="226"/>
  <c r="G9" i="227"/>
  <c r="O8" i="226"/>
  <c r="V11" i="226"/>
  <c r="M11" i="226"/>
  <c r="L11" i="226"/>
  <c r="K11" i="226"/>
  <c r="I11" i="226"/>
  <c r="P9" i="227"/>
  <c r="Y7" i="228"/>
  <c r="K7" i="228"/>
  <c r="U7" i="228"/>
  <c r="H7" i="228"/>
  <c r="T7" i="228"/>
  <c r="E7" i="228"/>
  <c r="S7" i="228"/>
  <c r="D7" i="228"/>
  <c r="Q7" i="228"/>
  <c r="C7" i="228"/>
  <c r="AB8" i="230"/>
  <c r="R8" i="230"/>
  <c r="M8" i="230"/>
  <c r="K8" i="230"/>
  <c r="J8" i="230"/>
  <c r="AA8" i="230"/>
  <c r="E8" i="230"/>
  <c r="Z8" i="230"/>
  <c r="C8" i="230"/>
  <c r="U8" i="230"/>
  <c r="B8" i="230"/>
  <c r="AA5" i="226"/>
  <c r="T5" i="226"/>
  <c r="K5" i="226"/>
  <c r="U8" i="226"/>
  <c r="R9" i="227"/>
  <c r="I7" i="228"/>
  <c r="P9" i="228"/>
  <c r="S8" i="230"/>
  <c r="B5" i="226"/>
  <c r="X8" i="226"/>
  <c r="S11" i="226"/>
  <c r="Q7" i="227"/>
  <c r="O7" i="227"/>
  <c r="U9" i="227"/>
  <c r="L7" i="228"/>
  <c r="S8" i="227"/>
  <c r="AA8" i="227"/>
  <c r="Y8" i="227"/>
  <c r="M8" i="227"/>
  <c r="E8" i="227"/>
  <c r="W12" i="227"/>
  <c r="C12" i="227"/>
  <c r="O12" i="227"/>
  <c r="M12" i="227"/>
  <c r="L12" i="227"/>
  <c r="AA12" i="227"/>
  <c r="I12" i="227"/>
  <c r="P7" i="228"/>
  <c r="E4" i="227"/>
  <c r="A1" i="227"/>
  <c r="T4" i="227"/>
  <c r="H5" i="227"/>
  <c r="S6" i="227"/>
  <c r="U10" i="227"/>
  <c r="T11" i="227"/>
  <c r="P13" i="227"/>
  <c r="O4" i="228"/>
  <c r="M11" i="228"/>
  <c r="M12" i="228"/>
  <c r="L13" i="228"/>
  <c r="T5" i="229"/>
  <c r="AB6" i="229"/>
  <c r="Y7" i="229"/>
  <c r="F10" i="229"/>
  <c r="J4" i="230"/>
  <c r="Y9" i="230"/>
  <c r="R10" i="230"/>
  <c r="W11" i="230"/>
  <c r="R12" i="230"/>
  <c r="N13" i="230"/>
  <c r="V10" i="227"/>
  <c r="U11" i="227"/>
  <c r="Q13" i="227"/>
  <c r="P4" i="228"/>
  <c r="T11" i="228"/>
  <c r="AB7" i="229"/>
  <c r="S10" i="230"/>
  <c r="S12" i="230"/>
  <c r="W11" i="227"/>
  <c r="S4" i="228"/>
  <c r="B10" i="230"/>
  <c r="U10" i="230"/>
  <c r="B12" i="230"/>
  <c r="U12" i="230"/>
  <c r="Q13" i="230"/>
  <c r="L4" i="226"/>
  <c r="B11" i="227"/>
  <c r="AA11" i="227"/>
  <c r="D4" i="228"/>
  <c r="W4" i="228"/>
  <c r="Y11" i="228"/>
  <c r="D11" i="228"/>
  <c r="AB11" i="228"/>
  <c r="I6" i="229"/>
  <c r="L7" i="229"/>
  <c r="U10" i="229"/>
  <c r="M12" i="229"/>
  <c r="S4" i="230"/>
  <c r="I7" i="230"/>
  <c r="F9" i="230"/>
  <c r="E10" i="230"/>
  <c r="AA10" i="230"/>
  <c r="E12" i="230"/>
  <c r="AA12" i="230"/>
  <c r="Y10" i="226"/>
  <c r="U5" i="227"/>
  <c r="I10" i="227"/>
  <c r="H11" i="227"/>
  <c r="H13" i="227"/>
  <c r="AA13" i="227"/>
  <c r="G4" i="228"/>
  <c r="O6" i="228"/>
  <c r="H11" i="228"/>
  <c r="Q6" i="229"/>
  <c r="M7" i="229"/>
  <c r="N12" i="229"/>
  <c r="N7" i="230"/>
  <c r="G9" i="230"/>
  <c r="J10" i="230"/>
  <c r="J12" i="230"/>
  <c r="U6" i="229"/>
  <c r="Y10" i="229"/>
  <c r="U12" i="229"/>
  <c r="V7" i="230"/>
  <c r="O9" i="230"/>
  <c r="K10" i="230"/>
  <c r="K12" i="230"/>
  <c r="F13" i="230"/>
  <c r="M12" i="220"/>
  <c r="R12" i="220"/>
  <c r="AB12" i="220"/>
  <c r="S12" i="220"/>
  <c r="B12" i="220"/>
  <c r="U12" i="220"/>
  <c r="C12" i="220"/>
  <c r="Z12" i="220"/>
  <c r="E12" i="220"/>
  <c r="AA12" i="220"/>
  <c r="O12" i="219"/>
  <c r="M11" i="219"/>
  <c r="Q12" i="219"/>
  <c r="Q11" i="219"/>
  <c r="U12" i="219"/>
  <c r="S11" i="219"/>
  <c r="W12" i="219"/>
  <c r="V12" i="218"/>
  <c r="W12" i="218"/>
  <c r="O12" i="218"/>
  <c r="D11" i="217"/>
  <c r="O12" i="217"/>
  <c r="W12" i="217"/>
  <c r="B12" i="217"/>
  <c r="Y12" i="217"/>
  <c r="C12" i="217"/>
  <c r="Z12" i="217"/>
  <c r="I12" i="217"/>
  <c r="N12" i="217"/>
  <c r="I9" i="216"/>
  <c r="AB9" i="216"/>
  <c r="P10" i="216"/>
  <c r="J9" i="216"/>
  <c r="E10" i="216"/>
  <c r="Q10" i="216"/>
  <c r="G10" i="216"/>
  <c r="W10" i="216"/>
  <c r="AA9" i="216"/>
  <c r="S9" i="216"/>
  <c r="H10" i="216"/>
  <c r="X10" i="216"/>
  <c r="E9" i="216"/>
  <c r="X9" i="216"/>
  <c r="I10" i="216"/>
  <c r="Y10" i="216"/>
  <c r="F9" i="216"/>
  <c r="Y9" i="216"/>
  <c r="N10" i="216"/>
  <c r="Z10" i="216"/>
  <c r="H9" i="216"/>
  <c r="O10" i="216"/>
  <c r="F12" i="215"/>
  <c r="T12" i="215"/>
  <c r="G12" i="215"/>
  <c r="U12" i="215"/>
  <c r="H12" i="215"/>
  <c r="V12" i="215"/>
  <c r="L12" i="215"/>
  <c r="W12" i="215"/>
  <c r="M12" i="215"/>
  <c r="X12" i="215"/>
  <c r="AA12" i="215"/>
  <c r="N12" i="215"/>
  <c r="AB12" i="215"/>
  <c r="D12" i="215"/>
  <c r="AA10" i="214"/>
  <c r="O10" i="214"/>
  <c r="P12" i="214"/>
  <c r="C10" i="214"/>
  <c r="R10" i="214"/>
  <c r="E10" i="214"/>
  <c r="S10" i="214"/>
  <c r="H10" i="214"/>
  <c r="U10" i="214"/>
  <c r="I10" i="214"/>
  <c r="X10" i="214"/>
  <c r="AB12" i="214"/>
  <c r="J10" i="214"/>
  <c r="L10" i="213"/>
  <c r="K12" i="213"/>
  <c r="W12" i="213"/>
  <c r="O10" i="213"/>
  <c r="C12" i="213"/>
  <c r="N12" i="213"/>
  <c r="AA12" i="213"/>
  <c r="S10" i="213"/>
  <c r="D12" i="213"/>
  <c r="O12" i="213"/>
  <c r="AB12" i="213"/>
  <c r="AA10" i="213"/>
  <c r="E12" i="213"/>
  <c r="Q12" i="213"/>
  <c r="F12" i="213"/>
  <c r="S12" i="213"/>
  <c r="G12" i="213"/>
  <c r="M12" i="212"/>
  <c r="C11" i="212"/>
  <c r="T11" i="212"/>
  <c r="P12" i="212"/>
  <c r="D11" i="212"/>
  <c r="U11" i="212"/>
  <c r="Q12" i="212"/>
  <c r="E11" i="212"/>
  <c r="AB11" i="212"/>
  <c r="T12" i="212"/>
  <c r="H11" i="212"/>
  <c r="X12" i="212"/>
  <c r="Y12" i="212"/>
  <c r="I11" i="212"/>
  <c r="D12" i="212"/>
  <c r="AB12" i="210"/>
  <c r="E12" i="210"/>
  <c r="F12" i="210"/>
  <c r="M12" i="210"/>
  <c r="N12" i="210"/>
  <c r="U12" i="210"/>
  <c r="O12" i="207"/>
  <c r="P12" i="207"/>
  <c r="H12" i="207"/>
  <c r="R12" i="207"/>
  <c r="J12" i="207"/>
  <c r="S12" i="207"/>
  <c r="K12" i="207"/>
  <c r="F12" i="200"/>
  <c r="T12" i="200"/>
  <c r="G12" i="200"/>
  <c r="U12" i="200"/>
  <c r="J12" i="200"/>
  <c r="W12" i="200"/>
  <c r="K12" i="200"/>
  <c r="Z12" i="200"/>
  <c r="N12" i="200"/>
  <c r="AB12" i="200"/>
  <c r="B12" i="200"/>
  <c r="O12" i="200"/>
  <c r="C12" i="200"/>
  <c r="Y12" i="199"/>
  <c r="R12" i="199"/>
  <c r="B10" i="198"/>
  <c r="R10" i="198"/>
  <c r="V12" i="198"/>
  <c r="F10" i="198"/>
  <c r="X10" i="198"/>
  <c r="Q12" i="198"/>
  <c r="H10" i="198"/>
  <c r="Y10" i="198"/>
  <c r="E12" i="198"/>
  <c r="J10" i="198"/>
  <c r="I12" i="198"/>
  <c r="M10" i="198"/>
  <c r="J12" i="198"/>
  <c r="I12" i="197"/>
  <c r="X12" i="197"/>
  <c r="J12" i="197"/>
  <c r="Y12" i="197"/>
  <c r="M12" i="197"/>
  <c r="Z12" i="197"/>
  <c r="AA12" i="197"/>
  <c r="N12" i="197"/>
  <c r="B12" i="197"/>
  <c r="P12" i="197"/>
  <c r="C12" i="197"/>
  <c r="R12" i="197"/>
  <c r="E12" i="197"/>
  <c r="L12" i="196"/>
  <c r="Y12" i="196"/>
  <c r="N12" i="196"/>
  <c r="AB12" i="196"/>
  <c r="Z12" i="196"/>
  <c r="O12" i="196"/>
  <c r="B12" i="196"/>
  <c r="P12" i="196"/>
  <c r="E12" i="196"/>
  <c r="R12" i="196"/>
  <c r="F12" i="196"/>
  <c r="U12" i="196"/>
  <c r="G12" i="196"/>
  <c r="M12" i="195"/>
  <c r="I12" i="195"/>
  <c r="K12" i="195"/>
  <c r="O12" i="195"/>
  <c r="Y12" i="195"/>
  <c r="S10" i="194"/>
  <c r="I12" i="194"/>
  <c r="K12" i="194"/>
  <c r="O12" i="194"/>
  <c r="W12" i="194"/>
  <c r="Y12" i="194"/>
  <c r="O10" i="194"/>
  <c r="AA12" i="194"/>
  <c r="J12" i="192"/>
  <c r="O12" i="192"/>
  <c r="Q12" i="192"/>
  <c r="S12" i="192"/>
  <c r="R12" i="192"/>
  <c r="C12" i="192"/>
  <c r="U12" i="192"/>
  <c r="E12" i="192"/>
  <c r="W12" i="192"/>
  <c r="F12" i="192"/>
  <c r="B12" i="191"/>
  <c r="M12" i="191"/>
  <c r="Y12" i="191"/>
  <c r="C12" i="191"/>
  <c r="N12" i="191"/>
  <c r="Z12" i="191"/>
  <c r="D12" i="191"/>
  <c r="O12" i="191"/>
  <c r="AA12" i="191"/>
  <c r="E12" i="191"/>
  <c r="Q12" i="191"/>
  <c r="F12" i="191"/>
  <c r="R12" i="191"/>
  <c r="G12" i="191"/>
  <c r="S12" i="191"/>
  <c r="I12" i="191"/>
  <c r="M12" i="190"/>
  <c r="Z12" i="190"/>
  <c r="N12" i="190"/>
  <c r="AA12" i="190"/>
  <c r="Y12" i="190"/>
  <c r="O12" i="190"/>
  <c r="C12" i="190"/>
  <c r="Q12" i="190"/>
  <c r="E12" i="190"/>
  <c r="R12" i="190"/>
  <c r="F12" i="190"/>
  <c r="V12" i="190"/>
  <c r="H12" i="190"/>
  <c r="W11" i="189"/>
  <c r="K12" i="189"/>
  <c r="AB12" i="189"/>
  <c r="AA12" i="189"/>
  <c r="F10" i="189"/>
  <c r="N12" i="189"/>
  <c r="N10" i="189"/>
  <c r="T12" i="189"/>
  <c r="O12" i="189"/>
  <c r="Q10" i="189"/>
  <c r="B12" i="189"/>
  <c r="R12" i="189"/>
  <c r="J12" i="189"/>
  <c r="S10" i="189"/>
  <c r="D12" i="189"/>
  <c r="S12" i="189"/>
  <c r="E12" i="189"/>
  <c r="T12" i="188"/>
  <c r="V12" i="188"/>
  <c r="X12" i="188"/>
  <c r="I12" i="188"/>
  <c r="I12" i="187"/>
  <c r="U12" i="187"/>
  <c r="K12" i="187"/>
  <c r="V12" i="187"/>
  <c r="Y12" i="187"/>
  <c r="L12" i="187"/>
  <c r="X12" i="187"/>
  <c r="B12" i="187"/>
  <c r="M12" i="187"/>
  <c r="Z12" i="187"/>
  <c r="C12" i="187"/>
  <c r="N12" i="187"/>
  <c r="AA12" i="187"/>
  <c r="D12" i="187"/>
  <c r="Q12" i="187"/>
  <c r="E12" i="187"/>
  <c r="Q11" i="186"/>
  <c r="R12" i="186"/>
  <c r="G12" i="186"/>
  <c r="I12" i="186"/>
  <c r="I12" i="180"/>
  <c r="V12" i="180"/>
  <c r="K12" i="180"/>
  <c r="W12" i="180"/>
  <c r="Y12" i="180"/>
  <c r="L12" i="180"/>
  <c r="X12" i="180"/>
  <c r="B12" i="180"/>
  <c r="N12" i="180"/>
  <c r="Z12" i="180"/>
  <c r="C12" i="180"/>
  <c r="O12" i="180"/>
  <c r="AA12" i="180"/>
  <c r="D12" i="180"/>
  <c r="Q12" i="180"/>
  <c r="F12" i="180"/>
  <c r="G12" i="179"/>
  <c r="P12" i="179"/>
  <c r="Z12" i="179"/>
  <c r="H12" i="179"/>
  <c r="R12" i="179"/>
  <c r="AA12" i="179"/>
  <c r="Y12" i="179"/>
  <c r="J12" i="179"/>
  <c r="S12" i="179"/>
  <c r="AB12" i="179"/>
  <c r="B12" i="179"/>
  <c r="K12" i="179"/>
  <c r="T12" i="179"/>
  <c r="C12" i="179"/>
  <c r="L12" i="179"/>
  <c r="U12" i="179"/>
  <c r="D12" i="179"/>
  <c r="M12" i="179"/>
  <c r="V12" i="179"/>
  <c r="E12" i="179"/>
  <c r="N12" i="179"/>
  <c r="F12" i="178"/>
  <c r="S12" i="178"/>
  <c r="G12" i="178"/>
  <c r="T12" i="178"/>
  <c r="I12" i="178"/>
  <c r="Y12" i="178"/>
  <c r="J12" i="178"/>
  <c r="Z12" i="178"/>
  <c r="N12" i="178"/>
  <c r="AA12" i="178"/>
  <c r="O12" i="178"/>
  <c r="AB12" i="178"/>
  <c r="C12" i="178"/>
  <c r="F12" i="177"/>
  <c r="P12" i="177"/>
  <c r="AA12" i="177"/>
  <c r="G12" i="177"/>
  <c r="R12" i="177"/>
  <c r="H12" i="177"/>
  <c r="S12" i="177"/>
  <c r="J12" i="177"/>
  <c r="U12" i="177"/>
  <c r="AB12" i="177"/>
  <c r="K12" i="177"/>
  <c r="V12" i="177"/>
  <c r="B12" i="177"/>
  <c r="M12" i="177"/>
  <c r="W12" i="177"/>
  <c r="C12" i="177"/>
  <c r="N12" i="177"/>
  <c r="G9" i="176"/>
  <c r="R9" i="176"/>
  <c r="D10" i="176"/>
  <c r="H9" i="176"/>
  <c r="S9" i="176"/>
  <c r="I10" i="176"/>
  <c r="O10" i="176"/>
  <c r="B9" i="176"/>
  <c r="M9" i="176"/>
  <c r="W9" i="176"/>
  <c r="S10" i="176"/>
  <c r="C9" i="176"/>
  <c r="N9" i="176"/>
  <c r="X9" i="176"/>
  <c r="T10" i="176"/>
  <c r="E9" i="176"/>
  <c r="O9" i="176"/>
  <c r="Z9" i="176"/>
  <c r="F9" i="176"/>
  <c r="P9" i="176"/>
  <c r="K12" i="175"/>
  <c r="AA12" i="175"/>
  <c r="L12" i="175"/>
  <c r="AB12" i="175"/>
  <c r="M12" i="175"/>
  <c r="Z12" i="175"/>
  <c r="P12" i="175"/>
  <c r="C12" i="175"/>
  <c r="S12" i="175"/>
  <c r="D12" i="175"/>
  <c r="T12" i="175"/>
  <c r="E12" i="175"/>
  <c r="R10" i="170"/>
  <c r="E12" i="170"/>
  <c r="AA12" i="170"/>
  <c r="B10" i="170"/>
  <c r="U10" i="170"/>
  <c r="K12" i="170"/>
  <c r="C10" i="170"/>
  <c r="Z10" i="170"/>
  <c r="M12" i="170"/>
  <c r="E10" i="170"/>
  <c r="AA10" i="170"/>
  <c r="R12" i="170"/>
  <c r="J10" i="170"/>
  <c r="AB12" i="170"/>
  <c r="S12" i="170"/>
  <c r="B12" i="170"/>
  <c r="M12" i="169"/>
  <c r="H12" i="168"/>
  <c r="R12" i="168"/>
  <c r="AA12" i="168"/>
  <c r="Y12" i="168"/>
  <c r="J12" i="168"/>
  <c r="S12" i="168"/>
  <c r="AB12" i="168"/>
  <c r="B12" i="168"/>
  <c r="K12" i="168"/>
  <c r="T12" i="168"/>
  <c r="C12" i="168"/>
  <c r="L12" i="168"/>
  <c r="U12" i="168"/>
  <c r="D12" i="168"/>
  <c r="M12" i="168"/>
  <c r="V12" i="168"/>
  <c r="E12" i="168"/>
  <c r="N12" i="168"/>
  <c r="W12" i="168"/>
  <c r="F12" i="168"/>
  <c r="O12" i="168"/>
  <c r="B12" i="167"/>
  <c r="L12" i="167"/>
  <c r="W12" i="167"/>
  <c r="C12" i="167"/>
  <c r="N12" i="167"/>
  <c r="X12" i="167"/>
  <c r="D12" i="167"/>
  <c r="O12" i="167"/>
  <c r="Y12" i="167"/>
  <c r="F12" i="167"/>
  <c r="P12" i="167"/>
  <c r="Z12" i="167"/>
  <c r="G12" i="167"/>
  <c r="Q12" i="167"/>
  <c r="AA12" i="167"/>
  <c r="H12" i="167"/>
  <c r="R12" i="167"/>
  <c r="I12" i="167"/>
  <c r="Q12" i="166"/>
  <c r="B12" i="166"/>
  <c r="E12" i="166"/>
  <c r="F12" i="165"/>
  <c r="K12" i="165"/>
  <c r="R12" i="165"/>
  <c r="S12" i="165"/>
  <c r="T12" i="165"/>
  <c r="AB12" i="165"/>
  <c r="Y12" i="165"/>
  <c r="F11" i="160"/>
  <c r="AA12" i="160"/>
  <c r="G11" i="160"/>
  <c r="M11" i="160"/>
  <c r="P11" i="160"/>
  <c r="T11" i="160"/>
  <c r="M12" i="159"/>
  <c r="AB12" i="159"/>
  <c r="AA12" i="159"/>
  <c r="N12" i="159"/>
  <c r="C12" i="159"/>
  <c r="O12" i="159"/>
  <c r="L12" i="159"/>
  <c r="D12" i="159"/>
  <c r="S12" i="159"/>
  <c r="X12" i="159"/>
  <c r="E12" i="159"/>
  <c r="U12" i="159"/>
  <c r="F12" i="159"/>
  <c r="L9" i="158"/>
  <c r="E10" i="158"/>
  <c r="M10" i="158"/>
  <c r="P9" i="158"/>
  <c r="H10" i="158"/>
  <c r="D9" i="158"/>
  <c r="X9" i="158"/>
  <c r="O10" i="158"/>
  <c r="H9" i="158"/>
  <c r="Z9" i="158"/>
  <c r="V10" i="158"/>
  <c r="I9" i="158"/>
  <c r="AB9" i="158"/>
  <c r="Y10" i="158"/>
  <c r="P10" i="158"/>
  <c r="B11" i="156"/>
  <c r="O11" i="156"/>
  <c r="O12" i="156"/>
  <c r="D11" i="156"/>
  <c r="Q11" i="156"/>
  <c r="E11" i="156"/>
  <c r="T11" i="156"/>
  <c r="F11" i="156"/>
  <c r="V11" i="156"/>
  <c r="G11" i="156"/>
  <c r="W11" i="156"/>
  <c r="K11" i="156"/>
  <c r="AA12" i="155"/>
  <c r="Z12" i="155"/>
  <c r="H11" i="155"/>
  <c r="B12" i="155"/>
  <c r="N12" i="155"/>
  <c r="AB12" i="155"/>
  <c r="I11" i="155"/>
  <c r="D12" i="155"/>
  <c r="O12" i="155"/>
  <c r="K11" i="155"/>
  <c r="E12" i="155"/>
  <c r="R12" i="155"/>
  <c r="M12" i="155"/>
  <c r="R11" i="155"/>
  <c r="F12" i="155"/>
  <c r="T12" i="155"/>
  <c r="S11" i="155"/>
  <c r="G12" i="155"/>
  <c r="U12" i="155"/>
  <c r="J12" i="155"/>
  <c r="Y12" i="154"/>
  <c r="C12" i="154"/>
  <c r="AB12" i="150"/>
  <c r="E12" i="150"/>
  <c r="M12" i="150"/>
  <c r="I12" i="147"/>
  <c r="J12" i="147"/>
  <c r="L12" i="146"/>
  <c r="V12" i="146"/>
  <c r="C12" i="146"/>
  <c r="M12" i="146"/>
  <c r="W12" i="146"/>
  <c r="D12" i="146"/>
  <c r="N12" i="146"/>
  <c r="X12" i="146"/>
  <c r="E12" i="146"/>
  <c r="O12" i="146"/>
  <c r="Y12" i="146"/>
  <c r="F12" i="146"/>
  <c r="P12" i="146"/>
  <c r="AA12" i="146"/>
  <c r="G12" i="146"/>
  <c r="Q12" i="146"/>
  <c r="AB12" i="146"/>
  <c r="H12" i="146"/>
  <c r="F10" i="145"/>
  <c r="F12" i="145"/>
  <c r="M10" i="145"/>
  <c r="T12" i="145"/>
  <c r="J12" i="145"/>
  <c r="P10" i="145"/>
  <c r="U12" i="145"/>
  <c r="T10" i="145"/>
  <c r="X12" i="145"/>
  <c r="Y10" i="145"/>
  <c r="U10" i="145"/>
  <c r="B10" i="145"/>
  <c r="L11" i="144"/>
  <c r="E12" i="144"/>
  <c r="P11" i="144"/>
  <c r="Q12" i="144"/>
  <c r="Q11" i="144"/>
  <c r="X11" i="144"/>
  <c r="R11" i="144"/>
  <c r="B11" i="144"/>
  <c r="T11" i="144"/>
  <c r="D11" i="144"/>
  <c r="E12" i="140"/>
  <c r="F12" i="140"/>
  <c r="M12" i="140"/>
  <c r="N12" i="140"/>
  <c r="U12" i="140"/>
  <c r="B12" i="139"/>
  <c r="D12" i="139"/>
  <c r="I12" i="139"/>
  <c r="Q12" i="139"/>
  <c r="U12" i="139"/>
  <c r="W12" i="138"/>
  <c r="H12" i="138"/>
  <c r="J11" i="137"/>
  <c r="T11" i="137"/>
  <c r="H12" i="137"/>
  <c r="Y11" i="137"/>
  <c r="K11" i="137"/>
  <c r="U11" i="137"/>
  <c r="P12" i="137"/>
  <c r="W12" i="137"/>
  <c r="B11" i="137"/>
  <c r="L11" i="137"/>
  <c r="W11" i="137"/>
  <c r="Q12" i="137"/>
  <c r="C11" i="137"/>
  <c r="M11" i="137"/>
  <c r="X11" i="137"/>
  <c r="D11" i="137"/>
  <c r="O11" i="137"/>
  <c r="Z11" i="137"/>
  <c r="E11" i="137"/>
  <c r="P11" i="137"/>
  <c r="G10" i="136"/>
  <c r="R10" i="136"/>
  <c r="AB10" i="136"/>
  <c r="D12" i="136"/>
  <c r="O12" i="136"/>
  <c r="Z12" i="136"/>
  <c r="M12" i="136"/>
  <c r="H10" i="136"/>
  <c r="S10" i="136"/>
  <c r="E12" i="136"/>
  <c r="P12" i="136"/>
  <c r="AA12" i="136"/>
  <c r="X12" i="136"/>
  <c r="J10" i="136"/>
  <c r="T10" i="136"/>
  <c r="G12" i="136"/>
  <c r="R12" i="136"/>
  <c r="AB12" i="136"/>
  <c r="C12" i="136"/>
  <c r="Y10" i="136"/>
  <c r="K10" i="136"/>
  <c r="U10" i="136"/>
  <c r="H12" i="136"/>
  <c r="S12" i="136"/>
  <c r="B10" i="136"/>
  <c r="L10" i="136"/>
  <c r="W10" i="136"/>
  <c r="J12" i="136"/>
  <c r="T12" i="136"/>
  <c r="C10" i="136"/>
  <c r="M10" i="136"/>
  <c r="Y12" i="136"/>
  <c r="K12" i="136"/>
  <c r="V7" i="226"/>
  <c r="N7" i="226"/>
  <c r="F7" i="226"/>
  <c r="AA7" i="226"/>
  <c r="R7" i="226"/>
  <c r="I7" i="226"/>
  <c r="Z7" i="226"/>
  <c r="Q7" i="226"/>
  <c r="H7" i="226"/>
  <c r="Y7" i="226"/>
  <c r="P7" i="226"/>
  <c r="G7" i="226"/>
  <c r="X7" i="226"/>
  <c r="O7" i="226"/>
  <c r="E7" i="226"/>
  <c r="W7" i="226"/>
  <c r="M7" i="226"/>
  <c r="D7" i="226"/>
  <c r="U7" i="226"/>
  <c r="L7" i="226"/>
  <c r="C7" i="226"/>
  <c r="T7" i="226"/>
  <c r="K7" i="226"/>
  <c r="B7" i="226"/>
  <c r="S7" i="226"/>
  <c r="Z4" i="226"/>
  <c r="R4" i="226"/>
  <c r="J4" i="226"/>
  <c r="B4" i="226"/>
  <c r="AB4" i="226"/>
  <c r="S4" i="226"/>
  <c r="I4" i="226"/>
  <c r="AA4" i="226"/>
  <c r="Q4" i="226"/>
  <c r="H4" i="226"/>
  <c r="Y4" i="226"/>
  <c r="P4" i="226"/>
  <c r="G4" i="226"/>
  <c r="X4" i="226"/>
  <c r="O4" i="226"/>
  <c r="F4" i="226"/>
  <c r="W4" i="226"/>
  <c r="N4" i="226"/>
  <c r="E4" i="226"/>
  <c r="A1" i="226"/>
  <c r="V4" i="226"/>
  <c r="M4" i="226"/>
  <c r="D4" i="226"/>
  <c r="AB7" i="226"/>
  <c r="C4" i="226"/>
  <c r="K4" i="226"/>
  <c r="Z6" i="226"/>
  <c r="R6" i="226"/>
  <c r="J6" i="226"/>
  <c r="B6" i="226"/>
  <c r="AB6" i="226"/>
  <c r="S6" i="226"/>
  <c r="I6" i="226"/>
  <c r="AA6" i="226"/>
  <c r="Q6" i="226"/>
  <c r="H6" i="226"/>
  <c r="Y6" i="226"/>
  <c r="P6" i="226"/>
  <c r="G6" i="226"/>
  <c r="X6" i="226"/>
  <c r="O6" i="226"/>
  <c r="F6" i="226"/>
  <c r="W6" i="226"/>
  <c r="N6" i="226"/>
  <c r="E6" i="226"/>
  <c r="V6" i="226"/>
  <c r="M6" i="226"/>
  <c r="D6" i="226"/>
  <c r="U6" i="226"/>
  <c r="L6" i="226"/>
  <c r="C6" i="226"/>
  <c r="Z13" i="226"/>
  <c r="R13" i="226"/>
  <c r="J13" i="226"/>
  <c r="B13" i="226"/>
  <c r="X13" i="226"/>
  <c r="P13" i="226"/>
  <c r="H13" i="226"/>
  <c r="W13" i="226"/>
  <c r="O13" i="226"/>
  <c r="G13" i="226"/>
  <c r="V13" i="226"/>
  <c r="K13" i="226"/>
  <c r="AB13" i="226"/>
  <c r="M13" i="226"/>
  <c r="AA13" i="226"/>
  <c r="L13" i="226"/>
  <c r="Y13" i="226"/>
  <c r="I13" i="226"/>
  <c r="U13" i="226"/>
  <c r="F13" i="226"/>
  <c r="T13" i="226"/>
  <c r="E13" i="226"/>
  <c r="S13" i="226"/>
  <c r="D13" i="226"/>
  <c r="Q13" i="226"/>
  <c r="C13" i="226"/>
  <c r="C5" i="226"/>
  <c r="L5" i="226"/>
  <c r="U5" i="226"/>
  <c r="V8" i="226"/>
  <c r="AB8" i="226"/>
  <c r="T8" i="226"/>
  <c r="L8" i="226"/>
  <c r="AA8" i="226"/>
  <c r="S8" i="226"/>
  <c r="K8" i="226"/>
  <c r="W8" i="226"/>
  <c r="J8" i="226"/>
  <c r="B8" i="226"/>
  <c r="M8" i="226"/>
  <c r="Y8" i="226"/>
  <c r="L9" i="226"/>
  <c r="AA9" i="226"/>
  <c r="M10" i="226"/>
  <c r="Z10" i="226"/>
  <c r="V12" i="226"/>
  <c r="N12" i="226"/>
  <c r="F12" i="226"/>
  <c r="AB12" i="226"/>
  <c r="T12" i="226"/>
  <c r="L12" i="226"/>
  <c r="D12" i="226"/>
  <c r="AA12" i="226"/>
  <c r="S12" i="226"/>
  <c r="K12" i="226"/>
  <c r="C12" i="226"/>
  <c r="Y12" i="226"/>
  <c r="M12" i="226"/>
  <c r="P12" i="226"/>
  <c r="P7" i="227"/>
  <c r="K8" i="227"/>
  <c r="AB8" i="227"/>
  <c r="D5" i="226"/>
  <c r="M5" i="226"/>
  <c r="W5" i="226"/>
  <c r="C8" i="226"/>
  <c r="N8" i="226"/>
  <c r="Z8" i="226"/>
  <c r="M9" i="226"/>
  <c r="Z11" i="226"/>
  <c r="R11" i="226"/>
  <c r="J11" i="226"/>
  <c r="B11" i="226"/>
  <c r="X11" i="226"/>
  <c r="P11" i="226"/>
  <c r="H11" i="226"/>
  <c r="W11" i="226"/>
  <c r="O11" i="226"/>
  <c r="G11" i="226"/>
  <c r="AB11" i="226"/>
  <c r="N11" i="226"/>
  <c r="C11" i="226"/>
  <c r="Q11" i="226"/>
  <c r="B12" i="226"/>
  <c r="Q12" i="226"/>
  <c r="L8" i="227"/>
  <c r="E5" i="226"/>
  <c r="O5" i="226"/>
  <c r="X5" i="226"/>
  <c r="Z9" i="226"/>
  <c r="R9" i="226"/>
  <c r="J9" i="226"/>
  <c r="B9" i="226"/>
  <c r="X9" i="226"/>
  <c r="P9" i="226"/>
  <c r="H9" i="226"/>
  <c r="W9" i="226"/>
  <c r="O9" i="226"/>
  <c r="G9" i="226"/>
  <c r="T9" i="226"/>
  <c r="F9" i="226"/>
  <c r="N9" i="226"/>
  <c r="V10" i="226"/>
  <c r="N10" i="226"/>
  <c r="F10" i="226"/>
  <c r="AB10" i="226"/>
  <c r="T10" i="226"/>
  <c r="L10" i="226"/>
  <c r="D10" i="226"/>
  <c r="AA10" i="226"/>
  <c r="S10" i="226"/>
  <c r="K10" i="226"/>
  <c r="C10" i="226"/>
  <c r="Q10" i="226"/>
  <c r="E10" i="226"/>
  <c r="P10" i="226"/>
  <c r="V7" i="227"/>
  <c r="N7" i="227"/>
  <c r="F7" i="227"/>
  <c r="AB7" i="227"/>
  <c r="T7" i="227"/>
  <c r="L7" i="227"/>
  <c r="D7" i="227"/>
  <c r="AA7" i="227"/>
  <c r="S7" i="227"/>
  <c r="K7" i="227"/>
  <c r="C7" i="227"/>
  <c r="X7" i="227"/>
  <c r="J7" i="227"/>
  <c r="W7" i="227"/>
  <c r="I7" i="227"/>
  <c r="R7" i="227"/>
  <c r="G7" i="227"/>
  <c r="U7" i="227"/>
  <c r="G5" i="226"/>
  <c r="P5" i="226"/>
  <c r="Y5" i="226"/>
  <c r="E8" i="226"/>
  <c r="P8" i="226"/>
  <c r="C9" i="226"/>
  <c r="Q9" i="226"/>
  <c r="B10" i="226"/>
  <c r="R10" i="226"/>
  <c r="E11" i="226"/>
  <c r="T11" i="226"/>
  <c r="G12" i="226"/>
  <c r="U12" i="226"/>
  <c r="B7" i="227"/>
  <c r="Y7" i="227"/>
  <c r="N8" i="227"/>
  <c r="H5" i="226"/>
  <c r="Q5" i="226"/>
  <c r="Z5" i="226"/>
  <c r="F8" i="226"/>
  <c r="Q8" i="226"/>
  <c r="D9" i="226"/>
  <c r="S9" i="226"/>
  <c r="G10" i="226"/>
  <c r="U10" i="226"/>
  <c r="F11" i="226"/>
  <c r="U11" i="226"/>
  <c r="H12" i="226"/>
  <c r="W12" i="226"/>
  <c r="E7" i="227"/>
  <c r="Z7" i="227"/>
  <c r="I5" i="226"/>
  <c r="R5" i="226"/>
  <c r="E9" i="226"/>
  <c r="U9" i="226"/>
  <c r="H10" i="226"/>
  <c r="W10" i="226"/>
  <c r="H7" i="227"/>
  <c r="Z8" i="227"/>
  <c r="R8" i="227"/>
  <c r="J8" i="227"/>
  <c r="B8" i="227"/>
  <c r="X8" i="227"/>
  <c r="P8" i="227"/>
  <c r="H8" i="227"/>
  <c r="W8" i="227"/>
  <c r="O8" i="227"/>
  <c r="G8" i="227"/>
  <c r="U8" i="227"/>
  <c r="I8" i="227"/>
  <c r="T8" i="227"/>
  <c r="F8" i="227"/>
  <c r="Q8" i="227"/>
  <c r="D8" i="227"/>
  <c r="V8" i="227"/>
  <c r="V5" i="226"/>
  <c r="N5" i="226"/>
  <c r="F5" i="226"/>
  <c r="J5" i="226"/>
  <c r="S5" i="226"/>
  <c r="AB5" i="226"/>
  <c r="I9" i="226"/>
  <c r="V9" i="226"/>
  <c r="I10" i="226"/>
  <c r="X10" i="226"/>
  <c r="M7" i="227"/>
  <c r="W5" i="228"/>
  <c r="O5" i="228"/>
  <c r="V5" i="228"/>
  <c r="N5" i="228"/>
  <c r="F5" i="228"/>
  <c r="Z5" i="228"/>
  <c r="R5" i="228"/>
  <c r="J5" i="228"/>
  <c r="B5" i="228"/>
  <c r="S5" i="228"/>
  <c r="G5" i="228"/>
  <c r="AB5" i="228"/>
  <c r="P5" i="228"/>
  <c r="D5" i="228"/>
  <c r="AA5" i="228"/>
  <c r="M5" i="228"/>
  <c r="C5" i="228"/>
  <c r="U5" i="228"/>
  <c r="AB9" i="229"/>
  <c r="X9" i="229"/>
  <c r="S9" i="229"/>
  <c r="K9" i="229"/>
  <c r="C9" i="229"/>
  <c r="AA9" i="229"/>
  <c r="R9" i="229"/>
  <c r="J9" i="229"/>
  <c r="B9" i="229"/>
  <c r="W9" i="229"/>
  <c r="O9" i="229"/>
  <c r="G9" i="229"/>
  <c r="V9" i="229"/>
  <c r="N9" i="229"/>
  <c r="F9" i="229"/>
  <c r="T9" i="229"/>
  <c r="D9" i="229"/>
  <c r="P9" i="229"/>
  <c r="L9" i="229"/>
  <c r="Z9" i="229"/>
  <c r="I9" i="229"/>
  <c r="AB11" i="229"/>
  <c r="T11" i="229"/>
  <c r="L11" i="229"/>
  <c r="D11" i="229"/>
  <c r="X11" i="229"/>
  <c r="P11" i="229"/>
  <c r="H11" i="229"/>
  <c r="W11" i="229"/>
  <c r="O11" i="229"/>
  <c r="G11" i="229"/>
  <c r="V11" i="229"/>
  <c r="N11" i="229"/>
  <c r="F11" i="229"/>
  <c r="U11" i="229"/>
  <c r="E11" i="229"/>
  <c r="S11" i="229"/>
  <c r="C11" i="229"/>
  <c r="R11" i="229"/>
  <c r="B11" i="229"/>
  <c r="M11" i="229"/>
  <c r="AA11" i="229"/>
  <c r="K11" i="229"/>
  <c r="Q11" i="229"/>
  <c r="I11" i="229"/>
  <c r="W9" i="228"/>
  <c r="O9" i="228"/>
  <c r="G9" i="228"/>
  <c r="V9" i="228"/>
  <c r="N9" i="228"/>
  <c r="F9" i="228"/>
  <c r="Z9" i="228"/>
  <c r="R9" i="228"/>
  <c r="J9" i="228"/>
  <c r="B9" i="228"/>
  <c r="U9" i="228"/>
  <c r="I9" i="228"/>
  <c r="S9" i="228"/>
  <c r="E9" i="228"/>
  <c r="Q9" i="228"/>
  <c r="D9" i="228"/>
  <c r="X9" i="228"/>
  <c r="W8" i="229"/>
  <c r="O8" i="229"/>
  <c r="G8" i="229"/>
  <c r="V8" i="229"/>
  <c r="N8" i="229"/>
  <c r="F8" i="229"/>
  <c r="AA8" i="229"/>
  <c r="S8" i="229"/>
  <c r="K8" i="229"/>
  <c r="C8" i="229"/>
  <c r="Z8" i="229"/>
  <c r="R8" i="229"/>
  <c r="J8" i="229"/>
  <c r="B8" i="229"/>
  <c r="P8" i="229"/>
  <c r="AB8" i="229"/>
  <c r="L8" i="229"/>
  <c r="X8" i="229"/>
  <c r="H8" i="229"/>
  <c r="U8" i="229"/>
  <c r="E8" i="229"/>
  <c r="Z4" i="227"/>
  <c r="R4" i="227"/>
  <c r="J4" i="227"/>
  <c r="B4" i="227"/>
  <c r="X4" i="227"/>
  <c r="P4" i="227"/>
  <c r="H4" i="227"/>
  <c r="W4" i="227"/>
  <c r="O4" i="227"/>
  <c r="G4" i="227"/>
  <c r="M4" i="227"/>
  <c r="AA4" i="227"/>
  <c r="J5" i="227"/>
  <c r="I6" i="227"/>
  <c r="U6" i="227"/>
  <c r="V9" i="227"/>
  <c r="N9" i="227"/>
  <c r="F9" i="227"/>
  <c r="AB9" i="227"/>
  <c r="T9" i="227"/>
  <c r="L9" i="227"/>
  <c r="D9" i="227"/>
  <c r="AA9" i="227"/>
  <c r="S9" i="227"/>
  <c r="K9" i="227"/>
  <c r="C9" i="227"/>
  <c r="O9" i="227"/>
  <c r="Z9" i="227"/>
  <c r="L10" i="227"/>
  <c r="K11" i="227"/>
  <c r="V12" i="227"/>
  <c r="N12" i="227"/>
  <c r="F12" i="227"/>
  <c r="Z12" i="227"/>
  <c r="R12" i="227"/>
  <c r="J12" i="227"/>
  <c r="B12" i="227"/>
  <c r="U12" i="227"/>
  <c r="K12" i="227"/>
  <c r="S12" i="227"/>
  <c r="H12" i="227"/>
  <c r="AB12" i="227"/>
  <c r="Q12" i="227"/>
  <c r="G12" i="227"/>
  <c r="P12" i="227"/>
  <c r="Z4" i="228"/>
  <c r="R4" i="228"/>
  <c r="J4" i="228"/>
  <c r="B4" i="228"/>
  <c r="V4" i="228"/>
  <c r="N4" i="228"/>
  <c r="F4" i="228"/>
  <c r="X4" i="228"/>
  <c r="M4" i="228"/>
  <c r="C4" i="228"/>
  <c r="U4" i="228"/>
  <c r="K4" i="228"/>
  <c r="T4" i="228"/>
  <c r="I4" i="228"/>
  <c r="Q4" i="228"/>
  <c r="H5" i="228"/>
  <c r="Y5" i="228"/>
  <c r="M8" i="228"/>
  <c r="C9" i="228"/>
  <c r="Y9" i="228"/>
  <c r="AA12" i="228"/>
  <c r="S12" i="228"/>
  <c r="K12" i="228"/>
  <c r="C12" i="228"/>
  <c r="Z12" i="228"/>
  <c r="R12" i="228"/>
  <c r="J12" i="228"/>
  <c r="B12" i="228"/>
  <c r="W12" i="228"/>
  <c r="O12" i="228"/>
  <c r="G12" i="228"/>
  <c r="V12" i="228"/>
  <c r="N12" i="228"/>
  <c r="F12" i="228"/>
  <c r="Y12" i="228"/>
  <c r="I12" i="228"/>
  <c r="U12" i="228"/>
  <c r="E12" i="228"/>
  <c r="T12" i="228"/>
  <c r="D12" i="228"/>
  <c r="W13" i="228"/>
  <c r="O13" i="228"/>
  <c r="G13" i="228"/>
  <c r="V13" i="228"/>
  <c r="N13" i="228"/>
  <c r="F13" i="228"/>
  <c r="AA13" i="228"/>
  <c r="S13" i="228"/>
  <c r="K13" i="228"/>
  <c r="C13" i="228"/>
  <c r="Z13" i="228"/>
  <c r="R13" i="228"/>
  <c r="J13" i="228"/>
  <c r="B13" i="228"/>
  <c r="M13" i="228"/>
  <c r="Y13" i="228"/>
  <c r="I13" i="228"/>
  <c r="X13" i="228"/>
  <c r="H13" i="228"/>
  <c r="AB13" i="228"/>
  <c r="Q4" i="229"/>
  <c r="Q5" i="229"/>
  <c r="D8" i="229"/>
  <c r="H9" i="229"/>
  <c r="Y11" i="229"/>
  <c r="Z10" i="227"/>
  <c r="R10" i="227"/>
  <c r="J10" i="227"/>
  <c r="B10" i="227"/>
  <c r="X10" i="227"/>
  <c r="P10" i="227"/>
  <c r="H10" i="227"/>
  <c r="W10" i="227"/>
  <c r="O10" i="227"/>
  <c r="G10" i="227"/>
  <c r="M10" i="227"/>
  <c r="AA10" i="227"/>
  <c r="I5" i="228"/>
  <c r="AA6" i="228"/>
  <c r="S6" i="228"/>
  <c r="K6" i="228"/>
  <c r="C6" i="228"/>
  <c r="Z6" i="228"/>
  <c r="R6" i="228"/>
  <c r="J6" i="228"/>
  <c r="B6" i="228"/>
  <c r="V6" i="228"/>
  <c r="N6" i="228"/>
  <c r="F6" i="228"/>
  <c r="P6" i="228"/>
  <c r="D6" i="228"/>
  <c r="Y6" i="228"/>
  <c r="M6" i="228"/>
  <c r="X6" i="228"/>
  <c r="L6" i="228"/>
  <c r="U6" i="228"/>
  <c r="H9" i="228"/>
  <c r="AA9" i="228"/>
  <c r="I8" i="229"/>
  <c r="M9" i="229"/>
  <c r="Z11" i="229"/>
  <c r="AB13" i="229"/>
  <c r="T13" i="229"/>
  <c r="L13" i="229"/>
  <c r="D13" i="229"/>
  <c r="X13" i="229"/>
  <c r="P13" i="229"/>
  <c r="H13" i="229"/>
  <c r="W13" i="229"/>
  <c r="O13" i="229"/>
  <c r="G13" i="229"/>
  <c r="V13" i="229"/>
  <c r="N13" i="229"/>
  <c r="F13" i="229"/>
  <c r="M13" i="229"/>
  <c r="AA13" i="229"/>
  <c r="K13" i="229"/>
  <c r="Z13" i="229"/>
  <c r="J13" i="229"/>
  <c r="U13" i="229"/>
  <c r="E13" i="229"/>
  <c r="S13" i="229"/>
  <c r="C13" i="229"/>
  <c r="R13" i="229"/>
  <c r="I13" i="229"/>
  <c r="B13" i="229"/>
  <c r="V5" i="227"/>
  <c r="N5" i="227"/>
  <c r="F5" i="227"/>
  <c r="AB5" i="227"/>
  <c r="T5" i="227"/>
  <c r="L5" i="227"/>
  <c r="D5" i="227"/>
  <c r="AA5" i="227"/>
  <c r="S5" i="227"/>
  <c r="K5" i="227"/>
  <c r="C5" i="227"/>
  <c r="O5" i="227"/>
  <c r="Z5" i="227"/>
  <c r="L6" i="227"/>
  <c r="C10" i="227"/>
  <c r="N10" i="227"/>
  <c r="AB10" i="227"/>
  <c r="K5" i="228"/>
  <c r="E6" i="228"/>
  <c r="W6" i="228"/>
  <c r="P8" i="228"/>
  <c r="K9" i="228"/>
  <c r="AB9" i="228"/>
  <c r="M8" i="229"/>
  <c r="Q9" i="229"/>
  <c r="Q13" i="229"/>
  <c r="B5" i="227"/>
  <c r="P5" i="227"/>
  <c r="Z6" i="227"/>
  <c r="R6" i="227"/>
  <c r="J6" i="227"/>
  <c r="B6" i="227"/>
  <c r="X6" i="227"/>
  <c r="P6" i="227"/>
  <c r="H6" i="227"/>
  <c r="W6" i="227"/>
  <c r="O6" i="227"/>
  <c r="G6" i="227"/>
  <c r="M6" i="227"/>
  <c r="AA6" i="227"/>
  <c r="D10" i="227"/>
  <c r="Q10" i="227"/>
  <c r="Z11" i="227"/>
  <c r="R11" i="227"/>
  <c r="J11" i="227"/>
  <c r="V11" i="227"/>
  <c r="N11" i="227"/>
  <c r="F11" i="227"/>
  <c r="AB11" i="227"/>
  <c r="Q11" i="227"/>
  <c r="G11" i="227"/>
  <c r="Y11" i="227"/>
  <c r="O11" i="227"/>
  <c r="D11" i="227"/>
  <c r="X11" i="227"/>
  <c r="M11" i="227"/>
  <c r="C11" i="227"/>
  <c r="S11" i="227"/>
  <c r="L5" i="228"/>
  <c r="G6" i="228"/>
  <c r="AB6" i="228"/>
  <c r="L9" i="228"/>
  <c r="W4" i="229"/>
  <c r="O4" i="229"/>
  <c r="G4" i="229"/>
  <c r="V4" i="229"/>
  <c r="N4" i="229"/>
  <c r="F4" i="229"/>
  <c r="AA4" i="229"/>
  <c r="S4" i="229"/>
  <c r="K4" i="229"/>
  <c r="C4" i="229"/>
  <c r="Z4" i="229"/>
  <c r="R4" i="229"/>
  <c r="J4" i="229"/>
  <c r="B4" i="229"/>
  <c r="AB4" i="229"/>
  <c r="L4" i="229"/>
  <c r="X4" i="229"/>
  <c r="H4" i="229"/>
  <c r="U4" i="229"/>
  <c r="E4" i="229"/>
  <c r="A1" i="229"/>
  <c r="AA5" i="229"/>
  <c r="S5" i="229"/>
  <c r="K5" i="229"/>
  <c r="C5" i="229"/>
  <c r="Z5" i="229"/>
  <c r="R5" i="229"/>
  <c r="J5" i="229"/>
  <c r="B5" i="229"/>
  <c r="W5" i="229"/>
  <c r="O5" i="229"/>
  <c r="G5" i="229"/>
  <c r="V5" i="229"/>
  <c r="N5" i="229"/>
  <c r="F5" i="229"/>
  <c r="P5" i="229"/>
  <c r="AB5" i="229"/>
  <c r="L5" i="229"/>
  <c r="Y5" i="229"/>
  <c r="I5" i="229"/>
  <c r="X5" i="229"/>
  <c r="Q8" i="229"/>
  <c r="U9" i="229"/>
  <c r="Y13" i="229"/>
  <c r="E10" i="227"/>
  <c r="S10" i="227"/>
  <c r="Q5" i="228"/>
  <c r="H6" i="228"/>
  <c r="AA8" i="228"/>
  <c r="S8" i="228"/>
  <c r="K8" i="228"/>
  <c r="C8" i="228"/>
  <c r="Z8" i="228"/>
  <c r="R8" i="228"/>
  <c r="J8" i="228"/>
  <c r="B8" i="228"/>
  <c r="V8" i="228"/>
  <c r="N8" i="228"/>
  <c r="F8" i="228"/>
  <c r="X8" i="228"/>
  <c r="L8" i="228"/>
  <c r="U8" i="228"/>
  <c r="H8" i="228"/>
  <c r="T8" i="228"/>
  <c r="G8" i="228"/>
  <c r="W8" i="228"/>
  <c r="M9" i="228"/>
  <c r="D4" i="229"/>
  <c r="D5" i="229"/>
  <c r="W6" i="229"/>
  <c r="O6" i="229"/>
  <c r="G6" i="229"/>
  <c r="V6" i="229"/>
  <c r="N6" i="229"/>
  <c r="F6" i="229"/>
  <c r="AA6" i="229"/>
  <c r="S6" i="229"/>
  <c r="K6" i="229"/>
  <c r="C6" i="229"/>
  <c r="Z6" i="229"/>
  <c r="R6" i="229"/>
  <c r="J6" i="229"/>
  <c r="B6" i="229"/>
  <c r="T6" i="229"/>
  <c r="D6" i="229"/>
  <c r="P6" i="229"/>
  <c r="M6" i="229"/>
  <c r="Y6" i="229"/>
  <c r="T8" i="229"/>
  <c r="Y9" i="229"/>
  <c r="K13" i="227"/>
  <c r="AA10" i="228"/>
  <c r="S10" i="228"/>
  <c r="K10" i="228"/>
  <c r="C10" i="228"/>
  <c r="Z10" i="228"/>
  <c r="R10" i="228"/>
  <c r="J10" i="228"/>
  <c r="B10" i="228"/>
  <c r="V10" i="228"/>
  <c r="N10" i="228"/>
  <c r="F10" i="228"/>
  <c r="O10" i="228"/>
  <c r="AB10" i="228"/>
  <c r="AA7" i="229"/>
  <c r="S7" i="229"/>
  <c r="K7" i="229"/>
  <c r="C7" i="229"/>
  <c r="Z7" i="229"/>
  <c r="R7" i="229"/>
  <c r="J7" i="229"/>
  <c r="B7" i="229"/>
  <c r="W7" i="229"/>
  <c r="O7" i="229"/>
  <c r="G7" i="229"/>
  <c r="V7" i="229"/>
  <c r="N7" i="229"/>
  <c r="F7" i="229"/>
  <c r="Q7" i="229"/>
  <c r="Z13" i="227"/>
  <c r="R13" i="227"/>
  <c r="J13" i="227"/>
  <c r="B13" i="227"/>
  <c r="V13" i="227"/>
  <c r="N13" i="227"/>
  <c r="F13" i="227"/>
  <c r="L13" i="227"/>
  <c r="W13" i="227"/>
  <c r="D10" i="228"/>
  <c r="P10" i="228"/>
  <c r="W11" i="228"/>
  <c r="O11" i="228"/>
  <c r="G11" i="228"/>
  <c r="V11" i="228"/>
  <c r="N11" i="228"/>
  <c r="F11" i="228"/>
  <c r="AA11" i="228"/>
  <c r="S11" i="228"/>
  <c r="K11" i="228"/>
  <c r="C11" i="228"/>
  <c r="Z11" i="228"/>
  <c r="R11" i="228"/>
  <c r="J11" i="228"/>
  <c r="B11" i="228"/>
  <c r="Q11" i="228"/>
  <c r="D7" i="229"/>
  <c r="T7" i="229"/>
  <c r="X11" i="230"/>
  <c r="P11" i="230"/>
  <c r="H11" i="230"/>
  <c r="U11" i="230"/>
  <c r="M11" i="230"/>
  <c r="E11" i="230"/>
  <c r="AB11" i="230"/>
  <c r="T11" i="230"/>
  <c r="L11" i="230"/>
  <c r="D11" i="230"/>
  <c r="AA11" i="230"/>
  <c r="S11" i="230"/>
  <c r="K11" i="230"/>
  <c r="C11" i="230"/>
  <c r="Z11" i="230"/>
  <c r="R11" i="230"/>
  <c r="J11" i="230"/>
  <c r="B11" i="230"/>
  <c r="Q11" i="230"/>
  <c r="O11" i="230"/>
  <c r="N11" i="230"/>
  <c r="G11" i="230"/>
  <c r="Y11" i="230"/>
  <c r="F11" i="230"/>
  <c r="D13" i="227"/>
  <c r="O13" i="227"/>
  <c r="Y13" i="227"/>
  <c r="W7" i="228"/>
  <c r="O7" i="228"/>
  <c r="G7" i="228"/>
  <c r="V7" i="228"/>
  <c r="N7" i="228"/>
  <c r="F7" i="228"/>
  <c r="Z7" i="228"/>
  <c r="R7" i="228"/>
  <c r="J7" i="228"/>
  <c r="B7" i="228"/>
  <c r="M7" i="228"/>
  <c r="AA7" i="228"/>
  <c r="G10" i="228"/>
  <c r="T10" i="228"/>
  <c r="E11" i="228"/>
  <c r="U11" i="228"/>
  <c r="H7" i="229"/>
  <c r="X7" i="229"/>
  <c r="G10" i="229"/>
  <c r="W10" i="229"/>
  <c r="I5" i="230"/>
  <c r="O7" i="230"/>
  <c r="I13" i="230"/>
  <c r="X12" i="229"/>
  <c r="P12" i="229"/>
  <c r="H12" i="229"/>
  <c r="AB12" i="229"/>
  <c r="T12" i="229"/>
  <c r="L12" i="229"/>
  <c r="D12" i="229"/>
  <c r="AA12" i="229"/>
  <c r="S12" i="229"/>
  <c r="K12" i="229"/>
  <c r="C12" i="229"/>
  <c r="Z12" i="229"/>
  <c r="R12" i="229"/>
  <c r="J12" i="229"/>
  <c r="B12" i="229"/>
  <c r="Q12" i="229"/>
  <c r="X9" i="230"/>
  <c r="P9" i="230"/>
  <c r="H9" i="230"/>
  <c r="U9" i="230"/>
  <c r="M9" i="230"/>
  <c r="E9" i="230"/>
  <c r="AB9" i="230"/>
  <c r="T9" i="230"/>
  <c r="L9" i="230"/>
  <c r="D9" i="230"/>
  <c r="AA9" i="230"/>
  <c r="S9" i="230"/>
  <c r="K9" i="230"/>
  <c r="C9" i="230"/>
  <c r="Z9" i="230"/>
  <c r="R9" i="230"/>
  <c r="J9" i="230"/>
  <c r="B9" i="230"/>
  <c r="W9" i="230"/>
  <c r="X7" i="230"/>
  <c r="P7" i="230"/>
  <c r="H7" i="230"/>
  <c r="U7" i="230"/>
  <c r="M7" i="230"/>
  <c r="E7" i="230"/>
  <c r="AB7" i="230"/>
  <c r="T7" i="230"/>
  <c r="L7" i="230"/>
  <c r="D7" i="230"/>
  <c r="AA7" i="230"/>
  <c r="S7" i="230"/>
  <c r="K7" i="230"/>
  <c r="C7" i="230"/>
  <c r="Z7" i="230"/>
  <c r="R7" i="230"/>
  <c r="J7" i="230"/>
  <c r="B7" i="230"/>
  <c r="W7" i="230"/>
  <c r="G12" i="229"/>
  <c r="W12" i="229"/>
  <c r="F7" i="230"/>
  <c r="Y7" i="230"/>
  <c r="I9" i="230"/>
  <c r="X10" i="229"/>
  <c r="P10" i="229"/>
  <c r="H10" i="229"/>
  <c r="AB10" i="229"/>
  <c r="T10" i="229"/>
  <c r="L10" i="229"/>
  <c r="D10" i="229"/>
  <c r="AA10" i="229"/>
  <c r="S10" i="229"/>
  <c r="K10" i="229"/>
  <c r="C10" i="229"/>
  <c r="Z10" i="229"/>
  <c r="R10" i="229"/>
  <c r="J10" i="229"/>
  <c r="B10" i="229"/>
  <c r="Q10" i="229"/>
  <c r="I12" i="229"/>
  <c r="Y12" i="229"/>
  <c r="X5" i="230"/>
  <c r="P5" i="230"/>
  <c r="H5" i="230"/>
  <c r="U5" i="230"/>
  <c r="M5" i="230"/>
  <c r="E5" i="230"/>
  <c r="AB5" i="230"/>
  <c r="T5" i="230"/>
  <c r="L5" i="230"/>
  <c r="D5" i="230"/>
  <c r="AA5" i="230"/>
  <c r="S5" i="230"/>
  <c r="K5" i="230"/>
  <c r="C5" i="230"/>
  <c r="Z5" i="230"/>
  <c r="R5" i="230"/>
  <c r="J5" i="230"/>
  <c r="B5" i="230"/>
  <c r="W5" i="230"/>
  <c r="G7" i="230"/>
  <c r="N9" i="230"/>
  <c r="X13" i="230"/>
  <c r="P13" i="230"/>
  <c r="H13" i="230"/>
  <c r="U13" i="230"/>
  <c r="M13" i="230"/>
  <c r="E13" i="230"/>
  <c r="AB13" i="230"/>
  <c r="T13" i="230"/>
  <c r="L13" i="230"/>
  <c r="D13" i="230"/>
  <c r="AA13" i="230"/>
  <c r="S13" i="230"/>
  <c r="K13" i="230"/>
  <c r="C13" i="230"/>
  <c r="Z13" i="230"/>
  <c r="R13" i="230"/>
  <c r="J13" i="230"/>
  <c r="B13" i="230"/>
  <c r="W13" i="230"/>
  <c r="F4" i="230"/>
  <c r="N4" i="230"/>
  <c r="V4" i="230"/>
  <c r="F6" i="230"/>
  <c r="N6" i="230"/>
  <c r="V6" i="230"/>
  <c r="F8" i="230"/>
  <c r="N8" i="230"/>
  <c r="V8" i="230"/>
  <c r="F10" i="230"/>
  <c r="N10" i="230"/>
  <c r="V10" i="230"/>
  <c r="F12" i="230"/>
  <c r="N12" i="230"/>
  <c r="V12" i="230"/>
  <c r="G4" i="230"/>
  <c r="O4" i="230"/>
  <c r="W4" i="230"/>
  <c r="G6" i="230"/>
  <c r="O6" i="230"/>
  <c r="W6" i="230"/>
  <c r="G8" i="230"/>
  <c r="O8" i="230"/>
  <c r="W8" i="230"/>
  <c r="G10" i="230"/>
  <c r="O10" i="230"/>
  <c r="W10" i="230"/>
  <c r="G12" i="230"/>
  <c r="O12" i="230"/>
  <c r="W12" i="230"/>
  <c r="H4" i="230"/>
  <c r="P4" i="230"/>
  <c r="X4" i="230"/>
  <c r="H6" i="230"/>
  <c r="P6" i="230"/>
  <c r="X6" i="230"/>
  <c r="H8" i="230"/>
  <c r="P8" i="230"/>
  <c r="X8" i="230"/>
  <c r="H10" i="230"/>
  <c r="P10" i="230"/>
  <c r="X10" i="230"/>
  <c r="H12" i="230"/>
  <c r="P12" i="230"/>
  <c r="X12" i="230"/>
  <c r="I4" i="230"/>
  <c r="Q4" i="230"/>
  <c r="Y4" i="230"/>
  <c r="I6" i="230"/>
  <c r="Q6" i="230"/>
  <c r="Y6" i="230"/>
  <c r="I8" i="230"/>
  <c r="Q8" i="230"/>
  <c r="Y8" i="230"/>
  <c r="I10" i="230"/>
  <c r="Q10" i="230"/>
  <c r="Y10" i="230"/>
  <c r="I12" i="230"/>
  <c r="Q12" i="230"/>
  <c r="Y12" i="230"/>
  <c r="D4" i="230"/>
  <c r="L4" i="230"/>
  <c r="T4" i="230"/>
  <c r="D6" i="230"/>
  <c r="L6" i="230"/>
  <c r="T6" i="230"/>
  <c r="D8" i="230"/>
  <c r="L8" i="230"/>
  <c r="T8" i="230"/>
  <c r="D10" i="230"/>
  <c r="L10" i="230"/>
  <c r="T10" i="230"/>
  <c r="D12" i="230"/>
  <c r="L12" i="230"/>
  <c r="T12" i="230"/>
  <c r="C4" i="212"/>
  <c r="M4" i="212"/>
  <c r="X4" i="212"/>
  <c r="AA8" i="212"/>
  <c r="S8" i="212"/>
  <c r="K8" i="212"/>
  <c r="C8" i="212"/>
  <c r="Z8" i="212"/>
  <c r="R8" i="212"/>
  <c r="J8" i="212"/>
  <c r="B8" i="212"/>
  <c r="V8" i="212"/>
  <c r="N8" i="212"/>
  <c r="F8" i="212"/>
  <c r="O8" i="212"/>
  <c r="AB8" i="212"/>
  <c r="C13" i="212"/>
  <c r="P13" i="212"/>
  <c r="AB13" i="212"/>
  <c r="C8" i="213"/>
  <c r="S8" i="213"/>
  <c r="D4" i="212"/>
  <c r="O4" i="212"/>
  <c r="Y4" i="212"/>
  <c r="D8" i="212"/>
  <c r="P8" i="212"/>
  <c r="W9" i="212"/>
  <c r="O9" i="212"/>
  <c r="G9" i="212"/>
  <c r="V9" i="212"/>
  <c r="N9" i="212"/>
  <c r="F9" i="212"/>
  <c r="Z9" i="212"/>
  <c r="R9" i="212"/>
  <c r="J9" i="212"/>
  <c r="B9" i="212"/>
  <c r="M9" i="212"/>
  <c r="AA9" i="212"/>
  <c r="D13" i="212"/>
  <c r="Q13" i="212"/>
  <c r="AA7" i="213"/>
  <c r="S7" i="213"/>
  <c r="K7" i="213"/>
  <c r="C7" i="213"/>
  <c r="Z7" i="213"/>
  <c r="R7" i="213"/>
  <c r="J7" i="213"/>
  <c r="B7" i="213"/>
  <c r="X7" i="213"/>
  <c r="P7" i="213"/>
  <c r="H7" i="213"/>
  <c r="V7" i="213"/>
  <c r="N7" i="213"/>
  <c r="F7" i="213"/>
  <c r="Q7" i="213"/>
  <c r="E8" i="213"/>
  <c r="U8" i="213"/>
  <c r="Q8" i="213"/>
  <c r="E4" i="212"/>
  <c r="A1" i="212"/>
  <c r="P4" i="212"/>
  <c r="AB4" i="212"/>
  <c r="I6" i="212"/>
  <c r="W6" i="212"/>
  <c r="H7" i="212"/>
  <c r="T7" i="212"/>
  <c r="E8" i="212"/>
  <c r="Q8" i="212"/>
  <c r="C9" i="212"/>
  <c r="P9" i="212"/>
  <c r="AB9" i="212"/>
  <c r="K11" i="212"/>
  <c r="X11" i="212"/>
  <c r="H12" i="212"/>
  <c r="U12" i="212"/>
  <c r="E13" i="212"/>
  <c r="I4" i="213"/>
  <c r="X4" i="213"/>
  <c r="L5" i="213"/>
  <c r="AB5" i="213"/>
  <c r="D7" i="213"/>
  <c r="T7" i="213"/>
  <c r="H8" i="213"/>
  <c r="L9" i="213"/>
  <c r="Z10" i="213"/>
  <c r="R10" i="213"/>
  <c r="J10" i="213"/>
  <c r="B10" i="213"/>
  <c r="X10" i="213"/>
  <c r="P10" i="213"/>
  <c r="H10" i="213"/>
  <c r="U10" i="213"/>
  <c r="K10" i="213"/>
  <c r="T10" i="213"/>
  <c r="I10" i="213"/>
  <c r="AB10" i="213"/>
  <c r="Q10" i="213"/>
  <c r="F10" i="213"/>
  <c r="Y10" i="213"/>
  <c r="N10" i="213"/>
  <c r="D10" i="213"/>
  <c r="V10" i="213"/>
  <c r="P11" i="213"/>
  <c r="W13" i="212"/>
  <c r="O13" i="212"/>
  <c r="G13" i="212"/>
  <c r="V13" i="212"/>
  <c r="N13" i="212"/>
  <c r="F13" i="212"/>
  <c r="Z13" i="212"/>
  <c r="R13" i="212"/>
  <c r="J13" i="212"/>
  <c r="B13" i="212"/>
  <c r="W8" i="213"/>
  <c r="O8" i="213"/>
  <c r="G8" i="213"/>
  <c r="V8" i="213"/>
  <c r="N8" i="213"/>
  <c r="F8" i="213"/>
  <c r="AB8" i="213"/>
  <c r="T8" i="213"/>
  <c r="L8" i="213"/>
  <c r="D8" i="213"/>
  <c r="Z8" i="213"/>
  <c r="R8" i="213"/>
  <c r="J8" i="213"/>
  <c r="B8" i="213"/>
  <c r="G4" i="212"/>
  <c r="Q4" i="212"/>
  <c r="W5" i="212"/>
  <c r="O5" i="212"/>
  <c r="G5" i="212"/>
  <c r="V5" i="212"/>
  <c r="N5" i="212"/>
  <c r="F5" i="212"/>
  <c r="Z5" i="212"/>
  <c r="R5" i="212"/>
  <c r="J5" i="212"/>
  <c r="B5" i="212"/>
  <c r="M5" i="212"/>
  <c r="AA5" i="212"/>
  <c r="L6" i="212"/>
  <c r="X6" i="212"/>
  <c r="I7" i="212"/>
  <c r="U7" i="212"/>
  <c r="G8" i="212"/>
  <c r="T8" i="212"/>
  <c r="D9" i="212"/>
  <c r="Q9" i="212"/>
  <c r="AA10" i="212"/>
  <c r="S10" i="212"/>
  <c r="K10" i="212"/>
  <c r="C10" i="212"/>
  <c r="Z10" i="212"/>
  <c r="R10" i="212"/>
  <c r="J10" i="212"/>
  <c r="B10" i="212"/>
  <c r="V10" i="212"/>
  <c r="N10" i="212"/>
  <c r="F10" i="212"/>
  <c r="O10" i="212"/>
  <c r="AB10" i="212"/>
  <c r="L11" i="212"/>
  <c r="I12" i="212"/>
  <c r="W12" i="212"/>
  <c r="H13" i="212"/>
  <c r="T13" i="212"/>
  <c r="K4" i="213"/>
  <c r="Y4" i="213"/>
  <c r="M5" i="213"/>
  <c r="W6" i="213"/>
  <c r="O6" i="213"/>
  <c r="G6" i="213"/>
  <c r="V6" i="213"/>
  <c r="N6" i="213"/>
  <c r="F6" i="213"/>
  <c r="AB6" i="213"/>
  <c r="T6" i="213"/>
  <c r="L6" i="213"/>
  <c r="D6" i="213"/>
  <c r="Z6" i="213"/>
  <c r="R6" i="213"/>
  <c r="J6" i="213"/>
  <c r="B6" i="213"/>
  <c r="Q6" i="213"/>
  <c r="E7" i="213"/>
  <c r="U7" i="213"/>
  <c r="I8" i="213"/>
  <c r="Y8" i="213"/>
  <c r="M9" i="213"/>
  <c r="C10" i="213"/>
  <c r="W10" i="213"/>
  <c r="Q11" i="213"/>
  <c r="V4" i="214"/>
  <c r="N4" i="214"/>
  <c r="F4" i="214"/>
  <c r="AB4" i="214"/>
  <c r="T4" i="214"/>
  <c r="L4" i="214"/>
  <c r="D4" i="214"/>
  <c r="U4" i="214"/>
  <c r="J4" i="214"/>
  <c r="S4" i="214"/>
  <c r="I4" i="214"/>
  <c r="R4" i="214"/>
  <c r="H4" i="214"/>
  <c r="AA4" i="214"/>
  <c r="Q4" i="214"/>
  <c r="G4" i="214"/>
  <c r="Z4" i="214"/>
  <c r="P4" i="214"/>
  <c r="E4" i="214"/>
  <c r="A1" i="214"/>
  <c r="Y4" i="214"/>
  <c r="O4" i="214"/>
  <c r="C4" i="214"/>
  <c r="AA13" i="214"/>
  <c r="S13" i="214"/>
  <c r="K13" i="214"/>
  <c r="C13" i="214"/>
  <c r="Z13" i="214"/>
  <c r="R13" i="214"/>
  <c r="J13" i="214"/>
  <c r="B13" i="214"/>
  <c r="U13" i="214"/>
  <c r="I13" i="214"/>
  <c r="Q13" i="214"/>
  <c r="G13" i="214"/>
  <c r="Y13" i="214"/>
  <c r="M13" i="214"/>
  <c r="X13" i="214"/>
  <c r="L13" i="214"/>
  <c r="W13" i="214"/>
  <c r="H13" i="214"/>
  <c r="V13" i="214"/>
  <c r="F13" i="214"/>
  <c r="T13" i="214"/>
  <c r="E13" i="214"/>
  <c r="P13" i="214"/>
  <c r="D13" i="214"/>
  <c r="M13" i="212"/>
  <c r="H4" i="212"/>
  <c r="M6" i="212"/>
  <c r="K7" i="212"/>
  <c r="H8" i="212"/>
  <c r="U8" i="212"/>
  <c r="E9" i="212"/>
  <c r="S9" i="212"/>
  <c r="W11" i="212"/>
  <c r="O11" i="212"/>
  <c r="G11" i="212"/>
  <c r="V11" i="212"/>
  <c r="N11" i="212"/>
  <c r="F11" i="212"/>
  <c r="Z11" i="212"/>
  <c r="R11" i="212"/>
  <c r="J11" i="212"/>
  <c r="B11" i="212"/>
  <c r="M11" i="212"/>
  <c r="AA11" i="212"/>
  <c r="L12" i="212"/>
  <c r="I13" i="212"/>
  <c r="U13" i="212"/>
  <c r="L4" i="213"/>
  <c r="G7" i="213"/>
  <c r="W7" i="213"/>
  <c r="K8" i="213"/>
  <c r="AA8" i="213"/>
  <c r="Z9" i="214"/>
  <c r="R9" i="214"/>
  <c r="J9" i="214"/>
  <c r="B9" i="214"/>
  <c r="X9" i="214"/>
  <c r="P9" i="214"/>
  <c r="H9" i="214"/>
  <c r="T9" i="214"/>
  <c r="I9" i="214"/>
  <c r="S9" i="214"/>
  <c r="G9" i="214"/>
  <c r="AB9" i="214"/>
  <c r="Q9" i="214"/>
  <c r="F9" i="214"/>
  <c r="AA9" i="214"/>
  <c r="O9" i="214"/>
  <c r="E9" i="214"/>
  <c r="Y9" i="214"/>
  <c r="N9" i="214"/>
  <c r="D9" i="214"/>
  <c r="W9" i="214"/>
  <c r="M9" i="214"/>
  <c r="C9" i="214"/>
  <c r="AA8" i="216"/>
  <c r="S8" i="216"/>
  <c r="K8" i="216"/>
  <c r="C8" i="216"/>
  <c r="W8" i="216"/>
  <c r="N8" i="216"/>
  <c r="E8" i="216"/>
  <c r="V8" i="216"/>
  <c r="M8" i="216"/>
  <c r="D8" i="216"/>
  <c r="U8" i="216"/>
  <c r="L8" i="216"/>
  <c r="B8" i="216"/>
  <c r="P8" i="216"/>
  <c r="AB8" i="216"/>
  <c r="O8" i="216"/>
  <c r="Z8" i="216"/>
  <c r="J8" i="216"/>
  <c r="Y8" i="216"/>
  <c r="I8" i="216"/>
  <c r="X8" i="216"/>
  <c r="H8" i="216"/>
  <c r="T8" i="216"/>
  <c r="R8" i="216"/>
  <c r="Q8" i="216"/>
  <c r="G8" i="216"/>
  <c r="AA4" i="212"/>
  <c r="Z4" i="212"/>
  <c r="R4" i="212"/>
  <c r="J4" i="212"/>
  <c r="B4" i="212"/>
  <c r="V4" i="212"/>
  <c r="N4" i="212"/>
  <c r="F4" i="212"/>
  <c r="W4" i="212"/>
  <c r="I4" i="212"/>
  <c r="T4" i="212"/>
  <c r="AA6" i="212"/>
  <c r="S6" i="212"/>
  <c r="K6" i="212"/>
  <c r="C6" i="212"/>
  <c r="Z6" i="212"/>
  <c r="R6" i="212"/>
  <c r="J6" i="212"/>
  <c r="B6" i="212"/>
  <c r="V6" i="212"/>
  <c r="N6" i="212"/>
  <c r="F6" i="212"/>
  <c r="O6" i="212"/>
  <c r="AB6" i="212"/>
  <c r="I8" i="212"/>
  <c r="W8" i="212"/>
  <c r="H9" i="212"/>
  <c r="T9" i="212"/>
  <c r="K13" i="212"/>
  <c r="X13" i="212"/>
  <c r="W4" i="213"/>
  <c r="O4" i="213"/>
  <c r="G4" i="213"/>
  <c r="V4" i="213"/>
  <c r="N4" i="213"/>
  <c r="F4" i="213"/>
  <c r="AB4" i="213"/>
  <c r="T4" i="213"/>
  <c r="Z4" i="213"/>
  <c r="R4" i="213"/>
  <c r="J4" i="213"/>
  <c r="B4" i="213"/>
  <c r="M4" i="213"/>
  <c r="AA5" i="213"/>
  <c r="S5" i="213"/>
  <c r="K5" i="213"/>
  <c r="C5" i="213"/>
  <c r="Z5" i="213"/>
  <c r="R5" i="213"/>
  <c r="J5" i="213"/>
  <c r="B5" i="213"/>
  <c r="X5" i="213"/>
  <c r="P5" i="213"/>
  <c r="H5" i="213"/>
  <c r="V5" i="213"/>
  <c r="N5" i="213"/>
  <c r="F5" i="213"/>
  <c r="Q5" i="213"/>
  <c r="I7" i="213"/>
  <c r="Y7" i="213"/>
  <c r="M8" i="213"/>
  <c r="V9" i="213"/>
  <c r="AB9" i="213"/>
  <c r="S9" i="213"/>
  <c r="K9" i="213"/>
  <c r="C9" i="213"/>
  <c r="AA9" i="213"/>
  <c r="R9" i="213"/>
  <c r="J9" i="213"/>
  <c r="B9" i="213"/>
  <c r="Y9" i="213"/>
  <c r="P9" i="213"/>
  <c r="H9" i="213"/>
  <c r="W9" i="213"/>
  <c r="N9" i="213"/>
  <c r="F9" i="213"/>
  <c r="Q9" i="213"/>
  <c r="V11" i="213"/>
  <c r="N11" i="213"/>
  <c r="F11" i="213"/>
  <c r="AB11" i="213"/>
  <c r="T11" i="213"/>
  <c r="L11" i="213"/>
  <c r="D11" i="213"/>
  <c r="Y11" i="213"/>
  <c r="O11" i="213"/>
  <c r="C11" i="213"/>
  <c r="X11" i="213"/>
  <c r="M11" i="213"/>
  <c r="B11" i="213"/>
  <c r="U11" i="213"/>
  <c r="J11" i="213"/>
  <c r="R11" i="213"/>
  <c r="H11" i="213"/>
  <c r="W11" i="213"/>
  <c r="AA4" i="216"/>
  <c r="S4" i="216"/>
  <c r="K4" i="216"/>
  <c r="Y4" i="216"/>
  <c r="P4" i="216"/>
  <c r="G4" i="216"/>
  <c r="X4" i="216"/>
  <c r="O4" i="216"/>
  <c r="F4" i="216"/>
  <c r="W4" i="216"/>
  <c r="N4" i="216"/>
  <c r="E4" i="216"/>
  <c r="A1" i="216"/>
  <c r="Z4" i="216"/>
  <c r="J4" i="216"/>
  <c r="V4" i="216"/>
  <c r="I4" i="216"/>
  <c r="U4" i="216"/>
  <c r="H4" i="216"/>
  <c r="T4" i="216"/>
  <c r="D4" i="216"/>
  <c r="R4" i="216"/>
  <c r="C4" i="216"/>
  <c r="AB4" i="216"/>
  <c r="Q4" i="216"/>
  <c r="M4" i="216"/>
  <c r="L4" i="216"/>
  <c r="B4" i="216"/>
  <c r="L4" i="212"/>
  <c r="AA13" i="212"/>
  <c r="K4" i="212"/>
  <c r="U4" i="212"/>
  <c r="D6" i="212"/>
  <c r="P6" i="212"/>
  <c r="W7" i="212"/>
  <c r="O7" i="212"/>
  <c r="G7" i="212"/>
  <c r="V7" i="212"/>
  <c r="N7" i="212"/>
  <c r="F7" i="212"/>
  <c r="Z7" i="212"/>
  <c r="R7" i="212"/>
  <c r="J7" i="212"/>
  <c r="B7" i="212"/>
  <c r="M7" i="212"/>
  <c r="AA7" i="212"/>
  <c r="L8" i="212"/>
  <c r="X8" i="212"/>
  <c r="I9" i="212"/>
  <c r="U9" i="212"/>
  <c r="AA12" i="212"/>
  <c r="S12" i="212"/>
  <c r="K12" i="212"/>
  <c r="C12" i="212"/>
  <c r="Z12" i="212"/>
  <c r="R12" i="212"/>
  <c r="J12" i="212"/>
  <c r="B12" i="212"/>
  <c r="V12" i="212"/>
  <c r="N12" i="212"/>
  <c r="F12" i="212"/>
  <c r="O12" i="212"/>
  <c r="AB12" i="212"/>
  <c r="L13" i="212"/>
  <c r="Y13" i="212"/>
  <c r="C4" i="213"/>
  <c r="P4" i="213"/>
  <c r="D5" i="213"/>
  <c r="T5" i="213"/>
  <c r="L7" i="213"/>
  <c r="AB7" i="213"/>
  <c r="P8" i="213"/>
  <c r="D9" i="213"/>
  <c r="T9" i="213"/>
  <c r="E11" i="213"/>
  <c r="Z11" i="213"/>
  <c r="W12" i="214"/>
  <c r="O12" i="214"/>
  <c r="G12" i="214"/>
  <c r="V12" i="214"/>
  <c r="N12" i="214"/>
  <c r="AA12" i="214"/>
  <c r="Q12" i="214"/>
  <c r="F12" i="214"/>
  <c r="Y12" i="214"/>
  <c r="M12" i="214"/>
  <c r="D12" i="214"/>
  <c r="Z12" i="214"/>
  <c r="K12" i="214"/>
  <c r="X12" i="214"/>
  <c r="J12" i="214"/>
  <c r="U12" i="214"/>
  <c r="I12" i="214"/>
  <c r="T12" i="214"/>
  <c r="H12" i="214"/>
  <c r="S12" i="214"/>
  <c r="E12" i="214"/>
  <c r="R12" i="214"/>
  <c r="C12" i="214"/>
  <c r="Z12" i="213"/>
  <c r="R12" i="213"/>
  <c r="J12" i="213"/>
  <c r="B12" i="213"/>
  <c r="X12" i="213"/>
  <c r="P12" i="213"/>
  <c r="H12" i="213"/>
  <c r="L12" i="213"/>
  <c r="V12" i="213"/>
  <c r="E13" i="213"/>
  <c r="P13" i="213"/>
  <c r="Z13" i="213"/>
  <c r="G5" i="214"/>
  <c r="S5" i="214"/>
  <c r="V6" i="214"/>
  <c r="N6" i="214"/>
  <c r="F6" i="214"/>
  <c r="AB6" i="214"/>
  <c r="T6" i="214"/>
  <c r="L6" i="214"/>
  <c r="D6" i="214"/>
  <c r="K6" i="214"/>
  <c r="W6" i="214"/>
  <c r="E7" i="214"/>
  <c r="O7" i="214"/>
  <c r="AA7" i="214"/>
  <c r="I8" i="214"/>
  <c r="G10" i="214"/>
  <c r="Q10" i="214"/>
  <c r="K11" i="214"/>
  <c r="W5" i="215"/>
  <c r="O5" i="215"/>
  <c r="G5" i="215"/>
  <c r="V5" i="215"/>
  <c r="N5" i="215"/>
  <c r="F5" i="215"/>
  <c r="Z5" i="215"/>
  <c r="P5" i="215"/>
  <c r="D5" i="215"/>
  <c r="Y5" i="215"/>
  <c r="M5" i="215"/>
  <c r="C5" i="215"/>
  <c r="X5" i="215"/>
  <c r="L5" i="215"/>
  <c r="B5" i="215"/>
  <c r="S5" i="215"/>
  <c r="I6" i="215"/>
  <c r="X6" i="215"/>
  <c r="E9" i="215"/>
  <c r="Q5" i="216"/>
  <c r="W7" i="216"/>
  <c r="O7" i="216"/>
  <c r="G7" i="216"/>
  <c r="X7" i="216"/>
  <c r="N7" i="216"/>
  <c r="E7" i="216"/>
  <c r="V7" i="216"/>
  <c r="M7" i="216"/>
  <c r="D7" i="216"/>
  <c r="U7" i="216"/>
  <c r="L7" i="216"/>
  <c r="C7" i="216"/>
  <c r="AB7" i="216"/>
  <c r="P7" i="216"/>
  <c r="AA7" i="216"/>
  <c r="K7" i="216"/>
  <c r="Z7" i="216"/>
  <c r="J7" i="216"/>
  <c r="Y7" i="216"/>
  <c r="I7" i="216"/>
  <c r="T7" i="216"/>
  <c r="H7" i="216"/>
  <c r="I5" i="214"/>
  <c r="T5" i="214"/>
  <c r="Z11" i="214"/>
  <c r="R11" i="214"/>
  <c r="J11" i="214"/>
  <c r="B11" i="214"/>
  <c r="X11" i="214"/>
  <c r="P11" i="214"/>
  <c r="H11" i="214"/>
  <c r="L11" i="214"/>
  <c r="V11" i="214"/>
  <c r="AA4" i="215"/>
  <c r="S4" i="215"/>
  <c r="K4" i="215"/>
  <c r="C4" i="215"/>
  <c r="Z4" i="215"/>
  <c r="R4" i="215"/>
  <c r="J4" i="215"/>
  <c r="B4" i="215"/>
  <c r="V4" i="215"/>
  <c r="L4" i="215"/>
  <c r="U4" i="215"/>
  <c r="T4" i="215"/>
  <c r="H4" i="215"/>
  <c r="O4" i="215"/>
  <c r="AA8" i="215"/>
  <c r="S8" i="215"/>
  <c r="K8" i="215"/>
  <c r="C8" i="215"/>
  <c r="Z8" i="215"/>
  <c r="R8" i="215"/>
  <c r="J8" i="215"/>
  <c r="B8" i="215"/>
  <c r="AB8" i="215"/>
  <c r="P8" i="215"/>
  <c r="F8" i="215"/>
  <c r="Y8" i="215"/>
  <c r="O8" i="215"/>
  <c r="E8" i="215"/>
  <c r="X8" i="215"/>
  <c r="N8" i="215"/>
  <c r="D8" i="215"/>
  <c r="U8" i="215"/>
  <c r="K5" i="214"/>
  <c r="V8" i="214"/>
  <c r="N8" i="214"/>
  <c r="F8" i="214"/>
  <c r="AB8" i="214"/>
  <c r="T8" i="214"/>
  <c r="L8" i="214"/>
  <c r="D8" i="214"/>
  <c r="K8" i="214"/>
  <c r="W8" i="214"/>
  <c r="C11" i="214"/>
  <c r="M11" i="214"/>
  <c r="W11" i="214"/>
  <c r="D4" i="215"/>
  <c r="P4" i="215"/>
  <c r="G8" i="215"/>
  <c r="V8" i="215"/>
  <c r="Z5" i="214"/>
  <c r="R5" i="214"/>
  <c r="J5" i="214"/>
  <c r="B5" i="214"/>
  <c r="X5" i="214"/>
  <c r="P5" i="214"/>
  <c r="H5" i="214"/>
  <c r="L5" i="214"/>
  <c r="V5" i="214"/>
  <c r="D11" i="214"/>
  <c r="N11" i="214"/>
  <c r="Y11" i="214"/>
  <c r="E4" i="215"/>
  <c r="A1" i="215"/>
  <c r="Q4" i="215"/>
  <c r="H8" i="215"/>
  <c r="W8" i="215"/>
  <c r="AA6" i="216"/>
  <c r="S6" i="216"/>
  <c r="K6" i="216"/>
  <c r="C6" i="216"/>
  <c r="X6" i="216"/>
  <c r="O6" i="216"/>
  <c r="F6" i="216"/>
  <c r="W6" i="216"/>
  <c r="N6" i="216"/>
  <c r="E6" i="216"/>
  <c r="V6" i="216"/>
  <c r="M6" i="216"/>
  <c r="D6" i="216"/>
  <c r="AB6" i="216"/>
  <c r="L6" i="216"/>
  <c r="Z6" i="216"/>
  <c r="J6" i="216"/>
  <c r="Y6" i="216"/>
  <c r="I6" i="216"/>
  <c r="U6" i="216"/>
  <c r="H6" i="216"/>
  <c r="T6" i="216"/>
  <c r="G6" i="216"/>
  <c r="AB13" i="217"/>
  <c r="T13" i="217"/>
  <c r="L13" i="217"/>
  <c r="D13" i="217"/>
  <c r="X13" i="217"/>
  <c r="P13" i="217"/>
  <c r="H13" i="217"/>
  <c r="U13" i="217"/>
  <c r="J13" i="217"/>
  <c r="R13" i="217"/>
  <c r="F13" i="217"/>
  <c r="AA13" i="217"/>
  <c r="O13" i="217"/>
  <c r="C13" i="217"/>
  <c r="Z13" i="217"/>
  <c r="N13" i="217"/>
  <c r="B13" i="217"/>
  <c r="Q13" i="217"/>
  <c r="M13" i="217"/>
  <c r="K13" i="217"/>
  <c r="I13" i="217"/>
  <c r="Y13" i="217"/>
  <c r="G13" i="217"/>
  <c r="W13" i="217"/>
  <c r="V13" i="217"/>
  <c r="S13" i="217"/>
  <c r="J13" i="213"/>
  <c r="C5" i="214"/>
  <c r="M5" i="214"/>
  <c r="W5" i="214"/>
  <c r="K7" i="214"/>
  <c r="C8" i="214"/>
  <c r="O8" i="214"/>
  <c r="Y8" i="214"/>
  <c r="V10" i="214"/>
  <c r="N10" i="214"/>
  <c r="F10" i="214"/>
  <c r="AB10" i="214"/>
  <c r="T10" i="214"/>
  <c r="L10" i="214"/>
  <c r="D10" i="214"/>
  <c r="K10" i="214"/>
  <c r="W10" i="214"/>
  <c r="E11" i="214"/>
  <c r="O11" i="214"/>
  <c r="AA11" i="214"/>
  <c r="F4" i="215"/>
  <c r="W4" i="215"/>
  <c r="I8" i="215"/>
  <c r="W9" i="215"/>
  <c r="O9" i="215"/>
  <c r="G9" i="215"/>
  <c r="V9" i="215"/>
  <c r="N9" i="215"/>
  <c r="F9" i="215"/>
  <c r="T9" i="215"/>
  <c r="J9" i="215"/>
  <c r="S9" i="215"/>
  <c r="I9" i="215"/>
  <c r="AB9" i="215"/>
  <c r="R9" i="215"/>
  <c r="H9" i="215"/>
  <c r="P9" i="215"/>
  <c r="B6" i="216"/>
  <c r="V7" i="217"/>
  <c r="N7" i="217"/>
  <c r="F7" i="217"/>
  <c r="Z7" i="217"/>
  <c r="Q7" i="217"/>
  <c r="H7" i="217"/>
  <c r="X7" i="217"/>
  <c r="O7" i="217"/>
  <c r="E7" i="217"/>
  <c r="W7" i="217"/>
  <c r="M7" i="217"/>
  <c r="D7" i="217"/>
  <c r="Y7" i="217"/>
  <c r="J7" i="217"/>
  <c r="U7" i="217"/>
  <c r="I7" i="217"/>
  <c r="T7" i="217"/>
  <c r="G7" i="217"/>
  <c r="S7" i="217"/>
  <c r="C7" i="217"/>
  <c r="R7" i="217"/>
  <c r="B7" i="217"/>
  <c r="AB7" i="217"/>
  <c r="AA7" i="217"/>
  <c r="P7" i="217"/>
  <c r="L7" i="217"/>
  <c r="K7" i="217"/>
  <c r="E13" i="217"/>
  <c r="V13" i="213"/>
  <c r="N13" i="213"/>
  <c r="F13" i="213"/>
  <c r="AB13" i="213"/>
  <c r="T13" i="213"/>
  <c r="L13" i="213"/>
  <c r="D13" i="213"/>
  <c r="K13" i="213"/>
  <c r="W13" i="213"/>
  <c r="D5" i="214"/>
  <c r="N5" i="214"/>
  <c r="Y5" i="214"/>
  <c r="Z7" i="214"/>
  <c r="R7" i="214"/>
  <c r="J7" i="214"/>
  <c r="B7" i="214"/>
  <c r="X7" i="214"/>
  <c r="P7" i="214"/>
  <c r="H7" i="214"/>
  <c r="L7" i="214"/>
  <c r="V7" i="214"/>
  <c r="E8" i="214"/>
  <c r="P8" i="214"/>
  <c r="Z8" i="214"/>
  <c r="F11" i="214"/>
  <c r="Q11" i="214"/>
  <c r="AB11" i="214"/>
  <c r="G4" i="215"/>
  <c r="X4" i="215"/>
  <c r="AA6" i="215"/>
  <c r="S6" i="215"/>
  <c r="K6" i="215"/>
  <c r="C6" i="215"/>
  <c r="Z6" i="215"/>
  <c r="R6" i="215"/>
  <c r="J6" i="215"/>
  <c r="B6" i="215"/>
  <c r="T6" i="215"/>
  <c r="H6" i="215"/>
  <c r="Q6" i="215"/>
  <c r="G6" i="215"/>
  <c r="AB6" i="215"/>
  <c r="P6" i="215"/>
  <c r="F6" i="215"/>
  <c r="U6" i="215"/>
  <c r="L8" i="215"/>
  <c r="W5" i="216"/>
  <c r="O5" i="216"/>
  <c r="G5" i="216"/>
  <c r="Y5" i="216"/>
  <c r="P5" i="216"/>
  <c r="F5" i="216"/>
  <c r="X5" i="216"/>
  <c r="N5" i="216"/>
  <c r="E5" i="216"/>
  <c r="V5" i="216"/>
  <c r="M5" i="216"/>
  <c r="D5" i="216"/>
  <c r="AA5" i="216"/>
  <c r="K5" i="216"/>
  <c r="Z5" i="216"/>
  <c r="J5" i="216"/>
  <c r="U5" i="216"/>
  <c r="I5" i="216"/>
  <c r="T5" i="216"/>
  <c r="H5" i="216"/>
  <c r="S5" i="216"/>
  <c r="C5" i="216"/>
  <c r="Z8" i="217"/>
  <c r="R8" i="217"/>
  <c r="J8" i="217"/>
  <c r="B8" i="217"/>
  <c r="Y8" i="217"/>
  <c r="P8" i="217"/>
  <c r="G8" i="217"/>
  <c r="W8" i="217"/>
  <c r="N8" i="217"/>
  <c r="E8" i="217"/>
  <c r="V8" i="217"/>
  <c r="M8" i="217"/>
  <c r="D8" i="217"/>
  <c r="AA8" i="217"/>
  <c r="K8" i="217"/>
  <c r="X8" i="217"/>
  <c r="I8" i="217"/>
  <c r="U8" i="217"/>
  <c r="H8" i="217"/>
  <c r="T8" i="217"/>
  <c r="F8" i="217"/>
  <c r="S8" i="217"/>
  <c r="C8" i="217"/>
  <c r="AB8" i="217"/>
  <c r="Q8" i="217"/>
  <c r="AB11" i="217"/>
  <c r="T11" i="217"/>
  <c r="X11" i="217"/>
  <c r="W11" i="217"/>
  <c r="N11" i="217"/>
  <c r="F11" i="217"/>
  <c r="Z11" i="217"/>
  <c r="O11" i="217"/>
  <c r="E11" i="217"/>
  <c r="V11" i="217"/>
  <c r="L11" i="217"/>
  <c r="C11" i="217"/>
  <c r="U11" i="217"/>
  <c r="K11" i="217"/>
  <c r="B11" i="217"/>
  <c r="P11" i="217"/>
  <c r="M11" i="217"/>
  <c r="J11" i="217"/>
  <c r="AA11" i="217"/>
  <c r="I11" i="217"/>
  <c r="Y11" i="217"/>
  <c r="H11" i="217"/>
  <c r="S11" i="217"/>
  <c r="R11" i="217"/>
  <c r="Q11" i="217"/>
  <c r="W13" i="215"/>
  <c r="O13" i="215"/>
  <c r="G13" i="215"/>
  <c r="V13" i="215"/>
  <c r="N13" i="215"/>
  <c r="F13" i="215"/>
  <c r="U13" i="215"/>
  <c r="M13" i="215"/>
  <c r="E13" i="215"/>
  <c r="L13" i="215"/>
  <c r="Z13" i="215"/>
  <c r="Z10" i="217"/>
  <c r="R10" i="217"/>
  <c r="J10" i="217"/>
  <c r="B10" i="217"/>
  <c r="X10" i="217"/>
  <c r="O10" i="217"/>
  <c r="F10" i="217"/>
  <c r="V10" i="217"/>
  <c r="M10" i="217"/>
  <c r="D10" i="217"/>
  <c r="U10" i="217"/>
  <c r="L10" i="217"/>
  <c r="C10" i="217"/>
  <c r="AB10" i="217"/>
  <c r="N10" i="217"/>
  <c r="AA10" i="217"/>
  <c r="K10" i="217"/>
  <c r="Y10" i="217"/>
  <c r="I10" i="217"/>
  <c r="W10" i="217"/>
  <c r="H10" i="217"/>
  <c r="T10" i="217"/>
  <c r="G10" i="217"/>
  <c r="AA13" i="215"/>
  <c r="E10" i="217"/>
  <c r="J7" i="215"/>
  <c r="J11" i="215"/>
  <c r="C13" i="215"/>
  <c r="Q13" i="215"/>
  <c r="AB13" i="215"/>
  <c r="N9" i="216"/>
  <c r="V9" i="217"/>
  <c r="N9" i="217"/>
  <c r="F9" i="217"/>
  <c r="Y9" i="217"/>
  <c r="P9" i="217"/>
  <c r="G9" i="217"/>
  <c r="W9" i="217"/>
  <c r="M9" i="217"/>
  <c r="D9" i="217"/>
  <c r="U9" i="217"/>
  <c r="L9" i="217"/>
  <c r="C9" i="217"/>
  <c r="AA9" i="217"/>
  <c r="K9" i="217"/>
  <c r="Z9" i="217"/>
  <c r="J9" i="217"/>
  <c r="X9" i="217"/>
  <c r="I9" i="217"/>
  <c r="T9" i="217"/>
  <c r="H9" i="217"/>
  <c r="S9" i="217"/>
  <c r="E9" i="217"/>
  <c r="P10" i="217"/>
  <c r="W7" i="215"/>
  <c r="O7" i="215"/>
  <c r="G7" i="215"/>
  <c r="V7" i="215"/>
  <c r="N7" i="215"/>
  <c r="F7" i="215"/>
  <c r="K7" i="215"/>
  <c r="U7" i="215"/>
  <c r="D13" i="215"/>
  <c r="R13" i="215"/>
  <c r="B9" i="217"/>
  <c r="Q10" i="217"/>
  <c r="B7" i="215"/>
  <c r="L7" i="215"/>
  <c r="X7" i="215"/>
  <c r="W11" i="215"/>
  <c r="O11" i="215"/>
  <c r="G11" i="215"/>
  <c r="V11" i="215"/>
  <c r="N11" i="215"/>
  <c r="F11" i="215"/>
  <c r="U11" i="215"/>
  <c r="M11" i="215"/>
  <c r="E11" i="215"/>
  <c r="L11" i="215"/>
  <c r="Z11" i="215"/>
  <c r="H13" i="215"/>
  <c r="S13" i="215"/>
  <c r="W9" i="216"/>
  <c r="O9" i="216"/>
  <c r="G9" i="216"/>
  <c r="V9" i="216"/>
  <c r="M9" i="216"/>
  <c r="D9" i="216"/>
  <c r="U9" i="216"/>
  <c r="L9" i="216"/>
  <c r="C9" i="216"/>
  <c r="T9" i="216"/>
  <c r="K9" i="216"/>
  <c r="B9" i="216"/>
  <c r="Q9" i="216"/>
  <c r="O9" i="217"/>
  <c r="S10" i="217"/>
  <c r="I10" i="215"/>
  <c r="Q10" i="215"/>
  <c r="Y10" i="215"/>
  <c r="I12" i="215"/>
  <c r="Q12" i="215"/>
  <c r="Y12" i="215"/>
  <c r="AA10" i="216"/>
  <c r="S10" i="216"/>
  <c r="K10" i="216"/>
  <c r="C10" i="216"/>
  <c r="J10" i="216"/>
  <c r="T10" i="216"/>
  <c r="W11" i="216"/>
  <c r="O11" i="216"/>
  <c r="G11" i="216"/>
  <c r="J11" i="216"/>
  <c r="S11" i="216"/>
  <c r="AB11" i="216"/>
  <c r="V5" i="217"/>
  <c r="N5" i="217"/>
  <c r="F5" i="217"/>
  <c r="AA5" i="217"/>
  <c r="R5" i="217"/>
  <c r="I5" i="217"/>
  <c r="Y5" i="217"/>
  <c r="P5" i="217"/>
  <c r="G5" i="217"/>
  <c r="X5" i="217"/>
  <c r="O5" i="217"/>
  <c r="E5" i="217"/>
  <c r="M5" i="217"/>
  <c r="Z6" i="217"/>
  <c r="R6" i="217"/>
  <c r="J6" i="217"/>
  <c r="B6" i="217"/>
  <c r="AA6" i="217"/>
  <c r="Q6" i="217"/>
  <c r="H6" i="217"/>
  <c r="X6" i="217"/>
  <c r="O6" i="217"/>
  <c r="F6" i="217"/>
  <c r="W6" i="217"/>
  <c r="N6" i="217"/>
  <c r="E6" i="217"/>
  <c r="P6" i="217"/>
  <c r="B10" i="215"/>
  <c r="J10" i="215"/>
  <c r="R10" i="215"/>
  <c r="Z10" i="215"/>
  <c r="B12" i="215"/>
  <c r="J12" i="215"/>
  <c r="R12" i="215"/>
  <c r="Z12" i="215"/>
  <c r="B10" i="216"/>
  <c r="L10" i="216"/>
  <c r="U10" i="216"/>
  <c r="B11" i="216"/>
  <c r="K11" i="216"/>
  <c r="T11" i="216"/>
  <c r="V12" i="216"/>
  <c r="N12" i="216"/>
  <c r="T12" i="216"/>
  <c r="K12" i="216"/>
  <c r="C12" i="216"/>
  <c r="J12" i="216"/>
  <c r="U12" i="216"/>
  <c r="Z4" i="217"/>
  <c r="R4" i="217"/>
  <c r="J4" i="217"/>
  <c r="B4" i="217"/>
  <c r="AB4" i="217"/>
  <c r="S4" i="217"/>
  <c r="I4" i="217"/>
  <c r="Y4" i="217"/>
  <c r="P4" i="217"/>
  <c r="G4" i="217"/>
  <c r="X4" i="217"/>
  <c r="O4" i="217"/>
  <c r="F4" i="217"/>
  <c r="N4" i="217"/>
  <c r="B5" i="217"/>
  <c r="Q5" i="217"/>
  <c r="C6" i="217"/>
  <c r="S6" i="217"/>
  <c r="C10" i="215"/>
  <c r="K10" i="215"/>
  <c r="S10" i="215"/>
  <c r="C12" i="215"/>
  <c r="K12" i="215"/>
  <c r="S12" i="215"/>
  <c r="D10" i="216"/>
  <c r="M10" i="216"/>
  <c r="V10" i="216"/>
  <c r="C11" i="216"/>
  <c r="L11" i="216"/>
  <c r="U11" i="216"/>
  <c r="B12" i="216"/>
  <c r="L12" i="216"/>
  <c r="W12" i="216"/>
  <c r="C4" i="217"/>
  <c r="Q4" i="217"/>
  <c r="C5" i="217"/>
  <c r="S5" i="217"/>
  <c r="D6" i="217"/>
  <c r="T6" i="217"/>
  <c r="X12" i="217"/>
  <c r="P12" i="217"/>
  <c r="H12" i="217"/>
  <c r="AB12" i="217"/>
  <c r="T12" i="217"/>
  <c r="L12" i="217"/>
  <c r="D12" i="217"/>
  <c r="AA12" i="217"/>
  <c r="Q12" i="217"/>
  <c r="F12" i="217"/>
  <c r="V12" i="217"/>
  <c r="J12" i="217"/>
  <c r="S12" i="217"/>
  <c r="G12" i="217"/>
  <c r="R12" i="217"/>
  <c r="E12" i="217"/>
  <c r="U12" i="217"/>
  <c r="X11" i="218"/>
  <c r="P11" i="218"/>
  <c r="H11" i="218"/>
  <c r="W11" i="218"/>
  <c r="O11" i="218"/>
  <c r="G11" i="218"/>
  <c r="AB11" i="218"/>
  <c r="T11" i="218"/>
  <c r="L11" i="218"/>
  <c r="D11" i="218"/>
  <c r="S11" i="218"/>
  <c r="F11" i="218"/>
  <c r="AA11" i="218"/>
  <c r="N11" i="218"/>
  <c r="B11" i="218"/>
  <c r="M11" i="218"/>
  <c r="K11" i="218"/>
  <c r="Z11" i="218"/>
  <c r="J11" i="218"/>
  <c r="Y11" i="218"/>
  <c r="I11" i="218"/>
  <c r="V11" i="218"/>
  <c r="E11" i="218"/>
  <c r="U11" i="218"/>
  <c r="C11" i="218"/>
  <c r="D5" i="217"/>
  <c r="T5" i="217"/>
  <c r="G6" i="217"/>
  <c r="U6" i="217"/>
  <c r="Q11" i="218"/>
  <c r="H5" i="217"/>
  <c r="U5" i="217"/>
  <c r="I6" i="217"/>
  <c r="V6" i="217"/>
  <c r="AB4" i="218"/>
  <c r="T4" i="218"/>
  <c r="L4" i="218"/>
  <c r="D4" i="218"/>
  <c r="X4" i="218"/>
  <c r="P4" i="218"/>
  <c r="H4" i="218"/>
  <c r="S4" i="218"/>
  <c r="I4" i="218"/>
  <c r="M4" i="218"/>
  <c r="Y4" i="218"/>
  <c r="I9" i="218"/>
  <c r="Z9" i="218"/>
  <c r="I12" i="218"/>
  <c r="Z12" i="218"/>
  <c r="AB5" i="219"/>
  <c r="T5" i="219"/>
  <c r="L5" i="219"/>
  <c r="D5" i="219"/>
  <c r="AA5" i="219"/>
  <c r="S5" i="219"/>
  <c r="K5" i="219"/>
  <c r="C5" i="219"/>
  <c r="X5" i="219"/>
  <c r="P5" i="219"/>
  <c r="H5" i="219"/>
  <c r="O5" i="219"/>
  <c r="B5" i="219"/>
  <c r="W5" i="219"/>
  <c r="J5" i="219"/>
  <c r="R5" i="219"/>
  <c r="X8" i="219"/>
  <c r="P8" i="219"/>
  <c r="H8" i="219"/>
  <c r="W8" i="219"/>
  <c r="O8" i="219"/>
  <c r="G8" i="219"/>
  <c r="AB8" i="219"/>
  <c r="T8" i="219"/>
  <c r="L8" i="219"/>
  <c r="D8" i="219"/>
  <c r="U8" i="219"/>
  <c r="I8" i="219"/>
  <c r="R8" i="219"/>
  <c r="E8" i="219"/>
  <c r="Q8" i="219"/>
  <c r="C8" i="219"/>
  <c r="V8" i="219"/>
  <c r="J9" i="218"/>
  <c r="AA9" i="218"/>
  <c r="J12" i="218"/>
  <c r="X13" i="218"/>
  <c r="P13" i="218"/>
  <c r="H13" i="218"/>
  <c r="W13" i="218"/>
  <c r="O13" i="218"/>
  <c r="G13" i="218"/>
  <c r="AB13" i="218"/>
  <c r="T13" i="218"/>
  <c r="L13" i="218"/>
  <c r="D13" i="218"/>
  <c r="AA13" i="218"/>
  <c r="N13" i="218"/>
  <c r="B13" i="218"/>
  <c r="V13" i="218"/>
  <c r="J13" i="218"/>
  <c r="R13" i="218"/>
  <c r="Z13" i="216"/>
  <c r="R13" i="216"/>
  <c r="J13" i="216"/>
  <c r="B13" i="216"/>
  <c r="K13" i="216"/>
  <c r="T13" i="216"/>
  <c r="C4" i="218"/>
  <c r="O4" i="218"/>
  <c r="AA4" i="218"/>
  <c r="K5" i="218"/>
  <c r="I6" i="218"/>
  <c r="W6" i="218"/>
  <c r="J7" i="218"/>
  <c r="Y7" i="218"/>
  <c r="M9" i="218"/>
  <c r="AB10" i="218"/>
  <c r="T10" i="218"/>
  <c r="L10" i="218"/>
  <c r="D10" i="218"/>
  <c r="AA10" i="218"/>
  <c r="S10" i="218"/>
  <c r="K10" i="218"/>
  <c r="C10" i="218"/>
  <c r="X10" i="218"/>
  <c r="P10" i="218"/>
  <c r="H10" i="218"/>
  <c r="V10" i="218"/>
  <c r="I10" i="218"/>
  <c r="Q10" i="218"/>
  <c r="E10" i="218"/>
  <c r="R10" i="218"/>
  <c r="N12" i="218"/>
  <c r="C13" i="218"/>
  <c r="S13" i="218"/>
  <c r="F5" i="219"/>
  <c r="V5" i="219"/>
  <c r="N7" i="219"/>
  <c r="F8" i="219"/>
  <c r="Z8" i="219"/>
  <c r="AB4" i="220"/>
  <c r="T4" i="220"/>
  <c r="L4" i="220"/>
  <c r="D4" i="220"/>
  <c r="X4" i="220"/>
  <c r="P4" i="220"/>
  <c r="H4" i="220"/>
  <c r="W4" i="220"/>
  <c r="O4" i="220"/>
  <c r="G4" i="220"/>
  <c r="V4" i="220"/>
  <c r="N4" i="220"/>
  <c r="F4" i="220"/>
  <c r="AA4" i="220"/>
  <c r="K4" i="220"/>
  <c r="Z4" i="220"/>
  <c r="J4" i="220"/>
  <c r="S4" i="220"/>
  <c r="C4" i="220"/>
  <c r="M4" i="220"/>
  <c r="E4" i="220"/>
  <c r="A1" i="220"/>
  <c r="B4" i="220"/>
  <c r="E4" i="218"/>
  <c r="A1" i="218"/>
  <c r="Q4" i="218"/>
  <c r="X5" i="218"/>
  <c r="P5" i="218"/>
  <c r="H5" i="218"/>
  <c r="AB5" i="218"/>
  <c r="T5" i="218"/>
  <c r="L5" i="218"/>
  <c r="D5" i="218"/>
  <c r="W5" i="218"/>
  <c r="M5" i="218"/>
  <c r="B5" i="218"/>
  <c r="N5" i="218"/>
  <c r="Z5" i="218"/>
  <c r="J6" i="218"/>
  <c r="K7" i="218"/>
  <c r="E13" i="218"/>
  <c r="U13" i="218"/>
  <c r="G5" i="219"/>
  <c r="Y5" i="219"/>
  <c r="J8" i="219"/>
  <c r="AA8" i="219"/>
  <c r="X9" i="218"/>
  <c r="P9" i="218"/>
  <c r="H9" i="218"/>
  <c r="W9" i="218"/>
  <c r="O9" i="218"/>
  <c r="G9" i="218"/>
  <c r="AB9" i="218"/>
  <c r="T9" i="218"/>
  <c r="L9" i="218"/>
  <c r="D9" i="218"/>
  <c r="Y9" i="218"/>
  <c r="K9" i="218"/>
  <c r="S9" i="218"/>
  <c r="F9" i="218"/>
  <c r="Q9" i="218"/>
  <c r="AB12" i="218"/>
  <c r="T12" i="218"/>
  <c r="L12" i="218"/>
  <c r="D12" i="218"/>
  <c r="AA12" i="218"/>
  <c r="S12" i="218"/>
  <c r="K12" i="218"/>
  <c r="C12" i="218"/>
  <c r="X12" i="218"/>
  <c r="P12" i="218"/>
  <c r="H12" i="218"/>
  <c r="Q12" i="218"/>
  <c r="E12" i="218"/>
  <c r="Y12" i="218"/>
  <c r="M12" i="218"/>
  <c r="R12" i="218"/>
  <c r="X9" i="220"/>
  <c r="P9" i="220"/>
  <c r="H9" i="220"/>
  <c r="U9" i="220"/>
  <c r="M9" i="220"/>
  <c r="E9" i="220"/>
  <c r="AB9" i="220"/>
  <c r="T9" i="220"/>
  <c r="L9" i="220"/>
  <c r="D9" i="220"/>
  <c r="AA9" i="220"/>
  <c r="S9" i="220"/>
  <c r="K9" i="220"/>
  <c r="C9" i="220"/>
  <c r="Z9" i="220"/>
  <c r="R9" i="220"/>
  <c r="J9" i="220"/>
  <c r="B9" i="220"/>
  <c r="I9" i="220"/>
  <c r="G9" i="220"/>
  <c r="V9" i="220"/>
  <c r="Y9" i="220"/>
  <c r="Q9" i="220"/>
  <c r="O9" i="220"/>
  <c r="N9" i="220"/>
  <c r="G4" i="218"/>
  <c r="U4" i="218"/>
  <c r="AB6" i="218"/>
  <c r="T6" i="218"/>
  <c r="L6" i="218"/>
  <c r="D6" i="218"/>
  <c r="AA6" i="218"/>
  <c r="S6" i="218"/>
  <c r="K6" i="218"/>
  <c r="X6" i="218"/>
  <c r="P6" i="218"/>
  <c r="H6" i="218"/>
  <c r="R6" i="218"/>
  <c r="F6" i="218"/>
  <c r="N6" i="218"/>
  <c r="X7" i="218"/>
  <c r="P7" i="218"/>
  <c r="H7" i="218"/>
  <c r="W7" i="218"/>
  <c r="O7" i="218"/>
  <c r="G7" i="218"/>
  <c r="AB7" i="218"/>
  <c r="T7" i="218"/>
  <c r="L7" i="218"/>
  <c r="D7" i="218"/>
  <c r="Q7" i="218"/>
  <c r="C7" i="218"/>
  <c r="N7" i="218"/>
  <c r="B9" i="218"/>
  <c r="R9" i="218"/>
  <c r="B12" i="218"/>
  <c r="U12" i="218"/>
  <c r="I13" i="218"/>
  <c r="Z13" i="218"/>
  <c r="M5" i="219"/>
  <c r="AB7" i="219"/>
  <c r="T7" i="219"/>
  <c r="L7" i="219"/>
  <c r="D7" i="219"/>
  <c r="AA7" i="219"/>
  <c r="S7" i="219"/>
  <c r="K7" i="219"/>
  <c r="C7" i="219"/>
  <c r="X7" i="219"/>
  <c r="P7" i="219"/>
  <c r="H7" i="219"/>
  <c r="W7" i="219"/>
  <c r="J7" i="219"/>
  <c r="U7" i="219"/>
  <c r="G7" i="219"/>
  <c r="R7" i="219"/>
  <c r="F7" i="219"/>
  <c r="V7" i="219"/>
  <c r="M8" i="219"/>
  <c r="F9" i="220"/>
  <c r="W13" i="220"/>
  <c r="X4" i="219"/>
  <c r="P4" i="219"/>
  <c r="H4" i="219"/>
  <c r="W4" i="219"/>
  <c r="O4" i="219"/>
  <c r="G4" i="219"/>
  <c r="AB4" i="219"/>
  <c r="T4" i="219"/>
  <c r="L4" i="219"/>
  <c r="D4" i="219"/>
  <c r="M4" i="219"/>
  <c r="Z4" i="219"/>
  <c r="AB9" i="219"/>
  <c r="X9" i="219"/>
  <c r="V9" i="219"/>
  <c r="T9" i="219"/>
  <c r="L9" i="219"/>
  <c r="D9" i="219"/>
  <c r="S9" i="219"/>
  <c r="K9" i="219"/>
  <c r="C9" i="219"/>
  <c r="Z9" i="219"/>
  <c r="P9" i="219"/>
  <c r="H9" i="219"/>
  <c r="N9" i="219"/>
  <c r="X10" i="219"/>
  <c r="P10" i="219"/>
  <c r="H10" i="219"/>
  <c r="AB10" i="219"/>
  <c r="T10" i="219"/>
  <c r="L10" i="219"/>
  <c r="D10" i="219"/>
  <c r="AA10" i="219"/>
  <c r="S10" i="219"/>
  <c r="K10" i="219"/>
  <c r="C10" i="219"/>
  <c r="Z10" i="219"/>
  <c r="R10" i="219"/>
  <c r="J10" i="219"/>
  <c r="B10" i="219"/>
  <c r="V10" i="219"/>
  <c r="F10" i="219"/>
  <c r="U10" i="219"/>
  <c r="E10" i="219"/>
  <c r="N10" i="219"/>
  <c r="AB11" i="219"/>
  <c r="T11" i="219"/>
  <c r="L11" i="219"/>
  <c r="D11" i="219"/>
  <c r="X11" i="219"/>
  <c r="P11" i="219"/>
  <c r="H11" i="219"/>
  <c r="W11" i="219"/>
  <c r="O11" i="219"/>
  <c r="G11" i="219"/>
  <c r="V11" i="219"/>
  <c r="N11" i="219"/>
  <c r="F11" i="219"/>
  <c r="Z11" i="219"/>
  <c r="J11" i="219"/>
  <c r="Y11" i="219"/>
  <c r="I11" i="219"/>
  <c r="R11" i="219"/>
  <c r="B11" i="219"/>
  <c r="AA11" i="219"/>
  <c r="X5" i="220"/>
  <c r="P5" i="220"/>
  <c r="H5" i="220"/>
  <c r="U5" i="220"/>
  <c r="M5" i="220"/>
  <c r="E5" i="220"/>
  <c r="AB5" i="220"/>
  <c r="T5" i="220"/>
  <c r="L5" i="220"/>
  <c r="D5" i="220"/>
  <c r="AA5" i="220"/>
  <c r="S5" i="220"/>
  <c r="K5" i="220"/>
  <c r="C5" i="220"/>
  <c r="Z5" i="220"/>
  <c r="R5" i="220"/>
  <c r="J5" i="220"/>
  <c r="B5" i="220"/>
  <c r="V5" i="220"/>
  <c r="Q5" i="220"/>
  <c r="I5" i="220"/>
  <c r="X11" i="220"/>
  <c r="P11" i="220"/>
  <c r="H11" i="220"/>
  <c r="U11" i="220"/>
  <c r="M11" i="220"/>
  <c r="E11" i="220"/>
  <c r="AB11" i="220"/>
  <c r="T11" i="220"/>
  <c r="L11" i="220"/>
  <c r="D11" i="220"/>
  <c r="AA11" i="220"/>
  <c r="S11" i="220"/>
  <c r="K11" i="220"/>
  <c r="C11" i="220"/>
  <c r="Z11" i="220"/>
  <c r="R11" i="220"/>
  <c r="J11" i="220"/>
  <c r="B11" i="220"/>
  <c r="O11" i="220"/>
  <c r="N11" i="220"/>
  <c r="Y11" i="220"/>
  <c r="F11" i="220"/>
  <c r="X12" i="219"/>
  <c r="P12" i="219"/>
  <c r="H12" i="219"/>
  <c r="AB12" i="219"/>
  <c r="T12" i="219"/>
  <c r="L12" i="219"/>
  <c r="D12" i="219"/>
  <c r="AA12" i="219"/>
  <c r="S12" i="219"/>
  <c r="K12" i="219"/>
  <c r="C12" i="219"/>
  <c r="Z12" i="219"/>
  <c r="R12" i="219"/>
  <c r="J12" i="219"/>
  <c r="B12" i="219"/>
  <c r="N12" i="219"/>
  <c r="M12" i="219"/>
  <c r="V12" i="219"/>
  <c r="F12" i="219"/>
  <c r="Y12" i="219"/>
  <c r="X13" i="220"/>
  <c r="P13" i="220"/>
  <c r="H13" i="220"/>
  <c r="U13" i="220"/>
  <c r="M13" i="220"/>
  <c r="E13" i="220"/>
  <c r="AB13" i="220"/>
  <c r="T13" i="220"/>
  <c r="L13" i="220"/>
  <c r="D13" i="220"/>
  <c r="AA13" i="220"/>
  <c r="S13" i="220"/>
  <c r="K13" i="220"/>
  <c r="C13" i="220"/>
  <c r="Z13" i="220"/>
  <c r="R13" i="220"/>
  <c r="J13" i="220"/>
  <c r="B13" i="220"/>
  <c r="V13" i="220"/>
  <c r="Q13" i="220"/>
  <c r="I13" i="220"/>
  <c r="AB8" i="218"/>
  <c r="T8" i="218"/>
  <c r="L8" i="218"/>
  <c r="D8" i="218"/>
  <c r="AA8" i="218"/>
  <c r="S8" i="218"/>
  <c r="K8" i="218"/>
  <c r="C8" i="218"/>
  <c r="X8" i="218"/>
  <c r="P8" i="218"/>
  <c r="H8" i="218"/>
  <c r="N8" i="218"/>
  <c r="Z8" i="218"/>
  <c r="E4" i="219"/>
  <c r="A1" i="219"/>
  <c r="R4" i="219"/>
  <c r="X6" i="219"/>
  <c r="P6" i="219"/>
  <c r="H6" i="219"/>
  <c r="W6" i="219"/>
  <c r="O6" i="219"/>
  <c r="G6" i="219"/>
  <c r="AB6" i="219"/>
  <c r="T6" i="219"/>
  <c r="L6" i="219"/>
  <c r="D6" i="219"/>
  <c r="M6" i="219"/>
  <c r="Z6" i="219"/>
  <c r="F9" i="219"/>
  <c r="R9" i="219"/>
  <c r="M10" i="219"/>
  <c r="K11" i="219"/>
  <c r="G12" i="219"/>
  <c r="N5" i="220"/>
  <c r="Q11" i="220"/>
  <c r="F13" i="220"/>
  <c r="J13" i="219"/>
  <c r="AB13" i="219"/>
  <c r="T13" i="219"/>
  <c r="L13" i="219"/>
  <c r="D13" i="219"/>
  <c r="X13" i="219"/>
  <c r="P13" i="219"/>
  <c r="H13" i="219"/>
  <c r="W13" i="219"/>
  <c r="O13" i="219"/>
  <c r="G13" i="219"/>
  <c r="V13" i="219"/>
  <c r="N13" i="219"/>
  <c r="F13" i="219"/>
  <c r="Q13" i="219"/>
  <c r="X7" i="220"/>
  <c r="P7" i="220"/>
  <c r="H7" i="220"/>
  <c r="U7" i="220"/>
  <c r="M7" i="220"/>
  <c r="E7" i="220"/>
  <c r="AB7" i="220"/>
  <c r="T7" i="220"/>
  <c r="L7" i="220"/>
  <c r="D7" i="220"/>
  <c r="AA7" i="220"/>
  <c r="S7" i="220"/>
  <c r="K7" i="220"/>
  <c r="C7" i="220"/>
  <c r="Z7" i="220"/>
  <c r="R7" i="220"/>
  <c r="J7" i="220"/>
  <c r="B7" i="220"/>
  <c r="W7" i="220"/>
  <c r="B13" i="219"/>
  <c r="R13" i="219"/>
  <c r="F7" i="220"/>
  <c r="Y7" i="220"/>
  <c r="F6" i="220"/>
  <c r="N6" i="220"/>
  <c r="V6" i="220"/>
  <c r="F8" i="220"/>
  <c r="N8" i="220"/>
  <c r="V8" i="220"/>
  <c r="F10" i="220"/>
  <c r="N10" i="220"/>
  <c r="V10" i="220"/>
  <c r="F12" i="220"/>
  <c r="N12" i="220"/>
  <c r="V12" i="220"/>
  <c r="G6" i="220"/>
  <c r="O6" i="220"/>
  <c r="W6" i="220"/>
  <c r="G8" i="220"/>
  <c r="O8" i="220"/>
  <c r="W8" i="220"/>
  <c r="G10" i="220"/>
  <c r="O10" i="220"/>
  <c r="W10" i="220"/>
  <c r="G12" i="220"/>
  <c r="O12" i="220"/>
  <c r="W12" i="220"/>
  <c r="H6" i="220"/>
  <c r="P6" i="220"/>
  <c r="X6" i="220"/>
  <c r="H8" i="220"/>
  <c r="P8" i="220"/>
  <c r="X8" i="220"/>
  <c r="H10" i="220"/>
  <c r="P10" i="220"/>
  <c r="X10" i="220"/>
  <c r="H12" i="220"/>
  <c r="P12" i="220"/>
  <c r="X12" i="220"/>
  <c r="I6" i="220"/>
  <c r="Q6" i="220"/>
  <c r="Y6" i="220"/>
  <c r="I8" i="220"/>
  <c r="Q8" i="220"/>
  <c r="Y8" i="220"/>
  <c r="I10" i="220"/>
  <c r="Q10" i="220"/>
  <c r="Y10" i="220"/>
  <c r="I12" i="220"/>
  <c r="Q12" i="220"/>
  <c r="Y12" i="220"/>
  <c r="D6" i="220"/>
  <c r="L6" i="220"/>
  <c r="T6" i="220"/>
  <c r="D8" i="220"/>
  <c r="L8" i="220"/>
  <c r="T8" i="220"/>
  <c r="D10" i="220"/>
  <c r="L10" i="220"/>
  <c r="T10" i="220"/>
  <c r="D12" i="220"/>
  <c r="L12" i="220"/>
  <c r="T12" i="220"/>
  <c r="U11" i="179"/>
  <c r="M11" i="179"/>
  <c r="E11" i="179"/>
  <c r="Z11" i="179"/>
  <c r="Q11" i="179"/>
  <c r="H11" i="179"/>
  <c r="W11" i="179"/>
  <c r="N11" i="179"/>
  <c r="D11" i="179"/>
  <c r="L11" i="179"/>
  <c r="Y11" i="179"/>
  <c r="U6" i="180"/>
  <c r="M6" i="180"/>
  <c r="E6" i="180"/>
  <c r="T6" i="180"/>
  <c r="K6" i="180"/>
  <c r="B6" i="180"/>
  <c r="AA6" i="180"/>
  <c r="R6" i="180"/>
  <c r="I6" i="180"/>
  <c r="Z6" i="180"/>
  <c r="Q6" i="180"/>
  <c r="H6" i="180"/>
  <c r="W6" i="180"/>
  <c r="N6" i="180"/>
  <c r="D6" i="180"/>
  <c r="S6" i="180"/>
  <c r="F12" i="176"/>
  <c r="Q12" i="176"/>
  <c r="AA12" i="176"/>
  <c r="X5" i="177"/>
  <c r="P5" i="177"/>
  <c r="H5" i="177"/>
  <c r="U5" i="177"/>
  <c r="M5" i="177"/>
  <c r="E5" i="177"/>
  <c r="K5" i="177"/>
  <c r="V5" i="177"/>
  <c r="X6" i="178"/>
  <c r="P6" i="178"/>
  <c r="H6" i="178"/>
  <c r="U6" i="178"/>
  <c r="M6" i="178"/>
  <c r="E6" i="178"/>
  <c r="K6" i="178"/>
  <c r="V6" i="178"/>
  <c r="X7" i="179"/>
  <c r="P7" i="179"/>
  <c r="H7" i="179"/>
  <c r="U7" i="179"/>
  <c r="M7" i="179"/>
  <c r="E7" i="179"/>
  <c r="K7" i="179"/>
  <c r="V7" i="179"/>
  <c r="B11" i="179"/>
  <c r="O11" i="179"/>
  <c r="AA11" i="179"/>
  <c r="C6" i="180"/>
  <c r="V6" i="180"/>
  <c r="U10" i="180"/>
  <c r="M10" i="180"/>
  <c r="E10" i="180"/>
  <c r="Y10" i="180"/>
  <c r="P10" i="180"/>
  <c r="G10" i="180"/>
  <c r="X10" i="180"/>
  <c r="O10" i="180"/>
  <c r="F10" i="180"/>
  <c r="W10" i="180"/>
  <c r="N10" i="180"/>
  <c r="D10" i="180"/>
  <c r="V10" i="180"/>
  <c r="L10" i="180"/>
  <c r="C10" i="180"/>
  <c r="AA10" i="180"/>
  <c r="R10" i="180"/>
  <c r="I10" i="180"/>
  <c r="Z10" i="180"/>
  <c r="AA6" i="186"/>
  <c r="S6" i="186"/>
  <c r="K6" i="186"/>
  <c r="C6" i="186"/>
  <c r="Z6" i="186"/>
  <c r="Q6" i="186"/>
  <c r="H6" i="186"/>
  <c r="Y6" i="186"/>
  <c r="P6" i="186"/>
  <c r="G6" i="186"/>
  <c r="X6" i="186"/>
  <c r="O6" i="186"/>
  <c r="F6" i="186"/>
  <c r="U6" i="186"/>
  <c r="L6" i="186"/>
  <c r="B6" i="186"/>
  <c r="R6" i="186"/>
  <c r="N6" i="186"/>
  <c r="M6" i="186"/>
  <c r="J6" i="186"/>
  <c r="AB6" i="186"/>
  <c r="I6" i="186"/>
  <c r="W6" i="186"/>
  <c r="E6" i="186"/>
  <c r="D6" i="186"/>
  <c r="I5" i="175"/>
  <c r="Q5" i="175"/>
  <c r="Y5" i="175"/>
  <c r="I7" i="175"/>
  <c r="Q7" i="175"/>
  <c r="Y7" i="175"/>
  <c r="I9" i="175"/>
  <c r="Q9" i="175"/>
  <c r="Y9" i="175"/>
  <c r="I11" i="175"/>
  <c r="Q11" i="175"/>
  <c r="Y11" i="175"/>
  <c r="I13" i="175"/>
  <c r="Q13" i="175"/>
  <c r="Y13" i="175"/>
  <c r="I4" i="176"/>
  <c r="Q4" i="176"/>
  <c r="Y4" i="176"/>
  <c r="X10" i="176"/>
  <c r="P10" i="176"/>
  <c r="H10" i="176"/>
  <c r="U10" i="176"/>
  <c r="M10" i="176"/>
  <c r="E10" i="176"/>
  <c r="K10" i="176"/>
  <c r="V10" i="176"/>
  <c r="G12" i="176"/>
  <c r="R12" i="176"/>
  <c r="AB12" i="176"/>
  <c r="B5" i="177"/>
  <c r="L5" i="177"/>
  <c r="W5" i="177"/>
  <c r="X11" i="177"/>
  <c r="P11" i="177"/>
  <c r="H11" i="177"/>
  <c r="U11" i="177"/>
  <c r="M11" i="177"/>
  <c r="E11" i="177"/>
  <c r="K11" i="177"/>
  <c r="V11" i="177"/>
  <c r="B6" i="178"/>
  <c r="L6" i="178"/>
  <c r="W6" i="178"/>
  <c r="D10" i="178"/>
  <c r="O10" i="178"/>
  <c r="Z10" i="178"/>
  <c r="X12" i="178"/>
  <c r="P12" i="178"/>
  <c r="H12" i="178"/>
  <c r="U12" i="178"/>
  <c r="M12" i="178"/>
  <c r="E12" i="178"/>
  <c r="K12" i="178"/>
  <c r="V12" i="178"/>
  <c r="F5" i="179"/>
  <c r="Q5" i="179"/>
  <c r="AA5" i="179"/>
  <c r="B7" i="179"/>
  <c r="L7" i="179"/>
  <c r="W7" i="179"/>
  <c r="C11" i="179"/>
  <c r="P11" i="179"/>
  <c r="AB11" i="179"/>
  <c r="N13" i="179"/>
  <c r="F6" i="180"/>
  <c r="X6" i="180"/>
  <c r="L8" i="180"/>
  <c r="B10" i="180"/>
  <c r="AB10" i="180"/>
  <c r="T6" i="186"/>
  <c r="F4" i="175"/>
  <c r="N4" i="175"/>
  <c r="V4" i="175"/>
  <c r="B5" i="175"/>
  <c r="J5" i="175"/>
  <c r="R5" i="175"/>
  <c r="Z5" i="175"/>
  <c r="F6" i="175"/>
  <c r="N6" i="175"/>
  <c r="V6" i="175"/>
  <c r="B7" i="175"/>
  <c r="J7" i="175"/>
  <c r="R7" i="175"/>
  <c r="Z7" i="175"/>
  <c r="F8" i="175"/>
  <c r="N8" i="175"/>
  <c r="V8" i="175"/>
  <c r="B9" i="175"/>
  <c r="J9" i="175"/>
  <c r="R9" i="175"/>
  <c r="Z9" i="175"/>
  <c r="F10" i="175"/>
  <c r="N10" i="175"/>
  <c r="V10" i="175"/>
  <c r="B11" i="175"/>
  <c r="J11" i="175"/>
  <c r="R11" i="175"/>
  <c r="Z11" i="175"/>
  <c r="F12" i="175"/>
  <c r="N12" i="175"/>
  <c r="V12" i="175"/>
  <c r="B13" i="175"/>
  <c r="J13" i="175"/>
  <c r="R13" i="175"/>
  <c r="Z13" i="175"/>
  <c r="B4" i="176"/>
  <c r="J4" i="176"/>
  <c r="R4" i="176"/>
  <c r="Z4" i="176"/>
  <c r="F5" i="176"/>
  <c r="P5" i="176"/>
  <c r="AA5" i="176"/>
  <c r="J6" i="176"/>
  <c r="F8" i="176"/>
  <c r="Q8" i="176"/>
  <c r="B10" i="176"/>
  <c r="L10" i="176"/>
  <c r="W10" i="176"/>
  <c r="I12" i="176"/>
  <c r="S12" i="176"/>
  <c r="C5" i="177"/>
  <c r="N5" i="177"/>
  <c r="Y5" i="177"/>
  <c r="J7" i="177"/>
  <c r="F9" i="177"/>
  <c r="Q9" i="177"/>
  <c r="B11" i="177"/>
  <c r="L11" i="177"/>
  <c r="W11" i="177"/>
  <c r="I13" i="177"/>
  <c r="S13" i="177"/>
  <c r="G4" i="178"/>
  <c r="R4" i="178"/>
  <c r="AB4" i="178"/>
  <c r="C6" i="178"/>
  <c r="N6" i="178"/>
  <c r="Y6" i="178"/>
  <c r="J8" i="178"/>
  <c r="F10" i="178"/>
  <c r="Q10" i="178"/>
  <c r="B12" i="178"/>
  <c r="L12" i="178"/>
  <c r="W12" i="178"/>
  <c r="G5" i="179"/>
  <c r="R5" i="179"/>
  <c r="AB5" i="179"/>
  <c r="C7" i="179"/>
  <c r="N7" i="179"/>
  <c r="Y7" i="179"/>
  <c r="F11" i="179"/>
  <c r="R11" i="179"/>
  <c r="G6" i="180"/>
  <c r="Y6" i="180"/>
  <c r="N8" i="180"/>
  <c r="H10" i="180"/>
  <c r="V6" i="186"/>
  <c r="G4" i="175"/>
  <c r="O4" i="175"/>
  <c r="W4" i="175"/>
  <c r="C5" i="175"/>
  <c r="K5" i="175"/>
  <c r="S5" i="175"/>
  <c r="AA5" i="175"/>
  <c r="G6" i="175"/>
  <c r="O6" i="175"/>
  <c r="W6" i="175"/>
  <c r="C7" i="175"/>
  <c r="K7" i="175"/>
  <c r="S7" i="175"/>
  <c r="AA7" i="175"/>
  <c r="G8" i="175"/>
  <c r="O8" i="175"/>
  <c r="W8" i="175"/>
  <c r="C9" i="175"/>
  <c r="K9" i="175"/>
  <c r="S9" i="175"/>
  <c r="AA9" i="175"/>
  <c r="G10" i="175"/>
  <c r="O10" i="175"/>
  <c r="W10" i="175"/>
  <c r="C11" i="175"/>
  <c r="K11" i="175"/>
  <c r="S11" i="175"/>
  <c r="AA11" i="175"/>
  <c r="G12" i="175"/>
  <c r="O12" i="175"/>
  <c r="W12" i="175"/>
  <c r="C13" i="175"/>
  <c r="K13" i="175"/>
  <c r="S13" i="175"/>
  <c r="AA13" i="175"/>
  <c r="C4" i="176"/>
  <c r="K4" i="176"/>
  <c r="S4" i="176"/>
  <c r="AA4" i="176"/>
  <c r="G5" i="176"/>
  <c r="X6" i="176"/>
  <c r="P6" i="176"/>
  <c r="H6" i="176"/>
  <c r="U6" i="176"/>
  <c r="M6" i="176"/>
  <c r="E6" i="176"/>
  <c r="K6" i="176"/>
  <c r="V6" i="176"/>
  <c r="C10" i="176"/>
  <c r="N10" i="176"/>
  <c r="Y10" i="176"/>
  <c r="J12" i="176"/>
  <c r="D5" i="177"/>
  <c r="O5" i="177"/>
  <c r="Z5" i="177"/>
  <c r="X7" i="177"/>
  <c r="P7" i="177"/>
  <c r="H7" i="177"/>
  <c r="U7" i="177"/>
  <c r="M7" i="177"/>
  <c r="E7" i="177"/>
  <c r="K7" i="177"/>
  <c r="V7" i="177"/>
  <c r="C11" i="177"/>
  <c r="N11" i="177"/>
  <c r="Y11" i="177"/>
  <c r="J13" i="177"/>
  <c r="I4" i="178"/>
  <c r="S4" i="178"/>
  <c r="D6" i="178"/>
  <c r="O6" i="178"/>
  <c r="Z6" i="178"/>
  <c r="X8" i="178"/>
  <c r="P8" i="178"/>
  <c r="H8" i="178"/>
  <c r="U8" i="178"/>
  <c r="M8" i="178"/>
  <c r="E8" i="178"/>
  <c r="K8" i="178"/>
  <c r="V8" i="178"/>
  <c r="I5" i="179"/>
  <c r="S5" i="179"/>
  <c r="D7" i="179"/>
  <c r="O7" i="179"/>
  <c r="Z7" i="179"/>
  <c r="G11" i="179"/>
  <c r="S11" i="179"/>
  <c r="U13" i="179"/>
  <c r="M13" i="179"/>
  <c r="E13" i="179"/>
  <c r="AA13" i="179"/>
  <c r="R13" i="179"/>
  <c r="I13" i="179"/>
  <c r="Y13" i="179"/>
  <c r="P13" i="179"/>
  <c r="G13" i="179"/>
  <c r="X13" i="179"/>
  <c r="O13" i="179"/>
  <c r="F13" i="179"/>
  <c r="T13" i="179"/>
  <c r="K13" i="179"/>
  <c r="B13" i="179"/>
  <c r="S13" i="179"/>
  <c r="J6" i="180"/>
  <c r="AB6" i="180"/>
  <c r="J10" i="180"/>
  <c r="D11" i="177"/>
  <c r="O11" i="177"/>
  <c r="Z11" i="177"/>
  <c r="X13" i="177"/>
  <c r="P13" i="177"/>
  <c r="H13" i="177"/>
  <c r="U13" i="177"/>
  <c r="M13" i="177"/>
  <c r="E13" i="177"/>
  <c r="K13" i="177"/>
  <c r="V13" i="177"/>
  <c r="J4" i="178"/>
  <c r="F6" i="178"/>
  <c r="Q6" i="178"/>
  <c r="AA6" i="178"/>
  <c r="J5" i="179"/>
  <c r="F7" i="179"/>
  <c r="Q7" i="179"/>
  <c r="AA7" i="179"/>
  <c r="I11" i="179"/>
  <c r="T11" i="179"/>
  <c r="L6" i="180"/>
  <c r="K10" i="180"/>
  <c r="X12" i="176"/>
  <c r="P12" i="176"/>
  <c r="H12" i="176"/>
  <c r="U12" i="176"/>
  <c r="M12" i="176"/>
  <c r="E12" i="176"/>
  <c r="K12" i="176"/>
  <c r="V12" i="176"/>
  <c r="I4" i="175"/>
  <c r="Q4" i="175"/>
  <c r="Y4" i="175"/>
  <c r="E5" i="175"/>
  <c r="M5" i="175"/>
  <c r="U5" i="175"/>
  <c r="I6" i="175"/>
  <c r="Q6" i="175"/>
  <c r="Y6" i="175"/>
  <c r="E7" i="175"/>
  <c r="M7" i="175"/>
  <c r="U7" i="175"/>
  <c r="I8" i="175"/>
  <c r="Q8" i="175"/>
  <c r="Y8" i="175"/>
  <c r="E9" i="175"/>
  <c r="M9" i="175"/>
  <c r="U9" i="175"/>
  <c r="I10" i="175"/>
  <c r="Q10" i="175"/>
  <c r="Y10" i="175"/>
  <c r="E11" i="175"/>
  <c r="M11" i="175"/>
  <c r="U11" i="175"/>
  <c r="I12" i="175"/>
  <c r="Q12" i="175"/>
  <c r="Y12" i="175"/>
  <c r="E13" i="175"/>
  <c r="M13" i="175"/>
  <c r="U13" i="175"/>
  <c r="E4" i="176"/>
  <c r="A1" i="176"/>
  <c r="M4" i="176"/>
  <c r="U4" i="176"/>
  <c r="AB5" i="176"/>
  <c r="T5" i="176"/>
  <c r="L5" i="176"/>
  <c r="Y5" i="176"/>
  <c r="Q5" i="176"/>
  <c r="I5" i="176"/>
  <c r="J5" i="176"/>
  <c r="U5" i="176"/>
  <c r="F10" i="176"/>
  <c r="Q10" i="176"/>
  <c r="AA10" i="176"/>
  <c r="B12" i="176"/>
  <c r="L12" i="176"/>
  <c r="W12" i="176"/>
  <c r="G5" i="177"/>
  <c r="R5" i="177"/>
  <c r="AB5" i="177"/>
  <c r="F11" i="177"/>
  <c r="Q11" i="177"/>
  <c r="AA11" i="177"/>
  <c r="X4" i="178"/>
  <c r="P4" i="178"/>
  <c r="H4" i="178"/>
  <c r="U4" i="178"/>
  <c r="M4" i="178"/>
  <c r="E4" i="178"/>
  <c r="A1" i="178"/>
  <c r="K4" i="178"/>
  <c r="V4" i="178"/>
  <c r="G6" i="178"/>
  <c r="R6" i="178"/>
  <c r="AB6" i="178"/>
  <c r="X5" i="179"/>
  <c r="P5" i="179"/>
  <c r="H5" i="179"/>
  <c r="U5" i="179"/>
  <c r="M5" i="179"/>
  <c r="E5" i="179"/>
  <c r="K5" i="179"/>
  <c r="V5" i="179"/>
  <c r="G7" i="179"/>
  <c r="R7" i="179"/>
  <c r="AB7" i="179"/>
  <c r="J11" i="179"/>
  <c r="V11" i="179"/>
  <c r="O6" i="180"/>
  <c r="U8" i="180"/>
  <c r="M8" i="180"/>
  <c r="E8" i="180"/>
  <c r="AA8" i="180"/>
  <c r="R8" i="180"/>
  <c r="I8" i="180"/>
  <c r="Z8" i="180"/>
  <c r="Q8" i="180"/>
  <c r="H8" i="180"/>
  <c r="Y8" i="180"/>
  <c r="P8" i="180"/>
  <c r="G8" i="180"/>
  <c r="X8" i="180"/>
  <c r="O8" i="180"/>
  <c r="F8" i="180"/>
  <c r="T8" i="180"/>
  <c r="K8" i="180"/>
  <c r="B8" i="180"/>
  <c r="W8" i="180"/>
  <c r="Q10" i="180"/>
  <c r="B4" i="175"/>
  <c r="J4" i="175"/>
  <c r="R4" i="175"/>
  <c r="F5" i="175"/>
  <c r="N5" i="175"/>
  <c r="B6" i="175"/>
  <c r="J6" i="175"/>
  <c r="R6" i="175"/>
  <c r="F7" i="175"/>
  <c r="N7" i="175"/>
  <c r="B8" i="175"/>
  <c r="J8" i="175"/>
  <c r="R8" i="175"/>
  <c r="F9" i="175"/>
  <c r="N9" i="175"/>
  <c r="B10" i="175"/>
  <c r="J10" i="175"/>
  <c r="R10" i="175"/>
  <c r="F11" i="175"/>
  <c r="N11" i="175"/>
  <c r="B12" i="175"/>
  <c r="J12" i="175"/>
  <c r="R12" i="175"/>
  <c r="F13" i="175"/>
  <c r="N13" i="175"/>
  <c r="F4" i="176"/>
  <c r="N4" i="176"/>
  <c r="B5" i="176"/>
  <c r="K5" i="176"/>
  <c r="V5" i="176"/>
  <c r="D6" i="176"/>
  <c r="O6" i="176"/>
  <c r="Z6" i="176"/>
  <c r="X8" i="176"/>
  <c r="P8" i="176"/>
  <c r="H8" i="176"/>
  <c r="U8" i="176"/>
  <c r="M8" i="176"/>
  <c r="E8" i="176"/>
  <c r="K8" i="176"/>
  <c r="V8" i="176"/>
  <c r="G10" i="176"/>
  <c r="R10" i="176"/>
  <c r="AB10" i="176"/>
  <c r="C12" i="176"/>
  <c r="N12" i="176"/>
  <c r="Y12" i="176"/>
  <c r="I5" i="177"/>
  <c r="S5" i="177"/>
  <c r="D7" i="177"/>
  <c r="O7" i="177"/>
  <c r="Z7" i="177"/>
  <c r="X9" i="177"/>
  <c r="P9" i="177"/>
  <c r="H9" i="177"/>
  <c r="U9" i="177"/>
  <c r="M9" i="177"/>
  <c r="E9" i="177"/>
  <c r="K9" i="177"/>
  <c r="V9" i="177"/>
  <c r="G11" i="177"/>
  <c r="R11" i="177"/>
  <c r="AB11" i="177"/>
  <c r="C13" i="177"/>
  <c r="N13" i="177"/>
  <c r="Y13" i="177"/>
  <c r="B4" i="178"/>
  <c r="L4" i="178"/>
  <c r="W4" i="178"/>
  <c r="I6" i="178"/>
  <c r="S6" i="178"/>
  <c r="D8" i="178"/>
  <c r="O8" i="178"/>
  <c r="Z8" i="178"/>
  <c r="X10" i="178"/>
  <c r="P10" i="178"/>
  <c r="H10" i="178"/>
  <c r="U10" i="178"/>
  <c r="M10" i="178"/>
  <c r="E10" i="178"/>
  <c r="K10" i="178"/>
  <c r="V10" i="178"/>
  <c r="B5" i="179"/>
  <c r="L5" i="179"/>
  <c r="W5" i="179"/>
  <c r="I7" i="179"/>
  <c r="S7" i="179"/>
  <c r="K11" i="179"/>
  <c r="X11" i="179"/>
  <c r="H13" i="179"/>
  <c r="Z13" i="179"/>
  <c r="P6" i="180"/>
  <c r="C8" i="180"/>
  <c r="AB8" i="180"/>
  <c r="S10" i="180"/>
  <c r="I7" i="176"/>
  <c r="Q7" i="176"/>
  <c r="Y7" i="176"/>
  <c r="I9" i="176"/>
  <c r="Q9" i="176"/>
  <c r="Y9" i="176"/>
  <c r="I11" i="176"/>
  <c r="Q11" i="176"/>
  <c r="Y11" i="176"/>
  <c r="I13" i="176"/>
  <c r="Q13" i="176"/>
  <c r="Y13" i="176"/>
  <c r="I4" i="177"/>
  <c r="Q4" i="177"/>
  <c r="Y4" i="177"/>
  <c r="I6" i="177"/>
  <c r="Q6" i="177"/>
  <c r="Y6" i="177"/>
  <c r="I8" i="177"/>
  <c r="Q8" i="177"/>
  <c r="Y8" i="177"/>
  <c r="I10" i="177"/>
  <c r="Q10" i="177"/>
  <c r="Y10" i="177"/>
  <c r="I12" i="177"/>
  <c r="Q12" i="177"/>
  <c r="Y12" i="177"/>
  <c r="I5" i="178"/>
  <c r="Q5" i="178"/>
  <c r="Y5" i="178"/>
  <c r="I7" i="178"/>
  <c r="Q7" i="178"/>
  <c r="Y7" i="178"/>
  <c r="I9" i="178"/>
  <c r="Q9" i="178"/>
  <c r="Y9" i="178"/>
  <c r="I11" i="178"/>
  <c r="Q11" i="178"/>
  <c r="Y11" i="178"/>
  <c r="I13" i="178"/>
  <c r="Q13" i="178"/>
  <c r="Y13" i="178"/>
  <c r="I4" i="179"/>
  <c r="Q4" i="179"/>
  <c r="Y4" i="179"/>
  <c r="I6" i="179"/>
  <c r="Q6" i="179"/>
  <c r="Y6" i="179"/>
  <c r="I8" i="179"/>
  <c r="Q8" i="179"/>
  <c r="Z8" i="179"/>
  <c r="G9" i="179"/>
  <c r="P9" i="179"/>
  <c r="G4" i="180"/>
  <c r="P4" i="180"/>
  <c r="G12" i="180"/>
  <c r="P12" i="180"/>
  <c r="D7" i="176"/>
  <c r="L7" i="176"/>
  <c r="T7" i="176"/>
  <c r="D9" i="176"/>
  <c r="L9" i="176"/>
  <c r="T9" i="176"/>
  <c r="D11" i="176"/>
  <c r="L11" i="176"/>
  <c r="T11" i="176"/>
  <c r="D13" i="176"/>
  <c r="L13" i="176"/>
  <c r="T13" i="176"/>
  <c r="D4" i="177"/>
  <c r="L4" i="177"/>
  <c r="T4" i="177"/>
  <c r="D6" i="177"/>
  <c r="L6" i="177"/>
  <c r="T6" i="177"/>
  <c r="D8" i="177"/>
  <c r="L8" i="177"/>
  <c r="T8" i="177"/>
  <c r="D10" i="177"/>
  <c r="L10" i="177"/>
  <c r="T10" i="177"/>
  <c r="D12" i="177"/>
  <c r="L12" i="177"/>
  <c r="T12" i="177"/>
  <c r="D5" i="178"/>
  <c r="L5" i="178"/>
  <c r="T5" i="178"/>
  <c r="D7" i="178"/>
  <c r="L7" i="178"/>
  <c r="T7" i="178"/>
  <c r="D9" i="178"/>
  <c r="L9" i="178"/>
  <c r="T9" i="178"/>
  <c r="D11" i="178"/>
  <c r="L11" i="178"/>
  <c r="T11" i="178"/>
  <c r="D13" i="178"/>
  <c r="L13" i="178"/>
  <c r="T13" i="178"/>
  <c r="D4" i="179"/>
  <c r="L4" i="179"/>
  <c r="T4" i="179"/>
  <c r="D6" i="179"/>
  <c r="L6" i="179"/>
  <c r="T6" i="179"/>
  <c r="D8" i="179"/>
  <c r="L8" i="179"/>
  <c r="T8" i="179"/>
  <c r="U9" i="179"/>
  <c r="M9" i="179"/>
  <c r="E9" i="179"/>
  <c r="J9" i="179"/>
  <c r="S9" i="179"/>
  <c r="AB9" i="179"/>
  <c r="U4" i="180"/>
  <c r="M4" i="180"/>
  <c r="E4" i="180"/>
  <c r="A1" i="180"/>
  <c r="J4" i="180"/>
  <c r="S4" i="180"/>
  <c r="AB4" i="180"/>
  <c r="U12" i="180"/>
  <c r="M12" i="180"/>
  <c r="E12" i="180"/>
  <c r="J12" i="180"/>
  <c r="S12" i="180"/>
  <c r="AB12" i="180"/>
  <c r="W11" i="186"/>
  <c r="O11" i="186"/>
  <c r="G11" i="186"/>
  <c r="X11" i="186"/>
  <c r="N11" i="186"/>
  <c r="E11" i="186"/>
  <c r="V11" i="186"/>
  <c r="M11" i="186"/>
  <c r="D11" i="186"/>
  <c r="U11" i="186"/>
  <c r="L11" i="186"/>
  <c r="C11" i="186"/>
  <c r="AA11" i="186"/>
  <c r="R11" i="186"/>
  <c r="I11" i="186"/>
  <c r="P11" i="186"/>
  <c r="K11" i="186"/>
  <c r="AB11" i="186"/>
  <c r="J11" i="186"/>
  <c r="Z11" i="186"/>
  <c r="H11" i="186"/>
  <c r="Y11" i="186"/>
  <c r="F11" i="186"/>
  <c r="T11" i="186"/>
  <c r="B11" i="186"/>
  <c r="F4" i="186"/>
  <c r="X4" i="186"/>
  <c r="M7" i="186"/>
  <c r="L10" i="186"/>
  <c r="J12" i="186"/>
  <c r="W13" i="186"/>
  <c r="O13" i="186"/>
  <c r="G13" i="186"/>
  <c r="V13" i="186"/>
  <c r="M13" i="186"/>
  <c r="D13" i="186"/>
  <c r="U13" i="186"/>
  <c r="L13" i="186"/>
  <c r="C13" i="186"/>
  <c r="T13" i="186"/>
  <c r="K13" i="186"/>
  <c r="B13" i="186"/>
  <c r="Z13" i="186"/>
  <c r="Q13" i="186"/>
  <c r="H13" i="186"/>
  <c r="S13" i="186"/>
  <c r="W4" i="187"/>
  <c r="O4" i="187"/>
  <c r="G4" i="187"/>
  <c r="Z4" i="187"/>
  <c r="Q4" i="187"/>
  <c r="H4" i="187"/>
  <c r="Y4" i="187"/>
  <c r="P4" i="187"/>
  <c r="F4" i="187"/>
  <c r="X4" i="187"/>
  <c r="N4" i="187"/>
  <c r="E4" i="187"/>
  <c r="A1" i="187"/>
  <c r="T4" i="187"/>
  <c r="K4" i="187"/>
  <c r="B4" i="187"/>
  <c r="S4" i="187"/>
  <c r="S8" i="187"/>
  <c r="P9" i="187"/>
  <c r="J10" i="187"/>
  <c r="M4" i="188"/>
  <c r="J5" i="188"/>
  <c r="Q8" i="188"/>
  <c r="L9" i="188"/>
  <c r="N10" i="188"/>
  <c r="AA12" i="188"/>
  <c r="S12" i="188"/>
  <c r="K12" i="188"/>
  <c r="C12" i="188"/>
  <c r="W12" i="188"/>
  <c r="O12" i="188"/>
  <c r="G12" i="188"/>
  <c r="R12" i="188"/>
  <c r="H12" i="188"/>
  <c r="AB12" i="188"/>
  <c r="Q12" i="188"/>
  <c r="F12" i="188"/>
  <c r="Z12" i="188"/>
  <c r="P12" i="188"/>
  <c r="E12" i="188"/>
  <c r="Y12" i="188"/>
  <c r="N12" i="188"/>
  <c r="D12" i="188"/>
  <c r="U12" i="188"/>
  <c r="J12" i="188"/>
  <c r="O5" i="189"/>
  <c r="W5" i="186"/>
  <c r="O5" i="186"/>
  <c r="G5" i="186"/>
  <c r="AA5" i="186"/>
  <c r="R5" i="186"/>
  <c r="I5" i="186"/>
  <c r="Z5" i="186"/>
  <c r="Q5" i="186"/>
  <c r="H5" i="186"/>
  <c r="Y5" i="186"/>
  <c r="P5" i="186"/>
  <c r="F5" i="186"/>
  <c r="U5" i="186"/>
  <c r="L5" i="186"/>
  <c r="C5" i="186"/>
  <c r="S5" i="186"/>
  <c r="P10" i="186"/>
  <c r="O12" i="186"/>
  <c r="E13" i="186"/>
  <c r="X13" i="186"/>
  <c r="C4" i="187"/>
  <c r="U4" i="187"/>
  <c r="AA7" i="187"/>
  <c r="S7" i="187"/>
  <c r="K7" i="187"/>
  <c r="C7" i="187"/>
  <c r="Y7" i="187"/>
  <c r="P7" i="187"/>
  <c r="G7" i="187"/>
  <c r="X7" i="187"/>
  <c r="O7" i="187"/>
  <c r="F7" i="187"/>
  <c r="W7" i="187"/>
  <c r="N7" i="187"/>
  <c r="E7" i="187"/>
  <c r="V7" i="187"/>
  <c r="M7" i="187"/>
  <c r="D7" i="187"/>
  <c r="AB7" i="187"/>
  <c r="R7" i="187"/>
  <c r="I7" i="187"/>
  <c r="Z7" i="187"/>
  <c r="R9" i="187"/>
  <c r="P10" i="187"/>
  <c r="N4" i="188"/>
  <c r="L5" i="188"/>
  <c r="T8" i="188"/>
  <c r="R9" i="188"/>
  <c r="P10" i="188"/>
  <c r="B12" i="188"/>
  <c r="W5" i="189"/>
  <c r="AB8" i="190"/>
  <c r="T8" i="190"/>
  <c r="L8" i="190"/>
  <c r="D8" i="190"/>
  <c r="W8" i="190"/>
  <c r="N8" i="190"/>
  <c r="E8" i="190"/>
  <c r="V8" i="190"/>
  <c r="M8" i="190"/>
  <c r="C8" i="190"/>
  <c r="AA8" i="190"/>
  <c r="R8" i="190"/>
  <c r="I8" i="190"/>
  <c r="O8" i="190"/>
  <c r="Z8" i="190"/>
  <c r="K8" i="190"/>
  <c r="Y8" i="190"/>
  <c r="J8" i="190"/>
  <c r="X8" i="190"/>
  <c r="H8" i="190"/>
  <c r="U8" i="190"/>
  <c r="G8" i="190"/>
  <c r="S8" i="190"/>
  <c r="F8" i="190"/>
  <c r="Q8" i="190"/>
  <c r="B8" i="190"/>
  <c r="W7" i="186"/>
  <c r="O7" i="186"/>
  <c r="G7" i="186"/>
  <c r="Z7" i="186"/>
  <c r="Q7" i="186"/>
  <c r="H7" i="186"/>
  <c r="Y7" i="186"/>
  <c r="P7" i="186"/>
  <c r="F7" i="186"/>
  <c r="X7" i="186"/>
  <c r="N7" i="186"/>
  <c r="E7" i="186"/>
  <c r="T7" i="186"/>
  <c r="K7" i="186"/>
  <c r="B7" i="186"/>
  <c r="S7" i="186"/>
  <c r="P12" i="186"/>
  <c r="W8" i="187"/>
  <c r="O8" i="187"/>
  <c r="G8" i="187"/>
  <c r="Y8" i="187"/>
  <c r="P8" i="187"/>
  <c r="F8" i="187"/>
  <c r="X8" i="187"/>
  <c r="N8" i="187"/>
  <c r="E8" i="187"/>
  <c r="V8" i="187"/>
  <c r="M8" i="187"/>
  <c r="D8" i="187"/>
  <c r="U8" i="187"/>
  <c r="L8" i="187"/>
  <c r="C8" i="187"/>
  <c r="AA8" i="187"/>
  <c r="R8" i="187"/>
  <c r="I8" i="187"/>
  <c r="Z8" i="187"/>
  <c r="T9" i="187"/>
  <c r="T4" i="188"/>
  <c r="U9" i="188"/>
  <c r="V10" i="188"/>
  <c r="Z5" i="189"/>
  <c r="AB11" i="189"/>
  <c r="T11" i="189"/>
  <c r="L11" i="189"/>
  <c r="D11" i="189"/>
  <c r="V11" i="189"/>
  <c r="M11" i="189"/>
  <c r="C11" i="189"/>
  <c r="Z11" i="189"/>
  <c r="Q11" i="189"/>
  <c r="H11" i="189"/>
  <c r="U11" i="189"/>
  <c r="I11" i="189"/>
  <c r="S11" i="189"/>
  <c r="G11" i="189"/>
  <c r="R11" i="189"/>
  <c r="F11" i="189"/>
  <c r="P11" i="189"/>
  <c r="E11" i="189"/>
  <c r="AA11" i="189"/>
  <c r="O11" i="189"/>
  <c r="B11" i="189"/>
  <c r="X11" i="189"/>
  <c r="K11" i="189"/>
  <c r="AA10" i="186"/>
  <c r="S10" i="186"/>
  <c r="K10" i="186"/>
  <c r="C10" i="186"/>
  <c r="X10" i="186"/>
  <c r="O10" i="186"/>
  <c r="F10" i="186"/>
  <c r="W10" i="186"/>
  <c r="N10" i="186"/>
  <c r="E10" i="186"/>
  <c r="V10" i="186"/>
  <c r="M10" i="186"/>
  <c r="D10" i="186"/>
  <c r="AB10" i="186"/>
  <c r="R10" i="186"/>
  <c r="I10" i="186"/>
  <c r="T10" i="186"/>
  <c r="AA8" i="188"/>
  <c r="S8" i="188"/>
  <c r="K8" i="188"/>
  <c r="C8" i="188"/>
  <c r="Y8" i="188"/>
  <c r="P8" i="188"/>
  <c r="G8" i="188"/>
  <c r="X8" i="188"/>
  <c r="O8" i="188"/>
  <c r="F8" i="188"/>
  <c r="W8" i="188"/>
  <c r="N8" i="188"/>
  <c r="E8" i="188"/>
  <c r="V8" i="188"/>
  <c r="M8" i="188"/>
  <c r="D8" i="188"/>
  <c r="AB8" i="188"/>
  <c r="R8" i="188"/>
  <c r="I8" i="188"/>
  <c r="Z8" i="188"/>
  <c r="AB12" i="193"/>
  <c r="T12" i="193"/>
  <c r="L12" i="193"/>
  <c r="D12" i="193"/>
  <c r="Z12" i="193"/>
  <c r="R12" i="193"/>
  <c r="J12" i="193"/>
  <c r="B12" i="193"/>
  <c r="X12" i="193"/>
  <c r="P12" i="193"/>
  <c r="H12" i="193"/>
  <c r="Y12" i="193"/>
  <c r="M12" i="193"/>
  <c r="W12" i="193"/>
  <c r="K12" i="193"/>
  <c r="V12" i="193"/>
  <c r="I12" i="193"/>
  <c r="U12" i="193"/>
  <c r="G12" i="193"/>
  <c r="S12" i="193"/>
  <c r="F12" i="193"/>
  <c r="O12" i="193"/>
  <c r="C12" i="193"/>
  <c r="AA12" i="193"/>
  <c r="Q12" i="193"/>
  <c r="N12" i="193"/>
  <c r="E12" i="193"/>
  <c r="AA12" i="186"/>
  <c r="S12" i="186"/>
  <c r="K12" i="186"/>
  <c r="C12" i="186"/>
  <c r="W12" i="186"/>
  <c r="N12" i="186"/>
  <c r="E12" i="186"/>
  <c r="V12" i="186"/>
  <c r="M12" i="186"/>
  <c r="D12" i="186"/>
  <c r="U12" i="186"/>
  <c r="L12" i="186"/>
  <c r="B12" i="186"/>
  <c r="Z12" i="186"/>
  <c r="Q12" i="186"/>
  <c r="H12" i="186"/>
  <c r="T12" i="186"/>
  <c r="AA9" i="187"/>
  <c r="S9" i="187"/>
  <c r="K9" i="187"/>
  <c r="C9" i="187"/>
  <c r="X9" i="187"/>
  <c r="O9" i="187"/>
  <c r="F9" i="187"/>
  <c r="W9" i="187"/>
  <c r="N9" i="187"/>
  <c r="E9" i="187"/>
  <c r="V9" i="187"/>
  <c r="M9" i="187"/>
  <c r="D9" i="187"/>
  <c r="U9" i="187"/>
  <c r="L9" i="187"/>
  <c r="B9" i="187"/>
  <c r="Z9" i="187"/>
  <c r="Q9" i="187"/>
  <c r="H9" i="187"/>
  <c r="AB9" i="187"/>
  <c r="AA4" i="188"/>
  <c r="S4" i="188"/>
  <c r="K4" i="188"/>
  <c r="C4" i="188"/>
  <c r="AB4" i="188"/>
  <c r="R4" i="188"/>
  <c r="I4" i="188"/>
  <c r="Z4" i="188"/>
  <c r="Q4" i="188"/>
  <c r="H4" i="188"/>
  <c r="Y4" i="188"/>
  <c r="P4" i="188"/>
  <c r="G4" i="188"/>
  <c r="X4" i="188"/>
  <c r="O4" i="188"/>
  <c r="F4" i="188"/>
  <c r="U4" i="188"/>
  <c r="L4" i="188"/>
  <c r="B4" i="188"/>
  <c r="W4" i="188"/>
  <c r="W9" i="188"/>
  <c r="O9" i="188"/>
  <c r="G9" i="188"/>
  <c r="AA9" i="188"/>
  <c r="S9" i="188"/>
  <c r="K9" i="188"/>
  <c r="AB9" i="188"/>
  <c r="Q9" i="188"/>
  <c r="F9" i="188"/>
  <c r="Z9" i="188"/>
  <c r="P9" i="188"/>
  <c r="E9" i="188"/>
  <c r="Y9" i="188"/>
  <c r="N9" i="188"/>
  <c r="D9" i="188"/>
  <c r="X9" i="188"/>
  <c r="M9" i="188"/>
  <c r="C9" i="188"/>
  <c r="T9" i="188"/>
  <c r="I9" i="188"/>
  <c r="AA10" i="188"/>
  <c r="S10" i="188"/>
  <c r="K10" i="188"/>
  <c r="C10" i="188"/>
  <c r="W10" i="188"/>
  <c r="O10" i="188"/>
  <c r="G10" i="188"/>
  <c r="U10" i="188"/>
  <c r="J10" i="188"/>
  <c r="T10" i="188"/>
  <c r="I10" i="188"/>
  <c r="R10" i="188"/>
  <c r="H10" i="188"/>
  <c r="AB10" i="188"/>
  <c r="Q10" i="188"/>
  <c r="F10" i="188"/>
  <c r="X10" i="188"/>
  <c r="M10" i="188"/>
  <c r="B10" i="188"/>
  <c r="Z10" i="188"/>
  <c r="AB5" i="189"/>
  <c r="T5" i="189"/>
  <c r="L5" i="189"/>
  <c r="D5" i="189"/>
  <c r="Y5" i="189"/>
  <c r="P5" i="189"/>
  <c r="G5" i="189"/>
  <c r="U5" i="189"/>
  <c r="K5" i="189"/>
  <c r="B5" i="189"/>
  <c r="V5" i="189"/>
  <c r="I5" i="189"/>
  <c r="S5" i="189"/>
  <c r="H5" i="189"/>
  <c r="R5" i="189"/>
  <c r="F5" i="189"/>
  <c r="Q5" i="189"/>
  <c r="E5" i="189"/>
  <c r="X5" i="189"/>
  <c r="M5" i="189"/>
  <c r="AA4" i="186"/>
  <c r="S4" i="186"/>
  <c r="K4" i="186"/>
  <c r="C4" i="186"/>
  <c r="AB4" i="186"/>
  <c r="R4" i="186"/>
  <c r="I4" i="186"/>
  <c r="Z4" i="186"/>
  <c r="Q4" i="186"/>
  <c r="H4" i="186"/>
  <c r="Y4" i="186"/>
  <c r="P4" i="186"/>
  <c r="G4" i="186"/>
  <c r="V4" i="186"/>
  <c r="M4" i="186"/>
  <c r="D4" i="186"/>
  <c r="T4" i="186"/>
  <c r="I7" i="186"/>
  <c r="AA7" i="186"/>
  <c r="G10" i="186"/>
  <c r="Y10" i="186"/>
  <c r="F12" i="186"/>
  <c r="X12" i="186"/>
  <c r="G9" i="187"/>
  <c r="W10" i="187"/>
  <c r="O10" i="187"/>
  <c r="G10" i="187"/>
  <c r="X10" i="187"/>
  <c r="N10" i="187"/>
  <c r="E10" i="187"/>
  <c r="V10" i="187"/>
  <c r="M10" i="187"/>
  <c r="D10" i="187"/>
  <c r="U10" i="187"/>
  <c r="L10" i="187"/>
  <c r="C10" i="187"/>
  <c r="T10" i="187"/>
  <c r="K10" i="187"/>
  <c r="B10" i="187"/>
  <c r="Z10" i="187"/>
  <c r="Q10" i="187"/>
  <c r="H10" i="187"/>
  <c r="AA10" i="187"/>
  <c r="D4" i="188"/>
  <c r="W5" i="188"/>
  <c r="O5" i="188"/>
  <c r="G5" i="188"/>
  <c r="AA5" i="188"/>
  <c r="R5" i="188"/>
  <c r="I5" i="188"/>
  <c r="Z5" i="188"/>
  <c r="Q5" i="188"/>
  <c r="H5" i="188"/>
  <c r="Y5" i="188"/>
  <c r="P5" i="188"/>
  <c r="F5" i="188"/>
  <c r="X5" i="188"/>
  <c r="N5" i="188"/>
  <c r="E5" i="188"/>
  <c r="T5" i="188"/>
  <c r="K5" i="188"/>
  <c r="B5" i="188"/>
  <c r="V5" i="188"/>
  <c r="H8" i="188"/>
  <c r="B9" i="188"/>
  <c r="D10" i="188"/>
  <c r="C5" i="189"/>
  <c r="I10" i="179"/>
  <c r="Q10" i="179"/>
  <c r="I12" i="179"/>
  <c r="Q12" i="179"/>
  <c r="I5" i="180"/>
  <c r="Q5" i="180"/>
  <c r="I7" i="180"/>
  <c r="Q7" i="180"/>
  <c r="I9" i="180"/>
  <c r="Q9" i="180"/>
  <c r="I11" i="180"/>
  <c r="Q11" i="180"/>
  <c r="I13" i="180"/>
  <c r="Q13" i="180"/>
  <c r="AA8" i="186"/>
  <c r="S8" i="186"/>
  <c r="K8" i="186"/>
  <c r="C8" i="186"/>
  <c r="J8" i="186"/>
  <c r="T8" i="186"/>
  <c r="W9" i="186"/>
  <c r="O9" i="186"/>
  <c r="G9" i="186"/>
  <c r="J9" i="186"/>
  <c r="S9" i="186"/>
  <c r="AB9" i="186"/>
  <c r="AA5" i="187"/>
  <c r="S5" i="187"/>
  <c r="K5" i="187"/>
  <c r="C5" i="187"/>
  <c r="J5" i="187"/>
  <c r="T5" i="187"/>
  <c r="W6" i="187"/>
  <c r="O6" i="187"/>
  <c r="G6" i="187"/>
  <c r="J6" i="187"/>
  <c r="S6" i="187"/>
  <c r="AB6" i="187"/>
  <c r="G11" i="187"/>
  <c r="P11" i="187"/>
  <c r="F12" i="187"/>
  <c r="P12" i="187"/>
  <c r="F13" i="187"/>
  <c r="O13" i="187"/>
  <c r="X13" i="187"/>
  <c r="AA6" i="188"/>
  <c r="S6" i="188"/>
  <c r="K6" i="188"/>
  <c r="C6" i="188"/>
  <c r="J6" i="188"/>
  <c r="T6" i="188"/>
  <c r="W7" i="188"/>
  <c r="O7" i="188"/>
  <c r="G7" i="188"/>
  <c r="J7" i="188"/>
  <c r="S7" i="188"/>
  <c r="AB7" i="188"/>
  <c r="F11" i="188"/>
  <c r="Q11" i="188"/>
  <c r="AB11" i="188"/>
  <c r="D13" i="188"/>
  <c r="N13" i="188"/>
  <c r="Y13" i="188"/>
  <c r="D4" i="189"/>
  <c r="O4" i="189"/>
  <c r="AB4" i="189"/>
  <c r="I6" i="189"/>
  <c r="G9" i="189"/>
  <c r="S9" i="189"/>
  <c r="C10" i="189"/>
  <c r="O10" i="189"/>
  <c r="AB10" i="189"/>
  <c r="I12" i="189"/>
  <c r="E13" i="189"/>
  <c r="Q13" i="189"/>
  <c r="H4" i="190"/>
  <c r="S4" i="190"/>
  <c r="D5" i="190"/>
  <c r="Q5" i="190"/>
  <c r="AB5" i="190"/>
  <c r="E9" i="190"/>
  <c r="S9" i="190"/>
  <c r="F10" i="190"/>
  <c r="S10" i="190"/>
  <c r="F11" i="190"/>
  <c r="V11" i="190"/>
  <c r="J5" i="191"/>
  <c r="K6" i="191"/>
  <c r="Z6" i="191"/>
  <c r="N7" i="191"/>
  <c r="AA7" i="191"/>
  <c r="N8" i="191"/>
  <c r="M6" i="192"/>
  <c r="AB7" i="192"/>
  <c r="T7" i="192"/>
  <c r="L7" i="192"/>
  <c r="D7" i="192"/>
  <c r="X7" i="192"/>
  <c r="P7" i="192"/>
  <c r="H7" i="192"/>
  <c r="Y7" i="192"/>
  <c r="N7" i="192"/>
  <c r="C7" i="192"/>
  <c r="W7" i="192"/>
  <c r="M7" i="192"/>
  <c r="B7" i="192"/>
  <c r="S7" i="192"/>
  <c r="I7" i="192"/>
  <c r="R7" i="192"/>
  <c r="I8" i="192"/>
  <c r="Y8" i="192"/>
  <c r="G10" i="192"/>
  <c r="W10" i="192"/>
  <c r="M11" i="192"/>
  <c r="M13" i="192"/>
  <c r="F6" i="193"/>
  <c r="J7" i="193"/>
  <c r="F13" i="189"/>
  <c r="R13" i="189"/>
  <c r="I4" i="190"/>
  <c r="V4" i="190"/>
  <c r="E5" i="190"/>
  <c r="R5" i="190"/>
  <c r="F9" i="190"/>
  <c r="T9" i="190"/>
  <c r="G10" i="190"/>
  <c r="W10" i="190"/>
  <c r="N6" i="191"/>
  <c r="X8" i="191"/>
  <c r="P8" i="191"/>
  <c r="H8" i="191"/>
  <c r="U8" i="191"/>
  <c r="L8" i="191"/>
  <c r="C8" i="191"/>
  <c r="T8" i="191"/>
  <c r="K8" i="191"/>
  <c r="B8" i="191"/>
  <c r="Z8" i="191"/>
  <c r="Q8" i="191"/>
  <c r="G8" i="191"/>
  <c r="O8" i="191"/>
  <c r="N13" i="192"/>
  <c r="M6" i="193"/>
  <c r="M7" i="193"/>
  <c r="X6" i="191"/>
  <c r="P6" i="191"/>
  <c r="H6" i="191"/>
  <c r="V6" i="191"/>
  <c r="M6" i="191"/>
  <c r="D6" i="191"/>
  <c r="U6" i="191"/>
  <c r="L6" i="191"/>
  <c r="C6" i="191"/>
  <c r="AA6" i="191"/>
  <c r="R6" i="191"/>
  <c r="I6" i="191"/>
  <c r="O6" i="191"/>
  <c r="AB7" i="191"/>
  <c r="T7" i="191"/>
  <c r="L7" i="191"/>
  <c r="D7" i="191"/>
  <c r="V7" i="191"/>
  <c r="M7" i="191"/>
  <c r="C7" i="191"/>
  <c r="U7" i="191"/>
  <c r="K7" i="191"/>
  <c r="B7" i="191"/>
  <c r="Z7" i="191"/>
  <c r="Q7" i="191"/>
  <c r="H7" i="191"/>
  <c r="P7" i="191"/>
  <c r="X6" i="192"/>
  <c r="P6" i="192"/>
  <c r="H6" i="192"/>
  <c r="AB6" i="192"/>
  <c r="T6" i="192"/>
  <c r="L6" i="192"/>
  <c r="D6" i="192"/>
  <c r="U6" i="192"/>
  <c r="J6" i="192"/>
  <c r="S6" i="192"/>
  <c r="I6" i="192"/>
  <c r="Z6" i="192"/>
  <c r="O6" i="192"/>
  <c r="E6" i="192"/>
  <c r="Q6" i="192"/>
  <c r="AB11" i="192"/>
  <c r="T11" i="192"/>
  <c r="L11" i="192"/>
  <c r="D11" i="192"/>
  <c r="X11" i="192"/>
  <c r="P11" i="192"/>
  <c r="H11" i="192"/>
  <c r="S11" i="192"/>
  <c r="I11" i="192"/>
  <c r="R11" i="192"/>
  <c r="G11" i="192"/>
  <c r="Y11" i="192"/>
  <c r="N11" i="192"/>
  <c r="C11" i="192"/>
  <c r="Q11" i="192"/>
  <c r="AA11" i="187"/>
  <c r="S11" i="187"/>
  <c r="K11" i="187"/>
  <c r="C11" i="187"/>
  <c r="J11" i="187"/>
  <c r="T11" i="187"/>
  <c r="W12" i="187"/>
  <c r="O12" i="187"/>
  <c r="G12" i="187"/>
  <c r="J12" i="187"/>
  <c r="S12" i="187"/>
  <c r="AB12" i="187"/>
  <c r="I13" i="187"/>
  <c r="R13" i="187"/>
  <c r="J11" i="188"/>
  <c r="H13" i="188"/>
  <c r="R13" i="188"/>
  <c r="I4" i="189"/>
  <c r="T4" i="189"/>
  <c r="X6" i="189"/>
  <c r="P6" i="189"/>
  <c r="H6" i="189"/>
  <c r="Y6" i="189"/>
  <c r="O6" i="189"/>
  <c r="F6" i="189"/>
  <c r="T6" i="189"/>
  <c r="K6" i="189"/>
  <c r="B6" i="189"/>
  <c r="M6" i="189"/>
  <c r="Z6" i="189"/>
  <c r="K9" i="189"/>
  <c r="G10" i="189"/>
  <c r="T10" i="189"/>
  <c r="X12" i="189"/>
  <c r="P12" i="189"/>
  <c r="H12" i="189"/>
  <c r="U12" i="189"/>
  <c r="L12" i="189"/>
  <c r="C12" i="189"/>
  <c r="Z12" i="189"/>
  <c r="Q12" i="189"/>
  <c r="G12" i="189"/>
  <c r="M12" i="189"/>
  <c r="Y12" i="189"/>
  <c r="I13" i="189"/>
  <c r="V13" i="189"/>
  <c r="M4" i="190"/>
  <c r="I5" i="190"/>
  <c r="U5" i="190"/>
  <c r="J9" i="190"/>
  <c r="Y9" i="190"/>
  <c r="J10" i="190"/>
  <c r="Y10" i="190"/>
  <c r="M11" i="190"/>
  <c r="AB5" i="191"/>
  <c r="T5" i="191"/>
  <c r="L5" i="191"/>
  <c r="D5" i="191"/>
  <c r="W5" i="191"/>
  <c r="N5" i="191"/>
  <c r="E5" i="191"/>
  <c r="V5" i="191"/>
  <c r="M5" i="191"/>
  <c r="C5" i="191"/>
  <c r="AA5" i="191"/>
  <c r="R5" i="191"/>
  <c r="I5" i="191"/>
  <c r="P5" i="191"/>
  <c r="B6" i="191"/>
  <c r="Q6" i="191"/>
  <c r="E7" i="191"/>
  <c r="R7" i="191"/>
  <c r="E8" i="191"/>
  <c r="S8" i="191"/>
  <c r="X13" i="191"/>
  <c r="P13" i="191"/>
  <c r="H13" i="191"/>
  <c r="AB13" i="191"/>
  <c r="T13" i="191"/>
  <c r="L13" i="191"/>
  <c r="D13" i="191"/>
  <c r="Y13" i="191"/>
  <c r="N13" i="191"/>
  <c r="C13" i="191"/>
  <c r="W13" i="191"/>
  <c r="M13" i="191"/>
  <c r="B13" i="191"/>
  <c r="S13" i="191"/>
  <c r="I13" i="191"/>
  <c r="R13" i="191"/>
  <c r="B6" i="192"/>
  <c r="R6" i="192"/>
  <c r="B11" i="192"/>
  <c r="U11" i="192"/>
  <c r="O6" i="193"/>
  <c r="W7" i="193"/>
  <c r="AA13" i="187"/>
  <c r="S13" i="187"/>
  <c r="K13" i="187"/>
  <c r="C13" i="187"/>
  <c r="J13" i="187"/>
  <c r="T13" i="187"/>
  <c r="W11" i="188"/>
  <c r="O11" i="188"/>
  <c r="G11" i="188"/>
  <c r="AA11" i="188"/>
  <c r="S11" i="188"/>
  <c r="K11" i="188"/>
  <c r="C11" i="188"/>
  <c r="L11" i="188"/>
  <c r="V11" i="188"/>
  <c r="I13" i="188"/>
  <c r="T13" i="188"/>
  <c r="J4" i="189"/>
  <c r="V4" i="189"/>
  <c r="AB9" i="189"/>
  <c r="T9" i="189"/>
  <c r="L9" i="189"/>
  <c r="D9" i="189"/>
  <c r="W9" i="189"/>
  <c r="N9" i="189"/>
  <c r="E9" i="189"/>
  <c r="AA9" i="189"/>
  <c r="R9" i="189"/>
  <c r="I9" i="189"/>
  <c r="M9" i="189"/>
  <c r="Y9" i="189"/>
  <c r="J10" i="189"/>
  <c r="U10" i="189"/>
  <c r="J13" i="189"/>
  <c r="W13" i="189"/>
  <c r="AB4" i="190"/>
  <c r="T4" i="190"/>
  <c r="L4" i="190"/>
  <c r="D4" i="190"/>
  <c r="Y4" i="190"/>
  <c r="P4" i="190"/>
  <c r="G4" i="190"/>
  <c r="U4" i="190"/>
  <c r="K4" i="190"/>
  <c r="B4" i="190"/>
  <c r="N4" i="190"/>
  <c r="Z4" i="190"/>
  <c r="J5" i="190"/>
  <c r="V5" i="190"/>
  <c r="K9" i="190"/>
  <c r="Z9" i="190"/>
  <c r="N10" i="190"/>
  <c r="AA10" i="190"/>
  <c r="E6" i="191"/>
  <c r="S6" i="191"/>
  <c r="F7" i="191"/>
  <c r="S7" i="191"/>
  <c r="C6" i="192"/>
  <c r="V6" i="192"/>
  <c r="E11" i="192"/>
  <c r="V11" i="192"/>
  <c r="AB13" i="192"/>
  <c r="T13" i="192"/>
  <c r="L13" i="192"/>
  <c r="D13" i="192"/>
  <c r="Z13" i="192"/>
  <c r="R13" i="192"/>
  <c r="J13" i="192"/>
  <c r="B13" i="192"/>
  <c r="X13" i="192"/>
  <c r="P13" i="192"/>
  <c r="H13" i="192"/>
  <c r="W13" i="192"/>
  <c r="K13" i="192"/>
  <c r="V13" i="192"/>
  <c r="I13" i="192"/>
  <c r="Q13" i="192"/>
  <c r="E13" i="192"/>
  <c r="U13" i="192"/>
  <c r="S6" i="193"/>
  <c r="B13" i="187"/>
  <c r="L13" i="187"/>
  <c r="U13" i="187"/>
  <c r="B11" i="188"/>
  <c r="M11" i="188"/>
  <c r="X11" i="188"/>
  <c r="J13" i="188"/>
  <c r="K4" i="189"/>
  <c r="B9" i="189"/>
  <c r="O9" i="189"/>
  <c r="Z9" i="189"/>
  <c r="K10" i="189"/>
  <c r="M13" i="189"/>
  <c r="C4" i="190"/>
  <c r="O4" i="190"/>
  <c r="AA4" i="190"/>
  <c r="L5" i="190"/>
  <c r="N9" i="190"/>
  <c r="X11" i="190"/>
  <c r="P11" i="190"/>
  <c r="H11" i="190"/>
  <c r="U11" i="190"/>
  <c r="L11" i="190"/>
  <c r="C11" i="190"/>
  <c r="T11" i="190"/>
  <c r="K11" i="190"/>
  <c r="B11" i="190"/>
  <c r="Z11" i="190"/>
  <c r="Q11" i="190"/>
  <c r="G11" i="190"/>
  <c r="O11" i="190"/>
  <c r="F6" i="191"/>
  <c r="T6" i="191"/>
  <c r="G7" i="191"/>
  <c r="W7" i="191"/>
  <c r="I8" i="191"/>
  <c r="W8" i="191"/>
  <c r="F6" i="192"/>
  <c r="W6" i="192"/>
  <c r="X8" i="192"/>
  <c r="P8" i="192"/>
  <c r="H8" i="192"/>
  <c r="AB8" i="192"/>
  <c r="T8" i="192"/>
  <c r="L8" i="192"/>
  <c r="D8" i="192"/>
  <c r="R8" i="192"/>
  <c r="G8" i="192"/>
  <c r="AA8" i="192"/>
  <c r="Q8" i="192"/>
  <c r="F8" i="192"/>
  <c r="W8" i="192"/>
  <c r="M8" i="192"/>
  <c r="B8" i="192"/>
  <c r="S8" i="192"/>
  <c r="X10" i="192"/>
  <c r="P10" i="192"/>
  <c r="H10" i="192"/>
  <c r="AB10" i="192"/>
  <c r="T10" i="192"/>
  <c r="L10" i="192"/>
  <c r="D10" i="192"/>
  <c r="Z10" i="192"/>
  <c r="O10" i="192"/>
  <c r="E10" i="192"/>
  <c r="Y10" i="192"/>
  <c r="N10" i="192"/>
  <c r="C10" i="192"/>
  <c r="U10" i="192"/>
  <c r="J10" i="192"/>
  <c r="R10" i="192"/>
  <c r="F11" i="192"/>
  <c r="W11" i="192"/>
  <c r="C13" i="192"/>
  <c r="Y13" i="192"/>
  <c r="AB8" i="193"/>
  <c r="T8" i="193"/>
  <c r="L8" i="193"/>
  <c r="D8" i="193"/>
  <c r="Z8" i="193"/>
  <c r="R8" i="193"/>
  <c r="J8" i="193"/>
  <c r="B8" i="193"/>
  <c r="X8" i="193"/>
  <c r="P8" i="193"/>
  <c r="H8" i="193"/>
  <c r="V8" i="193"/>
  <c r="I8" i="193"/>
  <c r="U8" i="193"/>
  <c r="G8" i="193"/>
  <c r="S8" i="193"/>
  <c r="F8" i="193"/>
  <c r="Q8" i="193"/>
  <c r="E8" i="193"/>
  <c r="O8" i="193"/>
  <c r="C8" i="193"/>
  <c r="Y8" i="193"/>
  <c r="M8" i="193"/>
  <c r="W13" i="188"/>
  <c r="O13" i="188"/>
  <c r="G13" i="188"/>
  <c r="AA13" i="188"/>
  <c r="S13" i="188"/>
  <c r="K13" i="188"/>
  <c r="C13" i="188"/>
  <c r="L13" i="188"/>
  <c r="V13" i="188"/>
  <c r="X4" i="189"/>
  <c r="P4" i="189"/>
  <c r="H4" i="189"/>
  <c r="Z4" i="189"/>
  <c r="Q4" i="189"/>
  <c r="G4" i="189"/>
  <c r="U4" i="189"/>
  <c r="L4" i="189"/>
  <c r="C4" i="189"/>
  <c r="M4" i="189"/>
  <c r="Y4" i="189"/>
  <c r="X10" i="189"/>
  <c r="P10" i="189"/>
  <c r="H10" i="189"/>
  <c r="V10" i="189"/>
  <c r="M10" i="189"/>
  <c r="D10" i="189"/>
  <c r="AA10" i="189"/>
  <c r="R10" i="189"/>
  <c r="I10" i="189"/>
  <c r="L10" i="189"/>
  <c r="Y10" i="189"/>
  <c r="AB13" i="189"/>
  <c r="T13" i="189"/>
  <c r="L13" i="189"/>
  <c r="D13" i="189"/>
  <c r="U13" i="189"/>
  <c r="K13" i="189"/>
  <c r="B13" i="189"/>
  <c r="Y13" i="189"/>
  <c r="P13" i="189"/>
  <c r="G13" i="189"/>
  <c r="N13" i="189"/>
  <c r="Z13" i="189"/>
  <c r="X5" i="190"/>
  <c r="P5" i="190"/>
  <c r="H5" i="190"/>
  <c r="Y5" i="190"/>
  <c r="O5" i="190"/>
  <c r="F5" i="190"/>
  <c r="T5" i="190"/>
  <c r="K5" i="190"/>
  <c r="B5" i="190"/>
  <c r="M5" i="190"/>
  <c r="Z5" i="190"/>
  <c r="X9" i="190"/>
  <c r="P9" i="190"/>
  <c r="H9" i="190"/>
  <c r="V9" i="190"/>
  <c r="M9" i="190"/>
  <c r="D9" i="190"/>
  <c r="U9" i="190"/>
  <c r="L9" i="190"/>
  <c r="C9" i="190"/>
  <c r="AA9" i="190"/>
  <c r="R9" i="190"/>
  <c r="I9" i="190"/>
  <c r="O9" i="190"/>
  <c r="AB10" i="190"/>
  <c r="T10" i="190"/>
  <c r="L10" i="190"/>
  <c r="D10" i="190"/>
  <c r="V10" i="190"/>
  <c r="M10" i="190"/>
  <c r="C10" i="190"/>
  <c r="U10" i="190"/>
  <c r="K10" i="190"/>
  <c r="B10" i="190"/>
  <c r="Z10" i="190"/>
  <c r="Q10" i="190"/>
  <c r="H10" i="190"/>
  <c r="P10" i="190"/>
  <c r="G6" i="191"/>
  <c r="W6" i="191"/>
  <c r="I7" i="191"/>
  <c r="X7" i="191"/>
  <c r="G6" i="192"/>
  <c r="Y6" i="192"/>
  <c r="J11" i="192"/>
  <c r="Z11" i="192"/>
  <c r="AB6" i="193"/>
  <c r="T6" i="193"/>
  <c r="L6" i="193"/>
  <c r="D6" i="193"/>
  <c r="Z6" i="193"/>
  <c r="R6" i="193"/>
  <c r="J6" i="193"/>
  <c r="B6" i="193"/>
  <c r="X6" i="193"/>
  <c r="P6" i="193"/>
  <c r="H6" i="193"/>
  <c r="AA6" i="193"/>
  <c r="W6" i="193"/>
  <c r="K6" i="193"/>
  <c r="V6" i="193"/>
  <c r="I6" i="193"/>
  <c r="U6" i="193"/>
  <c r="G6" i="193"/>
  <c r="Q6" i="193"/>
  <c r="E6" i="193"/>
  <c r="X7" i="193"/>
  <c r="P7" i="193"/>
  <c r="H7" i="193"/>
  <c r="V7" i="193"/>
  <c r="N7" i="193"/>
  <c r="F7" i="193"/>
  <c r="AB7" i="193"/>
  <c r="T7" i="193"/>
  <c r="L7" i="193"/>
  <c r="D7" i="193"/>
  <c r="Y7" i="193"/>
  <c r="K7" i="193"/>
  <c r="U7" i="193"/>
  <c r="I7" i="193"/>
  <c r="S7" i="193"/>
  <c r="G7" i="193"/>
  <c r="R7" i="193"/>
  <c r="E7" i="193"/>
  <c r="AA7" i="193"/>
  <c r="O7" i="193"/>
  <c r="B7" i="193"/>
  <c r="AA11" i="197"/>
  <c r="S11" i="197"/>
  <c r="K11" i="197"/>
  <c r="C11" i="197"/>
  <c r="X11" i="197"/>
  <c r="P11" i="197"/>
  <c r="H11" i="197"/>
  <c r="R11" i="197"/>
  <c r="G11" i="197"/>
  <c r="AB11" i="197"/>
  <c r="Q11" i="197"/>
  <c r="F11" i="197"/>
  <c r="Z11" i="197"/>
  <c r="O11" i="197"/>
  <c r="E11" i="197"/>
  <c r="Y11" i="197"/>
  <c r="N11" i="197"/>
  <c r="D11" i="197"/>
  <c r="W11" i="197"/>
  <c r="M11" i="197"/>
  <c r="B11" i="197"/>
  <c r="U11" i="197"/>
  <c r="J11" i="197"/>
  <c r="V11" i="197"/>
  <c r="T11" i="197"/>
  <c r="L11" i="197"/>
  <c r="I11" i="197"/>
  <c r="AB7" i="189"/>
  <c r="T7" i="189"/>
  <c r="L7" i="189"/>
  <c r="D7" i="189"/>
  <c r="J7" i="189"/>
  <c r="S7" i="189"/>
  <c r="X8" i="189"/>
  <c r="P8" i="189"/>
  <c r="H8" i="189"/>
  <c r="J8" i="189"/>
  <c r="S8" i="189"/>
  <c r="AB8" i="189"/>
  <c r="AB6" i="190"/>
  <c r="T6" i="190"/>
  <c r="L6" i="190"/>
  <c r="D6" i="190"/>
  <c r="J6" i="190"/>
  <c r="S6" i="190"/>
  <c r="X7" i="190"/>
  <c r="P7" i="190"/>
  <c r="H7" i="190"/>
  <c r="J7" i="190"/>
  <c r="S7" i="190"/>
  <c r="AB7" i="190"/>
  <c r="G12" i="190"/>
  <c r="P12" i="190"/>
  <c r="F13" i="190"/>
  <c r="O13" i="190"/>
  <c r="X4" i="191"/>
  <c r="P4" i="191"/>
  <c r="H4" i="191"/>
  <c r="J4" i="191"/>
  <c r="S4" i="191"/>
  <c r="AB4" i="191"/>
  <c r="G9" i="191"/>
  <c r="P9" i="191"/>
  <c r="F10" i="191"/>
  <c r="O10" i="191"/>
  <c r="G4" i="192"/>
  <c r="AB5" i="192"/>
  <c r="T5" i="192"/>
  <c r="L5" i="192"/>
  <c r="D5" i="192"/>
  <c r="X5" i="192"/>
  <c r="P5" i="192"/>
  <c r="H5" i="192"/>
  <c r="K5" i="192"/>
  <c r="V5" i="192"/>
  <c r="G12" i="192"/>
  <c r="I4" i="193"/>
  <c r="J9" i="193"/>
  <c r="E11" i="193"/>
  <c r="R11" i="193"/>
  <c r="X13" i="193"/>
  <c r="P13" i="193"/>
  <c r="H13" i="193"/>
  <c r="V13" i="193"/>
  <c r="N13" i="193"/>
  <c r="F13" i="193"/>
  <c r="AB13" i="193"/>
  <c r="T13" i="193"/>
  <c r="L13" i="193"/>
  <c r="D13" i="193"/>
  <c r="Z13" i="193"/>
  <c r="R13" i="193"/>
  <c r="J13" i="193"/>
  <c r="B13" i="193"/>
  <c r="Q13" i="193"/>
  <c r="AB5" i="194"/>
  <c r="T5" i="194"/>
  <c r="L5" i="194"/>
  <c r="D5" i="194"/>
  <c r="Z5" i="194"/>
  <c r="R5" i="194"/>
  <c r="J5" i="194"/>
  <c r="B5" i="194"/>
  <c r="X5" i="194"/>
  <c r="P5" i="194"/>
  <c r="H5" i="194"/>
  <c r="V5" i="194"/>
  <c r="N5" i="194"/>
  <c r="F5" i="194"/>
  <c r="Q5" i="194"/>
  <c r="E6" i="194"/>
  <c r="U6" i="194"/>
  <c r="AB9" i="194"/>
  <c r="T9" i="194"/>
  <c r="L9" i="194"/>
  <c r="D9" i="194"/>
  <c r="Z9" i="194"/>
  <c r="R9" i="194"/>
  <c r="J9" i="194"/>
  <c r="B9" i="194"/>
  <c r="X9" i="194"/>
  <c r="P9" i="194"/>
  <c r="H9" i="194"/>
  <c r="V9" i="194"/>
  <c r="N9" i="194"/>
  <c r="F9" i="194"/>
  <c r="Q9" i="194"/>
  <c r="E10" i="194"/>
  <c r="U10" i="194"/>
  <c r="AB13" i="194"/>
  <c r="T13" i="194"/>
  <c r="L13" i="194"/>
  <c r="D13" i="194"/>
  <c r="Z13" i="194"/>
  <c r="R13" i="194"/>
  <c r="J13" i="194"/>
  <c r="B13" i="194"/>
  <c r="X13" i="194"/>
  <c r="P13" i="194"/>
  <c r="H13" i="194"/>
  <c r="V13" i="194"/>
  <c r="N13" i="194"/>
  <c r="F13" i="194"/>
  <c r="Q13" i="194"/>
  <c r="X5" i="195"/>
  <c r="P5" i="195"/>
  <c r="H5" i="195"/>
  <c r="V5" i="195"/>
  <c r="N5" i="195"/>
  <c r="F5" i="195"/>
  <c r="AB5" i="195"/>
  <c r="T5" i="195"/>
  <c r="L5" i="195"/>
  <c r="D5" i="195"/>
  <c r="Z5" i="195"/>
  <c r="R5" i="195"/>
  <c r="J5" i="195"/>
  <c r="B5" i="195"/>
  <c r="Q5" i="195"/>
  <c r="E6" i="195"/>
  <c r="U6" i="195"/>
  <c r="X9" i="195"/>
  <c r="P9" i="195"/>
  <c r="H9" i="195"/>
  <c r="V9" i="195"/>
  <c r="N9" i="195"/>
  <c r="F9" i="195"/>
  <c r="AB9" i="195"/>
  <c r="T9" i="195"/>
  <c r="L9" i="195"/>
  <c r="D9" i="195"/>
  <c r="Z9" i="195"/>
  <c r="R9" i="195"/>
  <c r="J9" i="195"/>
  <c r="B9" i="195"/>
  <c r="Q9" i="195"/>
  <c r="E10" i="195"/>
  <c r="U10" i="195"/>
  <c r="X13" i="195"/>
  <c r="P13" i="195"/>
  <c r="H13" i="195"/>
  <c r="V13" i="195"/>
  <c r="N13" i="195"/>
  <c r="F13" i="195"/>
  <c r="AB13" i="195"/>
  <c r="T13" i="195"/>
  <c r="L13" i="195"/>
  <c r="D13" i="195"/>
  <c r="Z13" i="195"/>
  <c r="R13" i="195"/>
  <c r="J13" i="195"/>
  <c r="B13" i="195"/>
  <c r="Q13" i="195"/>
  <c r="AB5" i="196"/>
  <c r="T5" i="196"/>
  <c r="L5" i="196"/>
  <c r="D5" i="196"/>
  <c r="Z5" i="196"/>
  <c r="R5" i="196"/>
  <c r="J5" i="196"/>
  <c r="B5" i="196"/>
  <c r="X5" i="196"/>
  <c r="P5" i="196"/>
  <c r="H5" i="196"/>
  <c r="V5" i="196"/>
  <c r="N5" i="196"/>
  <c r="F5" i="196"/>
  <c r="Q5" i="196"/>
  <c r="E6" i="196"/>
  <c r="U6" i="196"/>
  <c r="F10" i="196"/>
  <c r="X10" i="196"/>
  <c r="X9" i="193"/>
  <c r="P9" i="193"/>
  <c r="H9" i="193"/>
  <c r="V9" i="193"/>
  <c r="N9" i="193"/>
  <c r="F9" i="193"/>
  <c r="AB9" i="193"/>
  <c r="T9" i="193"/>
  <c r="L9" i="193"/>
  <c r="D9" i="193"/>
  <c r="M9" i="193"/>
  <c r="Z9" i="193"/>
  <c r="I11" i="193"/>
  <c r="U11" i="193"/>
  <c r="X4" i="194"/>
  <c r="P4" i="194"/>
  <c r="H4" i="194"/>
  <c r="V4" i="194"/>
  <c r="N4" i="194"/>
  <c r="F4" i="194"/>
  <c r="AB4" i="194"/>
  <c r="T4" i="194"/>
  <c r="L4" i="194"/>
  <c r="D4" i="194"/>
  <c r="Z4" i="194"/>
  <c r="R4" i="194"/>
  <c r="J4" i="194"/>
  <c r="B4" i="194"/>
  <c r="Q4" i="194"/>
  <c r="I6" i="194"/>
  <c r="Y6" i="194"/>
  <c r="X8" i="194"/>
  <c r="P8" i="194"/>
  <c r="H8" i="194"/>
  <c r="V8" i="194"/>
  <c r="N8" i="194"/>
  <c r="F8" i="194"/>
  <c r="AB8" i="194"/>
  <c r="T8" i="194"/>
  <c r="L8" i="194"/>
  <c r="D8" i="194"/>
  <c r="Z8" i="194"/>
  <c r="R8" i="194"/>
  <c r="J8" i="194"/>
  <c r="B8" i="194"/>
  <c r="Q8" i="194"/>
  <c r="I10" i="194"/>
  <c r="Y10" i="194"/>
  <c r="X12" i="194"/>
  <c r="P12" i="194"/>
  <c r="H12" i="194"/>
  <c r="V12" i="194"/>
  <c r="N12" i="194"/>
  <c r="F12" i="194"/>
  <c r="AB12" i="194"/>
  <c r="T12" i="194"/>
  <c r="L12" i="194"/>
  <c r="D12" i="194"/>
  <c r="Z12" i="194"/>
  <c r="R12" i="194"/>
  <c r="J12" i="194"/>
  <c r="B12" i="194"/>
  <c r="Q12" i="194"/>
  <c r="AB4" i="195"/>
  <c r="T4" i="195"/>
  <c r="L4" i="195"/>
  <c r="D4" i="195"/>
  <c r="Z4" i="195"/>
  <c r="R4" i="195"/>
  <c r="J4" i="195"/>
  <c r="B4" i="195"/>
  <c r="X4" i="195"/>
  <c r="P4" i="195"/>
  <c r="H4" i="195"/>
  <c r="V4" i="195"/>
  <c r="N4" i="195"/>
  <c r="F4" i="195"/>
  <c r="Q4" i="195"/>
  <c r="I6" i="195"/>
  <c r="Y6" i="195"/>
  <c r="AB8" i="195"/>
  <c r="T8" i="195"/>
  <c r="L8" i="195"/>
  <c r="D8" i="195"/>
  <c r="Z8" i="195"/>
  <c r="R8" i="195"/>
  <c r="J8" i="195"/>
  <c r="B8" i="195"/>
  <c r="X8" i="195"/>
  <c r="P8" i="195"/>
  <c r="H8" i="195"/>
  <c r="V8" i="195"/>
  <c r="N8" i="195"/>
  <c r="F8" i="195"/>
  <c r="Q8" i="195"/>
  <c r="I10" i="195"/>
  <c r="Y10" i="195"/>
  <c r="AB12" i="195"/>
  <c r="T12" i="195"/>
  <c r="L12" i="195"/>
  <c r="D12" i="195"/>
  <c r="Z12" i="195"/>
  <c r="R12" i="195"/>
  <c r="J12" i="195"/>
  <c r="B12" i="195"/>
  <c r="X12" i="195"/>
  <c r="P12" i="195"/>
  <c r="H12" i="195"/>
  <c r="V12" i="195"/>
  <c r="N12" i="195"/>
  <c r="F12" i="195"/>
  <c r="Q12" i="195"/>
  <c r="X4" i="196"/>
  <c r="P4" i="196"/>
  <c r="H4" i="196"/>
  <c r="V4" i="196"/>
  <c r="N4" i="196"/>
  <c r="F4" i="196"/>
  <c r="AB4" i="196"/>
  <c r="T4" i="196"/>
  <c r="L4" i="196"/>
  <c r="D4" i="196"/>
  <c r="Z4" i="196"/>
  <c r="R4" i="196"/>
  <c r="J4" i="196"/>
  <c r="B4" i="196"/>
  <c r="Q4" i="196"/>
  <c r="I6" i="196"/>
  <c r="Y6" i="196"/>
  <c r="AA8" i="196"/>
  <c r="X8" i="196"/>
  <c r="P8" i="196"/>
  <c r="H8" i="196"/>
  <c r="V8" i="196"/>
  <c r="N8" i="196"/>
  <c r="F8" i="196"/>
  <c r="T8" i="196"/>
  <c r="L8" i="196"/>
  <c r="D8" i="196"/>
  <c r="Z8" i="196"/>
  <c r="R8" i="196"/>
  <c r="J8" i="196"/>
  <c r="B8" i="196"/>
  <c r="Q8" i="196"/>
  <c r="J10" i="196"/>
  <c r="W11" i="196"/>
  <c r="O11" i="196"/>
  <c r="G11" i="196"/>
  <c r="V11" i="196"/>
  <c r="M11" i="196"/>
  <c r="D11" i="196"/>
  <c r="T11" i="196"/>
  <c r="K11" i="196"/>
  <c r="B11" i="196"/>
  <c r="AA11" i="196"/>
  <c r="R11" i="196"/>
  <c r="I11" i="196"/>
  <c r="Y11" i="196"/>
  <c r="P11" i="196"/>
  <c r="F11" i="196"/>
  <c r="S11" i="196"/>
  <c r="W4" i="197"/>
  <c r="O4" i="197"/>
  <c r="G4" i="197"/>
  <c r="Y4" i="197"/>
  <c r="P4" i="197"/>
  <c r="F4" i="197"/>
  <c r="V4" i="197"/>
  <c r="M4" i="197"/>
  <c r="D4" i="197"/>
  <c r="U4" i="197"/>
  <c r="L4" i="197"/>
  <c r="C4" i="197"/>
  <c r="T4" i="197"/>
  <c r="K4" i="197"/>
  <c r="B4" i="197"/>
  <c r="AA4" i="197"/>
  <c r="R4" i="197"/>
  <c r="I4" i="197"/>
  <c r="Z4" i="197"/>
  <c r="AB12" i="190"/>
  <c r="T12" i="190"/>
  <c r="L12" i="190"/>
  <c r="D12" i="190"/>
  <c r="J12" i="190"/>
  <c r="S12" i="190"/>
  <c r="X13" i="190"/>
  <c r="P13" i="190"/>
  <c r="H13" i="190"/>
  <c r="J13" i="190"/>
  <c r="S13" i="190"/>
  <c r="AB13" i="190"/>
  <c r="AB9" i="191"/>
  <c r="T9" i="191"/>
  <c r="L9" i="191"/>
  <c r="D9" i="191"/>
  <c r="J9" i="191"/>
  <c r="S9" i="191"/>
  <c r="X10" i="191"/>
  <c r="P10" i="191"/>
  <c r="H10" i="191"/>
  <c r="J10" i="191"/>
  <c r="S10" i="191"/>
  <c r="AB10" i="191"/>
  <c r="X4" i="192"/>
  <c r="P4" i="192"/>
  <c r="H4" i="192"/>
  <c r="AB4" i="192"/>
  <c r="T4" i="192"/>
  <c r="L4" i="192"/>
  <c r="D4" i="192"/>
  <c r="K4" i="192"/>
  <c r="V4" i="192"/>
  <c r="X12" i="192"/>
  <c r="P12" i="192"/>
  <c r="H12" i="192"/>
  <c r="V12" i="192"/>
  <c r="N12" i="192"/>
  <c r="AB12" i="192"/>
  <c r="T12" i="192"/>
  <c r="L12" i="192"/>
  <c r="D12" i="192"/>
  <c r="K12" i="192"/>
  <c r="Y12" i="192"/>
  <c r="AB4" i="193"/>
  <c r="T4" i="193"/>
  <c r="L4" i="193"/>
  <c r="D4" i="193"/>
  <c r="Z4" i="193"/>
  <c r="R4" i="193"/>
  <c r="J4" i="193"/>
  <c r="B4" i="193"/>
  <c r="X4" i="193"/>
  <c r="P4" i="193"/>
  <c r="H4" i="193"/>
  <c r="N4" i="193"/>
  <c r="AA4" i="193"/>
  <c r="B9" i="193"/>
  <c r="O9" i="193"/>
  <c r="AA9" i="193"/>
  <c r="J11" i="193"/>
  <c r="W11" i="193"/>
  <c r="C4" i="194"/>
  <c r="S4" i="194"/>
  <c r="K6" i="194"/>
  <c r="AA6" i="194"/>
  <c r="C8" i="194"/>
  <c r="S8" i="194"/>
  <c r="K10" i="194"/>
  <c r="AA10" i="194"/>
  <c r="C12" i="194"/>
  <c r="S12" i="194"/>
  <c r="C4" i="195"/>
  <c r="S4" i="195"/>
  <c r="K6" i="195"/>
  <c r="AA6" i="195"/>
  <c r="C8" i="195"/>
  <c r="S8" i="195"/>
  <c r="K10" i="195"/>
  <c r="AA10" i="195"/>
  <c r="C12" i="195"/>
  <c r="S12" i="195"/>
  <c r="C4" i="196"/>
  <c r="S4" i="196"/>
  <c r="K6" i="196"/>
  <c r="AA6" i="196"/>
  <c r="C8" i="196"/>
  <c r="S8" i="196"/>
  <c r="M10" i="196"/>
  <c r="C11" i="196"/>
  <c r="U11" i="196"/>
  <c r="E4" i="197"/>
  <c r="A1" i="197"/>
  <c r="AB4" i="197"/>
  <c r="F7" i="189"/>
  <c r="O7" i="189"/>
  <c r="X7" i="189"/>
  <c r="E8" i="189"/>
  <c r="N8" i="189"/>
  <c r="W8" i="189"/>
  <c r="F6" i="190"/>
  <c r="O6" i="190"/>
  <c r="X6" i="190"/>
  <c r="E7" i="190"/>
  <c r="N7" i="190"/>
  <c r="W7" i="190"/>
  <c r="B12" i="190"/>
  <c r="K12" i="190"/>
  <c r="U12" i="190"/>
  <c r="B13" i="190"/>
  <c r="K13" i="190"/>
  <c r="T13" i="190"/>
  <c r="E4" i="191"/>
  <c r="A1" i="191"/>
  <c r="N4" i="191"/>
  <c r="W4" i="191"/>
  <c r="B9" i="191"/>
  <c r="K9" i="191"/>
  <c r="U9" i="191"/>
  <c r="B10" i="191"/>
  <c r="K10" i="191"/>
  <c r="T10" i="191"/>
  <c r="AB11" i="191"/>
  <c r="T11" i="191"/>
  <c r="L11" i="191"/>
  <c r="D11" i="191"/>
  <c r="J11" i="191"/>
  <c r="S11" i="191"/>
  <c r="AB12" i="191"/>
  <c r="T12" i="191"/>
  <c r="L12" i="191"/>
  <c r="X12" i="191"/>
  <c r="P12" i="191"/>
  <c r="H12" i="191"/>
  <c r="J12" i="191"/>
  <c r="U12" i="191"/>
  <c r="B4" i="192"/>
  <c r="M4" i="192"/>
  <c r="W4" i="192"/>
  <c r="F5" i="192"/>
  <c r="Q5" i="192"/>
  <c r="AA5" i="192"/>
  <c r="AB9" i="192"/>
  <c r="T9" i="192"/>
  <c r="L9" i="192"/>
  <c r="D9" i="192"/>
  <c r="X9" i="192"/>
  <c r="P9" i="192"/>
  <c r="H9" i="192"/>
  <c r="K9" i="192"/>
  <c r="V9" i="192"/>
  <c r="B12" i="192"/>
  <c r="M12" i="192"/>
  <c r="Z12" i="192"/>
  <c r="C4" i="193"/>
  <c r="O4" i="193"/>
  <c r="X5" i="193"/>
  <c r="P5" i="193"/>
  <c r="H5" i="193"/>
  <c r="V5" i="193"/>
  <c r="N5" i="193"/>
  <c r="F5" i="193"/>
  <c r="AB5" i="193"/>
  <c r="T5" i="193"/>
  <c r="L5" i="193"/>
  <c r="D5" i="193"/>
  <c r="M5" i="193"/>
  <c r="Z5" i="193"/>
  <c r="C9" i="193"/>
  <c r="Q9" i="193"/>
  <c r="AB10" i="193"/>
  <c r="T10" i="193"/>
  <c r="L10" i="193"/>
  <c r="D10" i="193"/>
  <c r="Z10" i="193"/>
  <c r="R10" i="193"/>
  <c r="J10" i="193"/>
  <c r="B10" i="193"/>
  <c r="X10" i="193"/>
  <c r="P10" i="193"/>
  <c r="H10" i="193"/>
  <c r="N10" i="193"/>
  <c r="AA10" i="193"/>
  <c r="K11" i="193"/>
  <c r="I13" i="193"/>
  <c r="Y13" i="193"/>
  <c r="E4" i="194"/>
  <c r="A1" i="194"/>
  <c r="U4" i="194"/>
  <c r="I5" i="194"/>
  <c r="Y5" i="194"/>
  <c r="M6" i="194"/>
  <c r="AB7" i="194"/>
  <c r="T7" i="194"/>
  <c r="L7" i="194"/>
  <c r="D7" i="194"/>
  <c r="Z7" i="194"/>
  <c r="R7" i="194"/>
  <c r="J7" i="194"/>
  <c r="B7" i="194"/>
  <c r="X7" i="194"/>
  <c r="P7" i="194"/>
  <c r="H7" i="194"/>
  <c r="V7" i="194"/>
  <c r="N7" i="194"/>
  <c r="F7" i="194"/>
  <c r="Q7" i="194"/>
  <c r="E8" i="194"/>
  <c r="U8" i="194"/>
  <c r="I9" i="194"/>
  <c r="Y9" i="194"/>
  <c r="M10" i="194"/>
  <c r="AB11" i="194"/>
  <c r="T11" i="194"/>
  <c r="L11" i="194"/>
  <c r="D11" i="194"/>
  <c r="Z11" i="194"/>
  <c r="R11" i="194"/>
  <c r="J11" i="194"/>
  <c r="B11" i="194"/>
  <c r="X11" i="194"/>
  <c r="P11" i="194"/>
  <c r="H11" i="194"/>
  <c r="V11" i="194"/>
  <c r="N11" i="194"/>
  <c r="F11" i="194"/>
  <c r="Q11" i="194"/>
  <c r="E12" i="194"/>
  <c r="U12" i="194"/>
  <c r="I13" i="194"/>
  <c r="Y13" i="194"/>
  <c r="E4" i="195"/>
  <c r="A1" i="195"/>
  <c r="U4" i="195"/>
  <c r="I5" i="195"/>
  <c r="Y5" i="195"/>
  <c r="M6" i="195"/>
  <c r="X7" i="195"/>
  <c r="P7" i="195"/>
  <c r="H7" i="195"/>
  <c r="V7" i="195"/>
  <c r="N7" i="195"/>
  <c r="F7" i="195"/>
  <c r="AB7" i="195"/>
  <c r="T7" i="195"/>
  <c r="L7" i="195"/>
  <c r="D7" i="195"/>
  <c r="Z7" i="195"/>
  <c r="R7" i="195"/>
  <c r="J7" i="195"/>
  <c r="B7" i="195"/>
  <c r="Q7" i="195"/>
  <c r="E8" i="195"/>
  <c r="U8" i="195"/>
  <c r="I9" i="195"/>
  <c r="Y9" i="195"/>
  <c r="M10" i="195"/>
  <c r="X11" i="195"/>
  <c r="P11" i="195"/>
  <c r="H11" i="195"/>
  <c r="V11" i="195"/>
  <c r="N11" i="195"/>
  <c r="F11" i="195"/>
  <c r="AB11" i="195"/>
  <c r="T11" i="195"/>
  <c r="L11" i="195"/>
  <c r="D11" i="195"/>
  <c r="Z11" i="195"/>
  <c r="R11" i="195"/>
  <c r="J11" i="195"/>
  <c r="B11" i="195"/>
  <c r="Q11" i="195"/>
  <c r="E12" i="195"/>
  <c r="U12" i="195"/>
  <c r="I13" i="195"/>
  <c r="Y13" i="195"/>
  <c r="E4" i="196"/>
  <c r="A1" i="196"/>
  <c r="U4" i="196"/>
  <c r="I5" i="196"/>
  <c r="Y5" i="196"/>
  <c r="M6" i="196"/>
  <c r="AB7" i="196"/>
  <c r="T7" i="196"/>
  <c r="L7" i="196"/>
  <c r="D7" i="196"/>
  <c r="Z7" i="196"/>
  <c r="R7" i="196"/>
  <c r="J7" i="196"/>
  <c r="B7" i="196"/>
  <c r="X7" i="196"/>
  <c r="P7" i="196"/>
  <c r="H7" i="196"/>
  <c r="V7" i="196"/>
  <c r="N7" i="196"/>
  <c r="F7" i="196"/>
  <c r="Q7" i="196"/>
  <c r="E8" i="196"/>
  <c r="U8" i="196"/>
  <c r="O10" i="196"/>
  <c r="E11" i="196"/>
  <c r="X11" i="196"/>
  <c r="H4" i="197"/>
  <c r="X11" i="193"/>
  <c r="P11" i="193"/>
  <c r="H11" i="193"/>
  <c r="V11" i="193"/>
  <c r="N11" i="193"/>
  <c r="F11" i="193"/>
  <c r="AB11" i="193"/>
  <c r="T11" i="193"/>
  <c r="L11" i="193"/>
  <c r="D11" i="193"/>
  <c r="M11" i="193"/>
  <c r="Z11" i="193"/>
  <c r="G8" i="195"/>
  <c r="W8" i="195"/>
  <c r="G12" i="195"/>
  <c r="W12" i="195"/>
  <c r="G4" i="196"/>
  <c r="W4" i="196"/>
  <c r="G8" i="196"/>
  <c r="W8" i="196"/>
  <c r="H11" i="196"/>
  <c r="Z11" i="196"/>
  <c r="J4" i="197"/>
  <c r="AA9" i="197"/>
  <c r="S9" i="197"/>
  <c r="K9" i="197"/>
  <c r="C9" i="197"/>
  <c r="X9" i="197"/>
  <c r="P9" i="197"/>
  <c r="H9" i="197"/>
  <c r="U9" i="197"/>
  <c r="J9" i="197"/>
  <c r="T9" i="197"/>
  <c r="I9" i="197"/>
  <c r="R9" i="197"/>
  <c r="G9" i="197"/>
  <c r="AB9" i="197"/>
  <c r="Q9" i="197"/>
  <c r="F9" i="197"/>
  <c r="Z9" i="197"/>
  <c r="O9" i="197"/>
  <c r="E9" i="197"/>
  <c r="W9" i="197"/>
  <c r="M9" i="197"/>
  <c r="B9" i="197"/>
  <c r="W13" i="198"/>
  <c r="O13" i="198"/>
  <c r="G13" i="198"/>
  <c r="AA13" i="198"/>
  <c r="S13" i="198"/>
  <c r="K13" i="198"/>
  <c r="C13" i="198"/>
  <c r="AB13" i="198"/>
  <c r="Q13" i="198"/>
  <c r="F13" i="198"/>
  <c r="U13" i="198"/>
  <c r="I13" i="198"/>
  <c r="P13" i="198"/>
  <c r="D13" i="198"/>
  <c r="X13" i="198"/>
  <c r="L13" i="198"/>
  <c r="R13" i="198"/>
  <c r="N13" i="198"/>
  <c r="M13" i="198"/>
  <c r="J13" i="198"/>
  <c r="Z13" i="198"/>
  <c r="H13" i="198"/>
  <c r="Y13" i="198"/>
  <c r="E13" i="198"/>
  <c r="V13" i="198"/>
  <c r="B13" i="198"/>
  <c r="B11" i="193"/>
  <c r="O11" i="193"/>
  <c r="AA11" i="193"/>
  <c r="X6" i="194"/>
  <c r="P6" i="194"/>
  <c r="H6" i="194"/>
  <c r="V6" i="194"/>
  <c r="N6" i="194"/>
  <c r="F6" i="194"/>
  <c r="AB6" i="194"/>
  <c r="T6" i="194"/>
  <c r="L6" i="194"/>
  <c r="D6" i="194"/>
  <c r="Z6" i="194"/>
  <c r="R6" i="194"/>
  <c r="J6" i="194"/>
  <c r="B6" i="194"/>
  <c r="Q6" i="194"/>
  <c r="X10" i="194"/>
  <c r="P10" i="194"/>
  <c r="H10" i="194"/>
  <c r="V10" i="194"/>
  <c r="N10" i="194"/>
  <c r="F10" i="194"/>
  <c r="AB10" i="194"/>
  <c r="T10" i="194"/>
  <c r="L10" i="194"/>
  <c r="D10" i="194"/>
  <c r="Z10" i="194"/>
  <c r="R10" i="194"/>
  <c r="J10" i="194"/>
  <c r="B10" i="194"/>
  <c r="Q10" i="194"/>
  <c r="AB6" i="195"/>
  <c r="T6" i="195"/>
  <c r="L6" i="195"/>
  <c r="D6" i="195"/>
  <c r="Z6" i="195"/>
  <c r="R6" i="195"/>
  <c r="J6" i="195"/>
  <c r="B6" i="195"/>
  <c r="X6" i="195"/>
  <c r="P6" i="195"/>
  <c r="H6" i="195"/>
  <c r="V6" i="195"/>
  <c r="N6" i="195"/>
  <c r="F6" i="195"/>
  <c r="Q6" i="195"/>
  <c r="AB10" i="195"/>
  <c r="T10" i="195"/>
  <c r="L10" i="195"/>
  <c r="D10" i="195"/>
  <c r="Z10" i="195"/>
  <c r="R10" i="195"/>
  <c r="J10" i="195"/>
  <c r="B10" i="195"/>
  <c r="X10" i="195"/>
  <c r="P10" i="195"/>
  <c r="H10" i="195"/>
  <c r="V10" i="195"/>
  <c r="N10" i="195"/>
  <c r="F10" i="195"/>
  <c r="Q10" i="195"/>
  <c r="X6" i="196"/>
  <c r="P6" i="196"/>
  <c r="H6" i="196"/>
  <c r="V6" i="196"/>
  <c r="N6" i="196"/>
  <c r="F6" i="196"/>
  <c r="AB6" i="196"/>
  <c r="T6" i="196"/>
  <c r="L6" i="196"/>
  <c r="D6" i="196"/>
  <c r="Z6" i="196"/>
  <c r="R6" i="196"/>
  <c r="J6" i="196"/>
  <c r="B6" i="196"/>
  <c r="Q6" i="196"/>
  <c r="AA10" i="196"/>
  <c r="S10" i="196"/>
  <c r="K10" i="196"/>
  <c r="C10" i="196"/>
  <c r="W10" i="196"/>
  <c r="N10" i="196"/>
  <c r="E10" i="196"/>
  <c r="U10" i="196"/>
  <c r="L10" i="196"/>
  <c r="B10" i="196"/>
  <c r="AB10" i="196"/>
  <c r="R10" i="196"/>
  <c r="I10" i="196"/>
  <c r="Y10" i="196"/>
  <c r="P10" i="196"/>
  <c r="G10" i="196"/>
  <c r="T10" i="196"/>
  <c r="T13" i="198"/>
  <c r="G7" i="197"/>
  <c r="P7" i="197"/>
  <c r="Z7" i="197"/>
  <c r="G13" i="197"/>
  <c r="R13" i="197"/>
  <c r="G4" i="198"/>
  <c r="R4" i="198"/>
  <c r="W5" i="198"/>
  <c r="O5" i="198"/>
  <c r="G5" i="198"/>
  <c r="AB5" i="198"/>
  <c r="T5" i="198"/>
  <c r="L5" i="198"/>
  <c r="D5" i="198"/>
  <c r="Y5" i="198"/>
  <c r="Q5" i="198"/>
  <c r="I5" i="198"/>
  <c r="M5" i="198"/>
  <c r="Z5" i="198"/>
  <c r="J7" i="198"/>
  <c r="Y7" i="198"/>
  <c r="W11" i="198"/>
  <c r="O11" i="198"/>
  <c r="G11" i="198"/>
  <c r="AA11" i="198"/>
  <c r="S11" i="198"/>
  <c r="K11" i="198"/>
  <c r="C11" i="198"/>
  <c r="T11" i="198"/>
  <c r="I11" i="198"/>
  <c r="AB11" i="198"/>
  <c r="P11" i="198"/>
  <c r="D11" i="198"/>
  <c r="X11" i="198"/>
  <c r="L11" i="198"/>
  <c r="R11" i="198"/>
  <c r="F11" i="198"/>
  <c r="U11" i="198"/>
  <c r="AA7" i="199"/>
  <c r="S7" i="199"/>
  <c r="K7" i="199"/>
  <c r="C7" i="199"/>
  <c r="W7" i="199"/>
  <c r="O7" i="199"/>
  <c r="G7" i="199"/>
  <c r="R7" i="199"/>
  <c r="H7" i="199"/>
  <c r="Z7" i="199"/>
  <c r="N7" i="199"/>
  <c r="B7" i="199"/>
  <c r="V7" i="199"/>
  <c r="J7" i="199"/>
  <c r="Q7" i="199"/>
  <c r="E7" i="199"/>
  <c r="U7" i="199"/>
  <c r="H10" i="199"/>
  <c r="AB10" i="199"/>
  <c r="I12" i="199"/>
  <c r="AA13" i="199"/>
  <c r="S13" i="199"/>
  <c r="K13" i="199"/>
  <c r="C13" i="199"/>
  <c r="W13" i="199"/>
  <c r="O13" i="199"/>
  <c r="G13" i="199"/>
  <c r="U13" i="199"/>
  <c r="J13" i="199"/>
  <c r="Z13" i="199"/>
  <c r="P13" i="199"/>
  <c r="Q13" i="199"/>
  <c r="D13" i="199"/>
  <c r="Y13" i="199"/>
  <c r="L13" i="199"/>
  <c r="T13" i="199"/>
  <c r="F13" i="199"/>
  <c r="V13" i="199"/>
  <c r="W9" i="196"/>
  <c r="O9" i="196"/>
  <c r="G9" i="196"/>
  <c r="J9" i="196"/>
  <c r="S9" i="196"/>
  <c r="AB9" i="196"/>
  <c r="H12" i="196"/>
  <c r="Q12" i="196"/>
  <c r="H13" i="196"/>
  <c r="Q13" i="196"/>
  <c r="AA5" i="197"/>
  <c r="S5" i="197"/>
  <c r="K5" i="197"/>
  <c r="C5" i="197"/>
  <c r="J5" i="197"/>
  <c r="T5" i="197"/>
  <c r="W6" i="197"/>
  <c r="O6" i="197"/>
  <c r="G6" i="197"/>
  <c r="J6" i="197"/>
  <c r="S6" i="197"/>
  <c r="AB6" i="197"/>
  <c r="I7" i="197"/>
  <c r="W8" i="197"/>
  <c r="O8" i="197"/>
  <c r="G8" i="197"/>
  <c r="AB8" i="197"/>
  <c r="T8" i="197"/>
  <c r="L8" i="197"/>
  <c r="D8" i="197"/>
  <c r="K8" i="197"/>
  <c r="V8" i="197"/>
  <c r="I10" i="197"/>
  <c r="F12" i="197"/>
  <c r="Q12" i="197"/>
  <c r="J13" i="197"/>
  <c r="J4" i="198"/>
  <c r="C5" i="198"/>
  <c r="P5" i="198"/>
  <c r="AA6" i="198"/>
  <c r="AB6" i="198"/>
  <c r="S6" i="198"/>
  <c r="K6" i="198"/>
  <c r="C6" i="198"/>
  <c r="X6" i="198"/>
  <c r="P6" i="198"/>
  <c r="H6" i="198"/>
  <c r="U6" i="198"/>
  <c r="M6" i="198"/>
  <c r="E6" i="198"/>
  <c r="N6" i="198"/>
  <c r="Z6" i="198"/>
  <c r="M7" i="198"/>
  <c r="E11" i="198"/>
  <c r="Y11" i="198"/>
  <c r="F7" i="199"/>
  <c r="Y7" i="199"/>
  <c r="M10" i="199"/>
  <c r="M12" i="199"/>
  <c r="E13" i="199"/>
  <c r="AB13" i="199"/>
  <c r="AA7" i="197"/>
  <c r="S7" i="197"/>
  <c r="K7" i="197"/>
  <c r="C7" i="197"/>
  <c r="X7" i="197"/>
  <c r="J7" i="197"/>
  <c r="T7" i="197"/>
  <c r="AA13" i="197"/>
  <c r="S13" i="197"/>
  <c r="K13" i="197"/>
  <c r="C13" i="197"/>
  <c r="X13" i="197"/>
  <c r="P13" i="197"/>
  <c r="H13" i="197"/>
  <c r="L13" i="197"/>
  <c r="V13" i="197"/>
  <c r="AA4" i="198"/>
  <c r="S4" i="198"/>
  <c r="K4" i="198"/>
  <c r="C4" i="198"/>
  <c r="X4" i="198"/>
  <c r="P4" i="198"/>
  <c r="H4" i="198"/>
  <c r="L4" i="198"/>
  <c r="V4" i="198"/>
  <c r="W7" i="198"/>
  <c r="O7" i="198"/>
  <c r="G7" i="198"/>
  <c r="AA7" i="198"/>
  <c r="R7" i="198"/>
  <c r="I7" i="198"/>
  <c r="X7" i="198"/>
  <c r="N7" i="198"/>
  <c r="E7" i="198"/>
  <c r="T7" i="198"/>
  <c r="K7" i="198"/>
  <c r="B7" i="198"/>
  <c r="P7" i="198"/>
  <c r="P10" i="199"/>
  <c r="P12" i="199"/>
  <c r="AA12" i="196"/>
  <c r="S12" i="196"/>
  <c r="K12" i="196"/>
  <c r="C12" i="196"/>
  <c r="J12" i="196"/>
  <c r="T12" i="196"/>
  <c r="W13" i="196"/>
  <c r="O13" i="196"/>
  <c r="G13" i="196"/>
  <c r="J13" i="196"/>
  <c r="S13" i="196"/>
  <c r="AB13" i="196"/>
  <c r="B7" i="197"/>
  <c r="L7" i="197"/>
  <c r="U7" i="197"/>
  <c r="W10" i="197"/>
  <c r="O10" i="197"/>
  <c r="G10" i="197"/>
  <c r="AB10" i="197"/>
  <c r="T10" i="197"/>
  <c r="L10" i="197"/>
  <c r="D10" i="197"/>
  <c r="K10" i="197"/>
  <c r="V10" i="197"/>
  <c r="B13" i="197"/>
  <c r="M13" i="197"/>
  <c r="W13" i="197"/>
  <c r="B4" i="198"/>
  <c r="M4" i="198"/>
  <c r="W4" i="198"/>
  <c r="F5" i="198"/>
  <c r="S5" i="198"/>
  <c r="C7" i="198"/>
  <c r="Q7" i="198"/>
  <c r="J11" i="198"/>
  <c r="AA12" i="198"/>
  <c r="S12" i="198"/>
  <c r="K12" i="198"/>
  <c r="C12" i="198"/>
  <c r="W12" i="198"/>
  <c r="O12" i="198"/>
  <c r="G12" i="198"/>
  <c r="X12" i="198"/>
  <c r="M12" i="198"/>
  <c r="B12" i="198"/>
  <c r="Y12" i="198"/>
  <c r="L12" i="198"/>
  <c r="T12" i="198"/>
  <c r="H12" i="198"/>
  <c r="AB12" i="198"/>
  <c r="P12" i="198"/>
  <c r="D12" i="198"/>
  <c r="U12" i="198"/>
  <c r="L7" i="199"/>
  <c r="I13" i="199"/>
  <c r="AB13" i="200"/>
  <c r="T13" i="200"/>
  <c r="L13" i="200"/>
  <c r="D13" i="200"/>
  <c r="V13" i="200"/>
  <c r="M13" i="200"/>
  <c r="C13" i="200"/>
  <c r="Z13" i="200"/>
  <c r="Q13" i="200"/>
  <c r="H13" i="200"/>
  <c r="U13" i="200"/>
  <c r="I13" i="200"/>
  <c r="R13" i="200"/>
  <c r="F13" i="200"/>
  <c r="AA13" i="200"/>
  <c r="O13" i="200"/>
  <c r="B13" i="200"/>
  <c r="Y13" i="200"/>
  <c r="G13" i="200"/>
  <c r="X13" i="200"/>
  <c r="E13" i="200"/>
  <c r="S13" i="200"/>
  <c r="P13" i="200"/>
  <c r="K13" i="200"/>
  <c r="W10" i="199"/>
  <c r="O10" i="199"/>
  <c r="G10" i="199"/>
  <c r="AA10" i="199"/>
  <c r="S10" i="199"/>
  <c r="K10" i="199"/>
  <c r="C10" i="199"/>
  <c r="T10" i="199"/>
  <c r="I10" i="199"/>
  <c r="Z10" i="199"/>
  <c r="N10" i="199"/>
  <c r="B10" i="199"/>
  <c r="V10" i="199"/>
  <c r="J10" i="199"/>
  <c r="Q10" i="199"/>
  <c r="E10" i="199"/>
  <c r="U10" i="199"/>
  <c r="W12" i="199"/>
  <c r="O12" i="199"/>
  <c r="G12" i="199"/>
  <c r="AA12" i="199"/>
  <c r="S12" i="199"/>
  <c r="K12" i="199"/>
  <c r="C12" i="199"/>
  <c r="AB12" i="199"/>
  <c r="Q12" i="199"/>
  <c r="F12" i="199"/>
  <c r="T12" i="199"/>
  <c r="H12" i="199"/>
  <c r="Z12" i="199"/>
  <c r="N12" i="199"/>
  <c r="B12" i="199"/>
  <c r="V12" i="199"/>
  <c r="J12" i="199"/>
  <c r="U12" i="199"/>
  <c r="D12" i="196"/>
  <c r="M12" i="196"/>
  <c r="V12" i="196"/>
  <c r="C13" i="196"/>
  <c r="L13" i="196"/>
  <c r="U13" i="196"/>
  <c r="E7" i="197"/>
  <c r="N7" i="197"/>
  <c r="W7" i="197"/>
  <c r="C10" i="197"/>
  <c r="N10" i="197"/>
  <c r="Y10" i="197"/>
  <c r="W12" i="197"/>
  <c r="O12" i="197"/>
  <c r="G12" i="197"/>
  <c r="AB12" i="197"/>
  <c r="T12" i="197"/>
  <c r="L12" i="197"/>
  <c r="D12" i="197"/>
  <c r="K12" i="197"/>
  <c r="V12" i="197"/>
  <c r="E13" i="197"/>
  <c r="O13" i="197"/>
  <c r="Z13" i="197"/>
  <c r="E4" i="198"/>
  <c r="A1" i="198"/>
  <c r="O4" i="198"/>
  <c r="Z4" i="198"/>
  <c r="J5" i="198"/>
  <c r="V5" i="198"/>
  <c r="F7" i="198"/>
  <c r="U7" i="198"/>
  <c r="N11" i="198"/>
  <c r="F12" i="198"/>
  <c r="Z12" i="198"/>
  <c r="P7" i="199"/>
  <c r="D10" i="199"/>
  <c r="X10" i="199"/>
  <c r="D12" i="199"/>
  <c r="X12" i="199"/>
  <c r="N13" i="199"/>
  <c r="N13" i="200"/>
  <c r="AA8" i="198"/>
  <c r="S8" i="198"/>
  <c r="K8" i="198"/>
  <c r="C8" i="198"/>
  <c r="J8" i="198"/>
  <c r="T8" i="198"/>
  <c r="W9" i="198"/>
  <c r="O9" i="198"/>
  <c r="G9" i="198"/>
  <c r="AA9" i="198"/>
  <c r="J9" i="198"/>
  <c r="S9" i="198"/>
  <c r="AA10" i="198"/>
  <c r="S10" i="198"/>
  <c r="K10" i="198"/>
  <c r="C10" i="198"/>
  <c r="W10" i="198"/>
  <c r="O10" i="198"/>
  <c r="G10" i="198"/>
  <c r="Z10" i="198"/>
  <c r="L10" i="198"/>
  <c r="V10" i="198"/>
  <c r="AA5" i="199"/>
  <c r="S5" i="199"/>
  <c r="K5" i="199"/>
  <c r="C5" i="199"/>
  <c r="W5" i="199"/>
  <c r="O5" i="199"/>
  <c r="G5" i="199"/>
  <c r="U5" i="199"/>
  <c r="J5" i="199"/>
  <c r="M5" i="199"/>
  <c r="Y5" i="199"/>
  <c r="AA11" i="199"/>
  <c r="S11" i="199"/>
  <c r="K11" i="199"/>
  <c r="C11" i="199"/>
  <c r="W11" i="199"/>
  <c r="O11" i="199"/>
  <c r="G11" i="199"/>
  <c r="X11" i="199"/>
  <c r="M11" i="199"/>
  <c r="B11" i="199"/>
  <c r="N11" i="199"/>
  <c r="Z11" i="199"/>
  <c r="AA4" i="200"/>
  <c r="S4" i="200"/>
  <c r="K4" i="200"/>
  <c r="C4" i="200"/>
  <c r="W4" i="200"/>
  <c r="O4" i="200"/>
  <c r="G4" i="200"/>
  <c r="U4" i="200"/>
  <c r="J4" i="200"/>
  <c r="Z4" i="200"/>
  <c r="P4" i="200"/>
  <c r="E4" i="200"/>
  <c r="A1" i="200"/>
  <c r="N4" i="200"/>
  <c r="W5" i="200"/>
  <c r="O5" i="200"/>
  <c r="G5" i="200"/>
  <c r="AA5" i="200"/>
  <c r="S5" i="200"/>
  <c r="K5" i="200"/>
  <c r="C5" i="200"/>
  <c r="Y5" i="200"/>
  <c r="N5" i="200"/>
  <c r="D5" i="200"/>
  <c r="T5" i="200"/>
  <c r="I5" i="200"/>
  <c r="P5" i="200"/>
  <c r="AA6" i="200"/>
  <c r="S6" i="200"/>
  <c r="K6" i="200"/>
  <c r="C6" i="200"/>
  <c r="W6" i="200"/>
  <c r="O6" i="200"/>
  <c r="G6" i="200"/>
  <c r="R6" i="200"/>
  <c r="H6" i="200"/>
  <c r="X6" i="200"/>
  <c r="M6" i="200"/>
  <c r="B6" i="200"/>
  <c r="P6" i="200"/>
  <c r="I8" i="200"/>
  <c r="J9" i="200"/>
  <c r="J10" i="200"/>
  <c r="E8" i="198"/>
  <c r="N8" i="198"/>
  <c r="W8" i="198"/>
  <c r="D9" i="198"/>
  <c r="M9" i="198"/>
  <c r="V9" i="198"/>
  <c r="E10" i="198"/>
  <c r="P10" i="198"/>
  <c r="AB10" i="198"/>
  <c r="E5" i="199"/>
  <c r="Q5" i="199"/>
  <c r="W6" i="199"/>
  <c r="O6" i="199"/>
  <c r="G6" i="199"/>
  <c r="AA6" i="199"/>
  <c r="S6" i="199"/>
  <c r="K6" i="199"/>
  <c r="C6" i="199"/>
  <c r="Y6" i="199"/>
  <c r="N6" i="199"/>
  <c r="D6" i="199"/>
  <c r="M6" i="199"/>
  <c r="Z6" i="199"/>
  <c r="AA9" i="199"/>
  <c r="S9" i="199"/>
  <c r="K9" i="199"/>
  <c r="C9" i="199"/>
  <c r="W9" i="199"/>
  <c r="O9" i="199"/>
  <c r="G9" i="199"/>
  <c r="Z9" i="199"/>
  <c r="P9" i="199"/>
  <c r="E9" i="199"/>
  <c r="M9" i="199"/>
  <c r="Y9" i="199"/>
  <c r="F11" i="199"/>
  <c r="R11" i="199"/>
  <c r="F4" i="200"/>
  <c r="T4" i="200"/>
  <c r="F5" i="200"/>
  <c r="U5" i="200"/>
  <c r="F6" i="200"/>
  <c r="U6" i="200"/>
  <c r="AA8" i="200"/>
  <c r="S8" i="200"/>
  <c r="K8" i="200"/>
  <c r="C8" i="200"/>
  <c r="W8" i="200"/>
  <c r="O8" i="200"/>
  <c r="G8" i="200"/>
  <c r="Z8" i="200"/>
  <c r="P8" i="200"/>
  <c r="E8" i="200"/>
  <c r="U8" i="200"/>
  <c r="J8" i="200"/>
  <c r="N8" i="200"/>
  <c r="W9" i="200"/>
  <c r="O9" i="200"/>
  <c r="G9" i="200"/>
  <c r="AA9" i="200"/>
  <c r="S9" i="200"/>
  <c r="K9" i="200"/>
  <c r="C9" i="200"/>
  <c r="T9" i="200"/>
  <c r="I9" i="200"/>
  <c r="Y9" i="200"/>
  <c r="N9" i="200"/>
  <c r="D9" i="200"/>
  <c r="P9" i="200"/>
  <c r="AA10" i="200"/>
  <c r="S10" i="200"/>
  <c r="K10" i="200"/>
  <c r="C10" i="200"/>
  <c r="W10" i="200"/>
  <c r="O10" i="200"/>
  <c r="G10" i="200"/>
  <c r="X10" i="200"/>
  <c r="M10" i="200"/>
  <c r="B10" i="200"/>
  <c r="R10" i="200"/>
  <c r="H10" i="200"/>
  <c r="P10" i="200"/>
  <c r="H8" i="198"/>
  <c r="Q8" i="198"/>
  <c r="Z8" i="198"/>
  <c r="H9" i="198"/>
  <c r="Q9" i="198"/>
  <c r="Z9" i="198"/>
  <c r="I10" i="198"/>
  <c r="T10" i="198"/>
  <c r="W4" i="199"/>
  <c r="O4" i="199"/>
  <c r="G4" i="199"/>
  <c r="AA4" i="199"/>
  <c r="S4" i="199"/>
  <c r="K4" i="199"/>
  <c r="C4" i="199"/>
  <c r="AB4" i="199"/>
  <c r="Q4" i="199"/>
  <c r="F4" i="199"/>
  <c r="M4" i="199"/>
  <c r="Y4" i="199"/>
  <c r="I5" i="199"/>
  <c r="V5" i="199"/>
  <c r="F6" i="199"/>
  <c r="R6" i="199"/>
  <c r="F9" i="199"/>
  <c r="R9" i="199"/>
  <c r="J11" i="199"/>
  <c r="V11" i="199"/>
  <c r="L4" i="200"/>
  <c r="Y4" i="200"/>
  <c r="L5" i="200"/>
  <c r="Z5" i="200"/>
  <c r="L6" i="200"/>
  <c r="Z6" i="200"/>
  <c r="F8" i="200"/>
  <c r="T8" i="200"/>
  <c r="F9" i="200"/>
  <c r="U9" i="200"/>
  <c r="F10" i="200"/>
  <c r="U10" i="200"/>
  <c r="AB11" i="200"/>
  <c r="W11" i="200"/>
  <c r="O11" i="200"/>
  <c r="G11" i="200"/>
  <c r="AA11" i="200"/>
  <c r="S11" i="200"/>
  <c r="K11" i="200"/>
  <c r="C11" i="200"/>
  <c r="L11" i="200"/>
  <c r="V11" i="200"/>
  <c r="W8" i="199"/>
  <c r="O8" i="199"/>
  <c r="G8" i="199"/>
  <c r="AA8" i="199"/>
  <c r="S8" i="199"/>
  <c r="K8" i="199"/>
  <c r="C8" i="199"/>
  <c r="L8" i="199"/>
  <c r="V8" i="199"/>
  <c r="W7" i="200"/>
  <c r="O7" i="200"/>
  <c r="G7" i="200"/>
  <c r="AA7" i="200"/>
  <c r="S7" i="200"/>
  <c r="K7" i="200"/>
  <c r="C7" i="200"/>
  <c r="L7" i="200"/>
  <c r="V7" i="200"/>
  <c r="F11" i="200"/>
  <c r="Q11" i="200"/>
  <c r="X12" i="200"/>
  <c r="P12" i="200"/>
  <c r="H12" i="200"/>
  <c r="V12" i="200"/>
  <c r="M12" i="200"/>
  <c r="D12" i="200"/>
  <c r="AA12" i="200"/>
  <c r="R12" i="200"/>
  <c r="I12" i="200"/>
  <c r="L12" i="200"/>
  <c r="Y12" i="200"/>
  <c r="L13" i="206"/>
  <c r="D13" i="206"/>
  <c r="P13" i="206"/>
  <c r="H13" i="206"/>
  <c r="J13" i="206"/>
  <c r="R13" i="206"/>
  <c r="G13" i="206"/>
  <c r="Q13" i="206"/>
  <c r="F13" i="206"/>
  <c r="O13" i="206"/>
  <c r="E13" i="206"/>
  <c r="S13" i="206"/>
  <c r="N13" i="206"/>
  <c r="M13" i="206"/>
  <c r="K13" i="206"/>
  <c r="I13" i="206"/>
  <c r="B13" i="206"/>
  <c r="C13" i="206"/>
  <c r="S9" i="207"/>
  <c r="J9" i="207"/>
  <c r="Q9" i="207"/>
  <c r="H9" i="207"/>
  <c r="P13" i="207"/>
  <c r="J11" i="207"/>
  <c r="S11" i="207"/>
  <c r="H13" i="207"/>
  <c r="Q13" i="207"/>
  <c r="I13" i="207"/>
  <c r="R13" i="207"/>
  <c r="X10" i="211"/>
  <c r="P10" i="211"/>
  <c r="H10" i="211"/>
  <c r="W10" i="211"/>
  <c r="O10" i="211"/>
  <c r="G10" i="211"/>
  <c r="V10" i="211"/>
  <c r="N10" i="211"/>
  <c r="F10" i="211"/>
  <c r="U10" i="211"/>
  <c r="M10" i="211"/>
  <c r="E10" i="211"/>
  <c r="AB10" i="211"/>
  <c r="T10" i="211"/>
  <c r="L10" i="211"/>
  <c r="D10" i="211"/>
  <c r="AA10" i="211"/>
  <c r="S10" i="211"/>
  <c r="K10" i="211"/>
  <c r="C10" i="211"/>
  <c r="R10" i="211"/>
  <c r="Q10" i="211"/>
  <c r="J10" i="211"/>
  <c r="I10" i="211"/>
  <c r="B10" i="211"/>
  <c r="J13" i="207"/>
  <c r="S13" i="207"/>
  <c r="K13" i="207"/>
  <c r="Z10" i="211"/>
  <c r="X12" i="211"/>
  <c r="P12" i="211"/>
  <c r="H12" i="211"/>
  <c r="W12" i="211"/>
  <c r="O12" i="211"/>
  <c r="G12" i="211"/>
  <c r="V12" i="211"/>
  <c r="N12" i="211"/>
  <c r="F12" i="211"/>
  <c r="U12" i="211"/>
  <c r="M12" i="211"/>
  <c r="E12" i="211"/>
  <c r="AB12" i="211"/>
  <c r="T12" i="211"/>
  <c r="L12" i="211"/>
  <c r="D12" i="211"/>
  <c r="AA12" i="211"/>
  <c r="S12" i="211"/>
  <c r="K12" i="211"/>
  <c r="C12" i="211"/>
  <c r="Y12" i="211"/>
  <c r="R12" i="211"/>
  <c r="Q12" i="211"/>
  <c r="J12" i="211"/>
  <c r="I12" i="211"/>
  <c r="O11" i="207"/>
  <c r="B12" i="211"/>
  <c r="I10" i="207"/>
  <c r="Q10" i="207"/>
  <c r="I12" i="207"/>
  <c r="Q12" i="207"/>
  <c r="Q5" i="210"/>
  <c r="R7" i="210"/>
  <c r="Y9" i="210"/>
  <c r="X13" i="210"/>
  <c r="P13" i="210"/>
  <c r="H13" i="210"/>
  <c r="W13" i="210"/>
  <c r="O13" i="210"/>
  <c r="G13" i="210"/>
  <c r="V13" i="210"/>
  <c r="N13" i="210"/>
  <c r="F13" i="210"/>
  <c r="U13" i="210"/>
  <c r="M13" i="210"/>
  <c r="E13" i="210"/>
  <c r="AB13" i="210"/>
  <c r="T13" i="210"/>
  <c r="L13" i="210"/>
  <c r="D13" i="210"/>
  <c r="AA13" i="210"/>
  <c r="S13" i="210"/>
  <c r="K13" i="210"/>
  <c r="C13" i="210"/>
  <c r="Y4" i="211"/>
  <c r="X8" i="211"/>
  <c r="P8" i="211"/>
  <c r="H8" i="211"/>
  <c r="W8" i="211"/>
  <c r="O8" i="211"/>
  <c r="G8" i="211"/>
  <c r="V8" i="211"/>
  <c r="N8" i="211"/>
  <c r="F8" i="211"/>
  <c r="U8" i="211"/>
  <c r="M8" i="211"/>
  <c r="E8" i="211"/>
  <c r="AB8" i="211"/>
  <c r="T8" i="211"/>
  <c r="L8" i="211"/>
  <c r="D8" i="211"/>
  <c r="AA8" i="211"/>
  <c r="S8" i="211"/>
  <c r="K8" i="211"/>
  <c r="C8" i="211"/>
  <c r="R5" i="210"/>
  <c r="Y7" i="210"/>
  <c r="X11" i="210"/>
  <c r="P11" i="210"/>
  <c r="H11" i="210"/>
  <c r="W11" i="210"/>
  <c r="O11" i="210"/>
  <c r="G11" i="210"/>
  <c r="V11" i="210"/>
  <c r="N11" i="210"/>
  <c r="F11" i="210"/>
  <c r="U11" i="210"/>
  <c r="M11" i="210"/>
  <c r="E11" i="210"/>
  <c r="AB11" i="210"/>
  <c r="T11" i="210"/>
  <c r="L11" i="210"/>
  <c r="D11" i="210"/>
  <c r="AA11" i="210"/>
  <c r="S11" i="210"/>
  <c r="K11" i="210"/>
  <c r="C11" i="210"/>
  <c r="B13" i="210"/>
  <c r="X6" i="211"/>
  <c r="P6" i="211"/>
  <c r="H6" i="211"/>
  <c r="W6" i="211"/>
  <c r="O6" i="211"/>
  <c r="G6" i="211"/>
  <c r="V6" i="211"/>
  <c r="N6" i="211"/>
  <c r="F6" i="211"/>
  <c r="U6" i="211"/>
  <c r="M6" i="211"/>
  <c r="E6" i="211"/>
  <c r="AB6" i="211"/>
  <c r="T6" i="211"/>
  <c r="L6" i="211"/>
  <c r="D6" i="211"/>
  <c r="AA6" i="211"/>
  <c r="S6" i="211"/>
  <c r="K6" i="211"/>
  <c r="C6" i="211"/>
  <c r="B8" i="211"/>
  <c r="X9" i="210"/>
  <c r="P9" i="210"/>
  <c r="H9" i="210"/>
  <c r="W9" i="210"/>
  <c r="O9" i="210"/>
  <c r="G9" i="210"/>
  <c r="V9" i="210"/>
  <c r="N9" i="210"/>
  <c r="F9" i="210"/>
  <c r="U9" i="210"/>
  <c r="M9" i="210"/>
  <c r="E9" i="210"/>
  <c r="AB9" i="210"/>
  <c r="T9" i="210"/>
  <c r="L9" i="210"/>
  <c r="D9" i="210"/>
  <c r="AA9" i="210"/>
  <c r="S9" i="210"/>
  <c r="K9" i="210"/>
  <c r="C9" i="210"/>
  <c r="I13" i="210"/>
  <c r="X4" i="211"/>
  <c r="P4" i="211"/>
  <c r="H4" i="211"/>
  <c r="W4" i="211"/>
  <c r="O4" i="211"/>
  <c r="G4" i="211"/>
  <c r="V4" i="211"/>
  <c r="N4" i="211"/>
  <c r="F4" i="211"/>
  <c r="U4" i="211"/>
  <c r="M4" i="211"/>
  <c r="E4" i="211"/>
  <c r="A1" i="211"/>
  <c r="AB4" i="211"/>
  <c r="T4" i="211"/>
  <c r="L4" i="211"/>
  <c r="D4" i="211"/>
  <c r="AA4" i="211"/>
  <c r="S4" i="211"/>
  <c r="K4" i="211"/>
  <c r="C4" i="211"/>
  <c r="B6" i="211"/>
  <c r="I8" i="211"/>
  <c r="X7" i="210"/>
  <c r="P7" i="210"/>
  <c r="H7" i="210"/>
  <c r="W7" i="210"/>
  <c r="O7" i="210"/>
  <c r="G7" i="210"/>
  <c r="V7" i="210"/>
  <c r="N7" i="210"/>
  <c r="F7" i="210"/>
  <c r="U7" i="210"/>
  <c r="M7" i="210"/>
  <c r="E7" i="210"/>
  <c r="AB7" i="210"/>
  <c r="T7" i="210"/>
  <c r="L7" i="210"/>
  <c r="D7" i="210"/>
  <c r="AA7" i="210"/>
  <c r="S7" i="210"/>
  <c r="K7" i="210"/>
  <c r="C7" i="210"/>
  <c r="I6" i="211"/>
  <c r="J8" i="211"/>
  <c r="X5" i="210"/>
  <c r="P5" i="210"/>
  <c r="H5" i="210"/>
  <c r="W5" i="210"/>
  <c r="O5" i="210"/>
  <c r="G5" i="210"/>
  <c r="V5" i="210"/>
  <c r="N5" i="210"/>
  <c r="F5" i="210"/>
  <c r="U5" i="210"/>
  <c r="M5" i="210"/>
  <c r="E5" i="210"/>
  <c r="AB5" i="210"/>
  <c r="T5" i="210"/>
  <c r="L5" i="210"/>
  <c r="D5" i="210"/>
  <c r="AA5" i="210"/>
  <c r="S5" i="210"/>
  <c r="K5" i="210"/>
  <c r="C5" i="210"/>
  <c r="B7" i="210"/>
  <c r="I9" i="210"/>
  <c r="J11" i="210"/>
  <c r="Q13" i="210"/>
  <c r="I4" i="211"/>
  <c r="J6" i="211"/>
  <c r="Q8" i="211"/>
  <c r="G4" i="210"/>
  <c r="O4" i="210"/>
  <c r="W4" i="210"/>
  <c r="G6" i="210"/>
  <c r="O6" i="210"/>
  <c r="W6" i="210"/>
  <c r="G8" i="210"/>
  <c r="O8" i="210"/>
  <c r="W8" i="210"/>
  <c r="G10" i="210"/>
  <c r="O10" i="210"/>
  <c r="W10" i="210"/>
  <c r="G12" i="210"/>
  <c r="O12" i="210"/>
  <c r="W12" i="210"/>
  <c r="G5" i="211"/>
  <c r="O5" i="211"/>
  <c r="W5" i="211"/>
  <c r="G7" i="211"/>
  <c r="O7" i="211"/>
  <c r="W7" i="211"/>
  <c r="G9" i="211"/>
  <c r="O9" i="211"/>
  <c r="W9" i="211"/>
  <c r="G11" i="211"/>
  <c r="O11" i="211"/>
  <c r="W11" i="211"/>
  <c r="G13" i="211"/>
  <c r="O13" i="211"/>
  <c r="W13" i="211"/>
  <c r="H4" i="210"/>
  <c r="P4" i="210"/>
  <c r="X4" i="210"/>
  <c r="H6" i="210"/>
  <c r="P6" i="210"/>
  <c r="X6" i="210"/>
  <c r="H8" i="210"/>
  <c r="P8" i="210"/>
  <c r="X8" i="210"/>
  <c r="H10" i="210"/>
  <c r="P10" i="210"/>
  <c r="X10" i="210"/>
  <c r="H12" i="210"/>
  <c r="P12" i="210"/>
  <c r="X12" i="210"/>
  <c r="H5" i="211"/>
  <c r="P5" i="211"/>
  <c r="X5" i="211"/>
  <c r="H7" i="211"/>
  <c r="P7" i="211"/>
  <c r="X7" i="211"/>
  <c r="H9" i="211"/>
  <c r="P9" i="211"/>
  <c r="X9" i="211"/>
  <c r="H11" i="211"/>
  <c r="P11" i="211"/>
  <c r="X11" i="211"/>
  <c r="H13" i="211"/>
  <c r="P13" i="211"/>
  <c r="X13" i="211"/>
  <c r="I4" i="210"/>
  <c r="Q4" i="210"/>
  <c r="Y4" i="210"/>
  <c r="I6" i="210"/>
  <c r="Q6" i="210"/>
  <c r="Y6" i="210"/>
  <c r="I8" i="210"/>
  <c r="Q8" i="210"/>
  <c r="Y8" i="210"/>
  <c r="I10" i="210"/>
  <c r="Q10" i="210"/>
  <c r="Y10" i="210"/>
  <c r="I12" i="210"/>
  <c r="Q12" i="210"/>
  <c r="Y12" i="210"/>
  <c r="I5" i="211"/>
  <c r="Q5" i="211"/>
  <c r="Y5" i="211"/>
  <c r="I7" i="211"/>
  <c r="Q7" i="211"/>
  <c r="Y7" i="211"/>
  <c r="I9" i="211"/>
  <c r="Q9" i="211"/>
  <c r="Y9" i="211"/>
  <c r="I11" i="211"/>
  <c r="Q11" i="211"/>
  <c r="Y11" i="211"/>
  <c r="I13" i="211"/>
  <c r="Q13" i="211"/>
  <c r="Y13" i="211"/>
  <c r="B4" i="210"/>
  <c r="J4" i="210"/>
  <c r="R4" i="210"/>
  <c r="Z4" i="210"/>
  <c r="B6" i="210"/>
  <c r="J6" i="210"/>
  <c r="R6" i="210"/>
  <c r="Z6" i="210"/>
  <c r="B8" i="210"/>
  <c r="J8" i="210"/>
  <c r="R8" i="210"/>
  <c r="Z8" i="210"/>
  <c r="B10" i="210"/>
  <c r="J10" i="210"/>
  <c r="R10" i="210"/>
  <c r="Z10" i="210"/>
  <c r="B12" i="210"/>
  <c r="J12" i="210"/>
  <c r="R12" i="210"/>
  <c r="Z12" i="210"/>
  <c r="B5" i="211"/>
  <c r="J5" i="211"/>
  <c r="R5" i="211"/>
  <c r="Z5" i="211"/>
  <c r="B7" i="211"/>
  <c r="J7" i="211"/>
  <c r="R7" i="211"/>
  <c r="Z7" i="211"/>
  <c r="B9" i="211"/>
  <c r="J9" i="211"/>
  <c r="R9" i="211"/>
  <c r="Z9" i="211"/>
  <c r="B11" i="211"/>
  <c r="J11" i="211"/>
  <c r="R11" i="211"/>
  <c r="Z11" i="211"/>
  <c r="B13" i="211"/>
  <c r="J13" i="211"/>
  <c r="R13" i="211"/>
  <c r="Z13" i="211"/>
  <c r="C4" i="210"/>
  <c r="K4" i="210"/>
  <c r="S4" i="210"/>
  <c r="AA4" i="210"/>
  <c r="C6" i="210"/>
  <c r="K6" i="210"/>
  <c r="S6" i="210"/>
  <c r="AA6" i="210"/>
  <c r="C8" i="210"/>
  <c r="K8" i="210"/>
  <c r="S8" i="210"/>
  <c r="AA8" i="210"/>
  <c r="C10" i="210"/>
  <c r="K10" i="210"/>
  <c r="S10" i="210"/>
  <c r="AA10" i="210"/>
  <c r="C12" i="210"/>
  <c r="K12" i="210"/>
  <c r="S12" i="210"/>
  <c r="AA12" i="210"/>
  <c r="C5" i="211"/>
  <c r="K5" i="211"/>
  <c r="S5" i="211"/>
  <c r="AA5" i="211"/>
  <c r="C7" i="211"/>
  <c r="K7" i="211"/>
  <c r="S7" i="211"/>
  <c r="AA7" i="211"/>
  <c r="C9" i="211"/>
  <c r="K9" i="211"/>
  <c r="S9" i="211"/>
  <c r="AA9" i="211"/>
  <c r="C11" i="211"/>
  <c r="K11" i="211"/>
  <c r="S11" i="211"/>
  <c r="AA11" i="211"/>
  <c r="C13" i="211"/>
  <c r="K13" i="211"/>
  <c r="S13" i="211"/>
  <c r="AA13" i="211"/>
  <c r="D4" i="210"/>
  <c r="L4" i="210"/>
  <c r="T4" i="210"/>
  <c r="D6" i="210"/>
  <c r="L6" i="210"/>
  <c r="T6" i="210"/>
  <c r="D8" i="210"/>
  <c r="L8" i="210"/>
  <c r="T8" i="210"/>
  <c r="D10" i="210"/>
  <c r="L10" i="210"/>
  <c r="T10" i="210"/>
  <c r="D12" i="210"/>
  <c r="L12" i="210"/>
  <c r="T12" i="210"/>
  <c r="D5" i="211"/>
  <c r="L5" i="211"/>
  <c r="T5" i="211"/>
  <c r="D7" i="211"/>
  <c r="L7" i="211"/>
  <c r="T7" i="211"/>
  <c r="D9" i="211"/>
  <c r="L9" i="211"/>
  <c r="T9" i="211"/>
  <c r="D11" i="211"/>
  <c r="L11" i="211"/>
  <c r="T11" i="211"/>
  <c r="D13" i="211"/>
  <c r="L13" i="211"/>
  <c r="T13" i="211"/>
  <c r="R4" i="154"/>
  <c r="K6" i="154"/>
  <c r="F8" i="154"/>
  <c r="R8" i="154"/>
  <c r="K10" i="154"/>
  <c r="F12" i="154"/>
  <c r="R12" i="154"/>
  <c r="C5" i="155"/>
  <c r="Q5" i="155"/>
  <c r="J7" i="155"/>
  <c r="C9" i="155"/>
  <c r="Q9" i="155"/>
  <c r="J11" i="155"/>
  <c r="C13" i="155"/>
  <c r="Q13" i="155"/>
  <c r="B6" i="156"/>
  <c r="P6" i="156"/>
  <c r="AA6" i="156"/>
  <c r="B10" i="156"/>
  <c r="P10" i="156"/>
  <c r="AA10" i="156"/>
  <c r="G5" i="157"/>
  <c r="E6" i="157"/>
  <c r="F12" i="157"/>
  <c r="O4" i="158"/>
  <c r="AA12" i="158"/>
  <c r="S12" i="158"/>
  <c r="K12" i="158"/>
  <c r="C12" i="158"/>
  <c r="Z12" i="158"/>
  <c r="R12" i="158"/>
  <c r="J12" i="158"/>
  <c r="B12" i="158"/>
  <c r="V12" i="158"/>
  <c r="L12" i="158"/>
  <c r="Q12" i="158"/>
  <c r="G12" i="158"/>
  <c r="Y12" i="158"/>
  <c r="O12" i="158"/>
  <c r="E12" i="158"/>
  <c r="N12" i="158"/>
  <c r="M12" i="158"/>
  <c r="AB12" i="158"/>
  <c r="I12" i="158"/>
  <c r="X12" i="158"/>
  <c r="H12" i="158"/>
  <c r="W12" i="158"/>
  <c r="F12" i="158"/>
  <c r="U12" i="158"/>
  <c r="D12" i="158"/>
  <c r="H4" i="154"/>
  <c r="S4" i="154"/>
  <c r="W6" i="154"/>
  <c r="O6" i="154"/>
  <c r="G6" i="154"/>
  <c r="U6" i="154"/>
  <c r="M6" i="154"/>
  <c r="E6" i="154"/>
  <c r="AB6" i="154"/>
  <c r="T6" i="154"/>
  <c r="L6" i="154"/>
  <c r="D6" i="154"/>
  <c r="N6" i="154"/>
  <c r="Z6" i="154"/>
  <c r="H8" i="154"/>
  <c r="S8" i="154"/>
  <c r="W10" i="154"/>
  <c r="O10" i="154"/>
  <c r="G10" i="154"/>
  <c r="U10" i="154"/>
  <c r="M10" i="154"/>
  <c r="E10" i="154"/>
  <c r="AB10" i="154"/>
  <c r="T10" i="154"/>
  <c r="L10" i="154"/>
  <c r="D10" i="154"/>
  <c r="N10" i="154"/>
  <c r="Z10" i="154"/>
  <c r="H12" i="154"/>
  <c r="S12" i="154"/>
  <c r="F13" i="155"/>
  <c r="R13" i="155"/>
  <c r="C6" i="156"/>
  <c r="Q6" i="156"/>
  <c r="C10" i="156"/>
  <c r="Q10" i="156"/>
  <c r="AA12" i="156"/>
  <c r="T12" i="156"/>
  <c r="L12" i="156"/>
  <c r="D12" i="156"/>
  <c r="W12" i="156"/>
  <c r="N12" i="156"/>
  <c r="E12" i="156"/>
  <c r="U12" i="156"/>
  <c r="K12" i="156"/>
  <c r="B12" i="156"/>
  <c r="AB12" i="156"/>
  <c r="R12" i="156"/>
  <c r="I12" i="156"/>
  <c r="Z12" i="156"/>
  <c r="Q12" i="156"/>
  <c r="H12" i="156"/>
  <c r="S12" i="156"/>
  <c r="H5" i="157"/>
  <c r="J6" i="157"/>
  <c r="M12" i="157"/>
  <c r="N6" i="156"/>
  <c r="Z10" i="156"/>
  <c r="I4" i="154"/>
  <c r="V4" i="154"/>
  <c r="B6" i="154"/>
  <c r="P6" i="154"/>
  <c r="AA6" i="154"/>
  <c r="I8" i="154"/>
  <c r="V8" i="154"/>
  <c r="B10" i="154"/>
  <c r="P10" i="154"/>
  <c r="AA10" i="154"/>
  <c r="I12" i="154"/>
  <c r="V12" i="154"/>
  <c r="H5" i="155"/>
  <c r="S5" i="155"/>
  <c r="W7" i="155"/>
  <c r="O7" i="155"/>
  <c r="G7" i="155"/>
  <c r="U7" i="155"/>
  <c r="M7" i="155"/>
  <c r="E7" i="155"/>
  <c r="AB7" i="155"/>
  <c r="T7" i="155"/>
  <c r="L7" i="155"/>
  <c r="D7" i="155"/>
  <c r="N7" i="155"/>
  <c r="Z7" i="155"/>
  <c r="H9" i="155"/>
  <c r="S9" i="155"/>
  <c r="W11" i="155"/>
  <c r="O11" i="155"/>
  <c r="G11" i="155"/>
  <c r="U11" i="155"/>
  <c r="M11" i="155"/>
  <c r="E11" i="155"/>
  <c r="AB11" i="155"/>
  <c r="T11" i="155"/>
  <c r="L11" i="155"/>
  <c r="D11" i="155"/>
  <c r="N11" i="155"/>
  <c r="Z11" i="155"/>
  <c r="H13" i="155"/>
  <c r="S13" i="155"/>
  <c r="F6" i="156"/>
  <c r="R6" i="156"/>
  <c r="F10" i="156"/>
  <c r="R10" i="156"/>
  <c r="C12" i="156"/>
  <c r="V12" i="156"/>
  <c r="K6" i="157"/>
  <c r="W8" i="157"/>
  <c r="O8" i="157"/>
  <c r="G8" i="157"/>
  <c r="T8" i="157"/>
  <c r="K8" i="157"/>
  <c r="B8" i="157"/>
  <c r="Z8" i="157"/>
  <c r="P8" i="157"/>
  <c r="E8" i="157"/>
  <c r="Y8" i="157"/>
  <c r="N8" i="157"/>
  <c r="D8" i="157"/>
  <c r="X8" i="157"/>
  <c r="M8" i="157"/>
  <c r="C8" i="157"/>
  <c r="U8" i="157"/>
  <c r="J8" i="157"/>
  <c r="S8" i="157"/>
  <c r="I8" i="157"/>
  <c r="AB8" i="157"/>
  <c r="N12" i="157"/>
  <c r="N10" i="156"/>
  <c r="AA5" i="157"/>
  <c r="S5" i="157"/>
  <c r="K5" i="157"/>
  <c r="C5" i="157"/>
  <c r="V5" i="157"/>
  <c r="M5" i="157"/>
  <c r="D5" i="157"/>
  <c r="Z5" i="157"/>
  <c r="P5" i="157"/>
  <c r="F5" i="157"/>
  <c r="Y5" i="157"/>
  <c r="O5" i="157"/>
  <c r="E5" i="157"/>
  <c r="X5" i="157"/>
  <c r="N5" i="157"/>
  <c r="B5" i="157"/>
  <c r="U5" i="157"/>
  <c r="J5" i="157"/>
  <c r="T5" i="157"/>
  <c r="I5" i="157"/>
  <c r="J4" i="154"/>
  <c r="X4" i="154"/>
  <c r="C6" i="154"/>
  <c r="Q6" i="154"/>
  <c r="J8" i="154"/>
  <c r="X8" i="154"/>
  <c r="C10" i="154"/>
  <c r="Q10" i="154"/>
  <c r="J12" i="154"/>
  <c r="X12" i="154"/>
  <c r="I5" i="155"/>
  <c r="V5" i="155"/>
  <c r="B7" i="155"/>
  <c r="P7" i="155"/>
  <c r="AA7" i="155"/>
  <c r="I9" i="155"/>
  <c r="V9" i="155"/>
  <c r="B11" i="155"/>
  <c r="P11" i="155"/>
  <c r="AA11" i="155"/>
  <c r="I13" i="155"/>
  <c r="V13" i="155"/>
  <c r="W4" i="156"/>
  <c r="O4" i="156"/>
  <c r="G4" i="156"/>
  <c r="U4" i="156"/>
  <c r="M4" i="156"/>
  <c r="E4" i="156"/>
  <c r="A1" i="156"/>
  <c r="AB4" i="156"/>
  <c r="T4" i="156"/>
  <c r="L4" i="156"/>
  <c r="D4" i="156"/>
  <c r="N4" i="156"/>
  <c r="Z4" i="156"/>
  <c r="H6" i="156"/>
  <c r="W8" i="156"/>
  <c r="O8" i="156"/>
  <c r="G8" i="156"/>
  <c r="U8" i="156"/>
  <c r="M8" i="156"/>
  <c r="E8" i="156"/>
  <c r="AB8" i="156"/>
  <c r="T8" i="156"/>
  <c r="L8" i="156"/>
  <c r="D8" i="156"/>
  <c r="N8" i="156"/>
  <c r="Z8" i="156"/>
  <c r="H10" i="156"/>
  <c r="S10" i="156"/>
  <c r="F12" i="156"/>
  <c r="X12" i="156"/>
  <c r="Q5" i="157"/>
  <c r="F8" i="157"/>
  <c r="S12" i="157"/>
  <c r="W6" i="156"/>
  <c r="O6" i="156"/>
  <c r="G6" i="156"/>
  <c r="U6" i="156"/>
  <c r="M6" i="156"/>
  <c r="E6" i="156"/>
  <c r="AB6" i="156"/>
  <c r="T6" i="156"/>
  <c r="L6" i="156"/>
  <c r="D6" i="156"/>
  <c r="Z6" i="156"/>
  <c r="W6" i="157"/>
  <c r="O6" i="157"/>
  <c r="G6" i="157"/>
  <c r="U6" i="157"/>
  <c r="L6" i="157"/>
  <c r="C6" i="157"/>
  <c r="S6" i="157"/>
  <c r="I6" i="157"/>
  <c r="AB6" i="157"/>
  <c r="R6" i="157"/>
  <c r="H6" i="157"/>
  <c r="AA6" i="157"/>
  <c r="Q6" i="157"/>
  <c r="F6" i="157"/>
  <c r="Y6" i="157"/>
  <c r="N6" i="157"/>
  <c r="D6" i="157"/>
  <c r="X6" i="157"/>
  <c r="M6" i="157"/>
  <c r="B6" i="157"/>
  <c r="K4" i="154"/>
  <c r="F6" i="154"/>
  <c r="R6" i="154"/>
  <c r="K8" i="154"/>
  <c r="F10" i="154"/>
  <c r="R10" i="154"/>
  <c r="K12" i="154"/>
  <c r="J5" i="155"/>
  <c r="C7" i="155"/>
  <c r="Q7" i="155"/>
  <c r="J9" i="155"/>
  <c r="X9" i="155"/>
  <c r="C11" i="155"/>
  <c r="Q11" i="155"/>
  <c r="J13" i="155"/>
  <c r="X13" i="155"/>
  <c r="I6" i="156"/>
  <c r="V6" i="156"/>
  <c r="I10" i="156"/>
  <c r="V10" i="156"/>
  <c r="G12" i="156"/>
  <c r="Y12" i="156"/>
  <c r="R5" i="157"/>
  <c r="T6" i="157"/>
  <c r="H8" i="157"/>
  <c r="Y12" i="157"/>
  <c r="AA4" i="158"/>
  <c r="S4" i="158"/>
  <c r="K4" i="158"/>
  <c r="C4" i="158"/>
  <c r="W4" i="158"/>
  <c r="N4" i="158"/>
  <c r="E4" i="158"/>
  <c r="A1" i="158"/>
  <c r="Z4" i="158"/>
  <c r="Q4" i="158"/>
  <c r="H4" i="158"/>
  <c r="X4" i="158"/>
  <c r="L4" i="158"/>
  <c r="V4" i="158"/>
  <c r="J4" i="158"/>
  <c r="U4" i="158"/>
  <c r="I4" i="158"/>
  <c r="R4" i="158"/>
  <c r="F4" i="158"/>
  <c r="P4" i="158"/>
  <c r="D4" i="158"/>
  <c r="W4" i="159"/>
  <c r="O4" i="159"/>
  <c r="G4" i="159"/>
  <c r="V4" i="159"/>
  <c r="N4" i="159"/>
  <c r="F4" i="159"/>
  <c r="X4" i="159"/>
  <c r="L4" i="159"/>
  <c r="B4" i="159"/>
  <c r="S4" i="159"/>
  <c r="I4" i="159"/>
  <c r="AB4" i="159"/>
  <c r="R4" i="159"/>
  <c r="H4" i="159"/>
  <c r="AA4" i="159"/>
  <c r="Q4" i="159"/>
  <c r="E4" i="159"/>
  <c r="A1" i="159"/>
  <c r="Z4" i="159"/>
  <c r="P4" i="159"/>
  <c r="D4" i="159"/>
  <c r="Y4" i="159"/>
  <c r="U4" i="159"/>
  <c r="T4" i="159"/>
  <c r="M4" i="159"/>
  <c r="K4" i="159"/>
  <c r="J4" i="159"/>
  <c r="W4" i="154"/>
  <c r="O4" i="154"/>
  <c r="U4" i="154"/>
  <c r="M4" i="154"/>
  <c r="AB4" i="154"/>
  <c r="T4" i="154"/>
  <c r="L4" i="154"/>
  <c r="N4" i="154"/>
  <c r="Z4" i="154"/>
  <c r="W8" i="154"/>
  <c r="O8" i="154"/>
  <c r="G8" i="154"/>
  <c r="U8" i="154"/>
  <c r="M8" i="154"/>
  <c r="E8" i="154"/>
  <c r="AB8" i="154"/>
  <c r="T8" i="154"/>
  <c r="L8" i="154"/>
  <c r="D8" i="154"/>
  <c r="N8" i="154"/>
  <c r="Z8" i="154"/>
  <c r="W12" i="154"/>
  <c r="O12" i="154"/>
  <c r="G12" i="154"/>
  <c r="U12" i="154"/>
  <c r="M12" i="154"/>
  <c r="E12" i="154"/>
  <c r="AB12" i="154"/>
  <c r="T12" i="154"/>
  <c r="L12" i="154"/>
  <c r="D12" i="154"/>
  <c r="N12" i="154"/>
  <c r="Z12" i="154"/>
  <c r="K13" i="155"/>
  <c r="J6" i="156"/>
  <c r="X6" i="156"/>
  <c r="J10" i="156"/>
  <c r="J12" i="156"/>
  <c r="W5" i="157"/>
  <c r="V6" i="157"/>
  <c r="C4" i="159"/>
  <c r="W10" i="156"/>
  <c r="O10" i="156"/>
  <c r="G10" i="156"/>
  <c r="U10" i="156"/>
  <c r="M10" i="156"/>
  <c r="E10" i="156"/>
  <c r="AB10" i="156"/>
  <c r="T10" i="156"/>
  <c r="L10" i="156"/>
  <c r="D10" i="156"/>
  <c r="P4" i="154"/>
  <c r="AA4" i="154"/>
  <c r="I6" i="154"/>
  <c r="V6" i="154"/>
  <c r="B8" i="154"/>
  <c r="P8" i="154"/>
  <c r="AA8" i="154"/>
  <c r="I10" i="154"/>
  <c r="V10" i="154"/>
  <c r="B12" i="154"/>
  <c r="P12" i="154"/>
  <c r="AA12" i="154"/>
  <c r="W5" i="155"/>
  <c r="O5" i="155"/>
  <c r="G5" i="155"/>
  <c r="U5" i="155"/>
  <c r="M5" i="155"/>
  <c r="E5" i="155"/>
  <c r="AB5" i="155"/>
  <c r="T5" i="155"/>
  <c r="L5" i="155"/>
  <c r="D5" i="155"/>
  <c r="N5" i="155"/>
  <c r="Z5" i="155"/>
  <c r="W9" i="155"/>
  <c r="O9" i="155"/>
  <c r="G9" i="155"/>
  <c r="U9" i="155"/>
  <c r="M9" i="155"/>
  <c r="E9" i="155"/>
  <c r="AB9" i="155"/>
  <c r="T9" i="155"/>
  <c r="L9" i="155"/>
  <c r="D9" i="155"/>
  <c r="N9" i="155"/>
  <c r="Z9" i="155"/>
  <c r="W13" i="155"/>
  <c r="O13" i="155"/>
  <c r="G13" i="155"/>
  <c r="U13" i="155"/>
  <c r="M13" i="155"/>
  <c r="E13" i="155"/>
  <c r="AB13" i="155"/>
  <c r="T13" i="155"/>
  <c r="L13" i="155"/>
  <c r="D13" i="155"/>
  <c r="N13" i="155"/>
  <c r="Z13" i="155"/>
  <c r="K6" i="156"/>
  <c r="Y6" i="156"/>
  <c r="K10" i="156"/>
  <c r="Y10" i="156"/>
  <c r="M12" i="156"/>
  <c r="AB5" i="157"/>
  <c r="Z6" i="157"/>
  <c r="W12" i="157"/>
  <c r="O12" i="157"/>
  <c r="G12" i="157"/>
  <c r="AA12" i="157"/>
  <c r="R12" i="157"/>
  <c r="I12" i="157"/>
  <c r="U12" i="157"/>
  <c r="L12" i="157"/>
  <c r="C12" i="157"/>
  <c r="X12" i="157"/>
  <c r="K12" i="157"/>
  <c r="V12" i="157"/>
  <c r="J12" i="157"/>
  <c r="T12" i="157"/>
  <c r="H12" i="157"/>
  <c r="Q12" i="157"/>
  <c r="E12" i="157"/>
  <c r="AB12" i="157"/>
  <c r="P12" i="157"/>
  <c r="D12" i="157"/>
  <c r="H5" i="154"/>
  <c r="P5" i="154"/>
  <c r="X5" i="154"/>
  <c r="H7" i="154"/>
  <c r="P7" i="154"/>
  <c r="X7" i="154"/>
  <c r="H9" i="154"/>
  <c r="P9" i="154"/>
  <c r="X9" i="154"/>
  <c r="H11" i="154"/>
  <c r="P11" i="154"/>
  <c r="X11" i="154"/>
  <c r="H13" i="154"/>
  <c r="P13" i="154"/>
  <c r="X13" i="154"/>
  <c r="H4" i="155"/>
  <c r="P4" i="155"/>
  <c r="X4" i="155"/>
  <c r="H6" i="155"/>
  <c r="P6" i="155"/>
  <c r="X6" i="155"/>
  <c r="H8" i="155"/>
  <c r="P8" i="155"/>
  <c r="X8" i="155"/>
  <c r="H10" i="155"/>
  <c r="P10" i="155"/>
  <c r="X10" i="155"/>
  <c r="H12" i="155"/>
  <c r="P12" i="155"/>
  <c r="X12" i="155"/>
  <c r="H5" i="156"/>
  <c r="P5" i="156"/>
  <c r="X5" i="156"/>
  <c r="H7" i="156"/>
  <c r="P7" i="156"/>
  <c r="X7" i="156"/>
  <c r="H9" i="156"/>
  <c r="P9" i="156"/>
  <c r="X9" i="156"/>
  <c r="I11" i="156"/>
  <c r="R11" i="156"/>
  <c r="F4" i="157"/>
  <c r="Q4" i="157"/>
  <c r="AA4" i="157"/>
  <c r="F7" i="157"/>
  <c r="P7" i="157"/>
  <c r="Z7" i="157"/>
  <c r="G11" i="157"/>
  <c r="T11" i="157"/>
  <c r="M13" i="157"/>
  <c r="W5" i="158"/>
  <c r="O5" i="158"/>
  <c r="G5" i="158"/>
  <c r="V5" i="158"/>
  <c r="M5" i="158"/>
  <c r="D5" i="158"/>
  <c r="Z5" i="158"/>
  <c r="Q5" i="158"/>
  <c r="H5" i="158"/>
  <c r="L5" i="158"/>
  <c r="Y5" i="158"/>
  <c r="E7" i="158"/>
  <c r="S7" i="158"/>
  <c r="I5" i="154"/>
  <c r="Q5" i="154"/>
  <c r="Y5" i="154"/>
  <c r="I7" i="154"/>
  <c r="Q7" i="154"/>
  <c r="Y7" i="154"/>
  <c r="I9" i="154"/>
  <c r="Q9" i="154"/>
  <c r="Y9" i="154"/>
  <c r="I11" i="154"/>
  <c r="Q11" i="154"/>
  <c r="Y11" i="154"/>
  <c r="I13" i="154"/>
  <c r="Q13" i="154"/>
  <c r="Y13" i="154"/>
  <c r="I4" i="155"/>
  <c r="Q4" i="155"/>
  <c r="Y4" i="155"/>
  <c r="I6" i="155"/>
  <c r="Q6" i="155"/>
  <c r="Y6" i="155"/>
  <c r="I8" i="155"/>
  <c r="Q8" i="155"/>
  <c r="Y8" i="155"/>
  <c r="I10" i="155"/>
  <c r="Q10" i="155"/>
  <c r="Y10" i="155"/>
  <c r="I12" i="155"/>
  <c r="Q12" i="155"/>
  <c r="Y12" i="155"/>
  <c r="I5" i="156"/>
  <c r="Q5" i="156"/>
  <c r="Y5" i="156"/>
  <c r="I7" i="156"/>
  <c r="Q7" i="156"/>
  <c r="Y7" i="156"/>
  <c r="I9" i="156"/>
  <c r="Q9" i="156"/>
  <c r="Y9" i="156"/>
  <c r="X11" i="156"/>
  <c r="P11" i="156"/>
  <c r="H11" i="156"/>
  <c r="J11" i="156"/>
  <c r="S11" i="156"/>
  <c r="AB11" i="156"/>
  <c r="H4" i="157"/>
  <c r="R4" i="157"/>
  <c r="AB4" i="157"/>
  <c r="G7" i="157"/>
  <c r="Q7" i="157"/>
  <c r="AB7" i="157"/>
  <c r="H11" i="157"/>
  <c r="U11" i="157"/>
  <c r="AA13" i="157"/>
  <c r="S13" i="157"/>
  <c r="K13" i="157"/>
  <c r="C13" i="157"/>
  <c r="Z13" i="157"/>
  <c r="Q13" i="157"/>
  <c r="H13" i="157"/>
  <c r="U13" i="157"/>
  <c r="L13" i="157"/>
  <c r="B13" i="157"/>
  <c r="N13" i="157"/>
  <c r="Y13" i="157"/>
  <c r="H7" i="158"/>
  <c r="T7" i="158"/>
  <c r="AA10" i="158"/>
  <c r="S10" i="158"/>
  <c r="K10" i="158"/>
  <c r="C10" i="158"/>
  <c r="Z10" i="158"/>
  <c r="R10" i="158"/>
  <c r="J10" i="158"/>
  <c r="B10" i="158"/>
  <c r="X10" i="158"/>
  <c r="N10" i="158"/>
  <c r="D10" i="158"/>
  <c r="U10" i="158"/>
  <c r="I10" i="158"/>
  <c r="Q10" i="158"/>
  <c r="G10" i="158"/>
  <c r="T10" i="158"/>
  <c r="C5" i="154"/>
  <c r="K5" i="154"/>
  <c r="S5" i="154"/>
  <c r="C7" i="154"/>
  <c r="K7" i="154"/>
  <c r="S7" i="154"/>
  <c r="C9" i="154"/>
  <c r="K9" i="154"/>
  <c r="S9" i="154"/>
  <c r="C11" i="154"/>
  <c r="K11" i="154"/>
  <c r="S11" i="154"/>
  <c r="C13" i="154"/>
  <c r="K13" i="154"/>
  <c r="S13" i="154"/>
  <c r="C4" i="155"/>
  <c r="K4" i="155"/>
  <c r="S4" i="155"/>
  <c r="C6" i="155"/>
  <c r="K6" i="155"/>
  <c r="S6" i="155"/>
  <c r="C8" i="155"/>
  <c r="K8" i="155"/>
  <c r="S8" i="155"/>
  <c r="C10" i="155"/>
  <c r="K10" i="155"/>
  <c r="S10" i="155"/>
  <c r="C12" i="155"/>
  <c r="K12" i="155"/>
  <c r="S12" i="155"/>
  <c r="C5" i="156"/>
  <c r="K5" i="156"/>
  <c r="S5" i="156"/>
  <c r="C7" i="156"/>
  <c r="K7" i="156"/>
  <c r="S7" i="156"/>
  <c r="C9" i="156"/>
  <c r="K9" i="156"/>
  <c r="S9" i="156"/>
  <c r="C11" i="156"/>
  <c r="L11" i="156"/>
  <c r="U11" i="156"/>
  <c r="J4" i="157"/>
  <c r="I7" i="157"/>
  <c r="L11" i="157"/>
  <c r="E13" i="157"/>
  <c r="P13" i="157"/>
  <c r="E5" i="158"/>
  <c r="R5" i="158"/>
  <c r="AA6" i="158"/>
  <c r="S6" i="158"/>
  <c r="K6" i="158"/>
  <c r="C6" i="158"/>
  <c r="V6" i="158"/>
  <c r="M6" i="158"/>
  <c r="D6" i="158"/>
  <c r="Y6" i="158"/>
  <c r="P6" i="158"/>
  <c r="G6" i="158"/>
  <c r="N6" i="158"/>
  <c r="Z6" i="158"/>
  <c r="J7" i="158"/>
  <c r="W9" i="158"/>
  <c r="O9" i="158"/>
  <c r="G9" i="158"/>
  <c r="V9" i="158"/>
  <c r="N9" i="158"/>
  <c r="F9" i="158"/>
  <c r="T9" i="158"/>
  <c r="J9" i="158"/>
  <c r="AA9" i="158"/>
  <c r="Q9" i="158"/>
  <c r="E9" i="158"/>
  <c r="Y9" i="158"/>
  <c r="M9" i="158"/>
  <c r="C9" i="158"/>
  <c r="R9" i="158"/>
  <c r="F10" i="158"/>
  <c r="W10" i="158"/>
  <c r="W4" i="157"/>
  <c r="O4" i="157"/>
  <c r="G4" i="157"/>
  <c r="V4" i="157"/>
  <c r="M4" i="157"/>
  <c r="D4" i="157"/>
  <c r="K4" i="157"/>
  <c r="U4" i="157"/>
  <c r="AA11" i="157"/>
  <c r="S11" i="157"/>
  <c r="K11" i="157"/>
  <c r="C11" i="157"/>
  <c r="AB11" i="157"/>
  <c r="R11" i="157"/>
  <c r="I11" i="157"/>
  <c r="V11" i="157"/>
  <c r="M11" i="157"/>
  <c r="D11" i="157"/>
  <c r="N11" i="157"/>
  <c r="Y11" i="157"/>
  <c r="B4" i="157"/>
  <c r="L4" i="157"/>
  <c r="X4" i="157"/>
  <c r="AA7" i="157"/>
  <c r="S7" i="157"/>
  <c r="K7" i="157"/>
  <c r="C7" i="157"/>
  <c r="U7" i="157"/>
  <c r="L7" i="157"/>
  <c r="B7" i="157"/>
  <c r="M7" i="157"/>
  <c r="W7" i="157"/>
  <c r="B11" i="157"/>
  <c r="O11" i="157"/>
  <c r="Z11" i="157"/>
  <c r="W7" i="158"/>
  <c r="O7" i="158"/>
  <c r="G7" i="158"/>
  <c r="V7" i="158"/>
  <c r="N7" i="158"/>
  <c r="X7" i="158"/>
  <c r="L7" i="158"/>
  <c r="C7" i="158"/>
  <c r="AA7" i="158"/>
  <c r="Q7" i="158"/>
  <c r="F7" i="158"/>
  <c r="M7" i="158"/>
  <c r="AB7" i="158"/>
  <c r="V11" i="159"/>
  <c r="N11" i="159"/>
  <c r="F11" i="159"/>
  <c r="T11" i="159"/>
  <c r="K11" i="159"/>
  <c r="B11" i="159"/>
  <c r="AA11" i="159"/>
  <c r="R11" i="159"/>
  <c r="I11" i="159"/>
  <c r="Z11" i="159"/>
  <c r="Q11" i="159"/>
  <c r="H11" i="159"/>
  <c r="AB11" i="159"/>
  <c r="M11" i="159"/>
  <c r="Y11" i="159"/>
  <c r="L11" i="159"/>
  <c r="X11" i="159"/>
  <c r="J11" i="159"/>
  <c r="W11" i="159"/>
  <c r="G11" i="159"/>
  <c r="U11" i="159"/>
  <c r="E11" i="159"/>
  <c r="S11" i="159"/>
  <c r="D11" i="159"/>
  <c r="P11" i="159"/>
  <c r="C11" i="159"/>
  <c r="Z10" i="159"/>
  <c r="R10" i="159"/>
  <c r="J10" i="159"/>
  <c r="B10" i="159"/>
  <c r="U10" i="159"/>
  <c r="L10" i="159"/>
  <c r="C10" i="159"/>
  <c r="AB10" i="159"/>
  <c r="S10" i="159"/>
  <c r="I10" i="159"/>
  <c r="AA10" i="159"/>
  <c r="Q10" i="159"/>
  <c r="H10" i="159"/>
  <c r="O10" i="159"/>
  <c r="M7" i="160"/>
  <c r="Y7" i="160"/>
  <c r="J12" i="160"/>
  <c r="I8" i="158"/>
  <c r="W11" i="158"/>
  <c r="O11" i="158"/>
  <c r="G11" i="158"/>
  <c r="V11" i="158"/>
  <c r="N11" i="158"/>
  <c r="F11" i="158"/>
  <c r="K11" i="158"/>
  <c r="U11" i="158"/>
  <c r="I13" i="158"/>
  <c r="J5" i="159"/>
  <c r="D10" i="159"/>
  <c r="P10" i="159"/>
  <c r="W8" i="160"/>
  <c r="O8" i="160"/>
  <c r="G8" i="160"/>
  <c r="V8" i="160"/>
  <c r="N8" i="160"/>
  <c r="F8" i="160"/>
  <c r="X8" i="160"/>
  <c r="L8" i="160"/>
  <c r="B8" i="160"/>
  <c r="T8" i="160"/>
  <c r="J8" i="160"/>
  <c r="S8" i="160"/>
  <c r="I8" i="160"/>
  <c r="Q8" i="160"/>
  <c r="K12" i="160"/>
  <c r="Z7" i="160"/>
  <c r="R7" i="160"/>
  <c r="J7" i="160"/>
  <c r="B7" i="160"/>
  <c r="U7" i="160"/>
  <c r="L7" i="160"/>
  <c r="C7" i="160"/>
  <c r="AB7" i="160"/>
  <c r="S7" i="160"/>
  <c r="I7" i="160"/>
  <c r="AA7" i="160"/>
  <c r="Q7" i="160"/>
  <c r="H7" i="160"/>
  <c r="O7" i="160"/>
  <c r="L12" i="160"/>
  <c r="AA8" i="158"/>
  <c r="S8" i="158"/>
  <c r="K8" i="158"/>
  <c r="C8" i="158"/>
  <c r="Z8" i="158"/>
  <c r="R8" i="158"/>
  <c r="J8" i="158"/>
  <c r="B8" i="158"/>
  <c r="M8" i="158"/>
  <c r="W8" i="158"/>
  <c r="W13" i="158"/>
  <c r="O13" i="158"/>
  <c r="G13" i="158"/>
  <c r="V13" i="158"/>
  <c r="N13" i="158"/>
  <c r="F13" i="158"/>
  <c r="K13" i="158"/>
  <c r="U13" i="158"/>
  <c r="V5" i="159"/>
  <c r="N5" i="159"/>
  <c r="F5" i="159"/>
  <c r="U5" i="159"/>
  <c r="L5" i="159"/>
  <c r="C5" i="159"/>
  <c r="T5" i="159"/>
  <c r="K5" i="159"/>
  <c r="B5" i="159"/>
  <c r="O5" i="159"/>
  <c r="Z5" i="159"/>
  <c r="F10" i="159"/>
  <c r="V10" i="159"/>
  <c r="D7" i="160"/>
  <c r="P7" i="160"/>
  <c r="AA11" i="160"/>
  <c r="S11" i="160"/>
  <c r="K11" i="160"/>
  <c r="C11" i="160"/>
  <c r="Z11" i="160"/>
  <c r="R11" i="160"/>
  <c r="J11" i="160"/>
  <c r="B11" i="160"/>
  <c r="Y11" i="160"/>
  <c r="O11" i="160"/>
  <c r="E11" i="160"/>
  <c r="X11" i="160"/>
  <c r="N11" i="160"/>
  <c r="D11" i="160"/>
  <c r="V11" i="160"/>
  <c r="L11" i="160"/>
  <c r="U11" i="160"/>
  <c r="I11" i="160"/>
  <c r="W11" i="160"/>
  <c r="Q12" i="160"/>
  <c r="W12" i="160"/>
  <c r="O12" i="160"/>
  <c r="G12" i="160"/>
  <c r="V12" i="160"/>
  <c r="N12" i="160"/>
  <c r="F12" i="160"/>
  <c r="S12" i="160"/>
  <c r="I12" i="160"/>
  <c r="AB12" i="160"/>
  <c r="R12" i="160"/>
  <c r="H12" i="160"/>
  <c r="Z12" i="160"/>
  <c r="P12" i="160"/>
  <c r="D12" i="160"/>
  <c r="Y12" i="160"/>
  <c r="M12" i="160"/>
  <c r="C12" i="160"/>
  <c r="U12" i="160"/>
  <c r="W13" i="156"/>
  <c r="O13" i="156"/>
  <c r="G13" i="156"/>
  <c r="J13" i="156"/>
  <c r="S13" i="156"/>
  <c r="AB13" i="156"/>
  <c r="AA9" i="157"/>
  <c r="S9" i="157"/>
  <c r="K9" i="157"/>
  <c r="C9" i="157"/>
  <c r="J9" i="157"/>
  <c r="T9" i="157"/>
  <c r="W10" i="157"/>
  <c r="O10" i="157"/>
  <c r="G10" i="157"/>
  <c r="J10" i="157"/>
  <c r="S10" i="157"/>
  <c r="AB10" i="157"/>
  <c r="F8" i="158"/>
  <c r="P8" i="158"/>
  <c r="AB8" i="158"/>
  <c r="H11" i="158"/>
  <c r="R11" i="158"/>
  <c r="AB11" i="158"/>
  <c r="D13" i="158"/>
  <c r="P13" i="158"/>
  <c r="Z13" i="158"/>
  <c r="G5" i="159"/>
  <c r="R5" i="159"/>
  <c r="M10" i="159"/>
  <c r="Y10" i="159"/>
  <c r="G7" i="160"/>
  <c r="W7" i="160"/>
  <c r="K8" i="160"/>
  <c r="AA8" i="160"/>
  <c r="H11" i="160"/>
  <c r="B12" i="160"/>
  <c r="X12" i="160"/>
  <c r="Z6" i="159"/>
  <c r="R6" i="159"/>
  <c r="J6" i="159"/>
  <c r="B6" i="159"/>
  <c r="K6" i="159"/>
  <c r="T6" i="159"/>
  <c r="V7" i="159"/>
  <c r="N7" i="159"/>
  <c r="F7" i="159"/>
  <c r="J7" i="159"/>
  <c r="S7" i="159"/>
  <c r="AB7" i="159"/>
  <c r="G12" i="159"/>
  <c r="P12" i="159"/>
  <c r="Y12" i="159"/>
  <c r="G13" i="159"/>
  <c r="P13" i="159"/>
  <c r="Y13" i="159"/>
  <c r="V4" i="160"/>
  <c r="N4" i="160"/>
  <c r="F4" i="160"/>
  <c r="J4" i="160"/>
  <c r="S4" i="160"/>
  <c r="AB4" i="160"/>
  <c r="AA9" i="160"/>
  <c r="S9" i="160"/>
  <c r="K9" i="160"/>
  <c r="C9" i="160"/>
  <c r="Z9" i="160"/>
  <c r="R9" i="160"/>
  <c r="J9" i="160"/>
  <c r="B9" i="160"/>
  <c r="M9" i="160"/>
  <c r="W9" i="160"/>
  <c r="E10" i="160"/>
  <c r="Q10" i="160"/>
  <c r="AA10" i="160"/>
  <c r="G13" i="160"/>
  <c r="Q13" i="160"/>
  <c r="C6" i="159"/>
  <c r="L6" i="159"/>
  <c r="U6" i="159"/>
  <c r="B7" i="159"/>
  <c r="K7" i="159"/>
  <c r="T7" i="159"/>
  <c r="Z8" i="159"/>
  <c r="R8" i="159"/>
  <c r="J8" i="159"/>
  <c r="B8" i="159"/>
  <c r="K8" i="159"/>
  <c r="T8" i="159"/>
  <c r="V9" i="159"/>
  <c r="N9" i="159"/>
  <c r="F9" i="159"/>
  <c r="J9" i="159"/>
  <c r="S9" i="159"/>
  <c r="AB9" i="159"/>
  <c r="H12" i="159"/>
  <c r="Q12" i="159"/>
  <c r="H13" i="159"/>
  <c r="Q13" i="159"/>
  <c r="B4" i="160"/>
  <c r="K4" i="160"/>
  <c r="T4" i="160"/>
  <c r="Z5" i="160"/>
  <c r="R5" i="160"/>
  <c r="J5" i="160"/>
  <c r="B5" i="160"/>
  <c r="K5" i="160"/>
  <c r="T5" i="160"/>
  <c r="V6" i="160"/>
  <c r="N6" i="160"/>
  <c r="F6" i="160"/>
  <c r="J6" i="160"/>
  <c r="S6" i="160"/>
  <c r="AB6" i="160"/>
  <c r="D9" i="160"/>
  <c r="N9" i="160"/>
  <c r="X9" i="160"/>
  <c r="H10" i="160"/>
  <c r="R10" i="160"/>
  <c r="AB10" i="160"/>
  <c r="H13" i="160"/>
  <c r="T13" i="160"/>
  <c r="Z12" i="159"/>
  <c r="R12" i="159"/>
  <c r="J12" i="159"/>
  <c r="B12" i="159"/>
  <c r="K12" i="159"/>
  <c r="T12" i="159"/>
  <c r="V13" i="159"/>
  <c r="N13" i="159"/>
  <c r="F13" i="159"/>
  <c r="J13" i="159"/>
  <c r="S13" i="159"/>
  <c r="AB13" i="159"/>
  <c r="J10" i="160"/>
  <c r="L13" i="160"/>
  <c r="W10" i="160"/>
  <c r="O10" i="160"/>
  <c r="G10" i="160"/>
  <c r="V10" i="160"/>
  <c r="N10" i="160"/>
  <c r="F10" i="160"/>
  <c r="K10" i="160"/>
  <c r="U10" i="160"/>
  <c r="AA13" i="160"/>
  <c r="S13" i="160"/>
  <c r="K13" i="160"/>
  <c r="C13" i="160"/>
  <c r="Z13" i="160"/>
  <c r="R13" i="160"/>
  <c r="J13" i="160"/>
  <c r="B13" i="160"/>
  <c r="M13" i="160"/>
  <c r="W13" i="160"/>
  <c r="X6" i="165"/>
  <c r="P6" i="165"/>
  <c r="H6" i="165"/>
  <c r="W6" i="165"/>
  <c r="O6" i="165"/>
  <c r="G6" i="165"/>
  <c r="S6" i="165"/>
  <c r="I6" i="165"/>
  <c r="AB6" i="165"/>
  <c r="R6" i="165"/>
  <c r="F6" i="165"/>
  <c r="AA6" i="165"/>
  <c r="Q6" i="165"/>
  <c r="E6" i="165"/>
  <c r="Z6" i="165"/>
  <c r="N6" i="165"/>
  <c r="D6" i="165"/>
  <c r="Y6" i="165"/>
  <c r="M6" i="165"/>
  <c r="C6" i="165"/>
  <c r="B6" i="165"/>
  <c r="V8" i="166"/>
  <c r="N8" i="166"/>
  <c r="F8" i="166"/>
  <c r="AB8" i="166"/>
  <c r="T8" i="166"/>
  <c r="L8" i="166"/>
  <c r="D8" i="166"/>
  <c r="AA8" i="166"/>
  <c r="S8" i="166"/>
  <c r="K8" i="166"/>
  <c r="C8" i="166"/>
  <c r="W8" i="166"/>
  <c r="I8" i="166"/>
  <c r="R8" i="166"/>
  <c r="G8" i="166"/>
  <c r="Q8" i="166"/>
  <c r="E8" i="166"/>
  <c r="U8" i="166"/>
  <c r="P8" i="166"/>
  <c r="O8" i="166"/>
  <c r="M8" i="166"/>
  <c r="J8" i="166"/>
  <c r="Z8" i="166"/>
  <c r="H8" i="166"/>
  <c r="Y8" i="166"/>
  <c r="B8" i="166"/>
  <c r="Z6" i="167"/>
  <c r="R6" i="167"/>
  <c r="J6" i="167"/>
  <c r="B6" i="167"/>
  <c r="X6" i="167"/>
  <c r="P6" i="167"/>
  <c r="H6" i="167"/>
  <c r="W6" i="167"/>
  <c r="O6" i="167"/>
  <c r="G6" i="167"/>
  <c r="U6" i="167"/>
  <c r="I6" i="167"/>
  <c r="S6" i="167"/>
  <c r="E6" i="167"/>
  <c r="Q6" i="167"/>
  <c r="D6" i="167"/>
  <c r="T6" i="167"/>
  <c r="N6" i="167"/>
  <c r="M6" i="167"/>
  <c r="L6" i="167"/>
  <c r="AB6" i="167"/>
  <c r="K6" i="167"/>
  <c r="AA6" i="167"/>
  <c r="F6" i="167"/>
  <c r="Y6" i="167"/>
  <c r="C6" i="167"/>
  <c r="AB9" i="165"/>
  <c r="T9" i="165"/>
  <c r="L9" i="165"/>
  <c r="D9" i="165"/>
  <c r="AA9" i="165"/>
  <c r="S9" i="165"/>
  <c r="K9" i="165"/>
  <c r="C9" i="165"/>
  <c r="V9" i="165"/>
  <c r="J9" i="165"/>
  <c r="U9" i="165"/>
  <c r="I9" i="165"/>
  <c r="R9" i="165"/>
  <c r="H9" i="165"/>
  <c r="Q9" i="165"/>
  <c r="G9" i="165"/>
  <c r="Z9" i="165"/>
  <c r="P9" i="165"/>
  <c r="F9" i="165"/>
  <c r="Y9" i="165"/>
  <c r="O9" i="165"/>
  <c r="E9" i="165"/>
  <c r="K6" i="165"/>
  <c r="B9" i="165"/>
  <c r="L6" i="165"/>
  <c r="M9" i="165"/>
  <c r="T6" i="165"/>
  <c r="N9" i="165"/>
  <c r="E4" i="165"/>
  <c r="A1" i="165"/>
  <c r="Q4" i="165"/>
  <c r="AA4" i="165"/>
  <c r="I5" i="165"/>
  <c r="U5" i="165"/>
  <c r="G7" i="165"/>
  <c r="Q7" i="165"/>
  <c r="X8" i="165"/>
  <c r="P8" i="165"/>
  <c r="H8" i="165"/>
  <c r="W8" i="165"/>
  <c r="O8" i="165"/>
  <c r="G8" i="165"/>
  <c r="K8" i="165"/>
  <c r="U8" i="165"/>
  <c r="J10" i="165"/>
  <c r="V10" i="165"/>
  <c r="I12" i="165"/>
  <c r="U12" i="165"/>
  <c r="S9" i="166"/>
  <c r="Q11" i="166"/>
  <c r="G12" i="166"/>
  <c r="Z13" i="166"/>
  <c r="R13" i="166"/>
  <c r="J13" i="166"/>
  <c r="B13" i="166"/>
  <c r="X13" i="166"/>
  <c r="P13" i="166"/>
  <c r="H13" i="166"/>
  <c r="W13" i="166"/>
  <c r="O13" i="166"/>
  <c r="G13" i="166"/>
  <c r="V13" i="166"/>
  <c r="K13" i="166"/>
  <c r="T13" i="166"/>
  <c r="F13" i="166"/>
  <c r="S13" i="166"/>
  <c r="E13" i="166"/>
  <c r="U13" i="166"/>
  <c r="M5" i="167"/>
  <c r="F4" i="165"/>
  <c r="R4" i="165"/>
  <c r="AB4" i="165"/>
  <c r="J5" i="165"/>
  <c r="H7" i="165"/>
  <c r="R7" i="165"/>
  <c r="B8" i="165"/>
  <c r="L8" i="165"/>
  <c r="V8" i="165"/>
  <c r="K10" i="165"/>
  <c r="J12" i="165"/>
  <c r="V12" i="165"/>
  <c r="J12" i="166"/>
  <c r="C13" i="166"/>
  <c r="Y13" i="166"/>
  <c r="O5" i="167"/>
  <c r="AB5" i="165"/>
  <c r="T5" i="165"/>
  <c r="L5" i="165"/>
  <c r="D5" i="165"/>
  <c r="AA5" i="165"/>
  <c r="S5" i="165"/>
  <c r="K5" i="165"/>
  <c r="C5" i="165"/>
  <c r="M5" i="165"/>
  <c r="W5" i="165"/>
  <c r="X10" i="165"/>
  <c r="P10" i="165"/>
  <c r="H10" i="165"/>
  <c r="W10" i="165"/>
  <c r="O10" i="165"/>
  <c r="S10" i="165"/>
  <c r="I10" i="165"/>
  <c r="AB10" i="165"/>
  <c r="R10" i="165"/>
  <c r="G10" i="165"/>
  <c r="L10" i="165"/>
  <c r="Z10" i="165"/>
  <c r="Z9" i="166"/>
  <c r="R9" i="166"/>
  <c r="J9" i="166"/>
  <c r="B9" i="166"/>
  <c r="X9" i="166"/>
  <c r="P9" i="166"/>
  <c r="H9" i="166"/>
  <c r="W9" i="166"/>
  <c r="O9" i="166"/>
  <c r="G9" i="166"/>
  <c r="T9" i="166"/>
  <c r="F9" i="166"/>
  <c r="Q9" i="166"/>
  <c r="D9" i="166"/>
  <c r="AB9" i="166"/>
  <c r="N9" i="166"/>
  <c r="C9" i="166"/>
  <c r="V9" i="166"/>
  <c r="Z11" i="166"/>
  <c r="R11" i="166"/>
  <c r="J11" i="166"/>
  <c r="B11" i="166"/>
  <c r="X11" i="166"/>
  <c r="P11" i="166"/>
  <c r="H11" i="166"/>
  <c r="W11" i="166"/>
  <c r="O11" i="166"/>
  <c r="G11" i="166"/>
  <c r="AB11" i="166"/>
  <c r="N11" i="166"/>
  <c r="C11" i="166"/>
  <c r="Y11" i="166"/>
  <c r="L11" i="166"/>
  <c r="V11" i="166"/>
  <c r="K11" i="166"/>
  <c r="T11" i="166"/>
  <c r="O12" i="166"/>
  <c r="J4" i="165"/>
  <c r="B5" i="165"/>
  <c r="N5" i="165"/>
  <c r="X5" i="165"/>
  <c r="J7" i="165"/>
  <c r="D8" i="165"/>
  <c r="N8" i="165"/>
  <c r="Z8" i="165"/>
  <c r="B10" i="165"/>
  <c r="M10" i="165"/>
  <c r="AA10" i="165"/>
  <c r="L12" i="165"/>
  <c r="Z7" i="166"/>
  <c r="R7" i="166"/>
  <c r="J7" i="166"/>
  <c r="B7" i="166"/>
  <c r="X7" i="166"/>
  <c r="P7" i="166"/>
  <c r="H7" i="166"/>
  <c r="W7" i="166"/>
  <c r="O7" i="166"/>
  <c r="G7" i="166"/>
  <c r="Y7" i="166"/>
  <c r="L7" i="166"/>
  <c r="U7" i="166"/>
  <c r="I7" i="166"/>
  <c r="T7" i="166"/>
  <c r="F7" i="166"/>
  <c r="S7" i="166"/>
  <c r="E9" i="166"/>
  <c r="Y9" i="166"/>
  <c r="D11" i="166"/>
  <c r="U11" i="166"/>
  <c r="P12" i="166"/>
  <c r="I13" i="166"/>
  <c r="AB13" i="166"/>
  <c r="X4" i="165"/>
  <c r="P4" i="165"/>
  <c r="H4" i="165"/>
  <c r="W4" i="165"/>
  <c r="O4" i="165"/>
  <c r="G4" i="165"/>
  <c r="K4" i="165"/>
  <c r="U4" i="165"/>
  <c r="E5" i="165"/>
  <c r="O5" i="165"/>
  <c r="Y5" i="165"/>
  <c r="AB7" i="165"/>
  <c r="T7" i="165"/>
  <c r="L7" i="165"/>
  <c r="D7" i="165"/>
  <c r="AA7" i="165"/>
  <c r="S7" i="165"/>
  <c r="K7" i="165"/>
  <c r="C7" i="165"/>
  <c r="M7" i="165"/>
  <c r="W7" i="165"/>
  <c r="C10" i="165"/>
  <c r="N10" i="165"/>
  <c r="X12" i="165"/>
  <c r="P12" i="165"/>
  <c r="H12" i="165"/>
  <c r="W12" i="165"/>
  <c r="O12" i="165"/>
  <c r="G12" i="165"/>
  <c r="AA12" i="165"/>
  <c r="Q12" i="165"/>
  <c r="E12" i="165"/>
  <c r="Z12" i="165"/>
  <c r="N12" i="165"/>
  <c r="D12" i="165"/>
  <c r="M12" i="165"/>
  <c r="I9" i="166"/>
  <c r="AA9" i="166"/>
  <c r="E11" i="166"/>
  <c r="AA11" i="166"/>
  <c r="V5" i="167"/>
  <c r="N5" i="167"/>
  <c r="F5" i="167"/>
  <c r="AB5" i="167"/>
  <c r="T5" i="167"/>
  <c r="L5" i="167"/>
  <c r="D5" i="167"/>
  <c r="AA5" i="167"/>
  <c r="S5" i="167"/>
  <c r="K5" i="167"/>
  <c r="C5" i="167"/>
  <c r="X5" i="167"/>
  <c r="J5" i="167"/>
  <c r="U5" i="167"/>
  <c r="H5" i="167"/>
  <c r="R5" i="167"/>
  <c r="G5" i="167"/>
  <c r="W5" i="167"/>
  <c r="K9" i="166"/>
  <c r="F11" i="166"/>
  <c r="V12" i="166"/>
  <c r="N12" i="166"/>
  <c r="F12" i="166"/>
  <c r="AB12" i="166"/>
  <c r="T12" i="166"/>
  <c r="L12" i="166"/>
  <c r="D12" i="166"/>
  <c r="AA12" i="166"/>
  <c r="S12" i="166"/>
  <c r="K12" i="166"/>
  <c r="C12" i="166"/>
  <c r="Y12" i="166"/>
  <c r="M12" i="166"/>
  <c r="W12" i="166"/>
  <c r="I12" i="166"/>
  <c r="U12" i="166"/>
  <c r="H12" i="166"/>
  <c r="R12" i="166"/>
  <c r="X11" i="170"/>
  <c r="P11" i="170"/>
  <c r="H11" i="170"/>
  <c r="U11" i="170"/>
  <c r="M11" i="170"/>
  <c r="E11" i="170"/>
  <c r="AB11" i="170"/>
  <c r="T11" i="170"/>
  <c r="L11" i="170"/>
  <c r="D11" i="170"/>
  <c r="AA11" i="170"/>
  <c r="S11" i="170"/>
  <c r="K11" i="170"/>
  <c r="C11" i="170"/>
  <c r="Z11" i="170"/>
  <c r="R11" i="170"/>
  <c r="J11" i="170"/>
  <c r="B11" i="170"/>
  <c r="V11" i="170"/>
  <c r="Q11" i="170"/>
  <c r="O11" i="170"/>
  <c r="N11" i="170"/>
  <c r="I11" i="170"/>
  <c r="G11" i="170"/>
  <c r="Y11" i="170"/>
  <c r="F11" i="170"/>
  <c r="W11" i="170"/>
  <c r="U11" i="168"/>
  <c r="M11" i="168"/>
  <c r="E11" i="168"/>
  <c r="AA11" i="168"/>
  <c r="R11" i="168"/>
  <c r="I11" i="168"/>
  <c r="Z11" i="168"/>
  <c r="Q11" i="168"/>
  <c r="H11" i="168"/>
  <c r="Y11" i="168"/>
  <c r="P11" i="168"/>
  <c r="G11" i="168"/>
  <c r="X11" i="168"/>
  <c r="O11" i="168"/>
  <c r="F11" i="168"/>
  <c r="W11" i="168"/>
  <c r="N11" i="168"/>
  <c r="D11" i="168"/>
  <c r="V11" i="168"/>
  <c r="L11" i="168"/>
  <c r="C11" i="168"/>
  <c r="B11" i="168"/>
  <c r="J11" i="165"/>
  <c r="H13" i="165"/>
  <c r="U13" i="165"/>
  <c r="V4" i="166"/>
  <c r="N4" i="166"/>
  <c r="F4" i="166"/>
  <c r="AB4" i="166"/>
  <c r="T4" i="166"/>
  <c r="L4" i="166"/>
  <c r="D4" i="166"/>
  <c r="AA4" i="166"/>
  <c r="S4" i="166"/>
  <c r="K4" i="166"/>
  <c r="C4" i="166"/>
  <c r="O4" i="166"/>
  <c r="Z4" i="166"/>
  <c r="L5" i="166"/>
  <c r="I6" i="166"/>
  <c r="W6" i="166"/>
  <c r="M10" i="166"/>
  <c r="I4" i="167"/>
  <c r="U4" i="167"/>
  <c r="V7" i="167"/>
  <c r="N7" i="167"/>
  <c r="F7" i="167"/>
  <c r="AB7" i="167"/>
  <c r="T7" i="167"/>
  <c r="L7" i="167"/>
  <c r="D7" i="167"/>
  <c r="AA7" i="167"/>
  <c r="S7" i="167"/>
  <c r="K7" i="167"/>
  <c r="C7" i="167"/>
  <c r="O7" i="167"/>
  <c r="Z7" i="167"/>
  <c r="L8" i="167"/>
  <c r="J9" i="167"/>
  <c r="Z9" i="167"/>
  <c r="J10" i="167"/>
  <c r="Z10" i="167"/>
  <c r="J11" i="168"/>
  <c r="AB11" i="165"/>
  <c r="T11" i="165"/>
  <c r="L11" i="165"/>
  <c r="D11" i="165"/>
  <c r="AA11" i="165"/>
  <c r="S11" i="165"/>
  <c r="K11" i="165"/>
  <c r="C11" i="165"/>
  <c r="M11" i="165"/>
  <c r="W11" i="165"/>
  <c r="I13" i="165"/>
  <c r="Z5" i="166"/>
  <c r="R5" i="166"/>
  <c r="J5" i="166"/>
  <c r="B5" i="166"/>
  <c r="X5" i="166"/>
  <c r="P5" i="166"/>
  <c r="H5" i="166"/>
  <c r="W5" i="166"/>
  <c r="O5" i="166"/>
  <c r="G5" i="166"/>
  <c r="M5" i="166"/>
  <c r="AA5" i="166"/>
  <c r="J6" i="166"/>
  <c r="V10" i="166"/>
  <c r="N10" i="166"/>
  <c r="F10" i="166"/>
  <c r="AB10" i="166"/>
  <c r="T10" i="166"/>
  <c r="L10" i="166"/>
  <c r="D10" i="166"/>
  <c r="AA10" i="166"/>
  <c r="S10" i="166"/>
  <c r="K10" i="166"/>
  <c r="C10" i="166"/>
  <c r="O10" i="166"/>
  <c r="Z10" i="166"/>
  <c r="K4" i="167"/>
  <c r="Z8" i="167"/>
  <c r="R8" i="167"/>
  <c r="J8" i="167"/>
  <c r="B8" i="167"/>
  <c r="X8" i="167"/>
  <c r="P8" i="167"/>
  <c r="H8" i="167"/>
  <c r="W8" i="167"/>
  <c r="O8" i="167"/>
  <c r="G8" i="167"/>
  <c r="M8" i="167"/>
  <c r="AA8" i="167"/>
  <c r="K9" i="167"/>
  <c r="N10" i="167"/>
  <c r="K11" i="168"/>
  <c r="S11" i="168"/>
  <c r="V13" i="165"/>
  <c r="N13" i="165"/>
  <c r="AB13" i="165"/>
  <c r="T13" i="165"/>
  <c r="L13" i="165"/>
  <c r="D13" i="165"/>
  <c r="AA13" i="165"/>
  <c r="S13" i="165"/>
  <c r="K13" i="165"/>
  <c r="C13" i="165"/>
  <c r="M13" i="165"/>
  <c r="Y13" i="165"/>
  <c r="V6" i="166"/>
  <c r="N6" i="166"/>
  <c r="F6" i="166"/>
  <c r="AB6" i="166"/>
  <c r="T6" i="166"/>
  <c r="L6" i="166"/>
  <c r="D6" i="166"/>
  <c r="AA6" i="166"/>
  <c r="S6" i="166"/>
  <c r="K6" i="166"/>
  <c r="C6" i="166"/>
  <c r="O6" i="166"/>
  <c r="Z6" i="166"/>
  <c r="Z4" i="167"/>
  <c r="R4" i="167"/>
  <c r="J4" i="167"/>
  <c r="B4" i="167"/>
  <c r="X4" i="167"/>
  <c r="P4" i="167"/>
  <c r="H4" i="167"/>
  <c r="W4" i="167"/>
  <c r="O4" i="167"/>
  <c r="G4" i="167"/>
  <c r="M4" i="167"/>
  <c r="AA4" i="167"/>
  <c r="D8" i="167"/>
  <c r="Q8" i="167"/>
  <c r="Y9" i="167"/>
  <c r="Q9" i="167"/>
  <c r="I9" i="167"/>
  <c r="X9" i="167"/>
  <c r="O9" i="167"/>
  <c r="F9" i="167"/>
  <c r="V9" i="167"/>
  <c r="M9" i="167"/>
  <c r="D9" i="167"/>
  <c r="U9" i="167"/>
  <c r="L9" i="167"/>
  <c r="C9" i="167"/>
  <c r="P9" i="167"/>
  <c r="U10" i="167"/>
  <c r="M10" i="167"/>
  <c r="E10" i="167"/>
  <c r="X10" i="167"/>
  <c r="O10" i="167"/>
  <c r="F10" i="167"/>
  <c r="V10" i="167"/>
  <c r="L10" i="167"/>
  <c r="C10" i="167"/>
  <c r="T10" i="167"/>
  <c r="K10" i="167"/>
  <c r="B10" i="167"/>
  <c r="Q10" i="167"/>
  <c r="T11" i="168"/>
  <c r="U5" i="168"/>
  <c r="M5" i="168"/>
  <c r="E5" i="168"/>
  <c r="J5" i="168"/>
  <c r="S5" i="168"/>
  <c r="AB5" i="168"/>
  <c r="H7" i="168"/>
  <c r="Q7" i="168"/>
  <c r="Z7" i="168"/>
  <c r="F9" i="168"/>
  <c r="O9" i="168"/>
  <c r="X9" i="168"/>
  <c r="U12" i="167"/>
  <c r="M12" i="167"/>
  <c r="E12" i="167"/>
  <c r="J12" i="167"/>
  <c r="S12" i="167"/>
  <c r="AB12" i="167"/>
  <c r="B5" i="168"/>
  <c r="K5" i="168"/>
  <c r="T5" i="168"/>
  <c r="I7" i="168"/>
  <c r="R7" i="168"/>
  <c r="G9" i="168"/>
  <c r="P9" i="168"/>
  <c r="Y9" i="168"/>
  <c r="U7" i="168"/>
  <c r="M7" i="168"/>
  <c r="E7" i="168"/>
  <c r="J7" i="168"/>
  <c r="S7" i="168"/>
  <c r="AB7" i="168"/>
  <c r="D5" i="168"/>
  <c r="N5" i="168"/>
  <c r="W5" i="168"/>
  <c r="B7" i="168"/>
  <c r="K7" i="168"/>
  <c r="T7" i="168"/>
  <c r="I9" i="168"/>
  <c r="R9" i="168"/>
  <c r="C7" i="168"/>
  <c r="L7" i="168"/>
  <c r="V7" i="168"/>
  <c r="U9" i="168"/>
  <c r="M9" i="168"/>
  <c r="E9" i="168"/>
  <c r="J9" i="168"/>
  <c r="S9" i="168"/>
  <c r="AB9" i="168"/>
  <c r="D7" i="168"/>
  <c r="N7" i="168"/>
  <c r="W7" i="168"/>
  <c r="I13" i="168"/>
  <c r="Q13" i="168"/>
  <c r="Y13" i="168"/>
  <c r="I4" i="169"/>
  <c r="Q4" i="169"/>
  <c r="Y4" i="169"/>
  <c r="I6" i="169"/>
  <c r="Q6" i="169"/>
  <c r="Y6" i="169"/>
  <c r="I8" i="169"/>
  <c r="Q8" i="169"/>
  <c r="Y8" i="169"/>
  <c r="G10" i="169"/>
  <c r="W10" i="169"/>
  <c r="K11" i="169"/>
  <c r="AA11" i="169"/>
  <c r="C13" i="169"/>
  <c r="S13" i="169"/>
  <c r="I5" i="170"/>
  <c r="X12" i="169"/>
  <c r="P12" i="169"/>
  <c r="H12" i="169"/>
  <c r="AB12" i="169"/>
  <c r="T12" i="169"/>
  <c r="L12" i="169"/>
  <c r="D12" i="169"/>
  <c r="AA12" i="169"/>
  <c r="S12" i="169"/>
  <c r="K12" i="169"/>
  <c r="C12" i="169"/>
  <c r="Z12" i="169"/>
  <c r="R12" i="169"/>
  <c r="J12" i="169"/>
  <c r="B12" i="169"/>
  <c r="Q12" i="169"/>
  <c r="E13" i="169"/>
  <c r="U13" i="169"/>
  <c r="AB4" i="170"/>
  <c r="T4" i="170"/>
  <c r="L4" i="170"/>
  <c r="D4" i="170"/>
  <c r="Y4" i="170"/>
  <c r="Q4" i="170"/>
  <c r="I4" i="170"/>
  <c r="X4" i="170"/>
  <c r="P4" i="170"/>
  <c r="H4" i="170"/>
  <c r="W4" i="170"/>
  <c r="O4" i="170"/>
  <c r="G4" i="170"/>
  <c r="V4" i="170"/>
  <c r="N4" i="170"/>
  <c r="F4" i="170"/>
  <c r="S4" i="170"/>
  <c r="X9" i="170"/>
  <c r="P9" i="170"/>
  <c r="H9" i="170"/>
  <c r="U9" i="170"/>
  <c r="M9" i="170"/>
  <c r="E9" i="170"/>
  <c r="AB9" i="170"/>
  <c r="T9" i="170"/>
  <c r="L9" i="170"/>
  <c r="D9" i="170"/>
  <c r="AA9" i="170"/>
  <c r="S9" i="170"/>
  <c r="K9" i="170"/>
  <c r="C9" i="170"/>
  <c r="Z9" i="170"/>
  <c r="R9" i="170"/>
  <c r="J9" i="170"/>
  <c r="B9" i="170"/>
  <c r="W9" i="170"/>
  <c r="AB11" i="169"/>
  <c r="T11" i="169"/>
  <c r="L11" i="169"/>
  <c r="D11" i="169"/>
  <c r="X11" i="169"/>
  <c r="P11" i="169"/>
  <c r="H11" i="169"/>
  <c r="W11" i="169"/>
  <c r="O11" i="169"/>
  <c r="G11" i="169"/>
  <c r="V11" i="169"/>
  <c r="N11" i="169"/>
  <c r="F11" i="169"/>
  <c r="Q11" i="169"/>
  <c r="E12" i="169"/>
  <c r="U12" i="169"/>
  <c r="I13" i="169"/>
  <c r="Y13" i="169"/>
  <c r="B4" i="170"/>
  <c r="U4" i="170"/>
  <c r="F9" i="170"/>
  <c r="Y9" i="170"/>
  <c r="D13" i="168"/>
  <c r="L13" i="168"/>
  <c r="T13" i="168"/>
  <c r="AB13" i="168"/>
  <c r="D4" i="169"/>
  <c r="L4" i="169"/>
  <c r="T4" i="169"/>
  <c r="AB4" i="169"/>
  <c r="D6" i="169"/>
  <c r="L6" i="169"/>
  <c r="T6" i="169"/>
  <c r="AB6" i="169"/>
  <c r="D8" i="169"/>
  <c r="L8" i="169"/>
  <c r="T8" i="169"/>
  <c r="AB8" i="169"/>
  <c r="N10" i="169"/>
  <c r="B11" i="169"/>
  <c r="R11" i="169"/>
  <c r="F12" i="169"/>
  <c r="V12" i="169"/>
  <c r="J13" i="169"/>
  <c r="Z13" i="169"/>
  <c r="C4" i="170"/>
  <c r="Z4" i="170"/>
  <c r="Q5" i="170"/>
  <c r="X7" i="170"/>
  <c r="P7" i="170"/>
  <c r="H7" i="170"/>
  <c r="U7" i="170"/>
  <c r="M7" i="170"/>
  <c r="E7" i="170"/>
  <c r="AB7" i="170"/>
  <c r="T7" i="170"/>
  <c r="L7" i="170"/>
  <c r="D7" i="170"/>
  <c r="AA7" i="170"/>
  <c r="S7" i="170"/>
  <c r="K7" i="170"/>
  <c r="C7" i="170"/>
  <c r="Z7" i="170"/>
  <c r="R7" i="170"/>
  <c r="J7" i="170"/>
  <c r="B7" i="170"/>
  <c r="W7" i="170"/>
  <c r="G9" i="170"/>
  <c r="Q13" i="170"/>
  <c r="I11" i="167"/>
  <c r="Q11" i="167"/>
  <c r="I13" i="167"/>
  <c r="Q13" i="167"/>
  <c r="I4" i="168"/>
  <c r="Q4" i="168"/>
  <c r="I6" i="168"/>
  <c r="Q6" i="168"/>
  <c r="I8" i="168"/>
  <c r="Q8" i="168"/>
  <c r="I10" i="168"/>
  <c r="Q10" i="168"/>
  <c r="I12" i="168"/>
  <c r="Q12" i="168"/>
  <c r="E13" i="168"/>
  <c r="M13" i="168"/>
  <c r="E4" i="169"/>
  <c r="A1" i="169"/>
  <c r="M4" i="169"/>
  <c r="I5" i="169"/>
  <c r="Q5" i="169"/>
  <c r="E6" i="169"/>
  <c r="M6" i="169"/>
  <c r="I7" i="169"/>
  <c r="Q7" i="169"/>
  <c r="E8" i="169"/>
  <c r="M8" i="169"/>
  <c r="AB9" i="169"/>
  <c r="X9" i="169"/>
  <c r="V9" i="169"/>
  <c r="I9" i="169"/>
  <c r="Q9" i="169"/>
  <c r="AA9" i="169"/>
  <c r="C11" i="169"/>
  <c r="S11" i="169"/>
  <c r="G12" i="169"/>
  <c r="W12" i="169"/>
  <c r="K13" i="169"/>
  <c r="AA13" i="169"/>
  <c r="E4" i="170"/>
  <c r="A1" i="170"/>
  <c r="AA4" i="170"/>
  <c r="F7" i="170"/>
  <c r="Y7" i="170"/>
  <c r="I9" i="170"/>
  <c r="X10" i="169"/>
  <c r="P10" i="169"/>
  <c r="H10" i="169"/>
  <c r="AB10" i="169"/>
  <c r="T10" i="169"/>
  <c r="L10" i="169"/>
  <c r="D10" i="169"/>
  <c r="AA10" i="169"/>
  <c r="S10" i="169"/>
  <c r="K10" i="169"/>
  <c r="C10" i="169"/>
  <c r="Z10" i="169"/>
  <c r="R10" i="169"/>
  <c r="J10" i="169"/>
  <c r="B10" i="169"/>
  <c r="Q10" i="169"/>
  <c r="E11" i="169"/>
  <c r="U11" i="169"/>
  <c r="I12" i="169"/>
  <c r="Y12" i="169"/>
  <c r="J4" i="170"/>
  <c r="X5" i="170"/>
  <c r="P5" i="170"/>
  <c r="H5" i="170"/>
  <c r="U5" i="170"/>
  <c r="M5" i="170"/>
  <c r="E5" i="170"/>
  <c r="AB5" i="170"/>
  <c r="T5" i="170"/>
  <c r="L5" i="170"/>
  <c r="D5" i="170"/>
  <c r="AA5" i="170"/>
  <c r="S5" i="170"/>
  <c r="K5" i="170"/>
  <c r="C5" i="170"/>
  <c r="Z5" i="170"/>
  <c r="R5" i="170"/>
  <c r="J5" i="170"/>
  <c r="B5" i="170"/>
  <c r="W5" i="170"/>
  <c r="N9" i="170"/>
  <c r="X13" i="170"/>
  <c r="P13" i="170"/>
  <c r="H13" i="170"/>
  <c r="U13" i="170"/>
  <c r="M13" i="170"/>
  <c r="E13" i="170"/>
  <c r="AB13" i="170"/>
  <c r="T13" i="170"/>
  <c r="L13" i="170"/>
  <c r="D13" i="170"/>
  <c r="AA13" i="170"/>
  <c r="S13" i="170"/>
  <c r="K13" i="170"/>
  <c r="C13" i="170"/>
  <c r="Z13" i="170"/>
  <c r="R13" i="170"/>
  <c r="J13" i="170"/>
  <c r="B13" i="170"/>
  <c r="W13" i="170"/>
  <c r="AB13" i="169"/>
  <c r="T13" i="169"/>
  <c r="L13" i="169"/>
  <c r="D13" i="169"/>
  <c r="X13" i="169"/>
  <c r="P13" i="169"/>
  <c r="H13" i="169"/>
  <c r="W13" i="169"/>
  <c r="O13" i="169"/>
  <c r="G13" i="169"/>
  <c r="V13" i="169"/>
  <c r="N13" i="169"/>
  <c r="F13" i="169"/>
  <c r="Q13" i="169"/>
  <c r="F6" i="170"/>
  <c r="N6" i="170"/>
  <c r="V6" i="170"/>
  <c r="F8" i="170"/>
  <c r="N8" i="170"/>
  <c r="V8" i="170"/>
  <c r="F10" i="170"/>
  <c r="N10" i="170"/>
  <c r="V10" i="170"/>
  <c r="F12" i="170"/>
  <c r="N12" i="170"/>
  <c r="V12" i="170"/>
  <c r="G6" i="170"/>
  <c r="O6" i="170"/>
  <c r="W6" i="170"/>
  <c r="G8" i="170"/>
  <c r="O8" i="170"/>
  <c r="W8" i="170"/>
  <c r="G10" i="170"/>
  <c r="O10" i="170"/>
  <c r="W10" i="170"/>
  <c r="G12" i="170"/>
  <c r="O12" i="170"/>
  <c r="W12" i="170"/>
  <c r="H6" i="170"/>
  <c r="P6" i="170"/>
  <c r="X6" i="170"/>
  <c r="H8" i="170"/>
  <c r="P8" i="170"/>
  <c r="X8" i="170"/>
  <c r="H10" i="170"/>
  <c r="P10" i="170"/>
  <c r="X10" i="170"/>
  <c r="H12" i="170"/>
  <c r="P12" i="170"/>
  <c r="X12" i="170"/>
  <c r="I6" i="170"/>
  <c r="Q6" i="170"/>
  <c r="Y6" i="170"/>
  <c r="I8" i="170"/>
  <c r="Q8" i="170"/>
  <c r="Y8" i="170"/>
  <c r="I10" i="170"/>
  <c r="Q10" i="170"/>
  <c r="Y10" i="170"/>
  <c r="I12" i="170"/>
  <c r="Q12" i="170"/>
  <c r="Y12" i="170"/>
  <c r="D6" i="170"/>
  <c r="L6" i="170"/>
  <c r="T6" i="170"/>
  <c r="D8" i="170"/>
  <c r="L8" i="170"/>
  <c r="T8" i="170"/>
  <c r="D10" i="170"/>
  <c r="L10" i="170"/>
  <c r="T10" i="170"/>
  <c r="D12" i="170"/>
  <c r="L12" i="170"/>
  <c r="T12" i="170"/>
  <c r="F4" i="144"/>
  <c r="Q4" i="144"/>
  <c r="AB4" i="144"/>
  <c r="D6" i="144"/>
  <c r="N6" i="144"/>
  <c r="Y6" i="144"/>
  <c r="H7" i="144"/>
  <c r="R7" i="144"/>
  <c r="AA8" i="144"/>
  <c r="S8" i="144"/>
  <c r="K8" i="144"/>
  <c r="C8" i="144"/>
  <c r="W8" i="144"/>
  <c r="O8" i="144"/>
  <c r="G8" i="144"/>
  <c r="L8" i="144"/>
  <c r="V8" i="144"/>
  <c r="E9" i="144"/>
  <c r="P9" i="144"/>
  <c r="Z9" i="144"/>
  <c r="L10" i="144"/>
  <c r="X10" i="144"/>
  <c r="I11" i="144"/>
  <c r="U11" i="144"/>
  <c r="F12" i="144"/>
  <c r="T12" i="144"/>
  <c r="D13" i="144"/>
  <c r="Q13" i="144"/>
  <c r="I4" i="145"/>
  <c r="U4" i="145"/>
  <c r="F5" i="145"/>
  <c r="T5" i="145"/>
  <c r="D6" i="145"/>
  <c r="Q6" i="145"/>
  <c r="AA7" i="145"/>
  <c r="S7" i="145"/>
  <c r="K7" i="145"/>
  <c r="C7" i="145"/>
  <c r="Z7" i="145"/>
  <c r="R7" i="145"/>
  <c r="J7" i="145"/>
  <c r="B7" i="145"/>
  <c r="W7" i="145"/>
  <c r="O7" i="145"/>
  <c r="G7" i="145"/>
  <c r="N7" i="145"/>
  <c r="AB7" i="145"/>
  <c r="I9" i="145"/>
  <c r="V9" i="145"/>
  <c r="J10" i="145"/>
  <c r="X10" i="145"/>
  <c r="K11" i="145"/>
  <c r="Y11" i="145"/>
  <c r="L12" i="145"/>
  <c r="AB12" i="145"/>
  <c r="F10" i="147"/>
  <c r="AA12" i="147"/>
  <c r="S12" i="147"/>
  <c r="K12" i="147"/>
  <c r="C12" i="147"/>
  <c r="V12" i="147"/>
  <c r="M12" i="147"/>
  <c r="D12" i="147"/>
  <c r="Z12" i="147"/>
  <c r="Q12" i="147"/>
  <c r="H12" i="147"/>
  <c r="T12" i="147"/>
  <c r="G12" i="147"/>
  <c r="P12" i="147"/>
  <c r="E12" i="147"/>
  <c r="AB12" i="147"/>
  <c r="O12" i="147"/>
  <c r="B12" i="147"/>
  <c r="U12" i="147"/>
  <c r="R12" i="147"/>
  <c r="N12" i="147"/>
  <c r="L12" i="147"/>
  <c r="X12" i="147"/>
  <c r="F12" i="147"/>
  <c r="H4" i="144"/>
  <c r="R4" i="144"/>
  <c r="W5" i="144"/>
  <c r="O5" i="144"/>
  <c r="G5" i="144"/>
  <c r="AA5" i="144"/>
  <c r="S5" i="144"/>
  <c r="K5" i="144"/>
  <c r="C5" i="144"/>
  <c r="L5" i="144"/>
  <c r="V5" i="144"/>
  <c r="E6" i="144"/>
  <c r="P6" i="144"/>
  <c r="Z6" i="144"/>
  <c r="I7" i="144"/>
  <c r="B8" i="144"/>
  <c r="M8" i="144"/>
  <c r="X8" i="144"/>
  <c r="F9" i="144"/>
  <c r="Q9" i="144"/>
  <c r="AB9" i="144"/>
  <c r="M10" i="144"/>
  <c r="J11" i="144"/>
  <c r="H12" i="144"/>
  <c r="U12" i="144"/>
  <c r="E13" i="144"/>
  <c r="R13" i="144"/>
  <c r="J4" i="145"/>
  <c r="H5" i="145"/>
  <c r="U5" i="145"/>
  <c r="E6" i="145"/>
  <c r="R6" i="145"/>
  <c r="D7" i="145"/>
  <c r="P7" i="145"/>
  <c r="W8" i="145"/>
  <c r="O8" i="145"/>
  <c r="G8" i="145"/>
  <c r="V8" i="145"/>
  <c r="N8" i="145"/>
  <c r="F8" i="145"/>
  <c r="AA8" i="145"/>
  <c r="S8" i="145"/>
  <c r="K8" i="145"/>
  <c r="C8" i="145"/>
  <c r="M8" i="145"/>
  <c r="Z8" i="145"/>
  <c r="L9" i="145"/>
  <c r="L10" i="145"/>
  <c r="L11" i="145"/>
  <c r="W13" i="145"/>
  <c r="O13" i="145"/>
  <c r="G13" i="145"/>
  <c r="Z13" i="145"/>
  <c r="Q13" i="145"/>
  <c r="H13" i="145"/>
  <c r="Y13" i="145"/>
  <c r="P13" i="145"/>
  <c r="F13" i="145"/>
  <c r="U13" i="145"/>
  <c r="L13" i="145"/>
  <c r="C13" i="145"/>
  <c r="N13" i="145"/>
  <c r="V11" i="146"/>
  <c r="N11" i="146"/>
  <c r="T11" i="146"/>
  <c r="K11" i="146"/>
  <c r="C11" i="146"/>
  <c r="S11" i="146"/>
  <c r="I11" i="146"/>
  <c r="AB11" i="146"/>
  <c r="R11" i="146"/>
  <c r="H11" i="146"/>
  <c r="AA11" i="146"/>
  <c r="Q11" i="146"/>
  <c r="G11" i="146"/>
  <c r="Z11" i="146"/>
  <c r="P11" i="146"/>
  <c r="F11" i="146"/>
  <c r="W11" i="146"/>
  <c r="L11" i="146"/>
  <c r="B11" i="146"/>
  <c r="Y11" i="146"/>
  <c r="G10" i="147"/>
  <c r="I4" i="144"/>
  <c r="T4" i="144"/>
  <c r="F6" i="144"/>
  <c r="Q6" i="144"/>
  <c r="AB6" i="144"/>
  <c r="H9" i="144"/>
  <c r="R9" i="144"/>
  <c r="AA10" i="144"/>
  <c r="S10" i="144"/>
  <c r="K10" i="144"/>
  <c r="C10" i="144"/>
  <c r="Z10" i="144"/>
  <c r="R10" i="144"/>
  <c r="J10" i="144"/>
  <c r="B10" i="144"/>
  <c r="W10" i="144"/>
  <c r="O10" i="144"/>
  <c r="G10" i="144"/>
  <c r="N10" i="144"/>
  <c r="AB10" i="144"/>
  <c r="I12" i="144"/>
  <c r="V12" i="144"/>
  <c r="H13" i="144"/>
  <c r="T13" i="144"/>
  <c r="I5" i="145"/>
  <c r="V5" i="145"/>
  <c r="W11" i="145"/>
  <c r="O11" i="145"/>
  <c r="G11" i="145"/>
  <c r="AA11" i="145"/>
  <c r="R11" i="145"/>
  <c r="I11" i="145"/>
  <c r="Z11" i="145"/>
  <c r="Q11" i="145"/>
  <c r="H11" i="145"/>
  <c r="V11" i="145"/>
  <c r="M11" i="145"/>
  <c r="D11" i="145"/>
  <c r="N11" i="145"/>
  <c r="AA12" i="145"/>
  <c r="S12" i="145"/>
  <c r="K12" i="145"/>
  <c r="C12" i="145"/>
  <c r="Z12" i="145"/>
  <c r="Q12" i="145"/>
  <c r="H12" i="145"/>
  <c r="Y12" i="145"/>
  <c r="P12" i="145"/>
  <c r="G12" i="145"/>
  <c r="V12" i="145"/>
  <c r="M12" i="145"/>
  <c r="D12" i="145"/>
  <c r="O12" i="145"/>
  <c r="V7" i="147"/>
  <c r="N7" i="147"/>
  <c r="F7" i="147"/>
  <c r="Z7" i="147"/>
  <c r="R7" i="147"/>
  <c r="J7" i="147"/>
  <c r="B7" i="147"/>
  <c r="T7" i="147"/>
  <c r="I7" i="147"/>
  <c r="AB7" i="147"/>
  <c r="Q7" i="147"/>
  <c r="G7" i="147"/>
  <c r="AA7" i="147"/>
  <c r="P7" i="147"/>
  <c r="E7" i="147"/>
  <c r="L7" i="147"/>
  <c r="Y7" i="147"/>
  <c r="K7" i="147"/>
  <c r="X7" i="147"/>
  <c r="H7" i="147"/>
  <c r="W7" i="147"/>
  <c r="D7" i="147"/>
  <c r="O7" i="147"/>
  <c r="T10" i="147"/>
  <c r="J4" i="144"/>
  <c r="H6" i="144"/>
  <c r="W7" i="144"/>
  <c r="O7" i="144"/>
  <c r="G7" i="144"/>
  <c r="AA7" i="144"/>
  <c r="S7" i="144"/>
  <c r="K7" i="144"/>
  <c r="C7" i="144"/>
  <c r="L7" i="144"/>
  <c r="V7" i="144"/>
  <c r="I9" i="144"/>
  <c r="T9" i="144"/>
  <c r="D10" i="144"/>
  <c r="P10" i="144"/>
  <c r="W11" i="144"/>
  <c r="O11" i="144"/>
  <c r="G11" i="144"/>
  <c r="V11" i="144"/>
  <c r="N11" i="144"/>
  <c r="F11" i="144"/>
  <c r="AA11" i="144"/>
  <c r="S11" i="144"/>
  <c r="K11" i="144"/>
  <c r="C11" i="144"/>
  <c r="M11" i="144"/>
  <c r="Z11" i="144"/>
  <c r="L12" i="144"/>
  <c r="X12" i="144"/>
  <c r="I13" i="144"/>
  <c r="W4" i="145"/>
  <c r="O4" i="145"/>
  <c r="G4" i="145"/>
  <c r="V4" i="145"/>
  <c r="N4" i="145"/>
  <c r="F4" i="145"/>
  <c r="AA4" i="145"/>
  <c r="S4" i="145"/>
  <c r="K4" i="145"/>
  <c r="C4" i="145"/>
  <c r="M4" i="145"/>
  <c r="Z4" i="145"/>
  <c r="L5" i="145"/>
  <c r="X5" i="145"/>
  <c r="I6" i="145"/>
  <c r="W9" i="145"/>
  <c r="AB9" i="145"/>
  <c r="S9" i="145"/>
  <c r="K9" i="145"/>
  <c r="C9" i="145"/>
  <c r="AA9" i="145"/>
  <c r="R9" i="145"/>
  <c r="J9" i="145"/>
  <c r="B9" i="145"/>
  <c r="X9" i="145"/>
  <c r="O9" i="145"/>
  <c r="G9" i="145"/>
  <c r="N9" i="145"/>
  <c r="AA10" i="145"/>
  <c r="S10" i="145"/>
  <c r="K10" i="145"/>
  <c r="C10" i="145"/>
  <c r="AB10" i="145"/>
  <c r="R10" i="145"/>
  <c r="I10" i="145"/>
  <c r="Z10" i="145"/>
  <c r="Q10" i="145"/>
  <c r="H10" i="145"/>
  <c r="W10" i="145"/>
  <c r="N10" i="145"/>
  <c r="E10" i="145"/>
  <c r="O10" i="145"/>
  <c r="B11" i="145"/>
  <c r="P11" i="145"/>
  <c r="B12" i="145"/>
  <c r="R12" i="145"/>
  <c r="C7" i="147"/>
  <c r="W12" i="147"/>
  <c r="AA4" i="144"/>
  <c r="S4" i="144"/>
  <c r="K4" i="144"/>
  <c r="C4" i="144"/>
  <c r="W4" i="144"/>
  <c r="O4" i="144"/>
  <c r="G4" i="144"/>
  <c r="L4" i="144"/>
  <c r="V4" i="144"/>
  <c r="J9" i="144"/>
  <c r="M12" i="144"/>
  <c r="M5" i="145"/>
  <c r="W11" i="147"/>
  <c r="O11" i="147"/>
  <c r="G11" i="147"/>
  <c r="V11" i="147"/>
  <c r="M11" i="147"/>
  <c r="D11" i="147"/>
  <c r="AA11" i="147"/>
  <c r="R11" i="147"/>
  <c r="I11" i="147"/>
  <c r="X11" i="147"/>
  <c r="K11" i="147"/>
  <c r="T11" i="147"/>
  <c r="H11" i="147"/>
  <c r="S11" i="147"/>
  <c r="F11" i="147"/>
  <c r="AB11" i="147"/>
  <c r="J11" i="147"/>
  <c r="Z11" i="147"/>
  <c r="E11" i="147"/>
  <c r="Y11" i="147"/>
  <c r="C11" i="147"/>
  <c r="U11" i="147"/>
  <c r="B11" i="147"/>
  <c r="N11" i="147"/>
  <c r="AA10" i="147"/>
  <c r="S10" i="147"/>
  <c r="K10" i="147"/>
  <c r="C10" i="147"/>
  <c r="W10" i="147"/>
  <c r="N10" i="147"/>
  <c r="E10" i="147"/>
  <c r="AB10" i="147"/>
  <c r="R10" i="147"/>
  <c r="I10" i="147"/>
  <c r="Z10" i="147"/>
  <c r="O10" i="147"/>
  <c r="B10" i="147"/>
  <c r="X10" i="147"/>
  <c r="L10" i="147"/>
  <c r="V10" i="147"/>
  <c r="J10" i="147"/>
  <c r="Q10" i="147"/>
  <c r="P10" i="147"/>
  <c r="M10" i="147"/>
  <c r="H10" i="147"/>
  <c r="U10" i="147"/>
  <c r="D10" i="147"/>
  <c r="B4" i="144"/>
  <c r="M4" i="144"/>
  <c r="X4" i="144"/>
  <c r="W9" i="144"/>
  <c r="O9" i="144"/>
  <c r="G9" i="144"/>
  <c r="AA9" i="144"/>
  <c r="S9" i="144"/>
  <c r="K9" i="144"/>
  <c r="C9" i="144"/>
  <c r="L9" i="144"/>
  <c r="V9" i="144"/>
  <c r="AA12" i="144"/>
  <c r="S12" i="144"/>
  <c r="K12" i="144"/>
  <c r="C12" i="144"/>
  <c r="Z12" i="144"/>
  <c r="R12" i="144"/>
  <c r="J12" i="144"/>
  <c r="B12" i="144"/>
  <c r="W12" i="144"/>
  <c r="O12" i="144"/>
  <c r="G12" i="144"/>
  <c r="N12" i="144"/>
  <c r="AB12" i="144"/>
  <c r="AA5" i="145"/>
  <c r="S5" i="145"/>
  <c r="K5" i="145"/>
  <c r="C5" i="145"/>
  <c r="Z5" i="145"/>
  <c r="R5" i="145"/>
  <c r="J5" i="145"/>
  <c r="B5" i="145"/>
  <c r="W5" i="145"/>
  <c r="O5" i="145"/>
  <c r="G5" i="145"/>
  <c r="N5" i="145"/>
  <c r="AB5" i="145"/>
  <c r="L11" i="147"/>
  <c r="D4" i="144"/>
  <c r="N4" i="144"/>
  <c r="Y4" i="144"/>
  <c r="AA6" i="144"/>
  <c r="S6" i="144"/>
  <c r="K6" i="144"/>
  <c r="C6" i="144"/>
  <c r="W6" i="144"/>
  <c r="O6" i="144"/>
  <c r="G6" i="144"/>
  <c r="L6" i="144"/>
  <c r="V6" i="144"/>
  <c r="B9" i="144"/>
  <c r="M9" i="144"/>
  <c r="X9" i="144"/>
  <c r="D12" i="144"/>
  <c r="P12" i="144"/>
  <c r="W13" i="144"/>
  <c r="O13" i="144"/>
  <c r="G13" i="144"/>
  <c r="V13" i="144"/>
  <c r="N13" i="144"/>
  <c r="F13" i="144"/>
  <c r="AA13" i="144"/>
  <c r="S13" i="144"/>
  <c r="K13" i="144"/>
  <c r="C13" i="144"/>
  <c r="M13" i="144"/>
  <c r="Z13" i="144"/>
  <c r="D5" i="145"/>
  <c r="P5" i="145"/>
  <c r="W6" i="145"/>
  <c r="O6" i="145"/>
  <c r="G6" i="145"/>
  <c r="V6" i="145"/>
  <c r="N6" i="145"/>
  <c r="F6" i="145"/>
  <c r="AA6" i="145"/>
  <c r="S6" i="145"/>
  <c r="K6" i="145"/>
  <c r="C6" i="145"/>
  <c r="M6" i="145"/>
  <c r="Z6" i="145"/>
  <c r="F11" i="145"/>
  <c r="U11" i="145"/>
  <c r="I12" i="145"/>
  <c r="W12" i="145"/>
  <c r="U7" i="147"/>
  <c r="P11" i="147"/>
  <c r="F4" i="146"/>
  <c r="P4" i="146"/>
  <c r="F5" i="146"/>
  <c r="O5" i="146"/>
  <c r="E6" i="146"/>
  <c r="N6" i="146"/>
  <c r="E7" i="146"/>
  <c r="N7" i="146"/>
  <c r="W7" i="146"/>
  <c r="D8" i="146"/>
  <c r="M8" i="146"/>
  <c r="V8" i="146"/>
  <c r="D9" i="146"/>
  <c r="M9" i="146"/>
  <c r="V9" i="146"/>
  <c r="C10" i="146"/>
  <c r="L10" i="146"/>
  <c r="U10" i="146"/>
  <c r="K4" i="147"/>
  <c r="E8" i="147"/>
  <c r="W8" i="147"/>
  <c r="AA13" i="148"/>
  <c r="S13" i="148"/>
  <c r="K13" i="148"/>
  <c r="C13" i="148"/>
  <c r="Z13" i="148"/>
  <c r="R13" i="148"/>
  <c r="J13" i="148"/>
  <c r="B13" i="148"/>
  <c r="V13" i="148"/>
  <c r="L13" i="148"/>
  <c r="U13" i="148"/>
  <c r="I13" i="148"/>
  <c r="AB13" i="148"/>
  <c r="P13" i="148"/>
  <c r="F13" i="148"/>
  <c r="O13" i="148"/>
  <c r="N13" i="148"/>
  <c r="M13" i="148"/>
  <c r="Y13" i="148"/>
  <c r="H13" i="148"/>
  <c r="X13" i="148"/>
  <c r="G13" i="148"/>
  <c r="W13" i="148"/>
  <c r="E13" i="148"/>
  <c r="W10" i="148"/>
  <c r="O10" i="148"/>
  <c r="G10" i="148"/>
  <c r="V10" i="148"/>
  <c r="N10" i="148"/>
  <c r="F10" i="148"/>
  <c r="T10" i="148"/>
  <c r="J10" i="148"/>
  <c r="S10" i="148"/>
  <c r="I10" i="148"/>
  <c r="Z10" i="148"/>
  <c r="P10" i="148"/>
  <c r="D10" i="148"/>
  <c r="AB10" i="148"/>
  <c r="L10" i="148"/>
  <c r="Y10" i="148"/>
  <c r="H10" i="148"/>
  <c r="X10" i="148"/>
  <c r="E10" i="148"/>
  <c r="AA10" i="148"/>
  <c r="B10" i="148"/>
  <c r="W4" i="146"/>
  <c r="O4" i="146"/>
  <c r="G4" i="146"/>
  <c r="J4" i="146"/>
  <c r="S4" i="146"/>
  <c r="AB4" i="146"/>
  <c r="H7" i="146"/>
  <c r="Q7" i="146"/>
  <c r="Z7" i="146"/>
  <c r="H8" i="146"/>
  <c r="Q8" i="146"/>
  <c r="Z8" i="146"/>
  <c r="G9" i="146"/>
  <c r="P9" i="146"/>
  <c r="Y9" i="146"/>
  <c r="F10" i="146"/>
  <c r="P10" i="146"/>
  <c r="Y10" i="146"/>
  <c r="L8" i="147"/>
  <c r="AB8" i="147"/>
  <c r="AA7" i="148"/>
  <c r="S7" i="148"/>
  <c r="K7" i="148"/>
  <c r="C7" i="148"/>
  <c r="Z7" i="148"/>
  <c r="R7" i="148"/>
  <c r="J7" i="148"/>
  <c r="B7" i="148"/>
  <c r="T7" i="148"/>
  <c r="H7" i="148"/>
  <c r="Q7" i="148"/>
  <c r="G7" i="148"/>
  <c r="X7" i="148"/>
  <c r="N7" i="148"/>
  <c r="D7" i="148"/>
  <c r="M7" i="148"/>
  <c r="Y7" i="148"/>
  <c r="I7" i="148"/>
  <c r="W7" i="148"/>
  <c r="F7" i="148"/>
  <c r="C10" i="148"/>
  <c r="T13" i="148"/>
  <c r="B4" i="146"/>
  <c r="K4" i="146"/>
  <c r="T4" i="146"/>
  <c r="AA5" i="146"/>
  <c r="S5" i="146"/>
  <c r="K5" i="146"/>
  <c r="C5" i="146"/>
  <c r="J5" i="146"/>
  <c r="T5" i="146"/>
  <c r="W6" i="146"/>
  <c r="O6" i="146"/>
  <c r="G6" i="146"/>
  <c r="J6" i="146"/>
  <c r="S6" i="146"/>
  <c r="AB6" i="146"/>
  <c r="I7" i="146"/>
  <c r="R7" i="146"/>
  <c r="I8" i="146"/>
  <c r="R8" i="146"/>
  <c r="H9" i="146"/>
  <c r="Q9" i="146"/>
  <c r="Z9" i="146"/>
  <c r="H10" i="146"/>
  <c r="Q10" i="146"/>
  <c r="Z10" i="146"/>
  <c r="Z4" i="147"/>
  <c r="R4" i="147"/>
  <c r="J4" i="147"/>
  <c r="B4" i="147"/>
  <c r="V4" i="147"/>
  <c r="N4" i="147"/>
  <c r="F4" i="147"/>
  <c r="S4" i="147"/>
  <c r="H4" i="147"/>
  <c r="AA4" i="147"/>
  <c r="P4" i="147"/>
  <c r="E4" i="147"/>
  <c r="A1" i="147"/>
  <c r="Y4" i="147"/>
  <c r="O4" i="147"/>
  <c r="D4" i="147"/>
  <c r="T4" i="147"/>
  <c r="O8" i="147"/>
  <c r="W9" i="147"/>
  <c r="O9" i="147"/>
  <c r="X9" i="147"/>
  <c r="N9" i="147"/>
  <c r="F9" i="147"/>
  <c r="AB9" i="147"/>
  <c r="S9" i="147"/>
  <c r="J9" i="147"/>
  <c r="B9" i="147"/>
  <c r="R9" i="147"/>
  <c r="G9" i="147"/>
  <c r="AA9" i="147"/>
  <c r="P9" i="147"/>
  <c r="D9" i="147"/>
  <c r="Z9" i="147"/>
  <c r="M9" i="147"/>
  <c r="C9" i="147"/>
  <c r="U9" i="147"/>
  <c r="E7" i="148"/>
  <c r="K10" i="148"/>
  <c r="AA7" i="146"/>
  <c r="S7" i="146"/>
  <c r="K7" i="146"/>
  <c r="C7" i="146"/>
  <c r="J7" i="146"/>
  <c r="T7" i="146"/>
  <c r="W8" i="146"/>
  <c r="O8" i="146"/>
  <c r="G8" i="146"/>
  <c r="J8" i="146"/>
  <c r="S8" i="146"/>
  <c r="AB8" i="146"/>
  <c r="I9" i="146"/>
  <c r="R9" i="146"/>
  <c r="I10" i="146"/>
  <c r="R10" i="146"/>
  <c r="M10" i="148"/>
  <c r="AA9" i="146"/>
  <c r="S9" i="146"/>
  <c r="K9" i="146"/>
  <c r="C9" i="146"/>
  <c r="J9" i="146"/>
  <c r="T9" i="146"/>
  <c r="W10" i="146"/>
  <c r="O10" i="146"/>
  <c r="G10" i="146"/>
  <c r="J10" i="146"/>
  <c r="S10" i="146"/>
  <c r="AB10" i="146"/>
  <c r="Z8" i="147"/>
  <c r="R8" i="147"/>
  <c r="J8" i="147"/>
  <c r="B8" i="147"/>
  <c r="V8" i="147"/>
  <c r="N8" i="147"/>
  <c r="F8" i="147"/>
  <c r="X8" i="147"/>
  <c r="M8" i="147"/>
  <c r="C8" i="147"/>
  <c r="U8" i="147"/>
  <c r="K8" i="147"/>
  <c r="T8" i="147"/>
  <c r="I8" i="147"/>
  <c r="Q8" i="147"/>
  <c r="Q10" i="148"/>
  <c r="Z6" i="147"/>
  <c r="R6" i="147"/>
  <c r="J6" i="147"/>
  <c r="B6" i="147"/>
  <c r="V6" i="147"/>
  <c r="N6" i="147"/>
  <c r="F6" i="147"/>
  <c r="L6" i="147"/>
  <c r="W6" i="147"/>
  <c r="W4" i="148"/>
  <c r="O4" i="148"/>
  <c r="G4" i="148"/>
  <c r="Y4" i="148"/>
  <c r="P4" i="148"/>
  <c r="F4" i="148"/>
  <c r="T4" i="148"/>
  <c r="K4" i="148"/>
  <c r="B4" i="148"/>
  <c r="M4" i="148"/>
  <c r="Z4" i="148"/>
  <c r="X6" i="149"/>
  <c r="U7" i="149"/>
  <c r="C6" i="147"/>
  <c r="M6" i="147"/>
  <c r="X6" i="147"/>
  <c r="W13" i="147"/>
  <c r="O13" i="147"/>
  <c r="G13" i="147"/>
  <c r="U13" i="147"/>
  <c r="L13" i="147"/>
  <c r="C13" i="147"/>
  <c r="Z13" i="147"/>
  <c r="Q13" i="147"/>
  <c r="H13" i="147"/>
  <c r="M13" i="147"/>
  <c r="Y13" i="147"/>
  <c r="C4" i="148"/>
  <c r="N4" i="148"/>
  <c r="AA4" i="148"/>
  <c r="AA9" i="148"/>
  <c r="S9" i="148"/>
  <c r="K9" i="148"/>
  <c r="C9" i="148"/>
  <c r="Z9" i="148"/>
  <c r="R9" i="148"/>
  <c r="J9" i="148"/>
  <c r="B9" i="148"/>
  <c r="AB9" i="148"/>
  <c r="P9" i="148"/>
  <c r="F9" i="148"/>
  <c r="Y9" i="148"/>
  <c r="O9" i="148"/>
  <c r="E9" i="148"/>
  <c r="V9" i="148"/>
  <c r="L9" i="148"/>
  <c r="T9" i="148"/>
  <c r="W12" i="148"/>
  <c r="O12" i="148"/>
  <c r="G12" i="148"/>
  <c r="V12" i="148"/>
  <c r="N12" i="148"/>
  <c r="F12" i="148"/>
  <c r="AB12" i="148"/>
  <c r="R12" i="148"/>
  <c r="H12" i="148"/>
  <c r="AA12" i="148"/>
  <c r="Q12" i="148"/>
  <c r="E12" i="148"/>
  <c r="X12" i="148"/>
  <c r="L12" i="148"/>
  <c r="B12" i="148"/>
  <c r="S12" i="148"/>
  <c r="AB6" i="149"/>
  <c r="T6" i="149"/>
  <c r="L6" i="149"/>
  <c r="D6" i="149"/>
  <c r="AA6" i="149"/>
  <c r="S6" i="149"/>
  <c r="K6" i="149"/>
  <c r="C6" i="149"/>
  <c r="Z6" i="149"/>
  <c r="R6" i="149"/>
  <c r="J6" i="149"/>
  <c r="B6" i="149"/>
  <c r="W6" i="149"/>
  <c r="I6" i="149"/>
  <c r="V6" i="149"/>
  <c r="H6" i="149"/>
  <c r="U6" i="149"/>
  <c r="G6" i="149"/>
  <c r="P6" i="149"/>
  <c r="E6" i="149"/>
  <c r="X7" i="149"/>
  <c r="P7" i="149"/>
  <c r="H7" i="149"/>
  <c r="W7" i="149"/>
  <c r="O7" i="149"/>
  <c r="G7" i="149"/>
  <c r="V7" i="149"/>
  <c r="N7" i="149"/>
  <c r="F7" i="149"/>
  <c r="T7" i="149"/>
  <c r="I7" i="149"/>
  <c r="S7" i="149"/>
  <c r="E7" i="149"/>
  <c r="R7" i="149"/>
  <c r="D7" i="149"/>
  <c r="AA7" i="149"/>
  <c r="M7" i="149"/>
  <c r="B7" i="149"/>
  <c r="Z7" i="149"/>
  <c r="Z12" i="146"/>
  <c r="R12" i="146"/>
  <c r="J12" i="146"/>
  <c r="B12" i="146"/>
  <c r="K12" i="146"/>
  <c r="T12" i="146"/>
  <c r="Z13" i="146"/>
  <c r="R13" i="146"/>
  <c r="V13" i="146"/>
  <c r="N13" i="146"/>
  <c r="F13" i="146"/>
  <c r="J13" i="146"/>
  <c r="T13" i="146"/>
  <c r="V5" i="147"/>
  <c r="N5" i="147"/>
  <c r="F5" i="147"/>
  <c r="Z5" i="147"/>
  <c r="R5" i="147"/>
  <c r="J5" i="147"/>
  <c r="B5" i="147"/>
  <c r="L5" i="147"/>
  <c r="W5" i="147"/>
  <c r="E6" i="147"/>
  <c r="P6" i="147"/>
  <c r="AA6" i="147"/>
  <c r="D13" i="147"/>
  <c r="P13" i="147"/>
  <c r="AB13" i="147"/>
  <c r="E4" i="148"/>
  <c r="A1" i="148"/>
  <c r="R4" i="148"/>
  <c r="G9" i="148"/>
  <c r="W9" i="148"/>
  <c r="D12" i="148"/>
  <c r="U12" i="148"/>
  <c r="F6" i="149"/>
  <c r="C7" i="149"/>
  <c r="AB7" i="149"/>
  <c r="AB11" i="149"/>
  <c r="T11" i="149"/>
  <c r="L11" i="149"/>
  <c r="D11" i="149"/>
  <c r="AA11" i="149"/>
  <c r="S11" i="149"/>
  <c r="K11" i="149"/>
  <c r="C11" i="149"/>
  <c r="Z11" i="149"/>
  <c r="R11" i="149"/>
  <c r="J11" i="149"/>
  <c r="B11" i="149"/>
  <c r="X11" i="149"/>
  <c r="P11" i="149"/>
  <c r="H11" i="149"/>
  <c r="W11" i="149"/>
  <c r="O11" i="149"/>
  <c r="G11" i="149"/>
  <c r="V11" i="149"/>
  <c r="N11" i="149"/>
  <c r="F11" i="149"/>
  <c r="U11" i="149"/>
  <c r="Q11" i="149"/>
  <c r="M11" i="149"/>
  <c r="E11" i="149"/>
  <c r="Y11" i="149"/>
  <c r="AA5" i="148"/>
  <c r="S5" i="148"/>
  <c r="K5" i="148"/>
  <c r="C5" i="148"/>
  <c r="J5" i="148"/>
  <c r="T5" i="148"/>
  <c r="W6" i="148"/>
  <c r="O6" i="148"/>
  <c r="G6" i="148"/>
  <c r="V6" i="148"/>
  <c r="N6" i="148"/>
  <c r="J6" i="148"/>
  <c r="T6" i="148"/>
  <c r="H8" i="148"/>
  <c r="R8" i="148"/>
  <c r="H11" i="148"/>
  <c r="H4" i="149"/>
  <c r="E5" i="149"/>
  <c r="M8" i="149"/>
  <c r="J9" i="149"/>
  <c r="M13" i="149"/>
  <c r="X12" i="149"/>
  <c r="P12" i="149"/>
  <c r="H12" i="149"/>
  <c r="W12" i="149"/>
  <c r="O12" i="149"/>
  <c r="G12" i="149"/>
  <c r="V12" i="149"/>
  <c r="N12" i="149"/>
  <c r="F12" i="149"/>
  <c r="AB12" i="149"/>
  <c r="T12" i="149"/>
  <c r="L12" i="149"/>
  <c r="D12" i="149"/>
  <c r="AA12" i="149"/>
  <c r="S12" i="149"/>
  <c r="K12" i="149"/>
  <c r="C12" i="149"/>
  <c r="Z12" i="149"/>
  <c r="R12" i="149"/>
  <c r="J12" i="149"/>
  <c r="B12" i="149"/>
  <c r="Y12" i="149"/>
  <c r="U12" i="149"/>
  <c r="Q12" i="149"/>
  <c r="AB8" i="149"/>
  <c r="T8" i="149"/>
  <c r="L8" i="149"/>
  <c r="D8" i="149"/>
  <c r="AA8" i="149"/>
  <c r="S8" i="149"/>
  <c r="K8" i="149"/>
  <c r="C8" i="149"/>
  <c r="Z8" i="149"/>
  <c r="R8" i="149"/>
  <c r="J8" i="149"/>
  <c r="B8" i="149"/>
  <c r="O8" i="149"/>
  <c r="Z9" i="149"/>
  <c r="X9" i="149"/>
  <c r="P9" i="149"/>
  <c r="H9" i="149"/>
  <c r="W9" i="149"/>
  <c r="O9" i="149"/>
  <c r="G9" i="149"/>
  <c r="V9" i="149"/>
  <c r="N9" i="149"/>
  <c r="F9" i="149"/>
  <c r="L9" i="149"/>
  <c r="AA9" i="149"/>
  <c r="E12" i="149"/>
  <c r="W8" i="148"/>
  <c r="O8" i="148"/>
  <c r="G8" i="148"/>
  <c r="V8" i="148"/>
  <c r="N8" i="148"/>
  <c r="F8" i="148"/>
  <c r="K8" i="148"/>
  <c r="U8" i="148"/>
  <c r="AA11" i="148"/>
  <c r="S11" i="148"/>
  <c r="K11" i="148"/>
  <c r="C11" i="148"/>
  <c r="Z11" i="148"/>
  <c r="R11" i="148"/>
  <c r="J11" i="148"/>
  <c r="B11" i="148"/>
  <c r="M11" i="148"/>
  <c r="W11" i="148"/>
  <c r="E8" i="149"/>
  <c r="P8" i="149"/>
  <c r="B9" i="149"/>
  <c r="M9" i="149"/>
  <c r="AB9" i="149"/>
  <c r="I12" i="149"/>
  <c r="B8" i="148"/>
  <c r="L8" i="148"/>
  <c r="X8" i="148"/>
  <c r="D11" i="148"/>
  <c r="N11" i="148"/>
  <c r="X11" i="148"/>
  <c r="AB4" i="149"/>
  <c r="T4" i="149"/>
  <c r="L4" i="149"/>
  <c r="D4" i="149"/>
  <c r="AA4" i="149"/>
  <c r="S4" i="149"/>
  <c r="K4" i="149"/>
  <c r="C4" i="149"/>
  <c r="Z4" i="149"/>
  <c r="R4" i="149"/>
  <c r="J4" i="149"/>
  <c r="B4" i="149"/>
  <c r="O4" i="149"/>
  <c r="X5" i="149"/>
  <c r="P5" i="149"/>
  <c r="H5" i="149"/>
  <c r="W5" i="149"/>
  <c r="O5" i="149"/>
  <c r="G5" i="149"/>
  <c r="V5" i="149"/>
  <c r="N5" i="149"/>
  <c r="F5" i="149"/>
  <c r="L5" i="149"/>
  <c r="Z5" i="149"/>
  <c r="F8" i="149"/>
  <c r="Q8" i="149"/>
  <c r="C9" i="149"/>
  <c r="Q9" i="149"/>
  <c r="X10" i="149"/>
  <c r="P10" i="149"/>
  <c r="W10" i="149"/>
  <c r="O10" i="149"/>
  <c r="V10" i="149"/>
  <c r="N10" i="149"/>
  <c r="F10" i="149"/>
  <c r="AB10" i="149"/>
  <c r="T10" i="149"/>
  <c r="AA10" i="149"/>
  <c r="S10" i="149"/>
  <c r="Z10" i="149"/>
  <c r="R10" i="149"/>
  <c r="Q10" i="149"/>
  <c r="E10" i="149"/>
  <c r="M10" i="149"/>
  <c r="D10" i="149"/>
  <c r="L10" i="149"/>
  <c r="C10" i="149"/>
  <c r="Y10" i="149"/>
  <c r="M12" i="149"/>
  <c r="AB13" i="149"/>
  <c r="T13" i="149"/>
  <c r="L13" i="149"/>
  <c r="D13" i="149"/>
  <c r="AA13" i="149"/>
  <c r="S13" i="149"/>
  <c r="K13" i="149"/>
  <c r="C13" i="149"/>
  <c r="Z13" i="149"/>
  <c r="R13" i="149"/>
  <c r="J13" i="149"/>
  <c r="B13" i="149"/>
  <c r="X13" i="149"/>
  <c r="P13" i="149"/>
  <c r="H13" i="149"/>
  <c r="W13" i="149"/>
  <c r="O13" i="149"/>
  <c r="G13" i="149"/>
  <c r="V13" i="149"/>
  <c r="N13" i="149"/>
  <c r="F13" i="149"/>
  <c r="Y13" i="149"/>
  <c r="U13" i="149"/>
  <c r="E13" i="149"/>
  <c r="X5" i="150"/>
  <c r="P5" i="150"/>
  <c r="H5" i="150"/>
  <c r="W5" i="150"/>
  <c r="O5" i="150"/>
  <c r="G5" i="150"/>
  <c r="V5" i="150"/>
  <c r="N5" i="150"/>
  <c r="F5" i="150"/>
  <c r="U5" i="150"/>
  <c r="M5" i="150"/>
  <c r="E5" i="150"/>
  <c r="AB5" i="150"/>
  <c r="T5" i="150"/>
  <c r="L5" i="150"/>
  <c r="D5" i="150"/>
  <c r="AA5" i="150"/>
  <c r="S5" i="150"/>
  <c r="K5" i="150"/>
  <c r="C5" i="150"/>
  <c r="Z5" i="150"/>
  <c r="R5" i="150"/>
  <c r="J5" i="150"/>
  <c r="B5" i="150"/>
  <c r="X7" i="150"/>
  <c r="P7" i="150"/>
  <c r="H7" i="150"/>
  <c r="W7" i="150"/>
  <c r="O7" i="150"/>
  <c r="G7" i="150"/>
  <c r="V7" i="150"/>
  <c r="N7" i="150"/>
  <c r="F7" i="150"/>
  <c r="U7" i="150"/>
  <c r="M7" i="150"/>
  <c r="E7" i="150"/>
  <c r="AB7" i="150"/>
  <c r="T7" i="150"/>
  <c r="L7" i="150"/>
  <c r="D7" i="150"/>
  <c r="AA7" i="150"/>
  <c r="S7" i="150"/>
  <c r="K7" i="150"/>
  <c r="C7" i="150"/>
  <c r="Z7" i="150"/>
  <c r="R7" i="150"/>
  <c r="J7" i="150"/>
  <c r="B7" i="150"/>
  <c r="X9" i="150"/>
  <c r="P9" i="150"/>
  <c r="H9" i="150"/>
  <c r="W9" i="150"/>
  <c r="O9" i="150"/>
  <c r="G9" i="150"/>
  <c r="V9" i="150"/>
  <c r="N9" i="150"/>
  <c r="F9" i="150"/>
  <c r="U9" i="150"/>
  <c r="M9" i="150"/>
  <c r="E9" i="150"/>
  <c r="AB9" i="150"/>
  <c r="T9" i="150"/>
  <c r="L9" i="150"/>
  <c r="D9" i="150"/>
  <c r="AA9" i="150"/>
  <c r="S9" i="150"/>
  <c r="K9" i="150"/>
  <c r="C9" i="150"/>
  <c r="Z9" i="150"/>
  <c r="R9" i="150"/>
  <c r="J9" i="150"/>
  <c r="B9" i="150"/>
  <c r="X11" i="150"/>
  <c r="P11" i="150"/>
  <c r="H11" i="150"/>
  <c r="W11" i="150"/>
  <c r="O11" i="150"/>
  <c r="G11" i="150"/>
  <c r="V11" i="150"/>
  <c r="N11" i="150"/>
  <c r="F11" i="150"/>
  <c r="U11" i="150"/>
  <c r="M11" i="150"/>
  <c r="E11" i="150"/>
  <c r="AB11" i="150"/>
  <c r="T11" i="150"/>
  <c r="L11" i="150"/>
  <c r="D11" i="150"/>
  <c r="AA11" i="150"/>
  <c r="S11" i="150"/>
  <c r="K11" i="150"/>
  <c r="C11" i="150"/>
  <c r="Z11" i="150"/>
  <c r="R11" i="150"/>
  <c r="J11" i="150"/>
  <c r="B11" i="150"/>
  <c r="X13" i="150"/>
  <c r="P13" i="150"/>
  <c r="H13" i="150"/>
  <c r="W13" i="150"/>
  <c r="O13" i="150"/>
  <c r="G13" i="150"/>
  <c r="V13" i="150"/>
  <c r="N13" i="150"/>
  <c r="F13" i="150"/>
  <c r="U13" i="150"/>
  <c r="M13" i="150"/>
  <c r="E13" i="150"/>
  <c r="AB13" i="150"/>
  <c r="T13" i="150"/>
  <c r="L13" i="150"/>
  <c r="D13" i="150"/>
  <c r="AA13" i="150"/>
  <c r="S13" i="150"/>
  <c r="K13" i="150"/>
  <c r="C13" i="150"/>
  <c r="Z13" i="150"/>
  <c r="R13" i="150"/>
  <c r="J13" i="150"/>
  <c r="B13" i="150"/>
  <c r="F4" i="150"/>
  <c r="N4" i="150"/>
  <c r="V4" i="150"/>
  <c r="F6" i="150"/>
  <c r="N6" i="150"/>
  <c r="V6" i="150"/>
  <c r="F8" i="150"/>
  <c r="N8" i="150"/>
  <c r="V8" i="150"/>
  <c r="F10" i="150"/>
  <c r="N10" i="150"/>
  <c r="V10" i="150"/>
  <c r="F12" i="150"/>
  <c r="N12" i="150"/>
  <c r="V12" i="150"/>
  <c r="G4" i="150"/>
  <c r="O4" i="150"/>
  <c r="W4" i="150"/>
  <c r="G6" i="150"/>
  <c r="O6" i="150"/>
  <c r="W6" i="150"/>
  <c r="G8" i="150"/>
  <c r="O8" i="150"/>
  <c r="W8" i="150"/>
  <c r="G10" i="150"/>
  <c r="O10" i="150"/>
  <c r="W10" i="150"/>
  <c r="G12" i="150"/>
  <c r="O12" i="150"/>
  <c r="W12" i="150"/>
  <c r="H4" i="150"/>
  <c r="P4" i="150"/>
  <c r="X4" i="150"/>
  <c r="H6" i="150"/>
  <c r="P6" i="150"/>
  <c r="X6" i="150"/>
  <c r="H8" i="150"/>
  <c r="P8" i="150"/>
  <c r="X8" i="150"/>
  <c r="H10" i="150"/>
  <c r="P10" i="150"/>
  <c r="X10" i="150"/>
  <c r="H12" i="150"/>
  <c r="P12" i="150"/>
  <c r="X12" i="150"/>
  <c r="I4" i="150"/>
  <c r="Q4" i="150"/>
  <c r="Y4" i="150"/>
  <c r="I6" i="150"/>
  <c r="Q6" i="150"/>
  <c r="Y6" i="150"/>
  <c r="I8" i="150"/>
  <c r="Q8" i="150"/>
  <c r="Y8" i="150"/>
  <c r="I10" i="150"/>
  <c r="Q10" i="150"/>
  <c r="Y10" i="150"/>
  <c r="I12" i="150"/>
  <c r="Q12" i="150"/>
  <c r="Y12" i="150"/>
  <c r="B4" i="150"/>
  <c r="J4" i="150"/>
  <c r="R4" i="150"/>
  <c r="Z4" i="150"/>
  <c r="B6" i="150"/>
  <c r="J6" i="150"/>
  <c r="R6" i="150"/>
  <c r="Z6" i="150"/>
  <c r="B8" i="150"/>
  <c r="J8" i="150"/>
  <c r="R8" i="150"/>
  <c r="Z8" i="150"/>
  <c r="B10" i="150"/>
  <c r="J10" i="150"/>
  <c r="R10" i="150"/>
  <c r="Z10" i="150"/>
  <c r="B12" i="150"/>
  <c r="J12" i="150"/>
  <c r="R12" i="150"/>
  <c r="Z12" i="150"/>
  <c r="C4" i="150"/>
  <c r="K4" i="150"/>
  <c r="S4" i="150"/>
  <c r="AA4" i="150"/>
  <c r="C6" i="150"/>
  <c r="K6" i="150"/>
  <c r="S6" i="150"/>
  <c r="AA6" i="150"/>
  <c r="C8" i="150"/>
  <c r="K8" i="150"/>
  <c r="S8" i="150"/>
  <c r="AA8" i="150"/>
  <c r="C10" i="150"/>
  <c r="K10" i="150"/>
  <c r="S10" i="150"/>
  <c r="AA10" i="150"/>
  <c r="C12" i="150"/>
  <c r="K12" i="150"/>
  <c r="S12" i="150"/>
  <c r="AA12" i="150"/>
  <c r="D4" i="150"/>
  <c r="L4" i="150"/>
  <c r="T4" i="150"/>
  <c r="D6" i="150"/>
  <c r="L6" i="150"/>
  <c r="T6" i="150"/>
  <c r="D8" i="150"/>
  <c r="L8" i="150"/>
  <c r="T8" i="150"/>
  <c r="D10" i="150"/>
  <c r="L10" i="150"/>
  <c r="T10" i="150"/>
  <c r="D12" i="150"/>
  <c r="L12" i="150"/>
  <c r="T12" i="150"/>
  <c r="Q6" i="138"/>
  <c r="I10" i="138"/>
  <c r="Q12" i="138"/>
  <c r="I5" i="139"/>
  <c r="Y5" i="139"/>
  <c r="B4" i="138"/>
  <c r="J4" i="138"/>
  <c r="R4" i="138"/>
  <c r="Z4" i="138"/>
  <c r="F5" i="138"/>
  <c r="N5" i="138"/>
  <c r="V5" i="138"/>
  <c r="B6" i="138"/>
  <c r="J6" i="138"/>
  <c r="R6" i="138"/>
  <c r="Z6" i="138"/>
  <c r="F7" i="138"/>
  <c r="N7" i="138"/>
  <c r="V7" i="138"/>
  <c r="B8" i="138"/>
  <c r="J8" i="138"/>
  <c r="R8" i="138"/>
  <c r="Z8" i="138"/>
  <c r="F9" i="138"/>
  <c r="N9" i="138"/>
  <c r="V9" i="138"/>
  <c r="B10" i="138"/>
  <c r="J10" i="138"/>
  <c r="R10" i="138"/>
  <c r="Z10" i="138"/>
  <c r="F11" i="138"/>
  <c r="N11" i="138"/>
  <c r="V11" i="138"/>
  <c r="B12" i="138"/>
  <c r="J12" i="138"/>
  <c r="R12" i="138"/>
  <c r="Z12" i="138"/>
  <c r="F13" i="138"/>
  <c r="N13" i="138"/>
  <c r="V13" i="138"/>
  <c r="F4" i="139"/>
  <c r="N4" i="139"/>
  <c r="V4" i="139"/>
  <c r="B5" i="139"/>
  <c r="J5" i="139"/>
  <c r="R5" i="139"/>
  <c r="Z5" i="139"/>
  <c r="F6" i="139"/>
  <c r="N6" i="139"/>
  <c r="V6" i="139"/>
  <c r="B7" i="139"/>
  <c r="J7" i="139"/>
  <c r="R7" i="139"/>
  <c r="Z7" i="139"/>
  <c r="F8" i="139"/>
  <c r="N8" i="139"/>
  <c r="V8" i="139"/>
  <c r="B9" i="139"/>
  <c r="J9" i="139"/>
  <c r="R9" i="139"/>
  <c r="AA9" i="139"/>
  <c r="AB11" i="139"/>
  <c r="T11" i="139"/>
  <c r="L11" i="139"/>
  <c r="D11" i="139"/>
  <c r="AA11" i="139"/>
  <c r="S11" i="139"/>
  <c r="K11" i="139"/>
  <c r="C11" i="139"/>
  <c r="Z11" i="139"/>
  <c r="R11" i="139"/>
  <c r="J11" i="139"/>
  <c r="B11" i="139"/>
  <c r="W11" i="139"/>
  <c r="O11" i="139"/>
  <c r="G11" i="139"/>
  <c r="Q11" i="139"/>
  <c r="E12" i="139"/>
  <c r="Z12" i="139"/>
  <c r="J5" i="140"/>
  <c r="Q7" i="140"/>
  <c r="R9" i="140"/>
  <c r="Q4" i="138"/>
  <c r="Q5" i="139"/>
  <c r="Y7" i="139"/>
  <c r="C4" i="138"/>
  <c r="K4" i="138"/>
  <c r="S4" i="138"/>
  <c r="AA4" i="138"/>
  <c r="C6" i="138"/>
  <c r="K6" i="138"/>
  <c r="S6" i="138"/>
  <c r="AA6" i="138"/>
  <c r="C8" i="138"/>
  <c r="K8" i="138"/>
  <c r="S8" i="138"/>
  <c r="AA8" i="138"/>
  <c r="C10" i="138"/>
  <c r="K10" i="138"/>
  <c r="S10" i="138"/>
  <c r="AA10" i="138"/>
  <c r="C12" i="138"/>
  <c r="K12" i="138"/>
  <c r="S12" i="138"/>
  <c r="AA12" i="138"/>
  <c r="C5" i="139"/>
  <c r="K5" i="139"/>
  <c r="S5" i="139"/>
  <c r="AA5" i="139"/>
  <c r="C7" i="139"/>
  <c r="K7" i="139"/>
  <c r="S7" i="139"/>
  <c r="AA7" i="139"/>
  <c r="C9" i="139"/>
  <c r="K9" i="139"/>
  <c r="X10" i="139"/>
  <c r="P10" i="139"/>
  <c r="H10" i="139"/>
  <c r="W10" i="139"/>
  <c r="O10" i="139"/>
  <c r="G10" i="139"/>
  <c r="V10" i="139"/>
  <c r="N10" i="139"/>
  <c r="F10" i="139"/>
  <c r="AA10" i="139"/>
  <c r="S10" i="139"/>
  <c r="K10" i="139"/>
  <c r="C10" i="139"/>
  <c r="Q10" i="139"/>
  <c r="AB13" i="139"/>
  <c r="T13" i="139"/>
  <c r="L13" i="139"/>
  <c r="D13" i="139"/>
  <c r="AA13" i="139"/>
  <c r="S13" i="139"/>
  <c r="K13" i="139"/>
  <c r="C13" i="139"/>
  <c r="Z13" i="139"/>
  <c r="R13" i="139"/>
  <c r="J13" i="139"/>
  <c r="B13" i="139"/>
  <c r="X13" i="139"/>
  <c r="P13" i="139"/>
  <c r="H13" i="139"/>
  <c r="W13" i="139"/>
  <c r="O13" i="139"/>
  <c r="G13" i="139"/>
  <c r="V13" i="139"/>
  <c r="R7" i="140"/>
  <c r="X13" i="140"/>
  <c r="P13" i="140"/>
  <c r="H13" i="140"/>
  <c r="W13" i="140"/>
  <c r="O13" i="140"/>
  <c r="G13" i="140"/>
  <c r="V13" i="140"/>
  <c r="N13" i="140"/>
  <c r="F13" i="140"/>
  <c r="U13" i="140"/>
  <c r="M13" i="140"/>
  <c r="E13" i="140"/>
  <c r="AB13" i="140"/>
  <c r="T13" i="140"/>
  <c r="L13" i="140"/>
  <c r="D13" i="140"/>
  <c r="AA13" i="140"/>
  <c r="S13" i="140"/>
  <c r="K13" i="140"/>
  <c r="C13" i="140"/>
  <c r="I12" i="138"/>
  <c r="AB9" i="139"/>
  <c r="Z9" i="139"/>
  <c r="Y9" i="139"/>
  <c r="D4" i="138"/>
  <c r="L4" i="138"/>
  <c r="T4" i="138"/>
  <c r="AB4" i="138"/>
  <c r="H5" i="138"/>
  <c r="P5" i="138"/>
  <c r="X5" i="138"/>
  <c r="D6" i="138"/>
  <c r="L6" i="138"/>
  <c r="T6" i="138"/>
  <c r="AB6" i="138"/>
  <c r="H7" i="138"/>
  <c r="P7" i="138"/>
  <c r="X7" i="138"/>
  <c r="D8" i="138"/>
  <c r="L8" i="138"/>
  <c r="T8" i="138"/>
  <c r="AB8" i="138"/>
  <c r="H9" i="138"/>
  <c r="P9" i="138"/>
  <c r="X9" i="138"/>
  <c r="D10" i="138"/>
  <c r="L10" i="138"/>
  <c r="T10" i="138"/>
  <c r="AB10" i="138"/>
  <c r="H11" i="138"/>
  <c r="P11" i="138"/>
  <c r="X11" i="138"/>
  <c r="D12" i="138"/>
  <c r="L12" i="138"/>
  <c r="T12" i="138"/>
  <c r="AB12" i="138"/>
  <c r="H13" i="138"/>
  <c r="P13" i="138"/>
  <c r="X13" i="138"/>
  <c r="H4" i="139"/>
  <c r="P4" i="139"/>
  <c r="X4" i="139"/>
  <c r="D5" i="139"/>
  <c r="L5" i="139"/>
  <c r="T5" i="139"/>
  <c r="AB5" i="139"/>
  <c r="H6" i="139"/>
  <c r="P6" i="139"/>
  <c r="X6" i="139"/>
  <c r="D7" i="139"/>
  <c r="L7" i="139"/>
  <c r="T7" i="139"/>
  <c r="AB7" i="139"/>
  <c r="H8" i="139"/>
  <c r="P8" i="139"/>
  <c r="X8" i="139"/>
  <c r="D9" i="139"/>
  <c r="L9" i="139"/>
  <c r="T9" i="139"/>
  <c r="B10" i="139"/>
  <c r="R10" i="139"/>
  <c r="F11" i="139"/>
  <c r="V11" i="139"/>
  <c r="J12" i="139"/>
  <c r="E13" i="139"/>
  <c r="Y13" i="139"/>
  <c r="R5" i="140"/>
  <c r="Y7" i="140"/>
  <c r="X11" i="140"/>
  <c r="P11" i="140"/>
  <c r="H11" i="140"/>
  <c r="W11" i="140"/>
  <c r="O11" i="140"/>
  <c r="G11" i="140"/>
  <c r="V11" i="140"/>
  <c r="N11" i="140"/>
  <c r="F11" i="140"/>
  <c r="U11" i="140"/>
  <c r="M11" i="140"/>
  <c r="E11" i="140"/>
  <c r="AB11" i="140"/>
  <c r="T11" i="140"/>
  <c r="L11" i="140"/>
  <c r="D11" i="140"/>
  <c r="AA11" i="140"/>
  <c r="S11" i="140"/>
  <c r="K11" i="140"/>
  <c r="C11" i="140"/>
  <c r="B13" i="140"/>
  <c r="I4" i="138"/>
  <c r="Y4" i="138"/>
  <c r="Y10" i="138"/>
  <c r="I7" i="139"/>
  <c r="I9" i="139"/>
  <c r="Q9" i="139"/>
  <c r="E4" i="138"/>
  <c r="A1" i="138"/>
  <c r="M4" i="138"/>
  <c r="U4" i="138"/>
  <c r="I5" i="138"/>
  <c r="Q5" i="138"/>
  <c r="E6" i="138"/>
  <c r="M6" i="138"/>
  <c r="U6" i="138"/>
  <c r="I7" i="138"/>
  <c r="Q7" i="138"/>
  <c r="E8" i="138"/>
  <c r="M8" i="138"/>
  <c r="U8" i="138"/>
  <c r="I9" i="138"/>
  <c r="Q9" i="138"/>
  <c r="E10" i="138"/>
  <c r="M10" i="138"/>
  <c r="U10" i="138"/>
  <c r="I11" i="138"/>
  <c r="Q11" i="138"/>
  <c r="E12" i="138"/>
  <c r="M12" i="138"/>
  <c r="U12" i="138"/>
  <c r="I13" i="138"/>
  <c r="Q13" i="138"/>
  <c r="I4" i="139"/>
  <c r="Q4" i="139"/>
  <c r="E5" i="139"/>
  <c r="M5" i="139"/>
  <c r="U5" i="139"/>
  <c r="I6" i="139"/>
  <c r="Q6" i="139"/>
  <c r="E7" i="139"/>
  <c r="M7" i="139"/>
  <c r="U7" i="139"/>
  <c r="I8" i="139"/>
  <c r="Q8" i="139"/>
  <c r="E9" i="139"/>
  <c r="M9" i="139"/>
  <c r="U9" i="139"/>
  <c r="D10" i="139"/>
  <c r="T10" i="139"/>
  <c r="H11" i="139"/>
  <c r="X11" i="139"/>
  <c r="F13" i="139"/>
  <c r="X9" i="140"/>
  <c r="P9" i="140"/>
  <c r="H9" i="140"/>
  <c r="W9" i="140"/>
  <c r="O9" i="140"/>
  <c r="G9" i="140"/>
  <c r="V9" i="140"/>
  <c r="N9" i="140"/>
  <c r="F9" i="140"/>
  <c r="U9" i="140"/>
  <c r="M9" i="140"/>
  <c r="E9" i="140"/>
  <c r="AB9" i="140"/>
  <c r="T9" i="140"/>
  <c r="L9" i="140"/>
  <c r="D9" i="140"/>
  <c r="AA9" i="140"/>
  <c r="S9" i="140"/>
  <c r="K9" i="140"/>
  <c r="C9" i="140"/>
  <c r="B11" i="140"/>
  <c r="I13" i="140"/>
  <c r="Y12" i="138"/>
  <c r="Q7" i="139"/>
  <c r="F4" i="138"/>
  <c r="N4" i="138"/>
  <c r="V4" i="138"/>
  <c r="F6" i="138"/>
  <c r="N6" i="138"/>
  <c r="V6" i="138"/>
  <c r="F8" i="138"/>
  <c r="N8" i="138"/>
  <c r="V8" i="138"/>
  <c r="F10" i="138"/>
  <c r="N10" i="138"/>
  <c r="V10" i="138"/>
  <c r="F12" i="138"/>
  <c r="N12" i="138"/>
  <c r="V12" i="138"/>
  <c r="F5" i="139"/>
  <c r="N5" i="139"/>
  <c r="V5" i="139"/>
  <c r="F7" i="139"/>
  <c r="N7" i="139"/>
  <c r="V7" i="139"/>
  <c r="F9" i="139"/>
  <c r="N9" i="139"/>
  <c r="V9" i="139"/>
  <c r="X7" i="140"/>
  <c r="P7" i="140"/>
  <c r="H7" i="140"/>
  <c r="W7" i="140"/>
  <c r="O7" i="140"/>
  <c r="G7" i="140"/>
  <c r="V7" i="140"/>
  <c r="N7" i="140"/>
  <c r="F7" i="140"/>
  <c r="U7" i="140"/>
  <c r="M7" i="140"/>
  <c r="E7" i="140"/>
  <c r="AB7" i="140"/>
  <c r="T7" i="140"/>
  <c r="L7" i="140"/>
  <c r="D7" i="140"/>
  <c r="AA7" i="140"/>
  <c r="S7" i="140"/>
  <c r="K7" i="140"/>
  <c r="C7" i="140"/>
  <c r="I6" i="138"/>
  <c r="Y6" i="138"/>
  <c r="I8" i="138"/>
  <c r="Q8" i="138"/>
  <c r="Y8" i="138"/>
  <c r="Q10" i="138"/>
  <c r="G4" i="138"/>
  <c r="O4" i="138"/>
  <c r="G6" i="138"/>
  <c r="O6" i="138"/>
  <c r="G8" i="138"/>
  <c r="O8" i="138"/>
  <c r="G10" i="138"/>
  <c r="O10" i="138"/>
  <c r="G12" i="138"/>
  <c r="O12" i="138"/>
  <c r="G5" i="139"/>
  <c r="O5" i="139"/>
  <c r="G7" i="139"/>
  <c r="O7" i="139"/>
  <c r="G9" i="139"/>
  <c r="O9" i="139"/>
  <c r="W9" i="139"/>
  <c r="I10" i="139"/>
  <c r="Y10" i="139"/>
  <c r="X12" i="139"/>
  <c r="P12" i="139"/>
  <c r="H12" i="139"/>
  <c r="W12" i="139"/>
  <c r="O12" i="139"/>
  <c r="G12" i="139"/>
  <c r="V12" i="139"/>
  <c r="N12" i="139"/>
  <c r="F12" i="139"/>
  <c r="AB12" i="139"/>
  <c r="T12" i="139"/>
  <c r="L12" i="139"/>
  <c r="AA12" i="139"/>
  <c r="S12" i="139"/>
  <c r="K12" i="139"/>
  <c r="C12" i="139"/>
  <c r="R12" i="139"/>
  <c r="M13" i="139"/>
  <c r="X5" i="140"/>
  <c r="P5" i="140"/>
  <c r="H5" i="140"/>
  <c r="W5" i="140"/>
  <c r="O5" i="140"/>
  <c r="G5" i="140"/>
  <c r="V5" i="140"/>
  <c r="N5" i="140"/>
  <c r="F5" i="140"/>
  <c r="U5" i="140"/>
  <c r="M5" i="140"/>
  <c r="E5" i="140"/>
  <c r="AB5" i="140"/>
  <c r="T5" i="140"/>
  <c r="L5" i="140"/>
  <c r="D5" i="140"/>
  <c r="AA5" i="140"/>
  <c r="S5" i="140"/>
  <c r="K5" i="140"/>
  <c r="C5" i="140"/>
  <c r="B7" i="140"/>
  <c r="I9" i="140"/>
  <c r="J11" i="140"/>
  <c r="Q13" i="140"/>
  <c r="G4" i="140"/>
  <c r="O4" i="140"/>
  <c r="W4" i="140"/>
  <c r="G6" i="140"/>
  <c r="O6" i="140"/>
  <c r="W6" i="140"/>
  <c r="G8" i="140"/>
  <c r="O8" i="140"/>
  <c r="W8" i="140"/>
  <c r="G10" i="140"/>
  <c r="O10" i="140"/>
  <c r="W10" i="140"/>
  <c r="G12" i="140"/>
  <c r="O12" i="140"/>
  <c r="W12" i="140"/>
  <c r="H4" i="140"/>
  <c r="P4" i="140"/>
  <c r="X4" i="140"/>
  <c r="H6" i="140"/>
  <c r="P6" i="140"/>
  <c r="X6" i="140"/>
  <c r="H8" i="140"/>
  <c r="P8" i="140"/>
  <c r="X8" i="140"/>
  <c r="H10" i="140"/>
  <c r="P10" i="140"/>
  <c r="X10" i="140"/>
  <c r="H12" i="140"/>
  <c r="P12" i="140"/>
  <c r="X12" i="140"/>
  <c r="I4" i="140"/>
  <c r="Q4" i="140"/>
  <c r="Y4" i="140"/>
  <c r="I6" i="140"/>
  <c r="Q6" i="140"/>
  <c r="Y6" i="140"/>
  <c r="I8" i="140"/>
  <c r="Q8" i="140"/>
  <c r="Y8" i="140"/>
  <c r="I10" i="140"/>
  <c r="Q10" i="140"/>
  <c r="Y10" i="140"/>
  <c r="I12" i="140"/>
  <c r="Q12" i="140"/>
  <c r="Y12" i="140"/>
  <c r="B4" i="140"/>
  <c r="J4" i="140"/>
  <c r="R4" i="140"/>
  <c r="Z4" i="140"/>
  <c r="B6" i="140"/>
  <c r="J6" i="140"/>
  <c r="R6" i="140"/>
  <c r="Z6" i="140"/>
  <c r="B8" i="140"/>
  <c r="J8" i="140"/>
  <c r="R8" i="140"/>
  <c r="Z8" i="140"/>
  <c r="B10" i="140"/>
  <c r="J10" i="140"/>
  <c r="R10" i="140"/>
  <c r="Z10" i="140"/>
  <c r="B12" i="140"/>
  <c r="J12" i="140"/>
  <c r="R12" i="140"/>
  <c r="Z12" i="140"/>
  <c r="C4" i="140"/>
  <c r="K4" i="140"/>
  <c r="S4" i="140"/>
  <c r="AA4" i="140"/>
  <c r="C6" i="140"/>
  <c r="K6" i="140"/>
  <c r="S6" i="140"/>
  <c r="AA6" i="140"/>
  <c r="C8" i="140"/>
  <c r="K8" i="140"/>
  <c r="S8" i="140"/>
  <c r="AA8" i="140"/>
  <c r="C10" i="140"/>
  <c r="K10" i="140"/>
  <c r="S10" i="140"/>
  <c r="AA10" i="140"/>
  <c r="C12" i="140"/>
  <c r="K12" i="140"/>
  <c r="S12" i="140"/>
  <c r="AA12" i="140"/>
  <c r="D4" i="140"/>
  <c r="L4" i="140"/>
  <c r="T4" i="140"/>
  <c r="D6" i="140"/>
  <c r="L6" i="140"/>
  <c r="T6" i="140"/>
  <c r="D8" i="140"/>
  <c r="L8" i="140"/>
  <c r="T8" i="140"/>
  <c r="D10" i="140"/>
  <c r="L10" i="140"/>
  <c r="T10" i="140"/>
  <c r="D12" i="140"/>
  <c r="L12" i="140"/>
  <c r="T12" i="140"/>
  <c r="Q5" i="136"/>
  <c r="Q7" i="136"/>
  <c r="Y7" i="136"/>
  <c r="I11" i="136"/>
  <c r="Y13" i="136"/>
  <c r="I4" i="137"/>
  <c r="Y4" i="137"/>
  <c r="Y6" i="137"/>
  <c r="F4" i="136"/>
  <c r="N4" i="136"/>
  <c r="V4" i="136"/>
  <c r="B5" i="136"/>
  <c r="J5" i="136"/>
  <c r="R5" i="136"/>
  <c r="Z5" i="136"/>
  <c r="F6" i="136"/>
  <c r="N6" i="136"/>
  <c r="V6" i="136"/>
  <c r="B7" i="136"/>
  <c r="J7" i="136"/>
  <c r="R7" i="136"/>
  <c r="Z7" i="136"/>
  <c r="F8" i="136"/>
  <c r="N8" i="136"/>
  <c r="V8" i="136"/>
  <c r="B9" i="136"/>
  <c r="J9" i="136"/>
  <c r="R9" i="136"/>
  <c r="Z9" i="136"/>
  <c r="F10" i="136"/>
  <c r="N10" i="136"/>
  <c r="V10" i="136"/>
  <c r="B11" i="136"/>
  <c r="J11" i="136"/>
  <c r="R11" i="136"/>
  <c r="Z11" i="136"/>
  <c r="F12" i="136"/>
  <c r="N12" i="136"/>
  <c r="V12" i="136"/>
  <c r="B13" i="136"/>
  <c r="J13" i="136"/>
  <c r="R13" i="136"/>
  <c r="Z13" i="136"/>
  <c r="B4" i="137"/>
  <c r="J4" i="137"/>
  <c r="R4" i="137"/>
  <c r="Z4" i="137"/>
  <c r="F5" i="137"/>
  <c r="N5" i="137"/>
  <c r="V5" i="137"/>
  <c r="B6" i="137"/>
  <c r="J6" i="137"/>
  <c r="R6" i="137"/>
  <c r="Z6" i="137"/>
  <c r="F7" i="137"/>
  <c r="N7" i="137"/>
  <c r="V7" i="137"/>
  <c r="B8" i="137"/>
  <c r="J8" i="137"/>
  <c r="R8" i="137"/>
  <c r="Z8" i="137"/>
  <c r="F9" i="137"/>
  <c r="N9" i="137"/>
  <c r="V9" i="137"/>
  <c r="B10" i="137"/>
  <c r="J10" i="137"/>
  <c r="R10" i="137"/>
  <c r="Z10" i="137"/>
  <c r="F11" i="137"/>
  <c r="N11" i="137"/>
  <c r="V11" i="137"/>
  <c r="B12" i="137"/>
  <c r="J12" i="137"/>
  <c r="R12" i="137"/>
  <c r="Z12" i="137"/>
  <c r="F13" i="137"/>
  <c r="N13" i="137"/>
  <c r="V13" i="137"/>
  <c r="C5" i="136"/>
  <c r="K5" i="136"/>
  <c r="S5" i="136"/>
  <c r="AA5" i="136"/>
  <c r="C7" i="136"/>
  <c r="K7" i="136"/>
  <c r="S7" i="136"/>
  <c r="AA7" i="136"/>
  <c r="C9" i="136"/>
  <c r="K9" i="136"/>
  <c r="S9" i="136"/>
  <c r="AA9" i="136"/>
  <c r="C11" i="136"/>
  <c r="K11" i="136"/>
  <c r="S11" i="136"/>
  <c r="AA11" i="136"/>
  <c r="C13" i="136"/>
  <c r="K13" i="136"/>
  <c r="S13" i="136"/>
  <c r="AA13" i="136"/>
  <c r="C4" i="137"/>
  <c r="K4" i="137"/>
  <c r="S4" i="137"/>
  <c r="AA4" i="137"/>
  <c r="C6" i="137"/>
  <c r="K6" i="137"/>
  <c r="S6" i="137"/>
  <c r="AA6" i="137"/>
  <c r="C8" i="137"/>
  <c r="K8" i="137"/>
  <c r="S8" i="137"/>
  <c r="AA8" i="137"/>
  <c r="C10" i="137"/>
  <c r="K10" i="137"/>
  <c r="S10" i="137"/>
  <c r="AA10" i="137"/>
  <c r="C12" i="137"/>
  <c r="K12" i="137"/>
  <c r="S12" i="137"/>
  <c r="AA12" i="137"/>
  <c r="G13" i="137"/>
  <c r="O13" i="137"/>
  <c r="W13" i="137"/>
  <c r="I7" i="136"/>
  <c r="Q11" i="136"/>
  <c r="Y11" i="136"/>
  <c r="Q4" i="137"/>
  <c r="I6" i="137"/>
  <c r="Q8" i="137"/>
  <c r="I10" i="137"/>
  <c r="Q10" i="137"/>
  <c r="Y10" i="137"/>
  <c r="I12" i="137"/>
  <c r="D5" i="136"/>
  <c r="L5" i="136"/>
  <c r="T5" i="136"/>
  <c r="AB5" i="136"/>
  <c r="D7" i="136"/>
  <c r="L7" i="136"/>
  <c r="T7" i="136"/>
  <c r="AB7" i="136"/>
  <c r="D9" i="136"/>
  <c r="L9" i="136"/>
  <c r="T9" i="136"/>
  <c r="AB9" i="136"/>
  <c r="D11" i="136"/>
  <c r="L11" i="136"/>
  <c r="T11" i="136"/>
  <c r="AB11" i="136"/>
  <c r="D13" i="136"/>
  <c r="L13" i="136"/>
  <c r="T13" i="136"/>
  <c r="AB13" i="136"/>
  <c r="D4" i="137"/>
  <c r="L4" i="137"/>
  <c r="T4" i="137"/>
  <c r="AB4" i="137"/>
  <c r="D6" i="137"/>
  <c r="L6" i="137"/>
  <c r="T6" i="137"/>
  <c r="AB6" i="137"/>
  <c r="D8" i="137"/>
  <c r="L8" i="137"/>
  <c r="T8" i="137"/>
  <c r="AB8" i="137"/>
  <c r="D10" i="137"/>
  <c r="L10" i="137"/>
  <c r="T10" i="137"/>
  <c r="AB10" i="137"/>
  <c r="D12" i="137"/>
  <c r="L12" i="137"/>
  <c r="T12" i="137"/>
  <c r="AB12" i="137"/>
  <c r="I4" i="136"/>
  <c r="Q4" i="136"/>
  <c r="E5" i="136"/>
  <c r="M5" i="136"/>
  <c r="U5" i="136"/>
  <c r="I6" i="136"/>
  <c r="Q6" i="136"/>
  <c r="E7" i="136"/>
  <c r="M7" i="136"/>
  <c r="U7" i="136"/>
  <c r="I8" i="136"/>
  <c r="Q8" i="136"/>
  <c r="E9" i="136"/>
  <c r="M9" i="136"/>
  <c r="U9" i="136"/>
  <c r="I10" i="136"/>
  <c r="Q10" i="136"/>
  <c r="E11" i="136"/>
  <c r="M11" i="136"/>
  <c r="U11" i="136"/>
  <c r="I12" i="136"/>
  <c r="Q12" i="136"/>
  <c r="E13" i="136"/>
  <c r="M13" i="136"/>
  <c r="U13" i="136"/>
  <c r="E4" i="137"/>
  <c r="A1" i="137"/>
  <c r="M4" i="137"/>
  <c r="U4" i="137"/>
  <c r="I5" i="137"/>
  <c r="Q5" i="137"/>
  <c r="E6" i="137"/>
  <c r="M6" i="137"/>
  <c r="U6" i="137"/>
  <c r="I7" i="137"/>
  <c r="Q7" i="137"/>
  <c r="E8" i="137"/>
  <c r="M8" i="137"/>
  <c r="U8" i="137"/>
  <c r="I9" i="137"/>
  <c r="Q9" i="137"/>
  <c r="E10" i="137"/>
  <c r="M10" i="137"/>
  <c r="U10" i="137"/>
  <c r="I11" i="137"/>
  <c r="Q11" i="137"/>
  <c r="E12" i="137"/>
  <c r="M12" i="137"/>
  <c r="U12" i="137"/>
  <c r="I13" i="137"/>
  <c r="Q13" i="137"/>
  <c r="I5" i="136"/>
  <c r="Y5" i="136"/>
  <c r="I9" i="136"/>
  <c r="Q9" i="136"/>
  <c r="Y9" i="136"/>
  <c r="I13" i="136"/>
  <c r="Q6" i="137"/>
  <c r="I8" i="137"/>
  <c r="Y8" i="137"/>
  <c r="Y12" i="137"/>
  <c r="F5" i="136"/>
  <c r="N5" i="136"/>
  <c r="V5" i="136"/>
  <c r="F7" i="136"/>
  <c r="N7" i="136"/>
  <c r="V7" i="136"/>
  <c r="F9" i="136"/>
  <c r="N9" i="136"/>
  <c r="V9" i="136"/>
  <c r="F11" i="136"/>
  <c r="N11" i="136"/>
  <c r="V11" i="136"/>
  <c r="F13" i="136"/>
  <c r="N13" i="136"/>
  <c r="V13" i="136"/>
  <c r="F4" i="137"/>
  <c r="N4" i="137"/>
  <c r="V4" i="137"/>
  <c r="F6" i="137"/>
  <c r="N6" i="137"/>
  <c r="V6" i="137"/>
  <c r="F8" i="137"/>
  <c r="N8" i="137"/>
  <c r="V8" i="137"/>
  <c r="F10" i="137"/>
  <c r="N10" i="137"/>
  <c r="V10" i="137"/>
  <c r="F12" i="137"/>
  <c r="N12" i="137"/>
  <c r="V12" i="137"/>
  <c r="Q13" i="136"/>
  <c r="G5" i="136"/>
  <c r="O5" i="136"/>
  <c r="G7" i="136"/>
  <c r="O7" i="136"/>
  <c r="G9" i="136"/>
  <c r="O9" i="136"/>
  <c r="G11" i="136"/>
  <c r="O11" i="136"/>
  <c r="G13" i="136"/>
  <c r="O13" i="136"/>
  <c r="G4" i="137"/>
  <c r="O4" i="137"/>
  <c r="G6" i="137"/>
  <c r="O6" i="137"/>
  <c r="G8" i="137"/>
  <c r="O8" i="137"/>
  <c r="G10" i="137"/>
  <c r="O10" i="137"/>
  <c r="G12" i="137"/>
  <c r="O12" i="137"/>
  <c r="AH799" i="131"/>
  <c r="AH734" i="131"/>
  <c r="AH63" i="131"/>
  <c r="AH434" i="131"/>
  <c r="AH235" i="131"/>
  <c r="AH458" i="131"/>
  <c r="AH236" i="131"/>
  <c r="AH151" i="131"/>
  <c r="AH143" i="131"/>
  <c r="AH491" i="131"/>
  <c r="AH260" i="131"/>
  <c r="AH217" i="131"/>
  <c r="AH167" i="131"/>
  <c r="AH498" i="131"/>
  <c r="AH284" i="131"/>
  <c r="AH668" i="131"/>
  <c r="AH572" i="131"/>
  <c r="AH627" i="131"/>
  <c r="AH603" i="131"/>
  <c r="AH585" i="131"/>
  <c r="AH474" i="131"/>
  <c r="AH443" i="131"/>
  <c r="AH368" i="131"/>
  <c r="AH292" i="131"/>
  <c r="AH244" i="131"/>
  <c r="AH159" i="131"/>
  <c r="AH95" i="131"/>
  <c r="AH652" i="131"/>
  <c r="AH392" i="131"/>
  <c r="AH352" i="131"/>
  <c r="AH268" i="131"/>
  <c r="AH247" i="131"/>
  <c r="AH644" i="131"/>
  <c r="AH595" i="131"/>
  <c r="AH700" i="131"/>
  <c r="AH682" i="131"/>
  <c r="AH673" i="131"/>
  <c r="AH665" i="131"/>
  <c r="AH660" i="131"/>
  <c r="AH657" i="131"/>
  <c r="AH563" i="131"/>
  <c r="AH450" i="131"/>
  <c r="AH402" i="131"/>
  <c r="AH384" i="131"/>
  <c r="AH376" i="131"/>
  <c r="AH353" i="131"/>
  <c r="AH300" i="131"/>
  <c r="AH252" i="131"/>
  <c r="AH587" i="131"/>
  <c r="AH451" i="131"/>
  <c r="AH276" i="131"/>
  <c r="AH831" i="131"/>
  <c r="AH620" i="131"/>
  <c r="AH588" i="131"/>
  <c r="AH360" i="131"/>
  <c r="AH175" i="131"/>
  <c r="AH174" i="131"/>
  <c r="AH71" i="131"/>
  <c r="AH823" i="131"/>
  <c r="AH367" i="131"/>
  <c r="AH299" i="131"/>
  <c r="AH296" i="131"/>
  <c r="AH238" i="131"/>
  <c r="AH155" i="131"/>
  <c r="AH1000" i="131"/>
  <c r="AH992" i="131"/>
  <c r="AH984" i="131"/>
  <c r="AH976" i="131"/>
  <c r="AH960" i="131"/>
  <c r="AH904" i="131"/>
  <c r="AH896" i="131"/>
  <c r="AH888" i="131"/>
  <c r="AH880" i="131"/>
  <c r="AH872" i="131"/>
  <c r="AH864" i="131"/>
  <c r="AH856" i="131"/>
  <c r="AH848" i="131"/>
  <c r="AH480" i="131"/>
  <c r="AH232" i="131"/>
  <c r="AH504" i="131"/>
  <c r="AH464" i="131"/>
  <c r="AH432" i="131"/>
  <c r="AH356" i="131"/>
  <c r="AH288" i="131"/>
  <c r="AH239" i="131"/>
  <c r="AH189" i="131"/>
  <c r="AH127" i="131"/>
  <c r="AH123" i="131"/>
  <c r="AH121" i="131"/>
  <c r="AH119" i="131"/>
  <c r="AH115" i="131"/>
  <c r="AH92" i="131"/>
  <c r="AH88" i="131"/>
  <c r="AH999" i="131"/>
  <c r="AH991" i="131"/>
  <c r="AH983" i="131"/>
  <c r="AH975" i="131"/>
  <c r="AH967" i="131"/>
  <c r="AH959" i="131"/>
  <c r="AH704" i="131"/>
  <c r="AH698" i="131"/>
  <c r="AH701" i="131"/>
  <c r="AH674" i="131"/>
  <c r="AH640" i="131"/>
  <c r="AH499" i="131"/>
  <c r="AH496" i="131"/>
  <c r="AH348" i="131"/>
  <c r="AH258" i="131"/>
  <c r="AH130" i="131"/>
  <c r="AH122" i="131"/>
  <c r="AH153" i="131"/>
  <c r="AH678" i="131"/>
  <c r="AH604" i="131"/>
  <c r="AH577" i="131"/>
  <c r="AH641" i="131"/>
  <c r="AH609" i="131"/>
  <c r="AH580" i="131"/>
  <c r="AH571" i="131"/>
  <c r="AH569" i="131"/>
  <c r="AH490" i="131"/>
  <c r="AH488" i="131"/>
  <c r="AH482" i="131"/>
  <c r="AH250" i="131"/>
  <c r="AH192" i="131"/>
  <c r="AH142" i="131"/>
  <c r="AH134" i="131"/>
  <c r="AH87" i="131"/>
  <c r="AH55" i="131"/>
  <c r="AH815" i="131"/>
  <c r="AH811" i="131"/>
  <c r="AH702" i="131"/>
  <c r="AH697" i="131"/>
  <c r="AH593" i="131"/>
  <c r="AH690" i="131"/>
  <c r="AH685" i="131"/>
  <c r="AH672" i="131"/>
  <c r="AH649" i="131"/>
  <c r="AH643" i="131"/>
  <c r="AH692" i="131"/>
  <c r="AH688" i="131"/>
  <c r="AH683" i="131"/>
  <c r="AH635" i="131"/>
  <c r="AH633" i="131"/>
  <c r="AH564" i="131"/>
  <c r="AH561" i="131"/>
  <c r="AH555" i="131"/>
  <c r="AH483" i="131"/>
  <c r="AH472" i="131"/>
  <c r="AH466" i="131"/>
  <c r="AH257" i="131"/>
  <c r="AH253" i="131"/>
  <c r="AH242" i="131"/>
  <c r="AH179" i="131"/>
  <c r="AH172" i="131"/>
  <c r="AH168" i="131"/>
  <c r="AH157" i="131"/>
  <c r="AH149" i="131"/>
  <c r="AH58" i="131"/>
  <c r="AH818" i="131"/>
  <c r="AH364" i="131"/>
  <c r="AH545" i="131"/>
  <c r="AH681" i="131"/>
  <c r="AH703" i="131"/>
  <c r="AH689" i="131"/>
  <c r="AH684" i="131"/>
  <c r="AH651" i="131"/>
  <c r="AH628" i="131"/>
  <c r="AH625" i="131"/>
  <c r="AH619" i="131"/>
  <c r="AH605" i="131"/>
  <c r="AH553" i="131"/>
  <c r="AH467" i="131"/>
  <c r="AH456" i="131"/>
  <c r="AH400" i="131"/>
  <c r="AH391" i="131"/>
  <c r="AH259" i="131"/>
  <c r="AH256" i="131"/>
  <c r="AH249" i="131"/>
  <c r="AH245" i="131"/>
  <c r="AH234" i="131"/>
  <c r="AH193" i="131"/>
  <c r="AH191" i="131"/>
  <c r="AH185" i="131"/>
  <c r="AH183" i="131"/>
  <c r="AH177" i="131"/>
  <c r="AH164" i="131"/>
  <c r="AH160" i="131"/>
  <c r="AH141" i="131"/>
  <c r="AH125" i="131"/>
  <c r="AH70" i="131"/>
  <c r="AH62" i="131"/>
  <c r="AH830" i="131"/>
  <c r="AH162" i="131"/>
  <c r="AH693" i="131"/>
  <c r="AH667" i="131"/>
  <c r="AH648" i="131"/>
  <c r="AH705" i="131"/>
  <c r="AH579" i="131"/>
  <c r="AH699" i="131"/>
  <c r="AH694" i="131"/>
  <c r="AH680" i="131"/>
  <c r="AH664" i="131"/>
  <c r="AH617" i="131"/>
  <c r="AH611" i="131"/>
  <c r="AH448" i="131"/>
  <c r="AH383" i="131"/>
  <c r="AH380" i="131"/>
  <c r="AH254" i="131"/>
  <c r="AH248" i="131"/>
  <c r="AH237" i="131"/>
  <c r="AH194" i="131"/>
  <c r="AH178" i="131"/>
  <c r="AH171" i="131"/>
  <c r="AH169" i="131"/>
  <c r="AH152" i="131"/>
  <c r="AH135" i="131"/>
  <c r="AH68" i="131"/>
  <c r="AH65" i="131"/>
  <c r="AH836" i="131"/>
  <c r="AH765" i="131"/>
  <c r="AH691" i="131"/>
  <c r="AH675" i="131"/>
  <c r="AH659" i="131"/>
  <c r="AH612" i="131"/>
  <c r="AH601" i="131"/>
  <c r="AH459" i="131"/>
  <c r="AH442" i="131"/>
  <c r="AH372" i="131"/>
  <c r="AH297" i="131"/>
  <c r="AH255" i="131"/>
  <c r="AH246" i="131"/>
  <c r="AH243" i="131"/>
  <c r="AH240" i="131"/>
  <c r="AH233" i="131"/>
  <c r="AH190" i="131"/>
  <c r="AH140" i="131"/>
  <c r="AH85" i="131"/>
  <c r="AH79" i="131"/>
  <c r="AH77" i="131"/>
  <c r="AH845" i="131"/>
  <c r="AH841" i="131"/>
  <c r="AH839" i="131"/>
  <c r="AH903" i="131"/>
  <c r="AH895" i="131"/>
  <c r="AH879" i="131"/>
  <c r="AH871" i="131"/>
  <c r="AH863" i="131"/>
  <c r="AH855" i="131"/>
  <c r="AH840" i="131"/>
  <c r="AH833" i="131"/>
  <c r="AH828" i="131"/>
  <c r="AH822" i="131"/>
  <c r="AH810" i="131"/>
  <c r="AH803" i="131"/>
  <c r="AH182" i="131"/>
  <c r="AH170" i="131"/>
  <c r="AH163" i="131"/>
  <c r="AH161" i="131"/>
  <c r="AH148" i="131"/>
  <c r="AH144" i="131"/>
  <c r="AH133" i="131"/>
  <c r="AH118" i="131"/>
  <c r="AH91" i="131"/>
  <c r="AH84" i="131"/>
  <c r="AH80" i="131"/>
  <c r="AH69" i="131"/>
  <c r="AH60" i="131"/>
  <c r="AH54" i="131"/>
  <c r="AH832" i="131"/>
  <c r="AH829" i="131"/>
  <c r="AH825" i="131"/>
  <c r="AH820" i="131"/>
  <c r="AH814" i="131"/>
  <c r="AH802" i="131"/>
  <c r="AH89" i="131"/>
  <c r="AH83" i="131"/>
  <c r="AH61" i="131"/>
  <c r="AH52" i="131"/>
  <c r="AH1003" i="131"/>
  <c r="AH995" i="131"/>
  <c r="AH987" i="131"/>
  <c r="AH979" i="131"/>
  <c r="AH971" i="131"/>
  <c r="AH963" i="131"/>
  <c r="AH947" i="131"/>
  <c r="AH923" i="131"/>
  <c r="AH899" i="131"/>
  <c r="AH891" i="131"/>
  <c r="AH883" i="131"/>
  <c r="AH875" i="131"/>
  <c r="AH859" i="131"/>
  <c r="AH851" i="131"/>
  <c r="AH824" i="131"/>
  <c r="AH821" i="131"/>
  <c r="AH812" i="131"/>
  <c r="AH806" i="131"/>
  <c r="AH181" i="131"/>
  <c r="AH154" i="131"/>
  <c r="AH147" i="131"/>
  <c r="AH145" i="131"/>
  <c r="AH132" i="131"/>
  <c r="AH128" i="131"/>
  <c r="AH117" i="131"/>
  <c r="AH90" i="131"/>
  <c r="AH81" i="131"/>
  <c r="AH75" i="131"/>
  <c r="AH72" i="131"/>
  <c r="AH53" i="131"/>
  <c r="AH843" i="131"/>
  <c r="AH816" i="131"/>
  <c r="AH813" i="131"/>
  <c r="AH809" i="131"/>
  <c r="AH804" i="131"/>
  <c r="AH798" i="131"/>
  <c r="AH733" i="131"/>
  <c r="AH714" i="131"/>
  <c r="AH195" i="131"/>
  <c r="AH188" i="131"/>
  <c r="AH184" i="131"/>
  <c r="AH173" i="131"/>
  <c r="AH158" i="131"/>
  <c r="AH139" i="131"/>
  <c r="AH137" i="131"/>
  <c r="AH124" i="131"/>
  <c r="AH120" i="131"/>
  <c r="AH94" i="131"/>
  <c r="AH82" i="131"/>
  <c r="AH73" i="131"/>
  <c r="AH67" i="131"/>
  <c r="AH64" i="131"/>
  <c r="AH1006" i="131"/>
  <c r="AH1005" i="131"/>
  <c r="AH1002" i="131"/>
  <c r="AH997" i="131"/>
  <c r="AH994" i="131"/>
  <c r="AH990" i="131"/>
  <c r="AH989" i="131"/>
  <c r="AH986" i="131"/>
  <c r="AH982" i="131"/>
  <c r="AH981" i="131"/>
  <c r="AH974" i="131"/>
  <c r="AH973" i="131"/>
  <c r="AH970" i="131"/>
  <c r="AH966" i="131"/>
  <c r="AH962" i="131"/>
  <c r="AH926" i="131"/>
  <c r="AH906" i="131"/>
  <c r="AH902" i="131"/>
  <c r="AH898" i="131"/>
  <c r="AH894" i="131"/>
  <c r="AH890" i="131"/>
  <c r="AH886" i="131"/>
  <c r="AH882" i="131"/>
  <c r="AH878" i="131"/>
  <c r="AH874" i="131"/>
  <c r="AH870" i="131"/>
  <c r="AH866" i="131"/>
  <c r="AH862" i="131"/>
  <c r="AH858" i="131"/>
  <c r="AH854" i="131"/>
  <c r="AH850" i="131"/>
  <c r="AH842" i="131"/>
  <c r="AH835" i="131"/>
  <c r="AH808" i="131"/>
  <c r="AH805" i="131"/>
  <c r="AH801" i="131"/>
  <c r="AH785" i="131"/>
  <c r="AH731" i="131"/>
  <c r="AH713" i="131"/>
  <c r="AH187" i="131"/>
  <c r="AH180" i="131"/>
  <c r="AH165" i="131"/>
  <c r="AH150" i="131"/>
  <c r="AH138" i="131"/>
  <c r="AH131" i="131"/>
  <c r="AH129" i="131"/>
  <c r="AH74" i="131"/>
  <c r="AH59" i="131"/>
  <c r="AH1004" i="131"/>
  <c r="AH996" i="131"/>
  <c r="AH980" i="131"/>
  <c r="AH972" i="131"/>
  <c r="AH964" i="131"/>
  <c r="AH924" i="131"/>
  <c r="AH916" i="131"/>
  <c r="AH900" i="131"/>
  <c r="AH892" i="131"/>
  <c r="AH884" i="131"/>
  <c r="AH876" i="131"/>
  <c r="AH868" i="131"/>
  <c r="AH860" i="131"/>
  <c r="AH852" i="131"/>
  <c r="AH846" i="131"/>
  <c r="AH834" i="131"/>
  <c r="AH800" i="131"/>
  <c r="AH735" i="131"/>
  <c r="AH732" i="131"/>
  <c r="AH93" i="131"/>
  <c r="AH78" i="131"/>
  <c r="AH57" i="131"/>
  <c r="AH1001" i="131"/>
  <c r="AH993" i="131"/>
  <c r="AH985" i="131"/>
  <c r="AH977" i="131"/>
  <c r="AH969" i="131"/>
  <c r="AH965" i="131"/>
  <c r="AH961" i="131"/>
  <c r="AH957" i="131"/>
  <c r="AH925" i="131"/>
  <c r="AH905" i="131"/>
  <c r="AH901" i="131"/>
  <c r="AH893" i="131"/>
  <c r="AH889" i="131"/>
  <c r="AH885" i="131"/>
  <c r="AH881" i="131"/>
  <c r="AH873" i="131"/>
  <c r="AH869" i="131"/>
  <c r="AH865" i="131"/>
  <c r="AH861" i="131"/>
  <c r="AH853" i="131"/>
  <c r="AH849" i="131"/>
  <c r="AH844" i="131"/>
  <c r="AH838" i="131"/>
  <c r="AH826" i="131"/>
  <c r="AH819" i="131"/>
  <c r="AH715" i="131"/>
  <c r="AH671" i="131"/>
  <c r="AH658" i="131"/>
  <c r="AH655" i="131"/>
  <c r="AH642" i="131"/>
  <c r="AH639" i="131"/>
  <c r="AH622" i="131"/>
  <c r="AH602" i="131"/>
  <c r="AH584" i="131"/>
  <c r="AH581" i="131"/>
  <c r="AH575" i="131"/>
  <c r="AH558" i="131"/>
  <c r="AH493" i="131"/>
  <c r="AH473" i="131"/>
  <c r="AH452" i="131"/>
  <c r="AH446" i="131"/>
  <c r="AH397" i="131"/>
  <c r="AH393" i="131"/>
  <c r="AH382" i="131"/>
  <c r="AH346" i="131"/>
  <c r="AH333" i="131"/>
  <c r="AH287" i="131"/>
  <c r="AH278" i="131"/>
  <c r="AH275" i="131"/>
  <c r="AH272" i="131"/>
  <c r="AH265" i="131"/>
  <c r="AH624" i="131"/>
  <c r="AH621" i="131"/>
  <c r="AH615" i="131"/>
  <c r="AH598" i="131"/>
  <c r="AH578" i="131"/>
  <c r="AH560" i="131"/>
  <c r="AH557" i="131"/>
  <c r="AH551" i="131"/>
  <c r="AH492" i="131"/>
  <c r="AH486" i="131"/>
  <c r="AH469" i="131"/>
  <c r="AH449" i="131"/>
  <c r="AH403" i="131"/>
  <c r="AH399" i="131"/>
  <c r="AH396" i="131"/>
  <c r="AH389" i="131"/>
  <c r="AH374" i="131"/>
  <c r="AH347" i="131"/>
  <c r="AH279" i="131"/>
  <c r="AH270" i="131"/>
  <c r="AH267" i="131"/>
  <c r="AH264" i="131"/>
  <c r="AH679" i="131"/>
  <c r="AH670" i="131"/>
  <c r="AH654" i="131"/>
  <c r="AH638" i="131"/>
  <c r="AH618" i="131"/>
  <c r="AH600" i="131"/>
  <c r="AH597" i="131"/>
  <c r="AH591" i="131"/>
  <c r="AH574" i="131"/>
  <c r="AH554" i="131"/>
  <c r="AH489" i="131"/>
  <c r="AH471" i="131"/>
  <c r="AH468" i="131"/>
  <c r="AH462" i="131"/>
  <c r="AH394" i="131"/>
  <c r="AH388" i="131"/>
  <c r="AH381" i="131"/>
  <c r="AH377" i="131"/>
  <c r="AH366" i="131"/>
  <c r="AH332" i="131"/>
  <c r="AH298" i="131"/>
  <c r="AH262" i="131"/>
  <c r="AH687" i="131"/>
  <c r="AH669" i="131"/>
  <c r="AH653" i="131"/>
  <c r="AH637" i="131"/>
  <c r="AH631" i="131"/>
  <c r="AH614" i="131"/>
  <c r="AH594" i="131"/>
  <c r="AH573" i="131"/>
  <c r="AH567" i="131"/>
  <c r="AH502" i="131"/>
  <c r="AH447" i="131"/>
  <c r="AH444" i="131"/>
  <c r="AH386" i="131"/>
  <c r="AH373" i="131"/>
  <c r="AH369" i="131"/>
  <c r="AH358" i="131"/>
  <c r="AH290" i="131"/>
  <c r="AH263" i="131"/>
  <c r="AH695" i="131"/>
  <c r="AH663" i="131"/>
  <c r="AH650" i="131"/>
  <c r="AH647" i="131"/>
  <c r="AH634" i="131"/>
  <c r="AH613" i="131"/>
  <c r="AH607" i="131"/>
  <c r="AH590" i="131"/>
  <c r="AH570" i="131"/>
  <c r="AH552" i="131"/>
  <c r="AH543" i="131"/>
  <c r="AH487" i="131"/>
  <c r="AH484" i="131"/>
  <c r="AH478" i="131"/>
  <c r="AH461" i="131"/>
  <c r="AH441" i="131"/>
  <c r="AH387" i="131"/>
  <c r="AH378" i="131"/>
  <c r="AH361" i="131"/>
  <c r="AH350" i="131"/>
  <c r="AH310" i="131"/>
  <c r="AH293" i="131"/>
  <c r="AH282" i="131"/>
  <c r="AH630" i="131"/>
  <c r="AH610" i="131"/>
  <c r="AH592" i="131"/>
  <c r="AH589" i="131"/>
  <c r="AH583" i="131"/>
  <c r="AH501" i="131"/>
  <c r="AH481" i="131"/>
  <c r="AH463" i="131"/>
  <c r="AH460" i="131"/>
  <c r="AH454" i="131"/>
  <c r="AH379" i="131"/>
  <c r="AH370" i="131"/>
  <c r="AH357" i="131"/>
  <c r="AH289" i="131"/>
  <c r="AH285" i="131"/>
  <c r="AH274" i="131"/>
  <c r="AH677" i="131"/>
  <c r="AH662" i="131"/>
  <c r="AH632" i="131"/>
  <c r="AH629" i="131"/>
  <c r="AH623" i="131"/>
  <c r="AH568" i="131"/>
  <c r="AH565" i="131"/>
  <c r="AH559" i="131"/>
  <c r="AH503" i="131"/>
  <c r="AH500" i="131"/>
  <c r="AH494" i="131"/>
  <c r="AH477" i="131"/>
  <c r="AH457" i="131"/>
  <c r="AH398" i="131"/>
  <c r="AH371" i="131"/>
  <c r="AH362" i="131"/>
  <c r="AH359" i="131"/>
  <c r="AH349" i="131"/>
  <c r="AH334" i="131"/>
  <c r="AH294" i="131"/>
  <c r="AH277" i="131"/>
  <c r="AH266" i="131"/>
  <c r="AH661" i="131"/>
  <c r="AH645" i="131"/>
  <c r="AH608" i="131"/>
  <c r="AH599" i="131"/>
  <c r="AH582" i="131"/>
  <c r="AH562" i="131"/>
  <c r="AH544" i="131"/>
  <c r="AH497" i="131"/>
  <c r="AH479" i="131"/>
  <c r="AH476" i="131"/>
  <c r="AH470" i="131"/>
  <c r="AH453" i="131"/>
  <c r="AH433" i="131"/>
  <c r="AH404" i="131"/>
  <c r="AH401" i="131"/>
  <c r="AH390" i="131"/>
  <c r="AH363" i="131"/>
  <c r="AH354" i="131"/>
  <c r="AH351" i="131"/>
  <c r="AH295" i="131"/>
  <c r="AH286" i="131"/>
  <c r="AH283" i="131"/>
  <c r="AH280" i="131"/>
  <c r="AH273" i="131"/>
  <c r="AH269" i="131"/>
  <c r="K325" i="131"/>
  <c r="L325" i="131"/>
  <c r="M325" i="131"/>
  <c r="J208" i="131"/>
  <c r="K208" i="131"/>
  <c r="L218" i="131"/>
  <c r="L311" i="131"/>
  <c r="M311" i="131"/>
  <c r="N311" i="131"/>
  <c r="L96" i="131"/>
  <c r="M96" i="131"/>
  <c r="N96" i="131"/>
  <c r="L23" i="131"/>
  <c r="M23" i="131"/>
  <c r="L335" i="131"/>
  <c r="L208" i="131"/>
  <c r="L196" i="131"/>
  <c r="M196" i="131"/>
  <c r="L33" i="131"/>
  <c r="M33" i="131"/>
  <c r="M2" i="131"/>
  <c r="M12" i="131"/>
  <c r="N12" i="131"/>
  <c r="O12" i="131"/>
  <c r="M46" i="131"/>
  <c r="N46" i="131"/>
  <c r="O46" i="131"/>
  <c r="P46" i="131"/>
  <c r="Q46" i="131"/>
  <c r="I948" i="131"/>
  <c r="J948" i="131"/>
  <c r="K948" i="131"/>
  <c r="I907" i="131"/>
  <c r="J907" i="131"/>
  <c r="I938" i="131"/>
  <c r="J938" i="131"/>
  <c r="I927" i="131"/>
  <c r="J927" i="131"/>
  <c r="I917" i="131"/>
  <c r="J917" i="131"/>
  <c r="K917" i="131"/>
  <c r="K776" i="131"/>
  <c r="L776" i="131"/>
  <c r="M776" i="131"/>
  <c r="H4" i="208"/>
  <c r="M786" i="131"/>
  <c r="H4" i="209"/>
  <c r="Z3" i="209"/>
  <c r="Z3" i="208"/>
  <c r="R3" i="239"/>
  <c r="R3" i="209"/>
  <c r="R3" i="208"/>
  <c r="Y3" i="209"/>
  <c r="Y3" i="208"/>
  <c r="Q3" i="239"/>
  <c r="Q3" i="209"/>
  <c r="Q3" i="208"/>
  <c r="X3" i="209"/>
  <c r="X3" i="208"/>
  <c r="P3" i="239"/>
  <c r="P3" i="209"/>
  <c r="P3" i="208"/>
  <c r="H3" i="239"/>
  <c r="H3" i="209"/>
  <c r="H3" i="208"/>
  <c r="W3" i="209"/>
  <c r="W3" i="208"/>
  <c r="O3" i="239"/>
  <c r="O3" i="209"/>
  <c r="O3" i="208"/>
  <c r="V3" i="209"/>
  <c r="V3" i="208"/>
  <c r="U3" i="209"/>
  <c r="U3" i="208"/>
  <c r="T3" i="209"/>
  <c r="T3" i="208"/>
  <c r="AA3" i="209"/>
  <c r="AA3" i="208"/>
  <c r="S3" i="239"/>
  <c r="S3" i="209"/>
  <c r="S3" i="208"/>
  <c r="N3" i="239"/>
  <c r="N3" i="209"/>
  <c r="N3" i="208"/>
  <c r="M3" i="239"/>
  <c r="M3" i="208"/>
  <c r="M3" i="209"/>
  <c r="L3" i="239"/>
  <c r="L3" i="208"/>
  <c r="L3" i="209"/>
  <c r="K3" i="239"/>
  <c r="K3" i="208"/>
  <c r="K3" i="209"/>
  <c r="J3" i="239"/>
  <c r="J3" i="209"/>
  <c r="J3" i="208"/>
  <c r="I3" i="239"/>
  <c r="I3" i="209"/>
  <c r="I3" i="208"/>
  <c r="M2" i="207"/>
  <c r="M2" i="230"/>
  <c r="M2" i="222"/>
  <c r="M2" i="214"/>
  <c r="M2" i="204"/>
  <c r="M2" i="196"/>
  <c r="M2" i="188"/>
  <c r="M2" i="180"/>
  <c r="M2" i="172"/>
  <c r="M2" i="157"/>
  <c r="M2" i="149"/>
  <c r="M2" i="141"/>
  <c r="M2" i="134"/>
  <c r="M2" i="212"/>
  <c r="M2" i="178"/>
  <c r="M2" i="133"/>
  <c r="M2" i="239"/>
  <c r="M2" i="223"/>
  <c r="M2" i="215"/>
  <c r="M2" i="205"/>
  <c r="M2" i="197"/>
  <c r="M2" i="189"/>
  <c r="M2" i="181"/>
  <c r="M2" i="173"/>
  <c r="M2" i="165"/>
  <c r="M2" i="158"/>
  <c r="M2" i="150"/>
  <c r="M2" i="142"/>
  <c r="M2" i="135"/>
  <c r="M2" i="194"/>
  <c r="M2" i="170"/>
  <c r="M2" i="179"/>
  <c r="M2" i="224"/>
  <c r="M2" i="216"/>
  <c r="M2" i="208"/>
  <c r="M2" i="206"/>
  <c r="M2" i="198"/>
  <c r="M2" i="190"/>
  <c r="M2" i="182"/>
  <c r="M2" i="174"/>
  <c r="M2" i="166"/>
  <c r="M2" i="159"/>
  <c r="M2" i="151"/>
  <c r="M2" i="143"/>
  <c r="M2" i="136"/>
  <c r="M2" i="226"/>
  <c r="M2" i="218"/>
  <c r="M2" i="210"/>
  <c r="M2" i="184"/>
  <c r="M2" i="168"/>
  <c r="M2" i="161"/>
  <c r="M2" i="145"/>
  <c r="R1" i="131"/>
  <c r="M2" i="221"/>
  <c r="M2" i="156"/>
  <c r="W1" i="4"/>
  <c r="M2" i="225"/>
  <c r="M2" i="217"/>
  <c r="M2" i="209"/>
  <c r="M2" i="199"/>
  <c r="M2" i="191"/>
  <c r="M2" i="183"/>
  <c r="M2" i="175"/>
  <c r="M2" i="167"/>
  <c r="M2" i="160"/>
  <c r="M2" i="152"/>
  <c r="M2" i="144"/>
  <c r="M2" i="137"/>
  <c r="M2" i="176"/>
  <c r="M2" i="153"/>
  <c r="M2" i="228"/>
  <c r="M2" i="202"/>
  <c r="M2" i="155"/>
  <c r="M2" i="187"/>
  <c r="M2" i="164"/>
  <c r="M2" i="140"/>
  <c r="M2" i="200"/>
  <c r="M2" i="192"/>
  <c r="M2" i="138"/>
  <c r="M2" i="220"/>
  <c r="M2" i="147"/>
  <c r="M1" i="25"/>
  <c r="M2" i="227"/>
  <c r="M2" i="219"/>
  <c r="M2" i="211"/>
  <c r="M2" i="201"/>
  <c r="M2" i="193"/>
  <c r="M2" i="185"/>
  <c r="M2" i="177"/>
  <c r="M2" i="169"/>
  <c r="M2" i="162"/>
  <c r="M2" i="154"/>
  <c r="M2" i="146"/>
  <c r="M2" i="139"/>
  <c r="M2" i="186"/>
  <c r="M2" i="163"/>
  <c r="M2" i="229"/>
  <c r="M2" i="213"/>
  <c r="M2" i="195"/>
  <c r="M2" i="171"/>
  <c r="M2" i="203"/>
  <c r="M2" i="148"/>
  <c r="T3" i="134"/>
  <c r="T3" i="53"/>
  <c r="T3" i="152"/>
  <c r="T3" i="133"/>
  <c r="T3" i="163"/>
  <c r="T3" i="151"/>
  <c r="T3" i="162"/>
  <c r="T3" i="141"/>
  <c r="J766" i="131"/>
  <c r="J756" i="131"/>
  <c r="U3" i="239"/>
  <c r="U3" i="207"/>
  <c r="U3" i="204"/>
  <c r="U3" i="202"/>
  <c r="U3" i="181"/>
  <c r="U3" i="183"/>
  <c r="U3" i="171"/>
  <c r="U3" i="182"/>
  <c r="U3" i="206"/>
  <c r="U3" i="172"/>
  <c r="U3" i="205"/>
  <c r="U3" i="201"/>
  <c r="T3" i="239"/>
  <c r="T3" i="207"/>
  <c r="T3" i="204"/>
  <c r="T3" i="202"/>
  <c r="T3" i="181"/>
  <c r="T3" i="183"/>
  <c r="T3" i="171"/>
  <c r="T3" i="182"/>
  <c r="T3" i="201"/>
  <c r="T3" i="205"/>
  <c r="T3" i="172"/>
  <c r="T3" i="206"/>
  <c r="U3" i="163"/>
  <c r="U3" i="151"/>
  <c r="U3" i="134"/>
  <c r="U3" i="53"/>
  <c r="U3" i="152"/>
  <c r="U3" i="133"/>
  <c r="U3" i="162"/>
  <c r="U3" i="141"/>
  <c r="AB3" i="53"/>
  <c r="AB3" i="151"/>
  <c r="AB3" i="141"/>
  <c r="AB3" i="133"/>
  <c r="AB3" i="152"/>
  <c r="AB3" i="163"/>
  <c r="AB3" i="162"/>
  <c r="AB3" i="134"/>
  <c r="AA3" i="134"/>
  <c r="AA3" i="151"/>
  <c r="AA3" i="141"/>
  <c r="AA3" i="163"/>
  <c r="AA3" i="152"/>
  <c r="AA3" i="53"/>
  <c r="AA3" i="162"/>
  <c r="AA3" i="133"/>
  <c r="AA3" i="239"/>
  <c r="AA3" i="206"/>
  <c r="AA3" i="172"/>
  <c r="AA3" i="182"/>
  <c r="AA3" i="181"/>
  <c r="AA3" i="183"/>
  <c r="AA3" i="207"/>
  <c r="AA3" i="204"/>
  <c r="AA3" i="205"/>
  <c r="AA3" i="171"/>
  <c r="AA3" i="201"/>
  <c r="AA3" i="202"/>
  <c r="Z3" i="239"/>
  <c r="Z3" i="205"/>
  <c r="Z3" i="172"/>
  <c r="Z3" i="202"/>
  <c r="Z3" i="182"/>
  <c r="Z3" i="204"/>
  <c r="Z3" i="206"/>
  <c r="Z3" i="181"/>
  <c r="Z3" i="171"/>
  <c r="Z3" i="207"/>
  <c r="Z3" i="183"/>
  <c r="Z3" i="201"/>
  <c r="Z3" i="151"/>
  <c r="Z3" i="134"/>
  <c r="Z3" i="163"/>
  <c r="Z3" i="133"/>
  <c r="Z3" i="53"/>
  <c r="Z3" i="162"/>
  <c r="Z3" i="152"/>
  <c r="Z3" i="141"/>
  <c r="Y3" i="239"/>
  <c r="Y3" i="181"/>
  <c r="Y3" i="172"/>
  <c r="Y3" i="183"/>
  <c r="Y3" i="171"/>
  <c r="Y3" i="204"/>
  <c r="Y3" i="201"/>
  <c r="Y3" i="206"/>
  <c r="Y3" i="202"/>
  <c r="Y3" i="182"/>
  <c r="Y3" i="207"/>
  <c r="Y3" i="205"/>
  <c r="Y3" i="141"/>
  <c r="Y3" i="162"/>
  <c r="Y3" i="163"/>
  <c r="Y3" i="152"/>
  <c r="Y3" i="151"/>
  <c r="Y3" i="134"/>
  <c r="Y3" i="133"/>
  <c r="Y3" i="53"/>
  <c r="X3" i="53"/>
  <c r="X3" i="141"/>
  <c r="X3" i="152"/>
  <c r="X3" i="163"/>
  <c r="X3" i="134"/>
  <c r="X3" i="151"/>
  <c r="X3" i="133"/>
  <c r="X3" i="162"/>
  <c r="X3" i="239"/>
  <c r="X3" i="202"/>
  <c r="X3" i="201"/>
  <c r="X3" i="182"/>
  <c r="X3" i="204"/>
  <c r="X3" i="183"/>
  <c r="X3" i="172"/>
  <c r="X3" i="171"/>
  <c r="X3" i="181"/>
  <c r="X3" i="205"/>
  <c r="X3" i="207"/>
  <c r="X3" i="206"/>
  <c r="W3" i="239"/>
  <c r="W3" i="171"/>
  <c r="W3" i="202"/>
  <c r="W3" i="201"/>
  <c r="W3" i="205"/>
  <c r="W3" i="181"/>
  <c r="W3" i="204"/>
  <c r="W3" i="183"/>
  <c r="W3" i="206"/>
  <c r="W3" i="182"/>
  <c r="W3" i="207"/>
  <c r="W3" i="172"/>
  <c r="W3" i="53"/>
  <c r="W3" i="141"/>
  <c r="W3" i="163"/>
  <c r="W3" i="152"/>
  <c r="W3" i="134"/>
  <c r="W3" i="151"/>
  <c r="W3" i="133"/>
  <c r="W3" i="162"/>
  <c r="V3" i="239"/>
  <c r="V3" i="202"/>
  <c r="V3" i="172"/>
  <c r="V3" i="183"/>
  <c r="V3" i="182"/>
  <c r="V3" i="201"/>
  <c r="V3" i="205"/>
  <c r="V3" i="206"/>
  <c r="V3" i="207"/>
  <c r="V3" i="204"/>
  <c r="V3" i="181"/>
  <c r="V3" i="171"/>
  <c r="V3" i="162"/>
  <c r="V3" i="133"/>
  <c r="V3" i="163"/>
  <c r="V3" i="151"/>
  <c r="V3" i="141"/>
  <c r="V3" i="134"/>
  <c r="V3" i="53"/>
  <c r="V3" i="152"/>
  <c r="I415" i="131"/>
  <c r="J415" i="131"/>
  <c r="I1008" i="131"/>
  <c r="K746" i="131"/>
  <c r="J726" i="131"/>
  <c r="J736" i="131"/>
  <c r="J716" i="131"/>
  <c r="J706" i="131"/>
  <c r="I546" i="131"/>
  <c r="J536" i="131"/>
  <c r="K536" i="131"/>
  <c r="J526" i="131"/>
  <c r="J515" i="131"/>
  <c r="I505" i="131"/>
  <c r="J435" i="131"/>
  <c r="J425" i="131"/>
  <c r="I405" i="131"/>
  <c r="J301" i="131"/>
  <c r="J231" i="131"/>
  <c r="K231" i="131"/>
  <c r="J106" i="131"/>
  <c r="X3" i="149"/>
  <c r="X3" i="157"/>
  <c r="X3" i="161"/>
  <c r="X3" i="165"/>
  <c r="X3" i="169"/>
  <c r="X3" i="136"/>
  <c r="X3" i="139"/>
  <c r="X3" i="142"/>
  <c r="X3" i="145"/>
  <c r="X3" i="148"/>
  <c r="X3" i="167"/>
  <c r="X3" i="135"/>
  <c r="X3" i="143"/>
  <c r="X3" i="144"/>
  <c r="X3" i="150"/>
  <c r="X3" i="155"/>
  <c r="X3" i="160"/>
  <c r="X3" i="137"/>
  <c r="X3" i="168"/>
  <c r="X3" i="158"/>
  <c r="X3" i="154"/>
  <c r="X3" i="166"/>
  <c r="X3" i="138"/>
  <c r="X3" i="140"/>
  <c r="X3" i="147"/>
  <c r="X3" i="170"/>
  <c r="X3" i="146"/>
  <c r="X3" i="153"/>
  <c r="X3" i="156"/>
  <c r="X3" i="159"/>
  <c r="X3" i="164"/>
  <c r="AB3" i="135"/>
  <c r="AB3" i="137"/>
  <c r="AB3" i="150"/>
  <c r="AB3" i="155"/>
  <c r="AB3" i="159"/>
  <c r="AB3" i="167"/>
  <c r="AB3" i="164"/>
  <c r="AB3" i="166"/>
  <c r="AB3" i="138"/>
  <c r="AB3" i="144"/>
  <c r="AB3" i="147"/>
  <c r="AB3" i="153"/>
  <c r="AB3" i="168"/>
  <c r="AB3" i="170"/>
  <c r="AB3" i="146"/>
  <c r="AB3" i="154"/>
  <c r="AB3" i="160"/>
  <c r="AB3" i="161"/>
  <c r="AB3" i="145"/>
  <c r="AB3" i="157"/>
  <c r="AB3" i="136"/>
  <c r="AB3" i="156"/>
  <c r="AB3" i="158"/>
  <c r="AB3" i="165"/>
  <c r="AB3" i="169"/>
  <c r="AB3" i="139"/>
  <c r="AB3" i="148"/>
  <c r="AB3" i="142"/>
  <c r="AB3" i="143"/>
  <c r="AB3" i="149"/>
  <c r="AB3" i="140"/>
  <c r="R3" i="180"/>
  <c r="R3" i="183"/>
  <c r="R3" i="192"/>
  <c r="R3" i="194"/>
  <c r="R3" i="184"/>
  <c r="R3" i="204"/>
  <c r="R3" i="206"/>
  <c r="R3" i="185"/>
  <c r="R3" i="188"/>
  <c r="R3" i="191"/>
  <c r="R3" i="197"/>
  <c r="R3" i="200"/>
  <c r="R3" i="186"/>
  <c r="R3" i="179"/>
  <c r="R3" i="182"/>
  <c r="R3" i="199"/>
  <c r="R3" i="211"/>
  <c r="R3" i="214"/>
  <c r="R3" i="219"/>
  <c r="R3" i="216"/>
  <c r="R3" i="228"/>
  <c r="R3" i="215"/>
  <c r="R3" i="187"/>
  <c r="R3" i="173"/>
  <c r="R3" i="176"/>
  <c r="R3" i="181"/>
  <c r="R3" i="205"/>
  <c r="R3" i="207"/>
  <c r="R3" i="213"/>
  <c r="R3" i="218"/>
  <c r="R3" i="230"/>
  <c r="R3" i="172"/>
  <c r="R3" i="193"/>
  <c r="R3" i="175"/>
  <c r="R3" i="189"/>
  <c r="R3" i="190"/>
  <c r="R3" i="196"/>
  <c r="R3" i="203"/>
  <c r="R3" i="217"/>
  <c r="R3" i="227"/>
  <c r="R3" i="171"/>
  <c r="R3" i="177"/>
  <c r="R3" i="174"/>
  <c r="R3" i="178"/>
  <c r="R3" i="195"/>
  <c r="R3" i="201"/>
  <c r="R3" i="202"/>
  <c r="R3" i="210"/>
  <c r="R3" i="212"/>
  <c r="R3" i="220"/>
  <c r="R3" i="226"/>
  <c r="R3" i="229"/>
  <c r="R3" i="198"/>
  <c r="W3" i="185"/>
  <c r="W3" i="178"/>
  <c r="W3" i="193"/>
  <c r="W3" i="195"/>
  <c r="W3" i="187"/>
  <c r="W3" i="190"/>
  <c r="W3" i="196"/>
  <c r="W3" i="199"/>
  <c r="W3" i="184"/>
  <c r="W3" i="212"/>
  <c r="W3" i="200"/>
  <c r="W3" i="174"/>
  <c r="W3" i="177"/>
  <c r="W3" i="186"/>
  <c r="W3" i="192"/>
  <c r="W3" i="215"/>
  <c r="W3" i="216"/>
  <c r="W3" i="217"/>
  <c r="W3" i="218"/>
  <c r="W3" i="219"/>
  <c r="W3" i="220"/>
  <c r="W3" i="226"/>
  <c r="W3" i="227"/>
  <c r="W3" i="228"/>
  <c r="W3" i="229"/>
  <c r="W3" i="230"/>
  <c r="W3" i="175"/>
  <c r="W3" i="210"/>
  <c r="W3" i="176"/>
  <c r="W3" i="179"/>
  <c r="W3" i="191"/>
  <c r="W3" i="197"/>
  <c r="W3" i="198"/>
  <c r="W3" i="188"/>
  <c r="W3" i="213"/>
  <c r="W3" i="180"/>
  <c r="W3" i="189"/>
  <c r="W3" i="194"/>
  <c r="W3" i="173"/>
  <c r="W3" i="211"/>
  <c r="W3" i="214"/>
  <c r="W3" i="203"/>
  <c r="AA3" i="137"/>
  <c r="AA3" i="145"/>
  <c r="AA3" i="149"/>
  <c r="AA3" i="153"/>
  <c r="AA3" i="139"/>
  <c r="AA3" i="135"/>
  <c r="AA3" i="138"/>
  <c r="AA3" i="144"/>
  <c r="AA3" i="147"/>
  <c r="AA3" i="168"/>
  <c r="AA3" i="170"/>
  <c r="AA3" i="150"/>
  <c r="AA3" i="155"/>
  <c r="AA3" i="157"/>
  <c r="AA3" i="136"/>
  <c r="AA3" i="146"/>
  <c r="AA3" i="154"/>
  <c r="AA3" i="156"/>
  <c r="AA3" i="158"/>
  <c r="AA3" i="159"/>
  <c r="AA3" i="161"/>
  <c r="AA3" i="165"/>
  <c r="AA3" i="169"/>
  <c r="AA3" i="160"/>
  <c r="AA3" i="164"/>
  <c r="AA3" i="166"/>
  <c r="AA3" i="167"/>
  <c r="AA3" i="143"/>
  <c r="AA3" i="148"/>
  <c r="AA3" i="142"/>
  <c r="AA3" i="140"/>
  <c r="O3" i="145"/>
  <c r="O3" i="147"/>
  <c r="O3" i="157"/>
  <c r="O3" i="161"/>
  <c r="O3" i="165"/>
  <c r="O3" i="169"/>
  <c r="O3" i="141"/>
  <c r="O3" i="144"/>
  <c r="O3" i="150"/>
  <c r="O3" i="153"/>
  <c r="O3" i="159"/>
  <c r="O3" i="163"/>
  <c r="O3" i="53"/>
  <c r="O3" i="135"/>
  <c r="O3" i="137"/>
  <c r="O3" i="138"/>
  <c r="O3" i="140"/>
  <c r="O3" i="143"/>
  <c r="O3" i="146"/>
  <c r="O3" i="148"/>
  <c r="O3" i="149"/>
  <c r="O3" i="154"/>
  <c r="O3" i="139"/>
  <c r="O3" i="156"/>
  <c r="O3" i="155"/>
  <c r="O3" i="158"/>
  <c r="O3" i="160"/>
  <c r="O3" i="162"/>
  <c r="O3" i="164"/>
  <c r="O3" i="167"/>
  <c r="O3" i="168"/>
  <c r="O3" i="151"/>
  <c r="O3" i="170"/>
  <c r="O3" i="142"/>
  <c r="O3" i="152"/>
  <c r="O3" i="136"/>
  <c r="O3" i="133"/>
  <c r="O3" i="166"/>
  <c r="O3" i="134"/>
  <c r="R3" i="133"/>
  <c r="R3" i="137"/>
  <c r="R3" i="141"/>
  <c r="R3" i="145"/>
  <c r="R3" i="149"/>
  <c r="R3" i="153"/>
  <c r="R3" i="135"/>
  <c r="R3" i="150"/>
  <c r="R3" i="152"/>
  <c r="R3" i="146"/>
  <c r="R3" i="164"/>
  <c r="R3" i="166"/>
  <c r="R3" i="53"/>
  <c r="R3" i="168"/>
  <c r="R3" i="170"/>
  <c r="R3" i="159"/>
  <c r="R3" i="139"/>
  <c r="R3" i="140"/>
  <c r="R3" i="147"/>
  <c r="R3" i="148"/>
  <c r="R3" i="138"/>
  <c r="R3" i="154"/>
  <c r="R3" i="136"/>
  <c r="R3" i="143"/>
  <c r="R3" i="162"/>
  <c r="R3" i="134"/>
  <c r="R3" i="167"/>
  <c r="R3" i="156"/>
  <c r="R3" i="161"/>
  <c r="R3" i="157"/>
  <c r="R3" i="144"/>
  <c r="R3" i="151"/>
  <c r="R3" i="169"/>
  <c r="R3" i="163"/>
  <c r="R3" i="160"/>
  <c r="R3" i="165"/>
  <c r="R3" i="142"/>
  <c r="R3" i="155"/>
  <c r="R3" i="158"/>
  <c r="M3" i="53"/>
  <c r="M3" i="133"/>
  <c r="M3" i="134"/>
  <c r="M3" i="135"/>
  <c r="M3" i="136"/>
  <c r="M3" i="137"/>
  <c r="M3" i="138"/>
  <c r="M3" i="139"/>
  <c r="M3" i="140"/>
  <c r="M3" i="141"/>
  <c r="M3" i="142"/>
  <c r="M3" i="143"/>
  <c r="M3" i="144"/>
  <c r="M3" i="145"/>
  <c r="M3" i="146"/>
  <c r="M3" i="147"/>
  <c r="M3" i="148"/>
  <c r="M3" i="149"/>
  <c r="M3" i="150"/>
  <c r="M3" i="151"/>
  <c r="M3" i="152"/>
  <c r="M3" i="153"/>
  <c r="M3" i="154"/>
  <c r="M3" i="155"/>
  <c r="M3" i="156"/>
  <c r="M3" i="157"/>
  <c r="M3" i="158"/>
  <c r="M3" i="159"/>
  <c r="M3" i="160"/>
  <c r="M3" i="161"/>
  <c r="M3" i="162"/>
  <c r="M3" i="163"/>
  <c r="M3" i="164"/>
  <c r="M3" i="165"/>
  <c r="M3" i="166"/>
  <c r="M3" i="167"/>
  <c r="M3" i="168"/>
  <c r="M3" i="169"/>
  <c r="M3" i="170"/>
  <c r="W3" i="135"/>
  <c r="W3" i="139"/>
  <c r="W3" i="143"/>
  <c r="W3" i="147"/>
  <c r="W3" i="136"/>
  <c r="W3" i="138"/>
  <c r="W3" i="153"/>
  <c r="W3" i="145"/>
  <c r="W3" i="148"/>
  <c r="W3" i="165"/>
  <c r="W3" i="167"/>
  <c r="W3" i="154"/>
  <c r="W3" i="156"/>
  <c r="W3" i="169"/>
  <c r="W3" i="164"/>
  <c r="W3" i="170"/>
  <c r="W3" i="142"/>
  <c r="W3" i="150"/>
  <c r="W3" i="140"/>
  <c r="W3" i="149"/>
  <c r="W3" i="168"/>
  <c r="W3" i="160"/>
  <c r="W3" i="157"/>
  <c r="W3" i="146"/>
  <c r="W3" i="158"/>
  <c r="W3" i="144"/>
  <c r="W3" i="161"/>
  <c r="W3" i="166"/>
  <c r="W3" i="155"/>
  <c r="W3" i="159"/>
  <c r="W3" i="137"/>
  <c r="O3" i="174"/>
  <c r="O3" i="178"/>
  <c r="O3" i="175"/>
  <c r="O3" i="177"/>
  <c r="O3" i="179"/>
  <c r="O3" i="181"/>
  <c r="O3" i="185"/>
  <c r="O3" i="189"/>
  <c r="O3" i="193"/>
  <c r="O3" i="197"/>
  <c r="O3" i="201"/>
  <c r="O3" i="205"/>
  <c r="O3" i="187"/>
  <c r="O3" i="211"/>
  <c r="O3" i="186"/>
  <c r="O3" i="192"/>
  <c r="O3" i="195"/>
  <c r="O3" i="203"/>
  <c r="O3" i="172"/>
  <c r="O3" i="176"/>
  <c r="O3" i="198"/>
  <c r="O3" i="207"/>
  <c r="O3" i="191"/>
  <c r="O3" i="182"/>
  <c r="O3" i="173"/>
  <c r="O3" i="190"/>
  <c r="O3" i="196"/>
  <c r="O3" i="204"/>
  <c r="O3" i="206"/>
  <c r="O3" i="210"/>
  <c r="O3" i="183"/>
  <c r="O3" i="200"/>
  <c r="O3" i="214"/>
  <c r="O3" i="213"/>
  <c r="O3" i="202"/>
  <c r="O3" i="212"/>
  <c r="O3" i="216"/>
  <c r="O3" i="217"/>
  <c r="O3" i="218"/>
  <c r="O3" i="219"/>
  <c r="O3" i="220"/>
  <c r="O3" i="226"/>
  <c r="O3" i="227"/>
  <c r="O3" i="228"/>
  <c r="O3" i="229"/>
  <c r="O3" i="230"/>
  <c r="O3" i="171"/>
  <c r="O3" i="194"/>
  <c r="O3" i="199"/>
  <c r="O3" i="184"/>
  <c r="O3" i="215"/>
  <c r="O3" i="180"/>
  <c r="O3" i="188"/>
  <c r="Z3" i="143"/>
  <c r="Z3" i="154"/>
  <c r="Z3" i="158"/>
  <c r="Z3" i="166"/>
  <c r="Z3" i="170"/>
  <c r="Z3" i="150"/>
  <c r="Z3" i="153"/>
  <c r="Z3" i="155"/>
  <c r="Z3" i="157"/>
  <c r="Z3" i="136"/>
  <c r="Z3" i="159"/>
  <c r="Z3" i="161"/>
  <c r="Z3" i="168"/>
  <c r="Z3" i="169"/>
  <c r="Z3" i="137"/>
  <c r="Z3" i="160"/>
  <c r="Z3" i="164"/>
  <c r="Z3" i="167"/>
  <c r="Z3" i="144"/>
  <c r="Z3" i="135"/>
  <c r="Z3" i="142"/>
  <c r="Z3" i="148"/>
  <c r="Z3" i="139"/>
  <c r="Z3" i="146"/>
  <c r="Z3" i="156"/>
  <c r="Z3" i="138"/>
  <c r="Z3" i="165"/>
  <c r="Z3" i="145"/>
  <c r="Z3" i="140"/>
  <c r="Z3" i="147"/>
  <c r="Z3" i="149"/>
  <c r="T3" i="174"/>
  <c r="T3" i="176"/>
  <c r="T3" i="184"/>
  <c r="T3" i="178"/>
  <c r="T3" i="180"/>
  <c r="T3" i="179"/>
  <c r="T3" i="186"/>
  <c r="T3" i="193"/>
  <c r="T3" i="196"/>
  <c r="T3" i="199"/>
  <c r="T3" i="188"/>
  <c r="T3" i="191"/>
  <c r="T3" i="194"/>
  <c r="T3" i="218"/>
  <c r="T3" i="227"/>
  <c r="T3" i="229"/>
  <c r="T3" i="177"/>
  <c r="T3" i="187"/>
  <c r="T3" i="215"/>
  <c r="T3" i="220"/>
  <c r="T3" i="192"/>
  <c r="T3" i="198"/>
  <c r="T3" i="195"/>
  <c r="T3" i="200"/>
  <c r="T3" i="216"/>
  <c r="T3" i="185"/>
  <c r="T3" i="197"/>
  <c r="T3" i="211"/>
  <c r="T3" i="214"/>
  <c r="T3" i="175"/>
  <c r="T3" i="189"/>
  <c r="T3" i="212"/>
  <c r="T3" i="217"/>
  <c r="T3" i="228"/>
  <c r="T3" i="173"/>
  <c r="T3" i="210"/>
  <c r="T3" i="226"/>
  <c r="T3" i="190"/>
  <c r="T3" i="203"/>
  <c r="T3" i="213"/>
  <c r="T3" i="219"/>
  <c r="T3" i="230"/>
  <c r="U3" i="135"/>
  <c r="U3" i="136"/>
  <c r="U3" i="137"/>
  <c r="U3" i="138"/>
  <c r="U3" i="139"/>
  <c r="U3" i="140"/>
  <c r="U3" i="142"/>
  <c r="U3" i="143"/>
  <c r="U3" i="144"/>
  <c r="U3" i="145"/>
  <c r="U3" i="146"/>
  <c r="U3" i="147"/>
  <c r="U3" i="148"/>
  <c r="U3" i="149"/>
  <c r="U3" i="150"/>
  <c r="U3" i="153"/>
  <c r="U3" i="154"/>
  <c r="U3" i="155"/>
  <c r="U3" i="156"/>
  <c r="U3" i="157"/>
  <c r="U3" i="158"/>
  <c r="U3" i="159"/>
  <c r="U3" i="160"/>
  <c r="U3" i="161"/>
  <c r="U3" i="164"/>
  <c r="U3" i="165"/>
  <c r="U3" i="166"/>
  <c r="U3" i="167"/>
  <c r="U3" i="168"/>
  <c r="U3" i="169"/>
  <c r="U3" i="170"/>
  <c r="S3" i="133"/>
  <c r="S3" i="146"/>
  <c r="S3" i="148"/>
  <c r="S3" i="155"/>
  <c r="S3" i="159"/>
  <c r="S3" i="163"/>
  <c r="S3" i="167"/>
  <c r="S3" i="134"/>
  <c r="S3" i="140"/>
  <c r="S3" i="143"/>
  <c r="S3" i="149"/>
  <c r="S3" i="152"/>
  <c r="S3" i="160"/>
  <c r="S3" i="162"/>
  <c r="S3" i="164"/>
  <c r="S3" i="166"/>
  <c r="S3" i="158"/>
  <c r="S3" i="165"/>
  <c r="S3" i="53"/>
  <c r="S3" i="142"/>
  <c r="S3" i="139"/>
  <c r="S3" i="147"/>
  <c r="S3" i="141"/>
  <c r="S3" i="145"/>
  <c r="S3" i="154"/>
  <c r="S3" i="170"/>
  <c r="S3" i="137"/>
  <c r="S3" i="150"/>
  <c r="S3" i="136"/>
  <c r="S3" i="138"/>
  <c r="S3" i="168"/>
  <c r="S3" i="153"/>
  <c r="S3" i="156"/>
  <c r="S3" i="161"/>
  <c r="S3" i="157"/>
  <c r="S3" i="135"/>
  <c r="S3" i="144"/>
  <c r="S3" i="151"/>
  <c r="S3" i="169"/>
  <c r="N3" i="135"/>
  <c r="N3" i="139"/>
  <c r="N3" i="143"/>
  <c r="N3" i="147"/>
  <c r="N3" i="151"/>
  <c r="N3" i="53"/>
  <c r="N3" i="134"/>
  <c r="N3" i="149"/>
  <c r="N3" i="161"/>
  <c r="N3" i="163"/>
  <c r="N3" i="133"/>
  <c r="N3" i="136"/>
  <c r="N3" i="142"/>
  <c r="N3" i="165"/>
  <c r="N3" i="167"/>
  <c r="N3" i="141"/>
  <c r="N3" i="144"/>
  <c r="N3" i="150"/>
  <c r="N3" i="152"/>
  <c r="N3" i="153"/>
  <c r="N3" i="168"/>
  <c r="N3" i="156"/>
  <c r="N3" i="138"/>
  <c r="N3" i="146"/>
  <c r="N3" i="154"/>
  <c r="N3" i="155"/>
  <c r="N3" i="158"/>
  <c r="N3" i="160"/>
  <c r="N3" i="162"/>
  <c r="N3" i="164"/>
  <c r="N3" i="169"/>
  <c r="N3" i="137"/>
  <c r="N3" i="145"/>
  <c r="N3" i="157"/>
  <c r="N3" i="159"/>
  <c r="N3" i="166"/>
  <c r="N3" i="170"/>
  <c r="N3" i="148"/>
  <c r="N3" i="140"/>
  <c r="X3" i="174"/>
  <c r="X3" i="178"/>
  <c r="X3" i="179"/>
  <c r="X3" i="185"/>
  <c r="X3" i="189"/>
  <c r="X3" i="193"/>
  <c r="X3" i="197"/>
  <c r="X3" i="177"/>
  <c r="X3" i="191"/>
  <c r="X3" i="175"/>
  <c r="X3" i="198"/>
  <c r="X3" i="203"/>
  <c r="X3" i="211"/>
  <c r="X3" i="187"/>
  <c r="X3" i="190"/>
  <c r="X3" i="196"/>
  <c r="X3" i="199"/>
  <c r="X3" i="180"/>
  <c r="X3" i="194"/>
  <c r="X3" i="200"/>
  <c r="X3" i="210"/>
  <c r="X3" i="213"/>
  <c r="X3" i="212"/>
  <c r="X3" i="195"/>
  <c r="X3" i="186"/>
  <c r="X3" i="192"/>
  <c r="X3" i="215"/>
  <c r="X3" i="216"/>
  <c r="X3" i="217"/>
  <c r="X3" i="218"/>
  <c r="X3" i="219"/>
  <c r="X3" i="220"/>
  <c r="X3" i="226"/>
  <c r="X3" i="227"/>
  <c r="X3" i="228"/>
  <c r="X3" i="229"/>
  <c r="X3" i="230"/>
  <c r="X3" i="214"/>
  <c r="X3" i="176"/>
  <c r="X3" i="173"/>
  <c r="X3" i="184"/>
  <c r="X3" i="188"/>
  <c r="U3" i="173"/>
  <c r="U3" i="174"/>
  <c r="U3" i="175"/>
  <c r="U3" i="176"/>
  <c r="U3" i="177"/>
  <c r="U3" i="178"/>
  <c r="U3" i="179"/>
  <c r="U3" i="180"/>
  <c r="U3" i="184"/>
  <c r="U3" i="185"/>
  <c r="U3" i="186"/>
  <c r="U3" i="187"/>
  <c r="U3" i="188"/>
  <c r="U3" i="189"/>
  <c r="U3" i="190"/>
  <c r="U3" i="191"/>
  <c r="U3" i="192"/>
  <c r="U3" i="193"/>
  <c r="U3" i="194"/>
  <c r="U3" i="195"/>
  <c r="U3" i="196"/>
  <c r="U3" i="197"/>
  <c r="U3" i="198"/>
  <c r="U3" i="199"/>
  <c r="U3" i="200"/>
  <c r="U3" i="203"/>
  <c r="U3" i="210"/>
  <c r="U3" i="211"/>
  <c r="U3" i="212"/>
  <c r="U3" i="213"/>
  <c r="U3" i="214"/>
  <c r="U3" i="215"/>
  <c r="U3" i="216"/>
  <c r="U3" i="217"/>
  <c r="U3" i="218"/>
  <c r="U3" i="219"/>
  <c r="U3" i="220"/>
  <c r="U3" i="226"/>
  <c r="U3" i="227"/>
  <c r="U3" i="228"/>
  <c r="U3" i="229"/>
  <c r="U3" i="230"/>
  <c r="Z3" i="175"/>
  <c r="Z3" i="179"/>
  <c r="Z3" i="173"/>
  <c r="Z3" i="177"/>
  <c r="Z3" i="186"/>
  <c r="Z3" i="190"/>
  <c r="Z3" i="194"/>
  <c r="Z3" i="198"/>
  <c r="Z3" i="176"/>
  <c r="Z3" i="185"/>
  <c r="Z3" i="200"/>
  <c r="Z3" i="174"/>
  <c r="Z3" i="178"/>
  <c r="Z3" i="189"/>
  <c r="Z3" i="180"/>
  <c r="Z3" i="192"/>
  <c r="Z3" i="195"/>
  <c r="Z3" i="203"/>
  <c r="Z3" i="197"/>
  <c r="Z3" i="216"/>
  <c r="Z3" i="226"/>
  <c r="Z3" i="229"/>
  <c r="Z3" i="187"/>
  <c r="Z3" i="188"/>
  <c r="Z3" i="193"/>
  <c r="Z3" i="213"/>
  <c r="Z3" i="218"/>
  <c r="Z3" i="230"/>
  <c r="Z3" i="199"/>
  <c r="Z3" i="210"/>
  <c r="Z3" i="215"/>
  <c r="Z3" i="220"/>
  <c r="Z3" i="227"/>
  <c r="Z3" i="214"/>
  <c r="Z3" i="212"/>
  <c r="Z3" i="219"/>
  <c r="Z3" i="228"/>
  <c r="Z3" i="196"/>
  <c r="Z3" i="184"/>
  <c r="Z3" i="191"/>
  <c r="Z3" i="217"/>
  <c r="Z3" i="211"/>
  <c r="V3" i="140"/>
  <c r="V3" i="142"/>
  <c r="V3" i="156"/>
  <c r="V3" i="160"/>
  <c r="V3" i="164"/>
  <c r="V3" i="168"/>
  <c r="V3" i="154"/>
  <c r="V3" i="169"/>
  <c r="V3" i="137"/>
  <c r="V3" i="146"/>
  <c r="V3" i="158"/>
  <c r="V3" i="157"/>
  <c r="V3" i="150"/>
  <c r="V3" i="149"/>
  <c r="V3" i="143"/>
  <c r="V3" i="165"/>
  <c r="V3" i="153"/>
  <c r="V3" i="135"/>
  <c r="V3" i="138"/>
  <c r="V3" i="145"/>
  <c r="V3" i="147"/>
  <c r="V3" i="159"/>
  <c r="V3" i="170"/>
  <c r="V3" i="166"/>
  <c r="V3" i="136"/>
  <c r="V3" i="167"/>
  <c r="V3" i="139"/>
  <c r="V3" i="144"/>
  <c r="V3" i="161"/>
  <c r="V3" i="148"/>
  <c r="V3" i="155"/>
  <c r="P3" i="173"/>
  <c r="P3" i="182"/>
  <c r="P3" i="175"/>
  <c r="P3" i="177"/>
  <c r="P3" i="198"/>
  <c r="P3" i="200"/>
  <c r="P3" i="194"/>
  <c r="P3" i="189"/>
  <c r="P3" i="186"/>
  <c r="P3" i="192"/>
  <c r="P3" i="195"/>
  <c r="P3" i="201"/>
  <c r="P3" i="203"/>
  <c r="P3" i="205"/>
  <c r="P3" i="179"/>
  <c r="P3" i="176"/>
  <c r="P3" i="207"/>
  <c r="P3" i="213"/>
  <c r="P3" i="180"/>
  <c r="P3" i="187"/>
  <c r="P3" i="193"/>
  <c r="P3" i="181"/>
  <c r="P3" i="185"/>
  <c r="P3" i="191"/>
  <c r="P3" i="197"/>
  <c r="P3" i="188"/>
  <c r="P3" i="211"/>
  <c r="P3" i="178"/>
  <c r="P3" i="190"/>
  <c r="P3" i="196"/>
  <c r="P3" i="204"/>
  <c r="P3" i="206"/>
  <c r="P3" i="210"/>
  <c r="P3" i="199"/>
  <c r="P3" i="214"/>
  <c r="P3" i="202"/>
  <c r="P3" i="212"/>
  <c r="P3" i="216"/>
  <c r="P3" i="217"/>
  <c r="P3" i="218"/>
  <c r="P3" i="219"/>
  <c r="P3" i="220"/>
  <c r="P3" i="226"/>
  <c r="P3" i="227"/>
  <c r="P3" i="228"/>
  <c r="P3" i="229"/>
  <c r="P3" i="230"/>
  <c r="P3" i="171"/>
  <c r="P3" i="183"/>
  <c r="P3" i="172"/>
  <c r="P3" i="184"/>
  <c r="P3" i="215"/>
  <c r="P3" i="174"/>
  <c r="Q3" i="137"/>
  <c r="Q3" i="139"/>
  <c r="Q3" i="154"/>
  <c r="Q3" i="158"/>
  <c r="Q3" i="162"/>
  <c r="Q3" i="166"/>
  <c r="Q3" i="170"/>
  <c r="Q3" i="53"/>
  <c r="Q3" i="168"/>
  <c r="Q3" i="135"/>
  <c r="Q3" i="138"/>
  <c r="Q3" i="141"/>
  <c r="Q3" i="144"/>
  <c r="Q3" i="147"/>
  <c r="Q3" i="155"/>
  <c r="Q3" i="157"/>
  <c r="Q3" i="136"/>
  <c r="Q3" i="140"/>
  <c r="Q3" i="148"/>
  <c r="Q3" i="149"/>
  <c r="Q3" i="161"/>
  <c r="Q3" i="134"/>
  <c r="Q3" i="159"/>
  <c r="Q3" i="167"/>
  <c r="Q3" i="156"/>
  <c r="Q3" i="160"/>
  <c r="Q3" i="150"/>
  <c r="Q3" i="151"/>
  <c r="Q3" i="153"/>
  <c r="Q3" i="164"/>
  <c r="Q3" i="169"/>
  <c r="Q3" i="142"/>
  <c r="Q3" i="145"/>
  <c r="Q3" i="152"/>
  <c r="Q3" i="133"/>
  <c r="Q3" i="146"/>
  <c r="Q3" i="163"/>
  <c r="Q3" i="165"/>
  <c r="Q3" i="143"/>
  <c r="M3" i="172"/>
  <c r="M3" i="173"/>
  <c r="M3" i="174"/>
  <c r="M3" i="175"/>
  <c r="M3" i="176"/>
  <c r="M3" i="177"/>
  <c r="M3" i="178"/>
  <c r="M3" i="179"/>
  <c r="M3" i="180"/>
  <c r="M3" i="181"/>
  <c r="M3" i="182"/>
  <c r="M3" i="183"/>
  <c r="M3" i="184"/>
  <c r="M3" i="185"/>
  <c r="M3" i="186"/>
  <c r="M3" i="187"/>
  <c r="M3" i="188"/>
  <c r="M3" i="189"/>
  <c r="M3" i="190"/>
  <c r="M3" i="191"/>
  <c r="M3" i="192"/>
  <c r="M3" i="193"/>
  <c r="M3" i="194"/>
  <c r="M3" i="195"/>
  <c r="M3" i="196"/>
  <c r="M3" i="197"/>
  <c r="M3" i="198"/>
  <c r="M3" i="199"/>
  <c r="M3" i="200"/>
  <c r="M3" i="201"/>
  <c r="M3" i="202"/>
  <c r="M3" i="203"/>
  <c r="M3" i="204"/>
  <c r="M3" i="205"/>
  <c r="M3" i="206"/>
  <c r="M3" i="207"/>
  <c r="M3" i="210"/>
  <c r="M3" i="211"/>
  <c r="M3" i="212"/>
  <c r="M3" i="213"/>
  <c r="M3" i="214"/>
  <c r="M3" i="215"/>
  <c r="M3" i="216"/>
  <c r="M3" i="217"/>
  <c r="M3" i="218"/>
  <c r="M3" i="219"/>
  <c r="M3" i="220"/>
  <c r="M3" i="226"/>
  <c r="M3" i="227"/>
  <c r="M3" i="228"/>
  <c r="M3" i="229"/>
  <c r="M3" i="230"/>
  <c r="M3" i="171"/>
  <c r="AA3" i="173"/>
  <c r="AA3" i="175"/>
  <c r="AA3" i="196"/>
  <c r="AA3" i="198"/>
  <c r="AA3" i="177"/>
  <c r="AA3" i="179"/>
  <c r="AA3" i="174"/>
  <c r="AA3" i="176"/>
  <c r="AA3" i="178"/>
  <c r="AA3" i="186"/>
  <c r="AA3" i="189"/>
  <c r="AA3" i="180"/>
  <c r="AA3" i="192"/>
  <c r="AA3" i="195"/>
  <c r="AA3" i="203"/>
  <c r="AA3" i="184"/>
  <c r="AA3" i="214"/>
  <c r="AA3" i="190"/>
  <c r="AA3" i="217"/>
  <c r="AA3" i="219"/>
  <c r="AA3" i="187"/>
  <c r="AA3" i="188"/>
  <c r="AA3" i="193"/>
  <c r="AA3" i="194"/>
  <c r="AA3" i="200"/>
  <c r="AA3" i="213"/>
  <c r="AA3" i="215"/>
  <c r="AA3" i="229"/>
  <c r="AA3" i="211"/>
  <c r="AA3" i="199"/>
  <c r="AA3" i="210"/>
  <c r="AA3" i="185"/>
  <c r="AA3" i="220"/>
  <c r="AA3" i="227"/>
  <c r="AA3" i="230"/>
  <c r="AA3" i="212"/>
  <c r="AA3" i="191"/>
  <c r="AA3" i="197"/>
  <c r="AA3" i="216"/>
  <c r="AA3" i="218"/>
  <c r="AA3" i="226"/>
  <c r="AA3" i="228"/>
  <c r="Y3" i="175"/>
  <c r="Y3" i="177"/>
  <c r="Y3" i="179"/>
  <c r="Y3" i="187"/>
  <c r="Y3" i="189"/>
  <c r="Y3" i="173"/>
  <c r="Y3" i="176"/>
  <c r="Y3" i="180"/>
  <c r="Y3" i="186"/>
  <c r="Y3" i="192"/>
  <c r="Y3" i="195"/>
  <c r="Y3" i="198"/>
  <c r="Y3" i="203"/>
  <c r="Y3" i="193"/>
  <c r="Y3" i="188"/>
  <c r="Y3" i="213"/>
  <c r="Y3" i="194"/>
  <c r="Y3" i="199"/>
  <c r="Y3" i="200"/>
  <c r="Y3" i="210"/>
  <c r="Y3" i="174"/>
  <c r="Y3" i="212"/>
  <c r="Y3" i="211"/>
  <c r="Y3" i="178"/>
  <c r="Y3" i="184"/>
  <c r="Y3" i="190"/>
  <c r="Y3" i="196"/>
  <c r="Y3" i="185"/>
  <c r="Y3" i="191"/>
  <c r="Y3" i="197"/>
  <c r="Y3" i="215"/>
  <c r="Y3" i="216"/>
  <c r="Y3" i="217"/>
  <c r="Y3" i="218"/>
  <c r="Y3" i="219"/>
  <c r="Y3" i="220"/>
  <c r="Y3" i="226"/>
  <c r="Y3" i="227"/>
  <c r="Y3" i="228"/>
  <c r="Y3" i="229"/>
  <c r="Y3" i="230"/>
  <c r="Y3" i="214"/>
  <c r="Y3" i="136"/>
  <c r="Y3" i="140"/>
  <c r="Y3" i="144"/>
  <c r="Y3" i="148"/>
  <c r="Y3" i="145"/>
  <c r="Y3" i="147"/>
  <c r="Y3" i="159"/>
  <c r="Y3" i="161"/>
  <c r="Y3" i="139"/>
  <c r="Y3" i="142"/>
  <c r="Y3" i="165"/>
  <c r="Y3" i="155"/>
  <c r="Y3" i="156"/>
  <c r="Y3" i="153"/>
  <c r="Y3" i="166"/>
  <c r="Y3" i="168"/>
  <c r="Y3" i="170"/>
  <c r="Y3" i="135"/>
  <c r="Y3" i="143"/>
  <c r="Y3" i="158"/>
  <c r="Y3" i="137"/>
  <c r="Y3" i="150"/>
  <c r="Y3" i="164"/>
  <c r="Y3" i="160"/>
  <c r="Y3" i="157"/>
  <c r="Y3" i="146"/>
  <c r="Y3" i="149"/>
  <c r="Y3" i="154"/>
  <c r="Y3" i="169"/>
  <c r="Y3" i="138"/>
  <c r="Y3" i="167"/>
  <c r="S3" i="172"/>
  <c r="S3" i="176"/>
  <c r="S3" i="180"/>
  <c r="S3" i="178"/>
  <c r="S3" i="183"/>
  <c r="S3" i="187"/>
  <c r="S3" i="191"/>
  <c r="S3" i="195"/>
  <c r="S3" i="199"/>
  <c r="S3" i="203"/>
  <c r="S3" i="207"/>
  <c r="S3" i="173"/>
  <c r="S3" i="188"/>
  <c r="S3" i="190"/>
  <c r="S3" i="202"/>
  <c r="S3" i="184"/>
  <c r="S3" i="194"/>
  <c r="S3" i="204"/>
  <c r="S3" i="206"/>
  <c r="S3" i="185"/>
  <c r="S3" i="197"/>
  <c r="S3" i="200"/>
  <c r="S3" i="174"/>
  <c r="S3" i="186"/>
  <c r="S3" i="192"/>
  <c r="S3" i="193"/>
  <c r="S3" i="198"/>
  <c r="S3" i="179"/>
  <c r="S3" i="182"/>
  <c r="S3" i="211"/>
  <c r="S3" i="214"/>
  <c r="S3" i="210"/>
  <c r="S3" i="226"/>
  <c r="S3" i="228"/>
  <c r="S3" i="229"/>
  <c r="S3" i="217"/>
  <c r="S3" i="219"/>
  <c r="S3" i="227"/>
  <c r="S3" i="171"/>
  <c r="S3" i="181"/>
  <c r="S3" i="205"/>
  <c r="S3" i="213"/>
  <c r="S3" i="216"/>
  <c r="S3" i="218"/>
  <c r="S3" i="215"/>
  <c r="S3" i="175"/>
  <c r="S3" i="189"/>
  <c r="S3" i="196"/>
  <c r="S3" i="201"/>
  <c r="S3" i="212"/>
  <c r="S3" i="220"/>
  <c r="S3" i="230"/>
  <c r="S3" i="177"/>
  <c r="Q3" i="175"/>
  <c r="Q3" i="179"/>
  <c r="Q3" i="173"/>
  <c r="Q3" i="182"/>
  <c r="Q3" i="186"/>
  <c r="Q3" i="190"/>
  <c r="Q3" i="194"/>
  <c r="Q3" i="198"/>
  <c r="Q3" i="202"/>
  <c r="Q3" i="206"/>
  <c r="Q3" i="174"/>
  <c r="Q3" i="180"/>
  <c r="Q3" i="181"/>
  <c r="Q3" i="184"/>
  <c r="Q3" i="196"/>
  <c r="Q3" i="185"/>
  <c r="Q3" i="188"/>
  <c r="Q3" i="191"/>
  <c r="Q3" i="197"/>
  <c r="Q3" i="200"/>
  <c r="Q3" i="212"/>
  <c r="Q3" i="189"/>
  <c r="Q3" i="192"/>
  <c r="Q3" i="172"/>
  <c r="Q3" i="176"/>
  <c r="Q3" i="205"/>
  <c r="Q3" i="207"/>
  <c r="Q3" i="213"/>
  <c r="Q3" i="177"/>
  <c r="Q3" i="187"/>
  <c r="Q3" i="203"/>
  <c r="Q3" i="183"/>
  <c r="Q3" i="199"/>
  <c r="Q3" i="178"/>
  <c r="Q3" i="195"/>
  <c r="Q3" i="201"/>
  <c r="Q3" i="204"/>
  <c r="Q3" i="210"/>
  <c r="Q3" i="193"/>
  <c r="Q3" i="211"/>
  <c r="Q3" i="216"/>
  <c r="Q3" i="217"/>
  <c r="Q3" i="218"/>
  <c r="Q3" i="219"/>
  <c r="Q3" i="220"/>
  <c r="Q3" i="226"/>
  <c r="Q3" i="227"/>
  <c r="Q3" i="228"/>
  <c r="Q3" i="229"/>
  <c r="Q3" i="230"/>
  <c r="Q3" i="171"/>
  <c r="Q3" i="215"/>
  <c r="Q3" i="214"/>
  <c r="V3" i="173"/>
  <c r="V3" i="177"/>
  <c r="V3" i="174"/>
  <c r="V3" i="176"/>
  <c r="V3" i="184"/>
  <c r="V3" i="188"/>
  <c r="V3" i="192"/>
  <c r="V3" i="196"/>
  <c r="V3" i="200"/>
  <c r="V3" i="197"/>
  <c r="V3" i="199"/>
  <c r="V3" i="187"/>
  <c r="V3" i="190"/>
  <c r="V3" i="210"/>
  <c r="V3" i="193"/>
  <c r="V3" i="212"/>
  <c r="V3" i="203"/>
  <c r="V3" i="186"/>
  <c r="V3" i="215"/>
  <c r="V3" i="216"/>
  <c r="V3" i="217"/>
  <c r="V3" i="218"/>
  <c r="V3" i="219"/>
  <c r="V3" i="220"/>
  <c r="V3" i="226"/>
  <c r="V3" i="227"/>
  <c r="V3" i="228"/>
  <c r="V3" i="229"/>
  <c r="V3" i="230"/>
  <c r="V3" i="175"/>
  <c r="V3" i="195"/>
  <c r="V3" i="179"/>
  <c r="V3" i="191"/>
  <c r="V3" i="198"/>
  <c r="V3" i="213"/>
  <c r="V3" i="189"/>
  <c r="V3" i="194"/>
  <c r="V3" i="185"/>
  <c r="V3" i="211"/>
  <c r="V3" i="214"/>
  <c r="V3" i="178"/>
  <c r="V3" i="180"/>
  <c r="P3" i="53"/>
  <c r="P3" i="136"/>
  <c r="P3" i="140"/>
  <c r="P3" i="144"/>
  <c r="P3" i="148"/>
  <c r="P3" i="152"/>
  <c r="P3" i="141"/>
  <c r="P3" i="143"/>
  <c r="P3" i="135"/>
  <c r="P3" i="138"/>
  <c r="P3" i="147"/>
  <c r="P3" i="155"/>
  <c r="P3" i="157"/>
  <c r="P3" i="170"/>
  <c r="P3" i="150"/>
  <c r="P3" i="153"/>
  <c r="P3" i="159"/>
  <c r="P3" i="161"/>
  <c r="P3" i="133"/>
  <c r="P3" i="134"/>
  <c r="P3" i="139"/>
  <c r="P3" i="142"/>
  <c r="P3" i="145"/>
  <c r="P3" i="151"/>
  <c r="P3" i="160"/>
  <c r="P3" i="166"/>
  <c r="P3" i="167"/>
  <c r="P3" i="146"/>
  <c r="P3" i="154"/>
  <c r="P3" i="156"/>
  <c r="P3" i="163"/>
  <c r="P3" i="165"/>
  <c r="P3" i="169"/>
  <c r="P3" i="164"/>
  <c r="P3" i="168"/>
  <c r="P3" i="149"/>
  <c r="P3" i="158"/>
  <c r="P3" i="137"/>
  <c r="P3" i="162"/>
  <c r="N3" i="179"/>
  <c r="N3" i="181"/>
  <c r="N3" i="185"/>
  <c r="N3" i="175"/>
  <c r="N3" i="176"/>
  <c r="N3" i="189"/>
  <c r="N3" i="191"/>
  <c r="N3" i="186"/>
  <c r="N3" i="192"/>
  <c r="N3" i="195"/>
  <c r="N3" i="203"/>
  <c r="N3" i="172"/>
  <c r="N3" i="198"/>
  <c r="N3" i="201"/>
  <c r="N3" i="205"/>
  <c r="N3" i="207"/>
  <c r="N3" i="210"/>
  <c r="N3" i="173"/>
  <c r="N3" i="174"/>
  <c r="N3" i="177"/>
  <c r="N3" i="178"/>
  <c r="N3" i="180"/>
  <c r="N3" i="190"/>
  <c r="N3" i="196"/>
  <c r="N3" i="197"/>
  <c r="N3" i="204"/>
  <c r="N3" i="206"/>
  <c r="N3" i="202"/>
  <c r="N3" i="212"/>
  <c r="N3" i="216"/>
  <c r="N3" i="217"/>
  <c r="N3" i="218"/>
  <c r="N3" i="219"/>
  <c r="N3" i="220"/>
  <c r="N3" i="226"/>
  <c r="N3" i="227"/>
  <c r="N3" i="228"/>
  <c r="N3" i="229"/>
  <c r="N3" i="230"/>
  <c r="N3" i="171"/>
  <c r="N3" i="182"/>
  <c r="N3" i="213"/>
  <c r="N3" i="184"/>
  <c r="N3" i="215"/>
  <c r="N3" i="188"/>
  <c r="N3" i="211"/>
  <c r="N3" i="183"/>
  <c r="N3" i="187"/>
  <c r="N3" i="193"/>
  <c r="N3" i="194"/>
  <c r="N3" i="199"/>
  <c r="N3" i="200"/>
  <c r="N3" i="214"/>
  <c r="T3" i="138"/>
  <c r="T3" i="142"/>
  <c r="T3" i="146"/>
  <c r="T3" i="150"/>
  <c r="T3" i="144"/>
  <c r="T3" i="137"/>
  <c r="T3" i="156"/>
  <c r="T3" i="158"/>
  <c r="T3" i="140"/>
  <c r="T3" i="143"/>
  <c r="T3" i="149"/>
  <c r="T3" i="160"/>
  <c r="T3" i="148"/>
  <c r="T3" i="168"/>
  <c r="T3" i="157"/>
  <c r="T3" i="165"/>
  <c r="T3" i="145"/>
  <c r="T3" i="147"/>
  <c r="T3" i="154"/>
  <c r="T3" i="159"/>
  <c r="T3" i="170"/>
  <c r="T3" i="136"/>
  <c r="T3" i="167"/>
  <c r="T3" i="135"/>
  <c r="T3" i="139"/>
  <c r="T3" i="164"/>
  <c r="T3" i="155"/>
  <c r="T3" i="169"/>
  <c r="T3" i="153"/>
  <c r="T3" i="161"/>
  <c r="T3" i="166"/>
  <c r="L3" i="179"/>
  <c r="L3" i="187"/>
  <c r="L3" i="195"/>
  <c r="L3" i="203"/>
  <c r="L3" i="211"/>
  <c r="L3" i="219"/>
  <c r="L3" i="227"/>
  <c r="L3" i="185"/>
  <c r="L3" i="201"/>
  <c r="L3" i="217"/>
  <c r="L3" i="172"/>
  <c r="L3" i="180"/>
  <c r="L3" i="188"/>
  <c r="L3" i="196"/>
  <c r="L3" i="204"/>
  <c r="L3" i="212"/>
  <c r="L3" i="220"/>
  <c r="L3" i="228"/>
  <c r="L3" i="173"/>
  <c r="L3" i="181"/>
  <c r="L3" i="189"/>
  <c r="L3" i="197"/>
  <c r="L3" i="205"/>
  <c r="L3" i="213"/>
  <c r="L3" i="194"/>
  <c r="L3" i="218"/>
  <c r="L3" i="229"/>
  <c r="L3" i="182"/>
  <c r="L3" i="198"/>
  <c r="L3" i="214"/>
  <c r="L3" i="174"/>
  <c r="L3" i="190"/>
  <c r="L3" i="206"/>
  <c r="L3" i="230"/>
  <c r="L3" i="193"/>
  <c r="L3" i="186"/>
  <c r="L3" i="202"/>
  <c r="L3" i="175"/>
  <c r="L3" i="183"/>
  <c r="L3" i="191"/>
  <c r="L3" i="199"/>
  <c r="L3" i="207"/>
  <c r="L3" i="215"/>
  <c r="L3" i="171"/>
  <c r="L3" i="176"/>
  <c r="L3" i="184"/>
  <c r="L3" i="192"/>
  <c r="L3" i="200"/>
  <c r="L3" i="216"/>
  <c r="L3" i="177"/>
  <c r="L3" i="178"/>
  <c r="L3" i="226"/>
  <c r="L3" i="210"/>
  <c r="L3" i="138"/>
  <c r="L3" i="146"/>
  <c r="L3" i="154"/>
  <c r="L3" i="162"/>
  <c r="L3" i="170"/>
  <c r="L3" i="144"/>
  <c r="L3" i="139"/>
  <c r="L3" i="147"/>
  <c r="L3" i="155"/>
  <c r="L3" i="163"/>
  <c r="L3" i="53"/>
  <c r="L3" i="140"/>
  <c r="L3" i="148"/>
  <c r="L3" i="156"/>
  <c r="L3" i="164"/>
  <c r="L3" i="145"/>
  <c r="L3" i="153"/>
  <c r="L3" i="161"/>
  <c r="L3" i="141"/>
  <c r="L3" i="149"/>
  <c r="L3" i="165"/>
  <c r="L3" i="133"/>
  <c r="L3" i="157"/>
  <c r="L3" i="152"/>
  <c r="L3" i="160"/>
  <c r="L3" i="134"/>
  <c r="L3" i="142"/>
  <c r="L3" i="150"/>
  <c r="L3" i="158"/>
  <c r="L3" i="166"/>
  <c r="L3" i="135"/>
  <c r="L3" i="151"/>
  <c r="L3" i="159"/>
  <c r="L3" i="167"/>
  <c r="L3" i="168"/>
  <c r="L3" i="143"/>
  <c r="L3" i="136"/>
  <c r="L3" i="169"/>
  <c r="L3" i="137"/>
  <c r="K3" i="174"/>
  <c r="K3" i="178"/>
  <c r="K3" i="182"/>
  <c r="K3" i="186"/>
  <c r="K3" i="190"/>
  <c r="K3" i="194"/>
  <c r="K3" i="198"/>
  <c r="K3" i="202"/>
  <c r="K3" i="206"/>
  <c r="K3" i="210"/>
  <c r="K3" i="214"/>
  <c r="K3" i="218"/>
  <c r="K3" i="226"/>
  <c r="K3" i="230"/>
  <c r="K3" i="175"/>
  <c r="K3" i="179"/>
  <c r="K3" i="183"/>
  <c r="K3" i="187"/>
  <c r="K3" i="191"/>
  <c r="K3" i="195"/>
  <c r="K3" i="199"/>
  <c r="K3" i="203"/>
  <c r="K3" i="207"/>
  <c r="K3" i="211"/>
  <c r="K3" i="215"/>
  <c r="K3" i="219"/>
  <c r="K3" i="227"/>
  <c r="K3" i="171"/>
  <c r="K3" i="172"/>
  <c r="K3" i="176"/>
  <c r="K3" i="180"/>
  <c r="K3" i="184"/>
  <c r="K3" i="188"/>
  <c r="K3" i="192"/>
  <c r="K3" i="196"/>
  <c r="K3" i="200"/>
  <c r="K3" i="204"/>
  <c r="K3" i="212"/>
  <c r="K3" i="216"/>
  <c r="K3" i="220"/>
  <c r="K3" i="228"/>
  <c r="K3" i="173"/>
  <c r="K3" i="177"/>
  <c r="K3" i="181"/>
  <c r="K3" i="185"/>
  <c r="K3" i="189"/>
  <c r="K3" i="193"/>
  <c r="K3" i="197"/>
  <c r="K3" i="201"/>
  <c r="K3" i="205"/>
  <c r="K3" i="213"/>
  <c r="K3" i="217"/>
  <c r="K3" i="229"/>
  <c r="K3" i="133"/>
  <c r="K3" i="137"/>
  <c r="K3" i="141"/>
  <c r="K3" i="145"/>
  <c r="K3" i="149"/>
  <c r="K3" i="153"/>
  <c r="K3" i="157"/>
  <c r="K3" i="161"/>
  <c r="K3" i="165"/>
  <c r="K3" i="169"/>
  <c r="K3" i="134"/>
  <c r="K3" i="138"/>
  <c r="K3" i="142"/>
  <c r="K3" i="146"/>
  <c r="K3" i="150"/>
  <c r="K3" i="154"/>
  <c r="K3" i="158"/>
  <c r="K3" i="162"/>
  <c r="K3" i="166"/>
  <c r="K3" i="170"/>
  <c r="K3" i="135"/>
  <c r="K3" i="139"/>
  <c r="K3" i="143"/>
  <c r="K3" i="147"/>
  <c r="K3" i="151"/>
  <c r="K3" i="155"/>
  <c r="K3" i="159"/>
  <c r="K3" i="163"/>
  <c r="K3" i="167"/>
  <c r="K3" i="53"/>
  <c r="K3" i="136"/>
  <c r="K3" i="140"/>
  <c r="K3" i="144"/>
  <c r="K3" i="148"/>
  <c r="K3" i="152"/>
  <c r="K3" i="156"/>
  <c r="K3" i="160"/>
  <c r="K3" i="164"/>
  <c r="K3" i="168"/>
  <c r="B8" i="143"/>
  <c r="D5" i="204"/>
  <c r="D5" i="173"/>
  <c r="D5" i="202"/>
  <c r="D5" i="142"/>
  <c r="D5" i="185"/>
  <c r="D5" i="223"/>
  <c r="B7" i="143"/>
  <c r="D5" i="221"/>
  <c r="D5" i="184"/>
  <c r="D5" i="172"/>
  <c r="D6" i="203"/>
  <c r="D5" i="182"/>
  <c r="D5" i="205"/>
  <c r="D5" i="153"/>
  <c r="D5" i="133"/>
  <c r="D5" i="171"/>
  <c r="D5" i="143"/>
  <c r="D5" i="163"/>
  <c r="D5" i="201"/>
  <c r="D5" i="162"/>
  <c r="D5" i="222"/>
  <c r="D5" i="181"/>
  <c r="D5" i="174"/>
  <c r="D5" i="53"/>
  <c r="I3" i="139"/>
  <c r="I3" i="147"/>
  <c r="I3" i="155"/>
  <c r="I3" i="163"/>
  <c r="I3" i="134"/>
  <c r="I3" i="142"/>
  <c r="I3" i="150"/>
  <c r="I3" i="158"/>
  <c r="I3" i="166"/>
  <c r="I3" i="137"/>
  <c r="I3" i="145"/>
  <c r="I3" i="153"/>
  <c r="I3" i="161"/>
  <c r="I3" i="169"/>
  <c r="I3" i="53"/>
  <c r="I3" i="140"/>
  <c r="I3" i="148"/>
  <c r="I3" i="156"/>
  <c r="I3" i="164"/>
  <c r="I3" i="135"/>
  <c r="I3" i="143"/>
  <c r="I3" i="151"/>
  <c r="I3" i="159"/>
  <c r="I3" i="167"/>
  <c r="I3" i="138"/>
  <c r="I3" i="146"/>
  <c r="I3" i="154"/>
  <c r="I3" i="162"/>
  <c r="I3" i="170"/>
  <c r="I3" i="133"/>
  <c r="I3" i="141"/>
  <c r="I3" i="149"/>
  <c r="I3" i="157"/>
  <c r="I3" i="165"/>
  <c r="I3" i="136"/>
  <c r="I3" i="144"/>
  <c r="I3" i="152"/>
  <c r="I3" i="160"/>
  <c r="I3" i="168"/>
  <c r="I3" i="172"/>
  <c r="I3" i="180"/>
  <c r="I3" i="188"/>
  <c r="I3" i="196"/>
  <c r="I3" i="204"/>
  <c r="I3" i="212"/>
  <c r="I3" i="220"/>
  <c r="I3" i="228"/>
  <c r="I3" i="175"/>
  <c r="I3" i="183"/>
  <c r="I3" i="191"/>
  <c r="I3" i="199"/>
  <c r="I3" i="207"/>
  <c r="I3" i="215"/>
  <c r="I3" i="171"/>
  <c r="I3" i="178"/>
  <c r="I3" i="186"/>
  <c r="I3" i="194"/>
  <c r="I3" i="202"/>
  <c r="I3" i="210"/>
  <c r="I3" i="218"/>
  <c r="I3" i="226"/>
  <c r="I3" i="173"/>
  <c r="I3" i="181"/>
  <c r="I3" i="189"/>
  <c r="I3" i="197"/>
  <c r="I3" i="205"/>
  <c r="I3" i="213"/>
  <c r="I3" i="229"/>
  <c r="I3" i="176"/>
  <c r="I3" i="184"/>
  <c r="I3" i="192"/>
  <c r="I3" i="200"/>
  <c r="I3" i="216"/>
  <c r="I3" i="179"/>
  <c r="I3" i="187"/>
  <c r="I3" i="195"/>
  <c r="I3" i="203"/>
  <c r="I3" i="211"/>
  <c r="I3" i="219"/>
  <c r="I3" i="227"/>
  <c r="I3" i="174"/>
  <c r="I3" i="182"/>
  <c r="I3" i="190"/>
  <c r="I3" i="198"/>
  <c r="I3" i="206"/>
  <c r="I3" i="214"/>
  <c r="I3" i="230"/>
  <c r="I3" i="177"/>
  <c r="I3" i="185"/>
  <c r="I3" i="193"/>
  <c r="I3" i="201"/>
  <c r="I3" i="217"/>
  <c r="H3" i="174"/>
  <c r="H3" i="182"/>
  <c r="H3" i="190"/>
  <c r="H3" i="198"/>
  <c r="H3" i="206"/>
  <c r="H3" i="214"/>
  <c r="H3" i="230"/>
  <c r="H3" i="175"/>
  <c r="H3" i="183"/>
  <c r="H3" i="191"/>
  <c r="H3" i="199"/>
  <c r="H3" i="207"/>
  <c r="H3" i="215"/>
  <c r="H3" i="171"/>
  <c r="H3" i="176"/>
  <c r="H3" i="184"/>
  <c r="H3" i="192"/>
  <c r="H3" i="200"/>
  <c r="H3" i="216"/>
  <c r="H3" i="177"/>
  <c r="H3" i="185"/>
  <c r="H3" i="193"/>
  <c r="H3" i="201"/>
  <c r="H3" i="217"/>
  <c r="H3" i="178"/>
  <c r="H3" i="186"/>
  <c r="H3" i="194"/>
  <c r="H3" i="202"/>
  <c r="H3" i="210"/>
  <c r="H3" i="218"/>
  <c r="H3" i="226"/>
  <c r="H3" i="179"/>
  <c r="H3" i="187"/>
  <c r="H3" i="195"/>
  <c r="H3" i="203"/>
  <c r="H3" i="211"/>
  <c r="H3" i="219"/>
  <c r="H3" i="227"/>
  <c r="H3" i="172"/>
  <c r="H3" i="180"/>
  <c r="H3" i="188"/>
  <c r="H3" i="196"/>
  <c r="H3" i="204"/>
  <c r="H3" i="212"/>
  <c r="H3" i="220"/>
  <c r="H3" i="228"/>
  <c r="H3" i="173"/>
  <c r="H3" i="181"/>
  <c r="H3" i="189"/>
  <c r="H3" i="197"/>
  <c r="H3" i="205"/>
  <c r="H3" i="213"/>
  <c r="H3" i="229"/>
  <c r="H3" i="137"/>
  <c r="H3" i="145"/>
  <c r="H3" i="153"/>
  <c r="H3" i="161"/>
  <c r="H3" i="169"/>
  <c r="H3" i="138"/>
  <c r="H3" i="146"/>
  <c r="H3" i="154"/>
  <c r="H3" i="162"/>
  <c r="H3" i="170"/>
  <c r="H3" i="139"/>
  <c r="H3" i="147"/>
  <c r="H3" i="155"/>
  <c r="H3" i="163"/>
  <c r="H3" i="53"/>
  <c r="H3" i="140"/>
  <c r="H3" i="148"/>
  <c r="H3" i="156"/>
  <c r="H3" i="164"/>
  <c r="H3" i="133"/>
  <c r="H3" i="141"/>
  <c r="H3" i="149"/>
  <c r="H3" i="157"/>
  <c r="H3" i="165"/>
  <c r="H3" i="134"/>
  <c r="H3" i="142"/>
  <c r="H3" i="150"/>
  <c r="H3" i="158"/>
  <c r="H3" i="166"/>
  <c r="H3" i="135"/>
  <c r="H3" i="143"/>
  <c r="H3" i="151"/>
  <c r="H3" i="159"/>
  <c r="H3" i="167"/>
  <c r="H3" i="136"/>
  <c r="H3" i="144"/>
  <c r="H3" i="152"/>
  <c r="H3" i="160"/>
  <c r="H3" i="168"/>
  <c r="J3" i="133"/>
  <c r="J3" i="135"/>
  <c r="J3" i="137"/>
  <c r="J3" i="139"/>
  <c r="J3" i="141"/>
  <c r="J3" i="143"/>
  <c r="J3" i="145"/>
  <c r="J3" i="147"/>
  <c r="J3" i="149"/>
  <c r="J3" i="151"/>
  <c r="J3" i="153"/>
  <c r="J3" i="155"/>
  <c r="J3" i="157"/>
  <c r="J3" i="159"/>
  <c r="J3" i="161"/>
  <c r="J3" i="163"/>
  <c r="J3" i="165"/>
  <c r="J3" i="167"/>
  <c r="J3" i="169"/>
  <c r="J3" i="53"/>
  <c r="J3" i="134"/>
  <c r="J3" i="136"/>
  <c r="J3" i="138"/>
  <c r="J3" i="140"/>
  <c r="J3" i="142"/>
  <c r="J3" i="144"/>
  <c r="J3" i="146"/>
  <c r="J3" i="148"/>
  <c r="J3" i="150"/>
  <c r="J3" i="152"/>
  <c r="J3" i="154"/>
  <c r="J3" i="156"/>
  <c r="J3" i="158"/>
  <c r="J3" i="160"/>
  <c r="J3" i="162"/>
  <c r="J3" i="164"/>
  <c r="J3" i="166"/>
  <c r="J3" i="168"/>
  <c r="J3" i="170"/>
  <c r="J3" i="172"/>
  <c r="J3" i="174"/>
  <c r="J3" i="176"/>
  <c r="J3" i="178"/>
  <c r="J3" i="180"/>
  <c r="J3" i="182"/>
  <c r="J3" i="184"/>
  <c r="J3" i="186"/>
  <c r="J3" i="188"/>
  <c r="J3" i="190"/>
  <c r="J3" i="192"/>
  <c r="J3" i="194"/>
  <c r="J3" i="196"/>
  <c r="J3" i="198"/>
  <c r="J3" i="200"/>
  <c r="J3" i="202"/>
  <c r="J3" i="204"/>
  <c r="J3" i="206"/>
  <c r="J3" i="210"/>
  <c r="J3" i="212"/>
  <c r="J3" i="214"/>
  <c r="J3" i="216"/>
  <c r="J3" i="218"/>
  <c r="J3" i="220"/>
  <c r="J3" i="226"/>
  <c r="J3" i="228"/>
  <c r="J3" i="230"/>
  <c r="J3" i="173"/>
  <c r="J3" i="175"/>
  <c r="J3" i="177"/>
  <c r="J3" i="179"/>
  <c r="J3" i="181"/>
  <c r="J3" i="183"/>
  <c r="J3" i="185"/>
  <c r="J3" i="187"/>
  <c r="J3" i="189"/>
  <c r="J3" i="191"/>
  <c r="J3" i="193"/>
  <c r="J3" i="195"/>
  <c r="J3" i="197"/>
  <c r="J3" i="199"/>
  <c r="J3" i="201"/>
  <c r="J3" i="203"/>
  <c r="J3" i="205"/>
  <c r="J3" i="207"/>
  <c r="J3" i="211"/>
  <c r="J3" i="213"/>
  <c r="J3" i="215"/>
  <c r="J3" i="217"/>
  <c r="J3" i="219"/>
  <c r="J3" i="227"/>
  <c r="J3" i="229"/>
  <c r="J3" i="171"/>
  <c r="B5" i="143"/>
  <c r="B6" i="143"/>
  <c r="C940" i="131"/>
  <c r="D6" i="224"/>
  <c r="D5" i="134"/>
  <c r="D5" i="152"/>
  <c r="D5" i="151"/>
  <c r="C989" i="131"/>
  <c r="C668" i="131"/>
  <c r="C347" i="131"/>
  <c r="C14" i="131"/>
  <c r="C15" i="131"/>
  <c r="C188" i="131"/>
  <c r="C738" i="131"/>
  <c r="D6" i="239"/>
  <c r="C417" i="131"/>
  <c r="C88" i="131"/>
  <c r="C729" i="131"/>
  <c r="C158" i="131"/>
  <c r="C397" i="131"/>
  <c r="C387" i="131"/>
  <c r="C648" i="131"/>
  <c r="C799" i="131"/>
  <c r="C869" i="131"/>
  <c r="C929" i="131"/>
  <c r="C25" i="131"/>
  <c r="C638" i="131"/>
  <c r="C788" i="131"/>
  <c r="D6" i="209"/>
  <c r="C919" i="131"/>
  <c r="C778" i="131"/>
  <c r="D6" i="208"/>
  <c r="C457" i="131"/>
  <c r="C128" i="131"/>
  <c r="C357" i="131"/>
  <c r="C909" i="131"/>
  <c r="C588" i="131"/>
  <c r="C263" i="131"/>
  <c r="C467" i="131"/>
  <c r="C979" i="131"/>
  <c r="C658" i="131"/>
  <c r="C4" i="131"/>
  <c r="C568" i="131"/>
  <c r="C959" i="131"/>
  <c r="C148" i="131"/>
  <c r="C220" i="131"/>
  <c r="C407" i="131"/>
  <c r="C477" i="131"/>
  <c r="C628" i="131"/>
  <c r="C528" i="131"/>
  <c r="D6" i="183"/>
  <c r="C313" i="131"/>
  <c r="C58" i="131"/>
  <c r="C598" i="131"/>
  <c r="C698" i="131"/>
  <c r="C377" i="131"/>
  <c r="C48" i="131"/>
  <c r="C829" i="131"/>
  <c r="C507" i="131"/>
  <c r="C178" i="131"/>
  <c r="C367" i="131"/>
  <c r="C899" i="131"/>
  <c r="C578" i="131"/>
  <c r="C253" i="131"/>
  <c r="C969" i="131"/>
  <c r="C487" i="131"/>
  <c r="C718" i="131"/>
  <c r="D5" i="207"/>
  <c r="C949" i="131"/>
  <c r="D5" i="225"/>
  <c r="C688" i="131"/>
  <c r="C243" i="131"/>
  <c r="C233" i="131"/>
  <c r="C303" i="131"/>
  <c r="C999" i="131"/>
  <c r="C548" i="131"/>
  <c r="C839" i="131"/>
  <c r="C608" i="131"/>
  <c r="C437" i="131"/>
  <c r="C618" i="131"/>
  <c r="C293" i="131"/>
  <c r="C283" i="131"/>
  <c r="C768" i="131"/>
  <c r="C748" i="131"/>
  <c r="C427" i="131"/>
  <c r="C98" i="131"/>
  <c r="C758" i="131"/>
  <c r="C819" i="131"/>
  <c r="C497" i="131"/>
  <c r="C168" i="131"/>
  <c r="C809" i="131"/>
  <c r="C327" i="131"/>
  <c r="C558" i="131"/>
  <c r="C708" i="131"/>
  <c r="C447" i="131"/>
  <c r="C889" i="131"/>
  <c r="C78" i="131"/>
  <c r="C68" i="131"/>
  <c r="C138" i="131"/>
  <c r="C517" i="131"/>
  <c r="C880" i="131"/>
  <c r="C849" i="131"/>
  <c r="C273" i="131"/>
  <c r="C35" i="131"/>
  <c r="D6" i="135"/>
  <c r="C108" i="131"/>
  <c r="C860" i="131"/>
  <c r="C538" i="131"/>
  <c r="C678" i="131"/>
  <c r="C118" i="131"/>
  <c r="R46" i="131"/>
  <c r="N325" i="131"/>
  <c r="P12" i="131"/>
  <c r="Q12" i="131"/>
  <c r="N2" i="131"/>
  <c r="N33" i="131"/>
  <c r="O33" i="131"/>
  <c r="P33" i="131"/>
  <c r="Q33" i="131"/>
  <c r="N196" i="131"/>
  <c r="M208" i="131"/>
  <c r="N208" i="131"/>
  <c r="M335" i="131"/>
  <c r="N335" i="131"/>
  <c r="N23" i="131"/>
  <c r="O23" i="131"/>
  <c r="P23" i="131"/>
  <c r="Q23" i="131"/>
  <c r="O96" i="131"/>
  <c r="O311" i="131"/>
  <c r="M218" i="131"/>
  <c r="R12" i="131"/>
  <c r="L948" i="131"/>
  <c r="H4" i="164"/>
  <c r="K907" i="131"/>
  <c r="L907" i="131"/>
  <c r="M907" i="131"/>
  <c r="K927" i="131"/>
  <c r="K938" i="131"/>
  <c r="L917" i="131"/>
  <c r="N786" i="131"/>
  <c r="I4" i="209"/>
  <c r="N776" i="131"/>
  <c r="B3" i="209"/>
  <c r="B3" i="208"/>
  <c r="B3" i="239"/>
  <c r="K756" i="131"/>
  <c r="L756" i="131"/>
  <c r="M756" i="131"/>
  <c r="H4" i="206"/>
  <c r="N2" i="207"/>
  <c r="N2" i="223"/>
  <c r="N2" i="215"/>
  <c r="N2" i="205"/>
  <c r="N2" i="197"/>
  <c r="N2" i="189"/>
  <c r="N2" i="181"/>
  <c r="N2" i="173"/>
  <c r="N2" i="165"/>
  <c r="N2" i="158"/>
  <c r="N2" i="150"/>
  <c r="N2" i="142"/>
  <c r="N2" i="135"/>
  <c r="N2" i="203"/>
  <c r="N2" i="171"/>
  <c r="N2" i="230"/>
  <c r="N2" i="214"/>
  <c r="N2" i="180"/>
  <c r="N2" i="172"/>
  <c r="N2" i="224"/>
  <c r="N2" i="216"/>
  <c r="N2" i="208"/>
  <c r="N2" i="206"/>
  <c r="N2" i="198"/>
  <c r="N2" i="190"/>
  <c r="N2" i="182"/>
  <c r="N2" i="174"/>
  <c r="N2" i="166"/>
  <c r="N2" i="159"/>
  <c r="N2" i="151"/>
  <c r="N2" i="143"/>
  <c r="N2" i="136"/>
  <c r="N1" i="25"/>
  <c r="N2" i="229"/>
  <c r="N2" i="221"/>
  <c r="N2" i="187"/>
  <c r="N2" i="164"/>
  <c r="N2" i="222"/>
  <c r="N2" i="196"/>
  <c r="N2" i="157"/>
  <c r="S1" i="131"/>
  <c r="Y1" i="4"/>
  <c r="N2" i="225"/>
  <c r="N2" i="217"/>
  <c r="N2" i="209"/>
  <c r="N2" i="199"/>
  <c r="N2" i="191"/>
  <c r="N2" i="183"/>
  <c r="N2" i="175"/>
  <c r="N2" i="167"/>
  <c r="N2" i="160"/>
  <c r="N2" i="152"/>
  <c r="N2" i="144"/>
  <c r="N2" i="137"/>
  <c r="N2" i="193"/>
  <c r="N2" i="226"/>
  <c r="N2" i="218"/>
  <c r="N2" i="210"/>
  <c r="N2" i="200"/>
  <c r="N2" i="192"/>
  <c r="N2" i="184"/>
  <c r="N2" i="176"/>
  <c r="N2" i="168"/>
  <c r="N2" i="161"/>
  <c r="N2" i="153"/>
  <c r="N2" i="145"/>
  <c r="N2" i="138"/>
  <c r="N2" i="211"/>
  <c r="N2" i="201"/>
  <c r="N2" i="185"/>
  <c r="N2" i="169"/>
  <c r="N2" i="162"/>
  <c r="N2" i="146"/>
  <c r="N2" i="139"/>
  <c r="N2" i="148"/>
  <c r="N2" i="140"/>
  <c r="N2" i="133"/>
  <c r="N2" i="204"/>
  <c r="N2" i="134"/>
  <c r="N2" i="227"/>
  <c r="N2" i="219"/>
  <c r="N2" i="177"/>
  <c r="N2" i="154"/>
  <c r="N2" i="195"/>
  <c r="N2" i="179"/>
  <c r="N2" i="228"/>
  <c r="N2" i="220"/>
  <c r="N2" i="212"/>
  <c r="N2" i="202"/>
  <c r="N2" i="194"/>
  <c r="N2" i="186"/>
  <c r="N2" i="178"/>
  <c r="N2" i="170"/>
  <c r="N2" i="163"/>
  <c r="N2" i="155"/>
  <c r="N2" i="147"/>
  <c r="N2" i="213"/>
  <c r="N2" i="156"/>
  <c r="N2" i="188"/>
  <c r="N2" i="149"/>
  <c r="N2" i="141"/>
  <c r="N2" i="239"/>
  <c r="K766" i="131"/>
  <c r="J1008" i="131"/>
  <c r="L746" i="131"/>
  <c r="K706" i="131"/>
  <c r="K736" i="131"/>
  <c r="K726" i="131"/>
  <c r="K716" i="131"/>
  <c r="L536" i="131"/>
  <c r="J546" i="131"/>
  <c r="K526" i="131"/>
  <c r="K515" i="131"/>
  <c r="J505" i="131"/>
  <c r="K505" i="131"/>
  <c r="K435" i="131"/>
  <c r="K415" i="131"/>
  <c r="K425" i="131"/>
  <c r="J405" i="131"/>
  <c r="K301" i="131"/>
  <c r="L231" i="131"/>
  <c r="K106" i="131"/>
  <c r="L106" i="131"/>
  <c r="B3" i="189"/>
  <c r="B3" i="188"/>
  <c r="B3" i="166"/>
  <c r="B3" i="153"/>
  <c r="B3" i="150"/>
  <c r="B3" i="139"/>
  <c r="B3" i="200"/>
  <c r="D6" i="182"/>
  <c r="D6" i="205"/>
  <c r="D6" i="184"/>
  <c r="D6" i="223"/>
  <c r="D6" i="171"/>
  <c r="D6" i="172"/>
  <c r="D6" i="142"/>
  <c r="D6" i="153"/>
  <c r="D6" i="222"/>
  <c r="D6" i="204"/>
  <c r="D6" i="174"/>
  <c r="D6" i="133"/>
  <c r="D6" i="201"/>
  <c r="D6" i="53"/>
  <c r="D6" i="162"/>
  <c r="D6" i="221"/>
  <c r="D6" i="143"/>
  <c r="D6" i="173"/>
  <c r="D6" i="181"/>
  <c r="D6" i="163"/>
  <c r="D6" i="185"/>
  <c r="D7" i="203"/>
  <c r="B3" i="165"/>
  <c r="B3" i="148"/>
  <c r="B3" i="137"/>
  <c r="B3" i="217"/>
  <c r="B3" i="143"/>
  <c r="B3" i="146"/>
  <c r="B3" i="204"/>
  <c r="B3" i="196"/>
  <c r="B3" i="180"/>
  <c r="B3" i="225"/>
  <c r="B3" i="222"/>
  <c r="B3" i="136"/>
  <c r="B3" i="164"/>
  <c r="B3" i="206"/>
  <c r="B3" i="154"/>
  <c r="B3" i="199"/>
  <c r="B3" i="219"/>
  <c r="B3" i="192"/>
  <c r="B3" i="191"/>
  <c r="B3" i="135"/>
  <c r="B3" i="134"/>
  <c r="B3" i="201"/>
  <c r="B3" i="198"/>
  <c r="B3" i="190"/>
  <c r="B3" i="210"/>
  <c r="B3" i="168"/>
  <c r="B3" i="157"/>
  <c r="B3" i="138"/>
  <c r="B3" i="211"/>
  <c r="B3" i="183"/>
  <c r="B3" i="141"/>
  <c r="B3" i="227"/>
  <c r="B3" i="178"/>
  <c r="B3" i="140"/>
  <c r="B3" i="158"/>
  <c r="B3" i="179"/>
  <c r="B3" i="202"/>
  <c r="B3" i="174"/>
  <c r="B3" i="224"/>
  <c r="B3" i="221"/>
  <c r="B3" i="218"/>
  <c r="B3" i="172"/>
  <c r="B3" i="184"/>
  <c r="B3" i="149"/>
  <c r="B3" i="193"/>
  <c r="B3" i="187"/>
  <c r="B3" i="173"/>
  <c r="B3" i="228"/>
  <c r="B3" i="159"/>
  <c r="B3" i="185"/>
  <c r="B3" i="182"/>
  <c r="B3" i="229"/>
  <c r="B3" i="226"/>
  <c r="B3" i="223"/>
  <c r="B3" i="220"/>
  <c r="B3" i="160"/>
  <c r="B3" i="151"/>
  <c r="B3" i="169"/>
  <c r="B3" i="213"/>
  <c r="B3" i="207"/>
  <c r="B3" i="162"/>
  <c r="B3" i="163"/>
  <c r="B3" i="212"/>
  <c r="B3" i="145"/>
  <c r="B3" i="144"/>
  <c r="B3" i="147"/>
  <c r="B3" i="197"/>
  <c r="B3" i="156"/>
  <c r="B3" i="216"/>
  <c r="B3" i="214"/>
  <c r="B3" i="155"/>
  <c r="B3" i="205"/>
  <c r="B3" i="176"/>
  <c r="B3" i="203"/>
  <c r="B3" i="194"/>
  <c r="B3" i="175"/>
  <c r="B3" i="195"/>
  <c r="B3" i="186"/>
  <c r="B3" i="167"/>
  <c r="B3" i="181"/>
  <c r="B3" i="152"/>
  <c r="B3" i="133"/>
  <c r="B3" i="161"/>
  <c r="B3" i="177"/>
  <c r="B3" i="142"/>
  <c r="B3" i="170"/>
  <c r="B3" i="215"/>
  <c r="B3" i="230"/>
  <c r="B3" i="171"/>
  <c r="D6" i="152"/>
  <c r="C941" i="131"/>
  <c r="D7" i="224"/>
  <c r="D6" i="134"/>
  <c r="D6" i="151"/>
  <c r="C539" i="131"/>
  <c r="C274" i="131"/>
  <c r="C518" i="131"/>
  <c r="C890" i="131"/>
  <c r="C328" i="131"/>
  <c r="C820" i="131"/>
  <c r="C749" i="131"/>
  <c r="C294" i="131"/>
  <c r="C438" i="131"/>
  <c r="C378" i="131"/>
  <c r="C59" i="131"/>
  <c r="C358" i="131"/>
  <c r="C639" i="131"/>
  <c r="C870" i="131"/>
  <c r="C398" i="131"/>
  <c r="C418" i="131"/>
  <c r="C348" i="131"/>
  <c r="C488" i="131"/>
  <c r="C830" i="131"/>
  <c r="C1000" i="131"/>
  <c r="C689" i="131"/>
  <c r="C970" i="131"/>
  <c r="C368" i="131"/>
  <c r="C529" i="131"/>
  <c r="D7" i="183"/>
  <c r="C221" i="131"/>
  <c r="C5" i="131"/>
  <c r="C468" i="131"/>
  <c r="C408" i="131"/>
  <c r="C119" i="131"/>
  <c r="C861" i="131"/>
  <c r="C139" i="131"/>
  <c r="C448" i="131"/>
  <c r="C810" i="131"/>
  <c r="C759" i="131"/>
  <c r="C619" i="131"/>
  <c r="C609" i="131"/>
  <c r="C699" i="131"/>
  <c r="C129" i="131"/>
  <c r="C920" i="131"/>
  <c r="C800" i="131"/>
  <c r="C159" i="131"/>
  <c r="C739" i="131"/>
  <c r="D7" i="239"/>
  <c r="C669" i="131"/>
  <c r="C304" i="131"/>
  <c r="C950" i="131"/>
  <c r="D6" i="225"/>
  <c r="C254" i="131"/>
  <c r="C179" i="131"/>
  <c r="C629" i="131"/>
  <c r="C149" i="131"/>
  <c r="C264" i="131"/>
  <c r="C980" i="131"/>
  <c r="C679" i="131"/>
  <c r="C109" i="131"/>
  <c r="C850" i="131"/>
  <c r="C69" i="131"/>
  <c r="C709" i="131"/>
  <c r="C169" i="131"/>
  <c r="C99" i="131"/>
  <c r="C769" i="131"/>
  <c r="D7" i="207"/>
  <c r="C840" i="131"/>
  <c r="C458" i="131"/>
  <c r="C789" i="131"/>
  <c r="D7" i="209"/>
  <c r="C26" i="131"/>
  <c r="D7" i="134"/>
  <c r="C649" i="131"/>
  <c r="C730" i="131"/>
  <c r="C189" i="131"/>
  <c r="C990" i="131"/>
  <c r="C569" i="131"/>
  <c r="C549" i="131"/>
  <c r="C234" i="131"/>
  <c r="C719" i="131"/>
  <c r="D6" i="206"/>
  <c r="C579" i="131"/>
  <c r="C508" i="131"/>
  <c r="C314" i="131"/>
  <c r="C478" i="131"/>
  <c r="C960" i="131"/>
  <c r="C659" i="131"/>
  <c r="C589" i="131"/>
  <c r="C244" i="131"/>
  <c r="C900" i="131"/>
  <c r="C910" i="131"/>
  <c r="C36" i="131"/>
  <c r="D7" i="135"/>
  <c r="C881" i="131"/>
  <c r="C79" i="131"/>
  <c r="C559" i="131"/>
  <c r="C498" i="131"/>
  <c r="C428" i="131"/>
  <c r="C284" i="131"/>
  <c r="C49" i="131"/>
  <c r="C599" i="131"/>
  <c r="C779" i="131"/>
  <c r="D7" i="208"/>
  <c r="C930" i="131"/>
  <c r="C388" i="131"/>
  <c r="C89" i="131"/>
  <c r="S46" i="131"/>
  <c r="S12" i="131"/>
  <c r="N218" i="131"/>
  <c r="P311" i="131"/>
  <c r="Q311" i="131"/>
  <c r="P96" i="131"/>
  <c r="Q96" i="131"/>
  <c r="R23" i="131"/>
  <c r="S23" i="131"/>
  <c r="O335" i="131"/>
  <c r="P335" i="131"/>
  <c r="Q335" i="131"/>
  <c r="R335" i="131"/>
  <c r="S335" i="131"/>
  <c r="O208" i="131"/>
  <c r="P208" i="131"/>
  <c r="Q208" i="131"/>
  <c r="R208" i="131"/>
  <c r="S208" i="131"/>
  <c r="O196" i="131"/>
  <c r="R33" i="131"/>
  <c r="S33" i="131"/>
  <c r="O2" i="131"/>
  <c r="O325" i="131"/>
  <c r="M948" i="131"/>
  <c r="M917" i="131"/>
  <c r="H4" i="222"/>
  <c r="N907" i="131"/>
  <c r="O907" i="131"/>
  <c r="P907" i="131"/>
  <c r="L938" i="131"/>
  <c r="M938" i="131"/>
  <c r="H4" i="224"/>
  <c r="L927" i="131"/>
  <c r="D7" i="182"/>
  <c r="O786" i="131"/>
  <c r="I4" i="208"/>
  <c r="O776" i="131"/>
  <c r="H4" i="133"/>
  <c r="O2" i="207"/>
  <c r="O2" i="239"/>
  <c r="O2" i="229"/>
  <c r="O2" i="218"/>
  <c r="O2" i="226"/>
  <c r="O2" i="193"/>
  <c r="O2" i="225"/>
  <c r="O2" i="230"/>
  <c r="O2" i="170"/>
  <c r="O2" i="188"/>
  <c r="O2" i="164"/>
  <c r="O2" i="142"/>
  <c r="O2" i="152"/>
  <c r="O2" i="137"/>
  <c r="AA1" i="4"/>
  <c r="O2" i="224"/>
  <c r="O2" i="222"/>
  <c r="O2" i="220"/>
  <c r="O2" i="191"/>
  <c r="O2" i="216"/>
  <c r="O2" i="221"/>
  <c r="O2" i="156"/>
  <c r="O2" i="154"/>
  <c r="O2" i="145"/>
  <c r="O2" i="208"/>
  <c r="O2" i="184"/>
  <c r="T1" i="131"/>
  <c r="O2" i="223"/>
  <c r="O2" i="162"/>
  <c r="O2" i="194"/>
  <c r="O2" i="227"/>
  <c r="O2" i="214"/>
  <c r="O2" i="217"/>
  <c r="O2" i="215"/>
  <c r="O2" i="189"/>
  <c r="O2" i="206"/>
  <c r="O2" i="173"/>
  <c r="O2" i="148"/>
  <c r="O2" i="169"/>
  <c r="O2" i="157"/>
  <c r="O2" i="150"/>
  <c r="O2" i="178"/>
  <c r="O1" i="25"/>
  <c r="O2" i="219"/>
  <c r="O2" i="209"/>
  <c r="O2" i="205"/>
  <c r="O2" i="182"/>
  <c r="O2" i="210"/>
  <c r="O2" i="176"/>
  <c r="O2" i="168"/>
  <c r="O2" i="140"/>
  <c r="O2" i="151"/>
  <c r="O2" i="133"/>
  <c r="O2" i="139"/>
  <c r="O2" i="165"/>
  <c r="O2" i="199"/>
  <c r="O2" i="187"/>
  <c r="O2" i="196"/>
  <c r="O2" i="134"/>
  <c r="O2" i="136"/>
  <c r="O2" i="186"/>
  <c r="O2" i="141"/>
  <c r="O2" i="211"/>
  <c r="O2" i="197"/>
  <c r="O2" i="200"/>
  <c r="O2" i="172"/>
  <c r="O2" i="183"/>
  <c r="O2" i="171"/>
  <c r="O2" i="163"/>
  <c r="O2" i="135"/>
  <c r="O2" i="213"/>
  <c r="O2" i="144"/>
  <c r="O2" i="181"/>
  <c r="O2" i="159"/>
  <c r="O2" i="160"/>
  <c r="O2" i="203"/>
  <c r="O2" i="192"/>
  <c r="O2" i="190"/>
  <c r="O2" i="212"/>
  <c r="O2" i="177"/>
  <c r="O2" i="155"/>
  <c r="O2" i="161"/>
  <c r="O2" i="166"/>
  <c r="O2" i="204"/>
  <c r="O2" i="138"/>
  <c r="O2" i="179"/>
  <c r="O2" i="149"/>
  <c r="O2" i="180"/>
  <c r="O2" i="175"/>
  <c r="O2" i="158"/>
  <c r="O2" i="195"/>
  <c r="O2" i="228"/>
  <c r="O2" i="185"/>
  <c r="O2" i="198"/>
  <c r="O2" i="167"/>
  <c r="O2" i="147"/>
  <c r="O2" i="153"/>
  <c r="O2" i="146"/>
  <c r="O2" i="201"/>
  <c r="O2" i="202"/>
  <c r="O2" i="174"/>
  <c r="O2" i="143"/>
  <c r="L766" i="131"/>
  <c r="N756" i="131"/>
  <c r="O756" i="131"/>
  <c r="K1008" i="131"/>
  <c r="L1008" i="131"/>
  <c r="M746" i="131"/>
  <c r="N746" i="131"/>
  <c r="L706" i="131"/>
  <c r="M706" i="131"/>
  <c r="L716" i="131"/>
  <c r="L736" i="131"/>
  <c r="L726" i="131"/>
  <c r="M536" i="131"/>
  <c r="K546" i="131"/>
  <c r="L526" i="131"/>
  <c r="L515" i="131"/>
  <c r="L505" i="131"/>
  <c r="M505" i="131"/>
  <c r="L435" i="131"/>
  <c r="L415" i="131"/>
  <c r="L425" i="131"/>
  <c r="K405" i="131"/>
  <c r="L301" i="131"/>
  <c r="H4" i="162"/>
  <c r="M231" i="131"/>
  <c r="M106" i="131"/>
  <c r="D7" i="163"/>
  <c r="D7" i="133"/>
  <c r="D7" i="221"/>
  <c r="D7" i="181"/>
  <c r="D8" i="203"/>
  <c r="D7" i="204"/>
  <c r="D5" i="141"/>
  <c r="D7" i="143"/>
  <c r="D7" i="173"/>
  <c r="D7" i="201"/>
  <c r="D7" i="174"/>
  <c r="D7" i="153"/>
  <c r="D7" i="184"/>
  <c r="D7" i="172"/>
  <c r="D7" i="205"/>
  <c r="D7" i="222"/>
  <c r="D7" i="185"/>
  <c r="D7" i="142"/>
  <c r="D7" i="223"/>
  <c r="D7" i="171"/>
  <c r="D7" i="162"/>
  <c r="D7" i="53"/>
  <c r="C942" i="131"/>
  <c r="D7" i="152"/>
  <c r="D11" i="151"/>
  <c r="D7" i="151"/>
  <c r="C862" i="131"/>
  <c r="C580" i="131"/>
  <c r="C170" i="131"/>
  <c r="C180" i="131"/>
  <c r="C349" i="131"/>
  <c r="C640" i="131"/>
  <c r="C379" i="131"/>
  <c r="C750" i="131"/>
  <c r="C519" i="131"/>
  <c r="D8" i="182"/>
  <c r="C570" i="131"/>
  <c r="C731" i="131"/>
  <c r="C459" i="131"/>
  <c r="C610" i="131"/>
  <c r="C811" i="131"/>
  <c r="C120" i="131"/>
  <c r="C469" i="131"/>
  <c r="C369" i="131"/>
  <c r="C80" i="131"/>
  <c r="C479" i="131"/>
  <c r="C670" i="131"/>
  <c r="C90" i="131"/>
  <c r="C429" i="131"/>
  <c r="C882" i="131"/>
  <c r="C901" i="131"/>
  <c r="C590" i="131"/>
  <c r="C315" i="131"/>
  <c r="C316" i="131"/>
  <c r="C720" i="131"/>
  <c r="D7" i="206"/>
  <c r="C770" i="131"/>
  <c r="D8" i="207"/>
  <c r="C710" i="131"/>
  <c r="C680" i="131"/>
  <c r="C339" i="131"/>
  <c r="D8" i="164"/>
  <c r="C255" i="131"/>
  <c r="C740" i="131"/>
  <c r="D8" i="239"/>
  <c r="C921" i="131"/>
  <c r="C831" i="131"/>
  <c r="C419" i="131"/>
  <c r="C439" i="131"/>
  <c r="C821" i="131"/>
  <c r="C275" i="131"/>
  <c r="C790" i="131"/>
  <c r="D8" i="209"/>
  <c r="C760" i="131"/>
  <c r="C50" i="131"/>
  <c r="C650" i="131"/>
  <c r="C620" i="131"/>
  <c r="C449" i="131"/>
  <c r="C409" i="131"/>
  <c r="C6" i="131"/>
  <c r="C971" i="131"/>
  <c r="C16" i="131"/>
  <c r="C110" i="131"/>
  <c r="C389" i="131"/>
  <c r="C780" i="131"/>
  <c r="D8" i="208"/>
  <c r="C499" i="131"/>
  <c r="C37" i="131"/>
  <c r="D8" i="135"/>
  <c r="C245" i="131"/>
  <c r="C660" i="131"/>
  <c r="C235" i="131"/>
  <c r="C70" i="131"/>
  <c r="C981" i="131"/>
  <c r="C150" i="131"/>
  <c r="C951" i="131"/>
  <c r="D7" i="225"/>
  <c r="C160" i="131"/>
  <c r="C130" i="131"/>
  <c r="C489" i="131"/>
  <c r="C399" i="131"/>
  <c r="C359" i="131"/>
  <c r="C295" i="131"/>
  <c r="C329" i="131"/>
  <c r="D8" i="163"/>
  <c r="C540" i="131"/>
  <c r="C190" i="131"/>
  <c r="C1001" i="131"/>
  <c r="C265" i="131"/>
  <c r="C991" i="131"/>
  <c r="C27" i="131"/>
  <c r="D8" i="134"/>
  <c r="C140" i="131"/>
  <c r="C222" i="131"/>
  <c r="C690" i="131"/>
  <c r="C931" i="131"/>
  <c r="C600" i="131"/>
  <c r="C285" i="131"/>
  <c r="C560" i="131"/>
  <c r="C912" i="131"/>
  <c r="C961" i="131"/>
  <c r="C509" i="131"/>
  <c r="C550" i="131"/>
  <c r="C841" i="131"/>
  <c r="C100" i="131"/>
  <c r="C101" i="131"/>
  <c r="C102" i="131"/>
  <c r="C103" i="131"/>
  <c r="C104" i="131"/>
  <c r="C105" i="131"/>
  <c r="C851" i="131"/>
  <c r="C630" i="131"/>
  <c r="C305" i="131"/>
  <c r="C801" i="131"/>
  <c r="C700" i="131"/>
  <c r="C871" i="131"/>
  <c r="C60" i="131"/>
  <c r="C891" i="131"/>
  <c r="R311" i="131"/>
  <c r="S311" i="131"/>
  <c r="T311" i="131"/>
  <c r="T208" i="131"/>
  <c r="P325" i="131"/>
  <c r="Q325" i="131"/>
  <c r="P2" i="131"/>
  <c r="T33" i="131"/>
  <c r="P196" i="131"/>
  <c r="Q196" i="131"/>
  <c r="R196" i="131"/>
  <c r="S196" i="131"/>
  <c r="T335" i="131"/>
  <c r="T23" i="131"/>
  <c r="R96" i="131"/>
  <c r="S96" i="131"/>
  <c r="T96" i="131"/>
  <c r="O218" i="131"/>
  <c r="P218" i="131"/>
  <c r="Q218" i="131"/>
  <c r="R218" i="131"/>
  <c r="S218" i="131"/>
  <c r="T218" i="131"/>
  <c r="T12" i="131"/>
  <c r="T46" i="131"/>
  <c r="N917" i="131"/>
  <c r="H4" i="225"/>
  <c r="N948" i="131"/>
  <c r="O948" i="131"/>
  <c r="M927" i="131"/>
  <c r="I4" i="164"/>
  <c r="J4" i="164"/>
  <c r="N938" i="131"/>
  <c r="O938" i="131"/>
  <c r="Q907" i="131"/>
  <c r="J4" i="209"/>
  <c r="P786" i="131"/>
  <c r="K4" i="209"/>
  <c r="J4" i="208"/>
  <c r="P776" i="131"/>
  <c r="C943" i="131"/>
  <c r="D9" i="224"/>
  <c r="D8" i="224"/>
  <c r="I4" i="135"/>
  <c r="K4" i="134"/>
  <c r="J4" i="206"/>
  <c r="P2" i="207"/>
  <c r="P2" i="219"/>
  <c r="P2" i="208"/>
  <c r="P2" i="216"/>
  <c r="P2" i="205"/>
  <c r="P2" i="186"/>
  <c r="P2" i="178"/>
  <c r="P2" i="217"/>
  <c r="P2" i="138"/>
  <c r="P2" i="191"/>
  <c r="P2" i="144"/>
  <c r="P2" i="153"/>
  <c r="P2" i="160"/>
  <c r="P2" i="222"/>
  <c r="P2" i="227"/>
  <c r="P2" i="197"/>
  <c r="P2" i="158"/>
  <c r="P2" i="189"/>
  <c r="P2" i="157"/>
  <c r="P2" i="176"/>
  <c r="P2" i="210"/>
  <c r="P2" i="230"/>
  <c r="P2" i="204"/>
  <c r="AC1" i="4"/>
  <c r="P2" i="209"/>
  <c r="P2" i="200"/>
  <c r="P2" i="185"/>
  <c r="P2" i="166"/>
  <c r="P2" i="201"/>
  <c r="P2" i="174"/>
  <c r="P2" i="177"/>
  <c r="P2" i="149"/>
  <c r="P2" i="135"/>
  <c r="P2" i="148"/>
  <c r="P2" i="199"/>
  <c r="P2" i="175"/>
  <c r="P2" i="182"/>
  <c r="P2" i="169"/>
  <c r="P2" i="196"/>
  <c r="P2" i="239"/>
  <c r="P2" i="226"/>
  <c r="P2" i="213"/>
  <c r="P2" i="221"/>
  <c r="P2" i="218"/>
  <c r="P2" i="215"/>
  <c r="P2" i="203"/>
  <c r="P2" i="156"/>
  <c r="P2" i="143"/>
  <c r="P2" i="164"/>
  <c r="P2" i="133"/>
  <c r="P2" i="161"/>
  <c r="P2" i="168"/>
  <c r="P2" i="214"/>
  <c r="P2" i="194"/>
  <c r="P2" i="212"/>
  <c r="P2" i="167"/>
  <c r="P2" i="192"/>
  <c r="P2" i="180"/>
  <c r="P2" i="150"/>
  <c r="P2" i="184"/>
  <c r="P2" i="154"/>
  <c r="P2" i="155"/>
  <c r="P2" i="163"/>
  <c r="P2" i="193"/>
  <c r="P2" i="171"/>
  <c r="P2" i="206"/>
  <c r="P2" i="187"/>
  <c r="P2" i="202"/>
  <c r="P2" i="162"/>
  <c r="P2" i="188"/>
  <c r="P2" i="179"/>
  <c r="P2" i="142"/>
  <c r="P2" i="165"/>
  <c r="P2" i="152"/>
  <c r="P2" i="140"/>
  <c r="P2" i="220"/>
  <c r="P2" i="147"/>
  <c r="P2" i="136"/>
  <c r="P2" i="190"/>
  <c r="P2" i="225"/>
  <c r="P2" i="183"/>
  <c r="P2" i="223"/>
  <c r="P2" i="224"/>
  <c r="P2" i="211"/>
  <c r="P2" i="170"/>
  <c r="P2" i="151"/>
  <c r="P2" i="229"/>
  <c r="P2" i="134"/>
  <c r="U1" i="131"/>
  <c r="P2" i="173"/>
  <c r="P2" i="198"/>
  <c r="P2" i="181"/>
  <c r="P2" i="195"/>
  <c r="P2" i="228"/>
  <c r="P1" i="25"/>
  <c r="P2" i="172"/>
  <c r="P2" i="137"/>
  <c r="P2" i="159"/>
  <c r="P2" i="141"/>
  <c r="P2" i="139"/>
  <c r="P2" i="146"/>
  <c r="P2" i="145"/>
  <c r="M766" i="131"/>
  <c r="I4" i="206"/>
  <c r="P756" i="131"/>
  <c r="K4" i="206"/>
  <c r="H4" i="221"/>
  <c r="M1008" i="131"/>
  <c r="N1008" i="131"/>
  <c r="H4" i="205"/>
  <c r="H4" i="184"/>
  <c r="N536" i="131"/>
  <c r="I4" i="184"/>
  <c r="M716" i="131"/>
  <c r="I4" i="205"/>
  <c r="O746" i="131"/>
  <c r="H4" i="201"/>
  <c r="N706" i="131"/>
  <c r="O706" i="131"/>
  <c r="J4" i="201"/>
  <c r="M736" i="131"/>
  <c r="M726" i="131"/>
  <c r="N726" i="131"/>
  <c r="L546" i="131"/>
  <c r="M526" i="131"/>
  <c r="N526" i="131"/>
  <c r="M515" i="131"/>
  <c r="N505" i="131"/>
  <c r="O505" i="131"/>
  <c r="P505" i="131"/>
  <c r="Q505" i="131"/>
  <c r="M435" i="131"/>
  <c r="N435" i="131"/>
  <c r="M415" i="131"/>
  <c r="M425" i="131"/>
  <c r="N425" i="131"/>
  <c r="M301" i="131"/>
  <c r="H4" i="161"/>
  <c r="L405" i="131"/>
  <c r="J4" i="162"/>
  <c r="H4" i="153"/>
  <c r="I4" i="153"/>
  <c r="H4" i="163"/>
  <c r="H4" i="134"/>
  <c r="H4" i="141"/>
  <c r="J4" i="141"/>
  <c r="N231" i="131"/>
  <c r="O231" i="131"/>
  <c r="H4" i="152"/>
  <c r="N106" i="131"/>
  <c r="H4" i="142"/>
  <c r="D8" i="181"/>
  <c r="D8" i="171"/>
  <c r="D8" i="205"/>
  <c r="D8" i="133"/>
  <c r="D8" i="223"/>
  <c r="D8" i="143"/>
  <c r="D8" i="222"/>
  <c r="D8" i="184"/>
  <c r="D8" i="173"/>
  <c r="D8" i="153"/>
  <c r="D8" i="174"/>
  <c r="D8" i="201"/>
  <c r="D8" i="172"/>
  <c r="D8" i="142"/>
  <c r="D8" i="202"/>
  <c r="D8" i="162"/>
  <c r="D8" i="53"/>
  <c r="D8" i="204"/>
  <c r="D8" i="185"/>
  <c r="D6" i="141"/>
  <c r="D8" i="161"/>
  <c r="D8" i="152"/>
  <c r="D12" i="151"/>
  <c r="D8" i="151"/>
  <c r="C1002" i="131"/>
  <c r="C681" i="131"/>
  <c r="C480" i="131"/>
  <c r="C802" i="131"/>
  <c r="C852" i="131"/>
  <c r="C510" i="131"/>
  <c r="C561" i="131"/>
  <c r="C952" i="131"/>
  <c r="D8" i="225"/>
  <c r="C17" i="131"/>
  <c r="C410" i="131"/>
  <c r="C121" i="131"/>
  <c r="C732" i="131"/>
  <c r="C863" i="131"/>
  <c r="C236" i="131"/>
  <c r="C872" i="131"/>
  <c r="C191" i="131"/>
  <c r="C330" i="131"/>
  <c r="D9" i="163"/>
  <c r="C490" i="131"/>
  <c r="C71" i="131"/>
  <c r="C500" i="131"/>
  <c r="C761" i="131"/>
  <c r="C420" i="131"/>
  <c r="C256" i="131"/>
  <c r="C711" i="131"/>
  <c r="C591" i="131"/>
  <c r="C81" i="131"/>
  <c r="C520" i="131"/>
  <c r="D9" i="182"/>
  <c r="C350" i="131"/>
  <c r="C171" i="131"/>
  <c r="C741" i="131"/>
  <c r="D9" i="204"/>
  <c r="C641" i="131"/>
  <c r="C962" i="131"/>
  <c r="C286" i="131"/>
  <c r="C691" i="131"/>
  <c r="C151" i="131"/>
  <c r="C450" i="131"/>
  <c r="C812" i="131"/>
  <c r="C571" i="131"/>
  <c r="C61" i="131"/>
  <c r="C541" i="131"/>
  <c r="C400" i="131"/>
  <c r="C38" i="131"/>
  <c r="D9" i="135"/>
  <c r="C51" i="131"/>
  <c r="C440" i="131"/>
  <c r="C430" i="131"/>
  <c r="C892" i="131"/>
  <c r="C266" i="131"/>
  <c r="C296" i="131"/>
  <c r="C661" i="131"/>
  <c r="C781" i="131"/>
  <c r="D9" i="208"/>
  <c r="C276" i="131"/>
  <c r="C832" i="131"/>
  <c r="C340" i="131"/>
  <c r="D9" i="164"/>
  <c r="C771" i="131"/>
  <c r="D9" i="207"/>
  <c r="C902" i="131"/>
  <c r="C91" i="131"/>
  <c r="C751" i="131"/>
  <c r="C581" i="131"/>
  <c r="C306" i="131"/>
  <c r="C842" i="131"/>
  <c r="C913" i="131"/>
  <c r="C601" i="131"/>
  <c r="C223" i="131"/>
  <c r="C28" i="131"/>
  <c r="D9" i="134"/>
  <c r="C131" i="131"/>
  <c r="C982" i="131"/>
  <c r="C972" i="131"/>
  <c r="C621" i="131"/>
  <c r="C370" i="131"/>
  <c r="C611" i="131"/>
  <c r="C360" i="131"/>
  <c r="C246" i="131"/>
  <c r="C390" i="131"/>
  <c r="C944" i="131"/>
  <c r="D10" i="224"/>
  <c r="C791" i="131"/>
  <c r="D9" i="209"/>
  <c r="C822" i="131"/>
  <c r="C922" i="131"/>
  <c r="C721" i="131"/>
  <c r="D8" i="206"/>
  <c r="C883" i="131"/>
  <c r="C671" i="131"/>
  <c r="C380" i="131"/>
  <c r="C181" i="131"/>
  <c r="C701" i="131"/>
  <c r="C631" i="131"/>
  <c r="C551" i="131"/>
  <c r="C932" i="131"/>
  <c r="C141" i="131"/>
  <c r="C992" i="131"/>
  <c r="C161" i="131"/>
  <c r="C111" i="131"/>
  <c r="C7" i="131"/>
  <c r="C651" i="131"/>
  <c r="C470" i="131"/>
  <c r="C460" i="131"/>
  <c r="U46" i="131"/>
  <c r="U12" i="131"/>
  <c r="U218" i="131"/>
  <c r="U311" i="131"/>
  <c r="U96" i="131"/>
  <c r="U23" i="131"/>
  <c r="U335" i="131"/>
  <c r="T196" i="131"/>
  <c r="U196" i="131"/>
  <c r="U33" i="131"/>
  <c r="Q2" i="131"/>
  <c r="R2" i="131"/>
  <c r="R325" i="131"/>
  <c r="S325" i="131"/>
  <c r="T325" i="131"/>
  <c r="U325" i="131"/>
  <c r="U208" i="131"/>
  <c r="I4" i="225"/>
  <c r="N927" i="131"/>
  <c r="O927" i="131"/>
  <c r="O917" i="131"/>
  <c r="P948" i="131"/>
  <c r="J4" i="225"/>
  <c r="K4" i="164"/>
  <c r="P938" i="131"/>
  <c r="Q938" i="131"/>
  <c r="R938" i="131"/>
  <c r="S938" i="131"/>
  <c r="T938" i="131"/>
  <c r="U938" i="131"/>
  <c r="R907" i="131"/>
  <c r="S907" i="131"/>
  <c r="T907" i="131"/>
  <c r="U907" i="131"/>
  <c r="I4" i="222"/>
  <c r="J4" i="224"/>
  <c r="I4" i="224"/>
  <c r="Q786" i="131"/>
  <c r="K4" i="208"/>
  <c r="Q776" i="131"/>
  <c r="J4" i="135"/>
  <c r="H4" i="135"/>
  <c r="C8" i="131"/>
  <c r="C9" i="131"/>
  <c r="C10" i="131"/>
  <c r="C11" i="131"/>
  <c r="I4" i="133"/>
  <c r="J4" i="133"/>
  <c r="H4" i="223"/>
  <c r="H4" i="207"/>
  <c r="N766" i="131"/>
  <c r="Q2" i="207"/>
  <c r="Q2" i="225"/>
  <c r="Q2" i="189"/>
  <c r="Q2" i="224"/>
  <c r="Q2" i="195"/>
  <c r="Q2" i="169"/>
  <c r="Q2" i="168"/>
  <c r="Q2" i="159"/>
  <c r="Q2" i="133"/>
  <c r="Q2" i="223"/>
  <c r="Q2" i="187"/>
  <c r="Q2" i="182"/>
  <c r="Q2" i="199"/>
  <c r="Q2" i="152"/>
  <c r="Q2" i="221"/>
  <c r="AE1" i="4"/>
  <c r="Q2" i="213"/>
  <c r="Q2" i="198"/>
  <c r="Q2" i="188"/>
  <c r="Q2" i="175"/>
  <c r="Q2" i="154"/>
  <c r="Q2" i="157"/>
  <c r="Q2" i="144"/>
  <c r="Q2" i="138"/>
  <c r="Q2" i="155"/>
  <c r="Q2" i="142"/>
  <c r="Q1" i="25"/>
  <c r="Q2" i="216"/>
  <c r="Q2" i="229"/>
  <c r="Q2" i="206"/>
  <c r="Q2" i="174"/>
  <c r="Q2" i="173"/>
  <c r="Q2" i="165"/>
  <c r="Q2" i="146"/>
  <c r="Q2" i="139"/>
  <c r="Q2" i="227"/>
  <c r="Q2" i="196"/>
  <c r="Q2" i="211"/>
  <c r="Q2" i="136"/>
  <c r="Q2" i="217"/>
  <c r="Q2" i="184"/>
  <c r="Q2" i="197"/>
  <c r="Q2" i="190"/>
  <c r="Q2" i="164"/>
  <c r="Q2" i="163"/>
  <c r="Q2" i="228"/>
  <c r="V1" i="131"/>
  <c r="Q2" i="218"/>
  <c r="Q2" i="166"/>
  <c r="Q2" i="143"/>
  <c r="Q2" i="186"/>
  <c r="Q2" i="140"/>
  <c r="Q2" i="215"/>
  <c r="Q2" i="205"/>
  <c r="Q2" i="212"/>
  <c r="Q2" i="156"/>
  <c r="Q2" i="137"/>
  <c r="Q2" i="209"/>
  <c r="Q2" i="230"/>
  <c r="Q2" i="192"/>
  <c r="Q2" i="222"/>
  <c r="Q2" i="160"/>
  <c r="Q2" i="161"/>
  <c r="Q2" i="226"/>
  <c r="Q2" i="214"/>
  <c r="Q2" i="172"/>
  <c r="Q2" i="180"/>
  <c r="Q2" i="203"/>
  <c r="Q2" i="179"/>
  <c r="Q2" i="134"/>
  <c r="Q2" i="193"/>
  <c r="Q2" i="178"/>
  <c r="Q2" i="194"/>
  <c r="Q2" i="145"/>
  <c r="Q2" i="135"/>
  <c r="Q2" i="158"/>
  <c r="Q2" i="171"/>
  <c r="Q2" i="201"/>
  <c r="Q2" i="220"/>
  <c r="Q2" i="181"/>
  <c r="Q2" i="208"/>
  <c r="Q2" i="204"/>
  <c r="Q2" i="153"/>
  <c r="Q2" i="219"/>
  <c r="Q2" i="151"/>
  <c r="Q2" i="167"/>
  <c r="Q2" i="162"/>
  <c r="Q2" i="148"/>
  <c r="Q2" i="176"/>
  <c r="Q2" i="239"/>
  <c r="Q2" i="185"/>
  <c r="Q2" i="210"/>
  <c r="Q2" i="170"/>
  <c r="Q2" i="202"/>
  <c r="Q2" i="191"/>
  <c r="Q2" i="200"/>
  <c r="Q2" i="177"/>
  <c r="Q2" i="183"/>
  <c r="Q2" i="150"/>
  <c r="Q2" i="149"/>
  <c r="Q2" i="141"/>
  <c r="Q2" i="147"/>
  <c r="Q756" i="131"/>
  <c r="N716" i="131"/>
  <c r="I4" i="202"/>
  <c r="N736" i="131"/>
  <c r="I4" i="239"/>
  <c r="H4" i="239"/>
  <c r="O1008" i="131"/>
  <c r="K4" i="153"/>
  <c r="J4" i="153"/>
  <c r="H4" i="202"/>
  <c r="O536" i="131"/>
  <c r="J4" i="205"/>
  <c r="P746" i="131"/>
  <c r="P706" i="131"/>
  <c r="Q706" i="131"/>
  <c r="I4" i="201"/>
  <c r="H4" i="204"/>
  <c r="I4" i="203"/>
  <c r="H4" i="203"/>
  <c r="O726" i="131"/>
  <c r="P726" i="131"/>
  <c r="M546" i="131"/>
  <c r="N546" i="131"/>
  <c r="O526" i="131"/>
  <c r="J4" i="183"/>
  <c r="H4" i="183"/>
  <c r="I4" i="183"/>
  <c r="N301" i="131"/>
  <c r="I4" i="161"/>
  <c r="H4" i="182"/>
  <c r="N515" i="131"/>
  <c r="R505" i="131"/>
  <c r="S505" i="131"/>
  <c r="T505" i="131"/>
  <c r="U505" i="131"/>
  <c r="I4" i="174"/>
  <c r="O435" i="131"/>
  <c r="H4" i="174"/>
  <c r="H4" i="172"/>
  <c r="N415" i="131"/>
  <c r="I4" i="173"/>
  <c r="O425" i="131"/>
  <c r="H4" i="173"/>
  <c r="M405" i="131"/>
  <c r="H4" i="171"/>
  <c r="I4" i="162"/>
  <c r="I4" i="134"/>
  <c r="J4" i="134"/>
  <c r="K4" i="141"/>
  <c r="I4" i="163"/>
  <c r="I4" i="152"/>
  <c r="I4" i="141"/>
  <c r="P231" i="131"/>
  <c r="H4" i="151"/>
  <c r="I4" i="142"/>
  <c r="O106" i="131"/>
  <c r="D9" i="223"/>
  <c r="D9" i="153"/>
  <c r="D9" i="184"/>
  <c r="D9" i="171"/>
  <c r="D9" i="162"/>
  <c r="D7" i="141"/>
  <c r="D9" i="202"/>
  <c r="D9" i="133"/>
  <c r="D9" i="222"/>
  <c r="D9" i="201"/>
  <c r="D9" i="174"/>
  <c r="D9" i="172"/>
  <c r="D9" i="181"/>
  <c r="D9" i="205"/>
  <c r="D9" i="173"/>
  <c r="D9" i="161"/>
  <c r="D9" i="151"/>
  <c r="D9" i="142"/>
  <c r="D9" i="53"/>
  <c r="D9" i="141"/>
  <c r="D9" i="152"/>
  <c r="C182" i="131"/>
  <c r="C884" i="131"/>
  <c r="C823" i="131"/>
  <c r="C391" i="131"/>
  <c r="C132" i="131"/>
  <c r="C237" i="131"/>
  <c r="C18" i="131"/>
  <c r="C582" i="131"/>
  <c r="C82" i="131"/>
  <c r="C652" i="131"/>
  <c r="C993" i="131"/>
  <c r="C933" i="131"/>
  <c r="C702" i="131"/>
  <c r="C973" i="131"/>
  <c r="C914" i="131"/>
  <c r="C752" i="131"/>
  <c r="C753" i="131"/>
  <c r="C754" i="131"/>
  <c r="C755" i="131"/>
  <c r="C903" i="131"/>
  <c r="C277" i="131"/>
  <c r="C297" i="131"/>
  <c r="C431" i="131"/>
  <c r="C401" i="131"/>
  <c r="C572" i="131"/>
  <c r="C451" i="131"/>
  <c r="C742" i="131"/>
  <c r="D10" i="204"/>
  <c r="C351" i="131"/>
  <c r="C592" i="131"/>
  <c r="C762" i="131"/>
  <c r="C491" i="131"/>
  <c r="C511" i="131"/>
  <c r="C481" i="131"/>
  <c r="C632" i="131"/>
  <c r="C172" i="131"/>
  <c r="C421" i="131"/>
  <c r="D9" i="183"/>
  <c r="C873" i="131"/>
  <c r="C562" i="131"/>
  <c r="C1003" i="131"/>
  <c r="C381" i="131"/>
  <c r="C722" i="131"/>
  <c r="D10" i="202"/>
  <c r="C792" i="131"/>
  <c r="C247" i="131"/>
  <c r="C692" i="131"/>
  <c r="C864" i="131"/>
  <c r="C622" i="131"/>
  <c r="C39" i="131"/>
  <c r="C461" i="131"/>
  <c r="C142" i="131"/>
  <c r="C612" i="131"/>
  <c r="C29" i="131"/>
  <c r="D10" i="134"/>
  <c r="C843" i="131"/>
  <c r="C772" i="131"/>
  <c r="D10" i="207"/>
  <c r="C267" i="131"/>
  <c r="C441" i="131"/>
  <c r="C542" i="131"/>
  <c r="C813" i="131"/>
  <c r="C521" i="131"/>
  <c r="D10" i="182"/>
  <c r="C712" i="131"/>
  <c r="D10" i="201"/>
  <c r="C331" i="131"/>
  <c r="D10" i="163"/>
  <c r="C853" i="131"/>
  <c r="C317" i="131"/>
  <c r="C162" i="131"/>
  <c r="C833" i="131"/>
  <c r="C642" i="131"/>
  <c r="C72" i="131"/>
  <c r="C945" i="131"/>
  <c r="D11" i="224"/>
  <c r="C287" i="131"/>
  <c r="C733" i="131"/>
  <c r="C602" i="131"/>
  <c r="C92" i="131"/>
  <c r="C662" i="131"/>
  <c r="C471" i="131"/>
  <c r="C112" i="131"/>
  <c r="D6" i="202"/>
  <c r="C552" i="131"/>
  <c r="C361" i="131"/>
  <c r="C371" i="131"/>
  <c r="C224" i="131"/>
  <c r="D10" i="153"/>
  <c r="C307" i="131"/>
  <c r="C341" i="131"/>
  <c r="D10" i="164"/>
  <c r="C782" i="131"/>
  <c r="D10" i="208"/>
  <c r="C52" i="131"/>
  <c r="C62" i="131"/>
  <c r="C257" i="131"/>
  <c r="C501" i="131"/>
  <c r="C192" i="131"/>
  <c r="C953" i="131"/>
  <c r="D9" i="225"/>
  <c r="C803" i="131"/>
  <c r="C682" i="131"/>
  <c r="C672" i="131"/>
  <c r="C923" i="131"/>
  <c r="C983" i="131"/>
  <c r="C893" i="131"/>
  <c r="C152" i="131"/>
  <c r="C963" i="131"/>
  <c r="C122" i="131"/>
  <c r="C411" i="131"/>
  <c r="S2" i="131"/>
  <c r="T2" i="131"/>
  <c r="U2" i="131"/>
  <c r="V208" i="131"/>
  <c r="V325" i="131"/>
  <c r="V33" i="131"/>
  <c r="V196" i="131"/>
  <c r="V335" i="131"/>
  <c r="V23" i="131"/>
  <c r="V96" i="131"/>
  <c r="V311" i="131"/>
  <c r="V218" i="131"/>
  <c r="V12" i="131"/>
  <c r="V46" i="131"/>
  <c r="Q948" i="131"/>
  <c r="P917" i="131"/>
  <c r="P927" i="131"/>
  <c r="J4" i="222"/>
  <c r="I4" i="223"/>
  <c r="K4" i="225"/>
  <c r="L4" i="164"/>
  <c r="V907" i="131"/>
  <c r="V938" i="131"/>
  <c r="D10" i="209"/>
  <c r="C793" i="131"/>
  <c r="C794" i="131"/>
  <c r="D9" i="206"/>
  <c r="D10" i="206"/>
  <c r="D10" i="135"/>
  <c r="C40" i="131"/>
  <c r="C41" i="131"/>
  <c r="C42" i="131"/>
  <c r="C43" i="131"/>
  <c r="R786" i="131"/>
  <c r="L4" i="209"/>
  <c r="R776" i="131"/>
  <c r="L4" i="208"/>
  <c r="K4" i="135"/>
  <c r="L4" i="134"/>
  <c r="V505" i="131"/>
  <c r="K4" i="133"/>
  <c r="L4" i="206"/>
  <c r="R756" i="131"/>
  <c r="R2" i="207"/>
  <c r="R2" i="212"/>
  <c r="R2" i="201"/>
  <c r="R2" i="209"/>
  <c r="R2" i="213"/>
  <c r="R2" i="197"/>
  <c r="R2" i="179"/>
  <c r="R2" i="229"/>
  <c r="R2" i="134"/>
  <c r="R2" i="190"/>
  <c r="R2" i="170"/>
  <c r="R2" i="200"/>
  <c r="R2" i="215"/>
  <c r="R2" i="150"/>
  <c r="R2" i="204"/>
  <c r="R2" i="191"/>
  <c r="R2" i="199"/>
  <c r="R2" i="176"/>
  <c r="R2" i="189"/>
  <c r="R2" i="172"/>
  <c r="R2" i="224"/>
  <c r="W1" i="131"/>
  <c r="R2" i="159"/>
  <c r="R2" i="143"/>
  <c r="R2" i="168"/>
  <c r="R2" i="202"/>
  <c r="R2" i="196"/>
  <c r="R2" i="186"/>
  <c r="R2" i="194"/>
  <c r="R2" i="171"/>
  <c r="R2" i="184"/>
  <c r="R2" i="167"/>
  <c r="R2" i="164"/>
  <c r="R2" i="198"/>
  <c r="R2" i="195"/>
  <c r="R2" i="178"/>
  <c r="R2" i="160"/>
  <c r="R2" i="166"/>
  <c r="R2" i="188"/>
  <c r="R2" i="205"/>
  <c r="R2" i="187"/>
  <c r="R2" i="156"/>
  <c r="R2" i="177"/>
  <c r="R2" i="162"/>
  <c r="R2" i="161"/>
  <c r="R2" i="208"/>
  <c r="R2" i="169"/>
  <c r="R2" i="193"/>
  <c r="R2" i="147"/>
  <c r="R2" i="163"/>
  <c r="R2" i="239"/>
  <c r="R2" i="154"/>
  <c r="R2" i="185"/>
  <c r="R2" i="152"/>
  <c r="R2" i="223"/>
  <c r="R2" i="181"/>
  <c r="R2" i="148"/>
  <c r="R2" i="155"/>
  <c r="R2" i="151"/>
  <c r="R2" i="137"/>
  <c r="R2" i="165"/>
  <c r="R2" i="136"/>
  <c r="R2" i="203"/>
  <c r="R2" i="216"/>
  <c r="R2" i="225"/>
  <c r="R1" i="25"/>
  <c r="R2" i="157"/>
  <c r="R2" i="142"/>
  <c r="R2" i="220"/>
  <c r="R2" i="206"/>
  <c r="R2" i="214"/>
  <c r="R2" i="217"/>
  <c r="R2" i="180"/>
  <c r="R2" i="139"/>
  <c r="R2" i="175"/>
  <c r="R2" i="133"/>
  <c r="AG1" i="4"/>
  <c r="R2" i="218"/>
  <c r="R2" i="226"/>
  <c r="R2" i="210"/>
  <c r="R2" i="140"/>
  <c r="R2" i="183"/>
  <c r="R2" i="149"/>
  <c r="R2" i="153"/>
  <c r="R2" i="158"/>
  <c r="R2" i="227"/>
  <c r="R2" i="144"/>
  <c r="R2" i="192"/>
  <c r="R2" i="146"/>
  <c r="R2" i="228"/>
  <c r="R2" i="211"/>
  <c r="R2" i="219"/>
  <c r="R2" i="173"/>
  <c r="R2" i="135"/>
  <c r="R2" i="182"/>
  <c r="R2" i="141"/>
  <c r="R2" i="145"/>
  <c r="R2" i="138"/>
  <c r="R2" i="222"/>
  <c r="R2" i="221"/>
  <c r="R2" i="174"/>
  <c r="R2" i="230"/>
  <c r="I4" i="207"/>
  <c r="O766" i="131"/>
  <c r="L4" i="153"/>
  <c r="I4" i="221"/>
  <c r="K4" i="221"/>
  <c r="O716" i="131"/>
  <c r="P716" i="131"/>
  <c r="O736" i="131"/>
  <c r="J4" i="239"/>
  <c r="I4" i="204"/>
  <c r="P1008" i="131"/>
  <c r="Q1008" i="131"/>
  <c r="R1008" i="131"/>
  <c r="S1008" i="131"/>
  <c r="T1008" i="131"/>
  <c r="U1008" i="131"/>
  <c r="V1008" i="131"/>
  <c r="W1008" i="131"/>
  <c r="X1008" i="131"/>
  <c r="Y1008" i="131"/>
  <c r="J4" i="184"/>
  <c r="P536" i="131"/>
  <c r="Q536" i="131"/>
  <c r="K4" i="205"/>
  <c r="Q746" i="131"/>
  <c r="K4" i="203"/>
  <c r="K4" i="201"/>
  <c r="R706" i="131"/>
  <c r="M4" i="201"/>
  <c r="L4" i="201"/>
  <c r="J4" i="203"/>
  <c r="Q726" i="131"/>
  <c r="R726" i="131"/>
  <c r="O546" i="131"/>
  <c r="I4" i="185"/>
  <c r="P526" i="131"/>
  <c r="Q526" i="131"/>
  <c r="H4" i="185"/>
  <c r="O301" i="131"/>
  <c r="O515" i="131"/>
  <c r="J4" i="182"/>
  <c r="I4" i="182"/>
  <c r="P435" i="131"/>
  <c r="J4" i="174"/>
  <c r="L4" i="141"/>
  <c r="H4" i="181"/>
  <c r="O415" i="131"/>
  <c r="I4" i="172"/>
  <c r="J4" i="173"/>
  <c r="P425" i="131"/>
  <c r="N405" i="131"/>
  <c r="L4" i="162"/>
  <c r="K4" i="162"/>
  <c r="J4" i="163"/>
  <c r="Q231" i="131"/>
  <c r="J4" i="152"/>
  <c r="I4" i="151"/>
  <c r="J4" i="142"/>
  <c r="P106" i="131"/>
  <c r="M4" i="133"/>
  <c r="L4" i="133"/>
  <c r="N4" i="53"/>
  <c r="M4" i="53"/>
  <c r="H4" i="53"/>
  <c r="D10" i="172"/>
  <c r="D10" i="184"/>
  <c r="D10" i="205"/>
  <c r="D10" i="162"/>
  <c r="D8" i="141"/>
  <c r="D10" i="181"/>
  <c r="D10" i="141"/>
  <c r="D10" i="183"/>
  <c r="D10" i="173"/>
  <c r="D10" i="223"/>
  <c r="D10" i="171"/>
  <c r="D10" i="133"/>
  <c r="D10" i="53"/>
  <c r="D5" i="161"/>
  <c r="D10" i="161"/>
  <c r="D10" i="151"/>
  <c r="D10" i="142"/>
  <c r="D10" i="152"/>
  <c r="C113" i="131"/>
  <c r="C123" i="131"/>
  <c r="C894" i="131"/>
  <c r="C673" i="131"/>
  <c r="C663" i="131"/>
  <c r="C723" i="131"/>
  <c r="C402" i="131"/>
  <c r="C904" i="131"/>
  <c r="C703" i="131"/>
  <c r="C238" i="131"/>
  <c r="C885" i="131"/>
  <c r="C502" i="131"/>
  <c r="C954" i="131"/>
  <c r="D10" i="225"/>
  <c r="C258" i="131"/>
  <c r="C783" i="131"/>
  <c r="D11" i="208"/>
  <c r="C308" i="131"/>
  <c r="C472" i="131"/>
  <c r="C713" i="131"/>
  <c r="C543" i="131"/>
  <c r="C773" i="131"/>
  <c r="D11" i="207"/>
  <c r="C30" i="131"/>
  <c r="D11" i="134"/>
  <c r="D11" i="152"/>
  <c r="C874" i="131"/>
  <c r="C482" i="131"/>
  <c r="C492" i="131"/>
  <c r="C743" i="131"/>
  <c r="D11" i="204"/>
  <c r="C93" i="131"/>
  <c r="C834" i="131"/>
  <c r="C693" i="131"/>
  <c r="C382" i="131"/>
  <c r="C432" i="131"/>
  <c r="C974" i="131"/>
  <c r="C934" i="131"/>
  <c r="C133" i="131"/>
  <c r="C183" i="131"/>
  <c r="C462" i="131"/>
  <c r="C563" i="131"/>
  <c r="C342" i="131"/>
  <c r="D11" i="164"/>
  <c r="C225" i="131"/>
  <c r="D11" i="153"/>
  <c r="C553" i="131"/>
  <c r="C288" i="131"/>
  <c r="C946" i="131"/>
  <c r="D12" i="224"/>
  <c r="C522" i="131"/>
  <c r="D11" i="182"/>
  <c r="C442" i="131"/>
  <c r="C613" i="131"/>
  <c r="C143" i="131"/>
  <c r="C422" i="131"/>
  <c r="C512" i="131"/>
  <c r="D11" i="181"/>
  <c r="C763" i="131"/>
  <c r="D11" i="206"/>
  <c r="C804" i="131"/>
  <c r="C362" i="131"/>
  <c r="C814" i="131"/>
  <c r="C633" i="131"/>
  <c r="C352" i="131"/>
  <c r="C964" i="131"/>
  <c r="C734" i="131"/>
  <c r="C153" i="131"/>
  <c r="C984" i="131"/>
  <c r="C683" i="131"/>
  <c r="C603" i="131"/>
  <c r="C73" i="131"/>
  <c r="C854" i="131"/>
  <c r="C332" i="131"/>
  <c r="C248" i="131"/>
  <c r="C452" i="131"/>
  <c r="C298" i="131"/>
  <c r="C994" i="131"/>
  <c r="C83" i="131"/>
  <c r="C19" i="131"/>
  <c r="D11" i="133"/>
  <c r="C392" i="131"/>
  <c r="C53" i="131"/>
  <c r="C844" i="131"/>
  <c r="C318" i="131"/>
  <c r="C319" i="131"/>
  <c r="C320" i="131"/>
  <c r="C193" i="131"/>
  <c r="C63" i="131"/>
  <c r="C372" i="131"/>
  <c r="D7" i="202"/>
  <c r="C268" i="131"/>
  <c r="C865" i="131"/>
  <c r="C1004" i="131"/>
  <c r="C173" i="131"/>
  <c r="C593" i="131"/>
  <c r="C412" i="131"/>
  <c r="C924" i="131"/>
  <c r="C643" i="131"/>
  <c r="C163" i="131"/>
  <c r="C623" i="131"/>
  <c r="C573" i="131"/>
  <c r="C278" i="131"/>
  <c r="C915" i="131"/>
  <c r="C653" i="131"/>
  <c r="C583" i="131"/>
  <c r="C824" i="131"/>
  <c r="V2" i="131"/>
  <c r="W46" i="131"/>
  <c r="W196" i="131"/>
  <c r="W2" i="131"/>
  <c r="W12" i="131"/>
  <c r="W218" i="131"/>
  <c r="W311" i="131"/>
  <c r="W96" i="131"/>
  <c r="W23" i="131"/>
  <c r="W335" i="131"/>
  <c r="W33" i="131"/>
  <c r="W325" i="131"/>
  <c r="W208" i="131"/>
  <c r="W907" i="131"/>
  <c r="Q917" i="131"/>
  <c r="R917" i="131"/>
  <c r="S917" i="131"/>
  <c r="Q927" i="131"/>
  <c r="R948" i="131"/>
  <c r="S948" i="131"/>
  <c r="T948" i="131"/>
  <c r="U948" i="131"/>
  <c r="V948" i="131"/>
  <c r="W948" i="131"/>
  <c r="K4" i="222"/>
  <c r="L4" i="225"/>
  <c r="M4" i="164"/>
  <c r="D11" i="135"/>
  <c r="C44" i="131"/>
  <c r="D14" i="135"/>
  <c r="D11" i="209"/>
  <c r="C321" i="131"/>
  <c r="D13" i="162"/>
  <c r="W938" i="131"/>
  <c r="J4" i="223"/>
  <c r="C795" i="131"/>
  <c r="D12" i="209"/>
  <c r="D11" i="202"/>
  <c r="D6" i="207"/>
  <c r="K4" i="224"/>
  <c r="S786" i="131"/>
  <c r="M4" i="209"/>
  <c r="S776" i="131"/>
  <c r="M4" i="208"/>
  <c r="L4" i="135"/>
  <c r="M4" i="153"/>
  <c r="S2" i="207"/>
  <c r="S2" i="208"/>
  <c r="S2" i="204"/>
  <c r="S2" i="176"/>
  <c r="S2" i="158"/>
  <c r="S2" i="143"/>
  <c r="S2" i="172"/>
  <c r="S2" i="186"/>
  <c r="S2" i="144"/>
  <c r="S2" i="194"/>
  <c r="S2" i="197"/>
  <c r="S2" i="147"/>
  <c r="S2" i="135"/>
  <c r="S2" i="151"/>
  <c r="S2" i="239"/>
  <c r="S2" i="196"/>
  <c r="S2" i="189"/>
  <c r="S2" i="168"/>
  <c r="S2" i="230"/>
  <c r="S2" i="138"/>
  <c r="S2" i="167"/>
  <c r="S2" i="185"/>
  <c r="S2" i="139"/>
  <c r="S2" i="149"/>
  <c r="S2" i="187"/>
  <c r="S2" i="134"/>
  <c r="S2" i="209"/>
  <c r="S2" i="223"/>
  <c r="S2" i="182"/>
  <c r="S2" i="184"/>
  <c r="S2" i="163"/>
  <c r="S2" i="214"/>
  <c r="S2" i="226"/>
  <c r="S2" i="162"/>
  <c r="S2" i="181"/>
  <c r="S2" i="205"/>
  <c r="S2" i="137"/>
  <c r="S2" i="178"/>
  <c r="S2" i="211"/>
  <c r="S2" i="225"/>
  <c r="S2" i="213"/>
  <c r="S2" i="180"/>
  <c r="S2" i="192"/>
  <c r="S2" i="177"/>
  <c r="X1" i="131"/>
  <c r="S2" i="153"/>
  <c r="S2" i="216"/>
  <c r="S2" i="166"/>
  <c r="S2" i="179"/>
  <c r="S2" i="152"/>
  <c r="S2" i="156"/>
  <c r="S2" i="215"/>
  <c r="S2" i="227"/>
  <c r="AI1" i="4"/>
  <c r="S2" i="229"/>
  <c r="S2" i="200"/>
  <c r="S2" i="219"/>
  <c r="S2" i="157"/>
  <c r="S2" i="174"/>
  <c r="S2" i="188"/>
  <c r="S2" i="148"/>
  <c r="S2" i="165"/>
  <c r="S2" i="173"/>
  <c r="S2" i="220"/>
  <c r="S2" i="199"/>
  <c r="S2" i="222"/>
  <c r="S1" i="25"/>
  <c r="S2" i="224"/>
  <c r="S2" i="175"/>
  <c r="S2" i="212"/>
  <c r="S2" i="210"/>
  <c r="S2" i="169"/>
  <c r="S2" i="150"/>
  <c r="S2" i="154"/>
  <c r="S2" i="142"/>
  <c r="S2" i="171"/>
  <c r="S2" i="141"/>
  <c r="S2" i="191"/>
  <c r="S2" i="217"/>
  <c r="S2" i="203"/>
  <c r="S2" i="193"/>
  <c r="S2" i="170"/>
  <c r="S2" i="201"/>
  <c r="S2" i="198"/>
  <c r="S2" i="164"/>
  <c r="S2" i="140"/>
  <c r="S2" i="145"/>
  <c r="S2" i="206"/>
  <c r="S2" i="146"/>
  <c r="S2" i="155"/>
  <c r="S2" i="228"/>
  <c r="S2" i="221"/>
  <c r="S2" i="202"/>
  <c r="S2" i="190"/>
  <c r="S2" i="159"/>
  <c r="S2" i="183"/>
  <c r="S2" i="195"/>
  <c r="S2" i="160"/>
  <c r="S2" i="133"/>
  <c r="S2" i="218"/>
  <c r="S2" i="161"/>
  <c r="S2" i="136"/>
  <c r="W505" i="131"/>
  <c r="J4" i="207"/>
  <c r="P766" i="131"/>
  <c r="K4" i="207"/>
  <c r="S756" i="131"/>
  <c r="M4" i="206"/>
  <c r="M4" i="221"/>
  <c r="J4" i="221"/>
  <c r="Z1008" i="131"/>
  <c r="J4" i="204"/>
  <c r="J4" i="202"/>
  <c r="P736" i="131"/>
  <c r="K4" i="204"/>
  <c r="K4" i="239"/>
  <c r="S706" i="131"/>
  <c r="T706" i="131"/>
  <c r="R536" i="131"/>
  <c r="P546" i="131"/>
  <c r="K4" i="184"/>
  <c r="J4" i="161"/>
  <c r="L4" i="184"/>
  <c r="L4" i="205"/>
  <c r="R746" i="131"/>
  <c r="M4" i="203"/>
  <c r="S726" i="131"/>
  <c r="J4" i="185"/>
  <c r="L4" i="203"/>
  <c r="K4" i="183"/>
  <c r="K4" i="202"/>
  <c r="Q716" i="131"/>
  <c r="P301" i="131"/>
  <c r="P515" i="131"/>
  <c r="K4" i="182"/>
  <c r="L4" i="183"/>
  <c r="R526" i="131"/>
  <c r="M4" i="134"/>
  <c r="O405" i="131"/>
  <c r="Q435" i="131"/>
  <c r="K4" i="174"/>
  <c r="I4" i="181"/>
  <c r="J4" i="172"/>
  <c r="P415" i="131"/>
  <c r="Q415" i="131"/>
  <c r="I4" i="171"/>
  <c r="K4" i="173"/>
  <c r="Q425" i="131"/>
  <c r="M4" i="162"/>
  <c r="K4" i="163"/>
  <c r="R231" i="131"/>
  <c r="K4" i="151"/>
  <c r="L4" i="152"/>
  <c r="K4" i="152"/>
  <c r="J4" i="151"/>
  <c r="L4" i="151"/>
  <c r="K4" i="142"/>
  <c r="Q106" i="131"/>
  <c r="P4" i="53"/>
  <c r="Q4" i="53"/>
  <c r="O4" i="133"/>
  <c r="N4" i="133"/>
  <c r="O4" i="53"/>
  <c r="I4" i="53"/>
  <c r="D11" i="205"/>
  <c r="D11" i="162"/>
  <c r="D11" i="223"/>
  <c r="D11" i="172"/>
  <c r="D11" i="142"/>
  <c r="D11" i="183"/>
  <c r="D11" i="171"/>
  <c r="D11" i="53"/>
  <c r="D11" i="141"/>
  <c r="D6" i="161"/>
  <c r="D11" i="161"/>
  <c r="C64" i="131"/>
  <c r="D12" i="135"/>
  <c r="C363" i="131"/>
  <c r="C289" i="131"/>
  <c r="C343" i="131"/>
  <c r="D12" i="164"/>
  <c r="C935" i="131"/>
  <c r="C835" i="131"/>
  <c r="C886" i="131"/>
  <c r="C644" i="131"/>
  <c r="C174" i="131"/>
  <c r="C54" i="131"/>
  <c r="C995" i="131"/>
  <c r="C985" i="131"/>
  <c r="C564" i="131"/>
  <c r="C744" i="131"/>
  <c r="D12" i="204"/>
  <c r="C544" i="131"/>
  <c r="C905" i="131"/>
  <c r="C664" i="131"/>
  <c r="C124" i="131"/>
  <c r="C309" i="131"/>
  <c r="C925" i="131"/>
  <c r="C269" i="131"/>
  <c r="C194" i="131"/>
  <c r="C333" i="131"/>
  <c r="C604" i="131"/>
  <c r="C735" i="131"/>
  <c r="C805" i="131"/>
  <c r="C513" i="131"/>
  <c r="D12" i="181"/>
  <c r="C443" i="131"/>
  <c r="C975" i="131"/>
  <c r="C383" i="131"/>
  <c r="C94" i="131"/>
  <c r="C784" i="131"/>
  <c r="D12" i="208"/>
  <c r="D12" i="141"/>
  <c r="C453" i="131"/>
  <c r="C764" i="131"/>
  <c r="D12" i="206"/>
  <c r="C825" i="131"/>
  <c r="C911" i="131"/>
  <c r="C624" i="131"/>
  <c r="C413" i="131"/>
  <c r="C1005" i="131"/>
  <c r="C845" i="131"/>
  <c r="C393" i="131"/>
  <c r="C154" i="131"/>
  <c r="C463" i="131"/>
  <c r="C493" i="131"/>
  <c r="D12" i="152"/>
  <c r="C714" i="131"/>
  <c r="C403" i="131"/>
  <c r="C634" i="131"/>
  <c r="C855" i="131"/>
  <c r="C965" i="131"/>
  <c r="C423" i="131"/>
  <c r="C144" i="131"/>
  <c r="C523" i="131"/>
  <c r="D12" i="182"/>
  <c r="C554" i="131"/>
  <c r="C184" i="131"/>
  <c r="C694" i="131"/>
  <c r="C473" i="131"/>
  <c r="C259" i="131"/>
  <c r="C503" i="131"/>
  <c r="C239" i="131"/>
  <c r="C114" i="131"/>
  <c r="C584" i="131"/>
  <c r="C20" i="131"/>
  <c r="C483" i="131"/>
  <c r="C31" i="131"/>
  <c r="D12" i="134"/>
  <c r="C674" i="131"/>
  <c r="C279" i="131"/>
  <c r="C866" i="131"/>
  <c r="C373" i="131"/>
  <c r="C299" i="131"/>
  <c r="C249" i="131"/>
  <c r="C74" i="131"/>
  <c r="C353" i="131"/>
  <c r="C815" i="131"/>
  <c r="C614" i="131"/>
  <c r="C226" i="131"/>
  <c r="C134" i="131"/>
  <c r="C433" i="131"/>
  <c r="C955" i="131"/>
  <c r="D11" i="225"/>
  <c r="C724" i="131"/>
  <c r="D12" i="202"/>
  <c r="C654" i="131"/>
  <c r="C574" i="131"/>
  <c r="C164" i="131"/>
  <c r="C594" i="131"/>
  <c r="D12" i="53"/>
  <c r="C84" i="131"/>
  <c r="C684" i="131"/>
  <c r="C875" i="131"/>
  <c r="C774" i="131"/>
  <c r="D12" i="207"/>
  <c r="C704" i="131"/>
  <c r="C895" i="131"/>
  <c r="X907" i="131"/>
  <c r="X335" i="131"/>
  <c r="X948" i="131"/>
  <c r="X208" i="131"/>
  <c r="X325" i="131"/>
  <c r="X33" i="131"/>
  <c r="X23" i="131"/>
  <c r="X96" i="131"/>
  <c r="X311" i="131"/>
  <c r="X218" i="131"/>
  <c r="X12" i="131"/>
  <c r="X2" i="131"/>
  <c r="X196" i="131"/>
  <c r="X46" i="131"/>
  <c r="L4" i="222"/>
  <c r="T917" i="131"/>
  <c r="U917" i="131"/>
  <c r="V917" i="131"/>
  <c r="W917" i="131"/>
  <c r="X917" i="131"/>
  <c r="M4" i="222"/>
  <c r="R927" i="131"/>
  <c r="S927" i="131"/>
  <c r="T927" i="131"/>
  <c r="U927" i="131"/>
  <c r="V927" i="131"/>
  <c r="W927" i="131"/>
  <c r="X927" i="131"/>
  <c r="M4" i="225"/>
  <c r="K4" i="223"/>
  <c r="N4" i="164"/>
  <c r="C45" i="131"/>
  <c r="D16" i="135"/>
  <c r="D15" i="135"/>
  <c r="C322" i="131"/>
  <c r="D14" i="162"/>
  <c r="D12" i="153"/>
  <c r="C227" i="131"/>
  <c r="C228" i="131"/>
  <c r="X938" i="131"/>
  <c r="C796" i="131"/>
  <c r="D14" i="209"/>
  <c r="D13" i="209"/>
  <c r="D12" i="133"/>
  <c r="C21" i="131"/>
  <c r="C22" i="131"/>
  <c r="D13" i="133"/>
  <c r="N4" i="153"/>
  <c r="L4" i="224"/>
  <c r="T786" i="131"/>
  <c r="N4" i="209"/>
  <c r="D12" i="223"/>
  <c r="C936" i="131"/>
  <c r="C937" i="131"/>
  <c r="T776" i="131"/>
  <c r="N4" i="208"/>
  <c r="M4" i="135"/>
  <c r="X505" i="131"/>
  <c r="T2" i="134"/>
  <c r="T2" i="53"/>
  <c r="T2" i="202"/>
  <c r="T2" i="181"/>
  <c r="T2" i="223"/>
  <c r="T2" i="183"/>
  <c r="T2" i="171"/>
  <c r="T2" i="152"/>
  <c r="T2" i="182"/>
  <c r="T2" i="133"/>
  <c r="T2" i="201"/>
  <c r="T2" i="205"/>
  <c r="T2" i="221"/>
  <c r="T2" i="206"/>
  <c r="T2" i="172"/>
  <c r="T2" i="162"/>
  <c r="T2" i="141"/>
  <c r="T2" i="207"/>
  <c r="T2" i="224"/>
  <c r="T2" i="204"/>
  <c r="T2" i="163"/>
  <c r="T2" i="222"/>
  <c r="T2" i="151"/>
  <c r="T2" i="194"/>
  <c r="T2" i="193"/>
  <c r="T2" i="219"/>
  <c r="T2" i="161"/>
  <c r="T2" i="195"/>
  <c r="T2" i="215"/>
  <c r="T2" i="170"/>
  <c r="T2" i="190"/>
  <c r="T2" i="139"/>
  <c r="T2" i="189"/>
  <c r="T2" i="186"/>
  <c r="T2" i="229"/>
  <c r="T2" i="214"/>
  <c r="T2" i="209"/>
  <c r="T2" i="192"/>
  <c r="T2" i="155"/>
  <c r="T2" i="143"/>
  <c r="T2" i="148"/>
  <c r="T2" i="167"/>
  <c r="T2" i="153"/>
  <c r="AK1" i="4"/>
  <c r="T2" i="212"/>
  <c r="T2" i="208"/>
  <c r="T2" i="197"/>
  <c r="T2" i="185"/>
  <c r="T2" i="147"/>
  <c r="T2" i="137"/>
  <c r="T2" i="142"/>
  <c r="T2" i="138"/>
  <c r="T2" i="145"/>
  <c r="T1" i="25"/>
  <c r="T2" i="211"/>
  <c r="T2" i="220"/>
  <c r="T2" i="177"/>
  <c r="T2" i="180"/>
  <c r="T2" i="157"/>
  <c r="Y1" i="131"/>
  <c r="T2" i="216"/>
  <c r="T2" i="176"/>
  <c r="T2" i="135"/>
  <c r="T2" i="239"/>
  <c r="T2" i="230"/>
  <c r="T2" i="179"/>
  <c r="T2" i="199"/>
  <c r="T2" i="165"/>
  <c r="T2" i="174"/>
  <c r="T2" i="156"/>
  <c r="T2" i="159"/>
  <c r="T2" i="173"/>
  <c r="T2" i="166"/>
  <c r="T2" i="210"/>
  <c r="T2" i="198"/>
  <c r="T2" i="200"/>
  <c r="T2" i="178"/>
  <c r="T2" i="228"/>
  <c r="T2" i="160"/>
  <c r="T2" i="175"/>
  <c r="T2" i="149"/>
  <c r="T2" i="150"/>
  <c r="T2" i="158"/>
  <c r="T2" i="226"/>
  <c r="T2" i="225"/>
  <c r="T2" i="227"/>
  <c r="T2" i="196"/>
  <c r="T2" i="154"/>
  <c r="T2" i="169"/>
  <c r="T2" i="144"/>
  <c r="T2" i="184"/>
  <c r="T2" i="168"/>
  <c r="T2" i="188"/>
  <c r="T2" i="218"/>
  <c r="T2" i="203"/>
  <c r="T2" i="217"/>
  <c r="T2" i="187"/>
  <c r="T2" i="146"/>
  <c r="T2" i="164"/>
  <c r="T2" i="213"/>
  <c r="T2" i="140"/>
  <c r="T2" i="136"/>
  <c r="T2" i="191"/>
  <c r="N4" i="206"/>
  <c r="Q766" i="131"/>
  <c r="N4" i="222"/>
  <c r="T756" i="131"/>
  <c r="L4" i="221"/>
  <c r="AA1008" i="131"/>
  <c r="D12" i="205"/>
  <c r="Q736" i="131"/>
  <c r="L4" i="239"/>
  <c r="S536" i="131"/>
  <c r="N4" i="184"/>
  <c r="M4" i="184"/>
  <c r="N4" i="201"/>
  <c r="Q546" i="131"/>
  <c r="K4" i="185"/>
  <c r="N4" i="134"/>
  <c r="K4" i="161"/>
  <c r="N4" i="203"/>
  <c r="M4" i="205"/>
  <c r="S746" i="131"/>
  <c r="T726" i="131"/>
  <c r="Q301" i="131"/>
  <c r="R301" i="131"/>
  <c r="L4" i="202"/>
  <c r="R716" i="131"/>
  <c r="O4" i="201"/>
  <c r="U706" i="131"/>
  <c r="M4" i="141"/>
  <c r="S526" i="131"/>
  <c r="M4" i="183"/>
  <c r="Q515" i="131"/>
  <c r="R515" i="131"/>
  <c r="J4" i="171"/>
  <c r="N4" i="162"/>
  <c r="P405" i="131"/>
  <c r="Q405" i="131"/>
  <c r="R435" i="131"/>
  <c r="L4" i="174"/>
  <c r="J4" i="181"/>
  <c r="L4" i="172"/>
  <c r="K4" i="172"/>
  <c r="R415" i="131"/>
  <c r="S415" i="131"/>
  <c r="L4" i="173"/>
  <c r="R425" i="131"/>
  <c r="L4" i="163"/>
  <c r="N4" i="152"/>
  <c r="O4" i="152"/>
  <c r="S231" i="131"/>
  <c r="M4" i="152"/>
  <c r="L4" i="142"/>
  <c r="R106" i="131"/>
  <c r="O4" i="134"/>
  <c r="P4" i="133"/>
  <c r="J4" i="53"/>
  <c r="D12" i="142"/>
  <c r="D12" i="171"/>
  <c r="D12" i="172"/>
  <c r="D12" i="183"/>
  <c r="D12" i="162"/>
  <c r="D7" i="161"/>
  <c r="D12" i="161"/>
  <c r="C394" i="131"/>
  <c r="C595" i="131"/>
  <c r="C655" i="131"/>
  <c r="C816" i="131"/>
  <c r="C250" i="131"/>
  <c r="C524" i="131"/>
  <c r="C966" i="131"/>
  <c r="C217" i="131"/>
  <c r="C1006" i="131"/>
  <c r="C916" i="131"/>
  <c r="C95" i="131"/>
  <c r="C806" i="131"/>
  <c r="C334" i="131"/>
  <c r="C745" i="131"/>
  <c r="D13" i="204"/>
  <c r="C290" i="131"/>
  <c r="C956" i="131"/>
  <c r="D12" i="225"/>
  <c r="C240" i="131"/>
  <c r="C775" i="131"/>
  <c r="D13" i="207"/>
  <c r="D13" i="153"/>
  <c r="C32" i="131"/>
  <c r="D13" i="134"/>
  <c r="C504" i="131"/>
  <c r="D13" i="205"/>
  <c r="C846" i="131"/>
  <c r="C175" i="131"/>
  <c r="C986" i="131"/>
  <c r="C685" i="131"/>
  <c r="C354" i="131"/>
  <c r="C300" i="131"/>
  <c r="C145" i="131"/>
  <c r="C856" i="131"/>
  <c r="C494" i="131"/>
  <c r="C155" i="131"/>
  <c r="C414" i="131"/>
  <c r="D13" i="171"/>
  <c r="C826" i="131"/>
  <c r="C765" i="131"/>
  <c r="D13" i="141"/>
  <c r="C384" i="131"/>
  <c r="C444" i="131"/>
  <c r="C906" i="131"/>
  <c r="C565" i="131"/>
  <c r="C836" i="131"/>
  <c r="D13" i="135"/>
  <c r="C135" i="131"/>
  <c r="C695" i="131"/>
  <c r="C115" i="131"/>
  <c r="C260" i="131"/>
  <c r="C185" i="131"/>
  <c r="C195" i="131"/>
  <c r="C125" i="131"/>
  <c r="C996" i="131"/>
  <c r="C645" i="131"/>
  <c r="C374" i="131"/>
  <c r="C675" i="131"/>
  <c r="C876" i="131"/>
  <c r="C165" i="131"/>
  <c r="C424" i="131"/>
  <c r="C404" i="131"/>
  <c r="C454" i="131"/>
  <c r="C785" i="131"/>
  <c r="C976" i="131"/>
  <c r="C545" i="131"/>
  <c r="D13" i="223"/>
  <c r="C65" i="131"/>
  <c r="C896" i="131"/>
  <c r="C725" i="131"/>
  <c r="D13" i="202"/>
  <c r="C615" i="131"/>
  <c r="C484" i="131"/>
  <c r="C434" i="131"/>
  <c r="C280" i="131"/>
  <c r="C474" i="131"/>
  <c r="C635" i="131"/>
  <c r="C270" i="131"/>
  <c r="C926" i="131"/>
  <c r="C310" i="131"/>
  <c r="C665" i="131"/>
  <c r="C55" i="131"/>
  <c r="AH136" i="131"/>
  <c r="C705" i="131"/>
  <c r="C85" i="131"/>
  <c r="D13" i="53"/>
  <c r="C575" i="131"/>
  <c r="C75" i="131"/>
  <c r="C585" i="131"/>
  <c r="C555" i="131"/>
  <c r="C715" i="131"/>
  <c r="C464" i="131"/>
  <c r="C625" i="131"/>
  <c r="C514" i="131"/>
  <c r="D13" i="181"/>
  <c r="C605" i="131"/>
  <c r="C344" i="131"/>
  <c r="D13" i="164"/>
  <c r="C364" i="131"/>
  <c r="Y907" i="131"/>
  <c r="Y33" i="131"/>
  <c r="Y325" i="131"/>
  <c r="Y948" i="131"/>
  <c r="Y927" i="131"/>
  <c r="Y917" i="131"/>
  <c r="Y46" i="131"/>
  <c r="Y196" i="131"/>
  <c r="Y2" i="131"/>
  <c r="Y12" i="131"/>
  <c r="T4" i="133"/>
  <c r="Y218" i="131"/>
  <c r="Y311" i="131"/>
  <c r="Y96" i="131"/>
  <c r="Y23" i="131"/>
  <c r="T4" i="134"/>
  <c r="Y208" i="131"/>
  <c r="Y335" i="131"/>
  <c r="O4" i="222"/>
  <c r="P4" i="222"/>
  <c r="O4" i="225"/>
  <c r="N4" i="225"/>
  <c r="O4" i="164"/>
  <c r="C229" i="131"/>
  <c r="D14" i="153"/>
  <c r="C323" i="131"/>
  <c r="D15" i="162"/>
  <c r="Y938" i="131"/>
  <c r="O4" i="153"/>
  <c r="C525" i="131"/>
  <c r="D13" i="182"/>
  <c r="M4" i="224"/>
  <c r="U786" i="131"/>
  <c r="O4" i="209"/>
  <c r="U776" i="131"/>
  <c r="O4" i="208"/>
  <c r="T4" i="152"/>
  <c r="T4" i="141"/>
  <c r="Y505" i="131"/>
  <c r="T4" i="181"/>
  <c r="T4" i="163"/>
  <c r="T4" i="53"/>
  <c r="N4" i="223"/>
  <c r="L4" i="223"/>
  <c r="Q4" i="222"/>
  <c r="U2" i="207"/>
  <c r="U2" i="204"/>
  <c r="U2" i="134"/>
  <c r="U2" i="53"/>
  <c r="U2" i="202"/>
  <c r="U2" i="181"/>
  <c r="U2" i="223"/>
  <c r="U2" i="183"/>
  <c r="U2" i="171"/>
  <c r="U2" i="152"/>
  <c r="U2" i="182"/>
  <c r="U2" i="133"/>
  <c r="U2" i="201"/>
  <c r="U2" i="205"/>
  <c r="U2" i="163"/>
  <c r="U2" i="151"/>
  <c r="U2" i="224"/>
  <c r="U2" i="222"/>
  <c r="U2" i="206"/>
  <c r="U2" i="141"/>
  <c r="U2" i="162"/>
  <c r="U2" i="221"/>
  <c r="U2" i="172"/>
  <c r="U2" i="197"/>
  <c r="U2" i="180"/>
  <c r="U2" i="191"/>
  <c r="U2" i="192"/>
  <c r="U2" i="225"/>
  <c r="U2" i="149"/>
  <c r="U1" i="25"/>
  <c r="Z1" i="131"/>
  <c r="U2" i="164"/>
  <c r="U2" i="169"/>
  <c r="U2" i="189"/>
  <c r="U2" i="219"/>
  <c r="U2" i="186"/>
  <c r="U2" i="190"/>
  <c r="U2" i="227"/>
  <c r="U2" i="136"/>
  <c r="U2" i="177"/>
  <c r="U2" i="160"/>
  <c r="U2" i="170"/>
  <c r="U2" i="161"/>
  <c r="U2" i="215"/>
  <c r="U2" i="179"/>
  <c r="U2" i="158"/>
  <c r="U2" i="143"/>
  <c r="U2" i="139"/>
  <c r="AM1" i="4"/>
  <c r="U2" i="214"/>
  <c r="U2" i="211"/>
  <c r="U2" i="185"/>
  <c r="U2" i="216"/>
  <c r="U2" i="155"/>
  <c r="U2" i="138"/>
  <c r="U2" i="146"/>
  <c r="U2" i="226"/>
  <c r="U2" i="154"/>
  <c r="U2" i="220"/>
  <c r="U2" i="209"/>
  <c r="U2" i="199"/>
  <c r="U2" i="184"/>
  <c r="U2" i="203"/>
  <c r="U2" i="176"/>
  <c r="U2" i="187"/>
  <c r="U2" i="156"/>
  <c r="U2" i="153"/>
  <c r="U2" i="140"/>
  <c r="U2" i="239"/>
  <c r="U2" i="210"/>
  <c r="U2" i="218"/>
  <c r="U2" i="195"/>
  <c r="U2" i="174"/>
  <c r="U2" i="168"/>
  <c r="U2" i="150"/>
  <c r="U2" i="159"/>
  <c r="U2" i="217"/>
  <c r="U2" i="135"/>
  <c r="U2" i="228"/>
  <c r="U2" i="198"/>
  <c r="U2" i="173"/>
  <c r="U2" i="178"/>
  <c r="U2" i="145"/>
  <c r="U2" i="229"/>
  <c r="U2" i="200"/>
  <c r="U2" i="208"/>
  <c r="U2" i="194"/>
  <c r="U2" i="166"/>
  <c r="U2" i="167"/>
  <c r="U2" i="142"/>
  <c r="U2" i="148"/>
  <c r="U2" i="165"/>
  <c r="U2" i="144"/>
  <c r="U2" i="213"/>
  <c r="U2" i="188"/>
  <c r="U2" i="196"/>
  <c r="U2" i="193"/>
  <c r="U2" i="230"/>
  <c r="U2" i="157"/>
  <c r="U2" i="137"/>
  <c r="U2" i="147"/>
  <c r="U2" i="212"/>
  <c r="U2" i="175"/>
  <c r="R766" i="131"/>
  <c r="O4" i="206"/>
  <c r="L4" i="207"/>
  <c r="M4" i="223"/>
  <c r="U756" i="131"/>
  <c r="P4" i="206"/>
  <c r="T4" i="162"/>
  <c r="T4" i="151"/>
  <c r="N4" i="221"/>
  <c r="AB1008" i="131"/>
  <c r="N4" i="141"/>
  <c r="R736" i="131"/>
  <c r="M4" i="239"/>
  <c r="L4" i="204"/>
  <c r="R546" i="131"/>
  <c r="T536" i="131"/>
  <c r="L4" i="161"/>
  <c r="L4" i="185"/>
  <c r="U726" i="131"/>
  <c r="P4" i="203"/>
  <c r="O4" i="203"/>
  <c r="N4" i="205"/>
  <c r="T746" i="131"/>
  <c r="M4" i="202"/>
  <c r="S716" i="131"/>
  <c r="P4" i="201"/>
  <c r="V706" i="131"/>
  <c r="N4" i="183"/>
  <c r="T526" i="131"/>
  <c r="U526" i="131"/>
  <c r="V526" i="131"/>
  <c r="M4" i="182"/>
  <c r="S515" i="131"/>
  <c r="T515" i="131"/>
  <c r="L4" i="182"/>
  <c r="K4" i="171"/>
  <c r="S435" i="131"/>
  <c r="M4" i="174"/>
  <c r="K4" i="181"/>
  <c r="P4" i="162"/>
  <c r="T415" i="131"/>
  <c r="O4" i="162"/>
  <c r="N4" i="172"/>
  <c r="M4" i="172"/>
  <c r="M4" i="173"/>
  <c r="S425" i="131"/>
  <c r="L4" i="171"/>
  <c r="R405" i="131"/>
  <c r="M4" i="163"/>
  <c r="R4" i="53"/>
  <c r="M4" i="161"/>
  <c r="S301" i="131"/>
  <c r="T231" i="131"/>
  <c r="P4" i="153"/>
  <c r="M4" i="151"/>
  <c r="M4" i="142"/>
  <c r="S106" i="131"/>
  <c r="O4" i="141"/>
  <c r="P4" i="134"/>
  <c r="S4" i="53"/>
  <c r="Q4" i="133"/>
  <c r="K4" i="53"/>
  <c r="C1007" i="131"/>
  <c r="D13" i="172"/>
  <c r="D13" i="183"/>
  <c r="Z907" i="131"/>
  <c r="Z335" i="131"/>
  <c r="Z208" i="131"/>
  <c r="Z23" i="131"/>
  <c r="Z96" i="131"/>
  <c r="Z311" i="131"/>
  <c r="Z218" i="131"/>
  <c r="Z12" i="131"/>
  <c r="Z2" i="131"/>
  <c r="Z196" i="131"/>
  <c r="Z46" i="131"/>
  <c r="Z917" i="131"/>
  <c r="Z927" i="131"/>
  <c r="Z948" i="131"/>
  <c r="Z325" i="131"/>
  <c r="Z33" i="131"/>
  <c r="P4" i="225"/>
  <c r="P4" i="164"/>
  <c r="C324" i="131"/>
  <c r="D17" i="162"/>
  <c r="D16" i="162"/>
  <c r="C230" i="131"/>
  <c r="D16" i="153"/>
  <c r="D15" i="153"/>
  <c r="Z938" i="131"/>
  <c r="N4" i="224"/>
  <c r="V786" i="131"/>
  <c r="Q4" i="209"/>
  <c r="P4" i="209"/>
  <c r="V776" i="131"/>
  <c r="P4" i="208"/>
  <c r="N4" i="135"/>
  <c r="O4" i="135"/>
  <c r="O4" i="223"/>
  <c r="S4" i="222"/>
  <c r="V2" i="224"/>
  <c r="V2" i="222"/>
  <c r="V2" i="163"/>
  <c r="V2" i="151"/>
  <c r="V2" i="207"/>
  <c r="V2" i="204"/>
  <c r="V2" i="134"/>
  <c r="V2" i="53"/>
  <c r="V2" i="202"/>
  <c r="V2" i="181"/>
  <c r="V2" i="223"/>
  <c r="V2" i="183"/>
  <c r="V2" i="171"/>
  <c r="V2" i="152"/>
  <c r="V2" i="182"/>
  <c r="V2" i="133"/>
  <c r="V2" i="221"/>
  <c r="V2" i="172"/>
  <c r="V2" i="162"/>
  <c r="V2" i="141"/>
  <c r="V2" i="201"/>
  <c r="V2" i="205"/>
  <c r="V2" i="206"/>
  <c r="V2" i="192"/>
  <c r="V2" i="226"/>
  <c r="V2" i="197"/>
  <c r="V2" i="169"/>
  <c r="V2" i="170"/>
  <c r="V2" i="176"/>
  <c r="V2" i="209"/>
  <c r="V2" i="147"/>
  <c r="V2" i="137"/>
  <c r="V2" i="156"/>
  <c r="V2" i="184"/>
  <c r="V2" i="230"/>
  <c r="V2" i="196"/>
  <c r="V2" i="164"/>
  <c r="V2" i="159"/>
  <c r="V2" i="158"/>
  <c r="V2" i="194"/>
  <c r="V2" i="142"/>
  <c r="V2" i="199"/>
  <c r="V2" i="155"/>
  <c r="V2" i="179"/>
  <c r="V2" i="239"/>
  <c r="V2" i="195"/>
  <c r="V2" i="203"/>
  <c r="V2" i="188"/>
  <c r="V2" i="144"/>
  <c r="V2" i="143"/>
  <c r="V2" i="229"/>
  <c r="V2" i="161"/>
  <c r="V2" i="173"/>
  <c r="V2" i="140"/>
  <c r="V2" i="227"/>
  <c r="V2" i="225"/>
  <c r="V2" i="191"/>
  <c r="V2" i="220"/>
  <c r="V1" i="25"/>
  <c r="V2" i="178"/>
  <c r="V2" i="167"/>
  <c r="V2" i="168"/>
  <c r="V2" i="150"/>
  <c r="V2" i="200"/>
  <c r="AO1" i="4"/>
  <c r="V2" i="212"/>
  <c r="V2" i="177"/>
  <c r="V2" i="175"/>
  <c r="V2" i="219"/>
  <c r="V2" i="165"/>
  <c r="V2" i="138"/>
  <c r="V2" i="174"/>
  <c r="V2" i="217"/>
  <c r="V2" i="213"/>
  <c r="V2" i="189"/>
  <c r="V2" i="215"/>
  <c r="V2" i="160"/>
  <c r="V2" i="166"/>
  <c r="V2" i="149"/>
  <c r="V2" i="146"/>
  <c r="V2" i="154"/>
  <c r="V2" i="214"/>
  <c r="V2" i="208"/>
  <c r="V2" i="185"/>
  <c r="V2" i="193"/>
  <c r="V2" i="186"/>
  <c r="V2" i="211"/>
  <c r="AA1" i="131"/>
  <c r="V2" i="145"/>
  <c r="V2" i="180"/>
  <c r="V2" i="135"/>
  <c r="V2" i="148"/>
  <c r="V2" i="210"/>
  <c r="V2" i="216"/>
  <c r="V2" i="190"/>
  <c r="V2" i="198"/>
  <c r="V2" i="187"/>
  <c r="V2" i="218"/>
  <c r="V2" i="139"/>
  <c r="V2" i="153"/>
  <c r="V2" i="228"/>
  <c r="V2" i="136"/>
  <c r="V2" i="157"/>
  <c r="U4" i="162"/>
  <c r="U4" i="141"/>
  <c r="U4" i="163"/>
  <c r="U4" i="133"/>
  <c r="U4" i="152"/>
  <c r="U4" i="151"/>
  <c r="U4" i="134"/>
  <c r="U4" i="53"/>
  <c r="Z505" i="131"/>
  <c r="U4" i="181"/>
  <c r="V756" i="131"/>
  <c r="M4" i="207"/>
  <c r="S766" i="131"/>
  <c r="T766" i="131"/>
  <c r="O4" i="207"/>
  <c r="O4" i="172"/>
  <c r="U415" i="131"/>
  <c r="P4" i="172"/>
  <c r="O4" i="221"/>
  <c r="S736" i="131"/>
  <c r="N4" i="239"/>
  <c r="M4" i="204"/>
  <c r="M4" i="185"/>
  <c r="S546" i="131"/>
  <c r="U536" i="131"/>
  <c r="O4" i="184"/>
  <c r="V726" i="131"/>
  <c r="Q4" i="203"/>
  <c r="O4" i="205"/>
  <c r="U746" i="131"/>
  <c r="Q4" i="162"/>
  <c r="N4" i="202"/>
  <c r="T716" i="131"/>
  <c r="Q4" i="201"/>
  <c r="W706" i="131"/>
  <c r="Q4" i="183"/>
  <c r="W526" i="131"/>
  <c r="X526" i="131"/>
  <c r="O4" i="183"/>
  <c r="P4" i="183"/>
  <c r="O4" i="182"/>
  <c r="U515" i="131"/>
  <c r="N4" i="182"/>
  <c r="T435" i="131"/>
  <c r="N4" i="174"/>
  <c r="L4" i="181"/>
  <c r="N4" i="173"/>
  <c r="T425" i="131"/>
  <c r="M4" i="171"/>
  <c r="S405" i="131"/>
  <c r="N4" i="163"/>
  <c r="P4" i="152"/>
  <c r="N4" i="161"/>
  <c r="T301" i="131"/>
  <c r="U231" i="131"/>
  <c r="N4" i="151"/>
  <c r="Q4" i="152"/>
  <c r="O4" i="151"/>
  <c r="N4" i="142"/>
  <c r="T106" i="131"/>
  <c r="P4" i="141"/>
  <c r="Q4" i="134"/>
  <c r="R4" i="133"/>
  <c r="L4" i="53"/>
  <c r="AA907" i="131"/>
  <c r="AA33" i="131"/>
  <c r="AA325" i="131"/>
  <c r="AA948" i="131"/>
  <c r="AA927" i="131"/>
  <c r="AA917" i="131"/>
  <c r="AA46" i="131"/>
  <c r="AA196" i="131"/>
  <c r="AA2" i="131"/>
  <c r="AA12" i="131"/>
  <c r="AA218" i="131"/>
  <c r="AA311" i="131"/>
  <c r="AA96" i="131"/>
  <c r="V4" i="141"/>
  <c r="AA23" i="131"/>
  <c r="V4" i="134"/>
  <c r="AA208" i="131"/>
  <c r="V4" i="152"/>
  <c r="AA335" i="131"/>
  <c r="Q4" i="225"/>
  <c r="Q4" i="164"/>
  <c r="AA938" i="131"/>
  <c r="O4" i="224"/>
  <c r="W786" i="131"/>
  <c r="W776" i="131"/>
  <c r="Q4" i="208"/>
  <c r="P4" i="135"/>
  <c r="P4" i="223"/>
  <c r="T4" i="222"/>
  <c r="R4" i="222"/>
  <c r="Q4" i="206"/>
  <c r="N4" i="207"/>
  <c r="U766" i="131"/>
  <c r="V766" i="131"/>
  <c r="Q4" i="207"/>
  <c r="W756" i="131"/>
  <c r="V4" i="162"/>
  <c r="V4" i="151"/>
  <c r="V4" i="163"/>
  <c r="V4" i="133"/>
  <c r="V4" i="53"/>
  <c r="AA505" i="131"/>
  <c r="V4" i="181"/>
  <c r="W2" i="221"/>
  <c r="W2" i="206"/>
  <c r="W2" i="172"/>
  <c r="W2" i="162"/>
  <c r="W2" i="141"/>
  <c r="W2" i="224"/>
  <c r="W2" i="222"/>
  <c r="W2" i="163"/>
  <c r="W2" i="151"/>
  <c r="W2" i="207"/>
  <c r="W2" i="204"/>
  <c r="W2" i="134"/>
  <c r="W2" i="53"/>
  <c r="W2" i="202"/>
  <c r="W2" i="181"/>
  <c r="W2" i="223"/>
  <c r="W2" i="183"/>
  <c r="W2" i="171"/>
  <c r="W2" i="152"/>
  <c r="W2" i="182"/>
  <c r="W2" i="133"/>
  <c r="W2" i="201"/>
  <c r="W2" i="205"/>
  <c r="W2" i="203"/>
  <c r="W2" i="210"/>
  <c r="W2" i="194"/>
  <c r="W2" i="164"/>
  <c r="W2" i="153"/>
  <c r="W2" i="148"/>
  <c r="W2" i="159"/>
  <c r="W2" i="145"/>
  <c r="W2" i="185"/>
  <c r="W2" i="167"/>
  <c r="W2" i="220"/>
  <c r="W2" i="168"/>
  <c r="W2" i="200"/>
  <c r="W2" i="150"/>
  <c r="W2" i="215"/>
  <c r="W2" i="169"/>
  <c r="W2" i="137"/>
  <c r="W2" i="139"/>
  <c r="W2" i="195"/>
  <c r="W2" i="188"/>
  <c r="W2" i="165"/>
  <c r="W2" i="155"/>
  <c r="W2" i="213"/>
  <c r="W2" i="140"/>
  <c r="W2" i="142"/>
  <c r="AB1" i="131"/>
  <c r="AB907" i="131"/>
  <c r="W2" i="230"/>
  <c r="W2" i="149"/>
  <c r="W2" i="211"/>
  <c r="W2" i="156"/>
  <c r="W2" i="239"/>
  <c r="W2" i="187"/>
  <c r="W2" i="180"/>
  <c r="W2" i="217"/>
  <c r="W2" i="147"/>
  <c r="W2" i="208"/>
  <c r="W2" i="135"/>
  <c r="W2" i="197"/>
  <c r="W2" i="229"/>
  <c r="W2" i="214"/>
  <c r="W2" i="143"/>
  <c r="W2" i="212"/>
  <c r="W2" i="228"/>
  <c r="W2" i="189"/>
  <c r="W2" i="198"/>
  <c r="W2" i="199"/>
  <c r="W2" i="191"/>
  <c r="W2" i="146"/>
  <c r="W2" i="196"/>
  <c r="W2" i="192"/>
  <c r="W2" i="225"/>
  <c r="W2" i="161"/>
  <c r="W2" i="154"/>
  <c r="W2" i="177"/>
  <c r="W2" i="219"/>
  <c r="W2" i="209"/>
  <c r="W2" i="174"/>
  <c r="W2" i="166"/>
  <c r="W2" i="158"/>
  <c r="W2" i="138"/>
  <c r="AQ1" i="4"/>
  <c r="W1" i="25"/>
  <c r="W2" i="218"/>
  <c r="W2" i="184"/>
  <c r="W2" i="186"/>
  <c r="W2" i="190"/>
  <c r="W2" i="175"/>
  <c r="W2" i="136"/>
  <c r="W2" i="193"/>
  <c r="W2" i="157"/>
  <c r="W2" i="227"/>
  <c r="W2" i="216"/>
  <c r="W2" i="226"/>
  <c r="W2" i="179"/>
  <c r="W2" i="178"/>
  <c r="W2" i="173"/>
  <c r="W2" i="170"/>
  <c r="W2" i="160"/>
  <c r="W2" i="176"/>
  <c r="W2" i="144"/>
  <c r="P4" i="221"/>
  <c r="Q4" i="221"/>
  <c r="AC1008" i="131"/>
  <c r="AD1008" i="131"/>
  <c r="V415" i="131"/>
  <c r="Q4" i="172"/>
  <c r="T736" i="131"/>
  <c r="O4" i="239"/>
  <c r="N4" i="204"/>
  <c r="T546" i="131"/>
  <c r="O4" i="185"/>
  <c r="N4" i="185"/>
  <c r="V536" i="131"/>
  <c r="P4" i="184"/>
  <c r="Q4" i="153"/>
  <c r="W726" i="131"/>
  <c r="R4" i="203"/>
  <c r="P4" i="205"/>
  <c r="V746" i="131"/>
  <c r="O4" i="202"/>
  <c r="U716" i="131"/>
  <c r="R4" i="183"/>
  <c r="V515" i="131"/>
  <c r="R4" i="201"/>
  <c r="X706" i="131"/>
  <c r="P4" i="182"/>
  <c r="S4" i="183"/>
  <c r="Y526" i="131"/>
  <c r="T4" i="183"/>
  <c r="U435" i="131"/>
  <c r="O4" i="174"/>
  <c r="M4" i="181"/>
  <c r="O4" i="173"/>
  <c r="U425" i="131"/>
  <c r="N4" i="171"/>
  <c r="T405" i="131"/>
  <c r="O4" i="163"/>
  <c r="O4" i="161"/>
  <c r="U301" i="131"/>
  <c r="V231" i="131"/>
  <c r="R4" i="152"/>
  <c r="P4" i="151"/>
  <c r="O4" i="142"/>
  <c r="U106" i="131"/>
  <c r="Q4" i="141"/>
  <c r="R4" i="134"/>
  <c r="S4" i="133"/>
  <c r="AB335" i="131"/>
  <c r="AB208" i="131"/>
  <c r="W4" i="152"/>
  <c r="AB23" i="131"/>
  <c r="AB96" i="131"/>
  <c r="AB311" i="131"/>
  <c r="W4" i="162"/>
  <c r="AB218" i="131"/>
  <c r="AB12" i="131"/>
  <c r="AB2" i="131"/>
  <c r="AB196" i="131"/>
  <c r="W4" i="151"/>
  <c r="AB46" i="131"/>
  <c r="AB917" i="131"/>
  <c r="AB927" i="131"/>
  <c r="AB948" i="131"/>
  <c r="AB325" i="131"/>
  <c r="W4" i="163"/>
  <c r="AB33" i="131"/>
  <c r="R4" i="225"/>
  <c r="R4" i="164"/>
  <c r="AB938" i="131"/>
  <c r="P4" i="224"/>
  <c r="R4" i="224"/>
  <c r="X786" i="131"/>
  <c r="S4" i="209"/>
  <c r="R4" i="209"/>
  <c r="X776" i="131"/>
  <c r="R4" i="208"/>
  <c r="S4" i="135"/>
  <c r="R4" i="135"/>
  <c r="Q4" i="135"/>
  <c r="U4" i="222"/>
  <c r="Q4" i="223"/>
  <c r="W766" i="131"/>
  <c r="R4" i="207"/>
  <c r="W4" i="141"/>
  <c r="W4" i="133"/>
  <c r="W4" i="134"/>
  <c r="W4" i="53"/>
  <c r="AB505" i="131"/>
  <c r="W4" i="181"/>
  <c r="X2" i="201"/>
  <c r="X2" i="205"/>
  <c r="X2" i="221"/>
  <c r="X2" i="206"/>
  <c r="X2" i="172"/>
  <c r="X2" i="162"/>
  <c r="X2" i="141"/>
  <c r="X2" i="224"/>
  <c r="X2" i="222"/>
  <c r="X2" i="163"/>
  <c r="X2" i="151"/>
  <c r="X2" i="207"/>
  <c r="X2" i="204"/>
  <c r="X2" i="134"/>
  <c r="X2" i="53"/>
  <c r="X2" i="202"/>
  <c r="X2" i="181"/>
  <c r="X2" i="183"/>
  <c r="X2" i="182"/>
  <c r="X2" i="133"/>
  <c r="X2" i="171"/>
  <c r="X2" i="223"/>
  <c r="X2" i="152"/>
  <c r="X2" i="230"/>
  <c r="AS1" i="4"/>
  <c r="X2" i="175"/>
  <c r="X2" i="226"/>
  <c r="X2" i="137"/>
  <c r="X2" i="193"/>
  <c r="X2" i="227"/>
  <c r="X2" i="135"/>
  <c r="X2" i="189"/>
  <c r="X2" i="165"/>
  <c r="X2" i="214"/>
  <c r="X2" i="228"/>
  <c r="X2" i="167"/>
  <c r="X2" i="219"/>
  <c r="X2" i="215"/>
  <c r="X2" i="187"/>
  <c r="X2" i="160"/>
  <c r="X2" i="140"/>
  <c r="X2" i="186"/>
  <c r="X2" i="146"/>
  <c r="X2" i="198"/>
  <c r="X2" i="218"/>
  <c r="X2" i="216"/>
  <c r="X2" i="212"/>
  <c r="X2" i="208"/>
  <c r="X2" i="170"/>
  <c r="X2" i="184"/>
  <c r="X2" i="147"/>
  <c r="X2" i="174"/>
  <c r="X2" i="210"/>
  <c r="X2" i="145"/>
  <c r="X2" i="195"/>
  <c r="X2" i="217"/>
  <c r="X2" i="173"/>
  <c r="X2" i="179"/>
  <c r="X2" i="153"/>
  <c r="X2" i="164"/>
  <c r="X2" i="239"/>
  <c r="X2" i="197"/>
  <c r="X2" i="185"/>
  <c r="X2" i="157"/>
  <c r="X2" i="150"/>
  <c r="X2" i="156"/>
  <c r="X2" i="148"/>
  <c r="X2" i="203"/>
  <c r="X2" i="225"/>
  <c r="X2" i="144"/>
  <c r="X2" i="194"/>
  <c r="X2" i="166"/>
  <c r="X2" i="190"/>
  <c r="X2" i="211"/>
  <c r="X2" i="191"/>
  <c r="X2" i="180"/>
  <c r="X2" i="199"/>
  <c r="X2" i="159"/>
  <c r="X2" i="169"/>
  <c r="X2" i="229"/>
  <c r="X2" i="188"/>
  <c r="X2" i="176"/>
  <c r="X2" i="143"/>
  <c r="X2" i="161"/>
  <c r="X2" i="192"/>
  <c r="X2" i="213"/>
  <c r="X1" i="25"/>
  <c r="X2" i="142"/>
  <c r="X2" i="196"/>
  <c r="X2" i="136"/>
  <c r="X2" i="154"/>
  <c r="X2" i="220"/>
  <c r="AC1" i="131"/>
  <c r="AC907" i="131"/>
  <c r="X2" i="209"/>
  <c r="X2" i="200"/>
  <c r="X2" i="177"/>
  <c r="X2" i="158"/>
  <c r="X2" i="168"/>
  <c r="X2" i="138"/>
  <c r="X2" i="178"/>
  <c r="X2" i="139"/>
  <c r="X2" i="155"/>
  <c r="X2" i="149"/>
  <c r="R4" i="206"/>
  <c r="X756" i="131"/>
  <c r="Y756" i="131"/>
  <c r="T4" i="206"/>
  <c r="P4" i="207"/>
  <c r="R4" i="221"/>
  <c r="W415" i="131"/>
  <c r="X415" i="131"/>
  <c r="U736" i="131"/>
  <c r="P4" i="239"/>
  <c r="O4" i="204"/>
  <c r="U546" i="131"/>
  <c r="W536" i="131"/>
  <c r="R4" i="184"/>
  <c r="Q4" i="184"/>
  <c r="R4" i="153"/>
  <c r="S4" i="162"/>
  <c r="R4" i="162"/>
  <c r="X726" i="131"/>
  <c r="S4" i="203"/>
  <c r="Q4" i="205"/>
  <c r="W746" i="131"/>
  <c r="W515" i="131"/>
  <c r="R4" i="182"/>
  <c r="P4" i="202"/>
  <c r="V716" i="131"/>
  <c r="Q4" i="182"/>
  <c r="S4" i="201"/>
  <c r="Y706" i="131"/>
  <c r="T4" i="201"/>
  <c r="Z526" i="131"/>
  <c r="U4" i="183"/>
  <c r="V435" i="131"/>
  <c r="P4" i="174"/>
  <c r="N4" i="181"/>
  <c r="P4" i="173"/>
  <c r="V425" i="131"/>
  <c r="O4" i="171"/>
  <c r="U405" i="131"/>
  <c r="P4" i="163"/>
  <c r="P4" i="161"/>
  <c r="V301" i="131"/>
  <c r="W231" i="131"/>
  <c r="S4" i="152"/>
  <c r="Q4" i="151"/>
  <c r="P4" i="142"/>
  <c r="V106" i="131"/>
  <c r="R4" i="141"/>
  <c r="S4" i="134"/>
  <c r="AC33" i="131"/>
  <c r="AC325" i="131"/>
  <c r="AC948" i="131"/>
  <c r="AC927" i="131"/>
  <c r="AC917" i="131"/>
  <c r="AC46" i="131"/>
  <c r="AC196" i="131"/>
  <c r="AC2" i="131"/>
  <c r="AC12" i="131"/>
  <c r="X4" i="133"/>
  <c r="AC218" i="131"/>
  <c r="AC311" i="131"/>
  <c r="X4" i="162"/>
  <c r="AC96" i="131"/>
  <c r="AC23" i="131"/>
  <c r="AC208" i="131"/>
  <c r="X4" i="152"/>
  <c r="AC335" i="131"/>
  <c r="S4" i="225"/>
  <c r="S4" i="164"/>
  <c r="AC938" i="131"/>
  <c r="Q4" i="224"/>
  <c r="Y786" i="131"/>
  <c r="Y776" i="131"/>
  <c r="S4" i="208"/>
  <c r="V4" i="222"/>
  <c r="X766" i="131"/>
  <c r="S4" i="207"/>
  <c r="S4" i="206"/>
  <c r="Z756" i="131"/>
  <c r="Y2" i="182"/>
  <c r="Y2" i="133"/>
  <c r="Y2" i="201"/>
  <c r="Y2" i="205"/>
  <c r="Y2" i="221"/>
  <c r="Y2" i="206"/>
  <c r="Y2" i="172"/>
  <c r="Y2" i="162"/>
  <c r="Y2" i="141"/>
  <c r="Y2" i="224"/>
  <c r="Y2" i="222"/>
  <c r="Y2" i="163"/>
  <c r="Y2" i="151"/>
  <c r="Y2" i="207"/>
  <c r="Y2" i="204"/>
  <c r="Y2" i="134"/>
  <c r="Y2" i="53"/>
  <c r="Y2" i="223"/>
  <c r="Y2" i="183"/>
  <c r="Y2" i="171"/>
  <c r="Y2" i="152"/>
  <c r="Y2" i="181"/>
  <c r="Y2" i="202"/>
  <c r="Y2" i="226"/>
  <c r="Y2" i="227"/>
  <c r="Y2" i="160"/>
  <c r="Y2" i="196"/>
  <c r="Y2" i="146"/>
  <c r="Y2" i="184"/>
  <c r="Y2" i="169"/>
  <c r="Y2" i="158"/>
  <c r="Y2" i="156"/>
  <c r="Y2" i="239"/>
  <c r="Y2" i="219"/>
  <c r="Y2" i="212"/>
  <c r="Y2" i="228"/>
  <c r="Y2" i="159"/>
  <c r="AD1" i="131"/>
  <c r="AD907" i="131"/>
  <c r="Y2" i="173"/>
  <c r="Y2" i="191"/>
  <c r="Y2" i="148"/>
  <c r="Y2" i="149"/>
  <c r="Y2" i="214"/>
  <c r="Y2" i="195"/>
  <c r="Y2" i="192"/>
  <c r="Y2" i="229"/>
  <c r="Y2" i="218"/>
  <c r="Y2" i="168"/>
  <c r="Y2" i="216"/>
  <c r="Y2" i="155"/>
  <c r="Y2" i="138"/>
  <c r="Y2" i="187"/>
  <c r="Y2" i="170"/>
  <c r="Y2" i="161"/>
  <c r="Y2" i="139"/>
  <c r="Y2" i="176"/>
  <c r="Y2" i="177"/>
  <c r="Y2" i="225"/>
  <c r="Y2" i="199"/>
  <c r="Y2" i="190"/>
  <c r="Y2" i="186"/>
  <c r="Y2" i="220"/>
  <c r="Y2" i="198"/>
  <c r="Y2" i="135"/>
  <c r="Y2" i="200"/>
  <c r="Y2" i="144"/>
  <c r="Y2" i="197"/>
  <c r="Y2" i="209"/>
  <c r="Y2" i="175"/>
  <c r="Y2" i="215"/>
  <c r="Y2" i="193"/>
  <c r="Y2" i="213"/>
  <c r="Y2" i="210"/>
  <c r="Y2" i="153"/>
  <c r="Y2" i="165"/>
  <c r="Y2" i="136"/>
  <c r="Y2" i="211"/>
  <c r="Y2" i="189"/>
  <c r="Y2" i="164"/>
  <c r="Y2" i="143"/>
  <c r="Y2" i="217"/>
  <c r="Y2" i="194"/>
  <c r="Y2" i="178"/>
  <c r="Y2" i="166"/>
  <c r="Y2" i="203"/>
  <c r="Y2" i="147"/>
  <c r="Y2" i="140"/>
  <c r="Y2" i="179"/>
  <c r="Y2" i="230"/>
  <c r="Y2" i="188"/>
  <c r="Y2" i="208"/>
  <c r="Y2" i="154"/>
  <c r="Y2" i="174"/>
  <c r="Y2" i="157"/>
  <c r="Y2" i="142"/>
  <c r="Y2" i="185"/>
  <c r="Y2" i="167"/>
  <c r="Y2" i="145"/>
  <c r="Y2" i="180"/>
  <c r="Y2" i="150"/>
  <c r="Y2" i="137"/>
  <c r="X4" i="141"/>
  <c r="X4" i="134"/>
  <c r="X4" i="163"/>
  <c r="X4" i="151"/>
  <c r="X4" i="53"/>
  <c r="AC505" i="131"/>
  <c r="X4" i="181"/>
  <c r="T4" i="221"/>
  <c r="R4" i="172"/>
  <c r="V736" i="131"/>
  <c r="Q4" i="239"/>
  <c r="P4" i="204"/>
  <c r="V546" i="131"/>
  <c r="W546" i="131"/>
  <c r="P4" i="185"/>
  <c r="X536" i="131"/>
  <c r="S4" i="184"/>
  <c r="S4" i="153"/>
  <c r="Y726" i="131"/>
  <c r="T4" i="203"/>
  <c r="R4" i="205"/>
  <c r="X746" i="131"/>
  <c r="X515" i="131"/>
  <c r="Y515" i="131"/>
  <c r="T4" i="182"/>
  <c r="Q4" i="202"/>
  <c r="W716" i="131"/>
  <c r="Z706" i="131"/>
  <c r="U4" i="201"/>
  <c r="AA526" i="131"/>
  <c r="V4" i="183"/>
  <c r="W435" i="131"/>
  <c r="Q4" i="174"/>
  <c r="O4" i="181"/>
  <c r="Q4" i="173"/>
  <c r="W425" i="131"/>
  <c r="S4" i="172"/>
  <c r="Y415" i="131"/>
  <c r="T4" i="172"/>
  <c r="P4" i="171"/>
  <c r="V405" i="131"/>
  <c r="Q4" i="163"/>
  <c r="Q4" i="161"/>
  <c r="W301" i="131"/>
  <c r="X231" i="131"/>
  <c r="R4" i="151"/>
  <c r="Q4" i="142"/>
  <c r="W106" i="131"/>
  <c r="S4" i="141"/>
  <c r="N547" i="131"/>
  <c r="N548" i="131"/>
  <c r="AD335" i="131"/>
  <c r="AD208" i="131"/>
  <c r="AD23" i="131"/>
  <c r="AD96" i="131"/>
  <c r="AD311" i="131"/>
  <c r="AD218" i="131"/>
  <c r="AD12" i="131"/>
  <c r="Y4" i="133"/>
  <c r="AD2" i="131"/>
  <c r="Y4" i="53"/>
  <c r="AD196" i="131"/>
  <c r="AD46" i="131"/>
  <c r="AD917" i="131"/>
  <c r="AD927" i="131"/>
  <c r="AD948" i="131"/>
  <c r="AD325" i="131"/>
  <c r="Y4" i="163"/>
  <c r="AD33" i="131"/>
  <c r="T4" i="225"/>
  <c r="T4" i="164"/>
  <c r="AD938" i="131"/>
  <c r="S4" i="224"/>
  <c r="T4" i="224"/>
  <c r="Z786" i="131"/>
  <c r="T4" i="209"/>
  <c r="Z776" i="131"/>
  <c r="T4" i="208"/>
  <c r="T4" i="135"/>
  <c r="W4" i="222"/>
  <c r="Y766" i="131"/>
  <c r="T4" i="207"/>
  <c r="R4" i="223"/>
  <c r="S4" i="223"/>
  <c r="Z2" i="223"/>
  <c r="Z2" i="183"/>
  <c r="Z2" i="171"/>
  <c r="Z2" i="152"/>
  <c r="Z2" i="182"/>
  <c r="Z2" i="133"/>
  <c r="Z2" i="201"/>
  <c r="Z2" i="205"/>
  <c r="Z2" i="221"/>
  <c r="Z2" i="206"/>
  <c r="Z2" i="172"/>
  <c r="Z2" i="162"/>
  <c r="Z2" i="141"/>
  <c r="Z2" i="224"/>
  <c r="Z2" i="222"/>
  <c r="Z2" i="163"/>
  <c r="Z2" i="151"/>
  <c r="Z2" i="207"/>
  <c r="Z2" i="204"/>
  <c r="Z2" i="53"/>
  <c r="Z2" i="202"/>
  <c r="Z2" i="181"/>
  <c r="Z2" i="134"/>
  <c r="Z2" i="239"/>
  <c r="Z2" i="184"/>
  <c r="Z2" i="192"/>
  <c r="Z2" i="200"/>
  <c r="Z2" i="168"/>
  <c r="Z2" i="187"/>
  <c r="Z2" i="157"/>
  <c r="Z2" i="176"/>
  <c r="Z2" i="144"/>
  <c r="Z2" i="160"/>
  <c r="Z2" i="228"/>
  <c r="Z2" i="179"/>
  <c r="Z2" i="173"/>
  <c r="Z2" i="174"/>
  <c r="Z2" i="156"/>
  <c r="Z2" i="175"/>
  <c r="Z2" i="149"/>
  <c r="Z2" i="145"/>
  <c r="Z2" i="226"/>
  <c r="Z2" i="167"/>
  <c r="Z2" i="220"/>
  <c r="Z2" i="230"/>
  <c r="Z2" i="165"/>
  <c r="Z2" i="169"/>
  <c r="Z2" i="148"/>
  <c r="Z2" i="170"/>
  <c r="Z2" i="136"/>
  <c r="Z2" i="139"/>
  <c r="Z2" i="186"/>
  <c r="Z2" i="158"/>
  <c r="Z2" i="212"/>
  <c r="Z2" i="225"/>
  <c r="Z2" i="203"/>
  <c r="Z2" i="164"/>
  <c r="Z2" i="140"/>
  <c r="Z2" i="154"/>
  <c r="Z2" i="180"/>
  <c r="Z2" i="150"/>
  <c r="Z2" i="138"/>
  <c r="Z2" i="137"/>
  <c r="Z2" i="196"/>
  <c r="Z2" i="215"/>
  <c r="Z2" i="199"/>
  <c r="Z2" i="198"/>
  <c r="Z2" i="135"/>
  <c r="Z2" i="227"/>
  <c r="Z2" i="159"/>
  <c r="Z2" i="209"/>
  <c r="Z2" i="161"/>
  <c r="AE1" i="131"/>
  <c r="AE907" i="131"/>
  <c r="Z2" i="189"/>
  <c r="Z2" i="197"/>
  <c r="Z2" i="214"/>
  <c r="Z2" i="178"/>
  <c r="Z2" i="190"/>
  <c r="Z2" i="177"/>
  <c r="Z2" i="217"/>
  <c r="Z2" i="153"/>
  <c r="Z2" i="143"/>
  <c r="Z2" i="188"/>
  <c r="Z2" i="210"/>
  <c r="Z2" i="194"/>
  <c r="Z2" i="195"/>
  <c r="Z2" i="213"/>
  <c r="Z2" i="218"/>
  <c r="Z2" i="146"/>
  <c r="Z2" i="166"/>
  <c r="Z2" i="147"/>
  <c r="Z2" i="219"/>
  <c r="Z2" i="216"/>
  <c r="Z2" i="229"/>
  <c r="Z2" i="191"/>
  <c r="Z2" i="185"/>
  <c r="Z2" i="193"/>
  <c r="Z2" i="211"/>
  <c r="Z2" i="208"/>
  <c r="Z2" i="155"/>
  <c r="Z2" i="142"/>
  <c r="Y4" i="152"/>
  <c r="Y4" i="141"/>
  <c r="Y4" i="162"/>
  <c r="Y4" i="134"/>
  <c r="Y4" i="151"/>
  <c r="AD505" i="131"/>
  <c r="Y4" i="181"/>
  <c r="U4" i="206"/>
  <c r="AA756" i="131"/>
  <c r="S4" i="221"/>
  <c r="Q4" i="185"/>
  <c r="Q4" i="204"/>
  <c r="W736" i="131"/>
  <c r="R4" i="239"/>
  <c r="Y536" i="131"/>
  <c r="T4" i="184"/>
  <c r="I6" i="185"/>
  <c r="I5" i="185"/>
  <c r="T4" i="153"/>
  <c r="Z726" i="131"/>
  <c r="S4" i="205"/>
  <c r="Y746" i="131"/>
  <c r="T4" i="205"/>
  <c r="S4" i="182"/>
  <c r="R4" i="202"/>
  <c r="X716" i="131"/>
  <c r="AA706" i="131"/>
  <c r="V4" i="201"/>
  <c r="R4" i="185"/>
  <c r="X546" i="131"/>
  <c r="AB526" i="131"/>
  <c r="W4" i="183"/>
  <c r="Z515" i="131"/>
  <c r="U4" i="182"/>
  <c r="X435" i="131"/>
  <c r="R4" i="174"/>
  <c r="P4" i="181"/>
  <c r="R4" i="173"/>
  <c r="X425" i="131"/>
  <c r="Z415" i="131"/>
  <c r="U4" i="172"/>
  <c r="Q4" i="171"/>
  <c r="W405" i="131"/>
  <c r="R4" i="163"/>
  <c r="R4" i="161"/>
  <c r="X301" i="131"/>
  <c r="Y231" i="131"/>
  <c r="S4" i="151"/>
  <c r="R4" i="142"/>
  <c r="X106" i="131"/>
  <c r="BA2" i="4"/>
  <c r="BD2" i="4"/>
  <c r="AE33" i="131"/>
  <c r="AE325" i="131"/>
  <c r="AE948" i="131"/>
  <c r="AE927" i="131"/>
  <c r="AE917" i="131"/>
  <c r="AE46" i="131"/>
  <c r="AE196" i="131"/>
  <c r="Z4" i="151"/>
  <c r="AE2" i="131"/>
  <c r="Z4" i="53"/>
  <c r="AE12" i="131"/>
  <c r="Z4" i="133"/>
  <c r="AE218" i="131"/>
  <c r="AE311" i="131"/>
  <c r="Z4" i="162"/>
  <c r="AE96" i="131"/>
  <c r="Z4" i="141"/>
  <c r="AE23" i="131"/>
  <c r="AE208" i="131"/>
  <c r="AE335" i="131"/>
  <c r="U4" i="225"/>
  <c r="U4" i="164"/>
  <c r="AE938" i="131"/>
  <c r="AA786" i="131"/>
  <c r="U4" i="209"/>
  <c r="AA776" i="131"/>
  <c r="U4" i="208"/>
  <c r="U4" i="135"/>
  <c r="X4" i="222"/>
  <c r="Z766" i="131"/>
  <c r="U4" i="207"/>
  <c r="AA2" i="202"/>
  <c r="AA2" i="181"/>
  <c r="AA2" i="223"/>
  <c r="AA2" i="183"/>
  <c r="AA2" i="171"/>
  <c r="AA2" i="152"/>
  <c r="AA2" i="182"/>
  <c r="AA2" i="133"/>
  <c r="AA2" i="201"/>
  <c r="AA2" i="205"/>
  <c r="AA2" i="221"/>
  <c r="AA2" i="206"/>
  <c r="AA2" i="172"/>
  <c r="AA2" i="162"/>
  <c r="AA2" i="141"/>
  <c r="AA2" i="224"/>
  <c r="AA2" i="222"/>
  <c r="AA2" i="163"/>
  <c r="AA2" i="151"/>
  <c r="AA2" i="134"/>
  <c r="AA2" i="207"/>
  <c r="AA2" i="53"/>
  <c r="AA2" i="204"/>
  <c r="AA2" i="218"/>
  <c r="AA2" i="194"/>
  <c r="AA2" i="200"/>
  <c r="AA2" i="180"/>
  <c r="AA2" i="203"/>
  <c r="AA2" i="160"/>
  <c r="AA2" i="166"/>
  <c r="AA2" i="156"/>
  <c r="AA2" i="149"/>
  <c r="AA2" i="146"/>
  <c r="AA2" i="211"/>
  <c r="AA2" i="187"/>
  <c r="AA2" i="198"/>
  <c r="AA2" i="179"/>
  <c r="AA2" i="177"/>
  <c r="AA2" i="144"/>
  <c r="AA2" i="155"/>
  <c r="AF1" i="131"/>
  <c r="AF907" i="131"/>
  <c r="AA2" i="195"/>
  <c r="AA2" i="135"/>
  <c r="AA2" i="186"/>
  <c r="AA2" i="229"/>
  <c r="AA2" i="196"/>
  <c r="AA2" i="158"/>
  <c r="AA2" i="165"/>
  <c r="AA2" i="139"/>
  <c r="AA2" i="154"/>
  <c r="AA2" i="212"/>
  <c r="AA2" i="192"/>
  <c r="AA2" i="239"/>
  <c r="AA2" i="220"/>
  <c r="AA2" i="208"/>
  <c r="AA2" i="193"/>
  <c r="AA2" i="210"/>
  <c r="AA2" i="157"/>
  <c r="AA2" i="213"/>
  <c r="AA2" i="153"/>
  <c r="AA2" i="174"/>
  <c r="AA2" i="137"/>
  <c r="AA2" i="226"/>
  <c r="AA2" i="176"/>
  <c r="AA2" i="189"/>
  <c r="AA2" i="173"/>
  <c r="AA2" i="225"/>
  <c r="AA2" i="185"/>
  <c r="AA2" i="150"/>
  <c r="AA2" i="169"/>
  <c r="AA2" i="170"/>
  <c r="AA2" i="215"/>
  <c r="AA2" i="219"/>
  <c r="AA2" i="168"/>
  <c r="AA2" i="230"/>
  <c r="AA2" i="159"/>
  <c r="AA2" i="216"/>
  <c r="AA2" i="178"/>
  <c r="AA2" i="140"/>
  <c r="AA2" i="175"/>
  <c r="AA2" i="148"/>
  <c r="AA2" i="199"/>
  <c r="AA2" i="214"/>
  <c r="AA2" i="227"/>
  <c r="AA2" i="197"/>
  <c r="AA2" i="143"/>
  <c r="AA2" i="188"/>
  <c r="AA2" i="228"/>
  <c r="AA2" i="161"/>
  <c r="AA2" i="136"/>
  <c r="AA2" i="147"/>
  <c r="AA2" i="191"/>
  <c r="AA2" i="209"/>
  <c r="AA2" i="217"/>
  <c r="AA2" i="184"/>
  <c r="AA2" i="138"/>
  <c r="AA2" i="167"/>
  <c r="AA2" i="190"/>
  <c r="AA2" i="164"/>
  <c r="AA2" i="145"/>
  <c r="AA2" i="142"/>
  <c r="AE1008" i="131"/>
  <c r="AF1008" i="131"/>
  <c r="AG1008" i="131"/>
  <c r="AH1008" i="131"/>
  <c r="Z4" i="152"/>
  <c r="Z4" i="134"/>
  <c r="Z4" i="163"/>
  <c r="AE505" i="131"/>
  <c r="Z4" i="181"/>
  <c r="V4" i="206"/>
  <c r="AB756" i="131"/>
  <c r="W4" i="206"/>
  <c r="V4" i="221"/>
  <c r="U4" i="221"/>
  <c r="X736" i="131"/>
  <c r="S4" i="239"/>
  <c r="R4" i="204"/>
  <c r="Z536" i="131"/>
  <c r="U4" i="153"/>
  <c r="AA726" i="131"/>
  <c r="U4" i="203"/>
  <c r="Z746" i="131"/>
  <c r="U4" i="205"/>
  <c r="S4" i="202"/>
  <c r="Y716" i="131"/>
  <c r="T4" i="202"/>
  <c r="AB706" i="131"/>
  <c r="W4" i="201"/>
  <c r="S4" i="185"/>
  <c r="Y546" i="131"/>
  <c r="AC526" i="131"/>
  <c r="X4" i="183"/>
  <c r="AA515" i="131"/>
  <c r="V4" i="182"/>
  <c r="Y435" i="131"/>
  <c r="S4" i="174"/>
  <c r="Q4" i="181"/>
  <c r="S4" i="173"/>
  <c r="Y425" i="131"/>
  <c r="AA415" i="131"/>
  <c r="V4" i="172"/>
  <c r="R4" i="171"/>
  <c r="X405" i="131"/>
  <c r="S4" i="163"/>
  <c r="S4" i="161"/>
  <c r="Y301" i="131"/>
  <c r="Z231" i="131"/>
  <c r="S4" i="142"/>
  <c r="Y106" i="131"/>
  <c r="A1" i="53"/>
  <c r="AF335" i="131"/>
  <c r="AF208" i="131"/>
  <c r="AF23" i="131"/>
  <c r="AF96" i="131"/>
  <c r="AF311" i="131"/>
  <c r="AF218" i="131"/>
  <c r="AF12" i="131"/>
  <c r="AF2" i="131"/>
  <c r="AA4" i="53"/>
  <c r="AF196" i="131"/>
  <c r="AF46" i="131"/>
  <c r="AF917" i="131"/>
  <c r="AF927" i="131"/>
  <c r="AF948" i="131"/>
  <c r="AF325" i="131"/>
  <c r="AA4" i="163"/>
  <c r="AF33" i="131"/>
  <c r="V4" i="225"/>
  <c r="V4" i="164"/>
  <c r="AF938" i="131"/>
  <c r="U4" i="224"/>
  <c r="AB786" i="131"/>
  <c r="V4" i="209"/>
  <c r="AB776" i="131"/>
  <c r="V4" i="208"/>
  <c r="X4" i="135"/>
  <c r="W4" i="135"/>
  <c r="V4" i="135"/>
  <c r="Y4" i="222"/>
  <c r="AA766" i="131"/>
  <c r="AB766" i="131"/>
  <c r="W4" i="207"/>
  <c r="T4" i="223"/>
  <c r="AB2" i="134"/>
  <c r="AB2" i="53"/>
  <c r="AB2" i="202"/>
  <c r="AB2" i="181"/>
  <c r="AB2" i="223"/>
  <c r="AB2" i="183"/>
  <c r="AB2" i="171"/>
  <c r="AB2" i="152"/>
  <c r="AB2" i="182"/>
  <c r="AB2" i="133"/>
  <c r="AB2" i="201"/>
  <c r="AB2" i="205"/>
  <c r="AB2" i="221"/>
  <c r="AB2" i="206"/>
  <c r="AB2" i="172"/>
  <c r="AB2" i="162"/>
  <c r="AB2" i="141"/>
  <c r="AB2" i="204"/>
  <c r="AB2" i="163"/>
  <c r="AB2" i="151"/>
  <c r="AB2" i="207"/>
  <c r="AB2" i="222"/>
  <c r="AB2" i="224"/>
  <c r="AB2" i="239"/>
  <c r="AB2" i="208"/>
  <c r="AB2" i="184"/>
  <c r="AB2" i="195"/>
  <c r="AB2" i="215"/>
  <c r="AB2" i="160"/>
  <c r="AB2" i="135"/>
  <c r="AB2" i="200"/>
  <c r="AB2" i="198"/>
  <c r="AB2" i="178"/>
  <c r="AB2" i="226"/>
  <c r="AB2" i="196"/>
  <c r="AB2" i="179"/>
  <c r="AB2" i="192"/>
  <c r="AB2" i="175"/>
  <c r="AB2" i="174"/>
  <c r="AG1" i="131"/>
  <c r="AB2" i="193"/>
  <c r="AB2" i="156"/>
  <c r="AB2" i="159"/>
  <c r="AB2" i="218"/>
  <c r="AB2" i="191"/>
  <c r="AB2" i="230"/>
  <c r="AB2" i="190"/>
  <c r="AB2" i="170"/>
  <c r="AB2" i="169"/>
  <c r="AB2" i="168"/>
  <c r="AB2" i="144"/>
  <c r="AB2" i="150"/>
  <c r="AB2" i="136"/>
  <c r="AB2" i="210"/>
  <c r="AB2" i="227"/>
  <c r="AB2" i="225"/>
  <c r="AB2" i="188"/>
  <c r="AB2" i="154"/>
  <c r="AB2" i="164"/>
  <c r="AB2" i="187"/>
  <c r="AB2" i="149"/>
  <c r="AB2" i="140"/>
  <c r="AB2" i="185"/>
  <c r="AB2" i="155"/>
  <c r="AB2" i="138"/>
  <c r="AB2" i="180"/>
  <c r="AB2" i="194"/>
  <c r="AB2" i="217"/>
  <c r="AB2" i="219"/>
  <c r="AB2" i="209"/>
  <c r="AB2" i="146"/>
  <c r="AB2" i="173"/>
  <c r="AB2" i="177"/>
  <c r="AB2" i="186"/>
  <c r="AB2" i="216"/>
  <c r="AB2" i="214"/>
  <c r="AB2" i="176"/>
  <c r="AB2" i="229"/>
  <c r="AB2" i="147"/>
  <c r="AB2" i="153"/>
  <c r="AB2" i="157"/>
  <c r="AB2" i="158"/>
  <c r="AB2" i="139"/>
  <c r="AB2" i="189"/>
  <c r="AB2" i="197"/>
  <c r="AB2" i="161"/>
  <c r="AB2" i="167"/>
  <c r="AB2" i="145"/>
  <c r="AB2" i="137"/>
  <c r="AB2" i="142"/>
  <c r="AB2" i="228"/>
  <c r="AB2" i="199"/>
  <c r="AB2" i="211"/>
  <c r="AB2" i="166"/>
  <c r="AB2" i="220"/>
  <c r="AB2" i="165"/>
  <c r="AB2" i="212"/>
  <c r="AB2" i="143"/>
  <c r="AB2" i="148"/>
  <c r="AB2" i="213"/>
  <c r="AB2" i="203"/>
  <c r="AA4" i="141"/>
  <c r="AA4" i="152"/>
  <c r="AA4" i="162"/>
  <c r="AA4" i="133"/>
  <c r="AA4" i="134"/>
  <c r="AA4" i="151"/>
  <c r="AF505" i="131"/>
  <c r="AA4" i="181"/>
  <c r="AC756" i="131"/>
  <c r="W4" i="221"/>
  <c r="V4" i="203"/>
  <c r="Y736" i="131"/>
  <c r="S4" i="204"/>
  <c r="AA536" i="131"/>
  <c r="V4" i="184"/>
  <c r="U4" i="184"/>
  <c r="AB726" i="131"/>
  <c r="V4" i="153"/>
  <c r="AA746" i="131"/>
  <c r="V4" i="205"/>
  <c r="Z716" i="131"/>
  <c r="U4" i="202"/>
  <c r="AC706" i="131"/>
  <c r="X4" i="201"/>
  <c r="T4" i="185"/>
  <c r="Z546" i="131"/>
  <c r="AD526" i="131"/>
  <c r="Y4" i="183"/>
  <c r="AB515" i="131"/>
  <c r="W4" i="182"/>
  <c r="Z435" i="131"/>
  <c r="T4" i="174"/>
  <c r="R4" i="181"/>
  <c r="T4" i="173"/>
  <c r="Z425" i="131"/>
  <c r="AB415" i="131"/>
  <c r="W4" i="172"/>
  <c r="S4" i="171"/>
  <c r="Y405" i="131"/>
  <c r="T4" i="171"/>
  <c r="T4" i="161"/>
  <c r="Z301" i="131"/>
  <c r="AA231" i="131"/>
  <c r="W4" i="153"/>
  <c r="T4" i="142"/>
  <c r="Z106" i="131"/>
  <c r="AH345" i="131"/>
  <c r="C3" i="4"/>
  <c r="E3" i="4"/>
  <c r="G3" i="4"/>
  <c r="I3" i="4"/>
  <c r="AA3" i="4"/>
  <c r="AC3" i="4"/>
  <c r="AE3" i="4"/>
  <c r="AG3" i="4"/>
  <c r="AI3" i="4"/>
  <c r="AK3" i="4"/>
  <c r="AM3" i="4"/>
  <c r="AO3" i="4"/>
  <c r="AQ3" i="4"/>
  <c r="AS3" i="4"/>
  <c r="AU3" i="4"/>
  <c r="AW3" i="4"/>
  <c r="AY3" i="4"/>
  <c r="BA3" i="4"/>
  <c r="C4" i="4"/>
  <c r="E4" i="4"/>
  <c r="G4" i="4"/>
  <c r="I4" i="4"/>
  <c r="AE4" i="4"/>
  <c r="AF4" i="4"/>
  <c r="AG4" i="4"/>
  <c r="AI4" i="4"/>
  <c r="AK4" i="4"/>
  <c r="AM4" i="4"/>
  <c r="AO4" i="4"/>
  <c r="AQ4" i="4"/>
  <c r="AS4" i="4"/>
  <c r="AU4" i="4"/>
  <c r="AW4" i="4"/>
  <c r="AY4" i="4"/>
  <c r="BA4" i="4"/>
  <c r="C5" i="4"/>
  <c r="E5" i="4"/>
  <c r="G5" i="4"/>
  <c r="I5" i="4"/>
  <c r="O32" i="131"/>
  <c r="AA5" i="4"/>
  <c r="AC5" i="4"/>
  <c r="AD5" i="4"/>
  <c r="AE5" i="4"/>
  <c r="AG5" i="4"/>
  <c r="AI5" i="4"/>
  <c r="AK5" i="4"/>
  <c r="AM5" i="4"/>
  <c r="AO5" i="4"/>
  <c r="AQ5" i="4"/>
  <c r="AS5" i="4"/>
  <c r="AU5" i="4"/>
  <c r="AW5" i="4"/>
  <c r="AY5" i="4"/>
  <c r="BA5" i="4"/>
  <c r="C6" i="4"/>
  <c r="E6" i="4"/>
  <c r="G6" i="4"/>
  <c r="I6" i="4"/>
  <c r="O307" i="131"/>
  <c r="AA6" i="4"/>
  <c r="AC6" i="4"/>
  <c r="AD6" i="4"/>
  <c r="AE6" i="4"/>
  <c r="AG6" i="4"/>
  <c r="AI6" i="4"/>
  <c r="AK6" i="4"/>
  <c r="AM6" i="4"/>
  <c r="AO6" i="4"/>
  <c r="AQ6" i="4"/>
  <c r="AS6" i="4"/>
  <c r="AU6" i="4"/>
  <c r="AW6" i="4"/>
  <c r="AY6" i="4"/>
  <c r="BA6" i="4"/>
  <c r="C7" i="4"/>
  <c r="E7" i="4"/>
  <c r="G7" i="4"/>
  <c r="I7" i="4"/>
  <c r="AA7" i="4"/>
  <c r="AC7" i="4"/>
  <c r="AD7" i="4"/>
  <c r="AE7" i="4"/>
  <c r="AG7" i="4"/>
  <c r="AI7" i="4"/>
  <c r="AK7" i="4"/>
  <c r="AM7" i="4"/>
  <c r="AO7" i="4"/>
  <c r="AQ7" i="4"/>
  <c r="AS7" i="4"/>
  <c r="AU7" i="4"/>
  <c r="AW7" i="4"/>
  <c r="AY7" i="4"/>
  <c r="BA7" i="4"/>
  <c r="C8" i="4"/>
  <c r="E8" i="4"/>
  <c r="G8" i="4"/>
  <c r="I8" i="4"/>
  <c r="AA8" i="4"/>
  <c r="AC8" i="4"/>
  <c r="AD8" i="4"/>
  <c r="AE8" i="4"/>
  <c r="AG8" i="4"/>
  <c r="AI8" i="4"/>
  <c r="AK8" i="4"/>
  <c r="AM8" i="4"/>
  <c r="AO8" i="4"/>
  <c r="AQ8" i="4"/>
  <c r="AS8" i="4"/>
  <c r="AU8" i="4"/>
  <c r="AW8" i="4"/>
  <c r="AY8" i="4"/>
  <c r="BA8" i="4"/>
  <c r="C9" i="4"/>
  <c r="E9" i="4"/>
  <c r="G9" i="4"/>
  <c r="I9" i="4"/>
  <c r="AA9" i="4"/>
  <c r="AC9" i="4"/>
  <c r="AD9" i="4"/>
  <c r="AE9" i="4"/>
  <c r="AG9" i="4"/>
  <c r="AI9" i="4"/>
  <c r="AK9" i="4"/>
  <c r="AM9" i="4"/>
  <c r="AO9" i="4"/>
  <c r="AQ9" i="4"/>
  <c r="AS9" i="4"/>
  <c r="AU9" i="4"/>
  <c r="AW9" i="4"/>
  <c r="AY9" i="4"/>
  <c r="BA9" i="4"/>
  <c r="C10" i="4"/>
  <c r="E10" i="4"/>
  <c r="G10" i="4"/>
  <c r="I10" i="4"/>
  <c r="AA10" i="4"/>
  <c r="AC10" i="4"/>
  <c r="AD10" i="4"/>
  <c r="AE10" i="4"/>
  <c r="AG10" i="4"/>
  <c r="AI10" i="4"/>
  <c r="AK10" i="4"/>
  <c r="AM10" i="4"/>
  <c r="AO10" i="4"/>
  <c r="AQ10" i="4"/>
  <c r="AS10" i="4"/>
  <c r="AU10" i="4"/>
  <c r="AW10" i="4"/>
  <c r="AY10" i="4"/>
  <c r="BA10" i="4"/>
  <c r="C11" i="4"/>
  <c r="E11" i="4"/>
  <c r="G11" i="4"/>
  <c r="I11" i="4"/>
  <c r="AA11" i="4"/>
  <c r="AC11" i="4"/>
  <c r="AD11" i="4"/>
  <c r="AE11" i="4"/>
  <c r="AG11" i="4"/>
  <c r="AI11" i="4"/>
  <c r="AK11" i="4"/>
  <c r="AM11" i="4"/>
  <c r="AO11" i="4"/>
  <c r="AQ11" i="4"/>
  <c r="AS11" i="4"/>
  <c r="AU11" i="4"/>
  <c r="AW11" i="4"/>
  <c r="AY11" i="4"/>
  <c r="BA11" i="4"/>
  <c r="C12" i="4"/>
  <c r="E12" i="4"/>
  <c r="G12" i="4"/>
  <c r="I12" i="4"/>
  <c r="O107" i="131"/>
  <c r="AA12" i="4"/>
  <c r="AC12" i="4"/>
  <c r="AD12" i="4"/>
  <c r="AE12" i="4"/>
  <c r="AG12" i="4"/>
  <c r="AI12" i="4"/>
  <c r="AK12" i="4"/>
  <c r="AM12" i="4"/>
  <c r="AO12" i="4"/>
  <c r="AQ12" i="4"/>
  <c r="AS12" i="4"/>
  <c r="AU12" i="4"/>
  <c r="AW12" i="4"/>
  <c r="AY12" i="4"/>
  <c r="BA12" i="4"/>
  <c r="C13" i="4"/>
  <c r="E13" i="4"/>
  <c r="G13" i="4"/>
  <c r="I13" i="4"/>
  <c r="O108" i="131"/>
  <c r="AA13" i="4"/>
  <c r="AC13" i="4"/>
  <c r="AD13" i="4"/>
  <c r="AE13" i="4"/>
  <c r="AG13" i="4"/>
  <c r="AI13" i="4"/>
  <c r="AK13" i="4"/>
  <c r="AM13" i="4"/>
  <c r="AO13" i="4"/>
  <c r="AQ13" i="4"/>
  <c r="AS13" i="4"/>
  <c r="AU13" i="4"/>
  <c r="AW13" i="4"/>
  <c r="AY13" i="4"/>
  <c r="BA13" i="4"/>
  <c r="C14" i="4"/>
  <c r="E14" i="4"/>
  <c r="G14" i="4"/>
  <c r="I14" i="4"/>
  <c r="O109" i="131"/>
  <c r="AA14" i="4"/>
  <c r="AC14" i="4"/>
  <c r="AD14" i="4"/>
  <c r="AE14" i="4"/>
  <c r="AG14" i="4"/>
  <c r="AI14" i="4"/>
  <c r="AK14" i="4"/>
  <c r="AM14" i="4"/>
  <c r="AO14" i="4"/>
  <c r="AQ14" i="4"/>
  <c r="AS14" i="4"/>
  <c r="AU14" i="4"/>
  <c r="AW14" i="4"/>
  <c r="AY14" i="4"/>
  <c r="BA14" i="4"/>
  <c r="C15" i="4"/>
  <c r="E15" i="4"/>
  <c r="G15" i="4"/>
  <c r="I15" i="4"/>
  <c r="O110" i="131"/>
  <c r="AA15" i="4"/>
  <c r="AC15" i="4"/>
  <c r="AD15" i="4"/>
  <c r="AE15" i="4"/>
  <c r="AG15" i="4"/>
  <c r="AI15" i="4"/>
  <c r="AK15" i="4"/>
  <c r="AM15" i="4"/>
  <c r="AO15" i="4"/>
  <c r="AQ15" i="4"/>
  <c r="AS15" i="4"/>
  <c r="AU15" i="4"/>
  <c r="AW15" i="4"/>
  <c r="AY15" i="4"/>
  <c r="BA15" i="4"/>
  <c r="C16" i="4"/>
  <c r="E16" i="4"/>
  <c r="G16" i="4"/>
  <c r="I16" i="4"/>
  <c r="AA16" i="4"/>
  <c r="AC16" i="4"/>
  <c r="AD16" i="4"/>
  <c r="AE16" i="4"/>
  <c r="AG16" i="4"/>
  <c r="AI16" i="4"/>
  <c r="AK16" i="4"/>
  <c r="AM16" i="4"/>
  <c r="AO16" i="4"/>
  <c r="AQ16" i="4"/>
  <c r="AS16" i="4"/>
  <c r="AU16" i="4"/>
  <c r="AW16" i="4"/>
  <c r="AY16" i="4"/>
  <c r="BA16" i="4"/>
  <c r="C17" i="4"/>
  <c r="E17" i="4"/>
  <c r="G17" i="4"/>
  <c r="I17" i="4"/>
  <c r="AA17" i="4"/>
  <c r="AC17" i="4"/>
  <c r="AD17" i="4"/>
  <c r="AE17" i="4"/>
  <c r="AG17" i="4"/>
  <c r="AI17" i="4"/>
  <c r="AK17" i="4"/>
  <c r="AM17" i="4"/>
  <c r="AO17" i="4"/>
  <c r="AQ17" i="4"/>
  <c r="AS17" i="4"/>
  <c r="AU17" i="4"/>
  <c r="AW17" i="4"/>
  <c r="AY17" i="4"/>
  <c r="BA17" i="4"/>
  <c r="C18" i="4"/>
  <c r="E18" i="4"/>
  <c r="G18" i="4"/>
  <c r="I18" i="4"/>
  <c r="O111" i="131"/>
  <c r="AA18" i="4"/>
  <c r="AC18" i="4"/>
  <c r="AD18" i="4"/>
  <c r="AE18" i="4"/>
  <c r="AG18" i="4"/>
  <c r="AI18" i="4"/>
  <c r="AK18" i="4"/>
  <c r="AM18" i="4"/>
  <c r="AO18" i="4"/>
  <c r="AQ18" i="4"/>
  <c r="AS18" i="4"/>
  <c r="AU18" i="4"/>
  <c r="AW18" i="4"/>
  <c r="AY18" i="4"/>
  <c r="BA18" i="4"/>
  <c r="C19" i="4"/>
  <c r="E19" i="4"/>
  <c r="G19" i="4"/>
  <c r="I19" i="4"/>
  <c r="O112" i="131"/>
  <c r="AA19" i="4"/>
  <c r="AC19" i="4"/>
  <c r="AD19" i="4"/>
  <c r="AE19" i="4"/>
  <c r="AG19" i="4"/>
  <c r="AI19" i="4"/>
  <c r="AK19" i="4"/>
  <c r="AM19" i="4"/>
  <c r="AO19" i="4"/>
  <c r="AQ19" i="4"/>
  <c r="AS19" i="4"/>
  <c r="AU19" i="4"/>
  <c r="AW19" i="4"/>
  <c r="AY19" i="4"/>
  <c r="BA19" i="4"/>
  <c r="C20" i="4"/>
  <c r="E20" i="4"/>
  <c r="G20" i="4"/>
  <c r="I20" i="4"/>
  <c r="AA20" i="4"/>
  <c r="AC20" i="4"/>
  <c r="AD20" i="4"/>
  <c r="AE20" i="4"/>
  <c r="AG20" i="4"/>
  <c r="AI20" i="4"/>
  <c r="AK20" i="4"/>
  <c r="AM20" i="4"/>
  <c r="AO20" i="4"/>
  <c r="AQ20" i="4"/>
  <c r="AS20" i="4"/>
  <c r="AU20" i="4"/>
  <c r="AW20" i="4"/>
  <c r="AY20" i="4"/>
  <c r="BA20" i="4"/>
  <c r="C21" i="4"/>
  <c r="E21" i="4"/>
  <c r="G21" i="4"/>
  <c r="I21" i="4"/>
  <c r="AA21" i="4"/>
  <c r="AC21" i="4"/>
  <c r="AD21" i="4"/>
  <c r="AE21" i="4"/>
  <c r="AG21" i="4"/>
  <c r="AI21" i="4"/>
  <c r="AK21" i="4"/>
  <c r="AM21" i="4"/>
  <c r="AO21" i="4"/>
  <c r="AQ21" i="4"/>
  <c r="AS21" i="4"/>
  <c r="AU21" i="4"/>
  <c r="AW21" i="4"/>
  <c r="AY21" i="4"/>
  <c r="BA21" i="4"/>
  <c r="C22" i="4"/>
  <c r="E22" i="4"/>
  <c r="G22" i="4"/>
  <c r="I22" i="4"/>
  <c r="AA22" i="4"/>
  <c r="AC22" i="4"/>
  <c r="AD22" i="4"/>
  <c r="AE22" i="4"/>
  <c r="AG22" i="4"/>
  <c r="AI22" i="4"/>
  <c r="AK22" i="4"/>
  <c r="AM22" i="4"/>
  <c r="AO22" i="4"/>
  <c r="AQ22" i="4"/>
  <c r="AS22" i="4"/>
  <c r="AU22" i="4"/>
  <c r="AW22" i="4"/>
  <c r="AY22" i="4"/>
  <c r="BA22" i="4"/>
  <c r="C23" i="4"/>
  <c r="E23" i="4"/>
  <c r="G23" i="4"/>
  <c r="I23" i="4"/>
  <c r="AA23" i="4"/>
  <c r="AC23" i="4"/>
  <c r="AD23" i="4"/>
  <c r="AE23" i="4"/>
  <c r="AG23" i="4"/>
  <c r="AI23" i="4"/>
  <c r="AK23" i="4"/>
  <c r="AM23" i="4"/>
  <c r="AO23" i="4"/>
  <c r="AQ23" i="4"/>
  <c r="AS23" i="4"/>
  <c r="AU23" i="4"/>
  <c r="AW23" i="4"/>
  <c r="AY23" i="4"/>
  <c r="BA23" i="4"/>
  <c r="C24" i="4"/>
  <c r="E24" i="4"/>
  <c r="G24" i="4"/>
  <c r="I24" i="4"/>
  <c r="AA24" i="4"/>
  <c r="AC24" i="4"/>
  <c r="AD24" i="4"/>
  <c r="AE24" i="4"/>
  <c r="AG24" i="4"/>
  <c r="AI24" i="4"/>
  <c r="AK24" i="4"/>
  <c r="AM24" i="4"/>
  <c r="AO24" i="4"/>
  <c r="AQ24" i="4"/>
  <c r="AS24" i="4"/>
  <c r="AU24" i="4"/>
  <c r="AW24" i="4"/>
  <c r="AY24" i="4"/>
  <c r="BA24" i="4"/>
  <c r="C25" i="4"/>
  <c r="E25" i="4"/>
  <c r="G25" i="4"/>
  <c r="I25" i="4"/>
  <c r="AA25" i="4"/>
  <c r="AC25" i="4"/>
  <c r="AD25" i="4"/>
  <c r="AE25" i="4"/>
  <c r="AG25" i="4"/>
  <c r="AI25" i="4"/>
  <c r="AK25" i="4"/>
  <c r="AM25" i="4"/>
  <c r="AO25" i="4"/>
  <c r="AQ25" i="4"/>
  <c r="AS25" i="4"/>
  <c r="AU25" i="4"/>
  <c r="AW25" i="4"/>
  <c r="AY25" i="4"/>
  <c r="BA25" i="4"/>
  <c r="C26" i="4"/>
  <c r="E26" i="4"/>
  <c r="G26" i="4"/>
  <c r="I26" i="4"/>
  <c r="AA26" i="4"/>
  <c r="AC26" i="4"/>
  <c r="AD26" i="4"/>
  <c r="AE26" i="4"/>
  <c r="AG26" i="4"/>
  <c r="AI26" i="4"/>
  <c r="AK26" i="4"/>
  <c r="AM26" i="4"/>
  <c r="AO26" i="4"/>
  <c r="AQ26" i="4"/>
  <c r="AS26" i="4"/>
  <c r="AU26" i="4"/>
  <c r="AW26" i="4"/>
  <c r="AY26" i="4"/>
  <c r="BA26" i="4"/>
  <c r="C27" i="4"/>
  <c r="E27" i="4"/>
  <c r="G27" i="4"/>
  <c r="I27" i="4"/>
  <c r="AA27" i="4"/>
  <c r="AC27" i="4"/>
  <c r="AD27" i="4"/>
  <c r="AE27" i="4"/>
  <c r="AG27" i="4"/>
  <c r="AI27" i="4"/>
  <c r="AK27" i="4"/>
  <c r="AM27" i="4"/>
  <c r="AO27" i="4"/>
  <c r="AQ27" i="4"/>
  <c r="AS27" i="4"/>
  <c r="AU27" i="4"/>
  <c r="AW27" i="4"/>
  <c r="AY27" i="4"/>
  <c r="BA27" i="4"/>
  <c r="C28" i="4"/>
  <c r="E28" i="4"/>
  <c r="G28" i="4"/>
  <c r="I28" i="4"/>
  <c r="AA28" i="4"/>
  <c r="AC28" i="4"/>
  <c r="AD28" i="4"/>
  <c r="AE28" i="4"/>
  <c r="AG28" i="4"/>
  <c r="AI28" i="4"/>
  <c r="AK28" i="4"/>
  <c r="AM28" i="4"/>
  <c r="AO28" i="4"/>
  <c r="AQ28" i="4"/>
  <c r="AS28" i="4"/>
  <c r="AU28" i="4"/>
  <c r="AW28" i="4"/>
  <c r="AY28" i="4"/>
  <c r="BA28" i="4"/>
  <c r="C29" i="4"/>
  <c r="E29" i="4"/>
  <c r="G29" i="4"/>
  <c r="I29" i="4"/>
  <c r="AA29" i="4"/>
  <c r="AC29" i="4"/>
  <c r="AD29" i="4"/>
  <c r="AE29" i="4"/>
  <c r="AG29" i="4"/>
  <c r="AI29" i="4"/>
  <c r="AK29" i="4"/>
  <c r="AM29" i="4"/>
  <c r="AO29" i="4"/>
  <c r="AQ29" i="4"/>
  <c r="AS29" i="4"/>
  <c r="AU29" i="4"/>
  <c r="AW29" i="4"/>
  <c r="AY29" i="4"/>
  <c r="BA29" i="4"/>
  <c r="C31" i="4"/>
  <c r="E31" i="4"/>
  <c r="G31" i="4"/>
  <c r="I31" i="4"/>
  <c r="AA31" i="4"/>
  <c r="AC31" i="4"/>
  <c r="AD31" i="4"/>
  <c r="AE31" i="4"/>
  <c r="AG31" i="4"/>
  <c r="AI31" i="4"/>
  <c r="AK31" i="4"/>
  <c r="AM31" i="4"/>
  <c r="AO31" i="4"/>
  <c r="AQ31" i="4"/>
  <c r="AS31" i="4"/>
  <c r="AU31" i="4"/>
  <c r="AW31" i="4"/>
  <c r="AY31" i="4"/>
  <c r="BA31" i="4"/>
  <c r="C32" i="4"/>
  <c r="E32" i="4"/>
  <c r="G32" i="4"/>
  <c r="I32" i="4"/>
  <c r="AA32" i="4"/>
  <c r="AC32" i="4"/>
  <c r="AD32" i="4"/>
  <c r="AE32" i="4"/>
  <c r="AG32" i="4"/>
  <c r="AI32" i="4"/>
  <c r="AK32" i="4"/>
  <c r="AM32" i="4"/>
  <c r="AO32" i="4"/>
  <c r="AQ32" i="4"/>
  <c r="AS32" i="4"/>
  <c r="AU32" i="4"/>
  <c r="AW32" i="4"/>
  <c r="AY32" i="4"/>
  <c r="BA32" i="4"/>
  <c r="C33" i="4"/>
  <c r="E33" i="4"/>
  <c r="G33" i="4"/>
  <c r="I33" i="4"/>
  <c r="AA33" i="4"/>
  <c r="AC33" i="4"/>
  <c r="AD33" i="4"/>
  <c r="AE33" i="4"/>
  <c r="AG33" i="4"/>
  <c r="AI33" i="4"/>
  <c r="AK33" i="4"/>
  <c r="AM33" i="4"/>
  <c r="AO33" i="4"/>
  <c r="AQ33" i="4"/>
  <c r="AS33" i="4"/>
  <c r="AU33" i="4"/>
  <c r="AW33" i="4"/>
  <c r="AY33" i="4"/>
  <c r="BA33" i="4"/>
  <c r="C34" i="4"/>
  <c r="E34" i="4"/>
  <c r="G34" i="4"/>
  <c r="I34" i="4"/>
  <c r="AA34" i="4"/>
  <c r="AC34" i="4"/>
  <c r="AD34" i="4"/>
  <c r="AE34" i="4"/>
  <c r="AG34" i="4"/>
  <c r="AI34" i="4"/>
  <c r="AK34" i="4"/>
  <c r="AM34" i="4"/>
  <c r="AO34" i="4"/>
  <c r="AQ34" i="4"/>
  <c r="AS34" i="4"/>
  <c r="AU34" i="4"/>
  <c r="AW34" i="4"/>
  <c r="AY34" i="4"/>
  <c r="BA34" i="4"/>
  <c r="C35" i="4"/>
  <c r="E35" i="4"/>
  <c r="G35" i="4"/>
  <c r="I35" i="4"/>
  <c r="AA35" i="4"/>
  <c r="AC35" i="4"/>
  <c r="AD35" i="4"/>
  <c r="AE35" i="4"/>
  <c r="AG35" i="4"/>
  <c r="AI35" i="4"/>
  <c r="AK35" i="4"/>
  <c r="AM35" i="4"/>
  <c r="AO35" i="4"/>
  <c r="AQ35" i="4"/>
  <c r="AS35" i="4"/>
  <c r="AU35" i="4"/>
  <c r="AW35" i="4"/>
  <c r="AY35" i="4"/>
  <c r="BA35" i="4"/>
  <c r="C36" i="4"/>
  <c r="E36" i="4"/>
  <c r="G36" i="4"/>
  <c r="I36" i="4"/>
  <c r="O101" i="131"/>
  <c r="AA36" i="4"/>
  <c r="AC36" i="4"/>
  <c r="AD36" i="4"/>
  <c r="AE36" i="4"/>
  <c r="AG36" i="4"/>
  <c r="AI36" i="4"/>
  <c r="AK36" i="4"/>
  <c r="AM36" i="4"/>
  <c r="AO36" i="4"/>
  <c r="AQ36" i="4"/>
  <c r="AS36" i="4"/>
  <c r="AU36" i="4"/>
  <c r="AW36" i="4"/>
  <c r="AY36" i="4"/>
  <c r="BA36" i="4"/>
  <c r="C37" i="4"/>
  <c r="E37" i="4"/>
  <c r="G37" i="4"/>
  <c r="I37" i="4"/>
  <c r="AA37" i="4"/>
  <c r="AC37" i="4"/>
  <c r="AD37" i="4"/>
  <c r="AE37" i="4"/>
  <c r="AG37" i="4"/>
  <c r="AI37" i="4"/>
  <c r="AK37" i="4"/>
  <c r="AM37" i="4"/>
  <c r="AO37" i="4"/>
  <c r="AQ37" i="4"/>
  <c r="AS37" i="4"/>
  <c r="AU37" i="4"/>
  <c r="AW37" i="4"/>
  <c r="AY37" i="4"/>
  <c r="BA37" i="4"/>
  <c r="C38" i="4"/>
  <c r="E38" i="4"/>
  <c r="G38" i="4"/>
  <c r="I38" i="4"/>
  <c r="O103" i="131"/>
  <c r="AA38" i="4"/>
  <c r="AC38" i="4"/>
  <c r="AD38" i="4"/>
  <c r="AE38" i="4"/>
  <c r="AG38" i="4"/>
  <c r="AI38" i="4"/>
  <c r="AK38" i="4"/>
  <c r="AM38" i="4"/>
  <c r="AO38" i="4"/>
  <c r="AQ38" i="4"/>
  <c r="AS38" i="4"/>
  <c r="AU38" i="4"/>
  <c r="AW38" i="4"/>
  <c r="AY38" i="4"/>
  <c r="BA38" i="4"/>
  <c r="C39" i="4"/>
  <c r="E39" i="4"/>
  <c r="G39" i="4"/>
  <c r="I39" i="4"/>
  <c r="AA39" i="4"/>
  <c r="AC39" i="4"/>
  <c r="AD39" i="4"/>
  <c r="AE39" i="4"/>
  <c r="AG39" i="4"/>
  <c r="AI39" i="4"/>
  <c r="AK39" i="4"/>
  <c r="AM39" i="4"/>
  <c r="AO39" i="4"/>
  <c r="AQ39" i="4"/>
  <c r="AS39" i="4"/>
  <c r="AU39" i="4"/>
  <c r="AW39" i="4"/>
  <c r="AY39" i="4"/>
  <c r="BA39" i="4"/>
  <c r="C40" i="4"/>
  <c r="E40" i="4"/>
  <c r="G40" i="4"/>
  <c r="I40" i="4"/>
  <c r="AA40" i="4"/>
  <c r="AC40" i="4"/>
  <c r="AD40" i="4"/>
  <c r="AE40" i="4"/>
  <c r="AG40" i="4"/>
  <c r="AI40" i="4"/>
  <c r="AK40" i="4"/>
  <c r="AM40" i="4"/>
  <c r="AO40" i="4"/>
  <c r="AQ40" i="4"/>
  <c r="AS40" i="4"/>
  <c r="AU40" i="4"/>
  <c r="AW40" i="4"/>
  <c r="AY40" i="4"/>
  <c r="BA40" i="4"/>
  <c r="C41" i="4"/>
  <c r="E41" i="4"/>
  <c r="G41" i="4"/>
  <c r="I41" i="4"/>
  <c r="O302" i="131"/>
  <c r="AA41" i="4"/>
  <c r="AC41" i="4"/>
  <c r="AD41" i="4"/>
  <c r="AE41" i="4"/>
  <c r="AG41" i="4"/>
  <c r="AI41" i="4"/>
  <c r="AK41" i="4"/>
  <c r="AM41" i="4"/>
  <c r="AO41" i="4"/>
  <c r="AQ41" i="4"/>
  <c r="AS41" i="4"/>
  <c r="AU41" i="4"/>
  <c r="AW41" i="4"/>
  <c r="AY41" i="4"/>
  <c r="BA41" i="4"/>
  <c r="C42" i="4"/>
  <c r="E42" i="4"/>
  <c r="G42" i="4"/>
  <c r="I42" i="4"/>
  <c r="O303" i="131"/>
  <c r="AA42" i="4"/>
  <c r="AC42" i="4"/>
  <c r="AD42" i="4"/>
  <c r="AE42" i="4"/>
  <c r="AG42" i="4"/>
  <c r="AI42" i="4"/>
  <c r="AK42" i="4"/>
  <c r="AM42" i="4"/>
  <c r="AO42" i="4"/>
  <c r="AQ42" i="4"/>
  <c r="AS42" i="4"/>
  <c r="AU42" i="4"/>
  <c r="AW42" i="4"/>
  <c r="AY42" i="4"/>
  <c r="BA42" i="4"/>
  <c r="C43" i="4"/>
  <c r="E43" i="4"/>
  <c r="G43" i="4"/>
  <c r="I43" i="4"/>
  <c r="AA43" i="4"/>
  <c r="AC43" i="4"/>
  <c r="AD43" i="4"/>
  <c r="AE43" i="4"/>
  <c r="AG43" i="4"/>
  <c r="AI43" i="4"/>
  <c r="AK43" i="4"/>
  <c r="AM43" i="4"/>
  <c r="AO43" i="4"/>
  <c r="AQ43" i="4"/>
  <c r="AS43" i="4"/>
  <c r="AU43" i="4"/>
  <c r="AW43" i="4"/>
  <c r="AY43" i="4"/>
  <c r="BA43" i="4"/>
  <c r="C44" i="4"/>
  <c r="E44" i="4"/>
  <c r="G44" i="4"/>
  <c r="I44" i="4"/>
  <c r="O304" i="131"/>
  <c r="AA44" i="4"/>
  <c r="AC44" i="4"/>
  <c r="AD44" i="4"/>
  <c r="AE44" i="4"/>
  <c r="AG44" i="4"/>
  <c r="AI44" i="4"/>
  <c r="AK44" i="4"/>
  <c r="AM44" i="4"/>
  <c r="AO44" i="4"/>
  <c r="AQ44" i="4"/>
  <c r="AS44" i="4"/>
  <c r="AU44" i="4"/>
  <c r="AW44" i="4"/>
  <c r="AY44" i="4"/>
  <c r="BA44" i="4"/>
  <c r="C45" i="4"/>
  <c r="E45" i="4"/>
  <c r="G45" i="4"/>
  <c r="I45" i="4"/>
  <c r="AA45" i="4"/>
  <c r="AC45" i="4"/>
  <c r="AD45" i="4"/>
  <c r="AE45" i="4"/>
  <c r="AG45" i="4"/>
  <c r="AI45" i="4"/>
  <c r="AK45" i="4"/>
  <c r="AM45" i="4"/>
  <c r="AO45" i="4"/>
  <c r="AQ45" i="4"/>
  <c r="AS45" i="4"/>
  <c r="AU45" i="4"/>
  <c r="AW45" i="4"/>
  <c r="AY45" i="4"/>
  <c r="BA45" i="4"/>
  <c r="C46" i="4"/>
  <c r="E46" i="4"/>
  <c r="G46" i="4"/>
  <c r="I46" i="4"/>
  <c r="O319" i="131"/>
  <c r="AA46" i="4"/>
  <c r="AC46" i="4"/>
  <c r="AD46" i="4"/>
  <c r="AE46" i="4"/>
  <c r="AG46" i="4"/>
  <c r="AI46" i="4"/>
  <c r="AK46" i="4"/>
  <c r="AM46" i="4"/>
  <c r="AO46" i="4"/>
  <c r="AQ46" i="4"/>
  <c r="AS46" i="4"/>
  <c r="AU46" i="4"/>
  <c r="AW46" i="4"/>
  <c r="AY46" i="4"/>
  <c r="BA46" i="4"/>
  <c r="C47" i="4"/>
  <c r="E47" i="4"/>
  <c r="G47" i="4"/>
  <c r="I47" i="4"/>
  <c r="O305" i="131"/>
  <c r="AA47" i="4"/>
  <c r="AC47" i="4"/>
  <c r="AD47" i="4"/>
  <c r="AE47" i="4"/>
  <c r="AG47" i="4"/>
  <c r="AI47" i="4"/>
  <c r="AK47" i="4"/>
  <c r="AM47" i="4"/>
  <c r="AO47" i="4"/>
  <c r="AQ47" i="4"/>
  <c r="AS47" i="4"/>
  <c r="AU47" i="4"/>
  <c r="AW47" i="4"/>
  <c r="AY47" i="4"/>
  <c r="BA47" i="4"/>
  <c r="C48" i="4"/>
  <c r="E48" i="4"/>
  <c r="G48" i="4"/>
  <c r="I48" i="4"/>
  <c r="O306" i="131"/>
  <c r="AA48" i="4"/>
  <c r="AC48" i="4"/>
  <c r="AD48" i="4"/>
  <c r="AE48" i="4"/>
  <c r="AG48" i="4"/>
  <c r="AI48" i="4"/>
  <c r="AK48" i="4"/>
  <c r="AM48" i="4"/>
  <c r="AO48" i="4"/>
  <c r="AQ48" i="4"/>
  <c r="AS48" i="4"/>
  <c r="AU48" i="4"/>
  <c r="AW48" i="4"/>
  <c r="AY48" i="4"/>
  <c r="BA48" i="4"/>
  <c r="C49" i="4"/>
  <c r="E49" i="4"/>
  <c r="G49" i="4"/>
  <c r="I49" i="4"/>
  <c r="AA49" i="4"/>
  <c r="AC49" i="4"/>
  <c r="AD49" i="4"/>
  <c r="AE49" i="4"/>
  <c r="AG49" i="4"/>
  <c r="AI49" i="4"/>
  <c r="AK49" i="4"/>
  <c r="AM49" i="4"/>
  <c r="AO49" i="4"/>
  <c r="AQ49" i="4"/>
  <c r="AS49" i="4"/>
  <c r="AU49" i="4"/>
  <c r="AW49" i="4"/>
  <c r="AY49" i="4"/>
  <c r="BA49" i="4"/>
  <c r="C50" i="4"/>
  <c r="E50" i="4"/>
  <c r="G50" i="4"/>
  <c r="I50" i="4"/>
  <c r="O221" i="131"/>
  <c r="J7" i="153"/>
  <c r="AA50" i="4"/>
  <c r="AC50" i="4"/>
  <c r="AD50" i="4"/>
  <c r="AE50" i="4"/>
  <c r="AG50" i="4"/>
  <c r="AI50" i="4"/>
  <c r="AK50" i="4"/>
  <c r="AM50" i="4"/>
  <c r="AO50" i="4"/>
  <c r="AQ50" i="4"/>
  <c r="AS50" i="4"/>
  <c r="AU50" i="4"/>
  <c r="AW50" i="4"/>
  <c r="AY50" i="4"/>
  <c r="BA50" i="4"/>
  <c r="C51" i="4"/>
  <c r="E51" i="4"/>
  <c r="G51" i="4"/>
  <c r="I51" i="4"/>
  <c r="AA51" i="4"/>
  <c r="AC51" i="4"/>
  <c r="AD51" i="4"/>
  <c r="AE51" i="4"/>
  <c r="AG51" i="4"/>
  <c r="AI51" i="4"/>
  <c r="AK51" i="4"/>
  <c r="AM51" i="4"/>
  <c r="AO51" i="4"/>
  <c r="AQ51" i="4"/>
  <c r="AS51" i="4"/>
  <c r="AU51" i="4"/>
  <c r="AW51" i="4"/>
  <c r="AY51" i="4"/>
  <c r="BA51" i="4"/>
  <c r="C52" i="4"/>
  <c r="E52" i="4"/>
  <c r="G52" i="4"/>
  <c r="I52" i="4"/>
  <c r="AA52" i="4"/>
  <c r="AC52" i="4"/>
  <c r="AD52" i="4"/>
  <c r="AE52" i="4"/>
  <c r="AG52" i="4"/>
  <c r="AI52" i="4"/>
  <c r="AK52" i="4"/>
  <c r="AM52" i="4"/>
  <c r="AO52" i="4"/>
  <c r="AQ52" i="4"/>
  <c r="AS52" i="4"/>
  <c r="AU52" i="4"/>
  <c r="AW52" i="4"/>
  <c r="AY52" i="4"/>
  <c r="BA52" i="4"/>
  <c r="C53" i="4"/>
  <c r="E53" i="4"/>
  <c r="G53" i="4"/>
  <c r="I53" i="4"/>
  <c r="AA53" i="4"/>
  <c r="AC53" i="4"/>
  <c r="AD53" i="4"/>
  <c r="AE53" i="4"/>
  <c r="AG53" i="4"/>
  <c r="AI53" i="4"/>
  <c r="AK53" i="4"/>
  <c r="AM53" i="4"/>
  <c r="AO53" i="4"/>
  <c r="AQ53" i="4"/>
  <c r="AS53" i="4"/>
  <c r="AU53" i="4"/>
  <c r="AW53" i="4"/>
  <c r="AY53" i="4"/>
  <c r="BA53" i="4"/>
  <c r="C54" i="4"/>
  <c r="E54" i="4"/>
  <c r="G54" i="4"/>
  <c r="I54" i="4"/>
  <c r="AA54" i="4"/>
  <c r="AC54" i="4"/>
  <c r="AD54" i="4"/>
  <c r="AE54" i="4"/>
  <c r="AG54" i="4"/>
  <c r="AI54" i="4"/>
  <c r="AK54" i="4"/>
  <c r="AM54" i="4"/>
  <c r="AO54" i="4"/>
  <c r="AQ54" i="4"/>
  <c r="AS54" i="4"/>
  <c r="AU54" i="4"/>
  <c r="AW54" i="4"/>
  <c r="AY54" i="4"/>
  <c r="BA54" i="4"/>
  <c r="C55" i="4"/>
  <c r="E55" i="4"/>
  <c r="G55" i="4"/>
  <c r="I55" i="4"/>
  <c r="AA55" i="4"/>
  <c r="AC55" i="4"/>
  <c r="AD55" i="4"/>
  <c r="AE55" i="4"/>
  <c r="AG55" i="4"/>
  <c r="AI55" i="4"/>
  <c r="AK55" i="4"/>
  <c r="AM55" i="4"/>
  <c r="AO55" i="4"/>
  <c r="AQ55" i="4"/>
  <c r="AS55" i="4"/>
  <c r="AU55" i="4"/>
  <c r="AW55" i="4"/>
  <c r="AY55" i="4"/>
  <c r="BA55" i="4"/>
  <c r="C56" i="4"/>
  <c r="E56" i="4"/>
  <c r="G56" i="4"/>
  <c r="I56" i="4"/>
  <c r="AA56" i="4"/>
  <c r="AC56" i="4"/>
  <c r="AD56" i="4"/>
  <c r="AE56" i="4"/>
  <c r="AG56" i="4"/>
  <c r="AI56" i="4"/>
  <c r="AK56" i="4"/>
  <c r="AM56" i="4"/>
  <c r="AO56" i="4"/>
  <c r="AQ56" i="4"/>
  <c r="AS56" i="4"/>
  <c r="AU56" i="4"/>
  <c r="AW56" i="4"/>
  <c r="AY56" i="4"/>
  <c r="BA56" i="4"/>
  <c r="C57" i="4"/>
  <c r="E57" i="4"/>
  <c r="G57" i="4"/>
  <c r="I57" i="4"/>
  <c r="AA57" i="4"/>
  <c r="AC57" i="4"/>
  <c r="AD57" i="4"/>
  <c r="AE57" i="4"/>
  <c r="AG57" i="4"/>
  <c r="AI57" i="4"/>
  <c r="AK57" i="4"/>
  <c r="AM57" i="4"/>
  <c r="AO57" i="4"/>
  <c r="AQ57" i="4"/>
  <c r="AS57" i="4"/>
  <c r="AU57" i="4"/>
  <c r="AW57" i="4"/>
  <c r="AY57" i="4"/>
  <c r="BA57" i="4"/>
  <c r="C58" i="4"/>
  <c r="E58" i="4"/>
  <c r="G58" i="4"/>
  <c r="I58" i="4"/>
  <c r="AA58" i="4"/>
  <c r="AC58" i="4"/>
  <c r="AD58" i="4"/>
  <c r="AE58" i="4"/>
  <c r="AG58" i="4"/>
  <c r="AI58" i="4"/>
  <c r="AK58" i="4"/>
  <c r="AM58" i="4"/>
  <c r="AO58" i="4"/>
  <c r="AQ58" i="4"/>
  <c r="AS58" i="4"/>
  <c r="AU58" i="4"/>
  <c r="AW58" i="4"/>
  <c r="AY58" i="4"/>
  <c r="BA58" i="4"/>
  <c r="C59" i="4"/>
  <c r="E59" i="4"/>
  <c r="G59" i="4"/>
  <c r="I59" i="4"/>
  <c r="AA59" i="4"/>
  <c r="AC59" i="4"/>
  <c r="AD59" i="4"/>
  <c r="AE59" i="4"/>
  <c r="AG59" i="4"/>
  <c r="AI59" i="4"/>
  <c r="AK59" i="4"/>
  <c r="AM59" i="4"/>
  <c r="AO59" i="4"/>
  <c r="AQ59" i="4"/>
  <c r="AS59" i="4"/>
  <c r="AU59" i="4"/>
  <c r="AW59" i="4"/>
  <c r="AY59" i="4"/>
  <c r="BA59" i="4"/>
  <c r="C60" i="4"/>
  <c r="E60" i="4"/>
  <c r="G60" i="4"/>
  <c r="I60" i="4"/>
  <c r="AA60" i="4"/>
  <c r="AC60" i="4"/>
  <c r="AD60" i="4"/>
  <c r="AE60" i="4"/>
  <c r="AG60" i="4"/>
  <c r="AI60" i="4"/>
  <c r="AK60" i="4"/>
  <c r="AM60" i="4"/>
  <c r="AO60" i="4"/>
  <c r="AQ60" i="4"/>
  <c r="AS60" i="4"/>
  <c r="AU60" i="4"/>
  <c r="AW60" i="4"/>
  <c r="AY60" i="4"/>
  <c r="BA60" i="4"/>
  <c r="C61" i="4"/>
  <c r="E61" i="4"/>
  <c r="G61" i="4"/>
  <c r="I61" i="4"/>
  <c r="AA61" i="4"/>
  <c r="AC61" i="4"/>
  <c r="AD61" i="4"/>
  <c r="AE61" i="4"/>
  <c r="AG61" i="4"/>
  <c r="AI61" i="4"/>
  <c r="AK61" i="4"/>
  <c r="AM61" i="4"/>
  <c r="AO61" i="4"/>
  <c r="AQ61" i="4"/>
  <c r="AS61" i="4"/>
  <c r="AU61" i="4"/>
  <c r="AW61" i="4"/>
  <c r="AY61" i="4"/>
  <c r="BA61" i="4"/>
  <c r="C62" i="4"/>
  <c r="E62" i="4"/>
  <c r="G62" i="4"/>
  <c r="I62" i="4"/>
  <c r="AA62" i="4"/>
  <c r="AC62" i="4"/>
  <c r="AD62" i="4"/>
  <c r="AE62" i="4"/>
  <c r="AG62" i="4"/>
  <c r="AI62" i="4"/>
  <c r="AK62" i="4"/>
  <c r="AM62" i="4"/>
  <c r="AO62" i="4"/>
  <c r="AQ62" i="4"/>
  <c r="AS62" i="4"/>
  <c r="AU62" i="4"/>
  <c r="AW62" i="4"/>
  <c r="AY62" i="4"/>
  <c r="BA62" i="4"/>
  <c r="C63" i="4"/>
  <c r="E63" i="4"/>
  <c r="G63" i="4"/>
  <c r="I63" i="4"/>
  <c r="AA63" i="4"/>
  <c r="AC63" i="4"/>
  <c r="AD63" i="4"/>
  <c r="AE63" i="4"/>
  <c r="AG63" i="4"/>
  <c r="AI63" i="4"/>
  <c r="AK63" i="4"/>
  <c r="AM63" i="4"/>
  <c r="AO63" i="4"/>
  <c r="AQ63" i="4"/>
  <c r="AS63" i="4"/>
  <c r="AU63" i="4"/>
  <c r="AW63" i="4"/>
  <c r="AY63" i="4"/>
  <c r="BA63" i="4"/>
  <c r="C64" i="4"/>
  <c r="E64" i="4"/>
  <c r="G64" i="4"/>
  <c r="I64" i="4"/>
  <c r="AA64" i="4"/>
  <c r="AC64" i="4"/>
  <c r="AD64" i="4"/>
  <c r="AE64" i="4"/>
  <c r="AG64" i="4"/>
  <c r="AI64" i="4"/>
  <c r="AK64" i="4"/>
  <c r="AM64" i="4"/>
  <c r="AO64" i="4"/>
  <c r="AQ64" i="4"/>
  <c r="AS64" i="4"/>
  <c r="AU64" i="4"/>
  <c r="AW64" i="4"/>
  <c r="AY64" i="4"/>
  <c r="BA64" i="4"/>
  <c r="C65" i="4"/>
  <c r="E65" i="4"/>
  <c r="G65" i="4"/>
  <c r="I65" i="4"/>
  <c r="O727" i="131"/>
  <c r="AA65" i="4"/>
  <c r="AC65" i="4"/>
  <c r="AD65" i="4"/>
  <c r="AE65" i="4"/>
  <c r="AG65" i="4"/>
  <c r="AI65" i="4"/>
  <c r="AK65" i="4"/>
  <c r="AM65" i="4"/>
  <c r="AO65" i="4"/>
  <c r="AQ65" i="4"/>
  <c r="AS65" i="4"/>
  <c r="AU65" i="4"/>
  <c r="AW65" i="4"/>
  <c r="AY65" i="4"/>
  <c r="BA65" i="4"/>
  <c r="C66" i="4"/>
  <c r="E66" i="4"/>
  <c r="G66" i="4"/>
  <c r="I66" i="4"/>
  <c r="O728" i="131"/>
  <c r="AA66" i="4"/>
  <c r="AC66" i="4"/>
  <c r="AD66" i="4"/>
  <c r="AE66" i="4"/>
  <c r="AG66" i="4"/>
  <c r="AI66" i="4"/>
  <c r="AK66" i="4"/>
  <c r="AM66" i="4"/>
  <c r="AO66" i="4"/>
  <c r="AQ66" i="4"/>
  <c r="AS66" i="4"/>
  <c r="AU66" i="4"/>
  <c r="AW66" i="4"/>
  <c r="AY66" i="4"/>
  <c r="BA66" i="4"/>
  <c r="C67" i="4"/>
  <c r="E67" i="4"/>
  <c r="G67" i="4"/>
  <c r="I67" i="4"/>
  <c r="O729" i="131"/>
  <c r="AA67" i="4"/>
  <c r="AC67" i="4"/>
  <c r="AD67" i="4"/>
  <c r="AE67" i="4"/>
  <c r="AG67" i="4"/>
  <c r="AI67" i="4"/>
  <c r="AK67" i="4"/>
  <c r="AM67" i="4"/>
  <c r="AO67" i="4"/>
  <c r="AQ67" i="4"/>
  <c r="AS67" i="4"/>
  <c r="AU67" i="4"/>
  <c r="AW67" i="4"/>
  <c r="AY67" i="4"/>
  <c r="BA67" i="4"/>
  <c r="C68" i="4"/>
  <c r="E68" i="4"/>
  <c r="G68" i="4"/>
  <c r="I68" i="4"/>
  <c r="O730" i="131"/>
  <c r="AA68" i="4"/>
  <c r="AC68" i="4"/>
  <c r="AD68" i="4"/>
  <c r="AE68" i="4"/>
  <c r="AG68" i="4"/>
  <c r="AI68" i="4"/>
  <c r="AK68" i="4"/>
  <c r="AM68" i="4"/>
  <c r="AO68" i="4"/>
  <c r="AQ68" i="4"/>
  <c r="AS68" i="4"/>
  <c r="AU68" i="4"/>
  <c r="AW68" i="4"/>
  <c r="AY68" i="4"/>
  <c r="BA68" i="4"/>
  <c r="C69" i="4"/>
  <c r="E69" i="4"/>
  <c r="G69" i="4"/>
  <c r="I69" i="4"/>
  <c r="AA69" i="4"/>
  <c r="AC69" i="4"/>
  <c r="AD69" i="4"/>
  <c r="AE69" i="4"/>
  <c r="AG69" i="4"/>
  <c r="AI69" i="4"/>
  <c r="AK69" i="4"/>
  <c r="AM69" i="4"/>
  <c r="AO69" i="4"/>
  <c r="AQ69" i="4"/>
  <c r="AS69" i="4"/>
  <c r="AU69" i="4"/>
  <c r="AW69" i="4"/>
  <c r="AY69" i="4"/>
  <c r="BA69" i="4"/>
  <c r="C70" i="4"/>
  <c r="E70" i="4"/>
  <c r="G70" i="4"/>
  <c r="I70" i="4"/>
  <c r="AA70" i="4"/>
  <c r="AC70" i="4"/>
  <c r="AD70" i="4"/>
  <c r="AE70" i="4"/>
  <c r="AG70" i="4"/>
  <c r="AI70" i="4"/>
  <c r="AK70" i="4"/>
  <c r="AM70" i="4"/>
  <c r="AO70" i="4"/>
  <c r="AQ70" i="4"/>
  <c r="AS70" i="4"/>
  <c r="AU70" i="4"/>
  <c r="AW70" i="4"/>
  <c r="AY70" i="4"/>
  <c r="BA70" i="4"/>
  <c r="C71" i="4"/>
  <c r="E71" i="4"/>
  <c r="G71" i="4"/>
  <c r="I71" i="4"/>
  <c r="AA71" i="4"/>
  <c r="AC71" i="4"/>
  <c r="AD71" i="4"/>
  <c r="AE71" i="4"/>
  <c r="AG71" i="4"/>
  <c r="AI71" i="4"/>
  <c r="AK71" i="4"/>
  <c r="AM71" i="4"/>
  <c r="AO71" i="4"/>
  <c r="AQ71" i="4"/>
  <c r="AS71" i="4"/>
  <c r="AU71" i="4"/>
  <c r="AW71" i="4"/>
  <c r="AY71" i="4"/>
  <c r="BA71" i="4"/>
  <c r="C72" i="4"/>
  <c r="E72" i="4"/>
  <c r="G72" i="4"/>
  <c r="I72" i="4"/>
  <c r="AA72" i="4"/>
  <c r="AC72" i="4"/>
  <c r="AD72" i="4"/>
  <c r="AE72" i="4"/>
  <c r="AG72" i="4"/>
  <c r="AI72" i="4"/>
  <c r="AK72" i="4"/>
  <c r="AM72" i="4"/>
  <c r="AO72" i="4"/>
  <c r="AQ72" i="4"/>
  <c r="AS72" i="4"/>
  <c r="AU72" i="4"/>
  <c r="AW72" i="4"/>
  <c r="AY72" i="4"/>
  <c r="BA72" i="4"/>
  <c r="C73" i="4"/>
  <c r="E73" i="4"/>
  <c r="G73" i="4"/>
  <c r="I73" i="4"/>
  <c r="AA73" i="4"/>
  <c r="AC73" i="4"/>
  <c r="AD73" i="4"/>
  <c r="AE73" i="4"/>
  <c r="AG73" i="4"/>
  <c r="AI73" i="4"/>
  <c r="AK73" i="4"/>
  <c r="AM73" i="4"/>
  <c r="AO73" i="4"/>
  <c r="AQ73" i="4"/>
  <c r="AS73" i="4"/>
  <c r="AU73" i="4"/>
  <c r="AW73" i="4"/>
  <c r="AY73" i="4"/>
  <c r="BA73" i="4"/>
  <c r="C74" i="4"/>
  <c r="E74" i="4"/>
  <c r="G74" i="4"/>
  <c r="I74" i="4"/>
  <c r="AA74" i="4"/>
  <c r="AC74" i="4"/>
  <c r="AD74" i="4"/>
  <c r="AE74" i="4"/>
  <c r="AG74" i="4"/>
  <c r="AI74" i="4"/>
  <c r="AK74" i="4"/>
  <c r="AM74" i="4"/>
  <c r="AO74" i="4"/>
  <c r="AQ74" i="4"/>
  <c r="AS74" i="4"/>
  <c r="AU74" i="4"/>
  <c r="AW74" i="4"/>
  <c r="AY74" i="4"/>
  <c r="BA74" i="4"/>
  <c r="C75" i="4"/>
  <c r="E75" i="4"/>
  <c r="G75" i="4"/>
  <c r="I75" i="4"/>
  <c r="AA75" i="4"/>
  <c r="AC75" i="4"/>
  <c r="AD75" i="4"/>
  <c r="AE75" i="4"/>
  <c r="AG75" i="4"/>
  <c r="AI75" i="4"/>
  <c r="AK75" i="4"/>
  <c r="AM75" i="4"/>
  <c r="AO75" i="4"/>
  <c r="AQ75" i="4"/>
  <c r="AS75" i="4"/>
  <c r="AU75" i="4"/>
  <c r="AW75" i="4"/>
  <c r="AY75" i="4"/>
  <c r="BA75" i="4"/>
  <c r="C76" i="4"/>
  <c r="E76" i="4"/>
  <c r="G76" i="4"/>
  <c r="I76" i="4"/>
  <c r="AA76" i="4"/>
  <c r="AC76" i="4"/>
  <c r="AD76" i="4"/>
  <c r="AE76" i="4"/>
  <c r="AG76" i="4"/>
  <c r="AI76" i="4"/>
  <c r="AK76" i="4"/>
  <c r="AM76" i="4"/>
  <c r="AO76" i="4"/>
  <c r="AQ76" i="4"/>
  <c r="AS76" i="4"/>
  <c r="AU76" i="4"/>
  <c r="AW76" i="4"/>
  <c r="AY76" i="4"/>
  <c r="BA76" i="4"/>
  <c r="C77" i="4"/>
  <c r="E77" i="4"/>
  <c r="G77" i="4"/>
  <c r="I77" i="4"/>
  <c r="AA77" i="4"/>
  <c r="AC77" i="4"/>
  <c r="AD77" i="4"/>
  <c r="AE77" i="4"/>
  <c r="AG77" i="4"/>
  <c r="AI77" i="4"/>
  <c r="AK77" i="4"/>
  <c r="AM77" i="4"/>
  <c r="AO77" i="4"/>
  <c r="AQ77" i="4"/>
  <c r="AS77" i="4"/>
  <c r="AU77" i="4"/>
  <c r="AW77" i="4"/>
  <c r="AY77" i="4"/>
  <c r="BA77" i="4"/>
  <c r="C78" i="4"/>
  <c r="E78" i="4"/>
  <c r="G78" i="4"/>
  <c r="I78" i="4"/>
  <c r="AA78" i="4"/>
  <c r="AC78" i="4"/>
  <c r="AD78" i="4"/>
  <c r="AE78" i="4"/>
  <c r="AG78" i="4"/>
  <c r="AI78" i="4"/>
  <c r="AK78" i="4"/>
  <c r="AM78" i="4"/>
  <c r="AO78" i="4"/>
  <c r="AQ78" i="4"/>
  <c r="AS78" i="4"/>
  <c r="AU78" i="4"/>
  <c r="AW78" i="4"/>
  <c r="AY78" i="4"/>
  <c r="BA78" i="4"/>
  <c r="C79" i="4"/>
  <c r="E79" i="4"/>
  <c r="G79" i="4"/>
  <c r="I79" i="4"/>
  <c r="AA79" i="4"/>
  <c r="AC79" i="4"/>
  <c r="AD79" i="4"/>
  <c r="AE79" i="4"/>
  <c r="AG79" i="4"/>
  <c r="AI79" i="4"/>
  <c r="AK79" i="4"/>
  <c r="AM79" i="4"/>
  <c r="AO79" i="4"/>
  <c r="AQ79" i="4"/>
  <c r="AS79" i="4"/>
  <c r="AU79" i="4"/>
  <c r="AW79" i="4"/>
  <c r="AY79" i="4"/>
  <c r="BA79" i="4"/>
  <c r="C80" i="4"/>
  <c r="E80" i="4"/>
  <c r="G80" i="4"/>
  <c r="I80" i="4"/>
  <c r="AA80" i="4"/>
  <c r="AC80" i="4"/>
  <c r="AD80" i="4"/>
  <c r="AE80" i="4"/>
  <c r="AG80" i="4"/>
  <c r="AI80" i="4"/>
  <c r="AK80" i="4"/>
  <c r="AM80" i="4"/>
  <c r="AO80" i="4"/>
  <c r="AQ80" i="4"/>
  <c r="AS80" i="4"/>
  <c r="AU80" i="4"/>
  <c r="AW80" i="4"/>
  <c r="AY80" i="4"/>
  <c r="BA80" i="4"/>
  <c r="C81" i="4"/>
  <c r="E81" i="4"/>
  <c r="G81" i="4"/>
  <c r="I81" i="4"/>
  <c r="AA81" i="4"/>
  <c r="AC81" i="4"/>
  <c r="AD81" i="4"/>
  <c r="AE81" i="4"/>
  <c r="AG81" i="4"/>
  <c r="AI81" i="4"/>
  <c r="AK81" i="4"/>
  <c r="AM81" i="4"/>
  <c r="AO81" i="4"/>
  <c r="AQ81" i="4"/>
  <c r="AS81" i="4"/>
  <c r="AU81" i="4"/>
  <c r="AW81" i="4"/>
  <c r="AY81" i="4"/>
  <c r="BA81" i="4"/>
  <c r="C82" i="4"/>
  <c r="E82" i="4"/>
  <c r="G82" i="4"/>
  <c r="I82" i="4"/>
  <c r="AA82" i="4"/>
  <c r="AC82" i="4"/>
  <c r="AD82" i="4"/>
  <c r="AE82" i="4"/>
  <c r="AG82" i="4"/>
  <c r="AI82" i="4"/>
  <c r="AK82" i="4"/>
  <c r="AM82" i="4"/>
  <c r="AO82" i="4"/>
  <c r="AQ82" i="4"/>
  <c r="AS82" i="4"/>
  <c r="AU82" i="4"/>
  <c r="AW82" i="4"/>
  <c r="AY82" i="4"/>
  <c r="BA82" i="4"/>
  <c r="C83" i="4"/>
  <c r="E83" i="4"/>
  <c r="G83" i="4"/>
  <c r="I83" i="4"/>
  <c r="O747" i="131"/>
  <c r="AA83" i="4"/>
  <c r="AC83" i="4"/>
  <c r="AD83" i="4"/>
  <c r="AE83" i="4"/>
  <c r="AG83" i="4"/>
  <c r="AI83" i="4"/>
  <c r="AK83" i="4"/>
  <c r="AM83" i="4"/>
  <c r="AO83" i="4"/>
  <c r="AQ83" i="4"/>
  <c r="AS83" i="4"/>
  <c r="AU83" i="4"/>
  <c r="AW83" i="4"/>
  <c r="AY83" i="4"/>
  <c r="BA83" i="4"/>
  <c r="C84" i="4"/>
  <c r="E84" i="4"/>
  <c r="G84" i="4"/>
  <c r="I84" i="4"/>
  <c r="AA84" i="4"/>
  <c r="AC84" i="4"/>
  <c r="AD84" i="4"/>
  <c r="AE84" i="4"/>
  <c r="AG84" i="4"/>
  <c r="AI84" i="4"/>
  <c r="AK84" i="4"/>
  <c r="AM84" i="4"/>
  <c r="AO84" i="4"/>
  <c r="AQ84" i="4"/>
  <c r="AS84" i="4"/>
  <c r="AU84" i="4"/>
  <c r="AW84" i="4"/>
  <c r="AY84" i="4"/>
  <c r="BA84" i="4"/>
  <c r="C85" i="4"/>
  <c r="E85" i="4"/>
  <c r="G85" i="4"/>
  <c r="I85" i="4"/>
  <c r="AA85" i="4"/>
  <c r="AC85" i="4"/>
  <c r="AD85" i="4"/>
  <c r="AE85" i="4"/>
  <c r="AG85" i="4"/>
  <c r="AI85" i="4"/>
  <c r="AK85" i="4"/>
  <c r="AM85" i="4"/>
  <c r="AO85" i="4"/>
  <c r="AQ85" i="4"/>
  <c r="AS85" i="4"/>
  <c r="AU85" i="4"/>
  <c r="AW85" i="4"/>
  <c r="AY85" i="4"/>
  <c r="BA85" i="4"/>
  <c r="C86" i="4"/>
  <c r="E86" i="4"/>
  <c r="G86" i="4"/>
  <c r="I86" i="4"/>
  <c r="AA86" i="4"/>
  <c r="AC86" i="4"/>
  <c r="AD86" i="4"/>
  <c r="AE86" i="4"/>
  <c r="AG86" i="4"/>
  <c r="AI86" i="4"/>
  <c r="AK86" i="4"/>
  <c r="AM86" i="4"/>
  <c r="AO86" i="4"/>
  <c r="AQ86" i="4"/>
  <c r="AS86" i="4"/>
  <c r="AU86" i="4"/>
  <c r="AW86" i="4"/>
  <c r="AY86" i="4"/>
  <c r="BA86" i="4"/>
  <c r="C87" i="4"/>
  <c r="E87" i="4"/>
  <c r="G87" i="4"/>
  <c r="I87" i="4"/>
  <c r="AA87" i="4"/>
  <c r="AC87" i="4"/>
  <c r="AD87" i="4"/>
  <c r="AE87" i="4"/>
  <c r="AG87" i="4"/>
  <c r="AI87" i="4"/>
  <c r="AK87" i="4"/>
  <c r="AM87" i="4"/>
  <c r="AO87" i="4"/>
  <c r="AQ87" i="4"/>
  <c r="AS87" i="4"/>
  <c r="AU87" i="4"/>
  <c r="AW87" i="4"/>
  <c r="AY87" i="4"/>
  <c r="BA87" i="4"/>
  <c r="C88" i="4"/>
  <c r="E88" i="4"/>
  <c r="G88" i="4"/>
  <c r="I88" i="4"/>
  <c r="AA88" i="4"/>
  <c r="AC88" i="4"/>
  <c r="AD88" i="4"/>
  <c r="AE88" i="4"/>
  <c r="AG88" i="4"/>
  <c r="AI88" i="4"/>
  <c r="AK88" i="4"/>
  <c r="AM88" i="4"/>
  <c r="AO88" i="4"/>
  <c r="AQ88" i="4"/>
  <c r="AS88" i="4"/>
  <c r="AU88" i="4"/>
  <c r="AW88" i="4"/>
  <c r="AY88" i="4"/>
  <c r="BA88" i="4"/>
  <c r="C89" i="4"/>
  <c r="E89" i="4"/>
  <c r="G89" i="4"/>
  <c r="I89" i="4"/>
  <c r="AA89" i="4"/>
  <c r="AC89" i="4"/>
  <c r="AD89" i="4"/>
  <c r="AE89" i="4"/>
  <c r="AG89" i="4"/>
  <c r="AI89" i="4"/>
  <c r="AK89" i="4"/>
  <c r="AM89" i="4"/>
  <c r="AO89" i="4"/>
  <c r="AQ89" i="4"/>
  <c r="AS89" i="4"/>
  <c r="AU89" i="4"/>
  <c r="AW89" i="4"/>
  <c r="AY89" i="4"/>
  <c r="BA89" i="4"/>
  <c r="C90" i="4"/>
  <c r="E90" i="4"/>
  <c r="G90" i="4"/>
  <c r="I90" i="4"/>
  <c r="AA90" i="4"/>
  <c r="AC90" i="4"/>
  <c r="AD90" i="4"/>
  <c r="AE90" i="4"/>
  <c r="AG90" i="4"/>
  <c r="AI90" i="4"/>
  <c r="AK90" i="4"/>
  <c r="AM90" i="4"/>
  <c r="AO90" i="4"/>
  <c r="AQ90" i="4"/>
  <c r="AS90" i="4"/>
  <c r="AU90" i="4"/>
  <c r="AW90" i="4"/>
  <c r="AY90" i="4"/>
  <c r="BA90" i="4"/>
  <c r="C91" i="4"/>
  <c r="E91" i="4"/>
  <c r="G91" i="4"/>
  <c r="I91" i="4"/>
  <c r="O541" i="131"/>
  <c r="AA91" i="4"/>
  <c r="AC91" i="4"/>
  <c r="AD91" i="4"/>
  <c r="AE91" i="4"/>
  <c r="AG91" i="4"/>
  <c r="AI91" i="4"/>
  <c r="AK91" i="4"/>
  <c r="AM91" i="4"/>
  <c r="AO91" i="4"/>
  <c r="AQ91" i="4"/>
  <c r="AS91" i="4"/>
  <c r="AU91" i="4"/>
  <c r="AW91" i="4"/>
  <c r="AY91" i="4"/>
  <c r="BA91" i="4"/>
  <c r="C92" i="4"/>
  <c r="E92" i="4"/>
  <c r="G92" i="4"/>
  <c r="I92" i="4"/>
  <c r="AA92" i="4"/>
  <c r="AC92" i="4"/>
  <c r="AD92" i="4"/>
  <c r="AE92" i="4"/>
  <c r="AG92" i="4"/>
  <c r="AI92" i="4"/>
  <c r="AK92" i="4"/>
  <c r="AM92" i="4"/>
  <c r="AO92" i="4"/>
  <c r="AQ92" i="4"/>
  <c r="AS92" i="4"/>
  <c r="AU92" i="4"/>
  <c r="AW92" i="4"/>
  <c r="AY92" i="4"/>
  <c r="BA92" i="4"/>
  <c r="C93" i="4"/>
  <c r="E93" i="4"/>
  <c r="G93" i="4"/>
  <c r="I93" i="4"/>
  <c r="AA93" i="4"/>
  <c r="AC93" i="4"/>
  <c r="AD93" i="4"/>
  <c r="AG93" i="4"/>
  <c r="AI93" i="4"/>
  <c r="AK93" i="4"/>
  <c r="AM93" i="4"/>
  <c r="AO93" i="4"/>
  <c r="AQ93" i="4"/>
  <c r="AS93" i="4"/>
  <c r="AU93" i="4"/>
  <c r="AW93" i="4"/>
  <c r="AY93" i="4"/>
  <c r="BA93" i="4"/>
  <c r="C94" i="4"/>
  <c r="E94" i="4"/>
  <c r="G94" i="4"/>
  <c r="I94" i="4"/>
  <c r="AA94" i="4"/>
  <c r="AC94" i="4"/>
  <c r="AD94" i="4"/>
  <c r="AE94" i="4"/>
  <c r="AG94" i="4"/>
  <c r="AI94" i="4"/>
  <c r="AK94" i="4"/>
  <c r="AM94" i="4"/>
  <c r="AO94" i="4"/>
  <c r="AQ94" i="4"/>
  <c r="AS94" i="4"/>
  <c r="AU94" i="4"/>
  <c r="AW94" i="4"/>
  <c r="AY94" i="4"/>
  <c r="BA94" i="4"/>
  <c r="C95" i="4"/>
  <c r="E95" i="4"/>
  <c r="G95" i="4"/>
  <c r="I95" i="4"/>
  <c r="AA95" i="4"/>
  <c r="AC95" i="4"/>
  <c r="AD95" i="4"/>
  <c r="AE95" i="4"/>
  <c r="AG95" i="4"/>
  <c r="AI95" i="4"/>
  <c r="AK95" i="4"/>
  <c r="AM95" i="4"/>
  <c r="AO95" i="4"/>
  <c r="AQ95" i="4"/>
  <c r="AS95" i="4"/>
  <c r="AU95" i="4"/>
  <c r="AW95" i="4"/>
  <c r="AY95" i="4"/>
  <c r="BA95" i="4"/>
  <c r="C96" i="4"/>
  <c r="E96" i="4"/>
  <c r="G96" i="4"/>
  <c r="I96" i="4"/>
  <c r="AA96" i="4"/>
  <c r="AC96" i="4"/>
  <c r="AD96" i="4"/>
  <c r="AE96" i="4"/>
  <c r="AG96" i="4"/>
  <c r="AI96" i="4"/>
  <c r="AK96" i="4"/>
  <c r="AM96" i="4"/>
  <c r="AO96" i="4"/>
  <c r="AQ96" i="4"/>
  <c r="AS96" i="4"/>
  <c r="AU96" i="4"/>
  <c r="AW96" i="4"/>
  <c r="AY96" i="4"/>
  <c r="BA96" i="4"/>
  <c r="C97" i="4"/>
  <c r="E97" i="4"/>
  <c r="G97" i="4"/>
  <c r="I97" i="4"/>
  <c r="O542" i="131"/>
  <c r="AA97" i="4"/>
  <c r="AC97" i="4"/>
  <c r="AD97" i="4"/>
  <c r="AE97" i="4"/>
  <c r="AG97" i="4"/>
  <c r="AI97" i="4"/>
  <c r="AK97" i="4"/>
  <c r="AM97" i="4"/>
  <c r="AO97" i="4"/>
  <c r="AQ97" i="4"/>
  <c r="AS97" i="4"/>
  <c r="AU97" i="4"/>
  <c r="AW97" i="4"/>
  <c r="AY97" i="4"/>
  <c r="BA97" i="4"/>
  <c r="C98" i="4"/>
  <c r="E98" i="4"/>
  <c r="G98" i="4"/>
  <c r="I98" i="4"/>
  <c r="AA98" i="4"/>
  <c r="AC98" i="4"/>
  <c r="AD98" i="4"/>
  <c r="AE98" i="4"/>
  <c r="AG98" i="4"/>
  <c r="AI98" i="4"/>
  <c r="AK98" i="4"/>
  <c r="AM98" i="4"/>
  <c r="AO98" i="4"/>
  <c r="AQ98" i="4"/>
  <c r="AS98" i="4"/>
  <c r="AU98" i="4"/>
  <c r="AW98" i="4"/>
  <c r="AY98" i="4"/>
  <c r="BA98" i="4"/>
  <c r="C99" i="4"/>
  <c r="E99" i="4"/>
  <c r="G99" i="4"/>
  <c r="I99" i="4"/>
  <c r="AA99" i="4"/>
  <c r="AC99" i="4"/>
  <c r="AD99" i="4"/>
  <c r="AE99" i="4"/>
  <c r="AG99" i="4"/>
  <c r="AI99" i="4"/>
  <c r="AK99" i="4"/>
  <c r="AM99" i="4"/>
  <c r="AO99" i="4"/>
  <c r="AQ99" i="4"/>
  <c r="AS99" i="4"/>
  <c r="AU99" i="4"/>
  <c r="AW99" i="4"/>
  <c r="AY99" i="4"/>
  <c r="BA99" i="4"/>
  <c r="C100" i="4"/>
  <c r="E100" i="4"/>
  <c r="G100" i="4"/>
  <c r="I100" i="4"/>
  <c r="O436" i="131"/>
  <c r="AA100" i="4"/>
  <c r="AC100" i="4"/>
  <c r="AD100" i="4"/>
  <c r="AE100" i="4"/>
  <c r="AG100" i="4"/>
  <c r="AI100" i="4"/>
  <c r="AK100" i="4"/>
  <c r="AM100" i="4"/>
  <c r="AO100" i="4"/>
  <c r="AQ100" i="4"/>
  <c r="AS100" i="4"/>
  <c r="AU100" i="4"/>
  <c r="AW100" i="4"/>
  <c r="AY100" i="4"/>
  <c r="BA100" i="4"/>
  <c r="C101" i="4"/>
  <c r="E101" i="4"/>
  <c r="G101" i="4"/>
  <c r="I101" i="4"/>
  <c r="AA101" i="4"/>
  <c r="AC101" i="4"/>
  <c r="AD101" i="4"/>
  <c r="AE101" i="4"/>
  <c r="AG101" i="4"/>
  <c r="AI101" i="4"/>
  <c r="AK101" i="4"/>
  <c r="AM101" i="4"/>
  <c r="AO101" i="4"/>
  <c r="AQ101" i="4"/>
  <c r="AS101" i="4"/>
  <c r="AU101" i="4"/>
  <c r="AW101" i="4"/>
  <c r="AY101" i="4"/>
  <c r="BA101" i="4"/>
  <c r="C102" i="4"/>
  <c r="E102" i="4"/>
  <c r="G102" i="4"/>
  <c r="I102" i="4"/>
  <c r="AA102" i="4"/>
  <c r="AC102" i="4"/>
  <c r="AD102" i="4"/>
  <c r="AE102" i="4"/>
  <c r="AG102" i="4"/>
  <c r="AI102" i="4"/>
  <c r="AK102" i="4"/>
  <c r="AM102" i="4"/>
  <c r="AO102" i="4"/>
  <c r="AQ102" i="4"/>
  <c r="AS102" i="4"/>
  <c r="AU102" i="4"/>
  <c r="AW102" i="4"/>
  <c r="AY102" i="4"/>
  <c r="BA102" i="4"/>
  <c r="C103" i="4"/>
  <c r="E103" i="4"/>
  <c r="G103" i="4"/>
  <c r="I103" i="4"/>
  <c r="AA103" i="4"/>
  <c r="AC103" i="4"/>
  <c r="AD103" i="4"/>
  <c r="AE103" i="4"/>
  <c r="AG103" i="4"/>
  <c r="AI103" i="4"/>
  <c r="AK103" i="4"/>
  <c r="AM103" i="4"/>
  <c r="AO103" i="4"/>
  <c r="AQ103" i="4"/>
  <c r="AS103" i="4"/>
  <c r="AU103" i="4"/>
  <c r="AW103" i="4"/>
  <c r="AY103" i="4"/>
  <c r="BA103" i="4"/>
  <c r="C104" i="4"/>
  <c r="E104" i="4"/>
  <c r="G104" i="4"/>
  <c r="I104" i="4"/>
  <c r="AA104" i="4"/>
  <c r="AC104" i="4"/>
  <c r="AD104" i="4"/>
  <c r="AE104" i="4"/>
  <c r="AG104" i="4"/>
  <c r="AI104" i="4"/>
  <c r="AK104" i="4"/>
  <c r="AM104" i="4"/>
  <c r="AO104" i="4"/>
  <c r="AQ104" i="4"/>
  <c r="AS104" i="4"/>
  <c r="AU104" i="4"/>
  <c r="AW104" i="4"/>
  <c r="AY104" i="4"/>
  <c r="BA104" i="4"/>
  <c r="C105" i="4"/>
  <c r="E105" i="4"/>
  <c r="G105" i="4"/>
  <c r="I105" i="4"/>
  <c r="AA105" i="4"/>
  <c r="AC105" i="4"/>
  <c r="AD105" i="4"/>
  <c r="AE105" i="4"/>
  <c r="AG105" i="4"/>
  <c r="AI105" i="4"/>
  <c r="AK105" i="4"/>
  <c r="AM105" i="4"/>
  <c r="AO105" i="4"/>
  <c r="AQ105" i="4"/>
  <c r="AS105" i="4"/>
  <c r="AU105" i="4"/>
  <c r="AW105" i="4"/>
  <c r="AY105" i="4"/>
  <c r="BA105" i="4"/>
  <c r="C106" i="4"/>
  <c r="E106" i="4"/>
  <c r="G106" i="4"/>
  <c r="I106" i="4"/>
  <c r="O423" i="131"/>
  <c r="AA106" i="4"/>
  <c r="AC106" i="4"/>
  <c r="AD106" i="4"/>
  <c r="AE106" i="4"/>
  <c r="AG106" i="4"/>
  <c r="AI106" i="4"/>
  <c r="AK106" i="4"/>
  <c r="AM106" i="4"/>
  <c r="AO106" i="4"/>
  <c r="AQ106" i="4"/>
  <c r="AS106" i="4"/>
  <c r="AU106" i="4"/>
  <c r="AW106" i="4"/>
  <c r="AY106" i="4"/>
  <c r="BA106" i="4"/>
  <c r="C107" i="4"/>
  <c r="E107" i="4"/>
  <c r="G107" i="4"/>
  <c r="I107" i="4"/>
  <c r="AA107" i="4"/>
  <c r="AC107" i="4"/>
  <c r="AD107" i="4"/>
  <c r="AE107" i="4"/>
  <c r="AG107" i="4"/>
  <c r="AI107" i="4"/>
  <c r="AK107" i="4"/>
  <c r="AM107" i="4"/>
  <c r="AO107" i="4"/>
  <c r="AQ107" i="4"/>
  <c r="AS107" i="4"/>
  <c r="AU107" i="4"/>
  <c r="AW107" i="4"/>
  <c r="AY107" i="4"/>
  <c r="BA107" i="4"/>
  <c r="C108" i="4"/>
  <c r="E108" i="4"/>
  <c r="G108" i="4"/>
  <c r="I108" i="4"/>
  <c r="O424" i="131"/>
  <c r="AA108" i="4"/>
  <c r="AC108" i="4"/>
  <c r="AD108" i="4"/>
  <c r="AE108" i="4"/>
  <c r="AG108" i="4"/>
  <c r="AI108" i="4"/>
  <c r="AK108" i="4"/>
  <c r="AM108" i="4"/>
  <c r="AO108" i="4"/>
  <c r="AQ108" i="4"/>
  <c r="AS108" i="4"/>
  <c r="AU108" i="4"/>
  <c r="AW108" i="4"/>
  <c r="AY108" i="4"/>
  <c r="BA108" i="4"/>
  <c r="C109" i="4"/>
  <c r="E109" i="4"/>
  <c r="G109" i="4"/>
  <c r="I109" i="4"/>
  <c r="O437" i="131"/>
  <c r="AA109" i="4"/>
  <c r="AC109" i="4"/>
  <c r="AD109" i="4"/>
  <c r="AE109" i="4"/>
  <c r="AG109" i="4"/>
  <c r="AI109" i="4"/>
  <c r="AK109" i="4"/>
  <c r="AM109" i="4"/>
  <c r="AO109" i="4"/>
  <c r="AQ109" i="4"/>
  <c r="AS109" i="4"/>
  <c r="AU109" i="4"/>
  <c r="AW109" i="4"/>
  <c r="AY109" i="4"/>
  <c r="BA109" i="4"/>
  <c r="C110" i="4"/>
  <c r="E110" i="4"/>
  <c r="G110" i="4"/>
  <c r="I110" i="4"/>
  <c r="AA110" i="4"/>
  <c r="AC110" i="4"/>
  <c r="AD110" i="4"/>
  <c r="AE110" i="4"/>
  <c r="AG110" i="4"/>
  <c r="AI110" i="4"/>
  <c r="AK110" i="4"/>
  <c r="AM110" i="4"/>
  <c r="AO110" i="4"/>
  <c r="AQ110" i="4"/>
  <c r="AS110" i="4"/>
  <c r="AU110" i="4"/>
  <c r="AW110" i="4"/>
  <c r="AY110" i="4"/>
  <c r="BA110" i="4"/>
  <c r="C111" i="4"/>
  <c r="E111" i="4"/>
  <c r="G111" i="4"/>
  <c r="I111" i="4"/>
  <c r="O438" i="131"/>
  <c r="AA111" i="4"/>
  <c r="AC111" i="4"/>
  <c r="AD111" i="4"/>
  <c r="AE111" i="4"/>
  <c r="AG111" i="4"/>
  <c r="AI111" i="4"/>
  <c r="AK111" i="4"/>
  <c r="AM111" i="4"/>
  <c r="AO111" i="4"/>
  <c r="AQ111" i="4"/>
  <c r="AS111" i="4"/>
  <c r="AU111" i="4"/>
  <c r="AW111" i="4"/>
  <c r="AY111" i="4"/>
  <c r="BA111" i="4"/>
  <c r="C112" i="4"/>
  <c r="E112" i="4"/>
  <c r="G112" i="4"/>
  <c r="I112" i="4"/>
  <c r="AA112" i="4"/>
  <c r="AC112" i="4"/>
  <c r="AD112" i="4"/>
  <c r="AE112" i="4"/>
  <c r="AG112" i="4"/>
  <c r="AI112" i="4"/>
  <c r="AK112" i="4"/>
  <c r="AM112" i="4"/>
  <c r="AO112" i="4"/>
  <c r="AQ112" i="4"/>
  <c r="AS112" i="4"/>
  <c r="AU112" i="4"/>
  <c r="AW112" i="4"/>
  <c r="AY112" i="4"/>
  <c r="BA112" i="4"/>
  <c r="C113" i="4"/>
  <c r="E113" i="4"/>
  <c r="G113" i="4"/>
  <c r="I113" i="4"/>
  <c r="AA113" i="4"/>
  <c r="AC113" i="4"/>
  <c r="AD113" i="4"/>
  <c r="AE113" i="4"/>
  <c r="AG113" i="4"/>
  <c r="AI113" i="4"/>
  <c r="AK113" i="4"/>
  <c r="AM113" i="4"/>
  <c r="AO113" i="4"/>
  <c r="AQ113" i="4"/>
  <c r="AS113" i="4"/>
  <c r="AU113" i="4"/>
  <c r="AW113" i="4"/>
  <c r="AY113" i="4"/>
  <c r="BA113" i="4"/>
  <c r="C114" i="4"/>
  <c r="E114" i="4"/>
  <c r="G114" i="4"/>
  <c r="I114" i="4"/>
  <c r="AA114" i="4"/>
  <c r="AC114" i="4"/>
  <c r="AD114" i="4"/>
  <c r="AE114" i="4"/>
  <c r="AG114" i="4"/>
  <c r="AI114" i="4"/>
  <c r="AK114" i="4"/>
  <c r="AM114" i="4"/>
  <c r="AO114" i="4"/>
  <c r="AQ114" i="4"/>
  <c r="AS114" i="4"/>
  <c r="AU114" i="4"/>
  <c r="AW114" i="4"/>
  <c r="AY114" i="4"/>
  <c r="BA114" i="4"/>
  <c r="C115" i="4"/>
  <c r="E115" i="4"/>
  <c r="G115" i="4"/>
  <c r="I115" i="4"/>
  <c r="AA115" i="4"/>
  <c r="AC115" i="4"/>
  <c r="AD115" i="4"/>
  <c r="AE115" i="4"/>
  <c r="AG115" i="4"/>
  <c r="AI115" i="4"/>
  <c r="AK115" i="4"/>
  <c r="AM115" i="4"/>
  <c r="AO115" i="4"/>
  <c r="AQ115" i="4"/>
  <c r="AS115" i="4"/>
  <c r="AU115" i="4"/>
  <c r="AW115" i="4"/>
  <c r="AY115" i="4"/>
  <c r="BA115" i="4"/>
  <c r="C116" i="4"/>
  <c r="E116" i="4"/>
  <c r="G116" i="4"/>
  <c r="I116" i="4"/>
  <c r="AA116" i="4"/>
  <c r="AC116" i="4"/>
  <c r="AD116" i="4"/>
  <c r="AE116" i="4"/>
  <c r="AG116" i="4"/>
  <c r="AI116" i="4"/>
  <c r="AK116" i="4"/>
  <c r="AM116" i="4"/>
  <c r="AO116" i="4"/>
  <c r="AQ116" i="4"/>
  <c r="AS116" i="4"/>
  <c r="AU116" i="4"/>
  <c r="AW116" i="4"/>
  <c r="AY116" i="4"/>
  <c r="BA116" i="4"/>
  <c r="C117" i="4"/>
  <c r="E117" i="4"/>
  <c r="G117" i="4"/>
  <c r="I117" i="4"/>
  <c r="O547" i="131"/>
  <c r="AA117" i="4"/>
  <c r="AC117" i="4"/>
  <c r="AD117" i="4"/>
  <c r="AE117" i="4"/>
  <c r="AG117" i="4"/>
  <c r="AI117" i="4"/>
  <c r="AK117" i="4"/>
  <c r="AM117" i="4"/>
  <c r="AO117" i="4"/>
  <c r="AQ117" i="4"/>
  <c r="AS117" i="4"/>
  <c r="AU117" i="4"/>
  <c r="AW117" i="4"/>
  <c r="AY117" i="4"/>
  <c r="BA117" i="4"/>
  <c r="C118" i="4"/>
  <c r="E118" i="4"/>
  <c r="G118" i="4"/>
  <c r="I118" i="4"/>
  <c r="O548" i="131"/>
  <c r="AA118" i="4"/>
  <c r="AC118" i="4"/>
  <c r="AD118" i="4"/>
  <c r="AE118" i="4"/>
  <c r="AG118" i="4"/>
  <c r="AI118" i="4"/>
  <c r="AK118" i="4"/>
  <c r="AM118" i="4"/>
  <c r="AO118" i="4"/>
  <c r="AQ118" i="4"/>
  <c r="AS118" i="4"/>
  <c r="AU118" i="4"/>
  <c r="AW118" i="4"/>
  <c r="AY118" i="4"/>
  <c r="BA118" i="4"/>
  <c r="C119" i="4"/>
  <c r="E119" i="4"/>
  <c r="G119" i="4"/>
  <c r="I119" i="4"/>
  <c r="O440" i="131"/>
  <c r="C120" i="4"/>
  <c r="E120" i="4"/>
  <c r="G120" i="4"/>
  <c r="I120" i="4"/>
  <c r="C121" i="4"/>
  <c r="E121" i="4"/>
  <c r="G121" i="4"/>
  <c r="I121" i="4"/>
  <c r="AA121" i="4"/>
  <c r="AC121" i="4"/>
  <c r="AD121" i="4"/>
  <c r="AE121" i="4"/>
  <c r="AG121" i="4"/>
  <c r="AI121" i="4"/>
  <c r="AK121" i="4"/>
  <c r="AM121" i="4"/>
  <c r="AO121" i="4"/>
  <c r="AQ121" i="4"/>
  <c r="AS121" i="4"/>
  <c r="AU121" i="4"/>
  <c r="AW121" i="4"/>
  <c r="AY121" i="4"/>
  <c r="BA121" i="4"/>
  <c r="C122" i="4"/>
  <c r="E122" i="4"/>
  <c r="G122" i="4"/>
  <c r="I122" i="4"/>
  <c r="AA122" i="4"/>
  <c r="AC122" i="4"/>
  <c r="AD122" i="4"/>
  <c r="AE122" i="4"/>
  <c r="AG122" i="4"/>
  <c r="AI122" i="4"/>
  <c r="AK122" i="4"/>
  <c r="AM122" i="4"/>
  <c r="AO122" i="4"/>
  <c r="AQ122" i="4"/>
  <c r="AS122" i="4"/>
  <c r="AU122" i="4"/>
  <c r="AW122" i="4"/>
  <c r="AY122" i="4"/>
  <c r="BA122" i="4"/>
  <c r="C123" i="4"/>
  <c r="E123" i="4"/>
  <c r="G123" i="4"/>
  <c r="I123" i="4"/>
  <c r="AA123" i="4"/>
  <c r="AC123" i="4"/>
  <c r="AD123" i="4"/>
  <c r="AE123" i="4"/>
  <c r="AG123" i="4"/>
  <c r="AI123" i="4"/>
  <c r="AK123" i="4"/>
  <c r="AM123" i="4"/>
  <c r="AO123" i="4"/>
  <c r="AQ123" i="4"/>
  <c r="AS123" i="4"/>
  <c r="AU123" i="4"/>
  <c r="AW123" i="4"/>
  <c r="AY123" i="4"/>
  <c r="BA123" i="4"/>
  <c r="C124" i="4"/>
  <c r="E124" i="4"/>
  <c r="G124" i="4"/>
  <c r="I124" i="4"/>
  <c r="AA124" i="4"/>
  <c r="AC124" i="4"/>
  <c r="AD124" i="4"/>
  <c r="AE124" i="4"/>
  <c r="AG124" i="4"/>
  <c r="AI124" i="4"/>
  <c r="AK124" i="4"/>
  <c r="AM124" i="4"/>
  <c r="AO124" i="4"/>
  <c r="AQ124" i="4"/>
  <c r="AS124" i="4"/>
  <c r="AU124" i="4"/>
  <c r="AW124" i="4"/>
  <c r="AY124" i="4"/>
  <c r="BA124" i="4"/>
  <c r="C125" i="4"/>
  <c r="E125" i="4"/>
  <c r="G125" i="4"/>
  <c r="I125" i="4"/>
  <c r="AA125" i="4"/>
  <c r="AC125" i="4"/>
  <c r="AD125" i="4"/>
  <c r="AE125" i="4"/>
  <c r="AG125" i="4"/>
  <c r="AI125" i="4"/>
  <c r="AK125" i="4"/>
  <c r="AM125" i="4"/>
  <c r="AO125" i="4"/>
  <c r="AQ125" i="4"/>
  <c r="AS125" i="4"/>
  <c r="AU125" i="4"/>
  <c r="AW125" i="4"/>
  <c r="AY125" i="4"/>
  <c r="BA125" i="4"/>
  <c r="C126" i="4"/>
  <c r="E126" i="4"/>
  <c r="G126" i="4"/>
  <c r="I126" i="4"/>
  <c r="AA126" i="4"/>
  <c r="AC126" i="4"/>
  <c r="AD126" i="4"/>
  <c r="AE126" i="4"/>
  <c r="AG126" i="4"/>
  <c r="AI126" i="4"/>
  <c r="AK126" i="4"/>
  <c r="AM126" i="4"/>
  <c r="AO126" i="4"/>
  <c r="AQ126" i="4"/>
  <c r="AS126" i="4"/>
  <c r="AU126" i="4"/>
  <c r="AW126" i="4"/>
  <c r="AY126" i="4"/>
  <c r="BA126" i="4"/>
  <c r="C127" i="4"/>
  <c r="E127" i="4"/>
  <c r="G127" i="4"/>
  <c r="I127" i="4"/>
  <c r="AA127" i="4"/>
  <c r="AC127" i="4"/>
  <c r="AD127" i="4"/>
  <c r="AE127" i="4"/>
  <c r="AG127" i="4"/>
  <c r="AI127" i="4"/>
  <c r="AK127" i="4"/>
  <c r="AM127" i="4"/>
  <c r="AO127" i="4"/>
  <c r="AQ127" i="4"/>
  <c r="AS127" i="4"/>
  <c r="AU127" i="4"/>
  <c r="AW127" i="4"/>
  <c r="AY127" i="4"/>
  <c r="BA127" i="4"/>
  <c r="C128" i="4"/>
  <c r="E128" i="4"/>
  <c r="G128" i="4"/>
  <c r="I128" i="4"/>
  <c r="AA128" i="4"/>
  <c r="AC128" i="4"/>
  <c r="AD128" i="4"/>
  <c r="AE128" i="4"/>
  <c r="AG128" i="4"/>
  <c r="AI128" i="4"/>
  <c r="AK128" i="4"/>
  <c r="AM128" i="4"/>
  <c r="AO128" i="4"/>
  <c r="AQ128" i="4"/>
  <c r="AS128" i="4"/>
  <c r="AU128" i="4"/>
  <c r="AW128" i="4"/>
  <c r="AY128" i="4"/>
  <c r="BA128" i="4"/>
  <c r="C129" i="4"/>
  <c r="E129" i="4"/>
  <c r="G129" i="4"/>
  <c r="I129" i="4"/>
  <c r="AA129" i="4"/>
  <c r="AC129" i="4"/>
  <c r="AD129" i="4"/>
  <c r="AE129" i="4"/>
  <c r="AG129" i="4"/>
  <c r="AI129" i="4"/>
  <c r="AK129" i="4"/>
  <c r="AM129" i="4"/>
  <c r="AO129" i="4"/>
  <c r="AQ129" i="4"/>
  <c r="AS129" i="4"/>
  <c r="AU129" i="4"/>
  <c r="AW129" i="4"/>
  <c r="AY129" i="4"/>
  <c r="BA129" i="4"/>
  <c r="C130" i="4"/>
  <c r="E130" i="4"/>
  <c r="G130" i="4"/>
  <c r="I130" i="4"/>
  <c r="AA130" i="4"/>
  <c r="AC130" i="4"/>
  <c r="AD130" i="4"/>
  <c r="AE130" i="4"/>
  <c r="AG130" i="4"/>
  <c r="AI130" i="4"/>
  <c r="AK130" i="4"/>
  <c r="AM130" i="4"/>
  <c r="AO130" i="4"/>
  <c r="AQ130" i="4"/>
  <c r="AS130" i="4"/>
  <c r="AU130" i="4"/>
  <c r="AW130" i="4"/>
  <c r="AY130" i="4"/>
  <c r="BA130" i="4"/>
  <c r="C131" i="4"/>
  <c r="E131" i="4"/>
  <c r="G131" i="4"/>
  <c r="I131" i="4"/>
  <c r="AA131" i="4"/>
  <c r="AC131" i="4"/>
  <c r="AD131" i="4"/>
  <c r="AE131" i="4"/>
  <c r="AG131" i="4"/>
  <c r="AI131" i="4"/>
  <c r="AK131" i="4"/>
  <c r="AM131" i="4"/>
  <c r="AO131" i="4"/>
  <c r="AQ131" i="4"/>
  <c r="AS131" i="4"/>
  <c r="AU131" i="4"/>
  <c r="AW131" i="4"/>
  <c r="AY131" i="4"/>
  <c r="BA131" i="4"/>
  <c r="C132" i="4"/>
  <c r="E132" i="4"/>
  <c r="G132" i="4"/>
  <c r="I132" i="4"/>
  <c r="AA132" i="4"/>
  <c r="AC132" i="4"/>
  <c r="AD132" i="4"/>
  <c r="AE132" i="4"/>
  <c r="AG132" i="4"/>
  <c r="AI132" i="4"/>
  <c r="AK132" i="4"/>
  <c r="AM132" i="4"/>
  <c r="AO132" i="4"/>
  <c r="AQ132" i="4"/>
  <c r="AS132" i="4"/>
  <c r="AU132" i="4"/>
  <c r="AW132" i="4"/>
  <c r="AY132" i="4"/>
  <c r="BA132" i="4"/>
  <c r="C133" i="4"/>
  <c r="E133" i="4"/>
  <c r="G133" i="4"/>
  <c r="I133" i="4"/>
  <c r="AA133" i="4"/>
  <c r="AC133" i="4"/>
  <c r="AD133" i="4"/>
  <c r="AE133" i="4"/>
  <c r="AG133" i="4"/>
  <c r="AI133" i="4"/>
  <c r="AK133" i="4"/>
  <c r="AM133" i="4"/>
  <c r="AO133" i="4"/>
  <c r="AQ133" i="4"/>
  <c r="AS133" i="4"/>
  <c r="AU133" i="4"/>
  <c r="AW133" i="4"/>
  <c r="AY133" i="4"/>
  <c r="BA133" i="4"/>
  <c r="C134" i="4"/>
  <c r="E134" i="4"/>
  <c r="G134" i="4"/>
  <c r="I134" i="4"/>
  <c r="AA134" i="4"/>
  <c r="AC134" i="4"/>
  <c r="AD134" i="4"/>
  <c r="AE134" i="4"/>
  <c r="AG134" i="4"/>
  <c r="AI134" i="4"/>
  <c r="AK134" i="4"/>
  <c r="AM134" i="4"/>
  <c r="AO134" i="4"/>
  <c r="AQ134" i="4"/>
  <c r="AS134" i="4"/>
  <c r="AU134" i="4"/>
  <c r="AW134" i="4"/>
  <c r="AY134" i="4"/>
  <c r="BA134" i="4"/>
  <c r="C135" i="4"/>
  <c r="E135" i="4"/>
  <c r="G135" i="4"/>
  <c r="I135" i="4"/>
  <c r="AA135" i="4"/>
  <c r="AC135" i="4"/>
  <c r="AD135" i="4"/>
  <c r="AE135" i="4"/>
  <c r="AG135" i="4"/>
  <c r="AI135" i="4"/>
  <c r="AK135" i="4"/>
  <c r="AM135" i="4"/>
  <c r="AO135" i="4"/>
  <c r="AQ135" i="4"/>
  <c r="AS135" i="4"/>
  <c r="AU135" i="4"/>
  <c r="AW135" i="4"/>
  <c r="AY135" i="4"/>
  <c r="BA135" i="4"/>
  <c r="C136" i="4"/>
  <c r="E136" i="4"/>
  <c r="G136" i="4"/>
  <c r="I136" i="4"/>
  <c r="AA136" i="4"/>
  <c r="AC136" i="4"/>
  <c r="AD136" i="4"/>
  <c r="AE136" i="4"/>
  <c r="AG136" i="4"/>
  <c r="AI136" i="4"/>
  <c r="AK136" i="4"/>
  <c r="AM136" i="4"/>
  <c r="AO136" i="4"/>
  <c r="AQ136" i="4"/>
  <c r="AS136" i="4"/>
  <c r="AU136" i="4"/>
  <c r="AW136" i="4"/>
  <c r="AY136" i="4"/>
  <c r="BA136" i="4"/>
  <c r="C137" i="4"/>
  <c r="E137" i="4"/>
  <c r="G137" i="4"/>
  <c r="I137" i="4"/>
  <c r="AA137" i="4"/>
  <c r="AC137" i="4"/>
  <c r="AD137" i="4"/>
  <c r="AE137" i="4"/>
  <c r="AG137" i="4"/>
  <c r="AI137" i="4"/>
  <c r="AK137" i="4"/>
  <c r="AM137" i="4"/>
  <c r="AO137" i="4"/>
  <c r="AQ137" i="4"/>
  <c r="AS137" i="4"/>
  <c r="AU137" i="4"/>
  <c r="AW137" i="4"/>
  <c r="AY137" i="4"/>
  <c r="BA137" i="4"/>
  <c r="C138" i="4"/>
  <c r="E138" i="4"/>
  <c r="G138" i="4"/>
  <c r="I138" i="4"/>
  <c r="AA138" i="4"/>
  <c r="AC138" i="4"/>
  <c r="AD138" i="4"/>
  <c r="AE138" i="4"/>
  <c r="AG138" i="4"/>
  <c r="AI138" i="4"/>
  <c r="AK138" i="4"/>
  <c r="AM138" i="4"/>
  <c r="AO138" i="4"/>
  <c r="AQ138" i="4"/>
  <c r="AS138" i="4"/>
  <c r="AU138" i="4"/>
  <c r="AW138" i="4"/>
  <c r="AY138" i="4"/>
  <c r="BA138" i="4"/>
  <c r="C139" i="4"/>
  <c r="E139" i="4"/>
  <c r="G139" i="4"/>
  <c r="I139" i="4"/>
  <c r="AA139" i="4"/>
  <c r="AC139" i="4"/>
  <c r="AD139" i="4"/>
  <c r="AE139" i="4"/>
  <c r="AG139" i="4"/>
  <c r="AI139" i="4"/>
  <c r="AK139" i="4"/>
  <c r="AM139" i="4"/>
  <c r="AO139" i="4"/>
  <c r="AQ139" i="4"/>
  <c r="AS139" i="4"/>
  <c r="AU139" i="4"/>
  <c r="AW139" i="4"/>
  <c r="AY139" i="4"/>
  <c r="BA139" i="4"/>
  <c r="C140" i="4"/>
  <c r="E140" i="4"/>
  <c r="G140" i="4"/>
  <c r="I140" i="4"/>
  <c r="AA140" i="4"/>
  <c r="AC140" i="4"/>
  <c r="AD140" i="4"/>
  <c r="AE140" i="4"/>
  <c r="AG140" i="4"/>
  <c r="AI140" i="4"/>
  <c r="AK140" i="4"/>
  <c r="AM140" i="4"/>
  <c r="AO140" i="4"/>
  <c r="AQ140" i="4"/>
  <c r="AS140" i="4"/>
  <c r="AU140" i="4"/>
  <c r="AW140" i="4"/>
  <c r="AY140" i="4"/>
  <c r="BA140" i="4"/>
  <c r="C141" i="4"/>
  <c r="E141" i="4"/>
  <c r="G141" i="4"/>
  <c r="I141" i="4"/>
  <c r="O426" i="131"/>
  <c r="AA141" i="4"/>
  <c r="AC141" i="4"/>
  <c r="AD141" i="4"/>
  <c r="AE141" i="4"/>
  <c r="AG141" i="4"/>
  <c r="AI141" i="4"/>
  <c r="AK141" i="4"/>
  <c r="AM141" i="4"/>
  <c r="AO141" i="4"/>
  <c r="AQ141" i="4"/>
  <c r="AS141" i="4"/>
  <c r="AU141" i="4"/>
  <c r="AW141" i="4"/>
  <c r="AY141" i="4"/>
  <c r="BA141" i="4"/>
  <c r="C142" i="4"/>
  <c r="E142" i="4"/>
  <c r="G142" i="4"/>
  <c r="I142" i="4"/>
  <c r="O427" i="131"/>
  <c r="AA142" i="4"/>
  <c r="AC142" i="4"/>
  <c r="AD142" i="4"/>
  <c r="AE142" i="4"/>
  <c r="AG142" i="4"/>
  <c r="AI142" i="4"/>
  <c r="AK142" i="4"/>
  <c r="AM142" i="4"/>
  <c r="AO142" i="4"/>
  <c r="AQ142" i="4"/>
  <c r="AS142" i="4"/>
  <c r="AU142" i="4"/>
  <c r="AW142" i="4"/>
  <c r="AY142" i="4"/>
  <c r="BA142" i="4"/>
  <c r="C143" i="4"/>
  <c r="E143" i="4"/>
  <c r="G143" i="4"/>
  <c r="I143" i="4"/>
  <c r="O539" i="131"/>
  <c r="AA143" i="4"/>
  <c r="AC143" i="4"/>
  <c r="AD143" i="4"/>
  <c r="AE143" i="4"/>
  <c r="AG143" i="4"/>
  <c r="AI143" i="4"/>
  <c r="AK143" i="4"/>
  <c r="AM143" i="4"/>
  <c r="AO143" i="4"/>
  <c r="AQ143" i="4"/>
  <c r="AS143" i="4"/>
  <c r="AU143" i="4"/>
  <c r="AW143" i="4"/>
  <c r="AY143" i="4"/>
  <c r="BA143" i="4"/>
  <c r="C144" i="4"/>
  <c r="E144" i="4"/>
  <c r="G144" i="4"/>
  <c r="I144" i="4"/>
  <c r="O428" i="131"/>
  <c r="AA144" i="4"/>
  <c r="AC144" i="4"/>
  <c r="AD144" i="4"/>
  <c r="AE144" i="4"/>
  <c r="AG144" i="4"/>
  <c r="AI144" i="4"/>
  <c r="AK144" i="4"/>
  <c r="AM144" i="4"/>
  <c r="AO144" i="4"/>
  <c r="AQ144" i="4"/>
  <c r="AS144" i="4"/>
  <c r="AU144" i="4"/>
  <c r="AW144" i="4"/>
  <c r="AY144" i="4"/>
  <c r="BA144" i="4"/>
  <c r="C145" i="4"/>
  <c r="E145" i="4"/>
  <c r="G145" i="4"/>
  <c r="I145" i="4"/>
  <c r="AA145" i="4"/>
  <c r="AC145" i="4"/>
  <c r="AD145" i="4"/>
  <c r="AE145" i="4"/>
  <c r="AG145" i="4"/>
  <c r="AI145" i="4"/>
  <c r="AK145" i="4"/>
  <c r="AM145" i="4"/>
  <c r="AO145" i="4"/>
  <c r="AQ145" i="4"/>
  <c r="AS145" i="4"/>
  <c r="AU145" i="4"/>
  <c r="AW145" i="4"/>
  <c r="AY145" i="4"/>
  <c r="BA145" i="4"/>
  <c r="C146" i="4"/>
  <c r="E146" i="4"/>
  <c r="G146" i="4"/>
  <c r="I146" i="4"/>
  <c r="AA146" i="4"/>
  <c r="AC146" i="4"/>
  <c r="AD146" i="4"/>
  <c r="AE146" i="4"/>
  <c r="AG146" i="4"/>
  <c r="AI146" i="4"/>
  <c r="AK146" i="4"/>
  <c r="AM146" i="4"/>
  <c r="AO146" i="4"/>
  <c r="AQ146" i="4"/>
  <c r="AS146" i="4"/>
  <c r="AU146" i="4"/>
  <c r="AW146" i="4"/>
  <c r="AY146" i="4"/>
  <c r="BA146" i="4"/>
  <c r="C147" i="4"/>
  <c r="E147" i="4"/>
  <c r="G147" i="4"/>
  <c r="I147" i="4"/>
  <c r="O540" i="131"/>
  <c r="AA147" i="4"/>
  <c r="AC147" i="4"/>
  <c r="AD147" i="4"/>
  <c r="AE147" i="4"/>
  <c r="AG147" i="4"/>
  <c r="AI147" i="4"/>
  <c r="AK147" i="4"/>
  <c r="AM147" i="4"/>
  <c r="AO147" i="4"/>
  <c r="AQ147" i="4"/>
  <c r="AS147" i="4"/>
  <c r="AU147" i="4"/>
  <c r="AW147" i="4"/>
  <c r="AY147" i="4"/>
  <c r="BA147" i="4"/>
  <c r="C148" i="4"/>
  <c r="E148" i="4"/>
  <c r="G148" i="4"/>
  <c r="I148" i="4"/>
  <c r="AA148" i="4"/>
  <c r="AC148" i="4"/>
  <c r="AD148" i="4"/>
  <c r="AE148" i="4"/>
  <c r="AG148" i="4"/>
  <c r="AI148" i="4"/>
  <c r="AK148" i="4"/>
  <c r="AM148" i="4"/>
  <c r="AO148" i="4"/>
  <c r="AQ148" i="4"/>
  <c r="AS148" i="4"/>
  <c r="AU148" i="4"/>
  <c r="AW148" i="4"/>
  <c r="AY148" i="4"/>
  <c r="BA148" i="4"/>
  <c r="O431" i="131"/>
  <c r="AA149" i="4"/>
  <c r="AC149" i="4"/>
  <c r="AD149" i="4"/>
  <c r="AE149" i="4"/>
  <c r="AG149" i="4"/>
  <c r="AI149" i="4"/>
  <c r="AK149" i="4"/>
  <c r="AM149" i="4"/>
  <c r="AO149" i="4"/>
  <c r="AQ149" i="4"/>
  <c r="AS149" i="4"/>
  <c r="AU149" i="4"/>
  <c r="AW149" i="4"/>
  <c r="AY149" i="4"/>
  <c r="BA149" i="4"/>
  <c r="AA150" i="4"/>
  <c r="AC150" i="4"/>
  <c r="AD150" i="4"/>
  <c r="AE150" i="4"/>
  <c r="AG150" i="4"/>
  <c r="AI150" i="4"/>
  <c r="AK150" i="4"/>
  <c r="AM150" i="4"/>
  <c r="AO150" i="4"/>
  <c r="AQ150" i="4"/>
  <c r="AS150" i="4"/>
  <c r="AU150" i="4"/>
  <c r="AW150" i="4"/>
  <c r="AY150" i="4"/>
  <c r="BA150" i="4"/>
  <c r="AA151" i="4"/>
  <c r="AC151" i="4"/>
  <c r="AD151" i="4"/>
  <c r="AE151" i="4"/>
  <c r="AG151" i="4"/>
  <c r="AI151" i="4"/>
  <c r="AK151" i="4"/>
  <c r="AM151" i="4"/>
  <c r="AO151" i="4"/>
  <c r="AQ151" i="4"/>
  <c r="AS151" i="4"/>
  <c r="AU151" i="4"/>
  <c r="AW151" i="4"/>
  <c r="AY151" i="4"/>
  <c r="BA151" i="4"/>
  <c r="AA152" i="4"/>
  <c r="AC152" i="4"/>
  <c r="AD152" i="4"/>
  <c r="AE152" i="4"/>
  <c r="AG152" i="4"/>
  <c r="AI152" i="4"/>
  <c r="AK152" i="4"/>
  <c r="AM152" i="4"/>
  <c r="AO152" i="4"/>
  <c r="AQ152" i="4"/>
  <c r="AS152" i="4"/>
  <c r="AU152" i="4"/>
  <c r="AW152" i="4"/>
  <c r="AY152" i="4"/>
  <c r="BA152" i="4"/>
  <c r="AA153" i="4"/>
  <c r="AC153" i="4"/>
  <c r="AD153" i="4"/>
  <c r="AE153" i="4"/>
  <c r="AG153" i="4"/>
  <c r="AI153" i="4"/>
  <c r="AK153" i="4"/>
  <c r="AM153" i="4"/>
  <c r="AO153" i="4"/>
  <c r="AQ153" i="4"/>
  <c r="AS153" i="4"/>
  <c r="AU153" i="4"/>
  <c r="AW153" i="4"/>
  <c r="AY153" i="4"/>
  <c r="BA153" i="4"/>
  <c r="AA154" i="4"/>
  <c r="AC154" i="4"/>
  <c r="AD154" i="4"/>
  <c r="AE154" i="4"/>
  <c r="AG154" i="4"/>
  <c r="AI154" i="4"/>
  <c r="AK154" i="4"/>
  <c r="AM154" i="4"/>
  <c r="AO154" i="4"/>
  <c r="AQ154" i="4"/>
  <c r="AS154" i="4"/>
  <c r="AU154" i="4"/>
  <c r="AW154" i="4"/>
  <c r="AY154" i="4"/>
  <c r="BA154" i="4"/>
  <c r="AA155" i="4"/>
  <c r="AC155" i="4"/>
  <c r="AD155" i="4"/>
  <c r="AE155" i="4"/>
  <c r="AG155" i="4"/>
  <c r="AI155" i="4"/>
  <c r="AK155" i="4"/>
  <c r="AM155" i="4"/>
  <c r="AO155" i="4"/>
  <c r="AQ155" i="4"/>
  <c r="AS155" i="4"/>
  <c r="AU155" i="4"/>
  <c r="AW155" i="4"/>
  <c r="AY155" i="4"/>
  <c r="BA155" i="4"/>
  <c r="O939" i="131"/>
  <c r="J5" i="224"/>
  <c r="AA156" i="4"/>
  <c r="AC156" i="4"/>
  <c r="AD156" i="4"/>
  <c r="AE156" i="4"/>
  <c r="AG156" i="4"/>
  <c r="AI156" i="4"/>
  <c r="AK156" i="4"/>
  <c r="AM156" i="4"/>
  <c r="AO156" i="4"/>
  <c r="AQ156" i="4"/>
  <c r="AS156" i="4"/>
  <c r="AU156" i="4"/>
  <c r="AW156" i="4"/>
  <c r="AY156" i="4"/>
  <c r="BA156" i="4"/>
  <c r="AA157" i="4"/>
  <c r="AC157" i="4"/>
  <c r="AD157" i="4"/>
  <c r="AE157" i="4"/>
  <c r="AG157" i="4"/>
  <c r="AI157" i="4"/>
  <c r="AK157" i="4"/>
  <c r="AM157" i="4"/>
  <c r="AO157" i="4"/>
  <c r="AQ157" i="4"/>
  <c r="AS157" i="4"/>
  <c r="AU157" i="4"/>
  <c r="AW157" i="4"/>
  <c r="AY157" i="4"/>
  <c r="BA157" i="4"/>
  <c r="AA158" i="4"/>
  <c r="AC158" i="4"/>
  <c r="AD158" i="4"/>
  <c r="AE158" i="4"/>
  <c r="AG158" i="4"/>
  <c r="AI158" i="4"/>
  <c r="AK158" i="4"/>
  <c r="AM158" i="4"/>
  <c r="AO158" i="4"/>
  <c r="AQ158" i="4"/>
  <c r="AS158" i="4"/>
  <c r="AU158" i="4"/>
  <c r="AW158" i="4"/>
  <c r="AY158" i="4"/>
  <c r="BA158" i="4"/>
  <c r="AA159" i="4"/>
  <c r="AC159" i="4"/>
  <c r="AD159" i="4"/>
  <c r="AE159" i="4"/>
  <c r="AG159" i="4"/>
  <c r="AI159" i="4"/>
  <c r="AK159" i="4"/>
  <c r="AM159" i="4"/>
  <c r="AO159" i="4"/>
  <c r="AQ159" i="4"/>
  <c r="AS159" i="4"/>
  <c r="AU159" i="4"/>
  <c r="AW159" i="4"/>
  <c r="AY159" i="4"/>
  <c r="BA159" i="4"/>
  <c r="AA160" i="4"/>
  <c r="AC160" i="4"/>
  <c r="AD160" i="4"/>
  <c r="AE160" i="4"/>
  <c r="AG160" i="4"/>
  <c r="AI160" i="4"/>
  <c r="AK160" i="4"/>
  <c r="AM160" i="4"/>
  <c r="AO160" i="4"/>
  <c r="AQ160" i="4"/>
  <c r="AS160" i="4"/>
  <c r="AU160" i="4"/>
  <c r="AW160" i="4"/>
  <c r="AY160" i="4"/>
  <c r="BA160" i="4"/>
  <c r="AA161" i="4"/>
  <c r="AC161" i="4"/>
  <c r="AD161" i="4"/>
  <c r="AE161" i="4"/>
  <c r="AG161" i="4"/>
  <c r="AI161" i="4"/>
  <c r="AK161" i="4"/>
  <c r="AM161" i="4"/>
  <c r="AO161" i="4"/>
  <c r="AQ161" i="4"/>
  <c r="AS161" i="4"/>
  <c r="AU161" i="4"/>
  <c r="AW161" i="4"/>
  <c r="AY161" i="4"/>
  <c r="BA161" i="4"/>
  <c r="AA162" i="4"/>
  <c r="AC162" i="4"/>
  <c r="AD162" i="4"/>
  <c r="AE162" i="4"/>
  <c r="AG162" i="4"/>
  <c r="AI162" i="4"/>
  <c r="AK162" i="4"/>
  <c r="AM162" i="4"/>
  <c r="AO162" i="4"/>
  <c r="AQ162" i="4"/>
  <c r="AS162" i="4"/>
  <c r="AU162" i="4"/>
  <c r="AW162" i="4"/>
  <c r="AY162" i="4"/>
  <c r="BA162" i="4"/>
  <c r="AA163" i="4"/>
  <c r="AC163" i="4"/>
  <c r="AD163" i="4"/>
  <c r="AE163" i="4"/>
  <c r="AG163" i="4"/>
  <c r="AI163" i="4"/>
  <c r="AK163" i="4"/>
  <c r="AM163" i="4"/>
  <c r="AO163" i="4"/>
  <c r="AQ163" i="4"/>
  <c r="AS163" i="4"/>
  <c r="AU163" i="4"/>
  <c r="AW163" i="4"/>
  <c r="AY163" i="4"/>
  <c r="BA163" i="4"/>
  <c r="AA164" i="4"/>
  <c r="AC164" i="4"/>
  <c r="AD164" i="4"/>
  <c r="AE164" i="4"/>
  <c r="AG164" i="4"/>
  <c r="AI164" i="4"/>
  <c r="AK164" i="4"/>
  <c r="AM164" i="4"/>
  <c r="AO164" i="4"/>
  <c r="AQ164" i="4"/>
  <c r="AS164" i="4"/>
  <c r="AU164" i="4"/>
  <c r="AW164" i="4"/>
  <c r="AY164" i="4"/>
  <c r="BA164" i="4"/>
  <c r="AA165" i="4"/>
  <c r="AC165" i="4"/>
  <c r="AD165" i="4"/>
  <c r="AE165" i="4"/>
  <c r="AG165" i="4"/>
  <c r="AI165" i="4"/>
  <c r="AK165" i="4"/>
  <c r="AM165" i="4"/>
  <c r="AO165" i="4"/>
  <c r="AQ165" i="4"/>
  <c r="AS165" i="4"/>
  <c r="AU165" i="4"/>
  <c r="AW165" i="4"/>
  <c r="AY165" i="4"/>
  <c r="BA165" i="4"/>
  <c r="AA166" i="4"/>
  <c r="AC166" i="4"/>
  <c r="AD166" i="4"/>
  <c r="AE166" i="4"/>
  <c r="AG166" i="4"/>
  <c r="AI166" i="4"/>
  <c r="AK166" i="4"/>
  <c r="AM166" i="4"/>
  <c r="AO166" i="4"/>
  <c r="AQ166" i="4"/>
  <c r="AS166" i="4"/>
  <c r="AU166" i="4"/>
  <c r="AW166" i="4"/>
  <c r="AY166" i="4"/>
  <c r="BA166" i="4"/>
  <c r="AA167" i="4"/>
  <c r="AC167" i="4"/>
  <c r="AD167" i="4"/>
  <c r="AE167" i="4"/>
  <c r="AG167" i="4"/>
  <c r="AI167" i="4"/>
  <c r="AK167" i="4"/>
  <c r="AM167" i="4"/>
  <c r="AO167" i="4"/>
  <c r="AQ167" i="4"/>
  <c r="AS167" i="4"/>
  <c r="AU167" i="4"/>
  <c r="AW167" i="4"/>
  <c r="AY167" i="4"/>
  <c r="BA167" i="4"/>
  <c r="AA168" i="4"/>
  <c r="AC168" i="4"/>
  <c r="AD168" i="4"/>
  <c r="AE168" i="4"/>
  <c r="AG168" i="4"/>
  <c r="AI168" i="4"/>
  <c r="AK168" i="4"/>
  <c r="AM168" i="4"/>
  <c r="AO168" i="4"/>
  <c r="AQ168" i="4"/>
  <c r="AS168" i="4"/>
  <c r="AU168" i="4"/>
  <c r="AW168" i="4"/>
  <c r="AY168" i="4"/>
  <c r="BA168" i="4"/>
  <c r="N1011" i="131"/>
  <c r="AA169" i="4"/>
  <c r="AC169" i="4"/>
  <c r="AD169" i="4"/>
  <c r="AE169" i="4"/>
  <c r="AG169" i="4"/>
  <c r="AI169" i="4"/>
  <c r="AK169" i="4"/>
  <c r="AM169" i="4"/>
  <c r="AO169" i="4"/>
  <c r="AQ169" i="4"/>
  <c r="AS169" i="4"/>
  <c r="AU169" i="4"/>
  <c r="AW169" i="4"/>
  <c r="AY169" i="4"/>
  <c r="BA169" i="4"/>
  <c r="AA231" i="4"/>
  <c r="AC231" i="4"/>
  <c r="AD231" i="4"/>
  <c r="AE231" i="4"/>
  <c r="AG231" i="4"/>
  <c r="AI231" i="4"/>
  <c r="AK231" i="4"/>
  <c r="AM231" i="4"/>
  <c r="AO231" i="4"/>
  <c r="AQ231" i="4"/>
  <c r="AS231" i="4"/>
  <c r="AU231" i="4"/>
  <c r="AW231" i="4"/>
  <c r="AY231" i="4"/>
  <c r="BA231" i="4"/>
  <c r="AA170" i="4"/>
  <c r="AC170" i="4"/>
  <c r="AD170" i="4"/>
  <c r="AE170" i="4"/>
  <c r="AG170" i="4"/>
  <c r="AI170" i="4"/>
  <c r="AK170" i="4"/>
  <c r="AM170" i="4"/>
  <c r="AO170" i="4"/>
  <c r="AQ170" i="4"/>
  <c r="AS170" i="4"/>
  <c r="AU170" i="4"/>
  <c r="AW170" i="4"/>
  <c r="AY170" i="4"/>
  <c r="BA170" i="4"/>
  <c r="AA171" i="4"/>
  <c r="AC171" i="4"/>
  <c r="AD171" i="4"/>
  <c r="AE171" i="4"/>
  <c r="AG171" i="4"/>
  <c r="AI171" i="4"/>
  <c r="AK171" i="4"/>
  <c r="AM171" i="4"/>
  <c r="AO171" i="4"/>
  <c r="AQ171" i="4"/>
  <c r="AS171" i="4"/>
  <c r="AU171" i="4"/>
  <c r="AW171" i="4"/>
  <c r="AY171" i="4"/>
  <c r="BA171" i="4"/>
  <c r="AA172" i="4"/>
  <c r="AC172" i="4"/>
  <c r="AD172" i="4"/>
  <c r="AE172" i="4"/>
  <c r="AG172" i="4"/>
  <c r="AI172" i="4"/>
  <c r="AK172" i="4"/>
  <c r="AM172" i="4"/>
  <c r="AO172" i="4"/>
  <c r="AQ172" i="4"/>
  <c r="AS172" i="4"/>
  <c r="AU172" i="4"/>
  <c r="AW172" i="4"/>
  <c r="AY172" i="4"/>
  <c r="BA172" i="4"/>
  <c r="AA173" i="4"/>
  <c r="AC173" i="4"/>
  <c r="AD173" i="4"/>
  <c r="AE173" i="4"/>
  <c r="AG173" i="4"/>
  <c r="AI173" i="4"/>
  <c r="AK173" i="4"/>
  <c r="AM173" i="4"/>
  <c r="AO173" i="4"/>
  <c r="AQ173" i="4"/>
  <c r="AS173" i="4"/>
  <c r="AU173" i="4"/>
  <c r="AW173" i="4"/>
  <c r="AY173" i="4"/>
  <c r="BA173" i="4"/>
  <c r="AA174" i="4"/>
  <c r="AC174" i="4"/>
  <c r="AD174" i="4"/>
  <c r="AE174" i="4"/>
  <c r="AG174" i="4"/>
  <c r="AI174" i="4"/>
  <c r="AK174" i="4"/>
  <c r="AM174" i="4"/>
  <c r="AO174" i="4"/>
  <c r="AQ174" i="4"/>
  <c r="AS174" i="4"/>
  <c r="AU174" i="4"/>
  <c r="AW174" i="4"/>
  <c r="AY174" i="4"/>
  <c r="BA174" i="4"/>
  <c r="AA175" i="4"/>
  <c r="AC175" i="4"/>
  <c r="AD175" i="4"/>
  <c r="AE175" i="4"/>
  <c r="AG175" i="4"/>
  <c r="AI175" i="4"/>
  <c r="AK175" i="4"/>
  <c r="AM175" i="4"/>
  <c r="AO175" i="4"/>
  <c r="AQ175" i="4"/>
  <c r="AS175" i="4"/>
  <c r="AU175" i="4"/>
  <c r="AW175" i="4"/>
  <c r="AY175" i="4"/>
  <c r="BA175" i="4"/>
  <c r="AA176" i="4"/>
  <c r="AC176" i="4"/>
  <c r="AD176" i="4"/>
  <c r="AE176" i="4"/>
  <c r="AG176" i="4"/>
  <c r="AI176" i="4"/>
  <c r="AK176" i="4"/>
  <c r="AM176" i="4"/>
  <c r="AO176" i="4"/>
  <c r="AQ176" i="4"/>
  <c r="AS176" i="4"/>
  <c r="AU176" i="4"/>
  <c r="AW176" i="4"/>
  <c r="AY176" i="4"/>
  <c r="BA176" i="4"/>
  <c r="AA177" i="4"/>
  <c r="AC177" i="4"/>
  <c r="AD177" i="4"/>
  <c r="AE177" i="4"/>
  <c r="AG177" i="4"/>
  <c r="AI177" i="4"/>
  <c r="AK177" i="4"/>
  <c r="AM177" i="4"/>
  <c r="AO177" i="4"/>
  <c r="AQ177" i="4"/>
  <c r="AS177" i="4"/>
  <c r="AU177" i="4"/>
  <c r="AW177" i="4"/>
  <c r="AY177" i="4"/>
  <c r="BA177" i="4"/>
  <c r="AA178" i="4"/>
  <c r="AC178" i="4"/>
  <c r="AD178" i="4"/>
  <c r="AE178" i="4"/>
  <c r="AG178" i="4"/>
  <c r="AI178" i="4"/>
  <c r="AK178" i="4"/>
  <c r="AM178" i="4"/>
  <c r="AO178" i="4"/>
  <c r="AQ178" i="4"/>
  <c r="AS178" i="4"/>
  <c r="AU178" i="4"/>
  <c r="AW178" i="4"/>
  <c r="AY178" i="4"/>
  <c r="BA178" i="4"/>
  <c r="AA179" i="4"/>
  <c r="AC179" i="4"/>
  <c r="AD179" i="4"/>
  <c r="AE179" i="4"/>
  <c r="AG179" i="4"/>
  <c r="AI179" i="4"/>
  <c r="AK179" i="4"/>
  <c r="AM179" i="4"/>
  <c r="AO179" i="4"/>
  <c r="AQ179" i="4"/>
  <c r="AS179" i="4"/>
  <c r="AU179" i="4"/>
  <c r="AW179" i="4"/>
  <c r="AY179" i="4"/>
  <c r="BA179" i="4"/>
  <c r="O946" i="131"/>
  <c r="AA180" i="4"/>
  <c r="AC180" i="4"/>
  <c r="AD180" i="4"/>
  <c r="AE180" i="4"/>
  <c r="AG180" i="4"/>
  <c r="AI180" i="4"/>
  <c r="AK180" i="4"/>
  <c r="AM180" i="4"/>
  <c r="AO180" i="4"/>
  <c r="AQ180" i="4"/>
  <c r="AS180" i="4"/>
  <c r="AU180" i="4"/>
  <c r="AW180" i="4"/>
  <c r="AY180" i="4"/>
  <c r="BA180" i="4"/>
  <c r="O330" i="131"/>
  <c r="J9" i="163"/>
  <c r="O913" i="131"/>
  <c r="AA219" i="4"/>
  <c r="AC219" i="4"/>
  <c r="AD219" i="4"/>
  <c r="AE219" i="4"/>
  <c r="AG219" i="4"/>
  <c r="AI219" i="4"/>
  <c r="AK219" i="4"/>
  <c r="AM219" i="4"/>
  <c r="AO219" i="4"/>
  <c r="AQ219" i="4"/>
  <c r="AS219" i="4"/>
  <c r="AU219" i="4"/>
  <c r="AW219" i="4"/>
  <c r="AY219" i="4"/>
  <c r="BA219" i="4"/>
  <c r="O914" i="131"/>
  <c r="AA220" i="4"/>
  <c r="AC220" i="4"/>
  <c r="AD220" i="4"/>
  <c r="AE220" i="4"/>
  <c r="AG220" i="4"/>
  <c r="AI220" i="4"/>
  <c r="AK220" i="4"/>
  <c r="AM220" i="4"/>
  <c r="AO220" i="4"/>
  <c r="AQ220" i="4"/>
  <c r="AS220" i="4"/>
  <c r="AU220" i="4"/>
  <c r="AW220" i="4"/>
  <c r="AY220" i="4"/>
  <c r="BA220" i="4"/>
  <c r="AA221" i="4"/>
  <c r="AC221" i="4"/>
  <c r="AD221" i="4"/>
  <c r="AE221" i="4"/>
  <c r="AG221" i="4"/>
  <c r="AI221" i="4"/>
  <c r="AK221" i="4"/>
  <c r="AM221" i="4"/>
  <c r="AO221" i="4"/>
  <c r="AQ221" i="4"/>
  <c r="AS221" i="4"/>
  <c r="AU221" i="4"/>
  <c r="AW221" i="4"/>
  <c r="AY221" i="4"/>
  <c r="BA221" i="4"/>
  <c r="AA222" i="4"/>
  <c r="AC222" i="4"/>
  <c r="AD222" i="4"/>
  <c r="AE222" i="4"/>
  <c r="AG222" i="4"/>
  <c r="AI222" i="4"/>
  <c r="AK222" i="4"/>
  <c r="AM222" i="4"/>
  <c r="AO222" i="4"/>
  <c r="AQ222" i="4"/>
  <c r="AS222" i="4"/>
  <c r="AU222" i="4"/>
  <c r="AW222" i="4"/>
  <c r="AY222" i="4"/>
  <c r="BA222" i="4"/>
  <c r="AA223" i="4"/>
  <c r="AC223" i="4"/>
  <c r="AD223" i="4"/>
  <c r="AE223" i="4"/>
  <c r="AG223" i="4"/>
  <c r="AI223" i="4"/>
  <c r="AK223" i="4"/>
  <c r="AM223" i="4"/>
  <c r="AO223" i="4"/>
  <c r="AQ223" i="4"/>
  <c r="AS223" i="4"/>
  <c r="AU223" i="4"/>
  <c r="AW223" i="4"/>
  <c r="AY223" i="4"/>
  <c r="BA223" i="4"/>
  <c r="AA224" i="4"/>
  <c r="AC224" i="4"/>
  <c r="AD224" i="4"/>
  <c r="AE224" i="4"/>
  <c r="AG224" i="4"/>
  <c r="AI224" i="4"/>
  <c r="AK224" i="4"/>
  <c r="AM224" i="4"/>
  <c r="AO224" i="4"/>
  <c r="AQ224" i="4"/>
  <c r="AS224" i="4"/>
  <c r="AU224" i="4"/>
  <c r="AW224" i="4"/>
  <c r="AY224" i="4"/>
  <c r="BA224" i="4"/>
  <c r="AA225" i="4"/>
  <c r="AC225" i="4"/>
  <c r="AD225" i="4"/>
  <c r="AE225" i="4"/>
  <c r="AG225" i="4"/>
  <c r="AI225" i="4"/>
  <c r="AK225" i="4"/>
  <c r="AM225" i="4"/>
  <c r="AO225" i="4"/>
  <c r="AQ225" i="4"/>
  <c r="AS225" i="4"/>
  <c r="AU225" i="4"/>
  <c r="AW225" i="4"/>
  <c r="AY225" i="4"/>
  <c r="BA225" i="4"/>
  <c r="AA226" i="4"/>
  <c r="AC226" i="4"/>
  <c r="AD226" i="4"/>
  <c r="AE226" i="4"/>
  <c r="AG226" i="4"/>
  <c r="AI226" i="4"/>
  <c r="AK226" i="4"/>
  <c r="AM226" i="4"/>
  <c r="AO226" i="4"/>
  <c r="AQ226" i="4"/>
  <c r="AS226" i="4"/>
  <c r="AU226" i="4"/>
  <c r="AW226" i="4"/>
  <c r="AY226" i="4"/>
  <c r="BA226" i="4"/>
  <c r="AA227" i="4"/>
  <c r="AC227" i="4"/>
  <c r="AD227" i="4"/>
  <c r="AE227" i="4"/>
  <c r="AG227" i="4"/>
  <c r="AI227" i="4"/>
  <c r="AK227" i="4"/>
  <c r="AM227" i="4"/>
  <c r="AO227" i="4"/>
  <c r="AQ227" i="4"/>
  <c r="AS227" i="4"/>
  <c r="AU227" i="4"/>
  <c r="AW227" i="4"/>
  <c r="AY227" i="4"/>
  <c r="BA227" i="4"/>
  <c r="AA228" i="4"/>
  <c r="AC228" i="4"/>
  <c r="AD228" i="4"/>
  <c r="AE228" i="4"/>
  <c r="AG228" i="4"/>
  <c r="AI228" i="4"/>
  <c r="AK228" i="4"/>
  <c r="AM228" i="4"/>
  <c r="AO228" i="4"/>
  <c r="AQ228" i="4"/>
  <c r="AS228" i="4"/>
  <c r="AU228" i="4"/>
  <c r="AW228" i="4"/>
  <c r="AY228" i="4"/>
  <c r="BA228" i="4"/>
  <c r="AA229" i="4"/>
  <c r="AC229" i="4"/>
  <c r="AD229" i="4"/>
  <c r="AE229" i="4"/>
  <c r="AG229" i="4"/>
  <c r="AI229" i="4"/>
  <c r="AK229" i="4"/>
  <c r="AM229" i="4"/>
  <c r="AO229" i="4"/>
  <c r="AQ229" i="4"/>
  <c r="AS229" i="4"/>
  <c r="AU229" i="4"/>
  <c r="AW229" i="4"/>
  <c r="AY229" i="4"/>
  <c r="BA229" i="4"/>
  <c r="AA230" i="4"/>
  <c r="AC230" i="4"/>
  <c r="AD230" i="4"/>
  <c r="AE230" i="4"/>
  <c r="AG230" i="4"/>
  <c r="AI230" i="4"/>
  <c r="AK230" i="4"/>
  <c r="AM230" i="4"/>
  <c r="AO230" i="4"/>
  <c r="AQ230" i="4"/>
  <c r="AS230" i="4"/>
  <c r="AU230" i="4"/>
  <c r="AW230" i="4"/>
  <c r="AY230" i="4"/>
  <c r="BA230" i="4"/>
  <c r="AA232" i="4"/>
  <c r="AC232" i="4"/>
  <c r="AD232" i="4"/>
  <c r="AE232" i="4"/>
  <c r="AG232" i="4"/>
  <c r="AI232" i="4"/>
  <c r="AK232" i="4"/>
  <c r="AM232" i="4"/>
  <c r="AO232" i="4"/>
  <c r="AQ232" i="4"/>
  <c r="AS232" i="4"/>
  <c r="AU232" i="4"/>
  <c r="AW232" i="4"/>
  <c r="AY232" i="4"/>
  <c r="BA232" i="4"/>
  <c r="AA233" i="4"/>
  <c r="AC233" i="4"/>
  <c r="AD233" i="4"/>
  <c r="AE233" i="4"/>
  <c r="AG233" i="4"/>
  <c r="AI233" i="4"/>
  <c r="AK233" i="4"/>
  <c r="AM233" i="4"/>
  <c r="AO233" i="4"/>
  <c r="AQ233" i="4"/>
  <c r="AS233" i="4"/>
  <c r="AU233" i="4"/>
  <c r="AW233" i="4"/>
  <c r="AY233" i="4"/>
  <c r="BA233" i="4"/>
  <c r="AA234" i="4"/>
  <c r="AC234" i="4"/>
  <c r="AD234" i="4"/>
  <c r="AE234" i="4"/>
  <c r="AG234" i="4"/>
  <c r="AI234" i="4"/>
  <c r="AK234" i="4"/>
  <c r="AM234" i="4"/>
  <c r="AO234" i="4"/>
  <c r="AQ234" i="4"/>
  <c r="AS234" i="4"/>
  <c r="AU234" i="4"/>
  <c r="AW234" i="4"/>
  <c r="AY234" i="4"/>
  <c r="BA234" i="4"/>
  <c r="AA235" i="4"/>
  <c r="AC235" i="4"/>
  <c r="AD235" i="4"/>
  <c r="AE235" i="4"/>
  <c r="AG235" i="4"/>
  <c r="AI235" i="4"/>
  <c r="AK235" i="4"/>
  <c r="AM235" i="4"/>
  <c r="AO235" i="4"/>
  <c r="AQ235" i="4"/>
  <c r="AS235" i="4"/>
  <c r="AU235" i="4"/>
  <c r="AW235" i="4"/>
  <c r="AY235" i="4"/>
  <c r="BA235" i="4"/>
  <c r="AA236" i="4"/>
  <c r="AC236" i="4"/>
  <c r="AD236" i="4"/>
  <c r="AE236" i="4"/>
  <c r="AG236" i="4"/>
  <c r="AI236" i="4"/>
  <c r="AK236" i="4"/>
  <c r="AM236" i="4"/>
  <c r="AO236" i="4"/>
  <c r="AQ236" i="4"/>
  <c r="AS236" i="4"/>
  <c r="AU236" i="4"/>
  <c r="AW236" i="4"/>
  <c r="AY236" i="4"/>
  <c r="BA236" i="4"/>
  <c r="AA237" i="4"/>
  <c r="AC237" i="4"/>
  <c r="AD237" i="4"/>
  <c r="AE237" i="4"/>
  <c r="AG237" i="4"/>
  <c r="AI237" i="4"/>
  <c r="AK237" i="4"/>
  <c r="AM237" i="4"/>
  <c r="AO237" i="4"/>
  <c r="AQ237" i="4"/>
  <c r="AS237" i="4"/>
  <c r="AU237" i="4"/>
  <c r="AW237" i="4"/>
  <c r="AY237" i="4"/>
  <c r="BA237" i="4"/>
  <c r="AA238" i="4"/>
  <c r="AC238" i="4"/>
  <c r="AD238" i="4"/>
  <c r="AE238" i="4"/>
  <c r="AG238" i="4"/>
  <c r="AI238" i="4"/>
  <c r="AK238" i="4"/>
  <c r="AM238" i="4"/>
  <c r="AO238" i="4"/>
  <c r="AQ238" i="4"/>
  <c r="AS238" i="4"/>
  <c r="AU238" i="4"/>
  <c r="AW238" i="4"/>
  <c r="AY238" i="4"/>
  <c r="BA238" i="4"/>
  <c r="AA239" i="4"/>
  <c r="AC239" i="4"/>
  <c r="AD239" i="4"/>
  <c r="AE239" i="4"/>
  <c r="AG239" i="4"/>
  <c r="AI239" i="4"/>
  <c r="AK239" i="4"/>
  <c r="AM239" i="4"/>
  <c r="AO239" i="4"/>
  <c r="AQ239" i="4"/>
  <c r="AS239" i="4"/>
  <c r="AU239" i="4"/>
  <c r="AW239" i="4"/>
  <c r="AY239" i="4"/>
  <c r="BA239" i="4"/>
  <c r="AA240" i="4"/>
  <c r="AC240" i="4"/>
  <c r="AD240" i="4"/>
  <c r="AE240" i="4"/>
  <c r="AG240" i="4"/>
  <c r="AI240" i="4"/>
  <c r="AK240" i="4"/>
  <c r="AM240" i="4"/>
  <c r="AO240" i="4"/>
  <c r="AQ240" i="4"/>
  <c r="AS240" i="4"/>
  <c r="AU240" i="4"/>
  <c r="AW240" i="4"/>
  <c r="AY240" i="4"/>
  <c r="BA240" i="4"/>
  <c r="AA241" i="4"/>
  <c r="AC241" i="4"/>
  <c r="AD241" i="4"/>
  <c r="AE241" i="4"/>
  <c r="AG241" i="4"/>
  <c r="AI241" i="4"/>
  <c r="AK241" i="4"/>
  <c r="AM241" i="4"/>
  <c r="AO241" i="4"/>
  <c r="AQ241" i="4"/>
  <c r="AS241" i="4"/>
  <c r="AU241" i="4"/>
  <c r="AW241" i="4"/>
  <c r="AY241" i="4"/>
  <c r="BA241" i="4"/>
  <c r="AA242" i="4"/>
  <c r="AC242" i="4"/>
  <c r="AD242" i="4"/>
  <c r="AE242" i="4"/>
  <c r="AG242" i="4"/>
  <c r="AI242" i="4"/>
  <c r="AK242" i="4"/>
  <c r="AM242" i="4"/>
  <c r="AO242" i="4"/>
  <c r="AQ242" i="4"/>
  <c r="AS242" i="4"/>
  <c r="AU242" i="4"/>
  <c r="AW242" i="4"/>
  <c r="AY242" i="4"/>
  <c r="BA242" i="4"/>
  <c r="AA243" i="4"/>
  <c r="AC243" i="4"/>
  <c r="AD243" i="4"/>
  <c r="AE243" i="4"/>
  <c r="AG243" i="4"/>
  <c r="AI243" i="4"/>
  <c r="AK243" i="4"/>
  <c r="AM243" i="4"/>
  <c r="AO243" i="4"/>
  <c r="AQ243" i="4"/>
  <c r="AS243" i="4"/>
  <c r="AU243" i="4"/>
  <c r="AW243" i="4"/>
  <c r="AY243" i="4"/>
  <c r="BA243" i="4"/>
  <c r="AA244" i="4"/>
  <c r="AC244" i="4"/>
  <c r="AD244" i="4"/>
  <c r="AE244" i="4"/>
  <c r="AG244" i="4"/>
  <c r="AI244" i="4"/>
  <c r="AK244" i="4"/>
  <c r="AM244" i="4"/>
  <c r="AO244" i="4"/>
  <c r="AQ244" i="4"/>
  <c r="AS244" i="4"/>
  <c r="AU244" i="4"/>
  <c r="AW244" i="4"/>
  <c r="AY244" i="4"/>
  <c r="BA244" i="4"/>
  <c r="AA245" i="4"/>
  <c r="AC245" i="4"/>
  <c r="AD245" i="4"/>
  <c r="AE245" i="4"/>
  <c r="AG245" i="4"/>
  <c r="AI245" i="4"/>
  <c r="AK245" i="4"/>
  <c r="AM245" i="4"/>
  <c r="AO245" i="4"/>
  <c r="AQ245" i="4"/>
  <c r="AS245" i="4"/>
  <c r="AU245" i="4"/>
  <c r="AW245" i="4"/>
  <c r="AY245" i="4"/>
  <c r="BA245" i="4"/>
  <c r="AA246" i="4"/>
  <c r="AC246" i="4"/>
  <c r="AD246" i="4"/>
  <c r="AE246" i="4"/>
  <c r="AG246" i="4"/>
  <c r="AI246" i="4"/>
  <c r="AK246" i="4"/>
  <c r="AM246" i="4"/>
  <c r="AO246" i="4"/>
  <c r="AQ246" i="4"/>
  <c r="AS246" i="4"/>
  <c r="AU246" i="4"/>
  <c r="AW246" i="4"/>
  <c r="AY246" i="4"/>
  <c r="BA246" i="4"/>
  <c r="AA247" i="4"/>
  <c r="AC247" i="4"/>
  <c r="AD247" i="4"/>
  <c r="AE247" i="4"/>
  <c r="AG247" i="4"/>
  <c r="AI247" i="4"/>
  <c r="AK247" i="4"/>
  <c r="AM247" i="4"/>
  <c r="AO247" i="4"/>
  <c r="AQ247" i="4"/>
  <c r="AS247" i="4"/>
  <c r="AU247" i="4"/>
  <c r="AW247" i="4"/>
  <c r="AY247" i="4"/>
  <c r="BA247" i="4"/>
  <c r="AA248" i="4"/>
  <c r="AC248" i="4"/>
  <c r="AD248" i="4"/>
  <c r="AE248" i="4"/>
  <c r="AG248" i="4"/>
  <c r="AI248" i="4"/>
  <c r="AK248" i="4"/>
  <c r="AM248" i="4"/>
  <c r="AO248" i="4"/>
  <c r="AQ248" i="4"/>
  <c r="AS248" i="4"/>
  <c r="AU248" i="4"/>
  <c r="AW248" i="4"/>
  <c r="AY248" i="4"/>
  <c r="BA248" i="4"/>
  <c r="AA249" i="4"/>
  <c r="AC249" i="4"/>
  <c r="AD249" i="4"/>
  <c r="AE249" i="4"/>
  <c r="AG249" i="4"/>
  <c r="AI249" i="4"/>
  <c r="AK249" i="4"/>
  <c r="AM249" i="4"/>
  <c r="AO249" i="4"/>
  <c r="AQ249" i="4"/>
  <c r="AS249" i="4"/>
  <c r="AU249" i="4"/>
  <c r="AW249" i="4"/>
  <c r="AY249" i="4"/>
  <c r="BA249" i="4"/>
  <c r="AA250" i="4"/>
  <c r="AC250" i="4"/>
  <c r="AD250" i="4"/>
  <c r="AE250" i="4"/>
  <c r="AG250" i="4"/>
  <c r="AI250" i="4"/>
  <c r="AK250" i="4"/>
  <c r="AM250" i="4"/>
  <c r="AO250" i="4"/>
  <c r="AQ250" i="4"/>
  <c r="AS250" i="4"/>
  <c r="AU250" i="4"/>
  <c r="AW250" i="4"/>
  <c r="AY250" i="4"/>
  <c r="BA250" i="4"/>
  <c r="AA251" i="4"/>
  <c r="AC251" i="4"/>
  <c r="AD251" i="4"/>
  <c r="AE251" i="4"/>
  <c r="AG251" i="4"/>
  <c r="AI251" i="4"/>
  <c r="AK251" i="4"/>
  <c r="AM251" i="4"/>
  <c r="AO251" i="4"/>
  <c r="AQ251" i="4"/>
  <c r="AS251" i="4"/>
  <c r="AU251" i="4"/>
  <c r="AW251" i="4"/>
  <c r="AY251" i="4"/>
  <c r="BA251" i="4"/>
  <c r="AA252" i="4"/>
  <c r="AC252" i="4"/>
  <c r="AD252" i="4"/>
  <c r="AE252" i="4"/>
  <c r="AG252" i="4"/>
  <c r="AI252" i="4"/>
  <c r="AK252" i="4"/>
  <c r="AM252" i="4"/>
  <c r="AO252" i="4"/>
  <c r="AQ252" i="4"/>
  <c r="AS252" i="4"/>
  <c r="AU252" i="4"/>
  <c r="AW252" i="4"/>
  <c r="AY252" i="4"/>
  <c r="BA252" i="4"/>
  <c r="AA253" i="4"/>
  <c r="AB253" i="4"/>
  <c r="AC253" i="4"/>
  <c r="AD253" i="4"/>
  <c r="AE253" i="4"/>
  <c r="AG253" i="4"/>
  <c r="AI253" i="4"/>
  <c r="AK253" i="4"/>
  <c r="AM253" i="4"/>
  <c r="AO253" i="4"/>
  <c r="AQ253" i="4"/>
  <c r="AS253" i="4"/>
  <c r="AU253" i="4"/>
  <c r="AW253" i="4"/>
  <c r="AY253" i="4"/>
  <c r="BA253" i="4"/>
  <c r="AA254" i="4"/>
  <c r="AB254" i="4"/>
  <c r="AC254" i="4"/>
  <c r="AD254" i="4"/>
  <c r="AE254" i="4"/>
  <c r="AG254" i="4"/>
  <c r="AI254" i="4"/>
  <c r="AK254" i="4"/>
  <c r="AM254" i="4"/>
  <c r="AO254" i="4"/>
  <c r="AQ254" i="4"/>
  <c r="AS254" i="4"/>
  <c r="AU254" i="4"/>
  <c r="AW254" i="4"/>
  <c r="AY254" i="4"/>
  <c r="BA254" i="4"/>
  <c r="AA255" i="4"/>
  <c r="AB255" i="4"/>
  <c r="AC255" i="4"/>
  <c r="AD255" i="4"/>
  <c r="AE255" i="4"/>
  <c r="AG255" i="4"/>
  <c r="AI255" i="4"/>
  <c r="AK255" i="4"/>
  <c r="AM255" i="4"/>
  <c r="AO255" i="4"/>
  <c r="AQ255" i="4"/>
  <c r="AS255" i="4"/>
  <c r="AU255" i="4"/>
  <c r="AW255" i="4"/>
  <c r="AY255" i="4"/>
  <c r="BA255" i="4"/>
  <c r="AY2" i="4"/>
  <c r="AW2" i="4"/>
  <c r="AU2" i="4"/>
  <c r="AS2" i="4"/>
  <c r="AQ2" i="4"/>
  <c r="AO2" i="4"/>
  <c r="AM2" i="4"/>
  <c r="AK2" i="4"/>
  <c r="BC2" i="4"/>
  <c r="AI2" i="4"/>
  <c r="AG2" i="4"/>
  <c r="AE2" i="4"/>
  <c r="AC2" i="4"/>
  <c r="AA2" i="4"/>
  <c r="I2" i="4"/>
  <c r="G2" i="4"/>
  <c r="AT1" i="4"/>
  <c r="AR1" i="4"/>
  <c r="AG907" i="131"/>
  <c r="AH907" i="131"/>
  <c r="AG335" i="131"/>
  <c r="AG33" i="131"/>
  <c r="AG325" i="131"/>
  <c r="AG948" i="131"/>
  <c r="AG927" i="131"/>
  <c r="AH927" i="131"/>
  <c r="AG917" i="131"/>
  <c r="AH917" i="131"/>
  <c r="AG46" i="131"/>
  <c r="AH46" i="131"/>
  <c r="AG196" i="131"/>
  <c r="AG2" i="131"/>
  <c r="AB4" i="53"/>
  <c r="AG12" i="131"/>
  <c r="AG218" i="131"/>
  <c r="AH218" i="131"/>
  <c r="AG311" i="131"/>
  <c r="AG96" i="131"/>
  <c r="AG23" i="131"/>
  <c r="AG208" i="131"/>
  <c r="AB4" i="152"/>
  <c r="W4" i="225"/>
  <c r="W4" i="164"/>
  <c r="AG938" i="131"/>
  <c r="V4" i="224"/>
  <c r="X4" i="224"/>
  <c r="AC786" i="131"/>
  <c r="W4" i="209"/>
  <c r="AC776" i="131"/>
  <c r="W4" i="208"/>
  <c r="V4" i="207"/>
  <c r="R911" i="131"/>
  <c r="Z4" i="222"/>
  <c r="R943" i="131"/>
  <c r="R936" i="131"/>
  <c r="U4" i="223"/>
  <c r="V4" i="223"/>
  <c r="X4" i="206"/>
  <c r="AD756" i="131"/>
  <c r="Y4" i="206"/>
  <c r="AB4" i="162"/>
  <c r="AB4" i="141"/>
  <c r="AB4" i="133"/>
  <c r="AB4" i="151"/>
  <c r="AB4" i="134"/>
  <c r="AB4" i="163"/>
  <c r="AG505" i="131"/>
  <c r="AB4" i="181"/>
  <c r="AC766" i="131"/>
  <c r="X4" i="207"/>
  <c r="X4" i="221"/>
  <c r="T4" i="239"/>
  <c r="T4" i="204"/>
  <c r="AA4" i="222"/>
  <c r="O739" i="131"/>
  <c r="O317" i="131"/>
  <c r="O318" i="131"/>
  <c r="O940" i="131"/>
  <c r="J6" i="224"/>
  <c r="O718" i="131"/>
  <c r="O709" i="131"/>
  <c r="J7" i="201"/>
  <c r="O316" i="131"/>
  <c r="O26" i="131"/>
  <c r="J7" i="134"/>
  <c r="O753" i="131"/>
  <c r="J13" i="205"/>
  <c r="O516" i="131"/>
  <c r="J5" i="182"/>
  <c r="O211" i="131"/>
  <c r="O11" i="131"/>
  <c r="O31" i="131"/>
  <c r="O309" i="131"/>
  <c r="O28" i="131"/>
  <c r="J9" i="134"/>
  <c r="O308" i="131"/>
  <c r="O27" i="131"/>
  <c r="R935" i="131"/>
  <c r="O6" i="131"/>
  <c r="N1010" i="131"/>
  <c r="O929" i="131"/>
  <c r="J6" i="223"/>
  <c r="N1009" i="131"/>
  <c r="O919" i="131"/>
  <c r="J6" i="222"/>
  <c r="O4" i="131"/>
  <c r="O918" i="131"/>
  <c r="J5" i="222"/>
  <c r="O945" i="131"/>
  <c r="O931" i="131"/>
  <c r="J8" i="223"/>
  <c r="O930" i="131"/>
  <c r="O510" i="131"/>
  <c r="O413" i="131"/>
  <c r="J12" i="171"/>
  <c r="O518" i="131"/>
  <c r="J7" i="182"/>
  <c r="O742" i="131"/>
  <c r="O214" i="131"/>
  <c r="O97" i="131"/>
  <c r="O315" i="131"/>
  <c r="O7" i="131"/>
  <c r="J9" i="53"/>
  <c r="O409" i="131"/>
  <c r="J8" i="171"/>
  <c r="O740" i="131"/>
  <c r="O741" i="131"/>
  <c r="O213" i="131"/>
  <c r="J9" i="152"/>
  <c r="O202" i="131"/>
  <c r="J10" i="151"/>
  <c r="O17" i="131"/>
  <c r="J9" i="133"/>
  <c r="J13" i="183"/>
  <c r="O722" i="131"/>
  <c r="O519" i="131"/>
  <c r="J8" i="182"/>
  <c r="O412" i="131"/>
  <c r="J11" i="171"/>
  <c r="O408" i="131"/>
  <c r="O708" i="131"/>
  <c r="O25" i="131"/>
  <c r="O30" i="131"/>
  <c r="J11" i="134"/>
  <c r="O114" i="131"/>
  <c r="O912" i="131"/>
  <c r="O911" i="131"/>
  <c r="O944" i="131"/>
  <c r="O738" i="131"/>
  <c r="O770" i="131"/>
  <c r="J8" i="207"/>
  <c r="O707" i="131"/>
  <c r="O113" i="131"/>
  <c r="O215" i="131"/>
  <c r="O943" i="131"/>
  <c r="O538" i="131"/>
  <c r="O528" i="131"/>
  <c r="O421" i="131"/>
  <c r="J10" i="172"/>
  <c r="O720" i="131"/>
  <c r="J8" i="202"/>
  <c r="O757" i="131"/>
  <c r="O223" i="131"/>
  <c r="J9" i="153"/>
  <c r="O329" i="131"/>
  <c r="J8" i="163"/>
  <c r="O200" i="131"/>
  <c r="O313" i="131"/>
  <c r="O909" i="131"/>
  <c r="J6" i="221"/>
  <c r="O537" i="131"/>
  <c r="O723" i="131"/>
  <c r="O420" i="131"/>
  <c r="O411" i="131"/>
  <c r="O406" i="131"/>
  <c r="J5" i="171"/>
  <c r="O100" i="131"/>
  <c r="O201" i="131"/>
  <c r="J9" i="151"/>
  <c r="O3" i="131"/>
  <c r="O550" i="131"/>
  <c r="O764" i="131"/>
  <c r="O751" i="131"/>
  <c r="J9" i="205"/>
  <c r="O710" i="131"/>
  <c r="J8" i="201"/>
  <c r="O743" i="131"/>
  <c r="J11" i="204"/>
  <c r="Z736" i="131"/>
  <c r="AB536" i="131"/>
  <c r="W4" i="184"/>
  <c r="J5" i="173"/>
  <c r="J7" i="239"/>
  <c r="J5" i="239"/>
  <c r="J6" i="239"/>
  <c r="J8" i="239"/>
  <c r="J6" i="185"/>
  <c r="J5" i="185"/>
  <c r="AC726" i="131"/>
  <c r="X4" i="203"/>
  <c r="W4" i="203"/>
  <c r="AB746" i="131"/>
  <c r="W4" i="205"/>
  <c r="AA716" i="131"/>
  <c r="V4" i="202"/>
  <c r="AD706" i="131"/>
  <c r="Y4" i="201"/>
  <c r="U4" i="185"/>
  <c r="AA546" i="131"/>
  <c r="AE526" i="131"/>
  <c r="Z4" i="183"/>
  <c r="AC515" i="131"/>
  <c r="X4" i="182"/>
  <c r="AA435" i="131"/>
  <c r="U4" i="174"/>
  <c r="S4" i="181"/>
  <c r="U4" i="173"/>
  <c r="AA425" i="131"/>
  <c r="AC415" i="131"/>
  <c r="X4" i="172"/>
  <c r="Z405" i="131"/>
  <c r="U4" i="171"/>
  <c r="U4" i="161"/>
  <c r="AA301" i="131"/>
  <c r="AB231" i="131"/>
  <c r="X4" i="153"/>
  <c r="U4" i="142"/>
  <c r="AA106" i="131"/>
  <c r="J6" i="173"/>
  <c r="O219" i="131"/>
  <c r="J5" i="153"/>
  <c r="AX22" i="4"/>
  <c r="AX103" i="4"/>
  <c r="AX95" i="4"/>
  <c r="AX87" i="4"/>
  <c r="AE775" i="131"/>
  <c r="AX79" i="4"/>
  <c r="AE780" i="131"/>
  <c r="Z8" i="208"/>
  <c r="AP75" i="4"/>
  <c r="AR74" i="4"/>
  <c r="AT73" i="4"/>
  <c r="AV72" i="4"/>
  <c r="AD36" i="131"/>
  <c r="Y7" i="135"/>
  <c r="AX71" i="4"/>
  <c r="AE796" i="131"/>
  <c r="AP67" i="4"/>
  <c r="AR66" i="4"/>
  <c r="AT65" i="4"/>
  <c r="AV64" i="4"/>
  <c r="AX63" i="4"/>
  <c r="AP59" i="4"/>
  <c r="AR58" i="4"/>
  <c r="AX55" i="4"/>
  <c r="AP18" i="4"/>
  <c r="AA111" i="131"/>
  <c r="AR17" i="4"/>
  <c r="AB203" i="131"/>
  <c r="W11" i="151"/>
  <c r="AT16" i="4"/>
  <c r="AV15" i="4"/>
  <c r="AD110" i="131"/>
  <c r="AX14" i="4"/>
  <c r="AP10" i="4"/>
  <c r="AR9" i="4"/>
  <c r="AT8" i="4"/>
  <c r="AV2" i="4"/>
  <c r="AF254" i="4"/>
  <c r="BB251" i="4"/>
  <c r="U204" i="131"/>
  <c r="AF246" i="4"/>
  <c r="V344" i="131"/>
  <c r="Q13" i="164"/>
  <c r="AZ244" i="4"/>
  <c r="AF342" i="131"/>
  <c r="AA11" i="164"/>
  <c r="BB243" i="4"/>
  <c r="AG341" i="131"/>
  <c r="AB10" i="164"/>
  <c r="AZ236" i="4"/>
  <c r="AF323" i="131"/>
  <c r="AP172" i="4"/>
  <c r="AA1014" i="131"/>
  <c r="V10" i="239"/>
  <c r="AX161" i="4"/>
  <c r="AP157" i="4"/>
  <c r="AR156" i="4"/>
  <c r="AT155" i="4"/>
  <c r="AV154" i="4"/>
  <c r="AX153" i="4"/>
  <c r="AX145" i="4"/>
  <c r="AE429" i="131"/>
  <c r="AX137" i="4"/>
  <c r="Z13" i="183"/>
  <c r="AX129" i="4"/>
  <c r="AE712" i="131"/>
  <c r="Z10" i="201"/>
  <c r="AR124" i="4"/>
  <c r="AT123" i="4"/>
  <c r="AV122" i="4"/>
  <c r="AX121" i="4"/>
  <c r="AX113" i="4"/>
  <c r="AX105" i="4"/>
  <c r="AZ103" i="4"/>
  <c r="BB102" i="4"/>
  <c r="AX97" i="4"/>
  <c r="AZ95" i="4"/>
  <c r="BB94" i="4"/>
  <c r="AZ87" i="4"/>
  <c r="AF775" i="131"/>
  <c r="BB86" i="4"/>
  <c r="AX81" i="4"/>
  <c r="AZ79" i="4"/>
  <c r="AF780" i="131"/>
  <c r="AA8" i="208"/>
  <c r="BB78" i="4"/>
  <c r="AG779" i="131"/>
  <c r="AB7" i="208"/>
  <c r="AV74" i="4"/>
  <c r="AX73" i="4"/>
  <c r="AF73" i="4"/>
  <c r="AH72" i="4"/>
  <c r="W36" i="131"/>
  <c r="R7" i="135"/>
  <c r="AZ71" i="4"/>
  <c r="AF796" i="131"/>
  <c r="AJ71" i="4"/>
  <c r="X796" i="131"/>
  <c r="BB70" i="4"/>
  <c r="AG795" i="131"/>
  <c r="AB13" i="209"/>
  <c r="S730" i="131"/>
  <c r="F68" i="4"/>
  <c r="AF65" i="4"/>
  <c r="AH64" i="4"/>
  <c r="D70" i="4"/>
  <c r="H795" i="131"/>
  <c r="AP69" i="4"/>
  <c r="AA794" i="131"/>
  <c r="AR68" i="4"/>
  <c r="AX238" i="4"/>
  <c r="AE43" i="131"/>
  <c r="Z14" i="135"/>
  <c r="AR255" i="4"/>
  <c r="AT254" i="4"/>
  <c r="AZ227" i="4"/>
  <c r="AF226" i="131"/>
  <c r="BB173" i="4"/>
  <c r="AZ151" i="4"/>
  <c r="BB150" i="4"/>
  <c r="BB118" i="4"/>
  <c r="AG548" i="131"/>
  <c r="AZ111" i="4"/>
  <c r="AF438" i="131"/>
  <c r="BB110" i="4"/>
  <c r="AZ63" i="4"/>
  <c r="AJ63" i="4"/>
  <c r="AX244" i="4"/>
  <c r="AE342" i="131"/>
  <c r="Z11" i="164"/>
  <c r="AX236" i="4"/>
  <c r="AE323" i="131"/>
  <c r="AX227" i="4"/>
  <c r="AE226" i="131"/>
  <c r="AP223" i="4"/>
  <c r="AR222" i="4"/>
  <c r="AT221" i="4"/>
  <c r="AC915" i="131"/>
  <c r="AV220" i="4"/>
  <c r="AD914" i="131"/>
  <c r="AX219" i="4"/>
  <c r="AP178" i="4"/>
  <c r="AR177" i="4"/>
  <c r="AT176" i="4"/>
  <c r="AV175" i="4"/>
  <c r="AX174" i="4"/>
  <c r="AX167" i="4"/>
  <c r="AX151" i="4"/>
  <c r="AV136" i="4"/>
  <c r="AX135" i="4"/>
  <c r="AP131" i="4"/>
  <c r="AX127" i="4"/>
  <c r="AE440" i="131"/>
  <c r="AX111" i="4"/>
  <c r="AE438" i="131"/>
  <c r="AZ255" i="4"/>
  <c r="BB254" i="4"/>
  <c r="AZ239" i="4"/>
  <c r="AF44" i="131"/>
  <c r="AA15" i="135"/>
  <c r="BB238" i="4"/>
  <c r="AG43" i="131"/>
  <c r="AB14" i="135"/>
  <c r="AZ222" i="4"/>
  <c r="BB221" i="4"/>
  <c r="AG915" i="131"/>
  <c r="AZ177" i="4"/>
  <c r="BB176" i="4"/>
  <c r="AZ25" i="4"/>
  <c r="AJ25" i="4"/>
  <c r="AZ9" i="4"/>
  <c r="BB8" i="4"/>
  <c r="BB62" i="4"/>
  <c r="AV7" i="4"/>
  <c r="AX6" i="4"/>
  <c r="AE307" i="131"/>
  <c r="AX249" i="4"/>
  <c r="AE206" i="131"/>
  <c r="Z12" i="151"/>
  <c r="AP245" i="4"/>
  <c r="AA343" i="131"/>
  <c r="V12" i="164"/>
  <c r="AR244" i="4"/>
  <c r="AB342" i="131"/>
  <c r="W11" i="164"/>
  <c r="AT243" i="4"/>
  <c r="AC341" i="131"/>
  <c r="X10" i="164"/>
  <c r="AV242" i="4"/>
  <c r="AD340" i="131"/>
  <c r="Y9" i="164"/>
  <c r="AX241" i="4"/>
  <c r="AE339" i="131"/>
  <c r="Z8" i="164"/>
  <c r="AP237" i="4"/>
  <c r="AA324" i="131"/>
  <c r="AR236" i="4"/>
  <c r="AB323" i="131"/>
  <c r="AR227" i="4"/>
  <c r="AB226" i="131"/>
  <c r="AX224" i="4"/>
  <c r="AX179" i="4"/>
  <c r="AX156" i="4"/>
  <c r="AP152" i="4"/>
  <c r="AR151" i="4"/>
  <c r="AT150" i="4"/>
  <c r="AV149" i="4"/>
  <c r="AD431" i="131"/>
  <c r="AX148" i="4"/>
  <c r="AX132" i="4"/>
  <c r="AX124" i="4"/>
  <c r="D121" i="4"/>
  <c r="AB440" i="131"/>
  <c r="AT118" i="4"/>
  <c r="AC548" i="131"/>
  <c r="AV117" i="4"/>
  <c r="AD547" i="131"/>
  <c r="AX116" i="4"/>
  <c r="D113" i="4"/>
  <c r="AP112" i="4"/>
  <c r="AR111" i="4"/>
  <c r="AB438" i="131"/>
  <c r="AT110" i="4"/>
  <c r="AV109" i="4"/>
  <c r="AD437" i="131"/>
  <c r="AX108" i="4"/>
  <c r="AE424" i="131"/>
  <c r="D105" i="4"/>
  <c r="AP104" i="4"/>
  <c r="AR103" i="4"/>
  <c r="AT102" i="4"/>
  <c r="AV101" i="4"/>
  <c r="AX100" i="4"/>
  <c r="D97" i="4"/>
  <c r="AP96" i="4"/>
  <c r="AR95" i="4"/>
  <c r="AT94" i="4"/>
  <c r="AV93" i="4"/>
  <c r="AX92" i="4"/>
  <c r="D89" i="4"/>
  <c r="AP88" i="4"/>
  <c r="AR87" i="4"/>
  <c r="AB775" i="131"/>
  <c r="AT86" i="4"/>
  <c r="AV85" i="4"/>
  <c r="AX84" i="4"/>
  <c r="D81" i="4"/>
  <c r="AP80" i="4"/>
  <c r="AR79" i="4"/>
  <c r="AB780" i="131"/>
  <c r="W8" i="208"/>
  <c r="AT78" i="4"/>
  <c r="AC779" i="131"/>
  <c r="X7" i="208"/>
  <c r="AX76" i="4"/>
  <c r="AX68" i="4"/>
  <c r="AX60" i="4"/>
  <c r="AP48" i="4"/>
  <c r="AA306" i="131"/>
  <c r="AR47" i="4"/>
  <c r="AB305" i="131"/>
  <c r="AT46" i="4"/>
  <c r="AV45" i="4"/>
  <c r="AX44" i="4"/>
  <c r="AE304" i="131"/>
  <c r="AP40" i="4"/>
  <c r="AR39" i="4"/>
  <c r="AT38" i="4"/>
  <c r="AV37" i="4"/>
  <c r="AX36" i="4"/>
  <c r="AP32" i="4"/>
  <c r="AA20" i="131"/>
  <c r="V12" i="133"/>
  <c r="AR31" i="4"/>
  <c r="AT29" i="4"/>
  <c r="AV28" i="4"/>
  <c r="AX27" i="4"/>
  <c r="AR22" i="4"/>
  <c r="AT21" i="4"/>
  <c r="AC114" i="131"/>
  <c r="AV20" i="4"/>
  <c r="AD113" i="131"/>
  <c r="Y11" i="142"/>
  <c r="AX19" i="4"/>
  <c r="AE112" i="131"/>
  <c r="AX11" i="4"/>
  <c r="AR6" i="4"/>
  <c r="AB307" i="131"/>
  <c r="AT5" i="4"/>
  <c r="AV4" i="4"/>
  <c r="AD31" i="131"/>
  <c r="Y12" i="134"/>
  <c r="AX3" i="4"/>
  <c r="AR2" i="4"/>
  <c r="U206" i="131"/>
  <c r="P12" i="151"/>
  <c r="AF248" i="4"/>
  <c r="V205" i="131"/>
  <c r="AH247" i="4"/>
  <c r="W204" i="131"/>
  <c r="AZ246" i="4"/>
  <c r="AF344" i="131"/>
  <c r="AA13" i="164"/>
  <c r="AJ246" i="4"/>
  <c r="X344" i="131"/>
  <c r="S13" i="164"/>
  <c r="AX170" i="4"/>
  <c r="AE953" i="131"/>
  <c r="Z9" i="225"/>
  <c r="AX163" i="4"/>
  <c r="AZ161" i="4"/>
  <c r="BB160" i="4"/>
  <c r="AP159" i="4"/>
  <c r="AR158" i="4"/>
  <c r="AT157" i="4"/>
  <c r="AV156" i="4"/>
  <c r="AX155" i="4"/>
  <c r="AF155" i="4"/>
  <c r="AH154" i="4"/>
  <c r="AZ153" i="4"/>
  <c r="AJ153" i="4"/>
  <c r="AP143" i="4"/>
  <c r="AA539" i="131"/>
  <c r="AR142" i="4"/>
  <c r="AB427" i="131"/>
  <c r="AT141" i="4"/>
  <c r="AC426" i="131"/>
  <c r="AV140" i="4"/>
  <c r="AD538" i="131"/>
  <c r="AX139" i="4"/>
  <c r="AE537" i="131"/>
  <c r="AZ137" i="4"/>
  <c r="AZ129" i="4"/>
  <c r="AF712" i="131"/>
  <c r="AA10" i="201"/>
  <c r="AV124" i="4"/>
  <c r="AX123" i="4"/>
  <c r="AF123" i="4"/>
  <c r="AH122" i="4"/>
  <c r="AZ121" i="4"/>
  <c r="AJ121" i="4"/>
  <c r="AX91" i="4"/>
  <c r="BB88" i="4"/>
  <c r="AX83" i="4"/>
  <c r="AZ81" i="4"/>
  <c r="BB80" i="4"/>
  <c r="AX51" i="4"/>
  <c r="AE337" i="131"/>
  <c r="Z6" i="164"/>
  <c r="BB48" i="4"/>
  <c r="AG306" i="131"/>
  <c r="AP47" i="4"/>
  <c r="AA305" i="131"/>
  <c r="AR46" i="4"/>
  <c r="AT45" i="4"/>
  <c r="AV44" i="4"/>
  <c r="AD304" i="131"/>
  <c r="U304" i="131"/>
  <c r="AX43" i="4"/>
  <c r="AF43" i="4"/>
  <c r="AH42" i="4"/>
  <c r="W303" i="131"/>
  <c r="AZ41" i="4"/>
  <c r="AF302" i="131"/>
  <c r="AJ41" i="4"/>
  <c r="X302" i="131"/>
  <c r="BB40" i="4"/>
  <c r="AP39" i="4"/>
  <c r="AR38" i="4"/>
  <c r="AT37" i="4"/>
  <c r="AV36" i="4"/>
  <c r="AX35" i="4"/>
  <c r="AF35" i="4"/>
  <c r="AH34" i="4"/>
  <c r="AZ33" i="4"/>
  <c r="AJ33" i="4"/>
  <c r="BB32" i="4"/>
  <c r="AG20" i="131"/>
  <c r="AB12" i="133"/>
  <c r="AF26" i="4"/>
  <c r="AZ16" i="4"/>
  <c r="AD2" i="4"/>
  <c r="AT67" i="4"/>
  <c r="AV66" i="4"/>
  <c r="AX65" i="4"/>
  <c r="AP61" i="4"/>
  <c r="AR60" i="4"/>
  <c r="AT59" i="4"/>
  <c r="AV58" i="4"/>
  <c r="AP45" i="4"/>
  <c r="AR44" i="4"/>
  <c r="AB304" i="131"/>
  <c r="AT43" i="4"/>
  <c r="AV42" i="4"/>
  <c r="AD303" i="131"/>
  <c r="AX41" i="4"/>
  <c r="AE302" i="131"/>
  <c r="AP37" i="4"/>
  <c r="AR36" i="4"/>
  <c r="AT35" i="4"/>
  <c r="AV34" i="4"/>
  <c r="AX33" i="4"/>
  <c r="AP28" i="4"/>
  <c r="AR27" i="4"/>
  <c r="AT26" i="4"/>
  <c r="AC105" i="131"/>
  <c r="AZ22" i="4"/>
  <c r="BB21" i="4"/>
  <c r="AG114" i="131"/>
  <c r="AP20" i="4"/>
  <c r="AA113" i="131"/>
  <c r="AR19" i="4"/>
  <c r="AB112" i="131"/>
  <c r="AX16" i="4"/>
  <c r="AX254" i="4"/>
  <c r="AR249" i="4"/>
  <c r="AB206" i="131"/>
  <c r="W12" i="151"/>
  <c r="AT248" i="4"/>
  <c r="AC205" i="131"/>
  <c r="AV247" i="4"/>
  <c r="AD204" i="131"/>
  <c r="AX246" i="4"/>
  <c r="AE344" i="131"/>
  <c r="Z13" i="164"/>
  <c r="AV255" i="4"/>
  <c r="AP250" i="4"/>
  <c r="AA207" i="131"/>
  <c r="V13" i="151"/>
  <c r="AX251" i="4"/>
  <c r="AZ249" i="4"/>
  <c r="AF206" i="131"/>
  <c r="AA12" i="151"/>
  <c r="BB248" i="4"/>
  <c r="AG205" i="131"/>
  <c r="AX235" i="4"/>
  <c r="AE322" i="131"/>
  <c r="AV227" i="4"/>
  <c r="AD226" i="131"/>
  <c r="AX173" i="4"/>
  <c r="AX158" i="4"/>
  <c r="AZ156" i="4"/>
  <c r="BB155" i="4"/>
  <c r="AX142" i="4"/>
  <c r="AE427" i="131"/>
  <c r="AR137" i="4"/>
  <c r="W13" i="183"/>
  <c r="AP130" i="4"/>
  <c r="AR129" i="4"/>
  <c r="AB712" i="131"/>
  <c r="W10" i="201"/>
  <c r="AZ124" i="4"/>
  <c r="BB123" i="4"/>
  <c r="AT88" i="4"/>
  <c r="AV87" i="4"/>
  <c r="AD775" i="131"/>
  <c r="U775" i="131"/>
  <c r="AX86" i="4"/>
  <c r="AF86" i="4"/>
  <c r="AH85" i="4"/>
  <c r="AZ84" i="4"/>
  <c r="AJ84" i="4"/>
  <c r="BB83" i="4"/>
  <c r="AP82" i="4"/>
  <c r="AR81" i="4"/>
  <c r="AT80" i="4"/>
  <c r="AV79" i="4"/>
  <c r="AD780" i="131"/>
  <c r="Y8" i="208"/>
  <c r="U780" i="131"/>
  <c r="P8" i="208"/>
  <c r="AX78" i="4"/>
  <c r="AE779" i="131"/>
  <c r="Z7" i="208"/>
  <c r="AF78" i="4"/>
  <c r="V779" i="131"/>
  <c r="Q7" i="208"/>
  <c r="AX70" i="4"/>
  <c r="AE795" i="131"/>
  <c r="Z13" i="209"/>
  <c r="AZ68" i="4"/>
  <c r="BB67" i="4"/>
  <c r="AX62" i="4"/>
  <c r="AZ60" i="4"/>
  <c r="BB59" i="4"/>
  <c r="AX46" i="4"/>
  <c r="AZ44" i="4"/>
  <c r="AF304" i="131"/>
  <c r="BB43" i="4"/>
  <c r="AX38" i="4"/>
  <c r="AZ36" i="4"/>
  <c r="BB35" i="4"/>
  <c r="AX29" i="4"/>
  <c r="AZ27" i="4"/>
  <c r="BB26" i="4"/>
  <c r="AG105" i="131"/>
  <c r="AR24" i="4"/>
  <c r="AT23" i="4"/>
  <c r="AV22" i="4"/>
  <c r="AX21" i="4"/>
  <c r="AE114" i="131"/>
  <c r="AF21" i="4"/>
  <c r="V114" i="131"/>
  <c r="Q12" i="142"/>
  <c r="AH20" i="4"/>
  <c r="W113" i="131"/>
  <c r="AZ19" i="4"/>
  <c r="AF112" i="131"/>
  <c r="AJ19" i="4"/>
  <c r="X112" i="131"/>
  <c r="BB18" i="4"/>
  <c r="AG111" i="131"/>
  <c r="AP17" i="4"/>
  <c r="AA203" i="131"/>
  <c r="V11" i="151"/>
  <c r="AR16" i="4"/>
  <c r="U431" i="131"/>
  <c r="AF148" i="4"/>
  <c r="AH147" i="4"/>
  <c r="W540" i="131"/>
  <c r="AZ146" i="4"/>
  <c r="AF430" i="131"/>
  <c r="AJ146" i="4"/>
  <c r="X430" i="131"/>
  <c r="P430" i="131"/>
  <c r="BB145" i="4"/>
  <c r="AG429" i="131"/>
  <c r="Q429" i="131"/>
  <c r="S440" i="131"/>
  <c r="F119" i="4"/>
  <c r="I440" i="131"/>
  <c r="T548" i="131"/>
  <c r="U547" i="131"/>
  <c r="AF116" i="4"/>
  <c r="AH115" i="4"/>
  <c r="AZ114" i="4"/>
  <c r="AF35" i="131"/>
  <c r="AA6" i="135"/>
  <c r="AJ114" i="4"/>
  <c r="X35" i="131"/>
  <c r="S6" i="135"/>
  <c r="P439" i="131"/>
  <c r="BB113" i="4"/>
  <c r="Q523" i="131"/>
  <c r="L12" i="182"/>
  <c r="S438" i="131"/>
  <c r="F111" i="4"/>
  <c r="I438" i="131"/>
  <c r="U437" i="131"/>
  <c r="AF108" i="4"/>
  <c r="V424" i="131"/>
  <c r="AH107" i="4"/>
  <c r="AZ106" i="4"/>
  <c r="AJ106" i="4"/>
  <c r="P423" i="131"/>
  <c r="BB105" i="4"/>
  <c r="Q774" i="131"/>
  <c r="R773" i="131"/>
  <c r="AF100" i="4"/>
  <c r="AH99" i="4"/>
  <c r="AZ98" i="4"/>
  <c r="AF550" i="131"/>
  <c r="AJ98" i="4"/>
  <c r="X550" i="131"/>
  <c r="BB97" i="4"/>
  <c r="AF92" i="4"/>
  <c r="AZ74" i="4"/>
  <c r="BB73" i="4"/>
  <c r="AZ66" i="4"/>
  <c r="BB65" i="4"/>
  <c r="AZ58" i="4"/>
  <c r="AR251" i="4"/>
  <c r="AV249" i="4"/>
  <c r="AD206" i="131"/>
  <c r="Y12" i="151"/>
  <c r="AP31" i="4"/>
  <c r="AR29" i="4"/>
  <c r="AT28" i="4"/>
  <c r="AV27" i="4"/>
  <c r="AX26" i="4"/>
  <c r="AE105" i="131"/>
  <c r="AX18" i="4"/>
  <c r="AE111" i="131"/>
  <c r="AT250" i="4"/>
  <c r="AC207" i="131"/>
  <c r="X13" i="151"/>
  <c r="AX255" i="4"/>
  <c r="AZ253" i="4"/>
  <c r="AJ253" i="4"/>
  <c r="BB252" i="4"/>
  <c r="AZ245" i="4"/>
  <c r="AF343" i="131"/>
  <c r="AA12" i="164"/>
  <c r="AJ245" i="4"/>
  <c r="X343" i="131"/>
  <c r="S12" i="164"/>
  <c r="BB244" i="4"/>
  <c r="AG342" i="131"/>
  <c r="AB11" i="164"/>
  <c r="AP243" i="4"/>
  <c r="AA341" i="131"/>
  <c r="V10" i="164"/>
  <c r="AR242" i="4"/>
  <c r="AB340" i="131"/>
  <c r="W9" i="164"/>
  <c r="AT241" i="4"/>
  <c r="AC339" i="131"/>
  <c r="X8" i="164"/>
  <c r="AV240" i="4"/>
  <c r="AD45" i="131"/>
  <c r="Y16" i="135"/>
  <c r="AX239" i="4"/>
  <c r="AE44" i="131"/>
  <c r="Z15" i="135"/>
  <c r="AX230" i="4"/>
  <c r="AE229" i="131"/>
  <c r="AZ228" i="4"/>
  <c r="AF227" i="131"/>
  <c r="AX222" i="4"/>
  <c r="AZ220" i="4"/>
  <c r="AF914" i="131"/>
  <c r="BB219" i="4"/>
  <c r="AX177" i="4"/>
  <c r="AZ175" i="4"/>
  <c r="BB174" i="4"/>
  <c r="AT171" i="4"/>
  <c r="AV170" i="4"/>
  <c r="AD953" i="131"/>
  <c r="Y9" i="225"/>
  <c r="AX231" i="4"/>
  <c r="AE230" i="131"/>
  <c r="AZ168" i="4"/>
  <c r="AP166" i="4"/>
  <c r="AR165" i="4"/>
  <c r="AT164" i="4"/>
  <c r="AV163" i="4"/>
  <c r="AX162" i="4"/>
  <c r="AP150" i="4"/>
  <c r="AR149" i="4"/>
  <c r="AB431" i="131"/>
  <c r="AT148" i="4"/>
  <c r="AV147" i="4"/>
  <c r="AD540" i="131"/>
  <c r="AX146" i="4"/>
  <c r="AE430" i="131"/>
  <c r="AZ144" i="4"/>
  <c r="BB143" i="4"/>
  <c r="AG539" i="131"/>
  <c r="AX138" i="4"/>
  <c r="AZ136" i="4"/>
  <c r="BB135" i="4"/>
  <c r="AZ128" i="4"/>
  <c r="AJ128" i="4"/>
  <c r="BB127" i="4"/>
  <c r="AP126" i="4"/>
  <c r="AR125" i="4"/>
  <c r="AR117" i="4"/>
  <c r="AB547" i="131"/>
  <c r="AT116" i="4"/>
  <c r="AV115" i="4"/>
  <c r="AX114" i="4"/>
  <c r="AE35" i="131"/>
  <c r="Z6" i="135"/>
  <c r="AP110" i="4"/>
  <c r="AR109" i="4"/>
  <c r="AB437" i="131"/>
  <c r="AT108" i="4"/>
  <c r="AC424" i="131"/>
  <c r="AV107" i="4"/>
  <c r="AX106" i="4"/>
  <c r="AP102" i="4"/>
  <c r="AR101" i="4"/>
  <c r="AT100" i="4"/>
  <c r="AV99" i="4"/>
  <c r="AX98" i="4"/>
  <c r="AE550" i="131"/>
  <c r="AP94" i="4"/>
  <c r="AR93" i="4"/>
  <c r="AT92" i="4"/>
  <c r="AX90" i="4"/>
  <c r="AX74" i="4"/>
  <c r="AX66" i="4"/>
  <c r="AX58" i="4"/>
  <c r="AH57" i="4"/>
  <c r="AZ56" i="4"/>
  <c r="AJ56" i="4"/>
  <c r="BB55" i="4"/>
  <c r="AP54" i="4"/>
  <c r="AR53" i="4"/>
  <c r="AB336" i="131"/>
  <c r="W5" i="164"/>
  <c r="AT52" i="4"/>
  <c r="AV51" i="4"/>
  <c r="AD337" i="131"/>
  <c r="Y6" i="164"/>
  <c r="U337" i="131"/>
  <c r="P6" i="164"/>
  <c r="AX50" i="4"/>
  <c r="AF50" i="4"/>
  <c r="AH49" i="4"/>
  <c r="AX25" i="4"/>
  <c r="AZ23" i="4"/>
  <c r="AZ15" i="4"/>
  <c r="BB14" i="4"/>
  <c r="AG39" i="131"/>
  <c r="AB10" i="135"/>
  <c r="AP13" i="4"/>
  <c r="AA37" i="131"/>
  <c r="V8" i="135"/>
  <c r="AR12" i="4"/>
  <c r="AB107" i="131"/>
  <c r="AX9" i="4"/>
  <c r="AZ7" i="4"/>
  <c r="BB6" i="4"/>
  <c r="AG307" i="131"/>
  <c r="AP5" i="4"/>
  <c r="AR4" i="4"/>
  <c r="AB31" i="131"/>
  <c r="W12" i="134"/>
  <c r="BB5" i="4"/>
  <c r="AR235" i="4"/>
  <c r="AB322" i="131"/>
  <c r="AT234" i="4"/>
  <c r="AC321" i="131"/>
  <c r="AV233" i="4"/>
  <c r="AD320" i="131"/>
  <c r="Y13" i="162"/>
  <c r="AX232" i="4"/>
  <c r="AX253" i="4"/>
  <c r="AF253" i="4"/>
  <c r="AH252" i="4"/>
  <c r="AZ251" i="4"/>
  <c r="BB250" i="4"/>
  <c r="AG207" i="131"/>
  <c r="AB13" i="151"/>
  <c r="AZ235" i="4"/>
  <c r="AF322" i="131"/>
  <c r="BB234" i="4"/>
  <c r="AG321" i="131"/>
  <c r="AX228" i="4"/>
  <c r="AE227" i="131"/>
  <c r="AX220" i="4"/>
  <c r="AE914" i="131"/>
  <c r="AX175" i="4"/>
  <c r="AP171" i="4"/>
  <c r="AR170" i="4"/>
  <c r="AB953" i="131"/>
  <c r="W9" i="225"/>
  <c r="AT231" i="4"/>
  <c r="AC230" i="131"/>
  <c r="AP164" i="4"/>
  <c r="AR163" i="4"/>
  <c r="AT162" i="4"/>
  <c r="AX160" i="4"/>
  <c r="AZ158" i="4"/>
  <c r="BB157" i="4"/>
  <c r="AX144" i="4"/>
  <c r="AZ142" i="4"/>
  <c r="AF427" i="131"/>
  <c r="BB141" i="4"/>
  <c r="AG426" i="131"/>
  <c r="AX136" i="4"/>
  <c r="AT130" i="4"/>
  <c r="AV129" i="4"/>
  <c r="AD712" i="131"/>
  <c r="Y10" i="201"/>
  <c r="U712" i="131"/>
  <c r="P10" i="201"/>
  <c r="AX128" i="4"/>
  <c r="AV57" i="4"/>
  <c r="AX56" i="4"/>
  <c r="AP52" i="4"/>
  <c r="AR51" i="4"/>
  <c r="AT50" i="4"/>
  <c r="AV49" i="4"/>
  <c r="AX48" i="4"/>
  <c r="AE306" i="131"/>
  <c r="AZ46" i="4"/>
  <c r="BB45" i="4"/>
  <c r="AX40" i="4"/>
  <c r="AZ38" i="4"/>
  <c r="BB37" i="4"/>
  <c r="AX32" i="4"/>
  <c r="AZ29" i="4"/>
  <c r="BB28" i="4"/>
  <c r="AX23" i="4"/>
  <c r="AX15" i="4"/>
  <c r="AE110" i="131"/>
  <c r="AP11" i="4"/>
  <c r="AR10" i="4"/>
  <c r="AX7" i="4"/>
  <c r="AX248" i="4"/>
  <c r="AE205" i="131"/>
  <c r="AZ242" i="4"/>
  <c r="AF340" i="131"/>
  <c r="AA9" i="164"/>
  <c r="BB241" i="4"/>
  <c r="AG339" i="131"/>
  <c r="AB8" i="164"/>
  <c r="AZ225" i="4"/>
  <c r="AF224" i="131"/>
  <c r="BB224" i="4"/>
  <c r="AZ180" i="4"/>
  <c r="BB179" i="4"/>
  <c r="BB171" i="4"/>
  <c r="AZ165" i="4"/>
  <c r="BB164" i="4"/>
  <c r="AZ149" i="4"/>
  <c r="AF431" i="131"/>
  <c r="BB148" i="4"/>
  <c r="AF135" i="4"/>
  <c r="AH134" i="4"/>
  <c r="AZ133" i="4"/>
  <c r="AJ133" i="4"/>
  <c r="BB132" i="4"/>
  <c r="AZ125" i="4"/>
  <c r="BB116" i="4"/>
  <c r="AZ109" i="4"/>
  <c r="AF437" i="131"/>
  <c r="BB108" i="4"/>
  <c r="AG424" i="131"/>
  <c r="AZ101" i="4"/>
  <c r="BB100" i="4"/>
  <c r="AZ93" i="4"/>
  <c r="BB92" i="4"/>
  <c r="AZ77" i="4"/>
  <c r="AJ77" i="4"/>
  <c r="BB76" i="4"/>
  <c r="AZ53" i="4"/>
  <c r="AF336" i="131"/>
  <c r="AA5" i="164"/>
  <c r="BB52" i="4"/>
  <c r="U110" i="131"/>
  <c r="AF14" i="4"/>
  <c r="AH13" i="4"/>
  <c r="W37" i="131"/>
  <c r="R8" i="135"/>
  <c r="AZ12" i="4"/>
  <c r="AJ12" i="4"/>
  <c r="BB11" i="4"/>
  <c r="AF6" i="4"/>
  <c r="V307" i="131"/>
  <c r="AH5" i="4"/>
  <c r="AZ4" i="4"/>
  <c r="AF31" i="131"/>
  <c r="AA12" i="134"/>
  <c r="AJ4" i="4"/>
  <c r="X31" i="131"/>
  <c r="BB3" i="4"/>
  <c r="AX242" i="4"/>
  <c r="AE340" i="131"/>
  <c r="Z9" i="164"/>
  <c r="AV235" i="4"/>
  <c r="AD322" i="131"/>
  <c r="AX234" i="4"/>
  <c r="AE321" i="131"/>
  <c r="AZ232" i="4"/>
  <c r="BB230" i="4"/>
  <c r="AG229" i="131"/>
  <c r="AP229" i="4"/>
  <c r="AA228" i="131"/>
  <c r="AR228" i="4"/>
  <c r="AB227" i="131"/>
  <c r="AV226" i="4"/>
  <c r="AD225" i="131"/>
  <c r="AX225" i="4"/>
  <c r="AE224" i="131"/>
  <c r="AP221" i="4"/>
  <c r="AA915" i="131"/>
  <c r="AR220" i="4"/>
  <c r="AB914" i="131"/>
  <c r="AT219" i="4"/>
  <c r="AX180" i="4"/>
  <c r="Q937" i="131"/>
  <c r="AP176" i="4"/>
  <c r="AR175" i="4"/>
  <c r="AT174" i="4"/>
  <c r="AZ170" i="4"/>
  <c r="AF953" i="131"/>
  <c r="AA9" i="225"/>
  <c r="BB231" i="4"/>
  <c r="AX165" i="4"/>
  <c r="AZ163" i="4"/>
  <c r="BB162" i="4"/>
  <c r="AX149" i="4"/>
  <c r="AE431" i="131"/>
  <c r="AR144" i="4"/>
  <c r="AT143" i="4"/>
  <c r="AC539" i="131"/>
  <c r="T539" i="131"/>
  <c r="AV142" i="4"/>
  <c r="AD427" i="131"/>
  <c r="U427" i="131"/>
  <c r="AX141" i="4"/>
  <c r="AE426" i="131"/>
  <c r="AF141" i="4"/>
  <c r="V426" i="131"/>
  <c r="AH140" i="4"/>
  <c r="W538" i="131"/>
  <c r="AZ139" i="4"/>
  <c r="AF537" i="131"/>
  <c r="AJ139" i="4"/>
  <c r="X537" i="131"/>
  <c r="BB138" i="4"/>
  <c r="AR136" i="4"/>
  <c r="AT135" i="4"/>
  <c r="AV134" i="4"/>
  <c r="AX133" i="4"/>
  <c r="BB130" i="4"/>
  <c r="AX125" i="4"/>
  <c r="AX117" i="4"/>
  <c r="AE547" i="131"/>
  <c r="AX109" i="4"/>
  <c r="AE437" i="131"/>
  <c r="AX101" i="4"/>
  <c r="AX93" i="4"/>
  <c r="AZ91" i="4"/>
  <c r="AJ91" i="4"/>
  <c r="BB90" i="4"/>
  <c r="AP89" i="4"/>
  <c r="AX77" i="4"/>
  <c r="AX53" i="4"/>
  <c r="AE336" i="131"/>
  <c r="Z5" i="164"/>
  <c r="AZ51" i="4"/>
  <c r="AF337" i="131"/>
  <c r="AA6" i="164"/>
  <c r="BB50" i="4"/>
  <c r="AP24" i="4"/>
  <c r="AR23" i="4"/>
  <c r="AR15" i="4"/>
  <c r="AB110" i="131"/>
  <c r="AT14" i="4"/>
  <c r="AV13" i="4"/>
  <c r="AD37" i="131"/>
  <c r="Y8" i="135"/>
  <c r="AX12" i="4"/>
  <c r="AE107" i="131"/>
  <c r="AP8" i="4"/>
  <c r="AR7" i="4"/>
  <c r="AT6" i="4"/>
  <c r="AC307" i="131"/>
  <c r="AX4" i="4"/>
  <c r="AE31" i="131"/>
  <c r="Z12" i="134"/>
  <c r="R305" i="131"/>
  <c r="J5" i="205"/>
  <c r="Q306" i="131"/>
  <c r="Q755" i="131"/>
  <c r="Q111" i="131"/>
  <c r="J7" i="142"/>
  <c r="J11" i="141"/>
  <c r="J12" i="142"/>
  <c r="J6" i="142"/>
  <c r="J11" i="142"/>
  <c r="J5" i="142"/>
  <c r="J9" i="141"/>
  <c r="J10" i="142"/>
  <c r="J9" i="142"/>
  <c r="O209" i="131"/>
  <c r="J6" i="184"/>
  <c r="AP118" i="4"/>
  <c r="AA548" i="131"/>
  <c r="AZ117" i="4"/>
  <c r="AF547" i="131"/>
  <c r="P107" i="131"/>
  <c r="J6" i="203"/>
  <c r="P112" i="131"/>
  <c r="J8" i="203"/>
  <c r="P302" i="131"/>
  <c r="J5" i="203"/>
  <c r="BB167" i="4"/>
  <c r="AV169" i="4"/>
  <c r="AD1011" i="131"/>
  <c r="AX168" i="4"/>
  <c r="S1009" i="131"/>
  <c r="I1009" i="131"/>
  <c r="D62" i="4"/>
  <c r="F60" i="4"/>
  <c r="D46" i="4"/>
  <c r="D38" i="4"/>
  <c r="F9" i="4"/>
  <c r="F81" i="4"/>
  <c r="D48" i="4"/>
  <c r="H306" i="131"/>
  <c r="F46" i="4"/>
  <c r="D40" i="4"/>
  <c r="D132" i="4"/>
  <c r="D76" i="4"/>
  <c r="D68" i="4"/>
  <c r="D60" i="4"/>
  <c r="D11" i="4"/>
  <c r="D144" i="4"/>
  <c r="F38" i="4"/>
  <c r="F75" i="4"/>
  <c r="D53" i="4"/>
  <c r="H336" i="131"/>
  <c r="D3" i="4"/>
  <c r="D83" i="4"/>
  <c r="D18" i="4"/>
  <c r="H111" i="131"/>
  <c r="F144" i="4"/>
  <c r="D90" i="4"/>
  <c r="D25" i="4"/>
  <c r="F23" i="4"/>
  <c r="D9" i="4"/>
  <c r="F103" i="4"/>
  <c r="F95" i="4"/>
  <c r="D32" i="4"/>
  <c r="H20" i="131"/>
  <c r="F29" i="4"/>
  <c r="H1009" i="131"/>
  <c r="D127" i="4"/>
  <c r="D119" i="4"/>
  <c r="H440" i="131"/>
  <c r="D111" i="4"/>
  <c r="H438" i="131"/>
  <c r="D103" i="4"/>
  <c r="D95" i="4"/>
  <c r="D55" i="4"/>
  <c r="F53" i="4"/>
  <c r="I336" i="131"/>
  <c r="J7" i="203"/>
  <c r="J9" i="174"/>
  <c r="J12" i="162"/>
  <c r="J8" i="161"/>
  <c r="J12" i="161"/>
  <c r="J13" i="134"/>
  <c r="J5" i="161"/>
  <c r="J10" i="184"/>
  <c r="J9" i="184"/>
  <c r="J8" i="185"/>
  <c r="BB255" i="4"/>
  <c r="AH255" i="4"/>
  <c r="AP254" i="4"/>
  <c r="AT253" i="4"/>
  <c r="AV252" i="4"/>
  <c r="AH251" i="4"/>
  <c r="AZ250" i="4"/>
  <c r="AF207" i="131"/>
  <c r="AA13" i="151"/>
  <c r="AJ250" i="4"/>
  <c r="X207" i="131"/>
  <c r="S13" i="151"/>
  <c r="BB249" i="4"/>
  <c r="AG206" i="131"/>
  <c r="AB12" i="151"/>
  <c r="AP248" i="4"/>
  <c r="AA205" i="131"/>
  <c r="AR247" i="4"/>
  <c r="AB204" i="131"/>
  <c r="AT246" i="4"/>
  <c r="AC344" i="131"/>
  <c r="X13" i="164"/>
  <c r="AX245" i="4"/>
  <c r="AE343" i="131"/>
  <c r="Z12" i="164"/>
  <c r="AF245" i="4"/>
  <c r="V343" i="131"/>
  <c r="Q12" i="164"/>
  <c r="AH244" i="4"/>
  <c r="W342" i="131"/>
  <c r="R11" i="164"/>
  <c r="AZ243" i="4"/>
  <c r="AF341" i="131"/>
  <c r="AA10" i="164"/>
  <c r="AJ243" i="4"/>
  <c r="X341" i="131"/>
  <c r="S10" i="164"/>
  <c r="BB242" i="4"/>
  <c r="AG340" i="131"/>
  <c r="AB9" i="164"/>
  <c r="AZ254" i="4"/>
  <c r="AJ254" i="4"/>
  <c r="AP253" i="4"/>
  <c r="AR252" i="4"/>
  <c r="AV251" i="4"/>
  <c r="AX250" i="4"/>
  <c r="AE207" i="131"/>
  <c r="Z13" i="151"/>
  <c r="AF250" i="4"/>
  <c r="V207" i="131"/>
  <c r="Q13" i="151"/>
  <c r="AH249" i="4"/>
  <c r="W206" i="131"/>
  <c r="R12" i="151"/>
  <c r="AZ248" i="4"/>
  <c r="AF205" i="131"/>
  <c r="AJ248" i="4"/>
  <c r="X205" i="131"/>
  <c r="BB247" i="4"/>
  <c r="AG204" i="131"/>
  <c r="AP246" i="4"/>
  <c r="AA344" i="131"/>
  <c r="V13" i="164"/>
  <c r="AT245" i="4"/>
  <c r="AC343" i="131"/>
  <c r="X12" i="164"/>
  <c r="AV244" i="4"/>
  <c r="AD342" i="131"/>
  <c r="Y11" i="164"/>
  <c r="U342" i="131"/>
  <c r="P11" i="164"/>
  <c r="AX243" i="4"/>
  <c r="AE341" i="131"/>
  <c r="Z10" i="164"/>
  <c r="AF243" i="4"/>
  <c r="V341" i="131"/>
  <c r="Q10" i="164"/>
  <c r="AH242" i="4"/>
  <c r="W340" i="131"/>
  <c r="R9" i="164"/>
  <c r="AZ241" i="4"/>
  <c r="AF339" i="131"/>
  <c r="AA8" i="164"/>
  <c r="AJ241" i="4"/>
  <c r="X339" i="131"/>
  <c r="S8" i="164"/>
  <c r="BB240" i="4"/>
  <c r="AG45" i="131"/>
  <c r="AB16" i="135"/>
  <c r="AX252" i="4"/>
  <c r="BB253" i="4"/>
  <c r="AZ247" i="4"/>
  <c r="AF204" i="131"/>
  <c r="BB246" i="4"/>
  <c r="AG344" i="131"/>
  <c r="AB13" i="164"/>
  <c r="AZ240" i="4"/>
  <c r="AF45" i="131"/>
  <c r="AA16" i="135"/>
  <c r="BB239" i="4"/>
  <c r="AG44" i="131"/>
  <c r="AB15" i="135"/>
  <c r="AZ252" i="4"/>
  <c r="AX247" i="4"/>
  <c r="AE204" i="131"/>
  <c r="BB245" i="4"/>
  <c r="AG343" i="131"/>
  <c r="AB12" i="164"/>
  <c r="U45" i="131"/>
  <c r="P16" i="135"/>
  <c r="AF239" i="4"/>
  <c r="V44" i="131"/>
  <c r="Q15" i="135"/>
  <c r="AH238" i="4"/>
  <c r="W43" i="131"/>
  <c r="R14" i="135"/>
  <c r="AZ237" i="4"/>
  <c r="AF324" i="131"/>
  <c r="AJ237" i="4"/>
  <c r="X324" i="131"/>
  <c r="BB236" i="4"/>
  <c r="AG323" i="131"/>
  <c r="U320" i="131"/>
  <c r="P13" i="162"/>
  <c r="AF232" i="4"/>
  <c r="AH230" i="4"/>
  <c r="W229" i="131"/>
  <c r="AZ229" i="4"/>
  <c r="AF228" i="131"/>
  <c r="AJ229" i="4"/>
  <c r="X228" i="131"/>
  <c r="BB228" i="4"/>
  <c r="AG227" i="131"/>
  <c r="Q921" i="131"/>
  <c r="U225" i="131"/>
  <c r="V11" i="153"/>
  <c r="AF225" i="4"/>
  <c r="V224" i="131"/>
  <c r="W10" i="153"/>
  <c r="AH224" i="4"/>
  <c r="AZ223" i="4"/>
  <c r="AJ223" i="4"/>
  <c r="BB222" i="4"/>
  <c r="R915" i="131"/>
  <c r="S914" i="131"/>
  <c r="I914" i="131"/>
  <c r="AF180" i="4"/>
  <c r="AH179" i="4"/>
  <c r="AZ178" i="4"/>
  <c r="AJ178" i="4"/>
  <c r="BB177" i="4"/>
  <c r="AP241" i="4"/>
  <c r="AA339" i="131"/>
  <c r="V8" i="164"/>
  <c r="AR240" i="4"/>
  <c r="AB45" i="131"/>
  <c r="W16" i="135"/>
  <c r="AT239" i="4"/>
  <c r="AC44" i="131"/>
  <c r="X15" i="135"/>
  <c r="AV238" i="4"/>
  <c r="AD43" i="131"/>
  <c r="Y14" i="135"/>
  <c r="U43" i="131"/>
  <c r="P14" i="135"/>
  <c r="AX237" i="4"/>
  <c r="AE324" i="131"/>
  <c r="AF237" i="4"/>
  <c r="V324" i="131"/>
  <c r="Q17" i="162"/>
  <c r="AH236" i="4"/>
  <c r="W323" i="131"/>
  <c r="BB235" i="4"/>
  <c r="AG322" i="131"/>
  <c r="AP234" i="4"/>
  <c r="AA321" i="131"/>
  <c r="AR233" i="4"/>
  <c r="AB320" i="131"/>
  <c r="W13" i="162"/>
  <c r="AT232" i="4"/>
  <c r="AV230" i="4"/>
  <c r="AD229" i="131"/>
  <c r="U229" i="131"/>
  <c r="AX229" i="4"/>
  <c r="AE228" i="131"/>
  <c r="AF229" i="4"/>
  <c r="V228" i="131"/>
  <c r="AH228" i="4"/>
  <c r="W227" i="131"/>
  <c r="X13" i="153"/>
  <c r="BB227" i="4"/>
  <c r="AG226" i="131"/>
  <c r="AR226" i="4"/>
  <c r="AB225" i="131"/>
  <c r="AT225" i="4"/>
  <c r="AC224" i="131"/>
  <c r="AV224" i="4"/>
  <c r="AX223" i="4"/>
  <c r="AF223" i="4"/>
  <c r="AH222" i="4"/>
  <c r="AZ221" i="4"/>
  <c r="AF915" i="131"/>
  <c r="AJ221" i="4"/>
  <c r="X915" i="131"/>
  <c r="P915" i="131"/>
  <c r="BB220" i="4"/>
  <c r="AG914" i="131"/>
  <c r="Q914" i="131"/>
  <c r="H914" i="131"/>
  <c r="AP219" i="4"/>
  <c r="R913" i="131"/>
  <c r="AT180" i="4"/>
  <c r="AV179" i="4"/>
  <c r="AX178" i="4"/>
  <c r="AF178" i="4"/>
  <c r="AH177" i="4"/>
  <c r="AZ176" i="4"/>
  <c r="AJ176" i="4"/>
  <c r="P936" i="131"/>
  <c r="BB175" i="4"/>
  <c r="AP174" i="4"/>
  <c r="AV173" i="4"/>
  <c r="AX172" i="4"/>
  <c r="AE1014" i="131"/>
  <c r="Z10" i="239"/>
  <c r="AF172" i="4"/>
  <c r="V1014" i="131"/>
  <c r="Q10" i="239"/>
  <c r="AZ171" i="4"/>
  <c r="AJ171" i="4"/>
  <c r="BB170" i="4"/>
  <c r="AG953" i="131"/>
  <c r="AB9" i="225"/>
  <c r="AP231" i="4"/>
  <c r="AA230" i="131"/>
  <c r="AR169" i="4"/>
  <c r="AB1011" i="131"/>
  <c r="S1011" i="131"/>
  <c r="I1011" i="131"/>
  <c r="AT168" i="4"/>
  <c r="AV167" i="4"/>
  <c r="AP239" i="4"/>
  <c r="AA44" i="131"/>
  <c r="V15" i="135"/>
  <c r="AR238" i="4"/>
  <c r="AB43" i="131"/>
  <c r="W14" i="135"/>
  <c r="AT237" i="4"/>
  <c r="AC324" i="131"/>
  <c r="AV236" i="4"/>
  <c r="AD323" i="131"/>
  <c r="U323" i="131"/>
  <c r="P16" i="162"/>
  <c r="AH235" i="4"/>
  <c r="W322" i="131"/>
  <c r="AZ234" i="4"/>
  <c r="AF321" i="131"/>
  <c r="AJ234" i="4"/>
  <c r="X321" i="131"/>
  <c r="BB233" i="4"/>
  <c r="AG320" i="131"/>
  <c r="AB13" i="162"/>
  <c r="AP232" i="4"/>
  <c r="AR230" i="4"/>
  <c r="AB229" i="131"/>
  <c r="AT229" i="4"/>
  <c r="AC228" i="131"/>
  <c r="AV228" i="4"/>
  <c r="AD227" i="131"/>
  <c r="U227" i="131"/>
  <c r="V13" i="153"/>
  <c r="AH227" i="4"/>
  <c r="W226" i="131"/>
  <c r="X12" i="153"/>
  <c r="BB226" i="4"/>
  <c r="AG225" i="131"/>
  <c r="AP225" i="4"/>
  <c r="AA224" i="131"/>
  <c r="AB10" i="153"/>
  <c r="R919" i="131"/>
  <c r="AR224" i="4"/>
  <c r="AT223" i="4"/>
  <c r="AV222" i="4"/>
  <c r="AX221" i="4"/>
  <c r="AE915" i="131"/>
  <c r="AF221" i="4"/>
  <c r="V915" i="131"/>
  <c r="AH220" i="4"/>
  <c r="W914" i="131"/>
  <c r="AZ219" i="4"/>
  <c r="AJ219" i="4"/>
  <c r="P913" i="131"/>
  <c r="Q330" i="131"/>
  <c r="L9" i="163"/>
  <c r="AP180" i="4"/>
  <c r="AR179" i="4"/>
  <c r="AT178" i="4"/>
  <c r="AV177" i="4"/>
  <c r="AX176" i="4"/>
  <c r="AF176" i="4"/>
  <c r="V936" i="131"/>
  <c r="AH175" i="4"/>
  <c r="AZ174" i="4"/>
  <c r="AJ174" i="4"/>
  <c r="P908" i="131"/>
  <c r="AR173" i="4"/>
  <c r="AT172" i="4"/>
  <c r="AC1014" i="131"/>
  <c r="X10" i="239"/>
  <c r="AX171" i="4"/>
  <c r="AF171" i="4"/>
  <c r="AH170" i="4"/>
  <c r="W953" i="131"/>
  <c r="R9" i="225"/>
  <c r="AZ231" i="4"/>
  <c r="AJ231" i="4"/>
  <c r="X230" i="131"/>
  <c r="P219" i="131"/>
  <c r="K5" i="153"/>
  <c r="BB169" i="4"/>
  <c r="AG1011" i="131"/>
  <c r="Q1011" i="131"/>
  <c r="H1011" i="131"/>
  <c r="AP168" i="4"/>
  <c r="R1010" i="131"/>
  <c r="AR167" i="4"/>
  <c r="AZ233" i="4"/>
  <c r="AF320" i="131"/>
  <c r="AA13" i="162"/>
  <c r="BB232" i="4"/>
  <c r="AZ226" i="4"/>
  <c r="AF225" i="131"/>
  <c r="BB225" i="4"/>
  <c r="AG224" i="131"/>
  <c r="BB180" i="4"/>
  <c r="AZ169" i="4"/>
  <c r="AF1011" i="131"/>
  <c r="BB168" i="4"/>
  <c r="AX240" i="4"/>
  <c r="AE45" i="131"/>
  <c r="Z16" i="135"/>
  <c r="AZ238" i="4"/>
  <c r="AF43" i="131"/>
  <c r="AA14" i="135"/>
  <c r="BB237" i="4"/>
  <c r="AG324" i="131"/>
  <c r="AX233" i="4"/>
  <c r="AE320" i="131"/>
  <c r="Z13" i="162"/>
  <c r="AZ230" i="4"/>
  <c r="AF229" i="131"/>
  <c r="BB229" i="4"/>
  <c r="AG228" i="131"/>
  <c r="AX226" i="4"/>
  <c r="AE225" i="131"/>
  <c r="AZ224" i="4"/>
  <c r="BB223" i="4"/>
  <c r="AZ179" i="4"/>
  <c r="BB178" i="4"/>
  <c r="AZ173" i="4"/>
  <c r="BB172" i="4"/>
  <c r="AG1014" i="131"/>
  <c r="AB10" i="239"/>
  <c r="AX169" i="4"/>
  <c r="AE1011" i="131"/>
  <c r="AZ167" i="4"/>
  <c r="AH173" i="4"/>
  <c r="AZ172" i="4"/>
  <c r="AF1014" i="131"/>
  <c r="AA10" i="239"/>
  <c r="AJ172" i="4"/>
  <c r="X1014" i="131"/>
  <c r="S10" i="239"/>
  <c r="R1013" i="131"/>
  <c r="M9" i="239"/>
  <c r="S1012" i="131"/>
  <c r="U1011" i="131"/>
  <c r="AF168" i="4"/>
  <c r="AH167" i="4"/>
  <c r="AX166" i="4"/>
  <c r="AF166" i="4"/>
  <c r="AH165" i="4"/>
  <c r="AZ164" i="4"/>
  <c r="AJ164" i="4"/>
  <c r="BB163" i="4"/>
  <c r="AP162" i="4"/>
  <c r="AT161" i="4"/>
  <c r="AV160" i="4"/>
  <c r="AX159" i="4"/>
  <c r="AF159" i="4"/>
  <c r="AH158" i="4"/>
  <c r="AZ157" i="4"/>
  <c r="AJ157" i="4"/>
  <c r="BB156" i="4"/>
  <c r="Q939" i="131"/>
  <c r="L5" i="224"/>
  <c r="AP155" i="4"/>
  <c r="AR154" i="4"/>
  <c r="AT153" i="4"/>
  <c r="AX152" i="4"/>
  <c r="AE754" i="131"/>
  <c r="Z12" i="205"/>
  <c r="AF152" i="4"/>
  <c r="AH151" i="4"/>
  <c r="AZ150" i="4"/>
  <c r="AJ150" i="4"/>
  <c r="AZ2" i="4"/>
  <c r="BB2" i="4"/>
  <c r="AT166" i="4"/>
  <c r="AV165" i="4"/>
  <c r="AX164" i="4"/>
  <c r="AF164" i="4"/>
  <c r="AH163" i="4"/>
  <c r="AZ162" i="4"/>
  <c r="AJ162" i="4"/>
  <c r="AP161" i="4"/>
  <c r="AR160" i="4"/>
  <c r="AT159" i="4"/>
  <c r="AV158" i="4"/>
  <c r="AX157" i="4"/>
  <c r="AF157" i="4"/>
  <c r="AH156" i="4"/>
  <c r="AZ155" i="4"/>
  <c r="AJ155" i="4"/>
  <c r="BB154" i="4"/>
  <c r="BB161" i="4"/>
  <c r="AZ154" i="4"/>
  <c r="BB153" i="4"/>
  <c r="AZ147" i="4"/>
  <c r="AF540" i="131"/>
  <c r="BB146" i="4"/>
  <c r="AG430" i="131"/>
  <c r="AX2" i="4"/>
  <c r="AE312" i="131"/>
  <c r="J7" i="184"/>
  <c r="BB166" i="4"/>
  <c r="AZ160" i="4"/>
  <c r="BB159" i="4"/>
  <c r="AZ166" i="4"/>
  <c r="AJ166" i="4"/>
  <c r="BB165" i="4"/>
  <c r="AF161" i="4"/>
  <c r="AH160" i="4"/>
  <c r="AZ159" i="4"/>
  <c r="AJ159" i="4"/>
  <c r="BB158" i="4"/>
  <c r="R941" i="131"/>
  <c r="M7" i="224"/>
  <c r="AF153" i="4"/>
  <c r="AZ152" i="4"/>
  <c r="AF754" i="131"/>
  <c r="AA12" i="205"/>
  <c r="AJ152" i="4"/>
  <c r="BB151" i="4"/>
  <c r="I431" i="131"/>
  <c r="AF146" i="4"/>
  <c r="AH145" i="4"/>
  <c r="BB144" i="4"/>
  <c r="Q522" i="131"/>
  <c r="L11" i="182"/>
  <c r="F142" i="4"/>
  <c r="I427" i="131"/>
  <c r="AF139" i="4"/>
  <c r="AH138" i="4"/>
  <c r="BB137" i="4"/>
  <c r="F136" i="4"/>
  <c r="AF133" i="4"/>
  <c r="AH132" i="4"/>
  <c r="AZ131" i="4"/>
  <c r="AJ131" i="4"/>
  <c r="AF128" i="4"/>
  <c r="AH127" i="4"/>
  <c r="W524" i="131"/>
  <c r="AZ126" i="4"/>
  <c r="AJ126" i="4"/>
  <c r="BB125" i="4"/>
  <c r="F124" i="4"/>
  <c r="AF121" i="4"/>
  <c r="BB119" i="4"/>
  <c r="AG440" i="131"/>
  <c r="Q440" i="131"/>
  <c r="R548" i="131"/>
  <c r="S547" i="131"/>
  <c r="F117" i="4"/>
  <c r="I547" i="131"/>
  <c r="AF114" i="4"/>
  <c r="V35" i="131"/>
  <c r="Q6" i="135"/>
  <c r="AH113" i="4"/>
  <c r="AZ112" i="4"/>
  <c r="AJ112" i="4"/>
  <c r="BB111" i="4"/>
  <c r="AG438" i="131"/>
  <c r="BB149" i="4"/>
  <c r="AG431" i="131"/>
  <c r="Q431" i="131"/>
  <c r="H431" i="131"/>
  <c r="AP148" i="4"/>
  <c r="AR147" i="4"/>
  <c r="AB540" i="131"/>
  <c r="S540" i="131"/>
  <c r="F147" i="4"/>
  <c r="I540" i="131"/>
  <c r="AT146" i="4"/>
  <c r="AC430" i="131"/>
  <c r="AV145" i="4"/>
  <c r="AD429" i="131"/>
  <c r="AH144" i="4"/>
  <c r="AZ143" i="4"/>
  <c r="AF539" i="131"/>
  <c r="AJ143" i="4"/>
  <c r="X539" i="131"/>
  <c r="P539" i="131"/>
  <c r="BB142" i="4"/>
  <c r="AG427" i="131"/>
  <c r="Q427" i="131"/>
  <c r="D142" i="4"/>
  <c r="H427" i="131"/>
  <c r="AP141" i="4"/>
  <c r="AR140" i="4"/>
  <c r="AB538" i="131"/>
  <c r="S724" i="131"/>
  <c r="F140" i="4"/>
  <c r="I538" i="131"/>
  <c r="AT139" i="4"/>
  <c r="AC537" i="131"/>
  <c r="AV138" i="4"/>
  <c r="AH137" i="4"/>
  <c r="BB136" i="4"/>
  <c r="D136" i="4"/>
  <c r="AP135" i="4"/>
  <c r="AR134" i="4"/>
  <c r="F134" i="4"/>
  <c r="AT133" i="4"/>
  <c r="AV132" i="4"/>
  <c r="AX131" i="4"/>
  <c r="AF131" i="4"/>
  <c r="AZ130" i="4"/>
  <c r="AJ130" i="4"/>
  <c r="BB129" i="4"/>
  <c r="AG712" i="131"/>
  <c r="AB10" i="201"/>
  <c r="F129" i="4"/>
  <c r="I712" i="131"/>
  <c r="AT128" i="4"/>
  <c r="AV127" i="4"/>
  <c r="AX126" i="4"/>
  <c r="AF126" i="4"/>
  <c r="AH125" i="4"/>
  <c r="BB124" i="4"/>
  <c r="D124" i="4"/>
  <c r="AP123" i="4"/>
  <c r="AR122" i="4"/>
  <c r="F122" i="4"/>
  <c r="AT121" i="4"/>
  <c r="AZ118" i="4"/>
  <c r="AF548" i="131"/>
  <c r="AJ118" i="4"/>
  <c r="X548" i="131"/>
  <c r="P548" i="131"/>
  <c r="BB117" i="4"/>
  <c r="AG547" i="131"/>
  <c r="Q547" i="131"/>
  <c r="D117" i="4"/>
  <c r="H547" i="131"/>
  <c r="AP116" i="4"/>
  <c r="AR115" i="4"/>
  <c r="F115" i="4"/>
  <c r="AT114" i="4"/>
  <c r="AC35" i="131"/>
  <c r="X6" i="135"/>
  <c r="AV113" i="4"/>
  <c r="AX112" i="4"/>
  <c r="AF112" i="4"/>
  <c r="AH111" i="4"/>
  <c r="W438" i="131"/>
  <c r="AZ110" i="4"/>
  <c r="AJ110" i="4"/>
  <c r="BB109" i="4"/>
  <c r="AG437" i="131"/>
  <c r="Q437" i="131"/>
  <c r="D109" i="4"/>
  <c r="H437" i="131"/>
  <c r="AP108" i="4"/>
  <c r="AA424" i="131"/>
  <c r="R424" i="131"/>
  <c r="AR107" i="4"/>
  <c r="F107" i="4"/>
  <c r="AT106" i="4"/>
  <c r="AV105" i="4"/>
  <c r="AX104" i="4"/>
  <c r="AE773" i="131"/>
  <c r="AF104" i="4"/>
  <c r="AH103" i="4"/>
  <c r="AZ102" i="4"/>
  <c r="AJ102" i="4"/>
  <c r="P771" i="131"/>
  <c r="BB101" i="4"/>
  <c r="D101" i="4"/>
  <c r="AP100" i="4"/>
  <c r="R436" i="131"/>
  <c r="AR99" i="4"/>
  <c r="F99" i="4"/>
  <c r="AT98" i="4"/>
  <c r="AC550" i="131"/>
  <c r="AV97" i="4"/>
  <c r="AX96" i="4"/>
  <c r="AF96" i="4"/>
  <c r="AH95" i="4"/>
  <c r="AZ94" i="4"/>
  <c r="AJ94" i="4"/>
  <c r="BB93" i="4"/>
  <c r="D93" i="4"/>
  <c r="AP92" i="4"/>
  <c r="R788" i="131"/>
  <c r="F92" i="4"/>
  <c r="AT91" i="4"/>
  <c r="AV90" i="4"/>
  <c r="AX89" i="4"/>
  <c r="AF89" i="4"/>
  <c r="AP153" i="4"/>
  <c r="AT152" i="4"/>
  <c r="AV151" i="4"/>
  <c r="AX150" i="4"/>
  <c r="AF150" i="4"/>
  <c r="AH149" i="4"/>
  <c r="W431" i="131"/>
  <c r="AZ148" i="4"/>
  <c r="AJ148" i="4"/>
  <c r="BB147" i="4"/>
  <c r="AG540" i="131"/>
  <c r="Q540" i="131"/>
  <c r="D147" i="4"/>
  <c r="H540" i="131"/>
  <c r="AP146" i="4"/>
  <c r="R430" i="131"/>
  <c r="AR145" i="4"/>
  <c r="AB429" i="131"/>
  <c r="S429" i="131"/>
  <c r="AV144" i="4"/>
  <c r="AX143" i="4"/>
  <c r="AE539" i="131"/>
  <c r="AF143" i="4"/>
  <c r="AH142" i="4"/>
  <c r="W427" i="131"/>
  <c r="AZ141" i="4"/>
  <c r="AF426" i="131"/>
  <c r="AJ141" i="4"/>
  <c r="X426" i="131"/>
  <c r="P426" i="131"/>
  <c r="BB140" i="4"/>
  <c r="AG538" i="131"/>
  <c r="D140" i="4"/>
  <c r="H538" i="131"/>
  <c r="AP139" i="4"/>
  <c r="AR138" i="4"/>
  <c r="AV137" i="4"/>
  <c r="Y13" i="183"/>
  <c r="AH136" i="4"/>
  <c r="AZ135" i="4"/>
  <c r="AJ135" i="4"/>
  <c r="BB134" i="4"/>
  <c r="D134" i="4"/>
  <c r="AP133" i="4"/>
  <c r="AR132" i="4"/>
  <c r="F132" i="4"/>
  <c r="AT131" i="4"/>
  <c r="AX130" i="4"/>
  <c r="AF130" i="4"/>
  <c r="AH129" i="4"/>
  <c r="W712" i="131"/>
  <c r="R10" i="201"/>
  <c r="D129" i="4"/>
  <c r="H712" i="131"/>
  <c r="AP128" i="4"/>
  <c r="AR127" i="4"/>
  <c r="F127" i="4"/>
  <c r="I524" i="131"/>
  <c r="AT126" i="4"/>
  <c r="AV125" i="4"/>
  <c r="AH124" i="4"/>
  <c r="AZ123" i="4"/>
  <c r="AJ123" i="4"/>
  <c r="BB122" i="4"/>
  <c r="AP121" i="4"/>
  <c r="F121" i="4"/>
  <c r="AD440" i="131"/>
  <c r="AX118" i="4"/>
  <c r="AE548" i="131"/>
  <c r="AF118" i="4"/>
  <c r="V548" i="131"/>
  <c r="AH117" i="4"/>
  <c r="W547" i="131"/>
  <c r="AZ116" i="4"/>
  <c r="AF421" i="131"/>
  <c r="AA10" i="172"/>
  <c r="AJ116" i="4"/>
  <c r="BB115" i="4"/>
  <c r="D115" i="4"/>
  <c r="AP114" i="4"/>
  <c r="AA35" i="131"/>
  <c r="V6" i="135"/>
  <c r="R439" i="131"/>
  <c r="AR113" i="4"/>
  <c r="F113" i="4"/>
  <c r="I414" i="131"/>
  <c r="AT112" i="4"/>
  <c r="AV111" i="4"/>
  <c r="AD438" i="131"/>
  <c r="U438" i="131"/>
  <c r="AX110" i="4"/>
  <c r="AF110" i="4"/>
  <c r="AH109" i="4"/>
  <c r="W437" i="131"/>
  <c r="AZ108" i="4"/>
  <c r="AF424" i="131"/>
  <c r="AJ108" i="4"/>
  <c r="X424" i="131"/>
  <c r="P424" i="131"/>
  <c r="BB107" i="4"/>
  <c r="D107" i="4"/>
  <c r="AP106" i="4"/>
  <c r="R423" i="131"/>
  <c r="AR105" i="4"/>
  <c r="F105" i="4"/>
  <c r="AT104" i="4"/>
  <c r="AV103" i="4"/>
  <c r="AX102" i="4"/>
  <c r="AF102" i="4"/>
  <c r="AH101" i="4"/>
  <c r="AZ100" i="4"/>
  <c r="AJ100" i="4"/>
  <c r="P436" i="131"/>
  <c r="BB99" i="4"/>
  <c r="D99" i="4"/>
  <c r="AP98" i="4"/>
  <c r="AR97" i="4"/>
  <c r="F97" i="4"/>
  <c r="AT96" i="4"/>
  <c r="AV95" i="4"/>
  <c r="AX94" i="4"/>
  <c r="AF94" i="4"/>
  <c r="AH93" i="4"/>
  <c r="J11" i="161"/>
  <c r="AZ92" i="4"/>
  <c r="AJ92" i="4"/>
  <c r="P788" i="131"/>
  <c r="D92" i="4"/>
  <c r="AP91" i="4"/>
  <c r="AZ140" i="4"/>
  <c r="AF538" i="131"/>
  <c r="BB139" i="4"/>
  <c r="AG537" i="131"/>
  <c r="AZ134" i="4"/>
  <c r="BB133" i="4"/>
  <c r="BB128" i="4"/>
  <c r="AZ122" i="4"/>
  <c r="BB121" i="4"/>
  <c r="AZ115" i="4"/>
  <c r="BB114" i="4"/>
  <c r="AG35" i="131"/>
  <c r="AB6" i="135"/>
  <c r="AZ107" i="4"/>
  <c r="BB106" i="4"/>
  <c r="AZ99" i="4"/>
  <c r="BB98" i="4"/>
  <c r="AG550" i="131"/>
  <c r="BB91" i="4"/>
  <c r="AZ85" i="4"/>
  <c r="AF789" i="131"/>
  <c r="BB84" i="4"/>
  <c r="AX154" i="4"/>
  <c r="BB152" i="4"/>
  <c r="AG754" i="131"/>
  <c r="AB12" i="205"/>
  <c r="AX147" i="4"/>
  <c r="AE540" i="131"/>
  <c r="AZ145" i="4"/>
  <c r="AF429" i="131"/>
  <c r="AX140" i="4"/>
  <c r="AE538" i="131"/>
  <c r="AZ138" i="4"/>
  <c r="AX134" i="4"/>
  <c r="AZ132" i="4"/>
  <c r="BB131" i="4"/>
  <c r="AZ127" i="4"/>
  <c r="BB126" i="4"/>
  <c r="AX122" i="4"/>
  <c r="BB120" i="4"/>
  <c r="AX115" i="4"/>
  <c r="AZ113" i="4"/>
  <c r="BB112" i="4"/>
  <c r="AX107" i="4"/>
  <c r="AZ105" i="4"/>
  <c r="AF774" i="131"/>
  <c r="BB104" i="4"/>
  <c r="AG773" i="131"/>
  <c r="AX99" i="4"/>
  <c r="AZ97" i="4"/>
  <c r="BB96" i="4"/>
  <c r="Q438" i="131"/>
  <c r="S437" i="131"/>
  <c r="F109" i="4"/>
  <c r="I437" i="131"/>
  <c r="T424" i="131"/>
  <c r="U11" i="131"/>
  <c r="AF106" i="4"/>
  <c r="AH105" i="4"/>
  <c r="AZ104" i="4"/>
  <c r="AJ104" i="4"/>
  <c r="P773" i="131"/>
  <c r="BB103" i="4"/>
  <c r="R771" i="131"/>
  <c r="M9" i="207"/>
  <c r="T436" i="131"/>
  <c r="AF98" i="4"/>
  <c r="V550" i="131"/>
  <c r="AH97" i="4"/>
  <c r="AZ96" i="4"/>
  <c r="AJ96" i="4"/>
  <c r="BB95" i="4"/>
  <c r="Q791" i="131"/>
  <c r="F93" i="4"/>
  <c r="AF91" i="4"/>
  <c r="AH90" i="4"/>
  <c r="J10" i="161"/>
  <c r="AZ89" i="4"/>
  <c r="AJ89" i="4"/>
  <c r="F87" i="4"/>
  <c r="I775" i="131"/>
  <c r="AF84" i="4"/>
  <c r="AH83" i="4"/>
  <c r="AZ82" i="4"/>
  <c r="AJ82" i="4"/>
  <c r="BB81" i="4"/>
  <c r="F79" i="4"/>
  <c r="I780" i="131"/>
  <c r="AF77" i="4"/>
  <c r="AH76" i="4"/>
  <c r="AZ75" i="4"/>
  <c r="AJ75" i="4"/>
  <c r="F74" i="4"/>
  <c r="AF71" i="4"/>
  <c r="V796" i="131"/>
  <c r="Q14" i="209"/>
  <c r="AH70" i="4"/>
  <c r="W795" i="131"/>
  <c r="R13" i="209"/>
  <c r="AZ69" i="4"/>
  <c r="AF794" i="131"/>
  <c r="AJ69" i="4"/>
  <c r="X794" i="131"/>
  <c r="BB68" i="4"/>
  <c r="R729" i="131"/>
  <c r="S728" i="131"/>
  <c r="F66" i="4"/>
  <c r="AZ88" i="4"/>
  <c r="AJ88" i="4"/>
  <c r="BB87" i="4"/>
  <c r="AG775" i="131"/>
  <c r="AP86" i="4"/>
  <c r="R787" i="131"/>
  <c r="M5" i="209"/>
  <c r="AR85" i="4"/>
  <c r="F85" i="4"/>
  <c r="AT84" i="4"/>
  <c r="AV83" i="4"/>
  <c r="AX82" i="4"/>
  <c r="AF82" i="4"/>
  <c r="AH81" i="4"/>
  <c r="AZ80" i="4"/>
  <c r="AJ80" i="4"/>
  <c r="BB79" i="4"/>
  <c r="AG780" i="131"/>
  <c r="AB8" i="208"/>
  <c r="AP78" i="4"/>
  <c r="AA779" i="131"/>
  <c r="V7" i="208"/>
  <c r="F78" i="4"/>
  <c r="I779" i="131"/>
  <c r="AT77" i="4"/>
  <c r="AV76" i="4"/>
  <c r="AX75" i="4"/>
  <c r="AE711" i="131"/>
  <c r="Z9" i="201"/>
  <c r="AF75" i="4"/>
  <c r="BB74" i="4"/>
  <c r="AP73" i="4"/>
  <c r="AR72" i="4"/>
  <c r="AB36" i="131"/>
  <c r="W7" i="135"/>
  <c r="F72" i="4"/>
  <c r="I36" i="131"/>
  <c r="AT71" i="4"/>
  <c r="AC796" i="131"/>
  <c r="AV70" i="4"/>
  <c r="AD795" i="131"/>
  <c r="Y13" i="209"/>
  <c r="U795" i="131"/>
  <c r="P13" i="209"/>
  <c r="AX69" i="4"/>
  <c r="AE794" i="131"/>
  <c r="AF69" i="4"/>
  <c r="V794" i="131"/>
  <c r="AH68" i="4"/>
  <c r="AZ67" i="4"/>
  <c r="AJ67" i="4"/>
  <c r="P729" i="131"/>
  <c r="BB66" i="4"/>
  <c r="Q728" i="131"/>
  <c r="AP65" i="4"/>
  <c r="AR64" i="4"/>
  <c r="F64" i="4"/>
  <c r="AT63" i="4"/>
  <c r="AV62" i="4"/>
  <c r="AX61" i="4"/>
  <c r="AF61" i="4"/>
  <c r="AH60" i="4"/>
  <c r="AZ59" i="4"/>
  <c r="AJ59" i="4"/>
  <c r="BB58" i="4"/>
  <c r="AR57" i="4"/>
  <c r="F57" i="4"/>
  <c r="AT56" i="4"/>
  <c r="AV55" i="4"/>
  <c r="AX54" i="4"/>
  <c r="AF54" i="4"/>
  <c r="AH53" i="4"/>
  <c r="W336" i="131"/>
  <c r="R5" i="164"/>
  <c r="AZ52" i="4"/>
  <c r="J7" i="174"/>
  <c r="J5" i="174"/>
  <c r="AR90" i="4"/>
  <c r="F90" i="4"/>
  <c r="AT89" i="4"/>
  <c r="AX88" i="4"/>
  <c r="AF88" i="4"/>
  <c r="AH87" i="4"/>
  <c r="W775" i="131"/>
  <c r="AZ86" i="4"/>
  <c r="AF787" i="131"/>
  <c r="AA5" i="209"/>
  <c r="AJ86" i="4"/>
  <c r="P787" i="131"/>
  <c r="BB85" i="4"/>
  <c r="Q789" i="131"/>
  <c r="D85" i="4"/>
  <c r="AP84" i="4"/>
  <c r="AR83" i="4"/>
  <c r="F83" i="4"/>
  <c r="AT82" i="4"/>
  <c r="AV81" i="4"/>
  <c r="AX80" i="4"/>
  <c r="AF80" i="4"/>
  <c r="AH79" i="4"/>
  <c r="W780" i="131"/>
  <c r="R8" i="208"/>
  <c r="AZ78" i="4"/>
  <c r="AF779" i="131"/>
  <c r="AA7" i="208"/>
  <c r="AJ78" i="4"/>
  <c r="X779" i="131"/>
  <c r="S7" i="208"/>
  <c r="D78" i="4"/>
  <c r="H779" i="131"/>
  <c r="AP77" i="4"/>
  <c r="AR76" i="4"/>
  <c r="F76" i="4"/>
  <c r="AT75" i="4"/>
  <c r="AH74" i="4"/>
  <c r="AZ73" i="4"/>
  <c r="AJ73" i="4"/>
  <c r="BB72" i="4"/>
  <c r="AG36" i="131"/>
  <c r="AB7" i="135"/>
  <c r="D72" i="4"/>
  <c r="H36" i="131"/>
  <c r="AP71" i="4"/>
  <c r="AA796" i="131"/>
  <c r="AR70" i="4"/>
  <c r="AB795" i="131"/>
  <c r="W13" i="209"/>
  <c r="F70" i="4"/>
  <c r="I795" i="131"/>
  <c r="AT69" i="4"/>
  <c r="AC794" i="131"/>
  <c r="AV68" i="4"/>
  <c r="AX67" i="4"/>
  <c r="AF67" i="4"/>
  <c r="V778" i="131"/>
  <c r="Q6" i="208"/>
  <c r="AH66" i="4"/>
  <c r="W777" i="131"/>
  <c r="R5" i="208"/>
  <c r="AZ65" i="4"/>
  <c r="AJ65" i="4"/>
  <c r="P727" i="131"/>
  <c r="BB64" i="4"/>
  <c r="D64" i="4"/>
  <c r="AP63" i="4"/>
  <c r="AR62" i="4"/>
  <c r="F62" i="4"/>
  <c r="AT61" i="4"/>
  <c r="AV60" i="4"/>
  <c r="AX59" i="4"/>
  <c r="AF59" i="4"/>
  <c r="AH58" i="4"/>
  <c r="BB57" i="4"/>
  <c r="D57" i="4"/>
  <c r="AP56" i="4"/>
  <c r="AR55" i="4"/>
  <c r="F55" i="4"/>
  <c r="BB77" i="4"/>
  <c r="AZ72" i="4"/>
  <c r="AF36" i="131"/>
  <c r="AA7" i="135"/>
  <c r="BB71" i="4"/>
  <c r="AG796" i="131"/>
  <c r="AZ64" i="4"/>
  <c r="BB63" i="4"/>
  <c r="AZ57" i="4"/>
  <c r="BB56" i="4"/>
  <c r="J12" i="172"/>
  <c r="AZ49" i="4"/>
  <c r="AZ90" i="4"/>
  <c r="BB89" i="4"/>
  <c r="AX85" i="4"/>
  <c r="AZ83" i="4"/>
  <c r="BB82" i="4"/>
  <c r="AZ76" i="4"/>
  <c r="BB75" i="4"/>
  <c r="AX72" i="4"/>
  <c r="AE36" i="131"/>
  <c r="Z7" i="135"/>
  <c r="AZ70" i="4"/>
  <c r="AF795" i="131"/>
  <c r="AA13" i="209"/>
  <c r="BB69" i="4"/>
  <c r="AG794" i="131"/>
  <c r="AX64" i="4"/>
  <c r="AZ62" i="4"/>
  <c r="BB61" i="4"/>
  <c r="AX57" i="4"/>
  <c r="AZ55" i="4"/>
  <c r="BB54" i="4"/>
  <c r="AF63" i="4"/>
  <c r="AH62" i="4"/>
  <c r="AZ61" i="4"/>
  <c r="AJ61" i="4"/>
  <c r="BB60" i="4"/>
  <c r="AF56" i="4"/>
  <c r="AH55" i="4"/>
  <c r="J13" i="172"/>
  <c r="AZ54" i="4"/>
  <c r="AJ54" i="4"/>
  <c r="BB53" i="4"/>
  <c r="AG336" i="131"/>
  <c r="AB5" i="164"/>
  <c r="Q47" i="131"/>
  <c r="F51" i="4"/>
  <c r="I337" i="131"/>
  <c r="AH48" i="4"/>
  <c r="W306" i="131"/>
  <c r="AZ47" i="4"/>
  <c r="AJ47" i="4"/>
  <c r="X305" i="131"/>
  <c r="P305" i="131"/>
  <c r="BB46" i="4"/>
  <c r="Q319" i="131"/>
  <c r="L12" i="162"/>
  <c r="F44" i="4"/>
  <c r="I304" i="131"/>
  <c r="AJ52" i="4"/>
  <c r="BB51" i="4"/>
  <c r="AG337" i="131"/>
  <c r="AB6" i="164"/>
  <c r="AP50" i="4"/>
  <c r="AA51" i="131"/>
  <c r="R51" i="131"/>
  <c r="AR49" i="4"/>
  <c r="AV48" i="4"/>
  <c r="AD306" i="131"/>
  <c r="U306" i="131"/>
  <c r="AX47" i="4"/>
  <c r="AF47" i="4"/>
  <c r="V305" i="131"/>
  <c r="AH46" i="4"/>
  <c r="AZ45" i="4"/>
  <c r="AJ45" i="4"/>
  <c r="BB44" i="4"/>
  <c r="AG304" i="131"/>
  <c r="AP43" i="4"/>
  <c r="AR42" i="4"/>
  <c r="AB303" i="131"/>
  <c r="S303" i="131"/>
  <c r="F42" i="4"/>
  <c r="I303" i="131"/>
  <c r="AT41" i="4"/>
  <c r="AC302" i="131"/>
  <c r="AV40" i="4"/>
  <c r="AX39" i="4"/>
  <c r="AF39" i="4"/>
  <c r="AH38" i="4"/>
  <c r="AZ37" i="4"/>
  <c r="AJ37" i="4"/>
  <c r="BB36" i="4"/>
  <c r="AP35" i="4"/>
  <c r="AA50" i="131"/>
  <c r="R50" i="131"/>
  <c r="AR34" i="4"/>
  <c r="F34" i="4"/>
  <c r="AT33" i="4"/>
  <c r="AV32" i="4"/>
  <c r="AD20" i="131"/>
  <c r="Y12" i="133"/>
  <c r="U20" i="131"/>
  <c r="P12" i="133"/>
  <c r="AX31" i="4"/>
  <c r="AF31" i="4"/>
  <c r="AH29" i="4"/>
  <c r="AZ28" i="4"/>
  <c r="AJ28" i="4"/>
  <c r="BB27" i="4"/>
  <c r="AP26" i="4"/>
  <c r="AA105" i="131"/>
  <c r="R105" i="131"/>
  <c r="AT25" i="4"/>
  <c r="AC104" i="131"/>
  <c r="X12" i="141"/>
  <c r="AX24" i="4"/>
  <c r="AF24" i="4"/>
  <c r="AH23" i="4"/>
  <c r="BB22" i="4"/>
  <c r="AP21" i="4"/>
  <c r="AA114" i="131"/>
  <c r="AR20" i="4"/>
  <c r="AB113" i="131"/>
  <c r="F20" i="4"/>
  <c r="I113" i="131"/>
  <c r="AT19" i="4"/>
  <c r="AC112" i="131"/>
  <c r="AV18" i="4"/>
  <c r="AD111" i="131"/>
  <c r="U111" i="131"/>
  <c r="AX17" i="4"/>
  <c r="AE203" i="131"/>
  <c r="Z11" i="151"/>
  <c r="AF17" i="4"/>
  <c r="V203" i="131"/>
  <c r="Q11" i="151"/>
  <c r="BB15" i="4"/>
  <c r="AP14" i="4"/>
  <c r="AR13" i="4"/>
  <c r="AB37" i="131"/>
  <c r="W8" i="135"/>
  <c r="AT12" i="4"/>
  <c r="AC107" i="131"/>
  <c r="AV11" i="4"/>
  <c r="AX10" i="4"/>
  <c r="AZ8" i="4"/>
  <c r="BB7" i="4"/>
  <c r="AP6" i="4"/>
  <c r="AA307" i="131"/>
  <c r="AR5" i="4"/>
  <c r="AT4" i="4"/>
  <c r="AC31" i="131"/>
  <c r="X12" i="134"/>
  <c r="AV3" i="4"/>
  <c r="AT54" i="4"/>
  <c r="AV53" i="4"/>
  <c r="AD336" i="131"/>
  <c r="Y5" i="164"/>
  <c r="U336" i="131"/>
  <c r="P5" i="164"/>
  <c r="AX52" i="4"/>
  <c r="AF52" i="4"/>
  <c r="AH51" i="4"/>
  <c r="W337" i="131"/>
  <c r="R6" i="164"/>
  <c r="AZ50" i="4"/>
  <c r="AJ50" i="4"/>
  <c r="BB49" i="4"/>
  <c r="AG220" i="131"/>
  <c r="AR48" i="4"/>
  <c r="AB306" i="131"/>
  <c r="S306" i="131"/>
  <c r="F48" i="4"/>
  <c r="I306" i="131"/>
  <c r="AT47" i="4"/>
  <c r="AC305" i="131"/>
  <c r="T305" i="131"/>
  <c r="AV46" i="4"/>
  <c r="AX45" i="4"/>
  <c r="AE318" i="131"/>
  <c r="AF45" i="4"/>
  <c r="J6" i="174"/>
  <c r="AZ43" i="4"/>
  <c r="BB42" i="4"/>
  <c r="AG303" i="131"/>
  <c r="D42" i="4"/>
  <c r="H303" i="131"/>
  <c r="AT39" i="4"/>
  <c r="AV38" i="4"/>
  <c r="AX37" i="4"/>
  <c r="AZ35" i="4"/>
  <c r="BB34" i="4"/>
  <c r="AG49" i="131"/>
  <c r="D34" i="4"/>
  <c r="AT31" i="4"/>
  <c r="AV29" i="4"/>
  <c r="AX28" i="4"/>
  <c r="AZ26" i="4"/>
  <c r="AF105" i="131"/>
  <c r="AA13" i="141"/>
  <c r="D26" i="4"/>
  <c r="H105" i="131"/>
  <c r="AT24" i="4"/>
  <c r="AZ21" i="4"/>
  <c r="AF114" i="131"/>
  <c r="BB20" i="4"/>
  <c r="AG113" i="131"/>
  <c r="D20" i="4"/>
  <c r="H113" i="131"/>
  <c r="AP19" i="4"/>
  <c r="AA112" i="131"/>
  <c r="AT17" i="4"/>
  <c r="AC203" i="131"/>
  <c r="X11" i="151"/>
  <c r="AZ14" i="4"/>
  <c r="AF39" i="131"/>
  <c r="AA10" i="135"/>
  <c r="BB13" i="4"/>
  <c r="AP12" i="4"/>
  <c r="AA107" i="131"/>
  <c r="AT10" i="4"/>
  <c r="AV9" i="4"/>
  <c r="AX8" i="4"/>
  <c r="AZ6" i="4"/>
  <c r="D5" i="4"/>
  <c r="AP4" i="4"/>
  <c r="AA31" i="131"/>
  <c r="V12" i="134"/>
  <c r="AZ42" i="4"/>
  <c r="BB41" i="4"/>
  <c r="AZ34" i="4"/>
  <c r="BB33" i="4"/>
  <c r="BB25" i="4"/>
  <c r="AZ20" i="4"/>
  <c r="AF113" i="131"/>
  <c r="BB19" i="4"/>
  <c r="AG112" i="131"/>
  <c r="AZ13" i="4"/>
  <c r="BB12" i="4"/>
  <c r="AT9" i="4"/>
  <c r="AV8" i="4"/>
  <c r="AZ5" i="4"/>
  <c r="BB4" i="4"/>
  <c r="AG31" i="131"/>
  <c r="AB12" i="134"/>
  <c r="AP3" i="4"/>
  <c r="AX49" i="4"/>
  <c r="AE220" i="131"/>
  <c r="AZ48" i="4"/>
  <c r="AF306" i="131"/>
  <c r="BB47" i="4"/>
  <c r="AG305" i="131"/>
  <c r="AX42" i="4"/>
  <c r="AE303" i="131"/>
  <c r="AZ40" i="4"/>
  <c r="AF214" i="131"/>
  <c r="BB39" i="4"/>
  <c r="AX34" i="4"/>
  <c r="AZ32" i="4"/>
  <c r="AF20" i="131"/>
  <c r="AA12" i="133"/>
  <c r="BB31" i="4"/>
  <c r="BB24" i="4"/>
  <c r="AX20" i="4"/>
  <c r="AE113" i="131"/>
  <c r="AZ18" i="4"/>
  <c r="BB17" i="4"/>
  <c r="AG203" i="131"/>
  <c r="AB11" i="151"/>
  <c r="AX13" i="4"/>
  <c r="AE37" i="131"/>
  <c r="Z8" i="135"/>
  <c r="AZ11" i="4"/>
  <c r="BB10" i="4"/>
  <c r="AV6" i="4"/>
  <c r="AD307" i="131"/>
  <c r="AX5" i="4"/>
  <c r="AE32" i="131"/>
  <c r="Z13" i="134"/>
  <c r="AZ3" i="4"/>
  <c r="U303" i="131"/>
  <c r="AF41" i="4"/>
  <c r="AH40" i="4"/>
  <c r="AZ39" i="4"/>
  <c r="AJ39" i="4"/>
  <c r="BB38" i="4"/>
  <c r="F36" i="4"/>
  <c r="AF33" i="4"/>
  <c r="AH32" i="4"/>
  <c r="W20" i="131"/>
  <c r="R12" i="133"/>
  <c r="AZ31" i="4"/>
  <c r="AF202" i="131"/>
  <c r="AJ31" i="4"/>
  <c r="BB29" i="4"/>
  <c r="AG212" i="131"/>
  <c r="F27" i="4"/>
  <c r="T105" i="131"/>
  <c r="AF25" i="4"/>
  <c r="AZ24" i="4"/>
  <c r="AJ24" i="4"/>
  <c r="P209" i="131"/>
  <c r="BB23" i="4"/>
  <c r="U113" i="131"/>
  <c r="AF19" i="4"/>
  <c r="V112" i="131"/>
  <c r="AH18" i="4"/>
  <c r="W111" i="131"/>
  <c r="AZ17" i="4"/>
  <c r="AF203" i="131"/>
  <c r="AA11" i="151"/>
  <c r="AJ17" i="4"/>
  <c r="X203" i="131"/>
  <c r="S11" i="151"/>
  <c r="BB16" i="4"/>
  <c r="S110" i="131"/>
  <c r="F15" i="4"/>
  <c r="I110" i="131"/>
  <c r="AF12" i="4"/>
  <c r="V105" i="131"/>
  <c r="AH11" i="4"/>
  <c r="AZ10" i="4"/>
  <c r="AJ10" i="4"/>
  <c r="BB9" i="4"/>
  <c r="F7" i="4"/>
  <c r="AH3" i="4"/>
  <c r="AV253" i="4"/>
  <c r="AV246" i="4"/>
  <c r="AD344" i="131"/>
  <c r="Y13" i="164"/>
  <c r="AV239" i="4"/>
  <c r="AD44" i="131"/>
  <c r="Y15" i="135"/>
  <c r="AV232" i="4"/>
  <c r="AV225" i="4"/>
  <c r="AD224" i="131"/>
  <c r="AV180" i="4"/>
  <c r="AV168" i="4"/>
  <c r="AV161" i="4"/>
  <c r="AV153" i="4"/>
  <c r="AV146" i="4"/>
  <c r="AD430" i="131"/>
  <c r="AV139" i="4"/>
  <c r="AD537" i="131"/>
  <c r="AV133" i="4"/>
  <c r="AV128" i="4"/>
  <c r="AV121" i="4"/>
  <c r="AV114" i="4"/>
  <c r="AD35" i="131"/>
  <c r="Y6" i="135"/>
  <c r="AV106" i="4"/>
  <c r="AV98" i="4"/>
  <c r="AD550" i="131"/>
  <c r="AV91" i="4"/>
  <c r="AV84" i="4"/>
  <c r="AV77" i="4"/>
  <c r="AV71" i="4"/>
  <c r="AD796" i="131"/>
  <c r="AV63" i="4"/>
  <c r="AV56" i="4"/>
  <c r="AV41" i="4"/>
  <c r="AD302" i="131"/>
  <c r="AV33" i="4"/>
  <c r="AV25" i="4"/>
  <c r="AV19" i="4"/>
  <c r="AD112" i="131"/>
  <c r="AV12" i="4"/>
  <c r="AD107" i="131"/>
  <c r="AV245" i="4"/>
  <c r="AD343" i="131"/>
  <c r="Y12" i="164"/>
  <c r="AV237" i="4"/>
  <c r="AD324" i="131"/>
  <c r="AV229" i="4"/>
  <c r="AV223" i="4"/>
  <c r="AV178" i="4"/>
  <c r="AV172" i="4"/>
  <c r="AD1014" i="131"/>
  <c r="Y10" i="239"/>
  <c r="AV166" i="4"/>
  <c r="AV159" i="4"/>
  <c r="AV152" i="4"/>
  <c r="AD754" i="131"/>
  <c r="Y12" i="205"/>
  <c r="AV131" i="4"/>
  <c r="AV126" i="4"/>
  <c r="AV112" i="4"/>
  <c r="AV104" i="4"/>
  <c r="AV96" i="4"/>
  <c r="AD721" i="131"/>
  <c r="Y9" i="202"/>
  <c r="AV89" i="4"/>
  <c r="AV82" i="4"/>
  <c r="AV75" i="4"/>
  <c r="AV69" i="4"/>
  <c r="AD794" i="131"/>
  <c r="AV61" i="4"/>
  <c r="AV54" i="4"/>
  <c r="AV47" i="4"/>
  <c r="AD305" i="131"/>
  <c r="AV39" i="4"/>
  <c r="AV31" i="4"/>
  <c r="AV24" i="4"/>
  <c r="AV17" i="4"/>
  <c r="AD203" i="131"/>
  <c r="Y11" i="151"/>
  <c r="AV10" i="4"/>
  <c r="AV23" i="4"/>
  <c r="AV16" i="4"/>
  <c r="AV250" i="4"/>
  <c r="AD207" i="131"/>
  <c r="Y13" i="151"/>
  <c r="AV243" i="4"/>
  <c r="AD341" i="131"/>
  <c r="Y10" i="164"/>
  <c r="AV221" i="4"/>
  <c r="AD915" i="131"/>
  <c r="AV176" i="4"/>
  <c r="AV171" i="4"/>
  <c r="AV164" i="4"/>
  <c r="AV157" i="4"/>
  <c r="AV150" i="4"/>
  <c r="AV143" i="4"/>
  <c r="AD539" i="131"/>
  <c r="AV130" i="4"/>
  <c r="AV118" i="4"/>
  <c r="AD548" i="131"/>
  <c r="AV110" i="4"/>
  <c r="AV102" i="4"/>
  <c r="AD771" i="131"/>
  <c r="AV94" i="4"/>
  <c r="AV88" i="4"/>
  <c r="AV80" i="4"/>
  <c r="AV67" i="4"/>
  <c r="AV59" i="4"/>
  <c r="AV52" i="4"/>
  <c r="AV254" i="4"/>
  <c r="AV248" i="4"/>
  <c r="AD205" i="131"/>
  <c r="AV241" i="4"/>
  <c r="AD339" i="131"/>
  <c r="Y8" i="164"/>
  <c r="AV234" i="4"/>
  <c r="AD321" i="131"/>
  <c r="AV219" i="4"/>
  <c r="AV174" i="4"/>
  <c r="AV231" i="4"/>
  <c r="AV162" i="4"/>
  <c r="AV155" i="4"/>
  <c r="AV148" i="4"/>
  <c r="AV141" i="4"/>
  <c r="AD426" i="131"/>
  <c r="AV135" i="4"/>
  <c r="AV123" i="4"/>
  <c r="AV116" i="4"/>
  <c r="AV108" i="4"/>
  <c r="AD424" i="131"/>
  <c r="AV100" i="4"/>
  <c r="AV92" i="4"/>
  <c r="AV86" i="4"/>
  <c r="AV78" i="4"/>
  <c r="AD779" i="131"/>
  <c r="Y7" i="208"/>
  <c r="AV73" i="4"/>
  <c r="AD709" i="131"/>
  <c r="Y7" i="201"/>
  <c r="AV65" i="4"/>
  <c r="AV50" i="4"/>
  <c r="AD51" i="131"/>
  <c r="AV43" i="4"/>
  <c r="AV35" i="4"/>
  <c r="AV26" i="4"/>
  <c r="AD105" i="131"/>
  <c r="Y13" i="141"/>
  <c r="AV21" i="4"/>
  <c r="AD114" i="131"/>
  <c r="AV14" i="4"/>
  <c r="AV5" i="4"/>
  <c r="AD32" i="131"/>
  <c r="Y13" i="134"/>
  <c r="AT247" i="4"/>
  <c r="AC204" i="131"/>
  <c r="AT240" i="4"/>
  <c r="AC45" i="131"/>
  <c r="X16" i="135"/>
  <c r="AT233" i="4"/>
  <c r="AC320" i="131"/>
  <c r="X13" i="162"/>
  <c r="AT226" i="4"/>
  <c r="AC225" i="131"/>
  <c r="AT169" i="4"/>
  <c r="AC1011" i="131"/>
  <c r="AT154" i="4"/>
  <c r="AT147" i="4"/>
  <c r="AC540" i="131"/>
  <c r="AT140" i="4"/>
  <c r="AC538" i="131"/>
  <c r="AT134" i="4"/>
  <c r="AT122" i="4"/>
  <c r="AT115" i="4"/>
  <c r="AT107" i="4"/>
  <c r="AT99" i="4"/>
  <c r="AT85" i="4"/>
  <c r="AC789" i="131"/>
  <c r="AT72" i="4"/>
  <c r="AC36" i="131"/>
  <c r="X7" i="135"/>
  <c r="AT64" i="4"/>
  <c r="AT57" i="4"/>
  <c r="AC215" i="131"/>
  <c r="AT49" i="4"/>
  <c r="AC220" i="131"/>
  <c r="AT42" i="4"/>
  <c r="AC303" i="131"/>
  <c r="AT34" i="4"/>
  <c r="AT20" i="4"/>
  <c r="AC113" i="131"/>
  <c r="AT13" i="4"/>
  <c r="AC37" i="131"/>
  <c r="X8" i="135"/>
  <c r="AT252" i="4"/>
  <c r="AT238" i="4"/>
  <c r="AC43" i="131"/>
  <c r="X14" i="135"/>
  <c r="AT230" i="4"/>
  <c r="AC229" i="131"/>
  <c r="AT224" i="4"/>
  <c r="AT179" i="4"/>
  <c r="AT173" i="4"/>
  <c r="AT167" i="4"/>
  <c r="AT160" i="4"/>
  <c r="AT145" i="4"/>
  <c r="AC429" i="131"/>
  <c r="AT138" i="4"/>
  <c r="AT132" i="4"/>
  <c r="AT127" i="4"/>
  <c r="AC524" i="131"/>
  <c r="AT113" i="4"/>
  <c r="AT105" i="4"/>
  <c r="AT97" i="4"/>
  <c r="AT90" i="4"/>
  <c r="AT83" i="4"/>
  <c r="AT76" i="4"/>
  <c r="AT70" i="4"/>
  <c r="AT62" i="4"/>
  <c r="AC25" i="131"/>
  <c r="X6" i="134"/>
  <c r="AT55" i="4"/>
  <c r="AT48" i="4"/>
  <c r="AC306" i="131"/>
  <c r="AT40" i="4"/>
  <c r="AC214" i="131"/>
  <c r="AT32" i="4"/>
  <c r="AC20" i="131"/>
  <c r="X12" i="133"/>
  <c r="AT18" i="4"/>
  <c r="AT11" i="4"/>
  <c r="AT3" i="4"/>
  <c r="AT2" i="4"/>
  <c r="AT251" i="4"/>
  <c r="AT244" i="4"/>
  <c r="AC342" i="131"/>
  <c r="X11" i="164"/>
  <c r="AT236" i="4"/>
  <c r="AC323" i="131"/>
  <c r="AT228" i="4"/>
  <c r="AC227" i="131"/>
  <c r="AT222" i="4"/>
  <c r="AT177" i="4"/>
  <c r="AT165" i="4"/>
  <c r="AT158" i="4"/>
  <c r="AT151" i="4"/>
  <c r="AT144" i="4"/>
  <c r="AT137" i="4"/>
  <c r="AT125" i="4"/>
  <c r="AC440" i="131"/>
  <c r="AT111" i="4"/>
  <c r="AC438" i="131"/>
  <c r="AT103" i="4"/>
  <c r="AT95" i="4"/>
  <c r="AT81" i="4"/>
  <c r="AT68" i="4"/>
  <c r="AT60" i="4"/>
  <c r="AT53" i="4"/>
  <c r="AC336" i="131"/>
  <c r="X5" i="164"/>
  <c r="AT255" i="4"/>
  <c r="AT249" i="4"/>
  <c r="AC206" i="131"/>
  <c r="X12" i="151"/>
  <c r="AT242" i="4"/>
  <c r="AC340" i="131"/>
  <c r="X9" i="164"/>
  <c r="AT235" i="4"/>
  <c r="AC322" i="131"/>
  <c r="AT227" i="4"/>
  <c r="AC226" i="131"/>
  <c r="AT220" i="4"/>
  <c r="AC914" i="131"/>
  <c r="AT175" i="4"/>
  <c r="AT170" i="4"/>
  <c r="AC953" i="131"/>
  <c r="X9" i="225"/>
  <c r="AT163" i="4"/>
  <c r="AT156" i="4"/>
  <c r="AT149" i="4"/>
  <c r="AC431" i="131"/>
  <c r="AT142" i="4"/>
  <c r="AC427" i="131"/>
  <c r="AT136" i="4"/>
  <c r="AT129" i="4"/>
  <c r="AC712" i="131"/>
  <c r="X10" i="201"/>
  <c r="AT124" i="4"/>
  <c r="AT117" i="4"/>
  <c r="AC547" i="131"/>
  <c r="AT109" i="4"/>
  <c r="AC437" i="131"/>
  <c r="AT101" i="4"/>
  <c r="AT93" i="4"/>
  <c r="AT87" i="4"/>
  <c r="AC775" i="131"/>
  <c r="AT79" i="4"/>
  <c r="AC780" i="131"/>
  <c r="X8" i="208"/>
  <c r="AT74" i="4"/>
  <c r="AT66" i="4"/>
  <c r="AT58" i="4"/>
  <c r="AC216" i="131"/>
  <c r="AT51" i="4"/>
  <c r="AT44" i="4"/>
  <c r="AC304" i="131"/>
  <c r="AT36" i="4"/>
  <c r="AT27" i="4"/>
  <c r="AT22" i="4"/>
  <c r="AT15" i="4"/>
  <c r="AC110" i="131"/>
  <c r="AT7" i="4"/>
  <c r="AR254" i="4"/>
  <c r="AR248" i="4"/>
  <c r="AB205" i="131"/>
  <c r="AR241" i="4"/>
  <c r="AB339" i="131"/>
  <c r="W8" i="164"/>
  <c r="AR234" i="4"/>
  <c r="AB321" i="131"/>
  <c r="AR219" i="4"/>
  <c r="AR174" i="4"/>
  <c r="AR231" i="4"/>
  <c r="AR162" i="4"/>
  <c r="AR155" i="4"/>
  <c r="AR148" i="4"/>
  <c r="AR141" i="4"/>
  <c r="AB426" i="131"/>
  <c r="AR135" i="4"/>
  <c r="AR123" i="4"/>
  <c r="AR116" i="4"/>
  <c r="AR108" i="4"/>
  <c r="AB424" i="131"/>
  <c r="AR100" i="4"/>
  <c r="AR92" i="4"/>
  <c r="AR86" i="4"/>
  <c r="AB787" i="131"/>
  <c r="W5" i="209"/>
  <c r="AR78" i="4"/>
  <c r="AB779" i="131"/>
  <c r="W7" i="208"/>
  <c r="AR73" i="4"/>
  <c r="AR65" i="4"/>
  <c r="AR50" i="4"/>
  <c r="AB51" i="131"/>
  <c r="AR43" i="4"/>
  <c r="AR35" i="4"/>
  <c r="AR26" i="4"/>
  <c r="AB105" i="131"/>
  <c r="AR21" i="4"/>
  <c r="AB114" i="131"/>
  <c r="AR14" i="4"/>
  <c r="AR253" i="4"/>
  <c r="AR246" i="4"/>
  <c r="AB344" i="131"/>
  <c r="W13" i="164"/>
  <c r="AR239" i="4"/>
  <c r="AB44" i="131"/>
  <c r="W15" i="135"/>
  <c r="AR232" i="4"/>
  <c r="AR225" i="4"/>
  <c r="AR180" i="4"/>
  <c r="AR168" i="4"/>
  <c r="AR161" i="4"/>
  <c r="AR153" i="4"/>
  <c r="AR146" i="4"/>
  <c r="AB430" i="131"/>
  <c r="AR139" i="4"/>
  <c r="AB537" i="131"/>
  <c r="AR133" i="4"/>
  <c r="AR128" i="4"/>
  <c r="AR121" i="4"/>
  <c r="AR114" i="4"/>
  <c r="AB35" i="131"/>
  <c r="W6" i="135"/>
  <c r="AR106" i="4"/>
  <c r="AR98" i="4"/>
  <c r="AB550" i="131"/>
  <c r="AR91" i="4"/>
  <c r="AR84" i="4"/>
  <c r="AR77" i="4"/>
  <c r="AR71" i="4"/>
  <c r="AB796" i="131"/>
  <c r="AR63" i="4"/>
  <c r="AR56" i="4"/>
  <c r="AR41" i="4"/>
  <c r="AB302" i="131"/>
  <c r="AR33" i="4"/>
  <c r="AR25" i="4"/>
  <c r="AR40" i="4"/>
  <c r="AR32" i="4"/>
  <c r="AB20" i="131"/>
  <c r="W12" i="133"/>
  <c r="AR18" i="4"/>
  <c r="AB111" i="131"/>
  <c r="AR11" i="4"/>
  <c r="AR3" i="4"/>
  <c r="AR245" i="4"/>
  <c r="AB343" i="131"/>
  <c r="W12" i="164"/>
  <c r="AR237" i="4"/>
  <c r="AB324" i="131"/>
  <c r="AR229" i="4"/>
  <c r="AB228" i="131"/>
  <c r="AR223" i="4"/>
  <c r="AR178" i="4"/>
  <c r="AR172" i="4"/>
  <c r="AB1014" i="131"/>
  <c r="W10" i="239"/>
  <c r="AR166" i="4"/>
  <c r="AR159" i="4"/>
  <c r="AR152" i="4"/>
  <c r="AR131" i="4"/>
  <c r="AR126" i="4"/>
  <c r="AR112" i="4"/>
  <c r="AR104" i="4"/>
  <c r="AR96" i="4"/>
  <c r="AR89" i="4"/>
  <c r="AR82" i="4"/>
  <c r="AR75" i="4"/>
  <c r="AR69" i="4"/>
  <c r="AB794" i="131"/>
  <c r="AR61" i="4"/>
  <c r="AR54" i="4"/>
  <c r="AR250" i="4"/>
  <c r="AB207" i="131"/>
  <c r="W13" i="151"/>
  <c r="AR243" i="4"/>
  <c r="AB341" i="131"/>
  <c r="W10" i="164"/>
  <c r="AR221" i="4"/>
  <c r="AB915" i="131"/>
  <c r="AR176" i="4"/>
  <c r="AR171" i="4"/>
  <c r="AR164" i="4"/>
  <c r="AR157" i="4"/>
  <c r="AR150" i="4"/>
  <c r="AR143" i="4"/>
  <c r="AB539" i="131"/>
  <c r="AR130" i="4"/>
  <c r="AR118" i="4"/>
  <c r="AB548" i="131"/>
  <c r="AR110" i="4"/>
  <c r="AR102" i="4"/>
  <c r="AB771" i="131"/>
  <c r="AR94" i="4"/>
  <c r="AR88" i="4"/>
  <c r="AR80" i="4"/>
  <c r="AR67" i="4"/>
  <c r="AR59" i="4"/>
  <c r="AR52" i="4"/>
  <c r="AR45" i="4"/>
  <c r="AB318" i="131"/>
  <c r="W11" i="162"/>
  <c r="AR37" i="4"/>
  <c r="AB102" i="131"/>
  <c r="W10" i="141"/>
  <c r="AR28" i="4"/>
  <c r="AR8" i="4"/>
  <c r="AP255" i="4"/>
  <c r="AP249" i="4"/>
  <c r="AA206" i="131"/>
  <c r="V12" i="151"/>
  <c r="AP242" i="4"/>
  <c r="AA340" i="131"/>
  <c r="V9" i="164"/>
  <c r="AP235" i="4"/>
  <c r="AA322" i="131"/>
  <c r="AP227" i="4"/>
  <c r="AA226" i="131"/>
  <c r="AB12" i="153"/>
  <c r="AP220" i="4"/>
  <c r="AA914" i="131"/>
  <c r="AP175" i="4"/>
  <c r="AP170" i="4"/>
  <c r="AA953" i="131"/>
  <c r="V9" i="225"/>
  <c r="AP163" i="4"/>
  <c r="AP156" i="4"/>
  <c r="AP149" i="4"/>
  <c r="AA431" i="131"/>
  <c r="AP142" i="4"/>
  <c r="AA427" i="131"/>
  <c r="AP136" i="4"/>
  <c r="AP129" i="4"/>
  <c r="AA712" i="131"/>
  <c r="V10" i="201"/>
  <c r="AP124" i="4"/>
  <c r="AP117" i="4"/>
  <c r="AA547" i="131"/>
  <c r="AP109" i="4"/>
  <c r="AP101" i="4"/>
  <c r="AP93" i="4"/>
  <c r="AA738" i="131"/>
  <c r="V6" i="204"/>
  <c r="AP87" i="4"/>
  <c r="AP79" i="4"/>
  <c r="AA780" i="131"/>
  <c r="V8" i="208"/>
  <c r="AP74" i="4"/>
  <c r="AP66" i="4"/>
  <c r="AP58" i="4"/>
  <c r="AP51" i="4"/>
  <c r="AA337" i="131"/>
  <c r="V6" i="164"/>
  <c r="AP44" i="4"/>
  <c r="AP36" i="4"/>
  <c r="AP27" i="4"/>
  <c r="AP22" i="4"/>
  <c r="AP15" i="4"/>
  <c r="AA110" i="131"/>
  <c r="AP7" i="4"/>
  <c r="AP2" i="4"/>
  <c r="AP247" i="4"/>
  <c r="AA204" i="131"/>
  <c r="AP240" i="4"/>
  <c r="AA45" i="131"/>
  <c r="V16" i="135"/>
  <c r="AP233" i="4"/>
  <c r="AA320" i="131"/>
  <c r="V13" i="162"/>
  <c r="AP226" i="4"/>
  <c r="AA225" i="131"/>
  <c r="AB11" i="153"/>
  <c r="AP169" i="4"/>
  <c r="AA1011" i="131"/>
  <c r="AP154" i="4"/>
  <c r="AP147" i="4"/>
  <c r="AP140" i="4"/>
  <c r="AA538" i="131"/>
  <c r="AP134" i="4"/>
  <c r="AP122" i="4"/>
  <c r="AP115" i="4"/>
  <c r="AP107" i="4"/>
  <c r="AP99" i="4"/>
  <c r="AP85" i="4"/>
  <c r="AP72" i="4"/>
  <c r="AA36" i="131"/>
  <c r="V7" i="135"/>
  <c r="AP64" i="4"/>
  <c r="AP57" i="4"/>
  <c r="AA215" i="131"/>
  <c r="AP49" i="4"/>
  <c r="AA220" i="131"/>
  <c r="AP42" i="4"/>
  <c r="AP34" i="4"/>
  <c r="AA49" i="131"/>
  <c r="AP41" i="4"/>
  <c r="AP33" i="4"/>
  <c r="AP25" i="4"/>
  <c r="AA104" i="131"/>
  <c r="V12" i="141"/>
  <c r="AP252" i="4"/>
  <c r="AP238" i="4"/>
  <c r="AA43" i="131"/>
  <c r="V14" i="135"/>
  <c r="AP230" i="4"/>
  <c r="AA229" i="131"/>
  <c r="AP224" i="4"/>
  <c r="AP173" i="4"/>
  <c r="AP167" i="4"/>
  <c r="AP160" i="4"/>
  <c r="AP145" i="4"/>
  <c r="AA429" i="131"/>
  <c r="AP138" i="4"/>
  <c r="AP132" i="4"/>
  <c r="AP127" i="4"/>
  <c r="AA524" i="131"/>
  <c r="AP113" i="4"/>
  <c r="AA414" i="131"/>
  <c r="V13" i="171"/>
  <c r="AP105" i="4"/>
  <c r="AP97" i="4"/>
  <c r="AP90" i="4"/>
  <c r="AP83" i="4"/>
  <c r="AP76" i="4"/>
  <c r="AP70" i="4"/>
  <c r="AA795" i="131"/>
  <c r="V13" i="209"/>
  <c r="AP62" i="4"/>
  <c r="AP55" i="4"/>
  <c r="AP251" i="4"/>
  <c r="AP244" i="4"/>
  <c r="AA342" i="131"/>
  <c r="V11" i="164"/>
  <c r="AP236" i="4"/>
  <c r="AA323" i="131"/>
  <c r="AP228" i="4"/>
  <c r="AA227" i="131"/>
  <c r="AB13" i="153"/>
  <c r="AP222" i="4"/>
  <c r="AP177" i="4"/>
  <c r="AP165" i="4"/>
  <c r="AP158" i="4"/>
  <c r="AP151" i="4"/>
  <c r="AP144" i="4"/>
  <c r="AP137" i="4"/>
  <c r="AP125" i="4"/>
  <c r="AA724" i="131"/>
  <c r="AA440" i="131"/>
  <c r="AP111" i="4"/>
  <c r="AP103" i="4"/>
  <c r="AA772" i="131"/>
  <c r="AP95" i="4"/>
  <c r="AP81" i="4"/>
  <c r="AP68" i="4"/>
  <c r="AP60" i="4"/>
  <c r="AP53" i="4"/>
  <c r="AA336" i="131"/>
  <c r="V5" i="164"/>
  <c r="AP46" i="4"/>
  <c r="AP38" i="4"/>
  <c r="AP29" i="4"/>
  <c r="AP23" i="4"/>
  <c r="AP16" i="4"/>
  <c r="AP9" i="4"/>
  <c r="AH2" i="4"/>
  <c r="H937" i="131"/>
  <c r="H1014" i="131"/>
  <c r="AF90" i="4"/>
  <c r="AH89" i="4"/>
  <c r="F86" i="4"/>
  <c r="I787" i="131"/>
  <c r="AF83" i="4"/>
  <c r="AH82" i="4"/>
  <c r="AJ81" i="4"/>
  <c r="AF76" i="4"/>
  <c r="AH75" i="4"/>
  <c r="F73" i="4"/>
  <c r="U340" i="131"/>
  <c r="P9" i="164"/>
  <c r="AF241" i="4"/>
  <c r="V339" i="131"/>
  <c r="Q8" i="164"/>
  <c r="AH240" i="4"/>
  <c r="AJ239" i="4"/>
  <c r="X44" i="131"/>
  <c r="S15" i="135"/>
  <c r="U322" i="131"/>
  <c r="P15" i="162"/>
  <c r="AF234" i="4"/>
  <c r="V321" i="131"/>
  <c r="Q14" i="162"/>
  <c r="AH233" i="4"/>
  <c r="W320" i="131"/>
  <c r="R13" i="162"/>
  <c r="AJ232" i="4"/>
  <c r="Q934" i="131"/>
  <c r="U226" i="131"/>
  <c r="V12" i="153"/>
  <c r="AH226" i="4"/>
  <c r="W225" i="131"/>
  <c r="X11" i="153"/>
  <c r="AJ225" i="4"/>
  <c r="X224" i="131"/>
  <c r="Y10" i="153"/>
  <c r="Q930" i="131"/>
  <c r="R929" i="131"/>
  <c r="T915" i="131"/>
  <c r="U914" i="131"/>
  <c r="AF219" i="4"/>
  <c r="AJ180" i="4"/>
  <c r="P946" i="131"/>
  <c r="R909" i="131"/>
  <c r="S937" i="131"/>
  <c r="I937" i="131"/>
  <c r="AF174" i="4"/>
  <c r="R1014" i="131"/>
  <c r="M10" i="239"/>
  <c r="U953" i="131"/>
  <c r="P9" i="225"/>
  <c r="AF231" i="4"/>
  <c r="V230" i="131"/>
  <c r="AH169" i="4"/>
  <c r="W1011" i="131"/>
  <c r="AJ168" i="4"/>
  <c r="X951" i="131"/>
  <c r="S7" i="225"/>
  <c r="P1010" i="131"/>
  <c r="U945" i="131"/>
  <c r="AF162" i="4"/>
  <c r="AJ161" i="4"/>
  <c r="AF70" i="4"/>
  <c r="V795" i="131"/>
  <c r="Q13" i="209"/>
  <c r="AH69" i="4"/>
  <c r="W794" i="131"/>
  <c r="AJ68" i="4"/>
  <c r="P730" i="131"/>
  <c r="Q729" i="131"/>
  <c r="R728" i="131"/>
  <c r="S727" i="131"/>
  <c r="F65" i="4"/>
  <c r="AF62" i="4"/>
  <c r="AH61" i="4"/>
  <c r="AJ60" i="4"/>
  <c r="F58" i="4"/>
  <c r="AF55" i="4"/>
  <c r="AH54" i="4"/>
  <c r="AJ53" i="4"/>
  <c r="X336" i="131"/>
  <c r="S5" i="164"/>
  <c r="P47" i="131"/>
  <c r="F50" i="4"/>
  <c r="AF48" i="4"/>
  <c r="V306" i="131"/>
  <c r="AH47" i="4"/>
  <c r="W305" i="131"/>
  <c r="AJ46" i="4"/>
  <c r="P319" i="131"/>
  <c r="K12" i="162"/>
  <c r="R304" i="131"/>
  <c r="F43" i="4"/>
  <c r="T303" i="131"/>
  <c r="U302" i="131"/>
  <c r="AF40" i="4"/>
  <c r="V214" i="131"/>
  <c r="AH39" i="4"/>
  <c r="AJ38" i="4"/>
  <c r="F35" i="4"/>
  <c r="AF32" i="4"/>
  <c r="V20" i="131"/>
  <c r="Q12" i="133"/>
  <c r="AH31" i="4"/>
  <c r="AJ29" i="4"/>
  <c r="AH24" i="4"/>
  <c r="AJ23" i="4"/>
  <c r="F21" i="4"/>
  <c r="I114" i="131"/>
  <c r="AF18" i="4"/>
  <c r="V111" i="131"/>
  <c r="AH17" i="4"/>
  <c r="AJ16" i="4"/>
  <c r="R110" i="131"/>
  <c r="S109" i="131"/>
  <c r="F14" i="4"/>
  <c r="U107" i="131"/>
  <c r="AF11" i="4"/>
  <c r="V104" i="131"/>
  <c r="AH10" i="4"/>
  <c r="AJ9" i="4"/>
  <c r="Q26" i="131"/>
  <c r="S307" i="131"/>
  <c r="F6" i="4"/>
  <c r="I307" i="131"/>
  <c r="AF3" i="4"/>
  <c r="D14" i="4"/>
  <c r="D6" i="4"/>
  <c r="H307" i="131"/>
  <c r="AH44" i="4"/>
  <c r="AJ43" i="4"/>
  <c r="Q303" i="131"/>
  <c r="F40" i="4"/>
  <c r="U103" i="131"/>
  <c r="AF37" i="4"/>
  <c r="AH36" i="4"/>
  <c r="AJ35" i="4"/>
  <c r="X50" i="131"/>
  <c r="P50" i="131"/>
  <c r="Q49" i="131"/>
  <c r="F32" i="4"/>
  <c r="I20" i="131"/>
  <c r="AF28" i="4"/>
  <c r="AH27" i="4"/>
  <c r="AJ26" i="4"/>
  <c r="P105" i="131"/>
  <c r="K13" i="141"/>
  <c r="R104" i="131"/>
  <c r="M12" i="141"/>
  <c r="AH22" i="4"/>
  <c r="AJ21" i="4"/>
  <c r="X114" i="131"/>
  <c r="R112" i="131"/>
  <c r="S111" i="131"/>
  <c r="F18" i="4"/>
  <c r="I111" i="131"/>
  <c r="AH15" i="4"/>
  <c r="W110" i="131"/>
  <c r="AJ14" i="4"/>
  <c r="P109" i="131"/>
  <c r="Q108" i="131"/>
  <c r="R107" i="131"/>
  <c r="F11" i="4"/>
  <c r="U27" i="131"/>
  <c r="AF8" i="4"/>
  <c r="AH7" i="4"/>
  <c r="AJ6" i="4"/>
  <c r="X307" i="131"/>
  <c r="P307" i="131"/>
  <c r="F3" i="4"/>
  <c r="AL228" i="4"/>
  <c r="Y227" i="131"/>
  <c r="Z13" i="153"/>
  <c r="AN228" i="4"/>
  <c r="Z227" i="131"/>
  <c r="AA13" i="153"/>
  <c r="AL222" i="4"/>
  <c r="AN222" i="4"/>
  <c r="M946" i="131"/>
  <c r="N946" i="131"/>
  <c r="K219" i="131"/>
  <c r="J219" i="131"/>
  <c r="AL165" i="4"/>
  <c r="AN165" i="4"/>
  <c r="AJ2" i="4"/>
  <c r="AF252" i="4"/>
  <c r="AJ251" i="4"/>
  <c r="AL250" i="4"/>
  <c r="Y207" i="131"/>
  <c r="T13" i="151"/>
  <c r="AN250" i="4"/>
  <c r="Z207" i="131"/>
  <c r="U13" i="151"/>
  <c r="U344" i="131"/>
  <c r="P13" i="164"/>
  <c r="AH245" i="4"/>
  <c r="W343" i="131"/>
  <c r="R12" i="164"/>
  <c r="AJ244" i="4"/>
  <c r="X342" i="131"/>
  <c r="S11" i="164"/>
  <c r="AL243" i="4"/>
  <c r="Y341" i="131"/>
  <c r="T10" i="164"/>
  <c r="AN243" i="4"/>
  <c r="Z341" i="131"/>
  <c r="U10" i="164"/>
  <c r="U44" i="131"/>
  <c r="P15" i="135"/>
  <c r="AF238" i="4"/>
  <c r="V43" i="131"/>
  <c r="Q14" i="135"/>
  <c r="AH237" i="4"/>
  <c r="W324" i="131"/>
  <c r="J5" i="184"/>
  <c r="AJ236" i="4"/>
  <c r="X323" i="131"/>
  <c r="AF230" i="4"/>
  <c r="V229" i="131"/>
  <c r="AH229" i="4"/>
  <c r="W228" i="131"/>
  <c r="O933" i="131"/>
  <c r="AJ228" i="4"/>
  <c r="X227" i="131"/>
  <c r="Y13" i="153"/>
  <c r="H921" i="131"/>
  <c r="R932" i="131"/>
  <c r="U224" i="131"/>
  <c r="V10" i="153"/>
  <c r="AF224" i="4"/>
  <c r="AH223" i="4"/>
  <c r="AJ222" i="4"/>
  <c r="P918" i="131"/>
  <c r="AL221" i="4"/>
  <c r="Y915" i="131"/>
  <c r="AN221" i="4"/>
  <c r="Z915" i="131"/>
  <c r="Q915" i="131"/>
  <c r="H915" i="131"/>
  <c r="R914" i="131"/>
  <c r="S913" i="131"/>
  <c r="I913" i="131"/>
  <c r="AF179" i="4"/>
  <c r="AH178" i="4"/>
  <c r="AJ177" i="4"/>
  <c r="AL176" i="4"/>
  <c r="AN176" i="4"/>
  <c r="Q936" i="131"/>
  <c r="H936" i="131"/>
  <c r="AF173" i="4"/>
  <c r="AH172" i="4"/>
  <c r="W1014" i="131"/>
  <c r="R10" i="239"/>
  <c r="AL171" i="4"/>
  <c r="AN171" i="4"/>
  <c r="H1013" i="131"/>
  <c r="R1012" i="131"/>
  <c r="I219" i="131"/>
  <c r="K1011" i="131"/>
  <c r="J1011" i="131"/>
  <c r="U951" i="131"/>
  <c r="P7" i="225"/>
  <c r="AF167" i="4"/>
  <c r="M1009" i="131"/>
  <c r="AH166" i="4"/>
  <c r="O16" i="131"/>
  <c r="AJ165" i="4"/>
  <c r="AL164" i="4"/>
  <c r="AN164" i="4"/>
  <c r="AF160" i="4"/>
  <c r="AH159" i="4"/>
  <c r="AJ158" i="4"/>
  <c r="AL157" i="4"/>
  <c r="AN157" i="4"/>
  <c r="R939" i="131"/>
  <c r="M5" i="224"/>
  <c r="AH152" i="4"/>
  <c r="W754" i="131"/>
  <c r="AJ151" i="4"/>
  <c r="AL150" i="4"/>
  <c r="AN150" i="4"/>
  <c r="R431" i="131"/>
  <c r="F148" i="4"/>
  <c r="T540" i="131"/>
  <c r="H147" i="4"/>
  <c r="J540" i="131"/>
  <c r="K540" i="131"/>
  <c r="U430" i="131"/>
  <c r="AF145" i="4"/>
  <c r="V429" i="131"/>
  <c r="M429" i="131"/>
  <c r="N429" i="131"/>
  <c r="AJ144" i="4"/>
  <c r="AN143" i="4"/>
  <c r="Z539" i="131"/>
  <c r="AL143" i="4"/>
  <c r="Y539" i="131"/>
  <c r="Q539" i="131"/>
  <c r="D143" i="4"/>
  <c r="H539" i="131"/>
  <c r="R427" i="131"/>
  <c r="S426" i="131"/>
  <c r="F141" i="4"/>
  <c r="I426" i="131"/>
  <c r="H140" i="4"/>
  <c r="J538" i="131"/>
  <c r="U537" i="131"/>
  <c r="AF138" i="4"/>
  <c r="AJ137" i="4"/>
  <c r="F135" i="4"/>
  <c r="H134" i="4"/>
  <c r="AF132" i="4"/>
  <c r="AH131" i="4"/>
  <c r="AL130" i="4"/>
  <c r="AN130" i="4"/>
  <c r="Q769" i="131"/>
  <c r="L7" i="207"/>
  <c r="D130" i="4"/>
  <c r="AF127" i="4"/>
  <c r="AH126" i="4"/>
  <c r="AJ125" i="4"/>
  <c r="X724" i="131"/>
  <c r="S12" i="202"/>
  <c r="D125" i="4"/>
  <c r="F123" i="4"/>
  <c r="H122" i="4"/>
  <c r="X440" i="131"/>
  <c r="P440" i="131"/>
  <c r="AL118" i="4"/>
  <c r="Y548" i="131"/>
  <c r="AN118" i="4"/>
  <c r="Z548" i="131"/>
  <c r="Q548" i="131"/>
  <c r="AN244" i="4"/>
  <c r="Z342" i="131"/>
  <c r="U11" i="164"/>
  <c r="AL244" i="4"/>
  <c r="Y342" i="131"/>
  <c r="T11" i="164"/>
  <c r="AN236" i="4"/>
  <c r="Z323" i="131"/>
  <c r="AL236" i="4"/>
  <c r="Y323" i="131"/>
  <c r="AN2" i="4"/>
  <c r="AL2" i="4"/>
  <c r="AL249" i="4"/>
  <c r="Y206" i="131"/>
  <c r="T12" i="151"/>
  <c r="AN249" i="4"/>
  <c r="Z206" i="131"/>
  <c r="U12" i="151"/>
  <c r="AL235" i="4"/>
  <c r="Y322" i="131"/>
  <c r="AN235" i="4"/>
  <c r="Z322" i="131"/>
  <c r="AN227" i="4"/>
  <c r="Z226" i="131"/>
  <c r="AA12" i="153"/>
  <c r="AL227" i="4"/>
  <c r="Y226" i="131"/>
  <c r="Z12" i="153"/>
  <c r="AL220" i="4"/>
  <c r="Y914" i="131"/>
  <c r="AN220" i="4"/>
  <c r="Z914" i="131"/>
  <c r="AL175" i="4"/>
  <c r="AN175" i="4"/>
  <c r="AL163" i="4"/>
  <c r="AN163" i="4"/>
  <c r="AL149" i="4"/>
  <c r="Y431" i="131"/>
  <c r="AN149" i="4"/>
  <c r="Z431" i="131"/>
  <c r="K430" i="131"/>
  <c r="H146" i="4"/>
  <c r="J430" i="131"/>
  <c r="AL142" i="4"/>
  <c r="Y427" i="131"/>
  <c r="AN142" i="4"/>
  <c r="Z427" i="131"/>
  <c r="H139" i="4"/>
  <c r="J537" i="131"/>
  <c r="AL136" i="4"/>
  <c r="AN136" i="4"/>
  <c r="H133" i="4"/>
  <c r="AL129" i="4"/>
  <c r="Y712" i="131"/>
  <c r="T10" i="201"/>
  <c r="AN129" i="4"/>
  <c r="Z712" i="131"/>
  <c r="U10" i="201"/>
  <c r="H128" i="4"/>
  <c r="O724" i="131"/>
  <c r="AL124" i="4"/>
  <c r="AN124" i="4"/>
  <c r="AL117" i="4"/>
  <c r="Y547" i="131"/>
  <c r="AN117" i="4"/>
  <c r="Z547" i="131"/>
  <c r="H114" i="4"/>
  <c r="J35" i="131"/>
  <c r="AL109" i="4"/>
  <c r="Y437" i="131"/>
  <c r="AN109" i="4"/>
  <c r="Z437" i="131"/>
  <c r="K423" i="131"/>
  <c r="H106" i="4"/>
  <c r="AL255" i="4"/>
  <c r="AN255" i="4"/>
  <c r="AL242" i="4"/>
  <c r="Y340" i="131"/>
  <c r="T9" i="164"/>
  <c r="AN242" i="4"/>
  <c r="Z340" i="131"/>
  <c r="U9" i="164"/>
  <c r="N929" i="131"/>
  <c r="AL170" i="4"/>
  <c r="Y953" i="131"/>
  <c r="T9" i="225"/>
  <c r="AN170" i="4"/>
  <c r="Z953" i="131"/>
  <c r="U9" i="225"/>
  <c r="K1010" i="131"/>
  <c r="J1010" i="131"/>
  <c r="AL156" i="4"/>
  <c r="AN156" i="4"/>
  <c r="M754" i="131"/>
  <c r="N754" i="131"/>
  <c r="O418" i="131"/>
  <c r="J10" i="173"/>
  <c r="AJ255" i="4"/>
  <c r="AL254" i="4"/>
  <c r="AN254" i="4"/>
  <c r="AF251" i="4"/>
  <c r="AH250" i="4"/>
  <c r="W207" i="131"/>
  <c r="R13" i="151"/>
  <c r="AJ249" i="4"/>
  <c r="X206" i="131"/>
  <c r="S12" i="151"/>
  <c r="AL248" i="4"/>
  <c r="Y205" i="131"/>
  <c r="AN248" i="4"/>
  <c r="Z205" i="131"/>
  <c r="U343" i="131"/>
  <c r="P12" i="164"/>
  <c r="AF244" i="4"/>
  <c r="V342" i="131"/>
  <c r="Q11" i="164"/>
  <c r="AH243" i="4"/>
  <c r="W341" i="131"/>
  <c r="R10" i="164"/>
  <c r="AJ242" i="4"/>
  <c r="X340" i="131"/>
  <c r="S9" i="164"/>
  <c r="AL241" i="4"/>
  <c r="Y339" i="131"/>
  <c r="T8" i="164"/>
  <c r="AN241" i="4"/>
  <c r="Z339" i="131"/>
  <c r="U8" i="164"/>
  <c r="U324" i="131"/>
  <c r="P17" i="162"/>
  <c r="AF236" i="4"/>
  <c r="V323" i="131"/>
  <c r="Q16" i="162"/>
  <c r="AJ235" i="4"/>
  <c r="X322" i="131"/>
  <c r="AL234" i="4"/>
  <c r="Y321" i="131"/>
  <c r="AN234" i="4"/>
  <c r="Z321" i="131"/>
  <c r="U228" i="131"/>
  <c r="AF228" i="4"/>
  <c r="V227" i="131"/>
  <c r="W13" i="153"/>
  <c r="AJ227" i="4"/>
  <c r="X226" i="131"/>
  <c r="Y12" i="153"/>
  <c r="P932" i="131"/>
  <c r="R920" i="131"/>
  <c r="AF222" i="4"/>
  <c r="N928" i="131"/>
  <c r="AH221" i="4"/>
  <c r="W915" i="131"/>
  <c r="O915" i="131"/>
  <c r="AJ220" i="4"/>
  <c r="X914" i="131"/>
  <c r="P914" i="131"/>
  <c r="AN219" i="4"/>
  <c r="AL219" i="4"/>
  <c r="Q913" i="131"/>
  <c r="H913" i="131"/>
  <c r="R912" i="131"/>
  <c r="AF177" i="4"/>
  <c r="AH176" i="4"/>
  <c r="AJ175" i="4"/>
  <c r="P940" i="131"/>
  <c r="K6" i="224"/>
  <c r="AN174" i="4"/>
  <c r="AL174" i="4"/>
  <c r="Q908" i="131"/>
  <c r="U1014" i="131"/>
  <c r="P10" i="239"/>
  <c r="AL247" i="4"/>
  <c r="Y204" i="131"/>
  <c r="AN247" i="4"/>
  <c r="Z204" i="131"/>
  <c r="AL240" i="4"/>
  <c r="Y45" i="131"/>
  <c r="T16" i="135"/>
  <c r="AN240" i="4"/>
  <c r="Z45" i="131"/>
  <c r="U16" i="135"/>
  <c r="M915" i="131"/>
  <c r="N915" i="131"/>
  <c r="AL169" i="4"/>
  <c r="Y1011" i="131"/>
  <c r="AN169" i="4"/>
  <c r="Z1011" i="131"/>
  <c r="AL154" i="4"/>
  <c r="AN154" i="4"/>
  <c r="J754" i="131"/>
  <c r="F145" i="4"/>
  <c r="I429" i="131"/>
  <c r="M539" i="131"/>
  <c r="N539" i="131"/>
  <c r="AL140" i="4"/>
  <c r="Y538" i="131"/>
  <c r="AN140" i="4"/>
  <c r="Z538" i="131"/>
  <c r="H138" i="4"/>
  <c r="AL134" i="4"/>
  <c r="AN134" i="4"/>
  <c r="H131" i="4"/>
  <c r="M769" i="131"/>
  <c r="H7" i="207"/>
  <c r="N769" i="131"/>
  <c r="I7" i="207"/>
  <c r="O517" i="131"/>
  <c r="H126" i="4"/>
  <c r="AL122" i="4"/>
  <c r="AN122" i="4"/>
  <c r="H120" i="4"/>
  <c r="M548" i="131"/>
  <c r="AL115" i="4"/>
  <c r="AN115" i="4"/>
  <c r="H112" i="4"/>
  <c r="AL107" i="4"/>
  <c r="AN107" i="4"/>
  <c r="H104" i="4"/>
  <c r="O762" i="131"/>
  <c r="AL99" i="4"/>
  <c r="AN99" i="4"/>
  <c r="AL233" i="4"/>
  <c r="Y320" i="131"/>
  <c r="T13" i="162"/>
  <c r="AN233" i="4"/>
  <c r="Z320" i="131"/>
  <c r="U13" i="162"/>
  <c r="AL226" i="4"/>
  <c r="Y225" i="131"/>
  <c r="Z11" i="153"/>
  <c r="AN226" i="4"/>
  <c r="Z225" i="131"/>
  <c r="AA11" i="153"/>
  <c r="M1013" i="131"/>
  <c r="H9" i="239"/>
  <c r="N941" i="131"/>
  <c r="AL147" i="4"/>
  <c r="Y540" i="131"/>
  <c r="AN147" i="4"/>
  <c r="Z540" i="131"/>
  <c r="H2" i="4"/>
  <c r="AF255" i="4"/>
  <c r="AH254" i="4"/>
  <c r="AL253" i="4"/>
  <c r="AN253" i="4"/>
  <c r="U207" i="131"/>
  <c r="P13" i="151"/>
  <c r="AF249" i="4"/>
  <c r="V206" i="131"/>
  <c r="Q12" i="151"/>
  <c r="AH248" i="4"/>
  <c r="W205" i="131"/>
  <c r="AJ247" i="4"/>
  <c r="X204" i="131"/>
  <c r="AL246" i="4"/>
  <c r="Y344" i="131"/>
  <c r="T13" i="164"/>
  <c r="AN246" i="4"/>
  <c r="Z344" i="131"/>
  <c r="U13" i="164"/>
  <c r="U341" i="131"/>
  <c r="P10" i="164"/>
  <c r="AF242" i="4"/>
  <c r="V340" i="131"/>
  <c r="Q9" i="164"/>
  <c r="AH241" i="4"/>
  <c r="W339" i="131"/>
  <c r="R8" i="164"/>
  <c r="AJ240" i="4"/>
  <c r="X45" i="131"/>
  <c r="S16" i="135"/>
  <c r="AL239" i="4"/>
  <c r="Y44" i="131"/>
  <c r="T15" i="135"/>
  <c r="AN239" i="4"/>
  <c r="Z44" i="131"/>
  <c r="U15" i="135"/>
  <c r="AF235" i="4"/>
  <c r="V322" i="131"/>
  <c r="Q15" i="162"/>
  <c r="AH234" i="4"/>
  <c r="W321" i="131"/>
  <c r="AJ233" i="4"/>
  <c r="X320" i="131"/>
  <c r="S13" i="162"/>
  <c r="AL232" i="4"/>
  <c r="AN232" i="4"/>
  <c r="R934" i="131"/>
  <c r="AF227" i="4"/>
  <c r="V226" i="131"/>
  <c r="W12" i="153"/>
  <c r="AJ226" i="4"/>
  <c r="X225" i="131"/>
  <c r="Y11" i="153"/>
  <c r="P920" i="131"/>
  <c r="AL225" i="4"/>
  <c r="Y224" i="131"/>
  <c r="Z10" i="153"/>
  <c r="AN225" i="4"/>
  <c r="Z224" i="131"/>
  <c r="AA10" i="153"/>
  <c r="Q919" i="131"/>
  <c r="R931" i="131"/>
  <c r="U915" i="131"/>
  <c r="AF220" i="4"/>
  <c r="V914" i="131"/>
  <c r="M914" i="131"/>
  <c r="N914" i="131"/>
  <c r="AH219" i="4"/>
  <c r="P330" i="131"/>
  <c r="K9" i="163"/>
  <c r="AL180" i="4"/>
  <c r="AN180" i="4"/>
  <c r="Q946" i="131"/>
  <c r="K937" i="131"/>
  <c r="J937" i="131"/>
  <c r="AF175" i="4"/>
  <c r="N940" i="131"/>
  <c r="I6" i="224"/>
  <c r="AH174" i="4"/>
  <c r="R928" i="131"/>
  <c r="S1014" i="131"/>
  <c r="N10" i="239"/>
  <c r="J1014" i="131"/>
  <c r="K1014" i="131"/>
  <c r="AF170" i="4"/>
  <c r="V953" i="131"/>
  <c r="Q9" i="225"/>
  <c r="M1012" i="131"/>
  <c r="AH231" i="4"/>
  <c r="AJ169" i="4"/>
  <c r="X1011" i="131"/>
  <c r="P1011" i="131"/>
  <c r="AL168" i="4"/>
  <c r="AN168" i="4"/>
  <c r="Q1010" i="131"/>
  <c r="H1010" i="131"/>
  <c r="R1009" i="131"/>
  <c r="AF163" i="4"/>
  <c r="V945" i="131"/>
  <c r="AL238" i="4"/>
  <c r="Y43" i="131"/>
  <c r="T14" i="135"/>
  <c r="AN238" i="4"/>
  <c r="Z43" i="131"/>
  <c r="U14" i="135"/>
  <c r="AL224" i="4"/>
  <c r="AN224" i="4"/>
  <c r="AL173" i="4"/>
  <c r="AN173" i="4"/>
  <c r="K1013" i="131"/>
  <c r="J1013" i="131"/>
  <c r="AN167" i="4"/>
  <c r="AL167" i="4"/>
  <c r="Y949" i="131"/>
  <c r="T5" i="225"/>
  <c r="AL160" i="4"/>
  <c r="AN160" i="4"/>
  <c r="AL145" i="4"/>
  <c r="Y429" i="131"/>
  <c r="AN145" i="4"/>
  <c r="Z429" i="131"/>
  <c r="K539" i="131"/>
  <c r="H143" i="4"/>
  <c r="J539" i="131"/>
  <c r="M426" i="131"/>
  <c r="N426" i="131"/>
  <c r="AL138" i="4"/>
  <c r="AN138" i="4"/>
  <c r="F137" i="4"/>
  <c r="I535" i="131"/>
  <c r="AL132" i="4"/>
  <c r="AN132" i="4"/>
  <c r="H130" i="4"/>
  <c r="AN127" i="4"/>
  <c r="AL127" i="4"/>
  <c r="O509" i="131"/>
  <c r="J8" i="181"/>
  <c r="K548" i="131"/>
  <c r="H118" i="4"/>
  <c r="J548" i="131"/>
  <c r="AL113" i="4"/>
  <c r="AN113" i="4"/>
  <c r="H110" i="4"/>
  <c r="M424" i="131"/>
  <c r="N424" i="131"/>
  <c r="AL105" i="4"/>
  <c r="AN105" i="4"/>
  <c r="H102" i="4"/>
  <c r="M436" i="131"/>
  <c r="N436" i="131"/>
  <c r="AL97" i="4"/>
  <c r="AN97" i="4"/>
  <c r="AN252" i="4"/>
  <c r="AL252" i="4"/>
  <c r="AL230" i="4"/>
  <c r="Y229" i="131"/>
  <c r="AN230" i="4"/>
  <c r="Z229" i="131"/>
  <c r="J921" i="131"/>
  <c r="K915" i="131"/>
  <c r="J915" i="131"/>
  <c r="M913" i="131"/>
  <c r="N913" i="131"/>
  <c r="K936" i="131"/>
  <c r="J936" i="131"/>
  <c r="I1014" i="131"/>
  <c r="M219" i="131"/>
  <c r="N219" i="131"/>
  <c r="AF2" i="4"/>
  <c r="AH253" i="4"/>
  <c r="AJ252" i="4"/>
  <c r="U205" i="131"/>
  <c r="AF247" i="4"/>
  <c r="V204" i="131"/>
  <c r="AH246" i="4"/>
  <c r="W344" i="131"/>
  <c r="R13" i="164"/>
  <c r="AL245" i="4"/>
  <c r="Y343" i="131"/>
  <c r="T12" i="164"/>
  <c r="AN245" i="4"/>
  <c r="Z343" i="131"/>
  <c r="U12" i="164"/>
  <c r="U339" i="131"/>
  <c r="P8" i="164"/>
  <c r="AF240" i="4"/>
  <c r="V45" i="131"/>
  <c r="Q16" i="135"/>
  <c r="AH239" i="4"/>
  <c r="W44" i="131"/>
  <c r="R15" i="135"/>
  <c r="AJ238" i="4"/>
  <c r="X43" i="131"/>
  <c r="S14" i="135"/>
  <c r="AL237" i="4"/>
  <c r="Y324" i="131"/>
  <c r="AN237" i="4"/>
  <c r="Z324" i="131"/>
  <c r="U321" i="131"/>
  <c r="P14" i="162"/>
  <c r="AF233" i="4"/>
  <c r="V320" i="131"/>
  <c r="Q13" i="162"/>
  <c r="AH232" i="4"/>
  <c r="AJ230" i="4"/>
  <c r="X229" i="131"/>
  <c r="AL229" i="4"/>
  <c r="Y228" i="131"/>
  <c r="AN229" i="4"/>
  <c r="Z228" i="131"/>
  <c r="Q933" i="131"/>
  <c r="H933" i="131"/>
  <c r="I921" i="131"/>
  <c r="AF226" i="4"/>
  <c r="V225" i="131"/>
  <c r="W11" i="153"/>
  <c r="N920" i="131"/>
  <c r="AH225" i="4"/>
  <c r="W224" i="131"/>
  <c r="X10" i="153"/>
  <c r="AJ224" i="4"/>
  <c r="AL223" i="4"/>
  <c r="AN223" i="4"/>
  <c r="Q929" i="131"/>
  <c r="H929" i="131"/>
  <c r="R918" i="131"/>
  <c r="S915" i="131"/>
  <c r="I915" i="131"/>
  <c r="T914" i="131"/>
  <c r="K914" i="131"/>
  <c r="J914" i="131"/>
  <c r="M330" i="131"/>
  <c r="H9" i="163"/>
  <c r="N330" i="131"/>
  <c r="I9" i="163"/>
  <c r="AH180" i="4"/>
  <c r="AL178" i="4"/>
  <c r="AN178" i="4"/>
  <c r="Q909" i="131"/>
  <c r="R942" i="131"/>
  <c r="M8" i="224"/>
  <c r="S936" i="131"/>
  <c r="I936" i="131"/>
  <c r="AL251" i="4"/>
  <c r="AN251" i="4"/>
  <c r="N919" i="131"/>
  <c r="K913" i="131"/>
  <c r="J913" i="131"/>
  <c r="AL177" i="4"/>
  <c r="AN177" i="4"/>
  <c r="O928" i="131"/>
  <c r="M1010" i="131"/>
  <c r="AL158" i="4"/>
  <c r="AN158" i="4"/>
  <c r="AN151" i="4"/>
  <c r="AL151" i="4"/>
  <c r="H148" i="4"/>
  <c r="M430" i="131"/>
  <c r="N430" i="131"/>
  <c r="O429" i="131"/>
  <c r="AL144" i="4"/>
  <c r="AN144" i="4"/>
  <c r="H141" i="4"/>
  <c r="J426" i="131"/>
  <c r="K426" i="131"/>
  <c r="O521" i="131"/>
  <c r="J10" i="182"/>
  <c r="AL137" i="4"/>
  <c r="AN137" i="4"/>
  <c r="H135" i="4"/>
  <c r="D131" i="4"/>
  <c r="H509" i="131"/>
  <c r="K712" i="131"/>
  <c r="H129" i="4"/>
  <c r="J712" i="131"/>
  <c r="AL125" i="4"/>
  <c r="AN125" i="4"/>
  <c r="H123" i="4"/>
  <c r="Z440" i="131"/>
  <c r="Y440" i="131"/>
  <c r="H116" i="4"/>
  <c r="M439" i="131"/>
  <c r="N439" i="131"/>
  <c r="AN111" i="4"/>
  <c r="Z438" i="131"/>
  <c r="AL111" i="4"/>
  <c r="Y438" i="131"/>
  <c r="K424" i="131"/>
  <c r="H108" i="4"/>
  <c r="J424" i="131"/>
  <c r="M423" i="131"/>
  <c r="N423" i="131"/>
  <c r="AN103" i="4"/>
  <c r="AL103" i="4"/>
  <c r="F101" i="4"/>
  <c r="K436" i="131"/>
  <c r="H100" i="4"/>
  <c r="AN95" i="4"/>
  <c r="AL95" i="4"/>
  <c r="R547" i="131"/>
  <c r="F116" i="4"/>
  <c r="H115" i="4"/>
  <c r="U35" i="131"/>
  <c r="P6" i="135"/>
  <c r="AF113" i="4"/>
  <c r="V414" i="131"/>
  <c r="Q13" i="171"/>
  <c r="AH112" i="4"/>
  <c r="AJ111" i="4"/>
  <c r="X438" i="131"/>
  <c r="P438" i="131"/>
  <c r="AL110" i="4"/>
  <c r="AN110" i="4"/>
  <c r="D110" i="4"/>
  <c r="S424" i="131"/>
  <c r="F108" i="4"/>
  <c r="I424" i="131"/>
  <c r="H107" i="4"/>
  <c r="AF105" i="4"/>
  <c r="V774" i="131"/>
  <c r="AH104" i="4"/>
  <c r="AJ103" i="4"/>
  <c r="X772" i="131"/>
  <c r="P772" i="131"/>
  <c r="AL102" i="4"/>
  <c r="AN102" i="4"/>
  <c r="Q771" i="131"/>
  <c r="L9" i="207"/>
  <c r="D102" i="4"/>
  <c r="F100" i="4"/>
  <c r="H99" i="4"/>
  <c r="U550" i="131"/>
  <c r="AF97" i="4"/>
  <c r="M542" i="131"/>
  <c r="N542" i="131"/>
  <c r="AH96" i="4"/>
  <c r="AJ95" i="4"/>
  <c r="P791" i="131"/>
  <c r="AL94" i="4"/>
  <c r="AN94" i="4"/>
  <c r="D94" i="4"/>
  <c r="H92" i="4"/>
  <c r="AL88" i="4"/>
  <c r="AN88" i="4"/>
  <c r="D88" i="4"/>
  <c r="H85" i="4"/>
  <c r="AL80" i="4"/>
  <c r="AN80" i="4"/>
  <c r="D80" i="4"/>
  <c r="K779" i="131"/>
  <c r="H78" i="4"/>
  <c r="J779" i="131"/>
  <c r="D75" i="4"/>
  <c r="K36" i="131"/>
  <c r="H72" i="4"/>
  <c r="J36" i="131"/>
  <c r="M708" i="131"/>
  <c r="AL67" i="4"/>
  <c r="Y778" i="131"/>
  <c r="T6" i="208"/>
  <c r="AN67" i="4"/>
  <c r="D67" i="4"/>
  <c r="H64" i="4"/>
  <c r="AL59" i="4"/>
  <c r="AN59" i="4"/>
  <c r="D59" i="4"/>
  <c r="H57" i="4"/>
  <c r="AL52" i="4"/>
  <c r="Y338" i="131"/>
  <c r="T7" i="164"/>
  <c r="AN52" i="4"/>
  <c r="D52" i="4"/>
  <c r="K220" i="131"/>
  <c r="H49" i="4"/>
  <c r="J220" i="131"/>
  <c r="AL101" i="4"/>
  <c r="AN101" i="4"/>
  <c r="H98" i="4"/>
  <c r="J550" i="131"/>
  <c r="AL93" i="4"/>
  <c r="AN93" i="4"/>
  <c r="H91" i="4"/>
  <c r="AN87" i="4"/>
  <c r="Z775" i="131"/>
  <c r="AL87" i="4"/>
  <c r="D87" i="4"/>
  <c r="H775" i="131"/>
  <c r="H84" i="4"/>
  <c r="N719" i="131"/>
  <c r="AN79" i="4"/>
  <c r="Z780" i="131"/>
  <c r="U8" i="208"/>
  <c r="AL79" i="4"/>
  <c r="Y780" i="131"/>
  <c r="T8" i="208"/>
  <c r="D79" i="4"/>
  <c r="H780" i="131"/>
  <c r="H77" i="4"/>
  <c r="AL74" i="4"/>
  <c r="AN74" i="4"/>
  <c r="D74" i="4"/>
  <c r="H71" i="4"/>
  <c r="AL66" i="4"/>
  <c r="AN66" i="4"/>
  <c r="D66" i="4"/>
  <c r="H63" i="4"/>
  <c r="AL58" i="4"/>
  <c r="AN58" i="4"/>
  <c r="H56" i="4"/>
  <c r="AL51" i="4"/>
  <c r="Y337" i="131"/>
  <c r="T6" i="164"/>
  <c r="AN51" i="4"/>
  <c r="Z337" i="131"/>
  <c r="U6" i="164"/>
  <c r="D51" i="4"/>
  <c r="M1014" i="131"/>
  <c r="H10" i="239"/>
  <c r="AH171" i="4"/>
  <c r="W955" i="131"/>
  <c r="R11" i="225"/>
  <c r="AJ170" i="4"/>
  <c r="X953" i="131"/>
  <c r="S9" i="225"/>
  <c r="AL231" i="4"/>
  <c r="Y230" i="131"/>
  <c r="AN231" i="4"/>
  <c r="H219" i="131"/>
  <c r="R1011" i="131"/>
  <c r="I1010" i="131"/>
  <c r="K1009" i="131"/>
  <c r="J1009" i="131"/>
  <c r="AF165" i="4"/>
  <c r="AH164" i="4"/>
  <c r="AJ163" i="4"/>
  <c r="AL162" i="4"/>
  <c r="AN162" i="4"/>
  <c r="AF158" i="4"/>
  <c r="N908" i="131"/>
  <c r="AH157" i="4"/>
  <c r="AJ156" i="4"/>
  <c r="P939" i="131"/>
  <c r="K5" i="224"/>
  <c r="AL155" i="4"/>
  <c r="AN155" i="4"/>
  <c r="U754" i="131"/>
  <c r="AF151" i="4"/>
  <c r="AH150" i="4"/>
  <c r="AJ149" i="4"/>
  <c r="X431" i="131"/>
  <c r="P431" i="131"/>
  <c r="AL148" i="4"/>
  <c r="AN148" i="4"/>
  <c r="D148" i="4"/>
  <c r="R540" i="131"/>
  <c r="S430" i="131"/>
  <c r="F146" i="4"/>
  <c r="I430" i="131"/>
  <c r="T429" i="131"/>
  <c r="K429" i="131"/>
  <c r="H145" i="4"/>
  <c r="J429" i="131"/>
  <c r="AF144" i="4"/>
  <c r="M428" i="131"/>
  <c r="N428" i="131"/>
  <c r="AH143" i="4"/>
  <c r="W539" i="131"/>
  <c r="AJ142" i="4"/>
  <c r="X427" i="131"/>
  <c r="P427" i="131"/>
  <c r="AL141" i="4"/>
  <c r="Y426" i="131"/>
  <c r="AN141" i="4"/>
  <c r="Z426" i="131"/>
  <c r="Q426" i="131"/>
  <c r="F139" i="4"/>
  <c r="I537" i="131"/>
  <c r="T511" i="131"/>
  <c r="AF137" i="4"/>
  <c r="AJ136" i="4"/>
  <c r="AN135" i="4"/>
  <c r="AL135" i="4"/>
  <c r="F133" i="4"/>
  <c r="H132" i="4"/>
  <c r="AH130" i="4"/>
  <c r="O769" i="131"/>
  <c r="J7" i="207"/>
  <c r="AJ129" i="4"/>
  <c r="X712" i="131"/>
  <c r="S10" i="201"/>
  <c r="F128" i="4"/>
  <c r="K524" i="131"/>
  <c r="H127" i="4"/>
  <c r="J524" i="131"/>
  <c r="AF125" i="4"/>
  <c r="V724" i="131"/>
  <c r="AJ124" i="4"/>
  <c r="AL123" i="4"/>
  <c r="AN123" i="4"/>
  <c r="D123" i="4"/>
  <c r="H121" i="4"/>
  <c r="V440" i="131"/>
  <c r="M440" i="131"/>
  <c r="N440" i="131"/>
  <c r="AH118" i="4"/>
  <c r="W548" i="131"/>
  <c r="AJ117" i="4"/>
  <c r="X547" i="131"/>
  <c r="P547" i="131"/>
  <c r="AL116" i="4"/>
  <c r="AN116" i="4"/>
  <c r="D116" i="4"/>
  <c r="F114" i="4"/>
  <c r="I35" i="131"/>
  <c r="H113" i="4"/>
  <c r="AF111" i="4"/>
  <c r="V438" i="131"/>
  <c r="M438" i="131"/>
  <c r="N438" i="131"/>
  <c r="AH110" i="4"/>
  <c r="AJ109" i="4"/>
  <c r="P437" i="131"/>
  <c r="AL108" i="4"/>
  <c r="Y424" i="131"/>
  <c r="AN108" i="4"/>
  <c r="Z424" i="131"/>
  <c r="D108" i="4"/>
  <c r="H424" i="131"/>
  <c r="F106" i="4"/>
  <c r="H105" i="4"/>
  <c r="AF103" i="4"/>
  <c r="V772" i="131"/>
  <c r="AH102" i="4"/>
  <c r="W771" i="131"/>
  <c r="AJ101" i="4"/>
  <c r="AL100" i="4"/>
  <c r="AN100" i="4"/>
  <c r="D100" i="4"/>
  <c r="F98" i="4"/>
  <c r="I550" i="131"/>
  <c r="H97" i="4"/>
  <c r="AF95" i="4"/>
  <c r="V791" i="131"/>
  <c r="AH94" i="4"/>
  <c r="AJ93" i="4"/>
  <c r="AL92" i="4"/>
  <c r="AN92" i="4"/>
  <c r="Q788" i="131"/>
  <c r="F91" i="4"/>
  <c r="H90" i="4"/>
  <c r="AH88" i="4"/>
  <c r="AJ87" i="4"/>
  <c r="AL86" i="4"/>
  <c r="AN86" i="4"/>
  <c r="Q787" i="131"/>
  <c r="L5" i="209"/>
  <c r="D86" i="4"/>
  <c r="R789" i="131"/>
  <c r="F84" i="4"/>
  <c r="H83" i="4"/>
  <c r="AF81" i="4"/>
  <c r="M718" i="131"/>
  <c r="AH80" i="4"/>
  <c r="O717" i="131"/>
  <c r="AJ79" i="4"/>
  <c r="X780" i="131"/>
  <c r="S8" i="208"/>
  <c r="AL78" i="4"/>
  <c r="Y779" i="131"/>
  <c r="T7" i="208"/>
  <c r="AN78" i="4"/>
  <c r="Z779" i="131"/>
  <c r="U7" i="208"/>
  <c r="F77" i="4"/>
  <c r="H76" i="4"/>
  <c r="AJ74" i="4"/>
  <c r="AL73" i="4"/>
  <c r="AN73" i="4"/>
  <c r="D73" i="4"/>
  <c r="F71" i="4"/>
  <c r="K795" i="131"/>
  <c r="H70" i="4"/>
  <c r="J795" i="131"/>
  <c r="AF68" i="4"/>
  <c r="M730" i="131"/>
  <c r="N730" i="131"/>
  <c r="AH67" i="4"/>
  <c r="AJ66" i="4"/>
  <c r="P728" i="131"/>
  <c r="AL65" i="4"/>
  <c r="AN65" i="4"/>
  <c r="F63" i="4"/>
  <c r="H62" i="4"/>
  <c r="AF60" i="4"/>
  <c r="H96" i="4"/>
  <c r="AL85" i="4"/>
  <c r="AN85" i="4"/>
  <c r="H82" i="4"/>
  <c r="AL72" i="4"/>
  <c r="AN72" i="4"/>
  <c r="H69" i="4"/>
  <c r="J794" i="131"/>
  <c r="K794" i="131"/>
  <c r="M729" i="131"/>
  <c r="N729" i="131"/>
  <c r="AL64" i="4"/>
  <c r="AN64" i="4"/>
  <c r="H61" i="4"/>
  <c r="O216" i="131"/>
  <c r="AL57" i="4"/>
  <c r="AN57" i="4"/>
  <c r="H54" i="4"/>
  <c r="AL49" i="4"/>
  <c r="AN49" i="4"/>
  <c r="H47" i="4"/>
  <c r="J305" i="131"/>
  <c r="K305" i="131"/>
  <c r="AH162" i="4"/>
  <c r="O8" i="131"/>
  <c r="AL161" i="4"/>
  <c r="AN161" i="4"/>
  <c r="R910" i="131"/>
  <c r="AF156" i="4"/>
  <c r="N939" i="131"/>
  <c r="I5" i="224"/>
  <c r="AH155" i="4"/>
  <c r="AJ154" i="4"/>
  <c r="AL153" i="4"/>
  <c r="AN153" i="4"/>
  <c r="AF149" i="4"/>
  <c r="M431" i="131"/>
  <c r="N431" i="131"/>
  <c r="AH148" i="4"/>
  <c r="AJ147" i="4"/>
  <c r="P540" i="131"/>
  <c r="AL146" i="4"/>
  <c r="Y430" i="131"/>
  <c r="AN146" i="4"/>
  <c r="Z430" i="131"/>
  <c r="Q430" i="131"/>
  <c r="D146" i="4"/>
  <c r="H430" i="131"/>
  <c r="R429" i="131"/>
  <c r="H144" i="4"/>
  <c r="U539" i="131"/>
  <c r="AF142" i="4"/>
  <c r="V427" i="131"/>
  <c r="M427" i="131"/>
  <c r="N427" i="131"/>
  <c r="AH141" i="4"/>
  <c r="W426" i="131"/>
  <c r="AJ140" i="4"/>
  <c r="X538" i="131"/>
  <c r="AL139" i="4"/>
  <c r="Y537" i="131"/>
  <c r="AN139" i="4"/>
  <c r="Z537" i="131"/>
  <c r="F138" i="4"/>
  <c r="H137" i="4"/>
  <c r="AF136" i="4"/>
  <c r="N510" i="131"/>
  <c r="AH135" i="4"/>
  <c r="O721" i="131"/>
  <c r="J9" i="202"/>
  <c r="AJ134" i="4"/>
  <c r="AL133" i="4"/>
  <c r="AN133" i="4"/>
  <c r="D133" i="4"/>
  <c r="F131" i="4"/>
  <c r="AF129" i="4"/>
  <c r="V712" i="131"/>
  <c r="Q10" i="201"/>
  <c r="AL128" i="4"/>
  <c r="AN128" i="4"/>
  <c r="D128" i="4"/>
  <c r="H530" i="131"/>
  <c r="F126" i="4"/>
  <c r="T513" i="131"/>
  <c r="H125" i="4"/>
  <c r="AF124" i="4"/>
  <c r="AH123" i="4"/>
  <c r="AJ122" i="4"/>
  <c r="AL121" i="4"/>
  <c r="AN121" i="4"/>
  <c r="F120" i="4"/>
  <c r="T440" i="131"/>
  <c r="K440" i="131"/>
  <c r="H119" i="4"/>
  <c r="J440" i="131"/>
  <c r="U548" i="131"/>
  <c r="AF117" i="4"/>
  <c r="V547" i="131"/>
  <c r="M547" i="131"/>
  <c r="AH116" i="4"/>
  <c r="W421" i="131"/>
  <c r="AJ115" i="4"/>
  <c r="P420" i="131"/>
  <c r="AL114" i="4"/>
  <c r="Y35" i="131"/>
  <c r="T6" i="135"/>
  <c r="AN114" i="4"/>
  <c r="Z35" i="131"/>
  <c r="U6" i="135"/>
  <c r="Q439" i="131"/>
  <c r="D114" i="4"/>
  <c r="H35" i="131"/>
  <c r="R523" i="131"/>
  <c r="M12" i="182"/>
  <c r="F112" i="4"/>
  <c r="H111" i="4"/>
  <c r="J438" i="131"/>
  <c r="K438" i="131"/>
  <c r="AF109" i="4"/>
  <c r="M437" i="131"/>
  <c r="N437" i="131"/>
  <c r="AH108" i="4"/>
  <c r="W424" i="131"/>
  <c r="AJ107" i="4"/>
  <c r="AL106" i="4"/>
  <c r="AN106" i="4"/>
  <c r="Q423" i="131"/>
  <c r="D106" i="4"/>
  <c r="R774" i="131"/>
  <c r="F104" i="4"/>
  <c r="H103" i="4"/>
  <c r="U771" i="131"/>
  <c r="AF101" i="4"/>
  <c r="AH100" i="4"/>
  <c r="AJ99" i="4"/>
  <c r="AL98" i="4"/>
  <c r="Y550" i="131"/>
  <c r="AN98" i="4"/>
  <c r="Z550" i="131"/>
  <c r="D98" i="4"/>
  <c r="H550" i="131"/>
  <c r="R792" i="131"/>
  <c r="F96" i="4"/>
  <c r="H95" i="4"/>
  <c r="AF93" i="4"/>
  <c r="V738" i="131"/>
  <c r="AH92" i="4"/>
  <c r="O737" i="131"/>
  <c r="J6" i="209"/>
  <c r="AL91" i="4"/>
  <c r="AN91" i="4"/>
  <c r="D91" i="4"/>
  <c r="H89" i="4"/>
  <c r="AF87" i="4"/>
  <c r="AH86" i="4"/>
  <c r="W787" i="131"/>
  <c r="R5" i="209"/>
  <c r="AJ85" i="4"/>
  <c r="X789" i="131"/>
  <c r="S7" i="209"/>
  <c r="P789" i="131"/>
  <c r="AL84" i="4"/>
  <c r="AN84" i="4"/>
  <c r="Q720" i="131"/>
  <c r="D84" i="4"/>
  <c r="F82" i="4"/>
  <c r="H81" i="4"/>
  <c r="AF79" i="4"/>
  <c r="V780" i="131"/>
  <c r="Q8" i="208"/>
  <c r="AH78" i="4"/>
  <c r="W779" i="131"/>
  <c r="R7" i="208"/>
  <c r="J12" i="183"/>
  <c r="AL77" i="4"/>
  <c r="AN77" i="4"/>
  <c r="D77" i="4"/>
  <c r="H75" i="4"/>
  <c r="AF74" i="4"/>
  <c r="AH73" i="4"/>
  <c r="AJ72" i="4"/>
  <c r="X36" i="131"/>
  <c r="S7" i="135"/>
  <c r="AN71" i="4"/>
  <c r="AL71" i="4"/>
  <c r="Q752" i="131"/>
  <c r="D71" i="4"/>
  <c r="F69" i="4"/>
  <c r="I794" i="131"/>
  <c r="H68" i="4"/>
  <c r="AF66" i="4"/>
  <c r="M728" i="131"/>
  <c r="N728" i="131"/>
  <c r="AH65" i="4"/>
  <c r="AJ64" i="4"/>
  <c r="AN63" i="4"/>
  <c r="AL63" i="4"/>
  <c r="D63" i="4"/>
  <c r="F61" i="4"/>
  <c r="H60" i="4"/>
  <c r="AF58" i="4"/>
  <c r="AJ57" i="4"/>
  <c r="H94" i="4"/>
  <c r="AL90" i="4"/>
  <c r="AN90" i="4"/>
  <c r="F89" i="4"/>
  <c r="H88" i="4"/>
  <c r="AL83" i="4"/>
  <c r="AN83" i="4"/>
  <c r="H80" i="4"/>
  <c r="AL76" i="4"/>
  <c r="AN76" i="4"/>
  <c r="AL70" i="4"/>
  <c r="Y795" i="131"/>
  <c r="T13" i="209"/>
  <c r="AN70" i="4"/>
  <c r="Z795" i="131"/>
  <c r="U13" i="209"/>
  <c r="H67" i="4"/>
  <c r="AL62" i="4"/>
  <c r="AN62" i="4"/>
  <c r="H59" i="4"/>
  <c r="AN55" i="4"/>
  <c r="AL55" i="4"/>
  <c r="K338" i="131"/>
  <c r="H52" i="4"/>
  <c r="M221" i="131"/>
  <c r="N221" i="131"/>
  <c r="AL48" i="4"/>
  <c r="Y306" i="131"/>
  <c r="AN48" i="4"/>
  <c r="Z306" i="131"/>
  <c r="H45" i="4"/>
  <c r="AJ173" i="4"/>
  <c r="AL172" i="4"/>
  <c r="Y1014" i="131"/>
  <c r="T10" i="239"/>
  <c r="AN172" i="4"/>
  <c r="Z1014" i="131"/>
  <c r="U10" i="239"/>
  <c r="S1013" i="131"/>
  <c r="N9" i="239"/>
  <c r="I1013" i="131"/>
  <c r="K1012" i="131"/>
  <c r="AF169" i="4"/>
  <c r="V1011" i="131"/>
  <c r="M1011" i="131"/>
  <c r="AH168" i="4"/>
  <c r="W951" i="131"/>
  <c r="R7" i="225"/>
  <c r="AJ167" i="4"/>
  <c r="X949" i="131"/>
  <c r="S5" i="225"/>
  <c r="P1009" i="131"/>
  <c r="AL166" i="4"/>
  <c r="AN166" i="4"/>
  <c r="AH161" i="4"/>
  <c r="AJ160" i="4"/>
  <c r="AN159" i="4"/>
  <c r="AL159" i="4"/>
  <c r="R908" i="131"/>
  <c r="AF154" i="4"/>
  <c r="AH153" i="4"/>
  <c r="AL152" i="4"/>
  <c r="AN152" i="4"/>
  <c r="Z754" i="131"/>
  <c r="U12" i="205"/>
  <c r="Q754" i="131"/>
  <c r="J431" i="131"/>
  <c r="K431" i="131"/>
  <c r="AF147" i="4"/>
  <c r="V540" i="131"/>
  <c r="M540" i="131"/>
  <c r="N540" i="131"/>
  <c r="AH146" i="4"/>
  <c r="W430" i="131"/>
  <c r="AJ145" i="4"/>
  <c r="X429" i="131"/>
  <c r="P429" i="131"/>
  <c r="D145" i="4"/>
  <c r="H429" i="131"/>
  <c r="S539" i="131"/>
  <c r="F143" i="4"/>
  <c r="I539" i="131"/>
  <c r="T427" i="131"/>
  <c r="K427" i="131"/>
  <c r="H142" i="4"/>
  <c r="J427" i="131"/>
  <c r="U426" i="131"/>
  <c r="AF140" i="4"/>
  <c r="V538" i="131"/>
  <c r="AH139" i="4"/>
  <c r="W537" i="131"/>
  <c r="AJ138" i="4"/>
  <c r="P511" i="131"/>
  <c r="D138" i="4"/>
  <c r="K510" i="131"/>
  <c r="H136" i="4"/>
  <c r="AF134" i="4"/>
  <c r="AH133" i="4"/>
  <c r="AJ132" i="4"/>
  <c r="AL131" i="4"/>
  <c r="Y509" i="131"/>
  <c r="T8" i="181"/>
  <c r="AN131" i="4"/>
  <c r="F130" i="4"/>
  <c r="AH128" i="4"/>
  <c r="AJ127" i="4"/>
  <c r="P516" i="131"/>
  <c r="AL126" i="4"/>
  <c r="AN126" i="4"/>
  <c r="D126" i="4"/>
  <c r="R513" i="131"/>
  <c r="F125" i="4"/>
  <c r="H124" i="4"/>
  <c r="AF122" i="4"/>
  <c r="AH121" i="4"/>
  <c r="O508" i="131"/>
  <c r="Q506" i="131"/>
  <c r="L13" i="182"/>
  <c r="R440" i="131"/>
  <c r="S548" i="131"/>
  <c r="F118" i="4"/>
  <c r="I548" i="131"/>
  <c r="T547" i="131"/>
  <c r="H117" i="4"/>
  <c r="J547" i="131"/>
  <c r="K547" i="131"/>
  <c r="AF115" i="4"/>
  <c r="N420" i="131"/>
  <c r="AH114" i="4"/>
  <c r="W35" i="131"/>
  <c r="R6" i="135"/>
  <c r="AJ113" i="4"/>
  <c r="X414" i="131"/>
  <c r="S13" i="171"/>
  <c r="P523" i="131"/>
  <c r="AL112" i="4"/>
  <c r="AN112" i="4"/>
  <c r="D112" i="4"/>
  <c r="R438" i="131"/>
  <c r="F110" i="4"/>
  <c r="H109" i="4"/>
  <c r="J437" i="131"/>
  <c r="K437" i="131"/>
  <c r="U424" i="131"/>
  <c r="AF107" i="4"/>
  <c r="N411" i="131"/>
  <c r="AH106" i="4"/>
  <c r="AJ105" i="4"/>
  <c r="X774" i="131"/>
  <c r="P774" i="131"/>
  <c r="AL104" i="4"/>
  <c r="AN104" i="4"/>
  <c r="Q773" i="131"/>
  <c r="D104" i="4"/>
  <c r="H773" i="131"/>
  <c r="R772" i="131"/>
  <c r="M10" i="207"/>
  <c r="F102" i="4"/>
  <c r="H101" i="4"/>
  <c r="U761" i="131"/>
  <c r="AF99" i="4"/>
  <c r="M406" i="131"/>
  <c r="AH98" i="4"/>
  <c r="W550" i="131"/>
  <c r="AJ97" i="4"/>
  <c r="AL96" i="4"/>
  <c r="AN96" i="4"/>
  <c r="D96" i="4"/>
  <c r="R791" i="131"/>
  <c r="F94" i="4"/>
  <c r="H93" i="4"/>
  <c r="AH91" i="4"/>
  <c r="AJ90" i="4"/>
  <c r="AL89" i="4"/>
  <c r="AN89" i="4"/>
  <c r="F88" i="4"/>
  <c r="K775" i="131"/>
  <c r="H87" i="4"/>
  <c r="J775" i="131"/>
  <c r="AF85" i="4"/>
  <c r="V789" i="131"/>
  <c r="N760" i="131"/>
  <c r="AH84" i="4"/>
  <c r="AJ83" i="4"/>
  <c r="X747" i="131"/>
  <c r="P747" i="131"/>
  <c r="AL82" i="4"/>
  <c r="AN82" i="4"/>
  <c r="Q719" i="131"/>
  <c r="D82" i="4"/>
  <c r="F80" i="4"/>
  <c r="H79" i="4"/>
  <c r="J780" i="131"/>
  <c r="K780" i="131"/>
  <c r="AH77" i="4"/>
  <c r="O512" i="131"/>
  <c r="AJ76" i="4"/>
  <c r="AL75" i="4"/>
  <c r="AN75" i="4"/>
  <c r="Q744" i="131"/>
  <c r="L12" i="204"/>
  <c r="H74" i="4"/>
  <c r="AF72" i="4"/>
  <c r="V36" i="131"/>
  <c r="Q7" i="135"/>
  <c r="M753" i="131"/>
  <c r="H13" i="205"/>
  <c r="AH71" i="4"/>
  <c r="W796" i="131"/>
  <c r="AJ70" i="4"/>
  <c r="X795" i="131"/>
  <c r="S13" i="209"/>
  <c r="P708" i="131"/>
  <c r="AL69" i="4"/>
  <c r="AN69" i="4"/>
  <c r="D69" i="4"/>
  <c r="H794" i="131"/>
  <c r="R730" i="131"/>
  <c r="F67" i="4"/>
  <c r="H66" i="4"/>
  <c r="AF64" i="4"/>
  <c r="AH63" i="4"/>
  <c r="AJ62" i="4"/>
  <c r="AL61" i="4"/>
  <c r="AN61" i="4"/>
  <c r="M541" i="131"/>
  <c r="N541" i="131"/>
  <c r="H86" i="4"/>
  <c r="AL81" i="4"/>
  <c r="AN81" i="4"/>
  <c r="H73" i="4"/>
  <c r="M752" i="131"/>
  <c r="AL68" i="4"/>
  <c r="AN68" i="4"/>
  <c r="K727" i="131"/>
  <c r="H65" i="4"/>
  <c r="AL60" i="4"/>
  <c r="AN60" i="4"/>
  <c r="H58" i="4"/>
  <c r="AL53" i="4"/>
  <c r="Y336" i="131"/>
  <c r="T5" i="164"/>
  <c r="AN53" i="4"/>
  <c r="Z336" i="131"/>
  <c r="U5" i="164"/>
  <c r="H50" i="4"/>
  <c r="J51" i="131"/>
  <c r="AL46" i="4"/>
  <c r="AN46" i="4"/>
  <c r="H43" i="4"/>
  <c r="M306" i="131"/>
  <c r="N306" i="131"/>
  <c r="AL45" i="4"/>
  <c r="AN45" i="4"/>
  <c r="K303" i="131"/>
  <c r="H42" i="4"/>
  <c r="J303" i="131"/>
  <c r="N3" i="131"/>
  <c r="AL37" i="4"/>
  <c r="AN37" i="4"/>
  <c r="D37" i="4"/>
  <c r="H34" i="4"/>
  <c r="AL28" i="4"/>
  <c r="AN28" i="4"/>
  <c r="D28" i="4"/>
  <c r="H26" i="4"/>
  <c r="J105" i="131"/>
  <c r="K105" i="131"/>
  <c r="D23" i="4"/>
  <c r="H20" i="4"/>
  <c r="J113" i="131"/>
  <c r="M111" i="131"/>
  <c r="N111" i="131"/>
  <c r="D16" i="4"/>
  <c r="K37" i="131"/>
  <c r="H13" i="4"/>
  <c r="J37" i="131"/>
  <c r="AL8" i="4"/>
  <c r="AN8" i="4"/>
  <c r="D8" i="4"/>
  <c r="H5" i="4"/>
  <c r="M305" i="131"/>
  <c r="N305" i="131"/>
  <c r="AL44" i="4"/>
  <c r="AN44" i="4"/>
  <c r="D44" i="4"/>
  <c r="H304" i="131"/>
  <c r="K302" i="131"/>
  <c r="H41" i="4"/>
  <c r="J302" i="131"/>
  <c r="AL36" i="4"/>
  <c r="AN36" i="4"/>
  <c r="D36" i="4"/>
  <c r="H33" i="4"/>
  <c r="AL27" i="4"/>
  <c r="AN27" i="4"/>
  <c r="D27" i="4"/>
  <c r="F26" i="4"/>
  <c r="I105" i="131"/>
  <c r="H25" i="4"/>
  <c r="J104" i="131"/>
  <c r="O198" i="131"/>
  <c r="AN22" i="4"/>
  <c r="AL22" i="4"/>
  <c r="D22" i="4"/>
  <c r="T112" i="131"/>
  <c r="K112" i="131"/>
  <c r="H19" i="4"/>
  <c r="J112" i="131"/>
  <c r="AH16" i="4"/>
  <c r="AL15" i="4"/>
  <c r="Y110" i="131"/>
  <c r="AN15" i="4"/>
  <c r="Z110" i="131"/>
  <c r="Q110" i="131"/>
  <c r="D15" i="4"/>
  <c r="H110" i="131"/>
  <c r="R109" i="131"/>
  <c r="F13" i="4"/>
  <c r="I37" i="131"/>
  <c r="H12" i="4"/>
  <c r="J107" i="131"/>
  <c r="K107" i="131"/>
  <c r="AF10" i="4"/>
  <c r="AH9" i="4"/>
  <c r="W27" i="131"/>
  <c r="AJ8" i="4"/>
  <c r="AL7" i="4"/>
  <c r="AN7" i="4"/>
  <c r="D7" i="4"/>
  <c r="R307" i="131"/>
  <c r="S32" i="131"/>
  <c r="F5" i="4"/>
  <c r="H4" i="4"/>
  <c r="J31" i="131"/>
  <c r="AD3" i="4"/>
  <c r="AH59" i="4"/>
  <c r="O212" i="131"/>
  <c r="AJ58" i="4"/>
  <c r="D58" i="4"/>
  <c r="F56" i="4"/>
  <c r="H55" i="4"/>
  <c r="AF53" i="4"/>
  <c r="V336" i="131"/>
  <c r="Q5" i="164"/>
  <c r="AH52" i="4"/>
  <c r="W338" i="131"/>
  <c r="R7" i="164"/>
  <c r="AJ51" i="4"/>
  <c r="X337" i="131"/>
  <c r="S6" i="164"/>
  <c r="AL50" i="4"/>
  <c r="AN50" i="4"/>
  <c r="Q51" i="131"/>
  <c r="D50" i="4"/>
  <c r="F49" i="4"/>
  <c r="I220" i="131"/>
  <c r="T306" i="131"/>
  <c r="K306" i="131"/>
  <c r="H48" i="4"/>
  <c r="J306" i="131"/>
  <c r="U305" i="131"/>
  <c r="AF46" i="4"/>
  <c r="V319" i="131"/>
  <c r="M319" i="131"/>
  <c r="N319" i="131"/>
  <c r="AH45" i="4"/>
  <c r="W318" i="131"/>
  <c r="AJ44" i="4"/>
  <c r="X304" i="131"/>
  <c r="P304" i="131"/>
  <c r="AL43" i="4"/>
  <c r="AN43" i="4"/>
  <c r="D43" i="4"/>
  <c r="R303" i="131"/>
  <c r="S302" i="131"/>
  <c r="F41" i="4"/>
  <c r="I302" i="131"/>
  <c r="H40" i="4"/>
  <c r="AF38" i="4"/>
  <c r="AH37" i="4"/>
  <c r="O102" i="131"/>
  <c r="AJ36" i="4"/>
  <c r="AL35" i="4"/>
  <c r="AN35" i="4"/>
  <c r="D35" i="4"/>
  <c r="H50" i="131"/>
  <c r="R49" i="131"/>
  <c r="F33" i="4"/>
  <c r="K20" i="131"/>
  <c r="H32" i="4"/>
  <c r="J20" i="131"/>
  <c r="AF29" i="4"/>
  <c r="AH28" i="4"/>
  <c r="AJ27" i="4"/>
  <c r="AL26" i="4"/>
  <c r="AN26" i="4"/>
  <c r="S104" i="131"/>
  <c r="N12" i="141"/>
  <c r="F25" i="4"/>
  <c r="AF23" i="4"/>
  <c r="AJ22" i="4"/>
  <c r="AL21" i="4"/>
  <c r="Y114" i="131"/>
  <c r="AN21" i="4"/>
  <c r="Z114" i="131"/>
  <c r="D21" i="4"/>
  <c r="H114" i="131"/>
  <c r="S112" i="131"/>
  <c r="F19" i="4"/>
  <c r="I112" i="131"/>
  <c r="T111" i="131"/>
  <c r="K111" i="131"/>
  <c r="H18" i="4"/>
  <c r="J111" i="131"/>
  <c r="U203" i="131"/>
  <c r="P11" i="151"/>
  <c r="AF16" i="4"/>
  <c r="AJ15" i="4"/>
  <c r="X110" i="131"/>
  <c r="P110" i="131"/>
  <c r="AN14" i="4"/>
  <c r="AL14" i="4"/>
  <c r="Q109" i="131"/>
  <c r="R108" i="131"/>
  <c r="S107" i="131"/>
  <c r="F12" i="4"/>
  <c r="I107" i="131"/>
  <c r="H11" i="4"/>
  <c r="AF9" i="4"/>
  <c r="AH8" i="4"/>
  <c r="AJ7" i="4"/>
  <c r="P315" i="131"/>
  <c r="AN6" i="4"/>
  <c r="Z307" i="131"/>
  <c r="AL6" i="4"/>
  <c r="Y307" i="131"/>
  <c r="Q307" i="131"/>
  <c r="F4" i="4"/>
  <c r="I31" i="131"/>
  <c r="T755" i="131"/>
  <c r="K755" i="131"/>
  <c r="H3" i="4"/>
  <c r="AL42" i="4"/>
  <c r="Y303" i="131"/>
  <c r="AN42" i="4"/>
  <c r="Z303" i="131"/>
  <c r="H39" i="4"/>
  <c r="AL34" i="4"/>
  <c r="AN34" i="4"/>
  <c r="Z49" i="131"/>
  <c r="H31" i="4"/>
  <c r="H24" i="4"/>
  <c r="AL20" i="4"/>
  <c r="Y113" i="131"/>
  <c r="AN20" i="4"/>
  <c r="Z113" i="131"/>
  <c r="K203" i="131"/>
  <c r="H17" i="4"/>
  <c r="AL13" i="4"/>
  <c r="AN13" i="4"/>
  <c r="H10" i="4"/>
  <c r="M26" i="131"/>
  <c r="N26" i="131"/>
  <c r="AL5" i="4"/>
  <c r="AN5" i="4"/>
  <c r="AL56" i="4"/>
  <c r="AN56" i="4"/>
  <c r="Q7" i="131"/>
  <c r="D56" i="4"/>
  <c r="F54" i="4"/>
  <c r="H53" i="4"/>
  <c r="J336" i="131"/>
  <c r="K336" i="131"/>
  <c r="U338" i="131"/>
  <c r="P7" i="164"/>
  <c r="AF51" i="4"/>
  <c r="V337" i="131"/>
  <c r="Q6" i="164"/>
  <c r="N222" i="131"/>
  <c r="AH50" i="4"/>
  <c r="AJ49" i="4"/>
  <c r="P220" i="131"/>
  <c r="K6" i="153"/>
  <c r="R306" i="131"/>
  <c r="S305" i="131"/>
  <c r="F47" i="4"/>
  <c r="I305" i="131"/>
  <c r="H46" i="4"/>
  <c r="AF44" i="4"/>
  <c r="M304" i="131"/>
  <c r="N304" i="131"/>
  <c r="AH43" i="4"/>
  <c r="AJ42" i="4"/>
  <c r="X303" i="131"/>
  <c r="P303" i="131"/>
  <c r="AL41" i="4"/>
  <c r="Y302" i="131"/>
  <c r="AN41" i="4"/>
  <c r="D41" i="4"/>
  <c r="H302" i="131"/>
  <c r="F39" i="4"/>
  <c r="I16" i="131"/>
  <c r="H38" i="4"/>
  <c r="AF36" i="4"/>
  <c r="AH35" i="4"/>
  <c r="AJ34" i="4"/>
  <c r="AL33" i="4"/>
  <c r="AN33" i="4"/>
  <c r="D33" i="4"/>
  <c r="R97" i="131"/>
  <c r="F31" i="4"/>
  <c r="K330" i="131"/>
  <c r="H29" i="4"/>
  <c r="U211" i="131"/>
  <c r="AF27" i="4"/>
  <c r="N16" i="131"/>
  <c r="AH26" i="4"/>
  <c r="O19" i="131"/>
  <c r="AL25" i="4"/>
  <c r="AN25" i="4"/>
  <c r="F24" i="4"/>
  <c r="H23" i="4"/>
  <c r="AF22" i="4"/>
  <c r="N197" i="131"/>
  <c r="AH21" i="4"/>
  <c r="W114" i="131"/>
  <c r="AJ20" i="4"/>
  <c r="X113" i="131"/>
  <c r="AL19" i="4"/>
  <c r="Y112" i="131"/>
  <c r="AN19" i="4"/>
  <c r="Z112" i="131"/>
  <c r="Q112" i="131"/>
  <c r="D19" i="4"/>
  <c r="H112" i="131"/>
  <c r="R111" i="131"/>
  <c r="F17" i="4"/>
  <c r="AF15" i="4"/>
  <c r="V110" i="131"/>
  <c r="M110" i="131"/>
  <c r="N110" i="131"/>
  <c r="AH14" i="4"/>
  <c r="AJ13" i="4"/>
  <c r="P108" i="131"/>
  <c r="AL12" i="4"/>
  <c r="Y105" i="131"/>
  <c r="AN12" i="4"/>
  <c r="D12" i="4"/>
  <c r="H107" i="131"/>
  <c r="F10" i="4"/>
  <c r="H9" i="4"/>
  <c r="AF7" i="4"/>
  <c r="AH6" i="4"/>
  <c r="W307" i="131"/>
  <c r="AJ5" i="4"/>
  <c r="AL4" i="4"/>
  <c r="Y31" i="131"/>
  <c r="T12" i="134"/>
  <c r="AN4" i="4"/>
  <c r="Z31" i="131"/>
  <c r="U12" i="134"/>
  <c r="D4" i="4"/>
  <c r="H31" i="131"/>
  <c r="R755" i="131"/>
  <c r="N317" i="131"/>
  <c r="AL40" i="4"/>
  <c r="AN40" i="4"/>
  <c r="H37" i="4"/>
  <c r="M201" i="131"/>
  <c r="O99" i="131"/>
  <c r="AL32" i="4"/>
  <c r="Y20" i="131"/>
  <c r="T12" i="133"/>
  <c r="AN32" i="4"/>
  <c r="Z20" i="131"/>
  <c r="U12" i="133"/>
  <c r="H28" i="4"/>
  <c r="AL18" i="4"/>
  <c r="Y111" i="131"/>
  <c r="AN18" i="4"/>
  <c r="Z111" i="131"/>
  <c r="H16" i="4"/>
  <c r="M109" i="131"/>
  <c r="N109" i="131"/>
  <c r="AL11" i="4"/>
  <c r="AN11" i="4"/>
  <c r="H8" i="4"/>
  <c r="M307" i="131"/>
  <c r="N307" i="131"/>
  <c r="AL3" i="4"/>
  <c r="AN3" i="4"/>
  <c r="D61" i="4"/>
  <c r="F59" i="4"/>
  <c r="AF57" i="4"/>
  <c r="V215" i="131"/>
  <c r="AH56" i="4"/>
  <c r="AJ55" i="4"/>
  <c r="AL54" i="4"/>
  <c r="AN54" i="4"/>
  <c r="Q4" i="131"/>
  <c r="R47" i="131"/>
  <c r="F52" i="4"/>
  <c r="K337" i="131"/>
  <c r="H51" i="4"/>
  <c r="J337" i="131"/>
  <c r="AF49" i="4"/>
  <c r="M220" i="131"/>
  <c r="N220" i="131"/>
  <c r="AJ48" i="4"/>
  <c r="X306" i="131"/>
  <c r="P306" i="131"/>
  <c r="AN47" i="4"/>
  <c r="Z305" i="131"/>
  <c r="AL47" i="4"/>
  <c r="Y305" i="131"/>
  <c r="Q305" i="131"/>
  <c r="D47" i="4"/>
  <c r="H305" i="131"/>
  <c r="F45" i="4"/>
  <c r="K304" i="131"/>
  <c r="H44" i="4"/>
  <c r="J304" i="131"/>
  <c r="AF42" i="4"/>
  <c r="V303" i="131"/>
  <c r="M303" i="131"/>
  <c r="N303" i="131"/>
  <c r="AH41" i="4"/>
  <c r="AJ40" i="4"/>
  <c r="X214" i="131"/>
  <c r="P3" i="131"/>
  <c r="AN39" i="4"/>
  <c r="AL39" i="4"/>
  <c r="D39" i="4"/>
  <c r="R103" i="131"/>
  <c r="F37" i="4"/>
  <c r="H36" i="4"/>
  <c r="AF34" i="4"/>
  <c r="V49" i="131"/>
  <c r="M99" i="131"/>
  <c r="N99" i="131"/>
  <c r="AH33" i="4"/>
  <c r="AJ32" i="4"/>
  <c r="X20" i="131"/>
  <c r="S12" i="133"/>
  <c r="P97" i="131"/>
  <c r="AN31" i="4"/>
  <c r="AL31" i="4"/>
  <c r="D31" i="4"/>
  <c r="R212" i="131"/>
  <c r="F28" i="4"/>
  <c r="H27" i="4"/>
  <c r="U105" i="131"/>
  <c r="M199" i="131"/>
  <c r="AH25" i="4"/>
  <c r="AL24" i="4"/>
  <c r="AN24" i="4"/>
  <c r="D24" i="4"/>
  <c r="H22" i="4"/>
  <c r="U114" i="131"/>
  <c r="AF20" i="4"/>
  <c r="V113" i="131"/>
  <c r="AH19" i="4"/>
  <c r="W112" i="131"/>
  <c r="AJ18" i="4"/>
  <c r="X111" i="131"/>
  <c r="P111" i="131"/>
  <c r="AL17" i="4"/>
  <c r="Y203" i="131"/>
  <c r="T11" i="151"/>
  <c r="AN17" i="4"/>
  <c r="Z203" i="131"/>
  <c r="U11" i="151"/>
  <c r="Q10" i="131"/>
  <c r="D17" i="4"/>
  <c r="F16" i="4"/>
  <c r="T110" i="131"/>
  <c r="K110" i="131"/>
  <c r="H15" i="4"/>
  <c r="J110" i="131"/>
  <c r="AF13" i="4"/>
  <c r="N108" i="131"/>
  <c r="AH12" i="4"/>
  <c r="AJ11" i="4"/>
  <c r="AL10" i="4"/>
  <c r="AN10" i="4"/>
  <c r="D10" i="4"/>
  <c r="R27" i="131"/>
  <c r="F8" i="4"/>
  <c r="H7" i="4"/>
  <c r="U307" i="131"/>
  <c r="AF5" i="4"/>
  <c r="N32" i="131"/>
  <c r="AH4" i="4"/>
  <c r="W31" i="131"/>
  <c r="AJ3" i="4"/>
  <c r="AL38" i="4"/>
  <c r="AN38" i="4"/>
  <c r="K50" i="131"/>
  <c r="H35" i="4"/>
  <c r="AL29" i="4"/>
  <c r="AN29" i="4"/>
  <c r="M210" i="131"/>
  <c r="AL23" i="4"/>
  <c r="AN23" i="4"/>
  <c r="F22" i="4"/>
  <c r="H21" i="4"/>
  <c r="J114" i="131"/>
  <c r="M112" i="131"/>
  <c r="N112" i="131"/>
  <c r="AL16" i="4"/>
  <c r="AN16" i="4"/>
  <c r="H14" i="4"/>
  <c r="M107" i="131"/>
  <c r="N107" i="131"/>
  <c r="AL9" i="4"/>
  <c r="AN9" i="4"/>
  <c r="Z27" i="131"/>
  <c r="U8" i="134"/>
  <c r="T307" i="131"/>
  <c r="K307" i="131"/>
  <c r="H6" i="4"/>
  <c r="J307" i="131"/>
  <c r="D141" i="4"/>
  <c r="H426" i="131"/>
  <c r="D120" i="4"/>
  <c r="D135" i="4"/>
  <c r="D45" i="4"/>
  <c r="H318" i="131"/>
  <c r="D29" i="4"/>
  <c r="D54" i="4"/>
  <c r="D137" i="4"/>
  <c r="H535" i="131"/>
  <c r="D139" i="4"/>
  <c r="H537" i="131"/>
  <c r="D49" i="4"/>
  <c r="H220" i="131"/>
  <c r="D122" i="4"/>
  <c r="D118" i="4"/>
  <c r="H548" i="131"/>
  <c r="D65" i="4"/>
  <c r="D13" i="4"/>
  <c r="H37" i="131"/>
  <c r="L222" i="131"/>
  <c r="L440" i="131"/>
  <c r="L409" i="131"/>
  <c r="L306" i="131"/>
  <c r="L915" i="131"/>
  <c r="L219" i="131"/>
  <c r="L428" i="131"/>
  <c r="L438" i="131"/>
  <c r="L739" i="131"/>
  <c r="L220" i="131"/>
  <c r="L303" i="131"/>
  <c r="L308" i="131"/>
  <c r="L314" i="131"/>
  <c r="L430" i="131"/>
  <c r="L729" i="131"/>
  <c r="L102" i="131"/>
  <c r="L8" i="131"/>
  <c r="L507" i="131"/>
  <c r="L542" i="131"/>
  <c r="L730" i="131"/>
  <c r="L103" i="131"/>
  <c r="L112" i="131"/>
  <c r="L107" i="131"/>
  <c r="L540" i="131"/>
  <c r="L914" i="131"/>
  <c r="L1014" i="131"/>
  <c r="L1011" i="131"/>
  <c r="L539" i="131"/>
  <c r="L547" i="131"/>
  <c r="L439" i="131"/>
  <c r="L436" i="131"/>
  <c r="L737" i="131"/>
  <c r="L302" i="131"/>
  <c r="L210" i="131"/>
  <c r="L197" i="131"/>
  <c r="L110" i="131"/>
  <c r="L11" i="131"/>
  <c r="L929" i="131"/>
  <c r="L913" i="131"/>
  <c r="L1013" i="131"/>
  <c r="L1010" i="131"/>
  <c r="L516" i="131"/>
  <c r="L437" i="131"/>
  <c r="L304" i="131"/>
  <c r="L109" i="131"/>
  <c r="L427" i="131"/>
  <c r="L423" i="131"/>
  <c r="L111" i="131"/>
  <c r="L909" i="131"/>
  <c r="L908" i="131"/>
  <c r="L431" i="131"/>
  <c r="L429" i="131"/>
  <c r="L511" i="131"/>
  <c r="L718" i="131"/>
  <c r="L728" i="131"/>
  <c r="L221" i="131"/>
  <c r="L305" i="131"/>
  <c r="L209" i="131"/>
  <c r="L1012" i="131"/>
  <c r="L1009" i="131"/>
  <c r="L426" i="131"/>
  <c r="L548" i="131"/>
  <c r="L422" i="131"/>
  <c r="L408" i="131"/>
  <c r="L541" i="131"/>
  <c r="L720" i="131"/>
  <c r="L317" i="131"/>
  <c r="L98" i="131"/>
  <c r="L108" i="131"/>
  <c r="L309" i="131"/>
  <c r="L307" i="131"/>
  <c r="L754" i="131"/>
  <c r="L424" i="131"/>
  <c r="L717" i="131"/>
  <c r="L727" i="131"/>
  <c r="L319" i="131"/>
  <c r="L101" i="131"/>
  <c r="Z524" i="131"/>
  <c r="X200" i="131"/>
  <c r="X738" i="131"/>
  <c r="Z219" i="131"/>
  <c r="Z230" i="131"/>
  <c r="AB219" i="131"/>
  <c r="AB230" i="131"/>
  <c r="AD219" i="131"/>
  <c r="Y5" i="153"/>
  <c r="AD230" i="131"/>
  <c r="AD933" i="131"/>
  <c r="AD228" i="131"/>
  <c r="AB220" i="131"/>
  <c r="AF219" i="131"/>
  <c r="AF230" i="131"/>
  <c r="AG219" i="131"/>
  <c r="AG230" i="131"/>
  <c r="W219" i="131"/>
  <c r="W230" i="131"/>
  <c r="R8" i="184"/>
  <c r="W45" i="131"/>
  <c r="R16" i="135"/>
  <c r="X4" i="225"/>
  <c r="X4" i="164"/>
  <c r="T1011" i="131"/>
  <c r="AH1011" i="131"/>
  <c r="T1014" i="131"/>
  <c r="O10" i="239"/>
  <c r="U219" i="131"/>
  <c r="P5" i="153"/>
  <c r="U230" i="131"/>
  <c r="W220" i="131"/>
  <c r="R6" i="153"/>
  <c r="AE219" i="131"/>
  <c r="Z5" i="153"/>
  <c r="Y219" i="131"/>
  <c r="T5" i="153"/>
  <c r="V219" i="131"/>
  <c r="Q5" i="153"/>
  <c r="U220" i="131"/>
  <c r="P6" i="153"/>
  <c r="X219" i="131"/>
  <c r="S5" i="153"/>
  <c r="AC219" i="131"/>
  <c r="X5" i="153"/>
  <c r="AB919" i="131"/>
  <c r="W6" i="222"/>
  <c r="AB224" i="131"/>
  <c r="AA219" i="131"/>
  <c r="V5" i="153"/>
  <c r="AD220" i="131"/>
  <c r="Y6" i="153"/>
  <c r="I771" i="131"/>
  <c r="H48" i="131"/>
  <c r="H337" i="131"/>
  <c r="Z223" i="131"/>
  <c r="U9" i="153"/>
  <c r="Z338" i="131"/>
  <c r="U7" i="164"/>
  <c r="H739" i="131"/>
  <c r="Z937" i="131"/>
  <c r="Z956" i="131"/>
  <c r="U12" i="225"/>
  <c r="V524" i="131"/>
  <c r="Q13" i="182"/>
  <c r="AD223" i="131"/>
  <c r="Y9" i="153"/>
  <c r="AD338" i="131"/>
  <c r="Y7" i="164"/>
  <c r="V223" i="131"/>
  <c r="Q9" i="153"/>
  <c r="V338" i="131"/>
  <c r="Q7" i="164"/>
  <c r="AE1013" i="131"/>
  <c r="Z9" i="239"/>
  <c r="AE955" i="131"/>
  <c r="Z11" i="225"/>
  <c r="U1009" i="131"/>
  <c r="U949" i="131"/>
  <c r="P5" i="225"/>
  <c r="AG937" i="131"/>
  <c r="AG956" i="131"/>
  <c r="AB12" i="225"/>
  <c r="AA1013" i="131"/>
  <c r="V9" i="239"/>
  <c r="AA955" i="131"/>
  <c r="V11" i="225"/>
  <c r="AG524" i="131"/>
  <c r="AE937" i="131"/>
  <c r="AE956" i="131"/>
  <c r="Z12" i="225"/>
  <c r="AE1009" i="131"/>
  <c r="AE949" i="131"/>
  <c r="Z5" i="225"/>
  <c r="AA937" i="131"/>
  <c r="AA956" i="131"/>
  <c r="V12" i="225"/>
  <c r="AE223" i="131"/>
  <c r="Z9" i="153"/>
  <c r="AE338" i="131"/>
  <c r="Z7" i="164"/>
  <c r="AD1009" i="131"/>
  <c r="AD949" i="131"/>
  <c r="Y5" i="225"/>
  <c r="X1013" i="131"/>
  <c r="S9" i="239"/>
  <c r="X955" i="131"/>
  <c r="S11" i="225"/>
  <c r="AC223" i="131"/>
  <c r="X9" i="153"/>
  <c r="AC338" i="131"/>
  <c r="X7" i="164"/>
  <c r="Y937" i="131"/>
  <c r="Y956" i="131"/>
  <c r="T12" i="225"/>
  <c r="V937" i="131"/>
  <c r="V956" i="131"/>
  <c r="Q12" i="225"/>
  <c r="U937" i="131"/>
  <c r="U956" i="131"/>
  <c r="P12" i="225"/>
  <c r="T1010" i="131"/>
  <c r="AF1013" i="131"/>
  <c r="AA9" i="239"/>
  <c r="AF955" i="131"/>
  <c r="AA11" i="225"/>
  <c r="AG1013" i="131"/>
  <c r="AB9" i="239"/>
  <c r="AG955" i="131"/>
  <c r="AB11" i="225"/>
  <c r="AF1010" i="131"/>
  <c r="AF951" i="131"/>
  <c r="AA7" i="225"/>
  <c r="AF937" i="131"/>
  <c r="AF956" i="131"/>
  <c r="AA12" i="225"/>
  <c r="I223" i="131"/>
  <c r="I338" i="131"/>
  <c r="J789" i="131"/>
  <c r="U1013" i="131"/>
  <c r="P9" i="239"/>
  <c r="U955" i="131"/>
  <c r="P11" i="225"/>
  <c r="X223" i="131"/>
  <c r="S9" i="153"/>
  <c r="X338" i="131"/>
  <c r="S7" i="164"/>
  <c r="AF223" i="131"/>
  <c r="AA9" i="153"/>
  <c r="AF338" i="131"/>
  <c r="AA7" i="164"/>
  <c r="AD937" i="131"/>
  <c r="AD956" i="131"/>
  <c r="Y12" i="225"/>
  <c r="AC1010" i="131"/>
  <c r="AC951" i="131"/>
  <c r="X7" i="225"/>
  <c r="H524" i="131"/>
  <c r="AG223" i="131"/>
  <c r="AB9" i="153"/>
  <c r="AG338" i="131"/>
  <c r="AB7" i="164"/>
  <c r="AB48" i="131"/>
  <c r="AB337" i="131"/>
  <c r="W6" i="164"/>
  <c r="AE524" i="131"/>
  <c r="Y764" i="131"/>
  <c r="Y796" i="131"/>
  <c r="Z1009" i="131"/>
  <c r="Z949" i="131"/>
  <c r="U5" i="225"/>
  <c r="Z1010" i="131"/>
  <c r="Z951" i="131"/>
  <c r="U7" i="225"/>
  <c r="W328" i="131"/>
  <c r="R7" i="163"/>
  <c r="W203" i="131"/>
  <c r="R11" i="151"/>
  <c r="U764" i="131"/>
  <c r="U796" i="131"/>
  <c r="P14" i="209"/>
  <c r="AB1013" i="131"/>
  <c r="W9" i="239"/>
  <c r="AB955" i="131"/>
  <c r="W11" i="225"/>
  <c r="AC937" i="131"/>
  <c r="AC956" i="131"/>
  <c r="X12" i="225"/>
  <c r="AD1010" i="131"/>
  <c r="AD951" i="131"/>
  <c r="Y7" i="225"/>
  <c r="W937" i="131"/>
  <c r="W956" i="131"/>
  <c r="R12" i="225"/>
  <c r="AA223" i="131"/>
  <c r="V9" i="153"/>
  <c r="AA338" i="131"/>
  <c r="V7" i="164"/>
  <c r="AB937" i="131"/>
  <c r="AB956" i="131"/>
  <c r="W12" i="225"/>
  <c r="Y49" i="131"/>
  <c r="Z764" i="131"/>
  <c r="Z796" i="131"/>
  <c r="Y1010" i="131"/>
  <c r="Y951" i="131"/>
  <c r="T7" i="225"/>
  <c r="V1009" i="131"/>
  <c r="V949" i="131"/>
  <c r="Q5" i="225"/>
  <c r="Z1013" i="131"/>
  <c r="U9" i="239"/>
  <c r="Z955" i="131"/>
  <c r="U11" i="225"/>
  <c r="X937" i="131"/>
  <c r="X956" i="131"/>
  <c r="S12" i="225"/>
  <c r="AA1009" i="131"/>
  <c r="AA949" i="131"/>
  <c r="V5" i="225"/>
  <c r="AB1010" i="131"/>
  <c r="AB951" i="131"/>
  <c r="W7" i="225"/>
  <c r="AC48" i="131"/>
  <c r="AC337" i="131"/>
  <c r="X6" i="164"/>
  <c r="AD509" i="131"/>
  <c r="Y8" i="181"/>
  <c r="W1009" i="131"/>
  <c r="W949" i="131"/>
  <c r="R5" i="225"/>
  <c r="AB1009" i="131"/>
  <c r="AB949" i="131"/>
  <c r="W5" i="225"/>
  <c r="AE1010" i="131"/>
  <c r="AE951" i="131"/>
  <c r="Z7" i="225"/>
  <c r="AC1013" i="131"/>
  <c r="X9" i="239"/>
  <c r="AC955" i="131"/>
  <c r="X11" i="225"/>
  <c r="Y1013" i="131"/>
  <c r="T9" i="239"/>
  <c r="Y955" i="131"/>
  <c r="T11" i="225"/>
  <c r="T1013" i="131"/>
  <c r="O9" i="239"/>
  <c r="AB223" i="131"/>
  <c r="W9" i="153"/>
  <c r="AB338" i="131"/>
  <c r="W7" i="164"/>
  <c r="AD1013" i="131"/>
  <c r="Y9" i="239"/>
  <c r="AD955" i="131"/>
  <c r="Y11" i="225"/>
  <c r="AF509" i="131"/>
  <c r="AA8" i="181"/>
  <c r="V1010" i="131"/>
  <c r="V951" i="131"/>
  <c r="Q7" i="225"/>
  <c r="AG1010" i="131"/>
  <c r="AG951" i="131"/>
  <c r="AB7" i="225"/>
  <c r="T1012" i="131"/>
  <c r="H328" i="131"/>
  <c r="H203" i="131"/>
  <c r="I328" i="131"/>
  <c r="I203" i="131"/>
  <c r="W317" i="131"/>
  <c r="R10" i="162"/>
  <c r="I509" i="131"/>
  <c r="H223" i="131"/>
  <c r="H338" i="131"/>
  <c r="AC1009" i="131"/>
  <c r="AC949" i="131"/>
  <c r="X5" i="225"/>
  <c r="AF1009" i="131"/>
  <c r="AF949" i="131"/>
  <c r="AA5" i="225"/>
  <c r="AA1010" i="131"/>
  <c r="AA951" i="131"/>
  <c r="V7" i="225"/>
  <c r="V1013" i="131"/>
  <c r="Q9" i="239"/>
  <c r="V955" i="131"/>
  <c r="Q11" i="225"/>
  <c r="AG1009" i="131"/>
  <c r="AG949" i="131"/>
  <c r="AB5" i="225"/>
  <c r="J223" i="131"/>
  <c r="J338" i="131"/>
  <c r="J328" i="131"/>
  <c r="J203" i="131"/>
  <c r="AE717" i="131"/>
  <c r="AA27" i="131"/>
  <c r="V8" i="134"/>
  <c r="Y27" i="131"/>
  <c r="T8" i="134"/>
  <c r="U326" i="131"/>
  <c r="AA774" i="131"/>
  <c r="AB788" i="131"/>
  <c r="I48" i="131"/>
  <c r="X792" i="131"/>
  <c r="AG319" i="131"/>
  <c r="AB12" i="162"/>
  <c r="AG413" i="131"/>
  <c r="AB12" i="171"/>
  <c r="AC774" i="131"/>
  <c r="AD317" i="131"/>
  <c r="AF318" i="131"/>
  <c r="AA11" i="162"/>
  <c r="W936" i="131"/>
  <c r="AF49" i="131"/>
  <c r="Z787" i="131"/>
  <c r="U5" i="209"/>
  <c r="Z791" i="131"/>
  <c r="Y774" i="131"/>
  <c r="U202" i="131"/>
  <c r="P10" i="151"/>
  <c r="I318" i="131"/>
  <c r="AD98" i="131"/>
  <c r="Y6" i="141"/>
  <c r="K319" i="131"/>
  <c r="X26" i="131"/>
  <c r="S7" i="134"/>
  <c r="U50" i="131"/>
  <c r="AG711" i="131"/>
  <c r="AB9" i="201"/>
  <c r="H787" i="131"/>
  <c r="X28" i="131"/>
  <c r="S9" i="134"/>
  <c r="H49" i="131"/>
  <c r="Z936" i="131"/>
  <c r="AD773" i="131"/>
  <c r="AG197" i="131"/>
  <c r="AB5" i="151"/>
  <c r="X936" i="131"/>
  <c r="U787" i="131"/>
  <c r="P5" i="209"/>
  <c r="U51" i="131"/>
  <c r="W26" i="131"/>
  <c r="R7" i="134"/>
  <c r="V28" i="131"/>
  <c r="Q9" i="134"/>
  <c r="K49" i="131"/>
  <c r="X791" i="131"/>
  <c r="Y792" i="131"/>
  <c r="AG520" i="131"/>
  <c r="AB9" i="182"/>
  <c r="AE50" i="131"/>
  <c r="I773" i="131"/>
  <c r="Y50" i="131"/>
  <c r="J791" i="131"/>
  <c r="Y527" i="131"/>
  <c r="Y329" i="131"/>
  <c r="T8" i="163"/>
  <c r="K774" i="131"/>
  <c r="H771" i="131"/>
  <c r="Y772" i="131"/>
  <c r="AG791" i="131"/>
  <c r="J212" i="131"/>
  <c r="H51" i="131"/>
  <c r="Z771" i="131"/>
  <c r="AA791" i="131"/>
  <c r="AB13" i="131"/>
  <c r="W5" i="133"/>
  <c r="J319" i="131"/>
  <c r="Z921" i="131"/>
  <c r="AB773" i="131"/>
  <c r="X787" i="131"/>
  <c r="S5" i="209"/>
  <c r="AA787" i="131"/>
  <c r="V5" i="209"/>
  <c r="X773" i="131"/>
  <c r="AD772" i="131"/>
  <c r="W791" i="131"/>
  <c r="W772" i="131"/>
  <c r="AE319" i="131"/>
  <c r="Z12" i="162"/>
  <c r="AC319" i="131"/>
  <c r="X12" i="162"/>
  <c r="J787" i="131"/>
  <c r="Z763" i="131"/>
  <c r="Z794" i="131"/>
  <c r="X516" i="131"/>
  <c r="S5" i="182"/>
  <c r="X524" i="131"/>
  <c r="J730" i="131"/>
  <c r="J793" i="131"/>
  <c r="V730" i="131"/>
  <c r="V793" i="131"/>
  <c r="X744" i="131"/>
  <c r="S12" i="204"/>
  <c r="X775" i="131"/>
  <c r="J523" i="131"/>
  <c r="J414" i="131"/>
  <c r="Y506" i="131"/>
  <c r="Y524" i="131"/>
  <c r="K773" i="131"/>
  <c r="Y936" i="131"/>
  <c r="W319" i="131"/>
  <c r="R12" i="162"/>
  <c r="AE24" i="131"/>
  <c r="Z5" i="134"/>
  <c r="V711" i="131"/>
  <c r="Q9" i="201"/>
  <c r="W774" i="131"/>
  <c r="AC773" i="131"/>
  <c r="AF520" i="131"/>
  <c r="AA9" i="182"/>
  <c r="U506" i="131"/>
  <c r="P5" i="181"/>
  <c r="U524" i="131"/>
  <c r="P13" i="182"/>
  <c r="AG51" i="131"/>
  <c r="AE97" i="131"/>
  <c r="Z5" i="141"/>
  <c r="AE20" i="131"/>
  <c r="Z12" i="133"/>
  <c r="AC51" i="131"/>
  <c r="AE6" i="131"/>
  <c r="Z8" i="53"/>
  <c r="W789" i="131"/>
  <c r="W49" i="131"/>
  <c r="AA773" i="131"/>
  <c r="AB730" i="131"/>
  <c r="AB793" i="131"/>
  <c r="X38" i="131"/>
  <c r="S9" i="135"/>
  <c r="X37" i="131"/>
  <c r="S8" i="135"/>
  <c r="Y38" i="131"/>
  <c r="T9" i="135"/>
  <c r="Y37" i="131"/>
  <c r="T8" i="135"/>
  <c r="Y317" i="131"/>
  <c r="J48" i="131"/>
  <c r="K47" i="131"/>
  <c r="Z50" i="131"/>
  <c r="Z730" i="131"/>
  <c r="Z793" i="131"/>
  <c r="U329" i="131"/>
  <c r="P8" i="163"/>
  <c r="Y763" i="131"/>
  <c r="Y794" i="131"/>
  <c r="K730" i="131"/>
  <c r="K793" i="131"/>
  <c r="Z329" i="131"/>
  <c r="U8" i="163"/>
  <c r="U763" i="131"/>
  <c r="U794" i="131"/>
  <c r="J774" i="131"/>
  <c r="K523" i="131"/>
  <c r="K414" i="131"/>
  <c r="AC772" i="131"/>
  <c r="AC708" i="131"/>
  <c r="X6" i="201"/>
  <c r="AC795" i="131"/>
  <c r="X13" i="209"/>
  <c r="AC711" i="131"/>
  <c r="X9" i="201"/>
  <c r="U789" i="131"/>
  <c r="I774" i="131"/>
  <c r="U774" i="131"/>
  <c r="U523" i="131"/>
  <c r="P12" i="182"/>
  <c r="U414" i="131"/>
  <c r="P13" i="171"/>
  <c r="AD506" i="131"/>
  <c r="AD524" i="131"/>
  <c r="W523" i="131"/>
  <c r="R12" i="182"/>
  <c r="W414" i="131"/>
  <c r="R13" i="171"/>
  <c r="AG16" i="131"/>
  <c r="AB8" i="133"/>
  <c r="V16" i="131"/>
  <c r="Q8" i="133"/>
  <c r="AF936" i="131"/>
  <c r="I319" i="131"/>
  <c r="AG50" i="131"/>
  <c r="V787" i="131"/>
  <c r="Q5" i="209"/>
  <c r="V50" i="131"/>
  <c r="AD789" i="131"/>
  <c r="AB791" i="131"/>
  <c r="H774" i="131"/>
  <c r="AC936" i="131"/>
  <c r="AG771" i="131"/>
  <c r="T730" i="131"/>
  <c r="U936" i="131"/>
  <c r="U38" i="131"/>
  <c r="P9" i="135"/>
  <c r="U37" i="131"/>
  <c r="P8" i="135"/>
  <c r="AG38" i="131"/>
  <c r="AB9" i="135"/>
  <c r="AG37" i="131"/>
  <c r="AB8" i="135"/>
  <c r="AB506" i="131"/>
  <c r="AB524" i="131"/>
  <c r="AD774" i="131"/>
  <c r="AD523" i="131"/>
  <c r="Y12" i="182"/>
  <c r="AD414" i="131"/>
  <c r="Y13" i="171"/>
  <c r="W522" i="131"/>
  <c r="R11" i="182"/>
  <c r="AE16" i="131"/>
  <c r="Z8" i="133"/>
  <c r="V51" i="131"/>
  <c r="AA771" i="131"/>
  <c r="AE787" i="131"/>
  <c r="Z5" i="209"/>
  <c r="AE730" i="131"/>
  <c r="AE793" i="131"/>
  <c r="AC787" i="131"/>
  <c r="X5" i="209"/>
  <c r="AF772" i="131"/>
  <c r="Y730" i="131"/>
  <c r="Y793" i="131"/>
  <c r="X49" i="131"/>
  <c r="W329" i="131"/>
  <c r="R8" i="163"/>
  <c r="K791" i="131"/>
  <c r="Z513" i="131"/>
  <c r="Z36" i="131"/>
  <c r="U7" i="135"/>
  <c r="Z520" i="131"/>
  <c r="U9" i="182"/>
  <c r="Y744" i="131"/>
  <c r="T12" i="204"/>
  <c r="Y775" i="131"/>
  <c r="K788" i="131"/>
  <c r="Z772" i="131"/>
  <c r="J771" i="131"/>
  <c r="Z523" i="131"/>
  <c r="U12" i="182"/>
  <c r="Z414" i="131"/>
  <c r="U13" i="171"/>
  <c r="U933" i="131"/>
  <c r="P10" i="223"/>
  <c r="AA730" i="131"/>
  <c r="AA793" i="131"/>
  <c r="AA792" i="131"/>
  <c r="AA197" i="131"/>
  <c r="V5" i="151"/>
  <c r="AB936" i="131"/>
  <c r="AF38" i="131"/>
  <c r="AA9" i="135"/>
  <c r="AF37" i="131"/>
  <c r="AA8" i="135"/>
  <c r="U319" i="131"/>
  <c r="P12" i="162"/>
  <c r="U513" i="131"/>
  <c r="U36" i="131"/>
  <c r="P7" i="135"/>
  <c r="AF516" i="131"/>
  <c r="AA5" i="182"/>
  <c r="AF524" i="131"/>
  <c r="V771" i="131"/>
  <c r="AB774" i="131"/>
  <c r="T439" i="131"/>
  <c r="U928" i="131"/>
  <c r="P5" i="223"/>
  <c r="AE51" i="131"/>
  <c r="AF730" i="131"/>
  <c r="AF793" i="131"/>
  <c r="AE774" i="131"/>
  <c r="AC730" i="131"/>
  <c r="AC793" i="131"/>
  <c r="W50" i="131"/>
  <c r="J317" i="131"/>
  <c r="Y513" i="131"/>
  <c r="Y36" i="131"/>
  <c r="T7" i="135"/>
  <c r="V792" i="131"/>
  <c r="K771" i="131"/>
  <c r="Y523" i="131"/>
  <c r="T12" i="182"/>
  <c r="Y414" i="131"/>
  <c r="T13" i="171"/>
  <c r="AA744" i="131"/>
  <c r="V12" i="204"/>
  <c r="AA775" i="131"/>
  <c r="AD319" i="131"/>
  <c r="Y12" i="162"/>
  <c r="AF51" i="131"/>
  <c r="AA317" i="131"/>
  <c r="U730" i="131"/>
  <c r="U793" i="131"/>
  <c r="AG789" i="131"/>
  <c r="AB789" i="131"/>
  <c r="AE771" i="131"/>
  <c r="AB523" i="131"/>
  <c r="W12" i="182"/>
  <c r="AB414" i="131"/>
  <c r="W13" i="171"/>
  <c r="X771" i="131"/>
  <c r="U48" i="131"/>
  <c r="AG774" i="131"/>
  <c r="AC317" i="131"/>
  <c r="AB319" i="131"/>
  <c r="W12" i="162"/>
  <c r="AG787" i="131"/>
  <c r="AB5" i="209"/>
  <c r="AE523" i="131"/>
  <c r="Z12" i="182"/>
  <c r="AE414" i="131"/>
  <c r="Z13" i="171"/>
  <c r="AE791" i="131"/>
  <c r="K26" i="131"/>
  <c r="V38" i="131"/>
  <c r="Q9" i="135"/>
  <c r="V37" i="131"/>
  <c r="Q8" i="135"/>
  <c r="J200" i="131"/>
  <c r="K789" i="131"/>
  <c r="Y771" i="131"/>
  <c r="Y791" i="131"/>
  <c r="Z774" i="131"/>
  <c r="K439" i="131"/>
  <c r="K35" i="131"/>
  <c r="I51" i="131"/>
  <c r="AB50" i="131"/>
  <c r="AD936" i="131"/>
  <c r="AG28" i="131"/>
  <c r="AB9" i="134"/>
  <c r="AD730" i="131"/>
  <c r="AD793" i="131"/>
  <c r="W730" i="131"/>
  <c r="W793" i="131"/>
  <c r="X719" i="131"/>
  <c r="U772" i="131"/>
  <c r="AF771" i="131"/>
  <c r="W519" i="131"/>
  <c r="R8" i="182"/>
  <c r="H730" i="131"/>
  <c r="H793" i="131"/>
  <c r="AF319" i="131"/>
  <c r="AA12" i="162"/>
  <c r="AD48" i="131"/>
  <c r="AE772" i="131"/>
  <c r="H772" i="131"/>
  <c r="H319" i="131"/>
  <c r="AC771" i="131"/>
  <c r="AC49" i="131"/>
  <c r="AG730" i="131"/>
  <c r="AG793" i="131"/>
  <c r="AF523" i="131"/>
  <c r="AA12" i="182"/>
  <c r="AF414" i="131"/>
  <c r="AA13" i="171"/>
  <c r="U791" i="131"/>
  <c r="Z38" i="131"/>
  <c r="U9" i="135"/>
  <c r="Z37" i="131"/>
  <c r="U8" i="135"/>
  <c r="J49" i="131"/>
  <c r="V744" i="131"/>
  <c r="Q12" i="204"/>
  <c r="V775" i="131"/>
  <c r="K772" i="131"/>
  <c r="Z789" i="131"/>
  <c r="Y787" i="131"/>
  <c r="T5" i="209"/>
  <c r="J773" i="131"/>
  <c r="I50" i="131"/>
  <c r="X730" i="131"/>
  <c r="X793" i="131"/>
  <c r="AA48" i="131"/>
  <c r="AC718" i="131"/>
  <c r="AC523" i="131"/>
  <c r="X12" i="182"/>
  <c r="AC414" i="131"/>
  <c r="X13" i="171"/>
  <c r="X329" i="131"/>
  <c r="S8" i="163"/>
  <c r="AA329" i="131"/>
  <c r="V8" i="163"/>
  <c r="AF711" i="131"/>
  <c r="AA9" i="201"/>
  <c r="AF773" i="131"/>
  <c r="V773" i="131"/>
  <c r="AG919" i="131"/>
  <c r="AB6" i="222"/>
  <c r="AE936" i="131"/>
  <c r="AG523" i="131"/>
  <c r="AB12" i="182"/>
  <c r="AG414" i="131"/>
  <c r="AB13" i="171"/>
  <c r="AE48" i="131"/>
  <c r="AB772" i="131"/>
  <c r="H523" i="131"/>
  <c r="H414" i="131"/>
  <c r="AG936" i="131"/>
  <c r="I730" i="131"/>
  <c r="I793" i="131"/>
  <c r="AF791" i="131"/>
  <c r="AD913" i="131"/>
  <c r="AD784" i="131"/>
  <c r="Y12" i="208"/>
  <c r="AF913" i="131"/>
  <c r="AF784" i="131"/>
  <c r="AA12" i="208"/>
  <c r="W913" i="131"/>
  <c r="W784" i="131"/>
  <c r="R12" i="208"/>
  <c r="AA913" i="131"/>
  <c r="AA784" i="131"/>
  <c r="V12" i="208"/>
  <c r="T913" i="131"/>
  <c r="AC913" i="131"/>
  <c r="AC784" i="131"/>
  <c r="X12" i="208"/>
  <c r="AE913" i="131"/>
  <c r="AE784" i="131"/>
  <c r="Z12" i="208"/>
  <c r="U913" i="131"/>
  <c r="U784" i="131"/>
  <c r="P12" i="208"/>
  <c r="Y913" i="131"/>
  <c r="Y784" i="131"/>
  <c r="T12" i="208"/>
  <c r="X913" i="131"/>
  <c r="X784" i="131"/>
  <c r="S12" i="208"/>
  <c r="Z913" i="131"/>
  <c r="Z784" i="131"/>
  <c r="U12" i="208"/>
  <c r="V913" i="131"/>
  <c r="V784" i="131"/>
  <c r="Q12" i="208"/>
  <c r="AB913" i="131"/>
  <c r="AB784" i="131"/>
  <c r="W12" i="208"/>
  <c r="AG913" i="131"/>
  <c r="AG784" i="131"/>
  <c r="AB12" i="208"/>
  <c r="M9" i="224"/>
  <c r="L12" i="207"/>
  <c r="Q9" i="209"/>
  <c r="J10" i="204"/>
  <c r="J11" i="209"/>
  <c r="J7" i="204"/>
  <c r="J8" i="209"/>
  <c r="Q7" i="209"/>
  <c r="AA7" i="209"/>
  <c r="J6" i="204"/>
  <c r="J7" i="209"/>
  <c r="J9" i="204"/>
  <c r="J10" i="209"/>
  <c r="J8" i="204"/>
  <c r="J9" i="209"/>
  <c r="J10" i="206"/>
  <c r="J8" i="162"/>
  <c r="W4" i="224"/>
  <c r="Y4" i="224"/>
  <c r="AD786" i="131"/>
  <c r="X4" i="209"/>
  <c r="AD776" i="131"/>
  <c r="X4" i="208"/>
  <c r="Y109" i="131"/>
  <c r="Y39" i="131"/>
  <c r="T10" i="135"/>
  <c r="K108" i="131"/>
  <c r="K38" i="131"/>
  <c r="U759" i="131"/>
  <c r="U779" i="131"/>
  <c r="P7" i="208"/>
  <c r="U729" i="131"/>
  <c r="U778" i="131"/>
  <c r="P6" i="208"/>
  <c r="X728" i="131"/>
  <c r="X777" i="131"/>
  <c r="S5" i="208"/>
  <c r="H728" i="131"/>
  <c r="H777" i="131"/>
  <c r="H729" i="131"/>
  <c r="H778" i="131"/>
  <c r="AA728" i="131"/>
  <c r="AA777" i="131"/>
  <c r="V5" i="208"/>
  <c r="AC728" i="131"/>
  <c r="AC777" i="131"/>
  <c r="X5" i="208"/>
  <c r="AD729" i="131"/>
  <c r="AD778" i="131"/>
  <c r="Y6" i="208"/>
  <c r="AE729" i="131"/>
  <c r="AE778" i="131"/>
  <c r="Z6" i="208"/>
  <c r="X729" i="131"/>
  <c r="X778" i="131"/>
  <c r="S6" i="208"/>
  <c r="AC109" i="131"/>
  <c r="AC39" i="131"/>
  <c r="X10" i="135"/>
  <c r="W108" i="131"/>
  <c r="W38" i="131"/>
  <c r="R9" i="135"/>
  <c r="AE728" i="131"/>
  <c r="AE777" i="131"/>
  <c r="Z5" i="208"/>
  <c r="AF728" i="131"/>
  <c r="AF777" i="131"/>
  <c r="AA5" i="208"/>
  <c r="AB728" i="131"/>
  <c r="AB777" i="131"/>
  <c r="W5" i="208"/>
  <c r="J109" i="131"/>
  <c r="J39" i="131"/>
  <c r="U109" i="131"/>
  <c r="U39" i="131"/>
  <c r="P10" i="135"/>
  <c r="W109" i="131"/>
  <c r="W39" i="131"/>
  <c r="R10" i="135"/>
  <c r="Z109" i="131"/>
  <c r="Z39" i="131"/>
  <c r="U10" i="135"/>
  <c r="I98" i="131"/>
  <c r="I108" i="131"/>
  <c r="I38" i="131"/>
  <c r="J728" i="131"/>
  <c r="J777" i="131"/>
  <c r="I729" i="131"/>
  <c r="I778" i="131"/>
  <c r="X708" i="131"/>
  <c r="S6" i="201"/>
  <c r="J729" i="131"/>
  <c r="J778" i="131"/>
  <c r="U722" i="131"/>
  <c r="J721" i="131"/>
  <c r="W729" i="131"/>
  <c r="W778" i="131"/>
  <c r="R6" i="208"/>
  <c r="X710" i="131"/>
  <c r="S8" i="201"/>
  <c r="I530" i="131"/>
  <c r="Z728" i="131"/>
  <c r="Z777" i="131"/>
  <c r="U5" i="208"/>
  <c r="Z729" i="131"/>
  <c r="Z778" i="131"/>
  <c r="U6" i="208"/>
  <c r="X109" i="131"/>
  <c r="X39" i="131"/>
  <c r="S10" i="135"/>
  <c r="T108" i="131"/>
  <c r="T38" i="131"/>
  <c r="O9" i="135"/>
  <c r="I216" i="131"/>
  <c r="AB109" i="131"/>
  <c r="AB39" i="131"/>
  <c r="W10" i="135"/>
  <c r="AD109" i="131"/>
  <c r="AD39" i="131"/>
  <c r="Y10" i="135"/>
  <c r="AD908" i="131"/>
  <c r="Y5" i="221"/>
  <c r="AD202" i="131"/>
  <c r="AB108" i="131"/>
  <c r="AB38" i="131"/>
  <c r="W9" i="135"/>
  <c r="AF747" i="131"/>
  <c r="AA5" i="205"/>
  <c r="I747" i="131"/>
  <c r="AG728" i="131"/>
  <c r="AG777" i="131"/>
  <c r="AB5" i="208"/>
  <c r="AF729" i="131"/>
  <c r="AF778" i="131"/>
  <c r="AA6" i="208"/>
  <c r="I728" i="131"/>
  <c r="I777" i="131"/>
  <c r="AG939" i="131"/>
  <c r="V109" i="131"/>
  <c r="V39" i="131"/>
  <c r="Q10" i="135"/>
  <c r="AA108" i="131"/>
  <c r="AA38" i="131"/>
  <c r="V9" i="135"/>
  <c r="AD728" i="131"/>
  <c r="AD777" i="131"/>
  <c r="Y5" i="208"/>
  <c r="U728" i="131"/>
  <c r="U777" i="131"/>
  <c r="P5" i="208"/>
  <c r="AE109" i="131"/>
  <c r="AE39" i="131"/>
  <c r="Z10" i="135"/>
  <c r="AA729" i="131"/>
  <c r="AA778" i="131"/>
  <c r="V6" i="208"/>
  <c r="H108" i="131"/>
  <c r="H38" i="131"/>
  <c r="K109" i="131"/>
  <c r="K39" i="131"/>
  <c r="K198" i="131"/>
  <c r="X216" i="131"/>
  <c r="J108" i="131"/>
  <c r="J38" i="131"/>
  <c r="K728" i="131"/>
  <c r="K777" i="131"/>
  <c r="K729" i="131"/>
  <c r="K778" i="131"/>
  <c r="V728" i="131"/>
  <c r="V777" i="131"/>
  <c r="Q5" i="208"/>
  <c r="I506" i="131"/>
  <c r="H421" i="131"/>
  <c r="Y728" i="131"/>
  <c r="Y777" i="131"/>
  <c r="T5" i="208"/>
  <c r="V918" i="131"/>
  <c r="Q5" i="222"/>
  <c r="W101" i="131"/>
  <c r="H109" i="131"/>
  <c r="H39" i="131"/>
  <c r="I109" i="131"/>
  <c r="I39" i="131"/>
  <c r="AB729" i="131"/>
  <c r="AB778" i="131"/>
  <c r="W6" i="208"/>
  <c r="AB24" i="131"/>
  <c r="W5" i="134"/>
  <c r="AC516" i="131"/>
  <c r="X5" i="182"/>
  <c r="AC108" i="131"/>
  <c r="AC38" i="131"/>
  <c r="X9" i="135"/>
  <c r="AD328" i="131"/>
  <c r="T109" i="131"/>
  <c r="AE108" i="131"/>
  <c r="AE38" i="131"/>
  <c r="Z9" i="135"/>
  <c r="AA109" i="131"/>
  <c r="AA39" i="131"/>
  <c r="V10" i="135"/>
  <c r="AB747" i="131"/>
  <c r="W5" i="205"/>
  <c r="AF719" i="131"/>
  <c r="AD418" i="131"/>
  <c r="Y7" i="172"/>
  <c r="H747" i="131"/>
  <c r="AD108" i="131"/>
  <c r="AD38" i="131"/>
  <c r="Y9" i="135"/>
  <c r="AC520" i="131"/>
  <c r="X9" i="182"/>
  <c r="AG729" i="131"/>
  <c r="AG778" i="131"/>
  <c r="AB6" i="208"/>
  <c r="AC729" i="131"/>
  <c r="AC778" i="131"/>
  <c r="X6" i="208"/>
  <c r="T729" i="131"/>
  <c r="AA200" i="131"/>
  <c r="V8" i="151"/>
  <c r="AD739" i="131"/>
  <c r="Y7" i="204"/>
  <c r="AE928" i="131"/>
  <c r="Z5" i="223"/>
  <c r="AD215" i="131"/>
  <c r="AB416" i="131"/>
  <c r="W5" i="172"/>
  <c r="AD520" i="131"/>
  <c r="Y9" i="182"/>
  <c r="Y328" i="131"/>
  <c r="T7" i="163"/>
  <c r="J327" i="131"/>
  <c r="V420" i="131"/>
  <c r="Q9" i="172"/>
  <c r="T101" i="131"/>
  <c r="W98" i="131"/>
  <c r="R6" i="141"/>
  <c r="Z721" i="131"/>
  <c r="U9" i="202"/>
  <c r="J719" i="131"/>
  <c r="AA718" i="131"/>
  <c r="T104" i="131"/>
  <c r="O12" i="141"/>
  <c r="AD708" i="131"/>
  <c r="Y6" i="201"/>
  <c r="I939" i="131"/>
  <c r="AF931" i="131"/>
  <c r="AA8" i="223"/>
  <c r="AG215" i="131"/>
  <c r="I708" i="131"/>
  <c r="I104" i="131"/>
  <c r="U521" i="131"/>
  <c r="P10" i="182"/>
  <c r="I933" i="131"/>
  <c r="X97" i="131"/>
  <c r="S5" i="141"/>
  <c r="J97" i="131"/>
  <c r="W722" i="131"/>
  <c r="AD507" i="131"/>
  <c r="H212" i="131"/>
  <c r="I739" i="131"/>
  <c r="I721" i="131"/>
  <c r="V920" i="131"/>
  <c r="Q7" i="222"/>
  <c r="V102" i="131"/>
  <c r="V720" i="131"/>
  <c r="Q8" i="202"/>
  <c r="U721" i="131"/>
  <c r="P9" i="202"/>
  <c r="Z212" i="131"/>
  <c r="U8" i="152"/>
  <c r="U943" i="131"/>
  <c r="AE202" i="131"/>
  <c r="V520" i="131"/>
  <c r="Q9" i="182"/>
  <c r="AE216" i="131"/>
  <c r="H517" i="131"/>
  <c r="AG406" i="131"/>
  <c r="AB5" i="171"/>
  <c r="AB507" i="131"/>
  <c r="W6" i="181"/>
  <c r="AC312" i="131"/>
  <c r="U328" i="131"/>
  <c r="I919" i="131"/>
  <c r="X215" i="131"/>
  <c r="X520" i="131"/>
  <c r="S9" i="182"/>
  <c r="V418" i="131"/>
  <c r="Q7" i="172"/>
  <c r="X939" i="131"/>
  <c r="X327" i="131"/>
  <c r="S6" i="163"/>
  <c r="AA931" i="131"/>
  <c r="V8" i="223"/>
  <c r="AD759" i="131"/>
  <c r="Y7" i="206"/>
  <c r="AG104" i="131"/>
  <c r="AB12" i="141"/>
  <c r="AC719" i="131"/>
  <c r="AD928" i="131"/>
  <c r="Y5" i="223"/>
  <c r="V710" i="131"/>
  <c r="Q8" i="201"/>
  <c r="H520" i="131"/>
  <c r="I211" i="131"/>
  <c r="V200" i="131"/>
  <c r="U739" i="131"/>
  <c r="P7" i="204"/>
  <c r="V719" i="131"/>
  <c r="AC738" i="131"/>
  <c r="X6" i="204"/>
  <c r="H939" i="131"/>
  <c r="W761" i="131"/>
  <c r="H533" i="131"/>
  <c r="U98" i="131"/>
  <c r="P6" i="141"/>
  <c r="AB200" i="131"/>
  <c r="W8" i="151"/>
  <c r="AE327" i="131"/>
  <c r="Z6" i="163"/>
  <c r="AB211" i="131"/>
  <c r="AG527" i="131"/>
  <c r="U421" i="131"/>
  <c r="P10" i="172"/>
  <c r="W520" i="131"/>
  <c r="R9" i="182"/>
  <c r="W507" i="131"/>
  <c r="R6" i="181"/>
  <c r="Z761" i="131"/>
  <c r="W933" i="131"/>
  <c r="AA920" i="131"/>
  <c r="V7" i="222"/>
  <c r="AF326" i="131"/>
  <c r="AA5" i="163"/>
  <c r="I327" i="131"/>
  <c r="K933" i="131"/>
  <c r="V315" i="131"/>
  <c r="Z327" i="131"/>
  <c r="U6" i="163"/>
  <c r="Y202" i="131"/>
  <c r="J738" i="131"/>
  <c r="J516" i="131"/>
  <c r="Z934" i="131"/>
  <c r="U11" i="223"/>
  <c r="W527" i="131"/>
  <c r="I326" i="131"/>
  <c r="U507" i="131"/>
  <c r="P6" i="181"/>
  <c r="W721" i="131"/>
  <c r="R9" i="202"/>
  <c r="AB421" i="131"/>
  <c r="W10" i="172"/>
  <c r="AC197" i="131"/>
  <c r="X5" i="151"/>
  <c r="AD5" i="131"/>
  <c r="Y7" i="53"/>
  <c r="K197" i="131"/>
  <c r="Z527" i="131"/>
  <c r="AC200" i="131"/>
  <c r="X8" i="151"/>
  <c r="Z202" i="131"/>
  <c r="V212" i="131"/>
  <c r="I717" i="131"/>
  <c r="AE406" i="131"/>
  <c r="Z5" i="171"/>
  <c r="W739" i="131"/>
  <c r="R7" i="204"/>
  <c r="I421" i="131"/>
  <c r="I102" i="131"/>
  <c r="K326" i="131"/>
  <c r="U520" i="131"/>
  <c r="P9" i="182"/>
  <c r="Z719" i="131"/>
  <c r="H24" i="131"/>
  <c r="J211" i="131"/>
  <c r="J709" i="131"/>
  <c r="Y721" i="131"/>
  <c r="T9" i="202"/>
  <c r="J718" i="131"/>
  <c r="V939" i="131"/>
  <c r="W908" i="131"/>
  <c r="R5" i="221"/>
  <c r="Y211" i="131"/>
  <c r="J933" i="131"/>
  <c r="AG315" i="131"/>
  <c r="J939" i="131"/>
  <c r="X420" i="131"/>
  <c r="S9" i="172"/>
  <c r="I720" i="131"/>
  <c r="Y520" i="131"/>
  <c r="T9" i="182"/>
  <c r="I520" i="131"/>
  <c r="W202" i="131"/>
  <c r="AA216" i="131"/>
  <c r="AB908" i="131"/>
  <c r="W5" i="221"/>
  <c r="W517" i="131"/>
  <c r="R6" i="182"/>
  <c r="AG738" i="131"/>
  <c r="AB6" i="204"/>
  <c r="W939" i="131"/>
  <c r="R5" i="224"/>
  <c r="H197" i="131"/>
  <c r="I719" i="131"/>
  <c r="AC939" i="131"/>
  <c r="AG202" i="131"/>
  <c r="AG710" i="131"/>
  <c r="AB8" i="201"/>
  <c r="AE520" i="131"/>
  <c r="Z9" i="182"/>
  <c r="AB520" i="131"/>
  <c r="W9" i="182"/>
  <c r="AC934" i="131"/>
  <c r="X11" i="223"/>
  <c r="AA520" i="131"/>
  <c r="V9" i="182"/>
  <c r="J710" i="131"/>
  <c r="AA212" i="131"/>
  <c r="V8" i="152"/>
  <c r="H908" i="131"/>
  <c r="Y939" i="131"/>
  <c r="AC710" i="131"/>
  <c r="X8" i="201"/>
  <c r="V708" i="131"/>
  <c r="Q6" i="201"/>
  <c r="AC932" i="131"/>
  <c r="X9" i="223"/>
  <c r="W521" i="131"/>
  <c r="R10" i="182"/>
  <c r="AE738" i="131"/>
  <c r="Z6" i="204"/>
  <c r="H202" i="131"/>
  <c r="H213" i="131"/>
  <c r="I213" i="131"/>
  <c r="H211" i="131"/>
  <c r="U213" i="131"/>
  <c r="P9" i="152"/>
  <c r="K709" i="131"/>
  <c r="Z722" i="131"/>
  <c r="X931" i="131"/>
  <c r="S8" i="223"/>
  <c r="Z931" i="131"/>
  <c r="U8" i="223"/>
  <c r="AB739" i="131"/>
  <c r="W7" i="204"/>
  <c r="AB933" i="131"/>
  <c r="AB104" i="131"/>
  <c r="W12" i="141"/>
  <c r="AE102" i="131"/>
  <c r="Z10" i="141"/>
  <c r="Y97" i="131"/>
  <c r="T5" i="141"/>
  <c r="Y931" i="131"/>
  <c r="T8" i="223"/>
  <c r="AG719" i="131"/>
  <c r="V197" i="131"/>
  <c r="I202" i="131"/>
  <c r="H216" i="131"/>
  <c r="J100" i="131"/>
  <c r="J50" i="131"/>
  <c r="H102" i="131"/>
  <c r="Z9" i="131"/>
  <c r="U11" i="53"/>
  <c r="Z47" i="131"/>
  <c r="H720" i="131"/>
  <c r="W549" i="131"/>
  <c r="W788" i="131"/>
  <c r="J409" i="131"/>
  <c r="J772" i="131"/>
  <c r="I541" i="131"/>
  <c r="I790" i="131"/>
  <c r="Y507" i="131"/>
  <c r="Z216" i="131"/>
  <c r="J517" i="131"/>
  <c r="X934" i="131"/>
  <c r="S11" i="223"/>
  <c r="Y919" i="131"/>
  <c r="T6" i="222"/>
  <c r="V934" i="131"/>
  <c r="Q11" i="223"/>
  <c r="U104" i="131"/>
  <c r="P12" i="141"/>
  <c r="V943" i="131"/>
  <c r="Q9" i="224"/>
  <c r="AA934" i="131"/>
  <c r="V11" i="223"/>
  <c r="AA101" i="131"/>
  <c r="V9" i="141"/>
  <c r="AC9" i="131"/>
  <c r="X11" i="53"/>
  <c r="AC47" i="131"/>
  <c r="AE99" i="131"/>
  <c r="Z7" i="141"/>
  <c r="AE49" i="131"/>
  <c r="AC202" i="131"/>
  <c r="X759" i="131"/>
  <c r="AG216" i="131"/>
  <c r="AB12" i="152"/>
  <c r="W708" i="131"/>
  <c r="R6" i="201"/>
  <c r="AG409" i="131"/>
  <c r="AB8" i="171"/>
  <c r="AG772" i="131"/>
  <c r="AB542" i="131"/>
  <c r="AB792" i="131"/>
  <c r="AF416" i="131"/>
  <c r="AA5" i="172"/>
  <c r="I428" i="131"/>
  <c r="I522" i="131"/>
  <c r="AB428" i="131"/>
  <c r="AB522" i="131"/>
  <c r="W11" i="182"/>
  <c r="AF9" i="131"/>
  <c r="AA11" i="53"/>
  <c r="AF47" i="131"/>
  <c r="AD517" i="131"/>
  <c r="Y6" i="182"/>
  <c r="AC717" i="131"/>
  <c r="AD216" i="131"/>
  <c r="H542" i="131"/>
  <c r="H792" i="131"/>
  <c r="AE542" i="131"/>
  <c r="AE792" i="131"/>
  <c r="J102" i="131"/>
  <c r="V10" i="131"/>
  <c r="V48" i="131"/>
  <c r="Y9" i="131"/>
  <c r="T11" i="53"/>
  <c r="Y47" i="131"/>
  <c r="W541" i="131"/>
  <c r="W790" i="131"/>
  <c r="Z741" i="131"/>
  <c r="U9" i="204"/>
  <c r="Z773" i="131"/>
  <c r="J708" i="131"/>
  <c r="J542" i="131"/>
  <c r="J792" i="131"/>
  <c r="H416" i="131"/>
  <c r="Y216" i="131"/>
  <c r="Z738" i="131"/>
  <c r="U6" i="204"/>
  <c r="V419" i="131"/>
  <c r="Q8" i="172"/>
  <c r="V523" i="131"/>
  <c r="Q12" i="182"/>
  <c r="Z542" i="131"/>
  <c r="Z792" i="131"/>
  <c r="Z939" i="131"/>
  <c r="I908" i="131"/>
  <c r="X9" i="131"/>
  <c r="S11" i="53"/>
  <c r="X47" i="131"/>
  <c r="AA939" i="131"/>
  <c r="AC315" i="131"/>
  <c r="AC542" i="131"/>
  <c r="AC792" i="131"/>
  <c r="AC406" i="131"/>
  <c r="X5" i="171"/>
  <c r="AD743" i="131"/>
  <c r="Y11" i="204"/>
  <c r="AD787" i="131"/>
  <c r="Y5" i="209"/>
  <c r="AD416" i="131"/>
  <c r="Y5" i="172"/>
  <c r="AF708" i="131"/>
  <c r="AA6" i="201"/>
  <c r="W216" i="131"/>
  <c r="AF759" i="131"/>
  <c r="I760" i="131"/>
  <c r="I789" i="131"/>
  <c r="AG720" i="131"/>
  <c r="AB8" i="202"/>
  <c r="AA541" i="131"/>
  <c r="AA790" i="131"/>
  <c r="AE739" i="131"/>
  <c r="Z7" i="204"/>
  <c r="W723" i="131"/>
  <c r="AA549" i="131"/>
  <c r="AA788" i="131"/>
  <c r="U542" i="131"/>
  <c r="U792" i="131"/>
  <c r="AG933" i="131"/>
  <c r="AF929" i="131"/>
  <c r="AA6" i="223"/>
  <c r="X541" i="131"/>
  <c r="X790" i="131"/>
  <c r="AA941" i="131"/>
  <c r="AA936" i="131"/>
  <c r="AE104" i="131"/>
  <c r="Z12" i="141"/>
  <c r="AA202" i="131"/>
  <c r="V549" i="131"/>
  <c r="V788" i="131"/>
  <c r="AD197" i="131"/>
  <c r="Y5" i="151"/>
  <c r="AG708" i="131"/>
  <c r="AB6" i="201"/>
  <c r="W17" i="131"/>
  <c r="R9" i="133"/>
  <c r="W51" i="131"/>
  <c r="V9" i="131"/>
  <c r="Q11" i="53"/>
  <c r="V47" i="131"/>
  <c r="J202" i="131"/>
  <c r="J216" i="131"/>
  <c r="U549" i="131"/>
  <c r="U788" i="131"/>
  <c r="Y741" i="131"/>
  <c r="T9" i="204"/>
  <c r="Y773" i="131"/>
  <c r="I24" i="131"/>
  <c r="J428" i="131"/>
  <c r="J522" i="131"/>
  <c r="V428" i="131"/>
  <c r="V522" i="131"/>
  <c r="Q11" i="182"/>
  <c r="Y738" i="131"/>
  <c r="T6" i="204"/>
  <c r="Z428" i="131"/>
  <c r="Z522" i="131"/>
  <c r="U11" i="182"/>
  <c r="I929" i="131"/>
  <c r="X920" i="131"/>
  <c r="S7" i="222"/>
  <c r="I507" i="131"/>
  <c r="X428" i="131"/>
  <c r="X522" i="131"/>
  <c r="S11" i="182"/>
  <c r="I416" i="131"/>
  <c r="X212" i="131"/>
  <c r="AC428" i="131"/>
  <c r="AC522" i="131"/>
  <c r="X11" i="182"/>
  <c r="AD549" i="131"/>
  <c r="AD788" i="131"/>
  <c r="AD919" i="131"/>
  <c r="Y6" i="222"/>
  <c r="U99" i="131"/>
  <c r="P7" i="141"/>
  <c r="U49" i="131"/>
  <c r="U9" i="131"/>
  <c r="P11" i="53"/>
  <c r="U47" i="131"/>
  <c r="U215" i="131"/>
  <c r="AB708" i="131"/>
  <c r="W6" i="201"/>
  <c r="V541" i="131"/>
  <c r="V790" i="131"/>
  <c r="W542" i="131"/>
  <c r="W792" i="131"/>
  <c r="R10" i="209"/>
  <c r="H549" i="131"/>
  <c r="H788" i="131"/>
  <c r="H738" i="131"/>
  <c r="AD542" i="131"/>
  <c r="AD792" i="131"/>
  <c r="AC527" i="131"/>
  <c r="X769" i="131"/>
  <c r="S7" i="207"/>
  <c r="AG428" i="131"/>
  <c r="AG522" i="131"/>
  <c r="AB11" i="182"/>
  <c r="AF934" i="131"/>
  <c r="AA11" i="223"/>
  <c r="AF908" i="131"/>
  <c r="AA5" i="221"/>
  <c r="I740" i="131"/>
  <c r="I791" i="131"/>
  <c r="AF541" i="131"/>
  <c r="AF790" i="131"/>
  <c r="AB9" i="131"/>
  <c r="W11" i="53"/>
  <c r="AB47" i="131"/>
  <c r="AE710" i="131"/>
  <c r="Z8" i="201"/>
  <c r="U738" i="131"/>
  <c r="P6" i="204"/>
  <c r="AE708" i="131"/>
  <c r="Z6" i="201"/>
  <c r="AB202" i="131"/>
  <c r="AE939" i="131"/>
  <c r="Z5" i="224"/>
  <c r="H708" i="131"/>
  <c r="AB216" i="131"/>
  <c r="X315" i="131"/>
  <c r="Z17" i="131"/>
  <c r="U9" i="133"/>
  <c r="Z51" i="131"/>
  <c r="X419" i="131"/>
  <c r="S8" i="172"/>
  <c r="X523" i="131"/>
  <c r="S12" i="182"/>
  <c r="Z549" i="131"/>
  <c r="Z788" i="131"/>
  <c r="J527" i="131"/>
  <c r="W741" i="131"/>
  <c r="R9" i="204"/>
  <c r="W773" i="131"/>
  <c r="J420" i="131"/>
  <c r="Y428" i="131"/>
  <c r="Y522" i="131"/>
  <c r="T11" i="182"/>
  <c r="AA9" i="131"/>
  <c r="V11" i="53"/>
  <c r="AA47" i="131"/>
  <c r="AC420" i="131"/>
  <c r="X9" i="172"/>
  <c r="AC920" i="131"/>
  <c r="X7" i="222"/>
  <c r="AD100" i="131"/>
  <c r="Y8" i="141"/>
  <c r="AD50" i="131"/>
  <c r="AF100" i="131"/>
  <c r="AA8" i="141"/>
  <c r="AF50" i="131"/>
  <c r="AD9" i="131"/>
  <c r="Y11" i="53"/>
  <c r="AD47" i="131"/>
  <c r="V717" i="131"/>
  <c r="Q5" i="202"/>
  <c r="AG541" i="131"/>
  <c r="AG790" i="131"/>
  <c r="AD740" i="131"/>
  <c r="Y8" i="204"/>
  <c r="AD791" i="131"/>
  <c r="Y9" i="209"/>
  <c r="AE508" i="131"/>
  <c r="AE929" i="131"/>
  <c r="Z6" i="223"/>
  <c r="I409" i="131"/>
  <c r="I772" i="131"/>
  <c r="U939" i="131"/>
  <c r="P5" i="224"/>
  <c r="AE549" i="131"/>
  <c r="AE788" i="131"/>
  <c r="Z4" i="135"/>
  <c r="Y4" i="135"/>
  <c r="J9" i="131"/>
  <c r="J47" i="131"/>
  <c r="Y17" i="131"/>
  <c r="T9" i="133"/>
  <c r="Y51" i="131"/>
  <c r="H541" i="131"/>
  <c r="H790" i="131"/>
  <c r="W416" i="131"/>
  <c r="R5" i="172"/>
  <c r="Y549" i="131"/>
  <c r="Y788" i="131"/>
  <c r="U741" i="131"/>
  <c r="P9" i="204"/>
  <c r="U773" i="131"/>
  <c r="Z10" i="131"/>
  <c r="Z48" i="131"/>
  <c r="J215" i="131"/>
  <c r="J549" i="131"/>
  <c r="J788" i="131"/>
  <c r="J520" i="131"/>
  <c r="J934" i="131"/>
  <c r="X918" i="131"/>
  <c r="S5" i="222"/>
  <c r="AA760" i="131"/>
  <c r="AA789" i="131"/>
  <c r="V7" i="209"/>
  <c r="AA315" i="131"/>
  <c r="AB541" i="131"/>
  <c r="AB790" i="131"/>
  <c r="AC740" i="131"/>
  <c r="X8" i="204"/>
  <c r="AC791" i="131"/>
  <c r="AC931" i="131"/>
  <c r="X8" i="223"/>
  <c r="AD213" i="131"/>
  <c r="AG10" i="131"/>
  <c r="AG48" i="131"/>
  <c r="AG9" i="131"/>
  <c r="AB11" i="53"/>
  <c r="AG47" i="131"/>
  <c r="AE215" i="131"/>
  <c r="AA720" i="131"/>
  <c r="I738" i="131"/>
  <c r="AF542" i="131"/>
  <c r="AF792" i="131"/>
  <c r="X549" i="131"/>
  <c r="X788" i="131"/>
  <c r="H9" i="131"/>
  <c r="H47" i="131"/>
  <c r="AF10" i="131"/>
  <c r="AF48" i="131"/>
  <c r="AG549" i="131"/>
  <c r="AG788" i="131"/>
  <c r="AC549" i="131"/>
  <c r="AC788" i="131"/>
  <c r="X6" i="209"/>
  <c r="AF216" i="131"/>
  <c r="AE507" i="131"/>
  <c r="AD939" i="131"/>
  <c r="Y5" i="224"/>
  <c r="AD738" i="131"/>
  <c r="Y6" i="204"/>
  <c r="X10" i="131"/>
  <c r="X48" i="131"/>
  <c r="Z708" i="131"/>
  <c r="U6" i="201"/>
  <c r="V216" i="131"/>
  <c r="Z541" i="131"/>
  <c r="Z790" i="131"/>
  <c r="U8" i="209"/>
  <c r="V518" i="131"/>
  <c r="Q7" i="182"/>
  <c r="X518" i="131"/>
  <c r="S7" i="182"/>
  <c r="Y10" i="131"/>
  <c r="Y48" i="131"/>
  <c r="W919" i="131"/>
  <c r="R6" i="222"/>
  <c r="I15" i="131"/>
  <c r="H15" i="131"/>
  <c r="U541" i="131"/>
  <c r="U790" i="131"/>
  <c r="P8" i="209"/>
  <c r="AA428" i="131"/>
  <c r="AA522" i="131"/>
  <c r="V11" i="182"/>
  <c r="AD104" i="131"/>
  <c r="Y12" i="141"/>
  <c r="AD541" i="131"/>
  <c r="AD790" i="131"/>
  <c r="Y8" i="209"/>
  <c r="AD103" i="131"/>
  <c r="Y11" i="141"/>
  <c r="X17" i="131"/>
  <c r="S9" i="133"/>
  <c r="X51" i="131"/>
  <c r="AD326" i="131"/>
  <c r="Y5" i="163"/>
  <c r="AF211" i="131"/>
  <c r="I99" i="131"/>
  <c r="I49" i="131"/>
  <c r="AF215" i="131"/>
  <c r="H760" i="131"/>
  <c r="H789" i="131"/>
  <c r="I215" i="131"/>
  <c r="AF549" i="131"/>
  <c r="AF788" i="131"/>
  <c r="AF739" i="131"/>
  <c r="AA7" i="204"/>
  <c r="AD15" i="131"/>
  <c r="Y7" i="133"/>
  <c r="I928" i="131"/>
  <c r="I9" i="131"/>
  <c r="I47" i="131"/>
  <c r="AE9" i="131"/>
  <c r="Z11" i="53"/>
  <c r="AE47" i="131"/>
  <c r="AF738" i="131"/>
  <c r="AA6" i="204"/>
  <c r="AB738" i="131"/>
  <c r="W6" i="204"/>
  <c r="AG542" i="131"/>
  <c r="AG792" i="131"/>
  <c r="AB10" i="209"/>
  <c r="AE720" i="131"/>
  <c r="J213" i="131"/>
  <c r="Y708" i="131"/>
  <c r="T6" i="201"/>
  <c r="Y541" i="131"/>
  <c r="Y790" i="131"/>
  <c r="Z215" i="131"/>
  <c r="Y760" i="131"/>
  <c r="Y789" i="131"/>
  <c r="T7" i="209"/>
  <c r="H709" i="131"/>
  <c r="H507" i="131"/>
  <c r="V931" i="131"/>
  <c r="Q8" i="223"/>
  <c r="I709" i="131"/>
  <c r="AA518" i="131"/>
  <c r="V7" i="182"/>
  <c r="X202" i="131"/>
  <c r="S10" i="151"/>
  <c r="AE211" i="131"/>
  <c r="Z7" i="152"/>
  <c r="AF25" i="131"/>
  <c r="AA6" i="134"/>
  <c r="W9" i="131"/>
  <c r="R11" i="53"/>
  <c r="W47" i="131"/>
  <c r="U25" i="131"/>
  <c r="U708" i="131"/>
  <c r="P6" i="201"/>
  <c r="AA759" i="131"/>
  <c r="I542" i="131"/>
  <c r="I792" i="131"/>
  <c r="U428" i="131"/>
  <c r="U522" i="131"/>
  <c r="P11" i="182"/>
  <c r="AC541" i="131"/>
  <c r="AC790" i="131"/>
  <c r="AE933" i="131"/>
  <c r="H104" i="131"/>
  <c r="AE428" i="131"/>
  <c r="AE522" i="131"/>
  <c r="Z11" i="182"/>
  <c r="AF939" i="131"/>
  <c r="AD99" i="131"/>
  <c r="Y7" i="141"/>
  <c r="AD49" i="131"/>
  <c r="AF104" i="131"/>
  <c r="AA12" i="141"/>
  <c r="H719" i="131"/>
  <c r="Y215" i="131"/>
  <c r="Z507" i="131"/>
  <c r="J541" i="131"/>
  <c r="J790" i="131"/>
  <c r="U919" i="131"/>
  <c r="P6" i="222"/>
  <c r="AA419" i="131"/>
  <c r="V8" i="172"/>
  <c r="AA523" i="131"/>
  <c r="V12" i="182"/>
  <c r="W10" i="131"/>
  <c r="W48" i="131"/>
  <c r="V202" i="131"/>
  <c r="Q10" i="151"/>
  <c r="AB99" i="131"/>
  <c r="W7" i="141"/>
  <c r="AB49" i="131"/>
  <c r="AE760" i="131"/>
  <c r="AE789" i="131"/>
  <c r="Z7" i="209"/>
  <c r="H215" i="131"/>
  <c r="AC24" i="131"/>
  <c r="X5" i="134"/>
  <c r="AB215" i="131"/>
  <c r="W11" i="152"/>
  <c r="W738" i="131"/>
  <c r="I419" i="131"/>
  <c r="I523" i="131"/>
  <c r="AD428" i="131"/>
  <c r="AD522" i="131"/>
  <c r="Y11" i="182"/>
  <c r="I549" i="131"/>
  <c r="I788" i="131"/>
  <c r="AG918" i="131"/>
  <c r="AB5" i="222"/>
  <c r="H740" i="131"/>
  <c r="H791" i="131"/>
  <c r="H428" i="131"/>
  <c r="H522" i="131"/>
  <c r="W215" i="131"/>
  <c r="AF428" i="131"/>
  <c r="AF522" i="131"/>
  <c r="AA11" i="182"/>
  <c r="AC100" i="131"/>
  <c r="X8" i="141"/>
  <c r="AC50" i="131"/>
  <c r="U216" i="131"/>
  <c r="AE541" i="131"/>
  <c r="AE790" i="131"/>
  <c r="Z8" i="209"/>
  <c r="AB939" i="131"/>
  <c r="H508" i="131"/>
  <c r="V508" i="131"/>
  <c r="Q7" i="181"/>
  <c r="I508" i="131"/>
  <c r="X508" i="131"/>
  <c r="S7" i="181"/>
  <c r="AG508" i="131"/>
  <c r="AF508" i="131"/>
  <c r="T937" i="131"/>
  <c r="T428" i="131"/>
  <c r="S946" i="131"/>
  <c r="T946" i="131"/>
  <c r="T936" i="131"/>
  <c r="T541" i="131"/>
  <c r="K708" i="131"/>
  <c r="K542" i="131"/>
  <c r="K792" i="131"/>
  <c r="K718" i="131"/>
  <c r="K940" i="131"/>
  <c r="K222" i="131"/>
  <c r="K48" i="131"/>
  <c r="K428" i="131"/>
  <c r="K522" i="131"/>
  <c r="K101" i="131"/>
  <c r="K221" i="131"/>
  <c r="K51" i="131"/>
  <c r="K946" i="131"/>
  <c r="K104" i="131"/>
  <c r="K737" i="131"/>
  <c r="K787" i="131"/>
  <c r="K541" i="131"/>
  <c r="K790" i="131"/>
  <c r="J8" i="151"/>
  <c r="S428" i="131"/>
  <c r="S542" i="131"/>
  <c r="S541" i="131"/>
  <c r="R428" i="131"/>
  <c r="R522" i="131"/>
  <c r="M11" i="182"/>
  <c r="R933" i="131"/>
  <c r="M10" i="223"/>
  <c r="R541" i="131"/>
  <c r="R790" i="131"/>
  <c r="R769" i="131"/>
  <c r="M7" i="207"/>
  <c r="R222" i="131"/>
  <c r="M8" i="153"/>
  <c r="R48" i="131"/>
  <c r="R420" i="131"/>
  <c r="M9" i="172"/>
  <c r="R200" i="131"/>
  <c r="R748" i="131"/>
  <c r="M6" i="205"/>
  <c r="R922" i="131"/>
  <c r="M9" i="222"/>
  <c r="R937" i="131"/>
  <c r="M13" i="223"/>
  <c r="Q222" i="131"/>
  <c r="L8" i="153"/>
  <c r="Q48" i="131"/>
  <c r="Q16" i="131"/>
  <c r="L8" i="133"/>
  <c r="Q50" i="131"/>
  <c r="Q542" i="131"/>
  <c r="Q792" i="131"/>
  <c r="Q541" i="131"/>
  <c r="Q790" i="131"/>
  <c r="Q409" i="131"/>
  <c r="L8" i="171"/>
  <c r="Q772" i="131"/>
  <c r="L10" i="207"/>
  <c r="Q507" i="131"/>
  <c r="L6" i="181"/>
  <c r="Q928" i="131"/>
  <c r="L5" i="223"/>
  <c r="P417" i="131"/>
  <c r="K6" i="172"/>
  <c r="P909" i="131"/>
  <c r="K6" i="221"/>
  <c r="P541" i="131"/>
  <c r="P790" i="131"/>
  <c r="P542" i="131"/>
  <c r="P792" i="131"/>
  <c r="K12" i="182"/>
  <c r="K7" i="209"/>
  <c r="P198" i="131"/>
  <c r="K6" i="151"/>
  <c r="P929" i="131"/>
  <c r="K6" i="223"/>
  <c r="P942" i="131"/>
  <c r="P937" i="131"/>
  <c r="P104" i="131"/>
  <c r="K12" i="141"/>
  <c r="P428" i="131"/>
  <c r="P522" i="131"/>
  <c r="P406" i="131"/>
  <c r="K5" i="171"/>
  <c r="P222" i="131"/>
  <c r="K8" i="153"/>
  <c r="P48" i="131"/>
  <c r="P15" i="131"/>
  <c r="P49" i="131"/>
  <c r="P748" i="131"/>
  <c r="K6" i="205"/>
  <c r="K5" i="209"/>
  <c r="P221" i="131"/>
  <c r="K7" i="153"/>
  <c r="P51" i="131"/>
  <c r="P928" i="131"/>
  <c r="K5" i="223"/>
  <c r="M12" i="223"/>
  <c r="J5" i="206"/>
  <c r="V12" i="202"/>
  <c r="Q12" i="202"/>
  <c r="J11" i="202"/>
  <c r="J6" i="202"/>
  <c r="W13" i="141"/>
  <c r="O13" i="141"/>
  <c r="M13" i="141"/>
  <c r="P13" i="141"/>
  <c r="V13" i="141"/>
  <c r="X13" i="141"/>
  <c r="AB13" i="141"/>
  <c r="Z13" i="141"/>
  <c r="Z11" i="162"/>
  <c r="J11" i="162"/>
  <c r="J10" i="162"/>
  <c r="J10" i="152"/>
  <c r="X10" i="152"/>
  <c r="J9" i="162"/>
  <c r="S514" i="131"/>
  <c r="Z739" i="131"/>
  <c r="U7" i="204"/>
  <c r="K420" i="131"/>
  <c r="R198" i="131"/>
  <c r="M6" i="151"/>
  <c r="P326" i="131"/>
  <c r="K5" i="163"/>
  <c r="Z711" i="131"/>
  <c r="U9" i="201"/>
  <c r="Y719" i="131"/>
  <c r="R409" i="131"/>
  <c r="M8" i="171"/>
  <c r="Y508" i="131"/>
  <c r="K749" i="131"/>
  <c r="X718" i="131"/>
  <c r="AF103" i="131"/>
  <c r="AA11" i="141"/>
  <c r="Z213" i="131"/>
  <c r="Q315" i="131"/>
  <c r="L8" i="162"/>
  <c r="Z197" i="131"/>
  <c r="U5" i="151"/>
  <c r="V718" i="131"/>
  <c r="W506" i="131"/>
  <c r="AA747" i="131"/>
  <c r="V5" i="205"/>
  <c r="AG14" i="131"/>
  <c r="AB6" i="133"/>
  <c r="AF507" i="131"/>
  <c r="AA6" i="181"/>
  <c r="X197" i="131"/>
  <c r="S5" i="151"/>
  <c r="AG721" i="131"/>
  <c r="AB9" i="202"/>
  <c r="Y212" i="131"/>
  <c r="Q514" i="131"/>
  <c r="L13" i="181"/>
  <c r="AG24" i="131"/>
  <c r="AB5" i="134"/>
  <c r="AE740" i="131"/>
  <c r="Z8" i="204"/>
  <c r="S102" i="131"/>
  <c r="W211" i="131"/>
  <c r="W509" i="131"/>
  <c r="R8" i="181"/>
  <c r="W213" i="131"/>
  <c r="R9" i="152"/>
  <c r="AA932" i="131"/>
  <c r="V9" i="223"/>
  <c r="V327" i="131"/>
  <c r="Q6" i="163"/>
  <c r="U908" i="131"/>
  <c r="P5" i="221"/>
  <c r="AF99" i="131"/>
  <c r="AA7" i="141"/>
  <c r="AE756" i="131"/>
  <c r="Z4" i="206"/>
  <c r="Q199" i="131"/>
  <c r="Q105" i="131"/>
  <c r="L13" i="141"/>
  <c r="S105" i="131"/>
  <c r="N13" i="141"/>
  <c r="W313" i="131"/>
  <c r="W755" i="131"/>
  <c r="V754" i="131"/>
  <c r="Q12" i="205"/>
  <c r="H6" i="131"/>
  <c r="H710" i="131"/>
  <c r="J507" i="131"/>
  <c r="Q210" i="131"/>
  <c r="Q104" i="131"/>
  <c r="L12" i="141"/>
  <c r="X313" i="131"/>
  <c r="X755" i="131"/>
  <c r="Z214" i="131"/>
  <c r="U10" i="152"/>
  <c r="U313" i="131"/>
  <c r="U755" i="131"/>
  <c r="Y711" i="131"/>
  <c r="T9" i="201"/>
  <c r="H721" i="131"/>
  <c r="J740" i="131"/>
  <c r="R760" i="131"/>
  <c r="J720" i="131"/>
  <c r="J406" i="131"/>
  <c r="Q941" i="131"/>
  <c r="P754" i="131"/>
  <c r="K12" i="205"/>
  <c r="H313" i="131"/>
  <c r="H755" i="131"/>
  <c r="P313" i="131"/>
  <c r="P755" i="131"/>
  <c r="W105" i="131"/>
  <c r="R9" i="131"/>
  <c r="M11" i="53"/>
  <c r="Y214" i="131"/>
  <c r="T10" i="152"/>
  <c r="J326" i="131"/>
  <c r="Z506" i="131"/>
  <c r="U13" i="182"/>
  <c r="I417" i="131"/>
  <c r="R921" i="131"/>
  <c r="M8" i="222"/>
  <c r="Y934" i="131"/>
  <c r="T11" i="223"/>
  <c r="H919" i="131"/>
  <c r="J506" i="131"/>
  <c r="J5" i="131"/>
  <c r="Z941" i="131"/>
  <c r="V313" i="131"/>
  <c r="V755" i="131"/>
  <c r="AB717" i="131"/>
  <c r="AB417" i="131"/>
  <c r="W6" i="172"/>
  <c r="AB317" i="131"/>
  <c r="AC517" i="131"/>
  <c r="X6" i="182"/>
  <c r="I315" i="131"/>
  <c r="X754" i="131"/>
  <c r="S12" i="205"/>
  <c r="R930" i="131"/>
  <c r="K317" i="131"/>
  <c r="Y5" i="131"/>
  <c r="T7" i="53"/>
  <c r="Q737" i="131"/>
  <c r="L5" i="204"/>
  <c r="X740" i="131"/>
  <c r="S8" i="204"/>
  <c r="J416" i="131"/>
  <c r="H932" i="131"/>
  <c r="W200" i="131"/>
  <c r="R8" i="151"/>
  <c r="AA921" i="131"/>
  <c r="R201" i="131"/>
  <c r="AG934" i="131"/>
  <c r="AB11" i="223"/>
  <c r="J313" i="131"/>
  <c r="J755" i="131"/>
  <c r="J717" i="131"/>
  <c r="I313" i="131"/>
  <c r="I755" i="131"/>
  <c r="H100" i="131"/>
  <c r="H317" i="131"/>
  <c r="U717" i="131"/>
  <c r="P5" i="202"/>
  <c r="J418" i="131"/>
  <c r="S755" i="131"/>
  <c r="U327" i="131"/>
  <c r="P6" i="163"/>
  <c r="I197" i="131"/>
  <c r="J315" i="131"/>
  <c r="Z105" i="131"/>
  <c r="H200" i="131"/>
  <c r="J932" i="131"/>
  <c r="AA99" i="131"/>
  <c r="V7" i="141"/>
  <c r="AF406" i="131"/>
  <c r="AA5" i="171"/>
  <c r="H409" i="131"/>
  <c r="R754" i="131"/>
  <c r="M12" i="205"/>
  <c r="AC318" i="131"/>
  <c r="X11" i="162"/>
  <c r="AD766" i="131"/>
  <c r="AG327" i="131"/>
  <c r="AB6" i="163"/>
  <c r="AG103" i="131"/>
  <c r="AB11" i="141"/>
  <c r="AG760" i="131"/>
  <c r="AG420" i="131"/>
  <c r="AB9" i="172"/>
  <c r="AG326" i="131"/>
  <c r="AB5" i="163"/>
  <c r="AG506" i="131"/>
  <c r="AG99" i="131"/>
  <c r="AB7" i="141"/>
  <c r="AG718" i="131"/>
  <c r="AG313" i="131"/>
  <c r="AG755" i="131"/>
  <c r="AB13" i="205"/>
  <c r="AG102" i="131"/>
  <c r="AB10" i="141"/>
  <c r="AG709" i="131"/>
  <c r="AB7" i="201"/>
  <c r="AG929" i="131"/>
  <c r="AB6" i="223"/>
  <c r="AG517" i="131"/>
  <c r="AB6" i="182"/>
  <c r="AF928" i="131"/>
  <c r="AA5" i="223"/>
  <c r="AG920" i="131"/>
  <c r="AB7" i="222"/>
  <c r="AF941" i="131"/>
  <c r="AF313" i="131"/>
  <c r="AF755" i="131"/>
  <c r="AA13" i="205"/>
  <c r="AF721" i="131"/>
  <c r="AA9" i="202"/>
  <c r="AE418" i="131"/>
  <c r="Z7" i="172"/>
  <c r="AF102" i="131"/>
  <c r="AA10" i="141"/>
  <c r="AF919" i="131"/>
  <c r="AA6" i="222"/>
  <c r="AE315" i="131"/>
  <c r="AA13" i="183"/>
  <c r="AF312" i="131"/>
  <c r="AE214" i="131"/>
  <c r="AF710" i="131"/>
  <c r="AA8" i="201"/>
  <c r="AF328" i="131"/>
  <c r="AE417" i="131"/>
  <c r="Z6" i="172"/>
  <c r="AF506" i="131"/>
  <c r="AE934" i="131"/>
  <c r="Z11" i="223"/>
  <c r="AE421" i="131"/>
  <c r="Z10" i="172"/>
  <c r="AE328" i="131"/>
  <c r="Z7" i="163"/>
  <c r="AE506" i="131"/>
  <c r="AE420" i="131"/>
  <c r="Z9" i="172"/>
  <c r="AD421" i="131"/>
  <c r="Y10" i="172"/>
  <c r="AD409" i="131"/>
  <c r="Y8" i="171"/>
  <c r="AE747" i="131"/>
  <c r="Z5" i="205"/>
  <c r="AE416" i="131"/>
  <c r="Z5" i="172"/>
  <c r="AD929" i="131"/>
  <c r="Y6" i="223"/>
  <c r="AE313" i="131"/>
  <c r="AE755" i="131"/>
  <c r="Z13" i="205"/>
  <c r="AC508" i="131"/>
  <c r="AD527" i="131"/>
  <c r="AD941" i="131"/>
  <c r="AD719" i="131"/>
  <c r="AD921" i="131"/>
  <c r="Y8" i="222"/>
  <c r="AD720" i="131"/>
  <c r="AD313" i="131"/>
  <c r="AD755" i="131"/>
  <c r="Y13" i="205"/>
  <c r="AD717" i="131"/>
  <c r="AD417" i="131"/>
  <c r="Y6" i="172"/>
  <c r="AD327" i="131"/>
  <c r="Y6" i="163"/>
  <c r="AC929" i="131"/>
  <c r="X6" i="223"/>
  <c r="Y4" i="221"/>
  <c r="AC14" i="131"/>
  <c r="X6" i="133"/>
  <c r="AC754" i="131"/>
  <c r="X12" i="205"/>
  <c r="AC16" i="131"/>
  <c r="X8" i="133"/>
  <c r="AB97" i="131"/>
  <c r="W5" i="141"/>
  <c r="AC928" i="131"/>
  <c r="X5" i="223"/>
  <c r="AC99" i="131"/>
  <c r="X7" i="141"/>
  <c r="AC413" i="131"/>
  <c r="X12" i="171"/>
  <c r="AC212" i="131"/>
  <c r="X8" i="152"/>
  <c r="AC418" i="131"/>
  <c r="X7" i="172"/>
  <c r="AB508" i="131"/>
  <c r="AC101" i="131"/>
  <c r="X9" i="141"/>
  <c r="AC313" i="131"/>
  <c r="AC755" i="131"/>
  <c r="X13" i="205"/>
  <c r="AC918" i="131"/>
  <c r="X5" i="222"/>
  <c r="U4" i="239"/>
  <c r="U4" i="204"/>
  <c r="AB721" i="131"/>
  <c r="W9" i="202"/>
  <c r="AB326" i="131"/>
  <c r="W5" i="163"/>
  <c r="AB740" i="131"/>
  <c r="W8" i="204"/>
  <c r="AB313" i="131"/>
  <c r="AB755" i="131"/>
  <c r="W13" i="205"/>
  <c r="AB413" i="131"/>
  <c r="W12" i="171"/>
  <c r="AB909" i="131"/>
  <c r="W6" i="221"/>
  <c r="AB929" i="131"/>
  <c r="W6" i="223"/>
  <c r="AA4" i="131"/>
  <c r="V6" i="53"/>
  <c r="AB711" i="131"/>
  <c r="W9" i="201"/>
  <c r="AB509" i="131"/>
  <c r="W8" i="181"/>
  <c r="AB709" i="131"/>
  <c r="W7" i="201"/>
  <c r="AA740" i="131"/>
  <c r="V8" i="204"/>
  <c r="AB754" i="131"/>
  <c r="W12" i="205"/>
  <c r="AB7" i="131"/>
  <c r="W9" i="53"/>
  <c r="AB759" i="131"/>
  <c r="AB760" i="131"/>
  <c r="AA527" i="131"/>
  <c r="J11" i="205"/>
  <c r="Z98" i="131"/>
  <c r="U6" i="141"/>
  <c r="AA710" i="131"/>
  <c r="V8" i="201"/>
  <c r="AA754" i="131"/>
  <c r="V12" i="205"/>
  <c r="Z516" i="131"/>
  <c r="U5" i="182"/>
  <c r="Z413" i="131"/>
  <c r="U12" i="171"/>
  <c r="Z5" i="131"/>
  <c r="U7" i="53"/>
  <c r="AA918" i="131"/>
  <c r="V5" i="222"/>
  <c r="Z717" i="131"/>
  <c r="Z720" i="131"/>
  <c r="Z933" i="131"/>
  <c r="V13" i="183"/>
  <c r="AA312" i="131"/>
  <c r="AA313" i="131"/>
  <c r="AA755" i="131"/>
  <c r="V13" i="205"/>
  <c r="AA98" i="131"/>
  <c r="V6" i="141"/>
  <c r="Z101" i="131"/>
  <c r="U9" i="141"/>
  <c r="Y413" i="131"/>
  <c r="T12" i="171"/>
  <c r="Z313" i="131"/>
  <c r="Z755" i="131"/>
  <c r="U13" i="205"/>
  <c r="Z103" i="131"/>
  <c r="U11" i="141"/>
  <c r="Y24" i="131"/>
  <c r="T5" i="134"/>
  <c r="Y418" i="131"/>
  <c r="T7" i="172"/>
  <c r="Y99" i="131"/>
  <c r="T7" i="141"/>
  <c r="Z318" i="131"/>
  <c r="U11" i="162"/>
  <c r="Z919" i="131"/>
  <c r="U6" i="222"/>
  <c r="Y313" i="131"/>
  <c r="T6" i="162"/>
  <c r="Y755" i="131"/>
  <c r="T13" i="205"/>
  <c r="Y197" i="131"/>
  <c r="T5" i="151"/>
  <c r="Y754" i="131"/>
  <c r="T12" i="205"/>
  <c r="Y421" i="131"/>
  <c r="T10" i="172"/>
  <c r="Z7" i="131"/>
  <c r="U9" i="53"/>
  <c r="Z406" i="131"/>
  <c r="U5" i="171"/>
  <c r="Z918" i="131"/>
  <c r="U5" i="222"/>
  <c r="Y327" i="131"/>
  <c r="T6" i="163"/>
  <c r="Z326" i="131"/>
  <c r="U5" i="163"/>
  <c r="Z104" i="131"/>
  <c r="U12" i="141"/>
  <c r="Y739" i="131"/>
  <c r="T7" i="204"/>
  <c r="X418" i="131"/>
  <c r="S7" i="172"/>
  <c r="Y326" i="131"/>
  <c r="T5" i="163"/>
  <c r="Y104" i="131"/>
  <c r="T12" i="141"/>
  <c r="Y918" i="131"/>
  <c r="T5" i="222"/>
  <c r="Y921" i="131"/>
  <c r="T8" i="222"/>
  <c r="Y103" i="131"/>
  <c r="T11" i="141"/>
  <c r="Y747" i="131"/>
  <c r="T5" i="205"/>
  <c r="Y933" i="131"/>
  <c r="Y417" i="131"/>
  <c r="T6" i="172"/>
  <c r="X99" i="131"/>
  <c r="S7" i="141"/>
  <c r="W720" i="131"/>
  <c r="R8" i="202"/>
  <c r="W417" i="131"/>
  <c r="R6" i="172"/>
  <c r="X711" i="131"/>
  <c r="S9" i="201"/>
  <c r="X107" i="131"/>
  <c r="X105" i="131"/>
  <c r="X941" i="131"/>
  <c r="X326" i="131"/>
  <c r="S5" i="163"/>
  <c r="X104" i="131"/>
  <c r="S12" i="141"/>
  <c r="X760" i="131"/>
  <c r="W759" i="131"/>
  <c r="R7" i="206"/>
  <c r="W409" i="131"/>
  <c r="R8" i="171"/>
  <c r="W760" i="131"/>
  <c r="R8" i="206"/>
  <c r="W6" i="131"/>
  <c r="R8" i="53"/>
  <c r="V527" i="131"/>
  <c r="W14" i="131"/>
  <c r="R6" i="133"/>
  <c r="W719" i="131"/>
  <c r="W326" i="131"/>
  <c r="R5" i="163"/>
  <c r="W104" i="131"/>
  <c r="R12" i="141"/>
  <c r="W717" i="131"/>
  <c r="R5" i="202"/>
  <c r="Q12" i="141"/>
  <c r="Q13" i="141"/>
  <c r="W928" i="131"/>
  <c r="R5" i="223"/>
  <c r="W747" i="131"/>
  <c r="R5" i="205"/>
  <c r="U929" i="131"/>
  <c r="P6" i="223"/>
  <c r="U709" i="131"/>
  <c r="P7" i="201"/>
  <c r="V932" i="131"/>
  <c r="Q9" i="223"/>
  <c r="V101" i="131"/>
  <c r="Q9" i="141"/>
  <c r="U4" i="131"/>
  <c r="P6" i="53"/>
  <c r="U747" i="131"/>
  <c r="P5" i="205"/>
  <c r="U317" i="131"/>
  <c r="T103" i="131"/>
  <c r="O11" i="141"/>
  <c r="U417" i="131"/>
  <c r="P6" i="172"/>
  <c r="U14" i="131"/>
  <c r="P6" i="133"/>
  <c r="U418" i="131"/>
  <c r="P7" i="172"/>
  <c r="AB4" i="222"/>
  <c r="P312" i="131"/>
  <c r="O908" i="131"/>
  <c r="J5" i="221"/>
  <c r="O506" i="131"/>
  <c r="N98" i="131"/>
  <c r="I6" i="141"/>
  <c r="N717" i="131"/>
  <c r="I5" i="202"/>
  <c r="N103" i="131"/>
  <c r="I11" i="141"/>
  <c r="N942" i="131"/>
  <c r="I8" i="224"/>
  <c r="M420" i="131"/>
  <c r="H9" i="172"/>
  <c r="K422" i="131"/>
  <c r="M422" i="131"/>
  <c r="H11" i="172"/>
  <c r="K507" i="131"/>
  <c r="K509" i="131"/>
  <c r="M719" i="131"/>
  <c r="M908" i="131"/>
  <c r="H5" i="221"/>
  <c r="K103" i="131"/>
  <c r="M717" i="131"/>
  <c r="J911" i="131"/>
  <c r="J946" i="131"/>
  <c r="J439" i="131"/>
  <c r="J514" i="131"/>
  <c r="S8" i="131"/>
  <c r="N10" i="53"/>
  <c r="W16" i="131"/>
  <c r="R8" i="133"/>
  <c r="X942" i="131"/>
  <c r="X922" i="131"/>
  <c r="V316" i="131"/>
  <c r="Q9" i="162"/>
  <c r="V26" i="131"/>
  <c r="Q7" i="134"/>
  <c r="W309" i="131"/>
  <c r="W28" i="131"/>
  <c r="Q102" i="131"/>
  <c r="L10" i="141"/>
  <c r="I221" i="131"/>
  <c r="I17" i="131"/>
  <c r="V25" i="131"/>
  <c r="I918" i="131"/>
  <c r="W750" i="131"/>
  <c r="W768" i="131"/>
  <c r="AA222" i="131"/>
  <c r="V8" i="153"/>
  <c r="AA10" i="131"/>
  <c r="AA3" i="131"/>
  <c r="V5" i="53"/>
  <c r="AA945" i="131"/>
  <c r="V11" i="224"/>
  <c r="AB758" i="131"/>
  <c r="AB512" i="131"/>
  <c r="AC422" i="131"/>
  <c r="X11" i="172"/>
  <c r="AC742" i="131"/>
  <c r="AC411" i="131"/>
  <c r="X10" i="171"/>
  <c r="AC11" i="131"/>
  <c r="AC912" i="131"/>
  <c r="AC330" i="131"/>
  <c r="X9" i="163"/>
  <c r="AD199" i="131"/>
  <c r="Y7" i="151"/>
  <c r="AD19" i="131"/>
  <c r="Y11" i="133"/>
  <c r="AD412" i="131"/>
  <c r="Y11" i="171"/>
  <c r="AD722" i="131"/>
  <c r="Y10" i="202"/>
  <c r="AD209" i="131"/>
  <c r="AD30" i="131"/>
  <c r="Y11" i="134"/>
  <c r="AD752" i="131"/>
  <c r="Y10" i="205"/>
  <c r="AD764" i="131"/>
  <c r="V98" i="131"/>
  <c r="Q6" i="141"/>
  <c r="H199" i="131"/>
  <c r="H19" i="131"/>
  <c r="V328" i="131"/>
  <c r="AC210" i="131"/>
  <c r="AC18" i="131"/>
  <c r="X10" i="133"/>
  <c r="W212" i="131"/>
  <c r="AF751" i="131"/>
  <c r="AA9" i="205"/>
  <c r="AF767" i="131"/>
  <c r="AA5" i="207"/>
  <c r="AF753" i="131"/>
  <c r="AA11" i="205"/>
  <c r="AF513" i="131"/>
  <c r="H753" i="131"/>
  <c r="H513" i="131"/>
  <c r="AC750" i="131"/>
  <c r="AC768" i="131"/>
  <c r="X6" i="207"/>
  <c r="AC752" i="131"/>
  <c r="X10" i="205"/>
  <c r="AC764" i="131"/>
  <c r="I748" i="131"/>
  <c r="I744" i="131"/>
  <c r="X721" i="131"/>
  <c r="S9" i="202"/>
  <c r="AG410" i="131"/>
  <c r="AB9" i="171"/>
  <c r="AG741" i="131"/>
  <c r="AB9" i="204"/>
  <c r="AG423" i="131"/>
  <c r="AB12" i="172"/>
  <c r="AG201" i="131"/>
  <c r="AB9" i="151"/>
  <c r="AA439" i="131"/>
  <c r="AA514" i="131"/>
  <c r="AD529" i="131"/>
  <c r="AD724" i="131"/>
  <c r="AB519" i="131"/>
  <c r="W8" i="182"/>
  <c r="U751" i="131"/>
  <c r="P9" i="205"/>
  <c r="U767" i="131"/>
  <c r="AA436" i="131"/>
  <c r="AA761" i="131"/>
  <c r="V410" i="131"/>
  <c r="Q9" i="171"/>
  <c r="V741" i="131"/>
  <c r="Q9" i="204"/>
  <c r="AB411" i="131"/>
  <c r="W10" i="171"/>
  <c r="AB11" i="131"/>
  <c r="AF412" i="131"/>
  <c r="AA11" i="171"/>
  <c r="AF722" i="131"/>
  <c r="I420" i="131"/>
  <c r="W529" i="131"/>
  <c r="W724" i="131"/>
  <c r="AD519" i="131"/>
  <c r="Y8" i="182"/>
  <c r="H510" i="131"/>
  <c r="H518" i="131"/>
  <c r="X509" i="131"/>
  <c r="S8" i="181"/>
  <c r="Q722" i="131"/>
  <c r="AG5" i="131"/>
  <c r="AB7" i="53"/>
  <c r="I529" i="131"/>
  <c r="I724" i="131"/>
  <c r="U408" i="131"/>
  <c r="P7" i="171"/>
  <c r="U770" i="131"/>
  <c r="P8" i="207"/>
  <c r="X407" i="131"/>
  <c r="S6" i="171"/>
  <c r="X762" i="131"/>
  <c r="Y407" i="131"/>
  <c r="T6" i="171"/>
  <c r="Y762" i="131"/>
  <c r="Y749" i="131"/>
  <c r="T7" i="205"/>
  <c r="Y745" i="131"/>
  <c r="T13" i="204"/>
  <c r="H408" i="131"/>
  <c r="H770" i="131"/>
  <c r="Z422" i="131"/>
  <c r="U11" i="172"/>
  <c r="Z742" i="131"/>
  <c r="Y912" i="131"/>
  <c r="Y330" i="131"/>
  <c r="T9" i="163"/>
  <c r="H209" i="131"/>
  <c r="H30" i="131"/>
  <c r="V308" i="131"/>
  <c r="V27" i="131"/>
  <c r="Q8" i="134"/>
  <c r="W102" i="131"/>
  <c r="R10" i="141"/>
  <c r="W327" i="131"/>
  <c r="R6" i="163"/>
  <c r="Z200" i="131"/>
  <c r="U8" i="151"/>
  <c r="Y101" i="131"/>
  <c r="T9" i="141"/>
  <c r="Y316" i="131"/>
  <c r="T9" i="162"/>
  <c r="Y26" i="131"/>
  <c r="T7" i="134"/>
  <c r="W752" i="131"/>
  <c r="R10" i="205"/>
  <c r="W764" i="131"/>
  <c r="M760" i="131"/>
  <c r="H410" i="131"/>
  <c r="H741" i="131"/>
  <c r="W439" i="131"/>
  <c r="W514" i="131"/>
  <c r="R13" i="181"/>
  <c r="I4" i="131"/>
  <c r="I750" i="131"/>
  <c r="I768" i="131"/>
  <c r="H752" i="131"/>
  <c r="H764" i="131"/>
  <c r="Z758" i="131"/>
  <c r="Z512" i="131"/>
  <c r="U749" i="131"/>
  <c r="P7" i="205"/>
  <c r="U745" i="131"/>
  <c r="P13" i="204"/>
  <c r="Z423" i="131"/>
  <c r="U12" i="172"/>
  <c r="Z201" i="131"/>
  <c r="U9" i="151"/>
  <c r="I752" i="131"/>
  <c r="I764" i="131"/>
  <c r="S720" i="131"/>
  <c r="O749" i="131"/>
  <c r="J7" i="205"/>
  <c r="O745" i="131"/>
  <c r="J13" i="204"/>
  <c r="W408" i="131"/>
  <c r="R7" i="171"/>
  <c r="W770" i="131"/>
  <c r="R8" i="207"/>
  <c r="I423" i="131"/>
  <c r="I201" i="131"/>
  <c r="X528" i="131"/>
  <c r="X723" i="131"/>
  <c r="S11" i="202"/>
  <c r="P510" i="131"/>
  <c r="Z710" i="131"/>
  <c r="U8" i="201"/>
  <c r="H711" i="131"/>
  <c r="Y717" i="131"/>
  <c r="V422" i="131"/>
  <c r="Q11" i="172"/>
  <c r="V742" i="131"/>
  <c r="H412" i="131"/>
  <c r="H722" i="131"/>
  <c r="Z529" i="131"/>
  <c r="Z724" i="131"/>
  <c r="H909" i="131"/>
  <c r="V312" i="131"/>
  <c r="J4" i="131"/>
  <c r="Y910" i="131"/>
  <c r="T7" i="221"/>
  <c r="Y944" i="131"/>
  <c r="T10" i="224"/>
  <c r="Y422" i="131"/>
  <c r="T11" i="172"/>
  <c r="Y742" i="131"/>
  <c r="N517" i="131"/>
  <c r="I6" i="182"/>
  <c r="Y511" i="131"/>
  <c r="T10" i="181"/>
  <c r="Y521" i="131"/>
  <c r="T10" i="182"/>
  <c r="M416" i="131"/>
  <c r="H5" i="172"/>
  <c r="M940" i="131"/>
  <c r="H6" i="224"/>
  <c r="J909" i="131"/>
  <c r="Y406" i="131"/>
  <c r="T5" i="171"/>
  <c r="J509" i="131"/>
  <c r="Z3" i="131"/>
  <c r="U5" i="53"/>
  <c r="Z945" i="131"/>
  <c r="H4" i="131"/>
  <c r="J908" i="131"/>
  <c r="W909" i="131"/>
  <c r="R6" i="221"/>
  <c r="V211" i="131"/>
  <c r="T32" i="131"/>
  <c r="V326" i="131"/>
  <c r="Q5" i="163"/>
  <c r="X198" i="131"/>
  <c r="X29" i="131"/>
  <c r="P103" i="131"/>
  <c r="K11" i="141"/>
  <c r="W707" i="131"/>
  <c r="R5" i="201"/>
  <c r="W763" i="131"/>
  <c r="R11" i="206"/>
  <c r="V757" i="131"/>
  <c r="Q5" i="206"/>
  <c r="V725" i="131"/>
  <c r="V747" i="131"/>
  <c r="Q5" i="205"/>
  <c r="V751" i="131"/>
  <c r="Q9" i="205"/>
  <c r="V767" i="131"/>
  <c r="W312" i="131"/>
  <c r="AA751" i="131"/>
  <c r="V9" i="205"/>
  <c r="AA767" i="131"/>
  <c r="V5" i="207"/>
  <c r="AA210" i="131"/>
  <c r="AA18" i="131"/>
  <c r="V10" i="133"/>
  <c r="AA753" i="131"/>
  <c r="V11" i="205"/>
  <c r="AA513" i="131"/>
  <c r="AA1012" i="131"/>
  <c r="AA930" i="131"/>
  <c r="V7" i="223"/>
  <c r="AB316" i="131"/>
  <c r="W9" i="162"/>
  <c r="AB26" i="131"/>
  <c r="W7" i="134"/>
  <c r="AB749" i="131"/>
  <c r="W7" i="205"/>
  <c r="AB745" i="131"/>
  <c r="W13" i="204"/>
  <c r="AB214" i="131"/>
  <c r="AB221" i="131"/>
  <c r="W7" i="153"/>
  <c r="AB17" i="131"/>
  <c r="W9" i="133"/>
  <c r="AC510" i="131"/>
  <c r="AC518" i="131"/>
  <c r="X7" i="182"/>
  <c r="AC419" i="131"/>
  <c r="X8" i="172"/>
  <c r="AC910" i="131"/>
  <c r="X7" i="221"/>
  <c r="AC944" i="131"/>
  <c r="AD436" i="131"/>
  <c r="AD761" i="131"/>
  <c r="AD8" i="131"/>
  <c r="Y10" i="53"/>
  <c r="AD943" i="131"/>
  <c r="AD750" i="131"/>
  <c r="AD768" i="131"/>
  <c r="Y6" i="207"/>
  <c r="AD758" i="131"/>
  <c r="AD512" i="131"/>
  <c r="X328" i="131"/>
  <c r="AG198" i="131"/>
  <c r="AB6" i="151"/>
  <c r="AG29" i="131"/>
  <c r="AB10" i="134"/>
  <c r="X213" i="131"/>
  <c r="AF199" i="131"/>
  <c r="AA7" i="151"/>
  <c r="AF19" i="131"/>
  <c r="AF316" i="131"/>
  <c r="AA9" i="162"/>
  <c r="AF26" i="131"/>
  <c r="AA7" i="134"/>
  <c r="W103" i="131"/>
  <c r="R11" i="141"/>
  <c r="AE753" i="131"/>
  <c r="Z11" i="205"/>
  <c r="AE513" i="131"/>
  <c r="AG758" i="131"/>
  <c r="AG512" i="131"/>
  <c r="I25" i="131"/>
  <c r="Q753" i="131"/>
  <c r="L13" i="205"/>
  <c r="I757" i="131"/>
  <c r="I725" i="131"/>
  <c r="I751" i="131"/>
  <c r="I767" i="131"/>
  <c r="I753" i="131"/>
  <c r="I513" i="131"/>
  <c r="AA737" i="131"/>
  <c r="V5" i="204"/>
  <c r="AA743" i="131"/>
  <c r="V11" i="204"/>
  <c r="V752" i="131"/>
  <c r="Q10" i="205"/>
  <c r="V764" i="131"/>
  <c r="W757" i="131"/>
  <c r="W725" i="131"/>
  <c r="AF422" i="131"/>
  <c r="AA11" i="172"/>
  <c r="AF742" i="131"/>
  <c r="AF411" i="131"/>
  <c r="AA10" i="171"/>
  <c r="AF11" i="131"/>
  <c r="AA13" i="53"/>
  <c r="U316" i="131"/>
  <c r="P9" i="162"/>
  <c r="U26" i="131"/>
  <c r="P7" i="134"/>
  <c r="H439" i="131"/>
  <c r="H514" i="131"/>
  <c r="Y8" i="131"/>
  <c r="T10" i="53"/>
  <c r="Y943" i="131"/>
  <c r="X1012" i="131"/>
  <c r="X930" i="131"/>
  <c r="I407" i="131"/>
  <c r="I762" i="131"/>
  <c r="Z910" i="131"/>
  <c r="U7" i="221"/>
  <c r="Z944" i="131"/>
  <c r="U10" i="224"/>
  <c r="Y411" i="131"/>
  <c r="T10" i="171"/>
  <c r="Y11" i="131"/>
  <c r="T13" i="53"/>
  <c r="M314" i="131"/>
  <c r="M32" i="131"/>
  <c r="V99" i="131"/>
  <c r="Q7" i="141"/>
  <c r="V314" i="131"/>
  <c r="V32" i="131"/>
  <c r="Q13" i="134"/>
  <c r="H309" i="131"/>
  <c r="H28" i="131"/>
  <c r="Z97" i="131"/>
  <c r="U5" i="141"/>
  <c r="K308" i="131"/>
  <c r="K27" i="131"/>
  <c r="N101" i="131"/>
  <c r="I9" i="141"/>
  <c r="K309" i="131"/>
  <c r="K28" i="131"/>
  <c r="U309" i="131"/>
  <c r="U28" i="131"/>
  <c r="N309" i="131"/>
  <c r="N28" i="131"/>
  <c r="Y200" i="131"/>
  <c r="T8" i="151"/>
  <c r="Z718" i="131"/>
  <c r="N753" i="131"/>
  <c r="I13" i="205"/>
  <c r="V760" i="131"/>
  <c r="Z750" i="131"/>
  <c r="Z768" i="131"/>
  <c r="U6" i="207"/>
  <c r="V411" i="131"/>
  <c r="Q10" i="171"/>
  <c r="V11" i="131"/>
  <c r="Q13" i="53"/>
  <c r="H413" i="131"/>
  <c r="I531" i="131"/>
  <c r="I769" i="131"/>
  <c r="I12" i="183"/>
  <c r="H511" i="131"/>
  <c r="H521" i="131"/>
  <c r="O220" i="131"/>
  <c r="J6" i="153"/>
  <c r="O5" i="131"/>
  <c r="J7" i="53"/>
  <c r="K717" i="131"/>
  <c r="Z751" i="131"/>
  <c r="U9" i="205"/>
  <c r="Z767" i="131"/>
  <c r="U5" i="207"/>
  <c r="J14" i="131"/>
  <c r="Y758" i="131"/>
  <c r="Y512" i="131"/>
  <c r="Y720" i="131"/>
  <c r="T8" i="202"/>
  <c r="J750" i="131"/>
  <c r="J768" i="131"/>
  <c r="Y423" i="131"/>
  <c r="T12" i="172"/>
  <c r="Y201" i="131"/>
  <c r="T9" i="151"/>
  <c r="Z439" i="131"/>
  <c r="Z514" i="131"/>
  <c r="J529" i="131"/>
  <c r="J724" i="131"/>
  <c r="W749" i="131"/>
  <c r="R7" i="205"/>
  <c r="W745" i="131"/>
  <c r="R13" i="204"/>
  <c r="I439" i="131"/>
  <c r="I514" i="131"/>
  <c r="J6" i="131"/>
  <c r="X3" i="131"/>
  <c r="X945" i="131"/>
  <c r="Y710" i="131"/>
  <c r="T8" i="201"/>
  <c r="H13" i="131"/>
  <c r="Z408" i="131"/>
  <c r="U7" i="171"/>
  <c r="Z770" i="131"/>
  <c r="U8" i="207"/>
  <c r="U423" i="131"/>
  <c r="P12" i="172"/>
  <c r="U201" i="131"/>
  <c r="P9" i="151"/>
  <c r="Y740" i="131"/>
  <c r="T8" i="204"/>
  <c r="Y529" i="131"/>
  <c r="Y724" i="131"/>
  <c r="V912" i="131"/>
  <c r="V330" i="131"/>
  <c r="Q9" i="163"/>
  <c r="M517" i="131"/>
  <c r="H6" i="182"/>
  <c r="J15" i="131"/>
  <c r="V940" i="131"/>
  <c r="Q6" i="224"/>
  <c r="V935" i="131"/>
  <c r="H911" i="131"/>
  <c r="H946" i="131"/>
  <c r="K909" i="131"/>
  <c r="V942" i="131"/>
  <c r="V922" i="131"/>
  <c r="M929" i="131"/>
  <c r="H6" i="223"/>
  <c r="J423" i="131"/>
  <c r="J201" i="131"/>
  <c r="J533" i="131"/>
  <c r="Y3" i="131"/>
  <c r="T5" i="53"/>
  <c r="Y945" i="131"/>
  <c r="W929" i="131"/>
  <c r="R6" i="223"/>
  <c r="W197" i="131"/>
  <c r="U212" i="131"/>
  <c r="W209" i="131"/>
  <c r="W30" i="131"/>
  <c r="R11" i="134"/>
  <c r="V97" i="131"/>
  <c r="Q5" i="141"/>
  <c r="X103" i="131"/>
  <c r="S11" i="141"/>
  <c r="U758" i="131"/>
  <c r="U512" i="131"/>
  <c r="U720" i="131"/>
  <c r="P8" i="202"/>
  <c r="AA528" i="131"/>
  <c r="AA723" i="131"/>
  <c r="AA940" i="131"/>
  <c r="V6" i="224"/>
  <c r="AA935" i="131"/>
  <c r="AB4" i="131"/>
  <c r="W6" i="53"/>
  <c r="AB707" i="131"/>
  <c r="W5" i="201"/>
  <c r="AB763" i="131"/>
  <c r="AB210" i="131"/>
  <c r="AB18" i="131"/>
  <c r="W10" i="133"/>
  <c r="AB727" i="131"/>
  <c r="AB329" i="131"/>
  <c r="W8" i="163"/>
  <c r="AC748" i="131"/>
  <c r="X6" i="205"/>
  <c r="AC744" i="131"/>
  <c r="X12" i="204"/>
  <c r="AD13" i="131"/>
  <c r="Y5" i="133"/>
  <c r="AD769" i="131"/>
  <c r="Y7" i="207"/>
  <c r="AD16" i="131"/>
  <c r="Y8" i="133"/>
  <c r="Y198" i="131"/>
  <c r="T6" i="151"/>
  <c r="Y29" i="131"/>
  <c r="T10" i="134"/>
  <c r="R314" i="131"/>
  <c r="R32" i="131"/>
  <c r="M308" i="131"/>
  <c r="M27" i="131"/>
  <c r="H8" i="134"/>
  <c r="I210" i="131"/>
  <c r="I18" i="131"/>
  <c r="O439" i="131"/>
  <c r="O514" i="131"/>
  <c r="J13" i="181"/>
  <c r="V528" i="131"/>
  <c r="V723" i="131"/>
  <c r="Q11" i="202"/>
  <c r="J532" i="131"/>
  <c r="J519" i="131"/>
  <c r="Z511" i="131"/>
  <c r="Z521" i="131"/>
  <c r="U10" i="182"/>
  <c r="H727" i="131"/>
  <c r="H329" i="131"/>
  <c r="U199" i="131"/>
  <c r="U19" i="131"/>
  <c r="J308" i="131"/>
  <c r="J27" i="131"/>
  <c r="P314" i="131"/>
  <c r="P32" i="131"/>
  <c r="I209" i="131"/>
  <c r="I30" i="131"/>
  <c r="H506" i="131"/>
  <c r="Q309" i="131"/>
  <c r="Q28" i="131"/>
  <c r="Z209" i="131"/>
  <c r="Z30" i="131"/>
  <c r="U11" i="134"/>
  <c r="K200" i="131"/>
  <c r="J101" i="131"/>
  <c r="Y213" i="131"/>
  <c r="T9" i="152"/>
  <c r="U221" i="131"/>
  <c r="P7" i="153"/>
  <c r="U17" i="131"/>
  <c r="P9" i="133"/>
  <c r="X314" i="131"/>
  <c r="S7" i="162"/>
  <c r="X32" i="131"/>
  <c r="T308" i="131"/>
  <c r="H98" i="131"/>
  <c r="M101" i="131"/>
  <c r="H9" i="141"/>
  <c r="J309" i="131"/>
  <c r="J28" i="131"/>
  <c r="Z99" i="131"/>
  <c r="U7" i="141"/>
  <c r="Z199" i="131"/>
  <c r="U7" i="151"/>
  <c r="Z19" i="131"/>
  <c r="M103" i="131"/>
  <c r="H11" i="141"/>
  <c r="M14" i="131"/>
  <c r="H6" i="133"/>
  <c r="H315" i="131"/>
  <c r="M309" i="131"/>
  <c r="M28" i="131"/>
  <c r="H198" i="131"/>
  <c r="H29" i="131"/>
  <c r="J99" i="131"/>
  <c r="Y718" i="131"/>
  <c r="Z24" i="131"/>
  <c r="U5" i="134"/>
  <c r="H707" i="131"/>
  <c r="H763" i="131"/>
  <c r="U737" i="131"/>
  <c r="P5" i="204"/>
  <c r="U743" i="131"/>
  <c r="P11" i="204"/>
  <c r="Y750" i="131"/>
  <c r="Y768" i="131"/>
  <c r="T6" i="207"/>
  <c r="H12" i="183"/>
  <c r="O430" i="131"/>
  <c r="O752" i="131"/>
  <c r="J10" i="205"/>
  <c r="W7" i="131"/>
  <c r="R9" i="53"/>
  <c r="H16" i="131"/>
  <c r="J13" i="131"/>
  <c r="Z747" i="131"/>
  <c r="U5" i="205"/>
  <c r="Y751" i="131"/>
  <c r="T9" i="205"/>
  <c r="Y767" i="131"/>
  <c r="T5" i="207"/>
  <c r="J711" i="131"/>
  <c r="P411" i="131"/>
  <c r="K10" i="171"/>
  <c r="Y439" i="131"/>
  <c r="Y514" i="131"/>
  <c r="V517" i="131"/>
  <c r="Q6" i="182"/>
  <c r="J535" i="131"/>
  <c r="I5" i="131"/>
  <c r="W8" i="131"/>
  <c r="R10" i="53"/>
  <c r="W943" i="131"/>
  <c r="K719" i="131"/>
  <c r="Z759" i="131"/>
  <c r="U7" i="206"/>
  <c r="H737" i="131"/>
  <c r="H743" i="131"/>
  <c r="V740" i="131"/>
  <c r="Q8" i="204"/>
  <c r="H436" i="131"/>
  <c r="H761" i="131"/>
  <c r="R411" i="131"/>
  <c r="M10" i="171"/>
  <c r="P517" i="131"/>
  <c r="K6" i="182"/>
  <c r="I533" i="131"/>
  <c r="K720" i="131"/>
  <c r="N745" i="131"/>
  <c r="I13" i="204"/>
  <c r="Y408" i="131"/>
  <c r="T7" i="171"/>
  <c r="Y770" i="131"/>
  <c r="T8" i="207"/>
  <c r="J411" i="131"/>
  <c r="J11" i="131"/>
  <c r="U439" i="131"/>
  <c r="U514" i="131"/>
  <c r="P13" i="181"/>
  <c r="Z740" i="131"/>
  <c r="U8" i="204"/>
  <c r="J421" i="131"/>
  <c r="Z418" i="131"/>
  <c r="U7" i="172"/>
  <c r="M919" i="131"/>
  <c r="H6" i="222"/>
  <c r="J940" i="131"/>
  <c r="J935" i="131"/>
  <c r="Z909" i="131"/>
  <c r="U6" i="221"/>
  <c r="J531" i="131"/>
  <c r="J769" i="131"/>
  <c r="Z928" i="131"/>
  <c r="U5" i="223"/>
  <c r="U941" i="131"/>
  <c r="K929" i="131"/>
  <c r="N408" i="131"/>
  <c r="I7" i="171"/>
  <c r="J413" i="131"/>
  <c r="J16" i="131"/>
  <c r="O934" i="131"/>
  <c r="J11" i="223"/>
  <c r="Y908" i="131"/>
  <c r="T5" i="221"/>
  <c r="U909" i="131"/>
  <c r="P6" i="221"/>
  <c r="Z1012" i="131"/>
  <c r="Z930" i="131"/>
  <c r="U7" i="223"/>
  <c r="J530" i="131"/>
  <c r="Z510" i="131"/>
  <c r="U9" i="181"/>
  <c r="Z518" i="131"/>
  <c r="U7" i="182"/>
  <c r="J919" i="131"/>
  <c r="H529" i="131"/>
  <c r="H724" i="131"/>
  <c r="R517" i="131"/>
  <c r="M6" i="182"/>
  <c r="V519" i="131"/>
  <c r="Q8" i="182"/>
  <c r="Z4" i="131"/>
  <c r="U6" i="53"/>
  <c r="H941" i="131"/>
  <c r="R11" i="131"/>
  <c r="R31" i="131"/>
  <c r="M12" i="134"/>
  <c r="U198" i="131"/>
  <c r="U29" i="131"/>
  <c r="P10" i="134"/>
  <c r="X317" i="131"/>
  <c r="U210" i="131"/>
  <c r="U18" i="131"/>
  <c r="P10" i="133"/>
  <c r="Q329" i="131"/>
  <c r="L8" i="163"/>
  <c r="I727" i="131"/>
  <c r="I329" i="131"/>
  <c r="V908" i="131"/>
  <c r="Q5" i="221"/>
  <c r="X911" i="131"/>
  <c r="S12" i="221"/>
  <c r="X946" i="131"/>
  <c r="AA418" i="131"/>
  <c r="V7" i="172"/>
  <c r="AA422" i="131"/>
  <c r="V11" i="172"/>
  <c r="AA742" i="131"/>
  <c r="AA928" i="131"/>
  <c r="V5" i="223"/>
  <c r="AA517" i="131"/>
  <c r="V6" i="182"/>
  <c r="AB408" i="131"/>
  <c r="W7" i="171"/>
  <c r="AB770" i="131"/>
  <c r="W8" i="207"/>
  <c r="AC409" i="131"/>
  <c r="X8" i="171"/>
  <c r="AC15" i="131"/>
  <c r="X7" i="133"/>
  <c r="AC519" i="131"/>
  <c r="X8" i="182"/>
  <c r="AD221" i="131"/>
  <c r="Y7" i="153"/>
  <c r="AD17" i="131"/>
  <c r="Y9" i="133"/>
  <c r="AF912" i="131"/>
  <c r="AF330" i="131"/>
  <c r="AA9" i="163"/>
  <c r="S10" i="183"/>
  <c r="X519" i="131"/>
  <c r="S8" i="182"/>
  <c r="Y757" i="131"/>
  <c r="Y725" i="131"/>
  <c r="T13" i="202"/>
  <c r="I309" i="131"/>
  <c r="I28" i="131"/>
  <c r="K199" i="131"/>
  <c r="V753" i="131"/>
  <c r="Q13" i="205"/>
  <c r="V513" i="131"/>
  <c r="J748" i="131"/>
  <c r="J744" i="131"/>
  <c r="J407" i="131"/>
  <c r="J762" i="131"/>
  <c r="J739" i="131"/>
  <c r="I410" i="131"/>
  <c r="I741" i="131"/>
  <c r="X411" i="131"/>
  <c r="S10" i="171"/>
  <c r="X11" i="131"/>
  <c r="O507" i="131"/>
  <c r="J6" i="181"/>
  <c r="O719" i="131"/>
  <c r="J7" i="202"/>
  <c r="U769" i="131"/>
  <c r="P7" i="207"/>
  <c r="O222" i="131"/>
  <c r="J8" i="153"/>
  <c r="O10" i="131"/>
  <c r="N13" i="131"/>
  <c r="I5" i="133"/>
  <c r="K707" i="131"/>
  <c r="Z760" i="131"/>
  <c r="U8" i="206"/>
  <c r="Y759" i="131"/>
  <c r="U719" i="131"/>
  <c r="X517" i="131"/>
  <c r="S6" i="182"/>
  <c r="H222" i="131"/>
  <c r="H10" i="131"/>
  <c r="N707" i="131"/>
  <c r="I5" i="201"/>
  <c r="J758" i="131"/>
  <c r="J512" i="131"/>
  <c r="H748" i="131"/>
  <c r="H744" i="131"/>
  <c r="K411" i="131"/>
  <c r="Y412" i="131"/>
  <c r="T11" i="171"/>
  <c r="Y722" i="131"/>
  <c r="T10" i="202"/>
  <c r="U13" i="183"/>
  <c r="Y909" i="131"/>
  <c r="T6" i="221"/>
  <c r="Z929" i="131"/>
  <c r="U6" i="223"/>
  <c r="J412" i="131"/>
  <c r="J722" i="131"/>
  <c r="K531" i="131"/>
  <c r="K769" i="131"/>
  <c r="Z6" i="131"/>
  <c r="U8" i="53"/>
  <c r="Y928" i="131"/>
  <c r="T5" i="223"/>
  <c r="J942" i="131"/>
  <c r="J922" i="131"/>
  <c r="Z911" i="131"/>
  <c r="U12" i="221"/>
  <c r="Z946" i="131"/>
  <c r="J929" i="131"/>
  <c r="M408" i="131"/>
  <c r="H7" i="171"/>
  <c r="J508" i="131"/>
  <c r="T12" i="183"/>
  <c r="Z908" i="131"/>
  <c r="U5" i="221"/>
  <c r="J910" i="131"/>
  <c r="J944" i="131"/>
  <c r="Y1012" i="131"/>
  <c r="Y930" i="131"/>
  <c r="Y510" i="131"/>
  <c r="T9" i="181"/>
  <c r="Y518" i="131"/>
  <c r="T7" i="182"/>
  <c r="Y932" i="131"/>
  <c r="T9" i="223"/>
  <c r="Y312" i="131"/>
  <c r="T5" i="162"/>
  <c r="U527" i="131"/>
  <c r="H531" i="131"/>
  <c r="H769" i="131"/>
  <c r="S13" i="183"/>
  <c r="Y4" i="131"/>
  <c r="T6" i="53"/>
  <c r="V910" i="131"/>
  <c r="Q7" i="221"/>
  <c r="V944" i="131"/>
  <c r="Q314" i="131"/>
  <c r="L7" i="162"/>
  <c r="Q32" i="131"/>
  <c r="L13" i="134"/>
  <c r="I97" i="131"/>
  <c r="U940" i="131"/>
  <c r="U935" i="131"/>
  <c r="W912" i="131"/>
  <c r="W330" i="131"/>
  <c r="R9" i="163"/>
  <c r="I737" i="131"/>
  <c r="I743" i="131"/>
  <c r="AA198" i="131"/>
  <c r="V6" i="151"/>
  <c r="AA29" i="131"/>
  <c r="V10" i="134"/>
  <c r="AA910" i="131"/>
  <c r="V7" i="221"/>
  <c r="AA944" i="131"/>
  <c r="V10" i="224"/>
  <c r="AA411" i="131"/>
  <c r="V10" i="171"/>
  <c r="AA11" i="131"/>
  <c r="V13" i="53"/>
  <c r="AA912" i="131"/>
  <c r="AA330" i="131"/>
  <c r="V9" i="163"/>
  <c r="AB412" i="131"/>
  <c r="W11" i="171"/>
  <c r="AB722" i="131"/>
  <c r="W10" i="202"/>
  <c r="AB941" i="131"/>
  <c r="AB423" i="131"/>
  <c r="W12" i="172"/>
  <c r="AB201" i="131"/>
  <c r="W9" i="151"/>
  <c r="AC407" i="131"/>
  <c r="X6" i="171"/>
  <c r="AC762" i="131"/>
  <c r="AC942" i="131"/>
  <c r="AC922" i="131"/>
  <c r="AC326" i="131"/>
  <c r="X5" i="163"/>
  <c r="AC757" i="131"/>
  <c r="AC725" i="131"/>
  <c r="X13" i="202"/>
  <c r="AC511" i="131"/>
  <c r="X10" i="181"/>
  <c r="AC521" i="131"/>
  <c r="X10" i="182"/>
  <c r="AD727" i="131"/>
  <c r="AD329" i="131"/>
  <c r="Y8" i="163"/>
  <c r="AD413" i="131"/>
  <c r="Y12" i="171"/>
  <c r="AD909" i="131"/>
  <c r="Y6" i="221"/>
  <c r="AE5" i="131"/>
  <c r="Z7" i="53"/>
  <c r="AG3" i="131"/>
  <c r="AB5" i="53"/>
  <c r="AG945" i="131"/>
  <c r="J727" i="131"/>
  <c r="J329" i="131"/>
  <c r="Z309" i="131"/>
  <c r="Z28" i="131"/>
  <c r="U9" i="134"/>
  <c r="V103" i="131"/>
  <c r="Q11" i="141"/>
  <c r="H221" i="131"/>
  <c r="H17" i="131"/>
  <c r="J221" i="131"/>
  <c r="J17" i="131"/>
  <c r="Z508" i="131"/>
  <c r="U7" i="181"/>
  <c r="N11" i="131"/>
  <c r="N31" i="131"/>
  <c r="K315" i="131"/>
  <c r="Y309" i="131"/>
  <c r="Y28" i="131"/>
  <c r="T9" i="134"/>
  <c r="Z210" i="131"/>
  <c r="U6" i="152"/>
  <c r="Z18" i="131"/>
  <c r="U10" i="133"/>
  <c r="U102" i="131"/>
  <c r="P10" i="141"/>
  <c r="J209" i="131"/>
  <c r="J30" i="131"/>
  <c r="K11" i="131"/>
  <c r="K31" i="131"/>
  <c r="J210" i="131"/>
  <c r="J18" i="131"/>
  <c r="J98" i="131"/>
  <c r="J314" i="131"/>
  <c r="J32" i="131"/>
  <c r="J199" i="131"/>
  <c r="J19" i="131"/>
  <c r="X757" i="131"/>
  <c r="X725" i="131"/>
  <c r="K748" i="131"/>
  <c r="X751" i="131"/>
  <c r="S9" i="205"/>
  <c r="X767" i="131"/>
  <c r="S5" i="207"/>
  <c r="J528" i="131"/>
  <c r="J723" i="131"/>
  <c r="Z509" i="131"/>
  <c r="U8" i="181"/>
  <c r="Z16" i="131"/>
  <c r="U8" i="133"/>
  <c r="J1012" i="131"/>
  <c r="J930" i="131"/>
  <c r="X928" i="131"/>
  <c r="Z25" i="131"/>
  <c r="U6" i="134"/>
  <c r="K739" i="131"/>
  <c r="W737" i="131"/>
  <c r="R5" i="204"/>
  <c r="W743" i="131"/>
  <c r="R11" i="204"/>
  <c r="I413" i="131"/>
  <c r="J707" i="131"/>
  <c r="J763" i="131"/>
  <c r="J757" i="131"/>
  <c r="J725" i="131"/>
  <c r="J747" i="131"/>
  <c r="Z737" i="131"/>
  <c r="U5" i="204"/>
  <c r="Z743" i="131"/>
  <c r="U11" i="204"/>
  <c r="U750" i="131"/>
  <c r="U768" i="131"/>
  <c r="Q13" i="183"/>
  <c r="I7" i="131"/>
  <c r="J759" i="131"/>
  <c r="J760" i="131"/>
  <c r="I436" i="131"/>
  <c r="I761" i="131"/>
  <c r="T411" i="131"/>
  <c r="O10" i="171"/>
  <c r="T13" i="183"/>
  <c r="Y929" i="131"/>
  <c r="T6" i="223"/>
  <c r="K932" i="131"/>
  <c r="J417" i="131"/>
  <c r="Z519" i="131"/>
  <c r="U8" i="182"/>
  <c r="Y6" i="131"/>
  <c r="T8" i="53"/>
  <c r="K942" i="131"/>
  <c r="Y911" i="131"/>
  <c r="T12" i="221"/>
  <c r="Y946" i="131"/>
  <c r="J918" i="131"/>
  <c r="Z920" i="131"/>
  <c r="U7" i="222"/>
  <c r="J410" i="131"/>
  <c r="J741" i="131"/>
  <c r="Z420" i="131"/>
  <c r="U9" i="172"/>
  <c r="J511" i="131"/>
  <c r="J521" i="131"/>
  <c r="N909" i="131"/>
  <c r="I6" i="221"/>
  <c r="Z517" i="131"/>
  <c r="U6" i="182"/>
  <c r="Z940" i="131"/>
  <c r="U6" i="224"/>
  <c r="Z935" i="131"/>
  <c r="Z932" i="131"/>
  <c r="U9" i="223"/>
  <c r="Z312" i="131"/>
  <c r="J534" i="131"/>
  <c r="V511" i="131"/>
  <c r="Q10" i="181"/>
  <c r="V521" i="131"/>
  <c r="Q10" i="182"/>
  <c r="H417" i="131"/>
  <c r="U911" i="131"/>
  <c r="P12" i="221"/>
  <c r="U946" i="131"/>
  <c r="P12" i="224"/>
  <c r="X921" i="131"/>
  <c r="I100" i="131"/>
  <c r="P14" i="131"/>
  <c r="K6" i="133"/>
  <c r="I932" i="131"/>
  <c r="X919" i="131"/>
  <c r="S6" i="222"/>
  <c r="H942" i="131"/>
  <c r="H922" i="131"/>
  <c r="AA409" i="131"/>
  <c r="V8" i="171"/>
  <c r="AA25" i="131"/>
  <c r="V6" i="134"/>
  <c r="AB750" i="131"/>
  <c r="AB768" i="131"/>
  <c r="W6" i="207"/>
  <c r="AB5" i="131"/>
  <c r="W7" i="53"/>
  <c r="AB439" i="131"/>
  <c r="AB514" i="131"/>
  <c r="W13" i="181"/>
  <c r="AB737" i="131"/>
  <c r="W5" i="204"/>
  <c r="AB743" i="131"/>
  <c r="W11" i="204"/>
  <c r="AC222" i="131"/>
  <c r="X8" i="153"/>
  <c r="AC10" i="131"/>
  <c r="AC3" i="131"/>
  <c r="X5" i="53"/>
  <c r="AC945" i="131"/>
  <c r="AC747" i="131"/>
  <c r="X5" i="205"/>
  <c r="AC753" i="131"/>
  <c r="X11" i="205"/>
  <c r="AC513" i="131"/>
  <c r="X12" i="181"/>
  <c r="AD749" i="131"/>
  <c r="Y7" i="205"/>
  <c r="AD745" i="131"/>
  <c r="Y13" i="204"/>
  <c r="AD198" i="131"/>
  <c r="Y6" i="151"/>
  <c r="AD29" i="131"/>
  <c r="Y10" i="134"/>
  <c r="AD24" i="131"/>
  <c r="Y5" i="134"/>
  <c r="AD423" i="131"/>
  <c r="Y12" i="172"/>
  <c r="AD201" i="131"/>
  <c r="Y9" i="151"/>
  <c r="X8" i="131"/>
  <c r="S10" i="53"/>
  <c r="X943" i="131"/>
  <c r="S9" i="224"/>
  <c r="I314" i="131"/>
  <c r="I32" i="131"/>
  <c r="Z316" i="131"/>
  <c r="U9" i="162"/>
  <c r="Z26" i="131"/>
  <c r="U7" i="134"/>
  <c r="Y209" i="131"/>
  <c r="Y30" i="131"/>
  <c r="T11" i="134"/>
  <c r="J222" i="131"/>
  <c r="J10" i="131"/>
  <c r="O197" i="131"/>
  <c r="J5" i="151"/>
  <c r="Y199" i="131"/>
  <c r="T7" i="151"/>
  <c r="Y19" i="131"/>
  <c r="X511" i="131"/>
  <c r="S10" i="181"/>
  <c r="X521" i="131"/>
  <c r="S10" i="182"/>
  <c r="O98" i="131"/>
  <c r="J6" i="141"/>
  <c r="O18" i="131"/>
  <c r="S309" i="131"/>
  <c r="N102" i="131"/>
  <c r="I10" i="141"/>
  <c r="Z315" i="131"/>
  <c r="U8" i="162"/>
  <c r="M11" i="131"/>
  <c r="M31" i="131"/>
  <c r="J197" i="131"/>
  <c r="W210" i="131"/>
  <c r="W18" i="131"/>
  <c r="R10" i="133"/>
  <c r="M315" i="131"/>
  <c r="Y210" i="131"/>
  <c r="Y18" i="131"/>
  <c r="T10" i="133"/>
  <c r="Y98" i="131"/>
  <c r="T6" i="141"/>
  <c r="J103" i="131"/>
  <c r="Z314" i="131"/>
  <c r="U7" i="162"/>
  <c r="Z32" i="131"/>
  <c r="U13" i="134"/>
  <c r="K209" i="131"/>
  <c r="M102" i="131"/>
  <c r="H10" i="141"/>
  <c r="V198" i="131"/>
  <c r="V29" i="131"/>
  <c r="P101" i="131"/>
  <c r="K9" i="141"/>
  <c r="J214" i="131"/>
  <c r="Z317" i="131"/>
  <c r="Y315" i="131"/>
  <c r="K210" i="131"/>
  <c r="K314" i="131"/>
  <c r="K32" i="131"/>
  <c r="H327" i="131"/>
  <c r="Z102" i="131"/>
  <c r="U10" i="141"/>
  <c r="J737" i="131"/>
  <c r="J743" i="131"/>
  <c r="X25" i="131"/>
  <c r="I408" i="131"/>
  <c r="I770" i="131"/>
  <c r="X422" i="131"/>
  <c r="S11" i="172"/>
  <c r="X742" i="131"/>
  <c r="J510" i="131"/>
  <c r="J518" i="131"/>
  <c r="J3" i="131"/>
  <c r="J945" i="131"/>
  <c r="Y16" i="131"/>
  <c r="T8" i="133"/>
  <c r="Y25" i="131"/>
  <c r="T6" i="134"/>
  <c r="M737" i="131"/>
  <c r="I707" i="131"/>
  <c r="I763" i="131"/>
  <c r="X753" i="131"/>
  <c r="S13" i="205"/>
  <c r="X513" i="131"/>
  <c r="R422" i="131"/>
  <c r="M11" i="172"/>
  <c r="I511" i="131"/>
  <c r="I521" i="131"/>
  <c r="H7" i="131"/>
  <c r="J25" i="131"/>
  <c r="K747" i="131"/>
  <c r="Y737" i="131"/>
  <c r="T5" i="204"/>
  <c r="Y743" i="131"/>
  <c r="T11" i="204"/>
  <c r="J751" i="131"/>
  <c r="J767" i="131"/>
  <c r="Y436" i="131"/>
  <c r="Y761" i="131"/>
  <c r="T9" i="206"/>
  <c r="J422" i="131"/>
  <c r="J742" i="131"/>
  <c r="U413" i="131"/>
  <c r="P12" i="171"/>
  <c r="R9" i="183"/>
  <c r="W769" i="131"/>
  <c r="R7" i="207"/>
  <c r="U16" i="131"/>
  <c r="P8" i="133"/>
  <c r="J752" i="131"/>
  <c r="J764" i="131"/>
  <c r="Z748" i="131"/>
  <c r="U6" i="205"/>
  <c r="Z744" i="131"/>
  <c r="U12" i="204"/>
  <c r="H749" i="131"/>
  <c r="H745" i="131"/>
  <c r="J436" i="131"/>
  <c r="J761" i="131"/>
  <c r="K517" i="131"/>
  <c r="Z942" i="131"/>
  <c r="U8" i="224"/>
  <c r="Z922" i="131"/>
  <c r="I941" i="131"/>
  <c r="X910" i="131"/>
  <c r="S7" i="221"/>
  <c r="X944" i="131"/>
  <c r="S10" i="224"/>
  <c r="K417" i="131"/>
  <c r="J941" i="131"/>
  <c r="J408" i="131"/>
  <c r="J770" i="131"/>
  <c r="Z419" i="131"/>
  <c r="U8" i="172"/>
  <c r="Y519" i="131"/>
  <c r="T8" i="182"/>
  <c r="K410" i="131"/>
  <c r="Y420" i="131"/>
  <c r="T9" i="172"/>
  <c r="X940" i="131"/>
  <c r="S6" i="224"/>
  <c r="X935" i="131"/>
  <c r="J931" i="131"/>
  <c r="Z528" i="131"/>
  <c r="Z723" i="131"/>
  <c r="U11" i="202"/>
  <c r="Y517" i="131"/>
  <c r="T6" i="182"/>
  <c r="Y940" i="131"/>
  <c r="T6" i="224"/>
  <c r="Y935" i="131"/>
  <c r="W508" i="131"/>
  <c r="Z769" i="131"/>
  <c r="U7" i="207"/>
  <c r="J8" i="131"/>
  <c r="J943" i="131"/>
  <c r="Y941" i="131"/>
  <c r="J912" i="131"/>
  <c r="J330" i="131"/>
  <c r="R98" i="131"/>
  <c r="M6" i="141"/>
  <c r="I214" i="131"/>
  <c r="P308" i="131"/>
  <c r="P27" i="131"/>
  <c r="K8" i="134"/>
  <c r="I942" i="131"/>
  <c r="I922" i="131"/>
  <c r="W920" i="131"/>
  <c r="R7" i="222"/>
  <c r="H918" i="131"/>
  <c r="AA103" i="131"/>
  <c r="V11" i="141"/>
  <c r="AA942" i="131"/>
  <c r="AA922" i="131"/>
  <c r="AA519" i="131"/>
  <c r="V8" i="182"/>
  <c r="AB769" i="131"/>
  <c r="W7" i="207"/>
  <c r="AB16" i="131"/>
  <c r="W8" i="133"/>
  <c r="AB527" i="131"/>
  <c r="AB911" i="131"/>
  <c r="W12" i="221"/>
  <c r="AB946" i="131"/>
  <c r="AB199" i="131"/>
  <c r="W7" i="151"/>
  <c r="AB19" i="131"/>
  <c r="AC1012" i="131"/>
  <c r="AC930" i="131"/>
  <c r="X7" i="223"/>
  <c r="AC529" i="131"/>
  <c r="AC724" i="131"/>
  <c r="X12" i="202"/>
  <c r="AC921" i="131"/>
  <c r="AC751" i="131"/>
  <c r="X9" i="205"/>
  <c r="AC767" i="131"/>
  <c r="X5" i="207"/>
  <c r="AC6" i="131"/>
  <c r="X8" i="53"/>
  <c r="AD4" i="131"/>
  <c r="Y6" i="53"/>
  <c r="AD309" i="131"/>
  <c r="AD28" i="131"/>
  <c r="Y9" i="134"/>
  <c r="AD707" i="131"/>
  <c r="Y5" i="201"/>
  <c r="AD763" i="131"/>
  <c r="Y11" i="206"/>
  <c r="AD508" i="131"/>
  <c r="AD439" i="131"/>
  <c r="AD514" i="131"/>
  <c r="Y13" i="181"/>
  <c r="W199" i="131"/>
  <c r="W19" i="131"/>
  <c r="I758" i="131"/>
  <c r="I512" i="131"/>
  <c r="Z328" i="131"/>
  <c r="U7" i="163"/>
  <c r="I13" i="131"/>
  <c r="J316" i="131"/>
  <c r="J26" i="131"/>
  <c r="Z198" i="131"/>
  <c r="U6" i="151"/>
  <c r="Z29" i="131"/>
  <c r="U10" i="134"/>
  <c r="I316" i="131"/>
  <c r="I26" i="131"/>
  <c r="K102" i="131"/>
  <c r="Q11" i="131"/>
  <c r="Q31" i="131"/>
  <c r="J198" i="131"/>
  <c r="J29" i="131"/>
  <c r="Y314" i="131"/>
  <c r="Y32" i="131"/>
  <c r="T13" i="134"/>
  <c r="S11" i="131"/>
  <c r="S31" i="131"/>
  <c r="N308" i="131"/>
  <c r="N27" i="131"/>
  <c r="I8" i="134"/>
  <c r="U209" i="131"/>
  <c r="U30" i="131"/>
  <c r="P11" i="134"/>
  <c r="X101" i="131"/>
  <c r="S9" i="141"/>
  <c r="T11" i="131"/>
  <c r="T31" i="131"/>
  <c r="P316" i="131"/>
  <c r="P26" i="131"/>
  <c r="K7" i="134"/>
  <c r="I199" i="131"/>
  <c r="I19" i="131"/>
  <c r="H101" i="131"/>
  <c r="H316" i="131"/>
  <c r="H26" i="131"/>
  <c r="Z211" i="131"/>
  <c r="U7" i="152"/>
  <c r="Y102" i="131"/>
  <c r="T10" i="141"/>
  <c r="W758" i="131"/>
  <c r="W512" i="131"/>
  <c r="I749" i="131"/>
  <c r="I745" i="131"/>
  <c r="W423" i="131"/>
  <c r="R12" i="172"/>
  <c r="W201" i="131"/>
  <c r="R9" i="151"/>
  <c r="I412" i="131"/>
  <c r="I722" i="131"/>
  <c r="H5" i="131"/>
  <c r="J318" i="131"/>
  <c r="Z757" i="131"/>
  <c r="U5" i="206"/>
  <c r="Z725" i="131"/>
  <c r="U13" i="202"/>
  <c r="J749" i="131"/>
  <c r="J745" i="131"/>
  <c r="H758" i="131"/>
  <c r="H512" i="131"/>
  <c r="V407" i="131"/>
  <c r="Q6" i="171"/>
  <c r="V762" i="131"/>
  <c r="H423" i="131"/>
  <c r="H201" i="131"/>
  <c r="J24" i="131"/>
  <c r="J419" i="131"/>
  <c r="Z421" i="131"/>
  <c r="U10" i="172"/>
  <c r="Z8" i="131"/>
  <c r="U10" i="53"/>
  <c r="Z943" i="131"/>
  <c r="Z407" i="131"/>
  <c r="U6" i="171"/>
  <c r="Z762" i="131"/>
  <c r="U10" i="206"/>
  <c r="J753" i="131"/>
  <c r="J513" i="131"/>
  <c r="H717" i="131"/>
  <c r="Z749" i="131"/>
  <c r="U7" i="205"/>
  <c r="Z745" i="131"/>
  <c r="U13" i="204"/>
  <c r="N422" i="131"/>
  <c r="I11" i="172"/>
  <c r="W413" i="131"/>
  <c r="R12" i="171"/>
  <c r="Y942" i="131"/>
  <c r="Y922" i="131"/>
  <c r="W911" i="131"/>
  <c r="R12" i="221"/>
  <c r="W946" i="131"/>
  <c r="K941" i="131"/>
  <c r="K408" i="131"/>
  <c r="Y419" i="131"/>
  <c r="T8" i="172"/>
  <c r="Y516" i="131"/>
  <c r="T5" i="182"/>
  <c r="V1012" i="131"/>
  <c r="V930" i="131"/>
  <c r="I909" i="131"/>
  <c r="X912" i="131"/>
  <c r="X330" i="131"/>
  <c r="S9" i="163"/>
  <c r="J312" i="131"/>
  <c r="Z411" i="131"/>
  <c r="U10" i="171"/>
  <c r="Z11" i="131"/>
  <c r="U13" i="53"/>
  <c r="Z912" i="131"/>
  <c r="Z330" i="131"/>
  <c r="U9" i="163"/>
  <c r="J928" i="131"/>
  <c r="W941" i="131"/>
  <c r="I911" i="131"/>
  <c r="I946" i="131"/>
  <c r="V921" i="131"/>
  <c r="R312" i="131"/>
  <c r="Y528" i="131"/>
  <c r="Y723" i="131"/>
  <c r="T11" i="202"/>
  <c r="J7" i="131"/>
  <c r="O942" i="131"/>
  <c r="J8" i="224"/>
  <c r="O922" i="131"/>
  <c r="Y769" i="131"/>
  <c r="T7" i="207"/>
  <c r="Z417" i="131"/>
  <c r="U6" i="172"/>
  <c r="V928" i="131"/>
  <c r="J920" i="131"/>
  <c r="X312" i="131"/>
  <c r="X199" i="131"/>
  <c r="S7" i="151"/>
  <c r="X19" i="131"/>
  <c r="X308" i="131"/>
  <c r="X27" i="131"/>
  <c r="S8" i="134"/>
  <c r="R101" i="131"/>
  <c r="M9" i="141"/>
  <c r="I317" i="131"/>
  <c r="W24" i="131"/>
  <c r="U1012" i="131"/>
  <c r="U930" i="131"/>
  <c r="U932" i="131"/>
  <c r="P9" i="223"/>
  <c r="Q749" i="131"/>
  <c r="L7" i="205"/>
  <c r="AA757" i="131"/>
  <c r="AA725" i="131"/>
  <c r="AA511" i="131"/>
  <c r="AA521" i="131"/>
  <c r="V10" i="182"/>
  <c r="AA407" i="131"/>
  <c r="V6" i="171"/>
  <c r="AA762" i="131"/>
  <c r="AB410" i="131"/>
  <c r="W9" i="171"/>
  <c r="AB741" i="131"/>
  <c r="W9" i="204"/>
  <c r="AB752" i="131"/>
  <c r="W10" i="205"/>
  <c r="AB764" i="131"/>
  <c r="AB100" i="131"/>
  <c r="W8" i="141"/>
  <c r="AB436" i="131"/>
  <c r="AB761" i="131"/>
  <c r="W9" i="206"/>
  <c r="AB8" i="131"/>
  <c r="W10" i="53"/>
  <c r="AB943" i="131"/>
  <c r="AC528" i="131"/>
  <c r="AC723" i="131"/>
  <c r="X11" i="202"/>
  <c r="AC940" i="131"/>
  <c r="X6" i="224"/>
  <c r="AC935" i="131"/>
  <c r="X13" i="183"/>
  <c r="AD408" i="131"/>
  <c r="Y7" i="171"/>
  <c r="AD770" i="131"/>
  <c r="Y8" i="207"/>
  <c r="AD711" i="131"/>
  <c r="Y9" i="201"/>
  <c r="AD911" i="131"/>
  <c r="Y12" i="221"/>
  <c r="AD946" i="131"/>
  <c r="U314" i="131"/>
  <c r="P7" i="162"/>
  <c r="U32" i="131"/>
  <c r="P13" i="134"/>
  <c r="AF309" i="131"/>
  <c r="AF28" i="131"/>
  <c r="AA9" i="134"/>
  <c r="I200" i="131"/>
  <c r="W97" i="131"/>
  <c r="R5" i="141"/>
  <c r="AG209" i="131"/>
  <c r="AG30" i="131"/>
  <c r="AB11" i="134"/>
  <c r="AC308" i="131"/>
  <c r="AC27" i="131"/>
  <c r="X8" i="134"/>
  <c r="I910" i="131"/>
  <c r="I944" i="131"/>
  <c r="AB934" i="131"/>
  <c r="W11" i="223"/>
  <c r="AC911" i="131"/>
  <c r="X12" i="221"/>
  <c r="AC946" i="131"/>
  <c r="AD931" i="131"/>
  <c r="Y8" i="223"/>
  <c r="V933" i="131"/>
  <c r="Q10" i="223"/>
  <c r="AG942" i="131"/>
  <c r="AG922" i="131"/>
  <c r="AB9" i="222"/>
  <c r="W931" i="131"/>
  <c r="R8" i="223"/>
  <c r="AF933" i="131"/>
  <c r="H934" i="131"/>
  <c r="I14" i="131"/>
  <c r="AE758" i="131"/>
  <c r="AE512" i="131"/>
  <c r="AE15" i="131"/>
  <c r="Z7" i="133"/>
  <c r="AD912" i="131"/>
  <c r="AD330" i="131"/>
  <c r="Y9" i="163"/>
  <c r="AG416" i="131"/>
  <c r="AB5" i="172"/>
  <c r="AB222" i="131"/>
  <c r="W8" i="153"/>
  <c r="AB10" i="131"/>
  <c r="W12" i="53"/>
  <c r="AC769" i="131"/>
  <c r="X7" i="207"/>
  <c r="AC8" i="131"/>
  <c r="X10" i="53"/>
  <c r="AC943" i="131"/>
  <c r="X9" i="224"/>
  <c r="AE921" i="131"/>
  <c r="AE210" i="131"/>
  <c r="Z6" i="152"/>
  <c r="AE18" i="131"/>
  <c r="Z10" i="133"/>
  <c r="AD406" i="131"/>
  <c r="Y5" i="171"/>
  <c r="AA412" i="131"/>
  <c r="V11" i="171"/>
  <c r="AA722" i="131"/>
  <c r="AC4" i="131"/>
  <c r="X6" i="53"/>
  <c r="AF940" i="131"/>
  <c r="AF935" i="131"/>
  <c r="AE199" i="131"/>
  <c r="Z7" i="151"/>
  <c r="AE19" i="131"/>
  <c r="Z11" i="133"/>
  <c r="AG727" i="131"/>
  <c r="AG329" i="131"/>
  <c r="AB8" i="163"/>
  <c r="W411" i="131"/>
  <c r="R10" i="171"/>
  <c r="W11" i="131"/>
  <c r="AG419" i="131"/>
  <c r="AB8" i="172"/>
  <c r="AB327" i="131"/>
  <c r="W6" i="163"/>
  <c r="U197" i="131"/>
  <c r="P5" i="151"/>
  <c r="AF101" i="131"/>
  <c r="AA9" i="141"/>
  <c r="AF528" i="131"/>
  <c r="AF723" i="131"/>
  <c r="AG97" i="131"/>
  <c r="AB5" i="141"/>
  <c r="T102" i="131"/>
  <c r="O10" i="141"/>
  <c r="AF517" i="131"/>
  <c r="AA6" i="182"/>
  <c r="AE200" i="131"/>
  <c r="Z8" i="151"/>
  <c r="AB213" i="131"/>
  <c r="W9" i="152"/>
  <c r="AC737" i="131"/>
  <c r="X5" i="204"/>
  <c r="AC743" i="131"/>
  <c r="X11" i="204"/>
  <c r="AA721" i="131"/>
  <c r="V9" i="202"/>
  <c r="AC417" i="131"/>
  <c r="X6" i="172"/>
  <c r="X210" i="131"/>
  <c r="X18" i="131"/>
  <c r="S10" i="133"/>
  <c r="AF932" i="131"/>
  <c r="AA9" i="223"/>
  <c r="V727" i="131"/>
  <c r="V329" i="131"/>
  <c r="Q8" i="163"/>
  <c r="X752" i="131"/>
  <c r="S10" i="205"/>
  <c r="X764" i="131"/>
  <c r="AF409" i="131"/>
  <c r="AA8" i="171"/>
  <c r="AE7" i="131"/>
  <c r="Z9" i="53"/>
  <c r="AB308" i="131"/>
  <c r="AB27" i="131"/>
  <c r="W8" i="134"/>
  <c r="AD753" i="131"/>
  <c r="Y11" i="205"/>
  <c r="AD513" i="131"/>
  <c r="AE197" i="131"/>
  <c r="Z5" i="151"/>
  <c r="Q935" i="131"/>
  <c r="L12" i="224"/>
  <c r="X436" i="131"/>
  <c r="X761" i="131"/>
  <c r="AC410" i="131"/>
  <c r="X9" i="171"/>
  <c r="AC741" i="131"/>
  <c r="X9" i="204"/>
  <c r="AG411" i="131"/>
  <c r="AB10" i="171"/>
  <c r="AG11" i="131"/>
  <c r="AB13" i="53"/>
  <c r="H420" i="131"/>
  <c r="W510" i="131"/>
  <c r="R9" i="181"/>
  <c r="W518" i="131"/>
  <c r="R7" i="182"/>
  <c r="AD751" i="131"/>
  <c r="Y9" i="205"/>
  <c r="AD767" i="131"/>
  <c r="Y5" i="207"/>
  <c r="H407" i="131"/>
  <c r="H762" i="131"/>
  <c r="AE410" i="131"/>
  <c r="Z9" i="171"/>
  <c r="AE741" i="131"/>
  <c r="Z9" i="204"/>
  <c r="AB13" i="183"/>
  <c r="V7" i="131"/>
  <c r="Q9" i="53"/>
  <c r="AF6" i="131"/>
  <c r="AA8" i="53"/>
  <c r="AF8" i="131"/>
  <c r="AA10" i="53"/>
  <c r="AF943" i="131"/>
  <c r="U6" i="131"/>
  <c r="P8" i="53"/>
  <c r="AG909" i="131"/>
  <c r="AB6" i="221"/>
  <c r="W940" i="131"/>
  <c r="W935" i="131"/>
  <c r="I931" i="131"/>
  <c r="W932" i="131"/>
  <c r="R9" i="223"/>
  <c r="I912" i="131"/>
  <c r="I330" i="131"/>
  <c r="V919" i="131"/>
  <c r="Q6" i="222"/>
  <c r="W934" i="131"/>
  <c r="R11" i="223"/>
  <c r="H931" i="131"/>
  <c r="H214" i="131"/>
  <c r="H25" i="131"/>
  <c r="AA750" i="131"/>
  <c r="AA768" i="131"/>
  <c r="V6" i="207"/>
  <c r="AG511" i="131"/>
  <c r="AB10" i="181"/>
  <c r="AG521" i="131"/>
  <c r="AB10" i="182"/>
  <c r="W314" i="131"/>
  <c r="R7" i="162"/>
  <c r="W32" i="131"/>
  <c r="R13" i="134"/>
  <c r="AG436" i="131"/>
  <c r="AG761" i="131"/>
  <c r="AG519" i="131"/>
  <c r="AB8" i="182"/>
  <c r="AB309" i="131"/>
  <c r="AB28" i="131"/>
  <c r="W9" i="134"/>
  <c r="AE510" i="131"/>
  <c r="Z9" i="181"/>
  <c r="AE518" i="131"/>
  <c r="Z7" i="182"/>
  <c r="AB3" i="131"/>
  <c r="W5" i="53"/>
  <c r="AB945" i="131"/>
  <c r="AF315" i="131"/>
  <c r="AC436" i="131"/>
  <c r="AC761" i="131"/>
  <c r="AE439" i="131"/>
  <c r="AE514" i="131"/>
  <c r="AG516" i="131"/>
  <c r="AB5" i="182"/>
  <c r="AB15" i="131"/>
  <c r="W7" i="133"/>
  <c r="AE942" i="131"/>
  <c r="AE922" i="131"/>
  <c r="AD200" i="131"/>
  <c r="Y8" i="151"/>
  <c r="V416" i="131"/>
  <c r="Q5" i="172"/>
  <c r="AA328" i="131"/>
  <c r="AE103" i="131"/>
  <c r="Z11" i="141"/>
  <c r="V737" i="131"/>
  <c r="Q5" i="204"/>
  <c r="V743" i="131"/>
  <c r="Q11" i="204"/>
  <c r="AB517" i="131"/>
  <c r="W6" i="182"/>
  <c r="AB101" i="131"/>
  <c r="W9" i="141"/>
  <c r="X98" i="131"/>
  <c r="S6" i="141"/>
  <c r="AC102" i="131"/>
  <c r="X10" i="141"/>
  <c r="V317" i="131"/>
  <c r="Q10" i="162"/>
  <c r="X527" i="131"/>
  <c r="AC314" i="131"/>
  <c r="AC32" i="131"/>
  <c r="X13" i="134"/>
  <c r="AD211" i="131"/>
  <c r="Y7" i="152"/>
  <c r="AA214" i="131"/>
  <c r="V10" i="152"/>
  <c r="AE757" i="131"/>
  <c r="Z5" i="206"/>
  <c r="AE725" i="131"/>
  <c r="Z13" i="202"/>
  <c r="AB748" i="131"/>
  <c r="W6" i="205"/>
  <c r="AB744" i="131"/>
  <c r="W12" i="204"/>
  <c r="AB418" i="131"/>
  <c r="W7" i="172"/>
  <c r="AF210" i="131"/>
  <c r="AF18" i="131"/>
  <c r="AA10" i="133"/>
  <c r="AG412" i="131"/>
  <c r="AB11" i="171"/>
  <c r="AG722" i="131"/>
  <c r="AF752" i="131"/>
  <c r="AA10" i="205"/>
  <c r="AF764" i="131"/>
  <c r="AE718" i="131"/>
  <c r="AE422" i="131"/>
  <c r="Z11" i="172"/>
  <c r="AE742" i="131"/>
  <c r="AA309" i="131"/>
  <c r="AA28" i="131"/>
  <c r="V9" i="134"/>
  <c r="AA13" i="131"/>
  <c r="V5" i="133"/>
  <c r="AC709" i="131"/>
  <c r="X7" i="201"/>
  <c r="R7" i="131"/>
  <c r="M9" i="53"/>
  <c r="R26" i="131"/>
  <c r="M7" i="134"/>
  <c r="AF213" i="131"/>
  <c r="AA9" i="152"/>
  <c r="H314" i="131"/>
  <c r="H32" i="131"/>
  <c r="AC328" i="131"/>
  <c r="AC213" i="131"/>
  <c r="AE309" i="131"/>
  <c r="AE28" i="131"/>
  <c r="Z9" i="134"/>
  <c r="Q197" i="131"/>
  <c r="AA199" i="131"/>
  <c r="V7" i="151"/>
  <c r="AA19" i="131"/>
  <c r="V213" i="131"/>
  <c r="Q9" i="152"/>
  <c r="AA221" i="131"/>
  <c r="V7" i="153"/>
  <c r="AA17" i="131"/>
  <c r="V9" i="133"/>
  <c r="AC707" i="131"/>
  <c r="X5" i="201"/>
  <c r="AC763" i="131"/>
  <c r="X11" i="206"/>
  <c r="AG753" i="131"/>
  <c r="AB11" i="205"/>
  <c r="AG513" i="131"/>
  <c r="X737" i="131"/>
  <c r="S5" i="204"/>
  <c r="X743" i="131"/>
  <c r="S11" i="204"/>
  <c r="U757" i="131"/>
  <c r="U725" i="131"/>
  <c r="V758" i="131"/>
  <c r="V512" i="131"/>
  <c r="Q11" i="181"/>
  <c r="AE411" i="131"/>
  <c r="Z10" i="171"/>
  <c r="AE11" i="131"/>
  <c r="AG509" i="131"/>
  <c r="AB8" i="181"/>
  <c r="AG439" i="131"/>
  <c r="AG514" i="131"/>
  <c r="AB13" i="181"/>
  <c r="V739" i="131"/>
  <c r="Q7" i="204"/>
  <c r="AF436" i="131"/>
  <c r="AF761" i="131"/>
  <c r="I422" i="131"/>
  <c r="I742" i="131"/>
  <c r="V769" i="131"/>
  <c r="Q7" i="207"/>
  <c r="P739" i="131"/>
  <c r="K7" i="204"/>
  <c r="U422" i="131"/>
  <c r="P11" i="172"/>
  <c r="U742" i="131"/>
  <c r="V413" i="131"/>
  <c r="Q12" i="171"/>
  <c r="AB420" i="131"/>
  <c r="W9" i="172"/>
  <c r="P769" i="131"/>
  <c r="K7" i="207"/>
  <c r="AG510" i="131"/>
  <c r="AG518" i="131"/>
  <c r="AB7" i="182"/>
  <c r="P518" i="131"/>
  <c r="K7" i="182"/>
  <c r="AC5" i="131"/>
  <c r="X7" i="53"/>
  <c r="W3" i="131"/>
  <c r="R5" i="53"/>
  <c r="W945" i="131"/>
  <c r="AG312" i="131"/>
  <c r="AD6" i="131"/>
  <c r="Y8" i="53"/>
  <c r="AF4" i="131"/>
  <c r="AA6" i="53"/>
  <c r="I940" i="131"/>
  <c r="I935" i="131"/>
  <c r="AF910" i="131"/>
  <c r="AA7" i="221"/>
  <c r="AF944" i="131"/>
  <c r="AF920" i="131"/>
  <c r="AA7" i="222"/>
  <c r="V941" i="131"/>
  <c r="AB910" i="131"/>
  <c r="W7" i="221"/>
  <c r="AB944" i="131"/>
  <c r="U921" i="131"/>
  <c r="P8" i="222"/>
  <c r="H1012" i="131"/>
  <c r="H930" i="131"/>
  <c r="W942" i="131"/>
  <c r="W922" i="131"/>
  <c r="R9" i="222"/>
  <c r="AC919" i="131"/>
  <c r="X6" i="222"/>
  <c r="U934" i="131"/>
  <c r="P11" i="223"/>
  <c r="X909" i="131"/>
  <c r="S6" i="221"/>
  <c r="U920" i="131"/>
  <c r="P7" i="222"/>
  <c r="P98" i="131"/>
  <c r="H516" i="131"/>
  <c r="H326" i="131"/>
  <c r="AE529" i="131"/>
  <c r="AE724" i="131"/>
  <c r="Z12" i="202"/>
  <c r="AF1012" i="131"/>
  <c r="AF930" i="131"/>
  <c r="AF407" i="131"/>
  <c r="AA6" i="171"/>
  <c r="AF762" i="131"/>
  <c r="AG4" i="131"/>
  <c r="AB6" i="53"/>
  <c r="AA326" i="131"/>
  <c r="V5" i="163"/>
  <c r="AE308" i="131"/>
  <c r="AE27" i="131"/>
  <c r="Z8" i="134"/>
  <c r="V221" i="131"/>
  <c r="Q7" i="153"/>
  <c r="V17" i="131"/>
  <c r="Q9" i="133"/>
  <c r="AB407" i="131"/>
  <c r="W6" i="171"/>
  <c r="AB762" i="131"/>
  <c r="AD420" i="131"/>
  <c r="Y9" i="172"/>
  <c r="AA16" i="131"/>
  <c r="V8" i="133"/>
  <c r="AC211" i="131"/>
  <c r="X439" i="131"/>
  <c r="X514" i="131"/>
  <c r="S13" i="181"/>
  <c r="AC198" i="131"/>
  <c r="X6" i="151"/>
  <c r="AC29" i="131"/>
  <c r="X10" i="134"/>
  <c r="AG317" i="131"/>
  <c r="AB718" i="131"/>
  <c r="AE737" i="131"/>
  <c r="Z5" i="204"/>
  <c r="AE743" i="131"/>
  <c r="Z11" i="204"/>
  <c r="AA769" i="131"/>
  <c r="V7" i="207"/>
  <c r="AD932" i="131"/>
  <c r="Y9" i="223"/>
  <c r="AF197" i="131"/>
  <c r="AA5" i="151"/>
  <c r="AA102" i="131"/>
  <c r="V10" i="141"/>
  <c r="U312" i="131"/>
  <c r="AF98" i="131"/>
  <c r="AA6" i="141"/>
  <c r="S103" i="131"/>
  <c r="N11" i="141"/>
  <c r="AE317" i="131"/>
  <c r="Z10" i="162"/>
  <c r="AF527" i="131"/>
  <c r="AA5" i="131"/>
  <c r="V7" i="53"/>
  <c r="AC759" i="131"/>
  <c r="AA749" i="131"/>
  <c r="V7" i="205"/>
  <c r="AA745" i="131"/>
  <c r="V13" i="204"/>
  <c r="AE436" i="131"/>
  <c r="AE761" i="131"/>
  <c r="AC412" i="131"/>
  <c r="X11" i="171"/>
  <c r="AC722" i="131"/>
  <c r="X10" i="202"/>
  <c r="AA506" i="131"/>
  <c r="V13" i="182"/>
  <c r="AG941" i="131"/>
  <c r="AB7" i="224"/>
  <c r="AE908" i="131"/>
  <c r="Z5" i="221"/>
  <c r="AB918" i="131"/>
  <c r="W5" i="222"/>
  <c r="W753" i="131"/>
  <c r="W513" i="131"/>
  <c r="R12" i="181"/>
  <c r="AG737" i="131"/>
  <c r="AB5" i="204"/>
  <c r="AG743" i="131"/>
  <c r="AB11" i="204"/>
  <c r="AE419" i="131"/>
  <c r="Z8" i="172"/>
  <c r="H928" i="131"/>
  <c r="AB710" i="131"/>
  <c r="W8" i="201"/>
  <c r="Q922" i="131"/>
  <c r="AD410" i="131"/>
  <c r="Y9" i="171"/>
  <c r="AD741" i="131"/>
  <c r="Y9" i="204"/>
  <c r="AD210" i="131"/>
  <c r="Y6" i="152"/>
  <c r="AD18" i="131"/>
  <c r="Y10" i="133"/>
  <c r="Q308" i="131"/>
  <c r="Q27" i="131"/>
  <c r="L8" i="134"/>
  <c r="X209" i="131"/>
  <c r="X30" i="131"/>
  <c r="S11" i="134"/>
  <c r="I101" i="131"/>
  <c r="W214" i="131"/>
  <c r="R10" i="152"/>
  <c r="AG213" i="131"/>
  <c r="AD212" i="131"/>
  <c r="Y8" i="152"/>
  <c r="Q200" i="131"/>
  <c r="U97" i="131"/>
  <c r="P5" i="141"/>
  <c r="AE213" i="131"/>
  <c r="Z9" i="152"/>
  <c r="I222" i="131"/>
  <c r="I10" i="131"/>
  <c r="AF757" i="131"/>
  <c r="AF725" i="131"/>
  <c r="AA13" i="202"/>
  <c r="V13" i="131"/>
  <c r="Q5" i="133"/>
  <c r="AF727" i="131"/>
  <c r="AF329" i="131"/>
  <c r="AA8" i="163"/>
  <c r="P709" i="131"/>
  <c r="K7" i="201"/>
  <c r="AB757" i="131"/>
  <c r="AB725" i="131"/>
  <c r="AF737" i="131"/>
  <c r="AA5" i="204"/>
  <c r="AF743" i="131"/>
  <c r="AA11" i="204"/>
  <c r="AB751" i="131"/>
  <c r="W9" i="205"/>
  <c r="AB767" i="131"/>
  <c r="W5" i="207"/>
  <c r="V707" i="131"/>
  <c r="Q5" i="201"/>
  <c r="V763" i="131"/>
  <c r="AB753" i="131"/>
  <c r="W11" i="205"/>
  <c r="AB513" i="131"/>
  <c r="W12" i="181"/>
  <c r="AD757" i="131"/>
  <c r="Y5" i="206"/>
  <c r="AD725" i="131"/>
  <c r="Y13" i="202"/>
  <c r="P717" i="131"/>
  <c r="AG748" i="131"/>
  <c r="AB6" i="205"/>
  <c r="AG744" i="131"/>
  <c r="AB12" i="204"/>
  <c r="X410" i="131"/>
  <c r="S9" i="171"/>
  <c r="X741" i="131"/>
  <c r="S9" i="204"/>
  <c r="AF519" i="131"/>
  <c r="AA8" i="182"/>
  <c r="AF420" i="131"/>
  <c r="AA9" i="172"/>
  <c r="W407" i="131"/>
  <c r="R6" i="171"/>
  <c r="W762" i="131"/>
  <c r="R10" i="206"/>
  <c r="I516" i="131"/>
  <c r="AE769" i="131"/>
  <c r="Z7" i="207"/>
  <c r="H534" i="131"/>
  <c r="X416" i="131"/>
  <c r="S5" i="172"/>
  <c r="X739" i="131"/>
  <c r="S7" i="204"/>
  <c r="AG407" i="131"/>
  <c r="AB6" i="171"/>
  <c r="AG762" i="131"/>
  <c r="AB10" i="206"/>
  <c r="AD422" i="131"/>
  <c r="Y11" i="172"/>
  <c r="AD742" i="131"/>
  <c r="AE413" i="131"/>
  <c r="Z12" i="171"/>
  <c r="U516" i="131"/>
  <c r="P5" i="182"/>
  <c r="I534" i="131"/>
  <c r="W516" i="131"/>
  <c r="R5" i="182"/>
  <c r="AG418" i="131"/>
  <c r="AB7" i="172"/>
  <c r="I3" i="131"/>
  <c r="I945" i="131"/>
  <c r="I6" i="131"/>
  <c r="V4" i="131"/>
  <c r="Q6" i="53"/>
  <c r="I1012" i="131"/>
  <c r="I930" i="131"/>
  <c r="AE912" i="131"/>
  <c r="AE330" i="131"/>
  <c r="Z9" i="163"/>
  <c r="AE941" i="131"/>
  <c r="AA911" i="131"/>
  <c r="V12" i="221"/>
  <c r="AA946" i="131"/>
  <c r="AB931" i="131"/>
  <c r="W8" i="223"/>
  <c r="AG1012" i="131"/>
  <c r="AG930" i="131"/>
  <c r="AB7" i="223"/>
  <c r="AA908" i="131"/>
  <c r="V5" i="221"/>
  <c r="V909" i="131"/>
  <c r="Q6" i="221"/>
  <c r="AB912" i="131"/>
  <c r="AB330" i="131"/>
  <c r="W9" i="163"/>
  <c r="I920" i="131"/>
  <c r="AD934" i="131"/>
  <c r="Y11" i="223"/>
  <c r="AF909" i="131"/>
  <c r="AA6" i="221"/>
  <c r="H418" i="131"/>
  <c r="H308" i="131"/>
  <c r="H27" i="131"/>
  <c r="H14" i="131"/>
  <c r="AB198" i="131"/>
  <c r="W6" i="151"/>
  <c r="AB29" i="131"/>
  <c r="W10" i="134"/>
  <c r="AG751" i="131"/>
  <c r="AB9" i="205"/>
  <c r="AG767" i="131"/>
  <c r="AB5" i="207"/>
  <c r="AG769" i="131"/>
  <c r="AB7" i="207"/>
  <c r="AC908" i="131"/>
  <c r="X5" i="221"/>
  <c r="U315" i="131"/>
  <c r="AG757" i="131"/>
  <c r="AG725" i="131"/>
  <c r="AB13" i="202"/>
  <c r="AF15" i="131"/>
  <c r="AA7" i="133"/>
  <c r="AG318" i="131"/>
  <c r="AB11" i="162"/>
  <c r="AE221" i="131"/>
  <c r="Z7" i="153"/>
  <c r="AE17" i="131"/>
  <c r="Z9" i="133"/>
  <c r="AE751" i="131"/>
  <c r="Z9" i="205"/>
  <c r="AE767" i="131"/>
  <c r="Z5" i="207"/>
  <c r="AA408" i="131"/>
  <c r="V7" i="171"/>
  <c r="AA770" i="131"/>
  <c r="V8" i="207"/>
  <c r="AC421" i="131"/>
  <c r="X10" i="172"/>
  <c r="AC416" i="131"/>
  <c r="X5" i="172"/>
  <c r="AB212" i="131"/>
  <c r="W8" i="152"/>
  <c r="AF439" i="131"/>
  <c r="AF514" i="131"/>
  <c r="AB209" i="131"/>
  <c r="W5" i="152"/>
  <c r="AB30" i="131"/>
  <c r="W11" i="134"/>
  <c r="V759" i="131"/>
  <c r="Q7" i="206"/>
  <c r="AA719" i="131"/>
  <c r="U748" i="131"/>
  <c r="P6" i="205"/>
  <c r="U744" i="131"/>
  <c r="P12" i="204"/>
  <c r="AC199" i="131"/>
  <c r="X7" i="151"/>
  <c r="AC19" i="131"/>
  <c r="X11" i="133"/>
  <c r="AC13" i="131"/>
  <c r="X5" i="133"/>
  <c r="AF327" i="131"/>
  <c r="AA6" i="163"/>
  <c r="W99" i="131"/>
  <c r="R7" i="141"/>
  <c r="AB103" i="131"/>
  <c r="W11" i="141"/>
  <c r="AE222" i="131"/>
  <c r="Z8" i="153"/>
  <c r="AE10" i="131"/>
  <c r="AG6" i="131"/>
  <c r="AB8" i="53"/>
  <c r="AE326" i="131"/>
  <c r="Z5" i="163"/>
  <c r="AD318" i="131"/>
  <c r="Y11" i="162"/>
  <c r="H750" i="131"/>
  <c r="H768" i="131"/>
  <c r="AD407" i="131"/>
  <c r="Y6" i="171"/>
  <c r="AD762" i="131"/>
  <c r="H527" i="131"/>
  <c r="AD315" i="131"/>
  <c r="AF942" i="131"/>
  <c r="AA8" i="224"/>
  <c r="AF922" i="131"/>
  <c r="AD940" i="131"/>
  <c r="AD935" i="131"/>
  <c r="AA929" i="131"/>
  <c r="V6" i="223"/>
  <c r="V709" i="131"/>
  <c r="Q7" i="201"/>
  <c r="AF748" i="131"/>
  <c r="AA6" i="205"/>
  <c r="AF744" i="131"/>
  <c r="AA12" i="204"/>
  <c r="AE527" i="131"/>
  <c r="AA711" i="131"/>
  <c r="V9" i="201"/>
  <c r="AG308" i="131"/>
  <c r="AG27" i="131"/>
  <c r="AB8" i="134"/>
  <c r="AF209" i="131"/>
  <c r="AA5" i="152"/>
  <c r="AF30" i="131"/>
  <c r="AA11" i="134"/>
  <c r="S101" i="131"/>
  <c r="N9" i="141"/>
  <c r="AG328" i="131"/>
  <c r="AB7" i="163"/>
  <c r="AF314" i="131"/>
  <c r="AA7" i="162"/>
  <c r="AF32" i="131"/>
  <c r="AA13" i="134"/>
  <c r="AG210" i="131"/>
  <c r="AB6" i="152"/>
  <c r="AG18" i="131"/>
  <c r="AB10" i="133"/>
  <c r="AE316" i="131"/>
  <c r="Z9" i="162"/>
  <c r="AE26" i="131"/>
  <c r="Z7" i="134"/>
  <c r="AF221" i="131"/>
  <c r="AA7" i="153"/>
  <c r="AF17" i="131"/>
  <c r="AA9" i="133"/>
  <c r="W198" i="131"/>
  <c r="R6" i="151"/>
  <c r="W29" i="131"/>
  <c r="R10" i="134"/>
  <c r="AG200" i="131"/>
  <c r="AB8" i="151"/>
  <c r="AD97" i="131"/>
  <c r="Y5" i="141"/>
  <c r="Q101" i="131"/>
  <c r="L9" i="141"/>
  <c r="U214" i="131"/>
  <c r="P10" i="152"/>
  <c r="AE13" i="131"/>
  <c r="Z5" i="133"/>
  <c r="X709" i="131"/>
  <c r="S7" i="201"/>
  <c r="W748" i="131"/>
  <c r="R6" i="205"/>
  <c r="W744" i="131"/>
  <c r="R12" i="204"/>
  <c r="AE707" i="131"/>
  <c r="Z5" i="201"/>
  <c r="AE763" i="131"/>
  <c r="X717" i="131"/>
  <c r="S5" i="202"/>
  <c r="I710" i="131"/>
  <c r="X750" i="131"/>
  <c r="X768" i="131"/>
  <c r="S6" i="207"/>
  <c r="U406" i="131"/>
  <c r="P5" i="171"/>
  <c r="AF410" i="131"/>
  <c r="AA9" i="171"/>
  <c r="AF741" i="131"/>
  <c r="AA9" i="204"/>
  <c r="AF419" i="131"/>
  <c r="AA8" i="172"/>
  <c r="AF760" i="131"/>
  <c r="V408" i="131"/>
  <c r="Q7" i="171"/>
  <c r="V770" i="131"/>
  <c r="Q8" i="207"/>
  <c r="AB422" i="131"/>
  <c r="W11" i="172"/>
  <c r="AB742" i="131"/>
  <c r="X507" i="131"/>
  <c r="S6" i="181"/>
  <c r="I406" i="131"/>
  <c r="P408" i="131"/>
  <c r="K7" i="171"/>
  <c r="U419" i="131"/>
  <c r="P8" i="172"/>
  <c r="AA421" i="131"/>
  <c r="V10" i="172"/>
  <c r="V506" i="131"/>
  <c r="AD516" i="131"/>
  <c r="Y5" i="182"/>
  <c r="AA9" i="183"/>
  <c r="AF769" i="131"/>
  <c r="AA7" i="207"/>
  <c r="AF413" i="131"/>
  <c r="AA12" i="171"/>
  <c r="I528" i="131"/>
  <c r="I723" i="131"/>
  <c r="P12" i="183"/>
  <c r="AE4" i="131"/>
  <c r="Z6" i="53"/>
  <c r="X417" i="131"/>
  <c r="S6" i="172"/>
  <c r="AC7" i="131"/>
  <c r="X9" i="53"/>
  <c r="U942" i="131"/>
  <c r="U922" i="131"/>
  <c r="P9" i="222"/>
  <c r="H912" i="131"/>
  <c r="H330" i="131"/>
  <c r="H940" i="131"/>
  <c r="H935" i="131"/>
  <c r="AE909" i="131"/>
  <c r="Z6" i="221"/>
  <c r="W918" i="131"/>
  <c r="R5" i="222"/>
  <c r="W910" i="131"/>
  <c r="R7" i="221"/>
  <c r="W944" i="131"/>
  <c r="I198" i="131"/>
  <c r="I29" i="131"/>
  <c r="I711" i="131"/>
  <c r="I718" i="131"/>
  <c r="P11" i="131"/>
  <c r="P31" i="131"/>
  <c r="K12" i="134"/>
  <c r="AB315" i="131"/>
  <c r="W8" i="162"/>
  <c r="AA209" i="131"/>
  <c r="AA30" i="131"/>
  <c r="V11" i="134"/>
  <c r="Z11" i="183"/>
  <c r="AB940" i="131"/>
  <c r="W6" i="224"/>
  <c r="AB935" i="131"/>
  <c r="AE919" i="131"/>
  <c r="Z6" i="222"/>
  <c r="AE198" i="131"/>
  <c r="Z6" i="151"/>
  <c r="AE29" i="131"/>
  <c r="Z10" i="134"/>
  <c r="AB1012" i="131"/>
  <c r="AB930" i="131"/>
  <c r="AG314" i="131"/>
  <c r="AB7" i="162"/>
  <c r="AG32" i="131"/>
  <c r="AB13" i="134"/>
  <c r="U222" i="131"/>
  <c r="P8" i="153"/>
  <c r="U10" i="131"/>
  <c r="AE423" i="131"/>
  <c r="Z12" i="172"/>
  <c r="AE201" i="131"/>
  <c r="Z9" i="151"/>
  <c r="AE918" i="131"/>
  <c r="Z5" i="222"/>
  <c r="AG422" i="131"/>
  <c r="AB11" i="172"/>
  <c r="AG742" i="131"/>
  <c r="W420" i="131"/>
  <c r="R9" i="172"/>
  <c r="I418" i="131"/>
  <c r="AG199" i="131"/>
  <c r="AB7" i="151"/>
  <c r="AG19" i="131"/>
  <c r="AE759" i="131"/>
  <c r="AG747" i="131"/>
  <c r="AB5" i="205"/>
  <c r="AD748" i="131"/>
  <c r="Y6" i="205"/>
  <c r="AD744" i="131"/>
  <c r="Y12" i="204"/>
  <c r="V199" i="131"/>
  <c r="Q7" i="151"/>
  <c r="V19" i="131"/>
  <c r="V100" i="131"/>
  <c r="Q8" i="141"/>
  <c r="AA213" i="131"/>
  <c r="V9" i="152"/>
  <c r="AG717" i="131"/>
  <c r="AB5" i="202"/>
  <c r="V507" i="131"/>
  <c r="Q6" i="181"/>
  <c r="AF7" i="131"/>
  <c r="AA9" i="53"/>
  <c r="AA97" i="131"/>
  <c r="V5" i="141"/>
  <c r="AA717" i="131"/>
  <c r="AC408" i="131"/>
  <c r="X7" i="171"/>
  <c r="AC770" i="131"/>
  <c r="X8" i="207"/>
  <c r="AA413" i="131"/>
  <c r="V12" i="171"/>
  <c r="AE528" i="131"/>
  <c r="AE723" i="131"/>
  <c r="Z11" i="202"/>
  <c r="AG25" i="131"/>
  <c r="AB6" i="134"/>
  <c r="AE516" i="131"/>
  <c r="Z5" i="182"/>
  <c r="AC941" i="131"/>
  <c r="X7" i="224"/>
  <c r="AE932" i="131"/>
  <c r="Z9" i="223"/>
  <c r="AE709" i="131"/>
  <c r="Z7" i="201"/>
  <c r="AG739" i="131"/>
  <c r="AB7" i="204"/>
  <c r="AC327" i="131"/>
  <c r="X6" i="163"/>
  <c r="AC727" i="131"/>
  <c r="AC329" i="131"/>
  <c r="X8" i="163"/>
  <c r="AD7" i="131"/>
  <c r="Y9" i="53"/>
  <c r="P309" i="131"/>
  <c r="P28" i="131"/>
  <c r="K9" i="134"/>
  <c r="V210" i="131"/>
  <c r="V18" i="131"/>
  <c r="Q10" i="133"/>
  <c r="AD308" i="131"/>
  <c r="AD27" i="131"/>
  <c r="Y8" i="134"/>
  <c r="H99" i="131"/>
  <c r="AF317" i="131"/>
  <c r="AA10" i="162"/>
  <c r="V209" i="131"/>
  <c r="Q5" i="152"/>
  <c r="V30" i="131"/>
  <c r="Q11" i="134"/>
  <c r="AG101" i="131"/>
  <c r="AB9" i="141"/>
  <c r="AD214" i="131"/>
  <c r="Y10" i="152"/>
  <c r="AF24" i="131"/>
  <c r="AA5" i="134"/>
  <c r="AF709" i="131"/>
  <c r="AA7" i="201"/>
  <c r="AA758" i="131"/>
  <c r="AA512" i="131"/>
  <c r="V11" i="181"/>
  <c r="U718" i="131"/>
  <c r="V749" i="131"/>
  <c r="Q7" i="205"/>
  <c r="V745" i="131"/>
  <c r="Q13" i="204"/>
  <c r="AC758" i="131"/>
  <c r="X6" i="206"/>
  <c r="AC512" i="131"/>
  <c r="X11" i="181"/>
  <c r="AF717" i="131"/>
  <c r="AA5" i="202"/>
  <c r="X749" i="131"/>
  <c r="S7" i="205"/>
  <c r="X745" i="131"/>
  <c r="S13" i="204"/>
  <c r="P707" i="131"/>
  <c r="K5" i="201"/>
  <c r="AF750" i="131"/>
  <c r="AF768" i="131"/>
  <c r="AA6" i="207"/>
  <c r="W422" i="131"/>
  <c r="R11" i="172"/>
  <c r="W742" i="131"/>
  <c r="AF511" i="131"/>
  <c r="AA10" i="181"/>
  <c r="AF521" i="131"/>
  <c r="AA10" i="182"/>
  <c r="H406" i="131"/>
  <c r="AE408" i="131"/>
  <c r="Z7" i="171"/>
  <c r="AE770" i="131"/>
  <c r="Z8" i="207"/>
  <c r="X421" i="131"/>
  <c r="S10" i="172"/>
  <c r="AC506" i="131"/>
  <c r="AB516" i="131"/>
  <c r="W5" i="182"/>
  <c r="AC509" i="131"/>
  <c r="X8" i="181"/>
  <c r="AB511" i="131"/>
  <c r="W10" i="181"/>
  <c r="AB521" i="131"/>
  <c r="W10" i="182"/>
  <c r="W740" i="131"/>
  <c r="R8" i="204"/>
  <c r="X408" i="131"/>
  <c r="S7" i="171"/>
  <c r="X770" i="131"/>
  <c r="S8" i="207"/>
  <c r="AC423" i="131"/>
  <c r="X12" i="172"/>
  <c r="AC201" i="131"/>
  <c r="X9" i="151"/>
  <c r="AD419" i="131"/>
  <c r="Y8" i="172"/>
  <c r="H528" i="131"/>
  <c r="H723" i="131"/>
  <c r="V509" i="131"/>
  <c r="Q8" i="181"/>
  <c r="W12" i="183"/>
  <c r="AD511" i="131"/>
  <c r="Y10" i="181"/>
  <c r="AD521" i="131"/>
  <c r="Y10" i="182"/>
  <c r="W419" i="131"/>
  <c r="R8" i="172"/>
  <c r="S512" i="131"/>
  <c r="AG15" i="131"/>
  <c r="AB7" i="133"/>
  <c r="AG7" i="131"/>
  <c r="AB9" i="53"/>
  <c r="AB6" i="131"/>
  <c r="W8" i="53"/>
  <c r="AF417" i="131"/>
  <c r="AA6" i="172"/>
  <c r="I8" i="131"/>
  <c r="I943" i="131"/>
  <c r="AB928" i="131"/>
  <c r="W5" i="223"/>
  <c r="AD942" i="131"/>
  <c r="Y8" i="224"/>
  <c r="AD922" i="131"/>
  <c r="U918" i="131"/>
  <c r="P5" i="222"/>
  <c r="AA919" i="131"/>
  <c r="V6" i="222"/>
  <c r="AC933" i="131"/>
  <c r="X10" i="223"/>
  <c r="Q940" i="131"/>
  <c r="L6" i="224"/>
  <c r="U910" i="131"/>
  <c r="P7" i="221"/>
  <c r="U944" i="131"/>
  <c r="P10" i="224"/>
  <c r="V929" i="131"/>
  <c r="Q6" i="223"/>
  <c r="AB920" i="131"/>
  <c r="W7" i="222"/>
  <c r="V911" i="131"/>
  <c r="Q12" i="221"/>
  <c r="V946" i="131"/>
  <c r="Q12" i="224"/>
  <c r="AG921" i="131"/>
  <c r="AB8" i="222"/>
  <c r="H210" i="131"/>
  <c r="H18" i="131"/>
  <c r="I103" i="131"/>
  <c r="H757" i="131"/>
  <c r="H725" i="131"/>
  <c r="I308" i="131"/>
  <c r="I27" i="131"/>
  <c r="AA316" i="131"/>
  <c r="V9" i="162"/>
  <c r="AA26" i="131"/>
  <c r="V7" i="134"/>
  <c r="AG221" i="131"/>
  <c r="AB7" i="153"/>
  <c r="AG17" i="131"/>
  <c r="AB9" i="133"/>
  <c r="Y12" i="183"/>
  <c r="AD920" i="131"/>
  <c r="Y7" i="222"/>
  <c r="S308" i="131"/>
  <c r="X758" i="131"/>
  <c r="S6" i="206"/>
  <c r="X512" i="131"/>
  <c r="S11" i="181"/>
  <c r="AG421" i="131"/>
  <c r="AB10" i="172"/>
  <c r="AG910" i="131"/>
  <c r="AB7" i="221"/>
  <c r="AG944" i="131"/>
  <c r="AB10" i="224"/>
  <c r="AG211" i="131"/>
  <c r="U517" i="131"/>
  <c r="P6" i="182"/>
  <c r="AD222" i="131"/>
  <c r="Y8" i="153"/>
  <c r="AD10" i="131"/>
  <c r="Y12" i="53"/>
  <c r="AD411" i="131"/>
  <c r="Y10" i="171"/>
  <c r="AD11" i="131"/>
  <c r="AF510" i="131"/>
  <c r="AA9" i="181"/>
  <c r="AF518" i="131"/>
  <c r="AA7" i="182"/>
  <c r="AD1012" i="131"/>
  <c r="AD930" i="131"/>
  <c r="Y7" i="223"/>
  <c r="AF921" i="131"/>
  <c r="AA8" i="222"/>
  <c r="W406" i="131"/>
  <c r="R5" i="171"/>
  <c r="V421" i="131"/>
  <c r="Q10" i="172"/>
  <c r="AF200" i="131"/>
  <c r="AA8" i="151"/>
  <c r="AG13" i="131"/>
  <c r="AB5" i="133"/>
  <c r="AA211" i="131"/>
  <c r="AB14" i="131"/>
  <c r="W6" i="133"/>
  <c r="U200" i="131"/>
  <c r="P8" i="151"/>
  <c r="AE100" i="131"/>
  <c r="Z8" i="141"/>
  <c r="AG214" i="131"/>
  <c r="AB10" i="152"/>
  <c r="AF718" i="131"/>
  <c r="AE3" i="131"/>
  <c r="Z5" i="53"/>
  <c r="AE945" i="131"/>
  <c r="AE101" i="131"/>
  <c r="Z9" i="141"/>
  <c r="H718" i="131"/>
  <c r="AB409" i="131"/>
  <c r="W8" i="171"/>
  <c r="H419" i="131"/>
  <c r="Z10" i="183"/>
  <c r="AE519" i="131"/>
  <c r="Z8" i="182"/>
  <c r="AE910" i="131"/>
  <c r="Z7" i="221"/>
  <c r="AE944" i="131"/>
  <c r="Z10" i="224"/>
  <c r="AG316" i="131"/>
  <c r="AB9" i="162"/>
  <c r="AG26" i="131"/>
  <c r="AB7" i="134"/>
  <c r="AF918" i="131"/>
  <c r="AA5" i="222"/>
  <c r="AA509" i="131"/>
  <c r="V8" i="181"/>
  <c r="AB942" i="131"/>
  <c r="W8" i="224"/>
  <c r="AB922" i="131"/>
  <c r="W9" i="222"/>
  <c r="AG417" i="131"/>
  <c r="AB6" i="172"/>
  <c r="AA707" i="131"/>
  <c r="V5" i="201"/>
  <c r="AA763" i="131"/>
  <c r="V11" i="206"/>
  <c r="U710" i="131"/>
  <c r="P8" i="201"/>
  <c r="AF740" i="131"/>
  <c r="AA8" i="204"/>
  <c r="AC507" i="131"/>
  <c r="X6" i="181"/>
  <c r="AB328" i="131"/>
  <c r="AE748" i="131"/>
  <c r="Z6" i="205"/>
  <c r="AE744" i="131"/>
  <c r="Z12" i="204"/>
  <c r="R944" i="131"/>
  <c r="M10" i="224"/>
  <c r="R946" i="131"/>
  <c r="M12" i="224"/>
  <c r="Q103" i="131"/>
  <c r="L11" i="141"/>
  <c r="AD316" i="131"/>
  <c r="Y9" i="162"/>
  <c r="AD26" i="131"/>
  <c r="Y7" i="134"/>
  <c r="AC309" i="131"/>
  <c r="AC28" i="131"/>
  <c r="X9" i="134"/>
  <c r="AB314" i="131"/>
  <c r="AB32" i="131"/>
  <c r="W13" i="134"/>
  <c r="AE209" i="131"/>
  <c r="Z5" i="152"/>
  <c r="AE30" i="131"/>
  <c r="Z11" i="134"/>
  <c r="X211" i="131"/>
  <c r="AC98" i="131"/>
  <c r="X6" i="141"/>
  <c r="P102" i="131"/>
  <c r="K10" i="141"/>
  <c r="W25" i="131"/>
  <c r="R6" i="134"/>
  <c r="AD14" i="131"/>
  <c r="Y6" i="133"/>
  <c r="W710" i="131"/>
  <c r="R8" i="201"/>
  <c r="H759" i="131"/>
  <c r="AD718" i="131"/>
  <c r="AE749" i="131"/>
  <c r="Z7" i="205"/>
  <c r="AE745" i="131"/>
  <c r="Z13" i="204"/>
  <c r="X13" i="131"/>
  <c r="S5" i="133"/>
  <c r="Q743" i="131"/>
  <c r="L11" i="204"/>
  <c r="I759" i="131"/>
  <c r="AF749" i="131"/>
  <c r="AA7" i="205"/>
  <c r="AF745" i="131"/>
  <c r="AA13" i="204"/>
  <c r="X707" i="131"/>
  <c r="S5" i="201"/>
  <c r="X763" i="131"/>
  <c r="S11" i="206"/>
  <c r="R717" i="131"/>
  <c r="U760" i="131"/>
  <c r="P8" i="206"/>
  <c r="AG740" i="131"/>
  <c r="AB8" i="204"/>
  <c r="V423" i="131"/>
  <c r="Q12" i="172"/>
  <c r="V201" i="131"/>
  <c r="Q9" i="151"/>
  <c r="Q406" i="131"/>
  <c r="L5" i="171"/>
  <c r="U409" i="131"/>
  <c r="P8" i="171"/>
  <c r="AA423" i="131"/>
  <c r="V12" i="172"/>
  <c r="AA201" i="131"/>
  <c r="V9" i="151"/>
  <c r="V412" i="131"/>
  <c r="Q11" i="171"/>
  <c r="V722" i="131"/>
  <c r="AB419" i="131"/>
  <c r="W8" i="172"/>
  <c r="I527" i="131"/>
  <c r="I532" i="131"/>
  <c r="I519" i="131"/>
  <c r="V750" i="131"/>
  <c r="V768" i="131"/>
  <c r="V721" i="131"/>
  <c r="Q9" i="202"/>
  <c r="AB406" i="131"/>
  <c r="W5" i="171"/>
  <c r="AF408" i="131"/>
  <c r="AA7" i="171"/>
  <c r="AF770" i="131"/>
  <c r="AA8" i="207"/>
  <c r="I411" i="131"/>
  <c r="I11" i="131"/>
  <c r="T725" i="131"/>
  <c r="Q512" i="131"/>
  <c r="AE509" i="131"/>
  <c r="Z8" i="181"/>
  <c r="T723" i="131"/>
  <c r="V439" i="131"/>
  <c r="V514" i="131"/>
  <c r="I510" i="131"/>
  <c r="I518" i="131"/>
  <c r="X5" i="131"/>
  <c r="S7" i="53"/>
  <c r="X16" i="131"/>
  <c r="S8" i="133"/>
  <c r="AA7" i="131"/>
  <c r="V9" i="53"/>
  <c r="W418" i="131"/>
  <c r="R7" i="172"/>
  <c r="AA8" i="131"/>
  <c r="V10" i="53"/>
  <c r="AA943" i="131"/>
  <c r="V9" i="224"/>
  <c r="AE920" i="131"/>
  <c r="Z7" i="222"/>
  <c r="W1012" i="131"/>
  <c r="W930" i="131"/>
  <c r="AG912" i="131"/>
  <c r="AG330" i="131"/>
  <c r="AB9" i="163"/>
  <c r="AD918" i="131"/>
  <c r="Y5" i="222"/>
  <c r="H920" i="131"/>
  <c r="I934" i="131"/>
  <c r="AG940" i="131"/>
  <c r="AB6" i="224"/>
  <c r="AG935" i="131"/>
  <c r="AD910" i="131"/>
  <c r="Y7" i="221"/>
  <c r="AD944" i="131"/>
  <c r="Y10" i="224"/>
  <c r="AG932" i="131"/>
  <c r="AB9" i="223"/>
  <c r="U912" i="131"/>
  <c r="U330" i="131"/>
  <c r="P9" i="163"/>
  <c r="X929" i="131"/>
  <c r="S6" i="223"/>
  <c r="I212" i="131"/>
  <c r="H751" i="131"/>
  <c r="H767" i="131"/>
  <c r="H532" i="131"/>
  <c r="H519" i="131"/>
  <c r="H103" i="131"/>
  <c r="AG8" i="131"/>
  <c r="AB10" i="53"/>
  <c r="AG943" i="131"/>
  <c r="AB9" i="224"/>
  <c r="AB921" i="131"/>
  <c r="W8" i="222"/>
  <c r="R309" i="131"/>
  <c r="R28" i="131"/>
  <c r="AF758" i="131"/>
  <c r="AA6" i="206"/>
  <c r="AF512" i="131"/>
  <c r="AA11" i="181"/>
  <c r="AF529" i="131"/>
  <c r="AF724" i="131"/>
  <c r="AA12" i="202"/>
  <c r="AF911" i="131"/>
  <c r="AA12" i="221"/>
  <c r="AF946" i="131"/>
  <c r="AA12" i="224"/>
  <c r="AF212" i="131"/>
  <c r="AA8" i="152"/>
  <c r="AE940" i="131"/>
  <c r="Z6" i="224"/>
  <c r="AE935" i="131"/>
  <c r="AA739" i="131"/>
  <c r="V7" i="204"/>
  <c r="AB529" i="131"/>
  <c r="AB724" i="131"/>
  <c r="W12" i="202"/>
  <c r="AE511" i="131"/>
  <c r="Z10" i="181"/>
  <c r="AE521" i="131"/>
  <c r="Z10" i="182"/>
  <c r="AE8" i="131"/>
  <c r="Z10" i="53"/>
  <c r="AE943" i="131"/>
  <c r="V436" i="131"/>
  <c r="V761" i="131"/>
  <c r="X423" i="131"/>
  <c r="S12" i="172"/>
  <c r="X201" i="131"/>
  <c r="AE212" i="131"/>
  <c r="AF14" i="131"/>
  <c r="AA6" i="133"/>
  <c r="X720" i="131"/>
  <c r="AC749" i="131"/>
  <c r="X7" i="205"/>
  <c r="AC745" i="131"/>
  <c r="X13" i="204"/>
  <c r="AE98" i="131"/>
  <c r="Z6" i="141"/>
  <c r="AA24" i="131"/>
  <c r="V5" i="134"/>
  <c r="U101" i="131"/>
  <c r="P9" i="141"/>
  <c r="U528" i="131"/>
  <c r="U723" i="131"/>
  <c r="P11" i="202"/>
  <c r="AE1012" i="131"/>
  <c r="AE930" i="131"/>
  <c r="AB312" i="131"/>
  <c r="W5" i="162"/>
  <c r="AD102" i="131"/>
  <c r="Y10" i="141"/>
  <c r="AC739" i="131"/>
  <c r="X7" i="204"/>
  <c r="AA410" i="131"/>
  <c r="V9" i="171"/>
  <c r="AA741" i="131"/>
  <c r="V9" i="204"/>
  <c r="AE931" i="131"/>
  <c r="Z8" i="223"/>
  <c r="AF308" i="131"/>
  <c r="AF27" i="131"/>
  <c r="AA8" i="134"/>
  <c r="AA909" i="131"/>
  <c r="V6" i="221"/>
  <c r="AF418" i="131"/>
  <c r="AA7" i="172"/>
  <c r="AD710" i="131"/>
  <c r="Y8" i="201"/>
  <c r="AB528" i="131"/>
  <c r="AB723" i="131"/>
  <c r="W11" i="202"/>
  <c r="AD312" i="131"/>
  <c r="R945" i="131"/>
  <c r="M11" i="224"/>
  <c r="R330" i="131"/>
  <c r="M9" i="163"/>
  <c r="AC209" i="131"/>
  <c r="X5" i="152"/>
  <c r="AC30" i="131"/>
  <c r="X11" i="134"/>
  <c r="X102" i="131"/>
  <c r="S10" i="141"/>
  <c r="AG707" i="131"/>
  <c r="AB5" i="201"/>
  <c r="AG763" i="131"/>
  <c r="AG750" i="131"/>
  <c r="AG768" i="131"/>
  <c r="AB6" i="207"/>
  <c r="AG752" i="131"/>
  <c r="AB10" i="205"/>
  <c r="AG764" i="131"/>
  <c r="AB12" i="206"/>
  <c r="AA752" i="131"/>
  <c r="V10" i="205"/>
  <c r="AA764" i="131"/>
  <c r="AF13" i="131"/>
  <c r="AA5" i="133"/>
  <c r="AF707" i="131"/>
  <c r="AA5" i="201"/>
  <c r="AF763" i="131"/>
  <c r="Q718" i="131"/>
  <c r="W751" i="131"/>
  <c r="R9" i="205"/>
  <c r="W767" i="131"/>
  <c r="AC721" i="131"/>
  <c r="X9" i="202"/>
  <c r="H411" i="131"/>
  <c r="H11" i="131"/>
  <c r="AE412" i="131"/>
  <c r="Z11" i="171"/>
  <c r="AE722" i="131"/>
  <c r="Z10" i="202"/>
  <c r="U529" i="131"/>
  <c r="U724" i="131"/>
  <c r="P12" i="202"/>
  <c r="AE750" i="131"/>
  <c r="AE768" i="131"/>
  <c r="Z6" i="207"/>
  <c r="AE721" i="131"/>
  <c r="Z9" i="202"/>
  <c r="X412" i="131"/>
  <c r="S11" i="171"/>
  <c r="X722" i="131"/>
  <c r="S10" i="202"/>
  <c r="AC439" i="131"/>
  <c r="AC514" i="131"/>
  <c r="X13" i="181"/>
  <c r="AG528" i="131"/>
  <c r="AG723" i="131"/>
  <c r="AB11" i="202"/>
  <c r="I517" i="131"/>
  <c r="U519" i="131"/>
  <c r="P8" i="182"/>
  <c r="U420" i="131"/>
  <c r="P9" i="172"/>
  <c r="AG529" i="131"/>
  <c r="AG724" i="131"/>
  <c r="AB12" i="202"/>
  <c r="AF5" i="131"/>
  <c r="AA7" i="53"/>
  <c r="AF16" i="131"/>
  <c r="AA8" i="133"/>
  <c r="H8" i="131"/>
  <c r="H943" i="131"/>
  <c r="V5" i="131"/>
  <c r="Q7" i="53"/>
  <c r="H3" i="131"/>
  <c r="H945" i="131"/>
  <c r="AG911" i="131"/>
  <c r="AB12" i="221"/>
  <c r="AG946" i="131"/>
  <c r="X908" i="131"/>
  <c r="S5" i="221"/>
  <c r="AC909" i="131"/>
  <c r="X6" i="221"/>
  <c r="P941" i="131"/>
  <c r="K7" i="224"/>
  <c r="U931" i="131"/>
  <c r="P8" i="223"/>
  <c r="W921" i="131"/>
  <c r="R8" i="222"/>
  <c r="X933" i="131"/>
  <c r="S10" i="223"/>
  <c r="H97" i="131"/>
  <c r="H910" i="131"/>
  <c r="H944" i="131"/>
  <c r="AE407" i="131"/>
  <c r="Z6" i="171"/>
  <c r="AE762" i="131"/>
  <c r="AB510" i="131"/>
  <c r="W9" i="181"/>
  <c r="AB518" i="131"/>
  <c r="W7" i="182"/>
  <c r="AF3" i="131"/>
  <c r="AA5" i="53"/>
  <c r="AF945" i="131"/>
  <c r="AA11" i="224"/>
  <c r="AE911" i="131"/>
  <c r="Z12" i="221"/>
  <c r="AE946" i="131"/>
  <c r="Z12" i="224"/>
  <c r="AA933" i="131"/>
  <c r="V10" i="223"/>
  <c r="U510" i="131"/>
  <c r="P9" i="181"/>
  <c r="U518" i="131"/>
  <c r="P7" i="182"/>
  <c r="AG931" i="131"/>
  <c r="AB8" i="223"/>
  <c r="AC221" i="131"/>
  <c r="X7" i="153"/>
  <c r="AC17" i="131"/>
  <c r="X9" i="133"/>
  <c r="AA314" i="131"/>
  <c r="V7" i="162"/>
  <c r="AA32" i="131"/>
  <c r="V13" i="134"/>
  <c r="AF198" i="131"/>
  <c r="AA6" i="151"/>
  <c r="AF29" i="131"/>
  <c r="AA10" i="134"/>
  <c r="AA508" i="131"/>
  <c r="V7" i="181"/>
  <c r="AD3" i="131"/>
  <c r="Y5" i="53"/>
  <c r="AD945" i="131"/>
  <c r="Y11" i="224"/>
  <c r="AG908" i="131"/>
  <c r="AB5" i="221"/>
  <c r="U407" i="131"/>
  <c r="P6" i="171"/>
  <c r="U762" i="131"/>
  <c r="P10" i="206"/>
  <c r="AF423" i="131"/>
  <c r="AA12" i="172"/>
  <c r="AF201" i="131"/>
  <c r="AA9" i="151"/>
  <c r="AG100" i="131"/>
  <c r="AB8" i="141"/>
  <c r="AE25" i="131"/>
  <c r="Z6" i="134"/>
  <c r="AF720" i="131"/>
  <c r="AA8" i="202"/>
  <c r="AG507" i="131"/>
  <c r="AB6" i="181"/>
  <c r="AA318" i="131"/>
  <c r="V11" i="162"/>
  <c r="AE727" i="131"/>
  <c r="AE329" i="131"/>
  <c r="Z8" i="163"/>
  <c r="AD101" i="131"/>
  <c r="Y9" i="141"/>
  <c r="AG749" i="131"/>
  <c r="AB7" i="205"/>
  <c r="AG745" i="131"/>
  <c r="AB13" i="204"/>
  <c r="AD528" i="131"/>
  <c r="AD723" i="131"/>
  <c r="Y11" i="202"/>
  <c r="AB197" i="131"/>
  <c r="W5" i="151"/>
  <c r="AC103" i="131"/>
  <c r="X11" i="141"/>
  <c r="AE14" i="131"/>
  <c r="Z6" i="133"/>
  <c r="AD760" i="131"/>
  <c r="Y8" i="206"/>
  <c r="H422" i="131"/>
  <c r="H742" i="131"/>
  <c r="AB932" i="131"/>
  <c r="W9" i="223"/>
  <c r="AD510" i="131"/>
  <c r="Y9" i="181"/>
  <c r="AD518" i="131"/>
  <c r="Y7" i="182"/>
  <c r="AG928" i="131"/>
  <c r="AB5" i="223"/>
  <c r="AG759" i="131"/>
  <c r="AG408" i="131"/>
  <c r="AB7" i="171"/>
  <c r="AG770" i="131"/>
  <c r="AB8" i="207"/>
  <c r="AE517" i="131"/>
  <c r="Z6" i="182"/>
  <c r="AC316" i="131"/>
  <c r="X9" i="162"/>
  <c r="AC26" i="131"/>
  <c r="X7" i="134"/>
  <c r="AE752" i="131"/>
  <c r="Z10" i="205"/>
  <c r="AE764" i="131"/>
  <c r="Z12" i="206"/>
  <c r="AE409" i="131"/>
  <c r="Z8" i="171"/>
  <c r="T538" i="131"/>
  <c r="T724" i="131"/>
  <c r="T549" i="131"/>
  <c r="T763" i="131"/>
  <c r="T751" i="131"/>
  <c r="O9" i="205"/>
  <c r="T762" i="131"/>
  <c r="S209" i="131"/>
  <c r="T550" i="131"/>
  <c r="T764" i="131"/>
  <c r="T8" i="131"/>
  <c r="O10" i="53"/>
  <c r="T934" i="131"/>
  <c r="O11" i="223"/>
  <c r="T328" i="131"/>
  <c r="O7" i="163"/>
  <c r="T10" i="131"/>
  <c r="T720" i="131"/>
  <c r="O8" i="202"/>
  <c r="O13" i="183"/>
  <c r="T722" i="131"/>
  <c r="O10" i="202"/>
  <c r="T935" i="131"/>
  <c r="T209" i="131"/>
  <c r="T113" i="131"/>
  <c r="T215" i="131"/>
  <c r="O11" i="152"/>
  <c r="T514" i="131"/>
  <c r="T512" i="131"/>
  <c r="O11" i="181"/>
  <c r="T114" i="131"/>
  <c r="T216" i="131"/>
  <c r="T721" i="131"/>
  <c r="O9" i="202"/>
  <c r="S934" i="131"/>
  <c r="N11" i="223"/>
  <c r="T911" i="131"/>
  <c r="O12" i="221"/>
  <c r="T9" i="131"/>
  <c r="O11" i="53"/>
  <c r="T912" i="131"/>
  <c r="S935" i="131"/>
  <c r="R510" i="131"/>
  <c r="S751" i="131"/>
  <c r="N9" i="205"/>
  <c r="S762" i="131"/>
  <c r="S912" i="131"/>
  <c r="S725" i="131"/>
  <c r="N13" i="202"/>
  <c r="S721" i="131"/>
  <c r="N9" i="202"/>
  <c r="N11" i="183"/>
  <c r="S549" i="131"/>
  <c r="S763" i="131"/>
  <c r="N11" i="206"/>
  <c r="N13" i="183"/>
  <c r="S722" i="131"/>
  <c r="N10" i="202"/>
  <c r="S328" i="131"/>
  <c r="S10" i="131"/>
  <c r="N12" i="53"/>
  <c r="R709" i="131"/>
  <c r="M7" i="201"/>
  <c r="R326" i="131"/>
  <c r="M5" i="163"/>
  <c r="R747" i="131"/>
  <c r="M5" i="205"/>
  <c r="S513" i="131"/>
  <c r="N12" i="181"/>
  <c r="S114" i="131"/>
  <c r="S216" i="131"/>
  <c r="S113" i="131"/>
  <c r="S215" i="131"/>
  <c r="R718" i="131"/>
  <c r="M6" i="202"/>
  <c r="S537" i="131"/>
  <c r="S723" i="131"/>
  <c r="N11" i="202"/>
  <c r="S411" i="131"/>
  <c r="N10" i="171"/>
  <c r="S510" i="131"/>
  <c r="N9" i="181"/>
  <c r="S9" i="131"/>
  <c r="N11" i="53"/>
  <c r="R99" i="131"/>
  <c r="M7" i="141"/>
  <c r="S550" i="131"/>
  <c r="S764" i="131"/>
  <c r="N12" i="206"/>
  <c r="S911" i="131"/>
  <c r="N12" i="221"/>
  <c r="M13" i="183"/>
  <c r="R722" i="131"/>
  <c r="R538" i="131"/>
  <c r="R724" i="131"/>
  <c r="Q99" i="131"/>
  <c r="L7" i="141"/>
  <c r="R197" i="131"/>
  <c r="R752" i="131"/>
  <c r="M10" i="205"/>
  <c r="R514" i="131"/>
  <c r="M13" i="181"/>
  <c r="R537" i="131"/>
  <c r="R723" i="131"/>
  <c r="R209" i="131"/>
  <c r="Q209" i="131"/>
  <c r="R3" i="131"/>
  <c r="R710" i="131"/>
  <c r="M8" i="201"/>
  <c r="R743" i="131"/>
  <c r="M11" i="204"/>
  <c r="R759" i="131"/>
  <c r="R767" i="131"/>
  <c r="M5" i="207"/>
  <c r="R527" i="131"/>
  <c r="R725" i="131"/>
  <c r="R750" i="131"/>
  <c r="R761" i="131"/>
  <c r="R508" i="131"/>
  <c r="R214" i="131"/>
  <c r="M10" i="152"/>
  <c r="R19" i="131"/>
  <c r="R753" i="131"/>
  <c r="M13" i="205"/>
  <c r="R528" i="131"/>
  <c r="R512" i="131"/>
  <c r="R114" i="131"/>
  <c r="R216" i="131"/>
  <c r="R13" i="131"/>
  <c r="M5" i="133"/>
  <c r="R737" i="131"/>
  <c r="M5" i="204"/>
  <c r="R8" i="131"/>
  <c r="M10" i="53"/>
  <c r="R328" i="131"/>
  <c r="M7" i="163"/>
  <c r="R10" i="131"/>
  <c r="R211" i="131"/>
  <c r="R199" i="131"/>
  <c r="R719" i="131"/>
  <c r="R202" i="131"/>
  <c r="M10" i="151"/>
  <c r="R17" i="131"/>
  <c r="M9" i="133"/>
  <c r="R413" i="131"/>
  <c r="M12" i="171"/>
  <c r="R518" i="131"/>
  <c r="M7" i="182"/>
  <c r="R313" i="131"/>
  <c r="R113" i="131"/>
  <c r="R215" i="131"/>
  <c r="R751" i="131"/>
  <c r="M9" i="205"/>
  <c r="R762" i="131"/>
  <c r="R16" i="131"/>
  <c r="M8" i="133"/>
  <c r="R749" i="131"/>
  <c r="M7" i="205"/>
  <c r="R213" i="131"/>
  <c r="R18" i="131"/>
  <c r="M10" i="133"/>
  <c r="R509" i="131"/>
  <c r="R757" i="131"/>
  <c r="R745" i="131"/>
  <c r="M13" i="204"/>
  <c r="R738" i="131"/>
  <c r="M6" i="204"/>
  <c r="R770" i="131"/>
  <c r="M8" i="207"/>
  <c r="R315" i="131"/>
  <c r="M8" i="162"/>
  <c r="R317" i="131"/>
  <c r="R412" i="131"/>
  <c r="M11" i="171"/>
  <c r="R550" i="131"/>
  <c r="R764" i="131"/>
  <c r="M12" i="206"/>
  <c r="R421" i="131"/>
  <c r="M10" i="172"/>
  <c r="R521" i="131"/>
  <c r="M10" i="182"/>
  <c r="R416" i="131"/>
  <c r="M5" i="172"/>
  <c r="R24" i="131"/>
  <c r="R29" i="131"/>
  <c r="R721" i="131"/>
  <c r="M9" i="202"/>
  <c r="R742" i="131"/>
  <c r="R740" i="131"/>
  <c r="M8" i="204"/>
  <c r="R741" i="131"/>
  <c r="M9" i="204"/>
  <c r="R25" i="131"/>
  <c r="R30" i="131"/>
  <c r="M11" i="134"/>
  <c r="R419" i="131"/>
  <c r="M8" i="172"/>
  <c r="R519" i="131"/>
  <c r="M8" i="182"/>
  <c r="R511" i="131"/>
  <c r="R407" i="131"/>
  <c r="M6" i="171"/>
  <c r="R520" i="131"/>
  <c r="M9" i="182"/>
  <c r="R210" i="131"/>
  <c r="R758" i="131"/>
  <c r="R768" i="131"/>
  <c r="R720" i="131"/>
  <c r="M8" i="202"/>
  <c r="R739" i="131"/>
  <c r="M7" i="204"/>
  <c r="R707" i="131"/>
  <c r="M5" i="201"/>
  <c r="R5" i="131"/>
  <c r="M7" i="53"/>
  <c r="R711" i="131"/>
  <c r="M9" i="201"/>
  <c r="R744" i="131"/>
  <c r="M12" i="204"/>
  <c r="R223" i="131"/>
  <c r="M9" i="153"/>
  <c r="R329" i="131"/>
  <c r="M8" i="163"/>
  <c r="R549" i="131"/>
  <c r="R763" i="131"/>
  <c r="M11" i="206"/>
  <c r="R4" i="131"/>
  <c r="M6" i="53"/>
  <c r="R410" i="131"/>
  <c r="M9" i="171"/>
  <c r="R506" i="131"/>
  <c r="Q100" i="131"/>
  <c r="L8" i="141"/>
  <c r="Q201" i="131"/>
  <c r="L9" i="151"/>
  <c r="Q413" i="131"/>
  <c r="L12" i="171"/>
  <c r="Q518" i="131"/>
  <c r="L7" i="182"/>
  <c r="Q759" i="131"/>
  <c r="Q767" i="131"/>
  <c r="P318" i="131"/>
  <c r="K11" i="162"/>
  <c r="Q760" i="131"/>
  <c r="L8" i="206"/>
  <c r="Q6" i="131"/>
  <c r="L8" i="53"/>
  <c r="Q98" i="131"/>
  <c r="L6" i="141"/>
  <c r="Q549" i="131"/>
  <c r="Q763" i="131"/>
  <c r="L11" i="206"/>
  <c r="Q198" i="131"/>
  <c r="Q411" i="131"/>
  <c r="L10" i="171"/>
  <c r="Q738" i="131"/>
  <c r="L6" i="204"/>
  <c r="Q770" i="131"/>
  <c r="L8" i="207"/>
  <c r="Q918" i="131"/>
  <c r="L5" i="222"/>
  <c r="Q747" i="131"/>
  <c r="L5" i="205"/>
  <c r="Q751" i="131"/>
  <c r="L9" i="205"/>
  <c r="Q762" i="131"/>
  <c r="Q757" i="131"/>
  <c r="L5" i="206"/>
  <c r="Q745" i="131"/>
  <c r="L13" i="204"/>
  <c r="Q911" i="131"/>
  <c r="Q944" i="131"/>
  <c r="L10" i="224"/>
  <c r="Q318" i="131"/>
  <c r="Q910" i="131"/>
  <c r="L7" i="221"/>
  <c r="Q943" i="131"/>
  <c r="Q14" i="131"/>
  <c r="L6" i="133"/>
  <c r="Q538" i="131"/>
  <c r="Q724" i="131"/>
  <c r="Q510" i="131"/>
  <c r="L9" i="181"/>
  <c r="Q912" i="131"/>
  <c r="Q945" i="131"/>
  <c r="Q313" i="131"/>
  <c r="Q422" i="131"/>
  <c r="L11" i="172"/>
  <c r="Q212" i="131"/>
  <c r="Q748" i="131"/>
  <c r="L6" i="205"/>
  <c r="Q420" i="131"/>
  <c r="L9" i="172"/>
  <c r="Q407" i="131"/>
  <c r="L6" i="171"/>
  <c r="Q520" i="131"/>
  <c r="L9" i="182"/>
  <c r="Q418" i="131"/>
  <c r="L7" i="172"/>
  <c r="P8" i="131"/>
  <c r="K10" i="53"/>
  <c r="Q312" i="131"/>
  <c r="Q932" i="131"/>
  <c r="L9" i="223"/>
  <c r="Q25" i="131"/>
  <c r="Q30" i="131"/>
  <c r="L11" i="134"/>
  <c r="Q114" i="131"/>
  <c r="Q216" i="131"/>
  <c r="L12" i="152"/>
  <c r="Q421" i="131"/>
  <c r="L10" i="172"/>
  <c r="Q521" i="131"/>
  <c r="L10" i="182"/>
  <c r="Q920" i="131"/>
  <c r="L7" i="222"/>
  <c r="Q708" i="131"/>
  <c r="L6" i="201"/>
  <c r="Q550" i="131"/>
  <c r="Q764" i="131"/>
  <c r="Q527" i="131"/>
  <c r="Q725" i="131"/>
  <c r="L13" i="202"/>
  <c r="Q417" i="131"/>
  <c r="L6" i="172"/>
  <c r="Q316" i="131"/>
  <c r="P749" i="131"/>
  <c r="K7" i="205"/>
  <c r="Q97" i="131"/>
  <c r="L5" i="141"/>
  <c r="Q942" i="131"/>
  <c r="L8" i="224"/>
  <c r="Q202" i="131"/>
  <c r="L10" i="151"/>
  <c r="Q17" i="131"/>
  <c r="L9" i="133"/>
  <c r="Q750" i="131"/>
  <c r="Q761" i="131"/>
  <c r="Q721" i="131"/>
  <c r="L9" i="202"/>
  <c r="Q742" i="131"/>
  <c r="Q758" i="131"/>
  <c r="L6" i="206"/>
  <c r="Q768" i="131"/>
  <c r="Q537" i="131"/>
  <c r="Q723" i="131"/>
  <c r="Q739" i="131"/>
  <c r="L7" i="204"/>
  <c r="Q211" i="131"/>
  <c r="Q717" i="131"/>
  <c r="Q740" i="131"/>
  <c r="L8" i="204"/>
  <c r="Q741" i="131"/>
  <c r="L9" i="204"/>
  <c r="Q214" i="131"/>
  <c r="Q19" i="131"/>
  <c r="Q326" i="131"/>
  <c r="Q419" i="131"/>
  <c r="L8" i="172"/>
  <c r="Q519" i="131"/>
  <c r="L8" i="182"/>
  <c r="Q213" i="131"/>
  <c r="Q18" i="131"/>
  <c r="L10" i="133"/>
  <c r="P197" i="131"/>
  <c r="K5" i="151"/>
  <c r="Q24" i="131"/>
  <c r="Q29" i="131"/>
  <c r="P6" i="131"/>
  <c r="K8" i="53"/>
  <c r="Q408" i="131"/>
  <c r="L7" i="171"/>
  <c r="Q113" i="131"/>
  <c r="Q215" i="131"/>
  <c r="P212" i="131"/>
  <c r="K8" i="152"/>
  <c r="P718" i="131"/>
  <c r="K6" i="202"/>
  <c r="Q327" i="131"/>
  <c r="L6" i="163"/>
  <c r="Q9" i="131"/>
  <c r="L11" i="53"/>
  <c r="Q529" i="131"/>
  <c r="Q513" i="131"/>
  <c r="L12" i="181"/>
  <c r="Q511" i="131"/>
  <c r="Q516" i="131"/>
  <c r="L5" i="182"/>
  <c r="P418" i="131"/>
  <c r="K7" i="172"/>
  <c r="P114" i="131"/>
  <c r="P216" i="131"/>
  <c r="K12" i="152"/>
  <c r="P100" i="131"/>
  <c r="K8" i="141"/>
  <c r="P201" i="131"/>
  <c r="P549" i="131"/>
  <c r="P763" i="131"/>
  <c r="P7" i="131"/>
  <c r="K9" i="53"/>
  <c r="P760" i="131"/>
  <c r="K8" i="206"/>
  <c r="P538" i="131"/>
  <c r="P724" i="131"/>
  <c r="P740" i="131"/>
  <c r="K8" i="204"/>
  <c r="P741" i="131"/>
  <c r="K9" i="204"/>
  <c r="P328" i="131"/>
  <c r="P10" i="131"/>
  <c r="P213" i="131"/>
  <c r="K9" i="152"/>
  <c r="P18" i="131"/>
  <c r="K10" i="133"/>
  <c r="P711" i="131"/>
  <c r="K9" i="201"/>
  <c r="P744" i="131"/>
  <c r="K12" i="204"/>
  <c r="P412" i="131"/>
  <c r="K11" i="171"/>
  <c r="P506" i="131"/>
  <c r="P5" i="131"/>
  <c r="K7" i="53"/>
  <c r="P933" i="131"/>
  <c r="K10" i="223"/>
  <c r="P758" i="131"/>
  <c r="P768" i="131"/>
  <c r="P757" i="131"/>
  <c r="P745" i="131"/>
  <c r="K13" i="204"/>
  <c r="P751" i="131"/>
  <c r="K9" i="205"/>
  <c r="P762" i="131"/>
  <c r="P214" i="131"/>
  <c r="P19" i="131"/>
  <c r="K11" i="133"/>
  <c r="P200" i="131"/>
  <c r="P25" i="131"/>
  <c r="P30" i="131"/>
  <c r="K11" i="134"/>
  <c r="P422" i="131"/>
  <c r="K11" i="172"/>
  <c r="P409" i="131"/>
  <c r="K8" i="171"/>
  <c r="K13" i="183"/>
  <c r="P722" i="131"/>
  <c r="K10" i="202"/>
  <c r="P317" i="131"/>
  <c r="P759" i="131"/>
  <c r="P767" i="131"/>
  <c r="K5" i="207"/>
  <c r="P721" i="131"/>
  <c r="K9" i="202"/>
  <c r="P742" i="131"/>
  <c r="P509" i="131"/>
  <c r="K8" i="181"/>
  <c r="P4" i="131"/>
  <c r="P720" i="131"/>
  <c r="P421" i="131"/>
  <c r="K10" i="172"/>
  <c r="P521" i="131"/>
  <c r="K10" i="182"/>
  <c r="P550" i="131"/>
  <c r="P764" i="131"/>
  <c r="K12" i="206"/>
  <c r="P419" i="131"/>
  <c r="K8" i="172"/>
  <c r="P519" i="131"/>
  <c r="K8" i="182"/>
  <c r="P753" i="131"/>
  <c r="P910" i="131"/>
  <c r="K7" i="221"/>
  <c r="P943" i="131"/>
  <c r="K9" i="224"/>
  <c r="P934" i="131"/>
  <c r="K11" i="223"/>
  <c r="P922" i="131"/>
  <c r="K9" i="222"/>
  <c r="P529" i="131"/>
  <c r="P513" i="131"/>
  <c r="P911" i="131"/>
  <c r="P944" i="131"/>
  <c r="K10" i="224"/>
  <c r="P508" i="131"/>
  <c r="P16" i="131"/>
  <c r="K8" i="133"/>
  <c r="P537" i="131"/>
  <c r="P723" i="131"/>
  <c r="K11" i="202"/>
  <c r="O748" i="131"/>
  <c r="J6" i="205"/>
  <c r="P327" i="131"/>
  <c r="K6" i="163"/>
  <c r="P9" i="131"/>
  <c r="K11" i="53"/>
  <c r="P211" i="131"/>
  <c r="P738" i="131"/>
  <c r="K6" i="204"/>
  <c r="P770" i="131"/>
  <c r="K8" i="207"/>
  <c r="O511" i="131"/>
  <c r="J10" i="181"/>
  <c r="P931" i="131"/>
  <c r="K8" i="223"/>
  <c r="P930" i="131"/>
  <c r="P921" i="131"/>
  <c r="K8" i="222"/>
  <c r="P935" i="131"/>
  <c r="P737" i="131"/>
  <c r="K5" i="204"/>
  <c r="P719" i="131"/>
  <c r="P514" i="131"/>
  <c r="K13" i="181"/>
  <c r="P210" i="131"/>
  <c r="P752" i="131"/>
  <c r="K10" i="205"/>
  <c r="P223" i="131"/>
  <c r="K9" i="153"/>
  <c r="P329" i="131"/>
  <c r="K8" i="163"/>
  <c r="P99" i="131"/>
  <c r="P407" i="131"/>
  <c r="K6" i="171"/>
  <c r="P520" i="131"/>
  <c r="K9" i="182"/>
  <c r="P912" i="131"/>
  <c r="P945" i="131"/>
  <c r="K11" i="224"/>
  <c r="P919" i="131"/>
  <c r="K6" i="222"/>
  <c r="P202" i="131"/>
  <c r="K10" i="151"/>
  <c r="P17" i="131"/>
  <c r="K9" i="133"/>
  <c r="P24" i="131"/>
  <c r="P29" i="131"/>
  <c r="P410" i="131"/>
  <c r="K9" i="171"/>
  <c r="P416" i="131"/>
  <c r="K5" i="172"/>
  <c r="P113" i="131"/>
  <c r="P215" i="131"/>
  <c r="K11" i="152"/>
  <c r="P710" i="131"/>
  <c r="K8" i="201"/>
  <c r="P743" i="131"/>
  <c r="K11" i="204"/>
  <c r="P528" i="131"/>
  <c r="P512" i="131"/>
  <c r="K11" i="181"/>
  <c r="P199" i="131"/>
  <c r="K7" i="151"/>
  <c r="P750" i="131"/>
  <c r="P761" i="131"/>
  <c r="K9" i="206"/>
  <c r="P507" i="131"/>
  <c r="K6" i="181"/>
  <c r="P527" i="131"/>
  <c r="P725" i="131"/>
  <c r="K13" i="202"/>
  <c r="O758" i="131"/>
  <c r="J6" i="206"/>
  <c r="O768" i="131"/>
  <c r="O24" i="131"/>
  <c r="O29" i="131"/>
  <c r="J10" i="134"/>
  <c r="N506" i="131"/>
  <c r="O419" i="131"/>
  <c r="J8" i="172"/>
  <c r="O199" i="131"/>
  <c r="J7" i="151"/>
  <c r="N211" i="131"/>
  <c r="O527" i="131"/>
  <c r="O725" i="131"/>
  <c r="J13" i="202"/>
  <c r="O328" i="131"/>
  <c r="J7" i="163"/>
  <c r="O14" i="131"/>
  <c r="J6" i="133"/>
  <c r="O941" i="131"/>
  <c r="J7" i="224"/>
  <c r="O13" i="131"/>
  <c r="J5" i="133"/>
  <c r="O327" i="131"/>
  <c r="J6" i="163"/>
  <c r="O9" i="131"/>
  <c r="J11" i="53"/>
  <c r="O921" i="131"/>
  <c r="J7" i="223"/>
  <c r="O935" i="131"/>
  <c r="J12" i="224"/>
  <c r="O15" i="131"/>
  <c r="J7" i="133"/>
  <c r="O760" i="131"/>
  <c r="J8" i="206"/>
  <c r="O314" i="131"/>
  <c r="J7" i="162"/>
  <c r="N739" i="131"/>
  <c r="N418" i="131"/>
  <c r="I7" i="172"/>
  <c r="I11" i="183"/>
  <c r="N509" i="131"/>
  <c r="I8" i="181"/>
  <c r="N14" i="131"/>
  <c r="I6" i="133"/>
  <c r="N326" i="131"/>
  <c r="I5" i="163"/>
  <c r="O750" i="131"/>
  <c r="O761" i="131"/>
  <c r="J9" i="206"/>
  <c r="N416" i="131"/>
  <c r="I5" i="172"/>
  <c r="O529" i="131"/>
  <c r="J11" i="183"/>
  <c r="O513" i="131"/>
  <c r="J12" i="181"/>
  <c r="O416" i="131"/>
  <c r="J5" i="172"/>
  <c r="O417" i="131"/>
  <c r="J6" i="172"/>
  <c r="O920" i="131"/>
  <c r="J7" i="222"/>
  <c r="J6" i="201"/>
  <c r="O549" i="131"/>
  <c r="O763" i="131"/>
  <c r="O711" i="131"/>
  <c r="J9" i="201"/>
  <c r="O744" i="131"/>
  <c r="J12" i="204"/>
  <c r="O326" i="131"/>
  <c r="J5" i="163"/>
  <c r="O312" i="131"/>
  <c r="J5" i="162"/>
  <c r="O759" i="131"/>
  <c r="J7" i="206"/>
  <c r="O767" i="131"/>
  <c r="O407" i="131"/>
  <c r="J6" i="171"/>
  <c r="O520" i="131"/>
  <c r="J9" i="182"/>
  <c r="O910" i="131"/>
  <c r="J7" i="221"/>
  <c r="O422" i="131"/>
  <c r="J11" i="172"/>
  <c r="O410" i="131"/>
  <c r="J9" i="171"/>
  <c r="N419" i="131"/>
  <c r="I8" i="172"/>
  <c r="N519" i="131"/>
  <c r="I8" i="182"/>
  <c r="L941" i="131"/>
  <c r="L15" i="131"/>
  <c r="N313" i="131"/>
  <c r="M510" i="131"/>
  <c r="N718" i="131"/>
  <c r="I6" i="202"/>
  <c r="N740" i="131"/>
  <c r="N741" i="131"/>
  <c r="N421" i="131"/>
  <c r="I10" i="172"/>
  <c r="N521" i="131"/>
  <c r="I10" i="182"/>
  <c r="N5" i="131"/>
  <c r="I7" i="53"/>
  <c r="N710" i="131"/>
  <c r="I8" i="201"/>
  <c r="N743" i="131"/>
  <c r="I11" i="204"/>
  <c r="L509" i="131"/>
  <c r="N202" i="131"/>
  <c r="I10" i="151"/>
  <c r="N17" i="131"/>
  <c r="I9" i="133"/>
  <c r="N198" i="131"/>
  <c r="N720" i="131"/>
  <c r="N711" i="131"/>
  <c r="I9" i="201"/>
  <c r="N744" i="131"/>
  <c r="I12" i="204"/>
  <c r="N409" i="131"/>
  <c r="I8" i="171"/>
  <c r="N529" i="131"/>
  <c r="N513" i="131"/>
  <c r="I12" i="181"/>
  <c r="N747" i="131"/>
  <c r="I5" i="205"/>
  <c r="N751" i="131"/>
  <c r="I9" i="205"/>
  <c r="N762" i="131"/>
  <c r="N7" i="131"/>
  <c r="I9" i="53"/>
  <c r="M920" i="131"/>
  <c r="H7" i="222"/>
  <c r="N312" i="131"/>
  <c r="N932" i="131"/>
  <c r="I9" i="223"/>
  <c r="N412" i="131"/>
  <c r="I11" i="171"/>
  <c r="N410" i="131"/>
  <c r="I9" i="171"/>
  <c r="N933" i="131"/>
  <c r="I12" i="224"/>
  <c r="N516" i="131"/>
  <c r="I5" i="182"/>
  <c r="N911" i="131"/>
  <c r="N944" i="131"/>
  <c r="I10" i="224"/>
  <c r="N931" i="131"/>
  <c r="I8" i="223"/>
  <c r="N930" i="131"/>
  <c r="L316" i="131"/>
  <c r="N100" i="131"/>
  <c r="I8" i="141"/>
  <c r="N201" i="131"/>
  <c r="N315" i="131"/>
  <c r="M197" i="131"/>
  <c r="M720" i="131"/>
  <c r="H8" i="202"/>
  <c r="N8" i="131"/>
  <c r="I10" i="53"/>
  <c r="N750" i="131"/>
  <c r="N761" i="131"/>
  <c r="I13" i="183"/>
  <c r="N722" i="131"/>
  <c r="N721" i="131"/>
  <c r="I9" i="202"/>
  <c r="N742" i="131"/>
  <c r="N514" i="131"/>
  <c r="I13" i="181"/>
  <c r="N417" i="131"/>
  <c r="I6" i="172"/>
  <c r="N4" i="131"/>
  <c r="M942" i="131"/>
  <c r="H8" i="224"/>
  <c r="M410" i="131"/>
  <c r="H9" i="171"/>
  <c r="N508" i="131"/>
  <c r="I7" i="181"/>
  <c r="N328" i="131"/>
  <c r="I7" i="163"/>
  <c r="N10" i="131"/>
  <c r="I12" i="53"/>
  <c r="N213" i="131"/>
  <c r="I9" i="152"/>
  <c r="N18" i="131"/>
  <c r="I10" i="133"/>
  <c r="N912" i="131"/>
  <c r="N945" i="131"/>
  <c r="I11" i="224"/>
  <c r="N413" i="131"/>
  <c r="I12" i="171"/>
  <c r="N518" i="131"/>
  <c r="I7" i="182"/>
  <c r="N538" i="131"/>
  <c r="N724" i="131"/>
  <c r="I12" i="202"/>
  <c r="L200" i="131"/>
  <c r="N549" i="131"/>
  <c r="N763" i="131"/>
  <c r="I11" i="206"/>
  <c r="N406" i="131"/>
  <c r="I5" i="171"/>
  <c r="N709" i="131"/>
  <c r="I7" i="201"/>
  <c r="N737" i="131"/>
  <c r="N407" i="131"/>
  <c r="I6" i="171"/>
  <c r="N520" i="131"/>
  <c r="I9" i="182"/>
  <c r="N223" i="131"/>
  <c r="I9" i="153"/>
  <c r="N329" i="131"/>
  <c r="I8" i="163"/>
  <c r="N24" i="131"/>
  <c r="N29" i="131"/>
  <c r="N708" i="131"/>
  <c r="I6" i="201"/>
  <c r="N527" i="131"/>
  <c r="N725" i="131"/>
  <c r="N6" i="131"/>
  <c r="I8" i="53"/>
  <c r="N934" i="131"/>
  <c r="I11" i="223"/>
  <c r="N922" i="131"/>
  <c r="I9" i="222"/>
  <c r="L760" i="131"/>
  <c r="M98" i="131"/>
  <c r="H6" i="141"/>
  <c r="N114" i="131"/>
  <c r="N216" i="131"/>
  <c r="L416" i="131"/>
  <c r="L6" i="131"/>
  <c r="N314" i="131"/>
  <c r="I7" i="162"/>
  <c r="N316" i="131"/>
  <c r="I9" i="162"/>
  <c r="N212" i="131"/>
  <c r="N214" i="131"/>
  <c r="I10" i="152"/>
  <c r="N19" i="131"/>
  <c r="N758" i="131"/>
  <c r="N768" i="131"/>
  <c r="N759" i="131"/>
  <c r="N767" i="131"/>
  <c r="N748" i="131"/>
  <c r="I6" i="205"/>
  <c r="N528" i="131"/>
  <c r="N512" i="131"/>
  <c r="I11" i="181"/>
  <c r="N318" i="131"/>
  <c r="I11" i="162"/>
  <c r="N749" i="131"/>
  <c r="I7" i="205"/>
  <c r="N25" i="131"/>
  <c r="N30" i="131"/>
  <c r="I11" i="134"/>
  <c r="N507" i="131"/>
  <c r="I6" i="181"/>
  <c r="N921" i="131"/>
  <c r="N935" i="131"/>
  <c r="L933" i="131"/>
  <c r="L420" i="131"/>
  <c r="N327" i="131"/>
  <c r="I6" i="163"/>
  <c r="N9" i="131"/>
  <c r="I11" i="53"/>
  <c r="N738" i="131"/>
  <c r="N770" i="131"/>
  <c r="I8" i="207"/>
  <c r="N550" i="131"/>
  <c r="N764" i="131"/>
  <c r="L708" i="131"/>
  <c r="L313" i="131"/>
  <c r="L212" i="131"/>
  <c r="L707" i="131"/>
  <c r="L510" i="131"/>
  <c r="N113" i="131"/>
  <c r="N215" i="131"/>
  <c r="N200" i="131"/>
  <c r="N97" i="131"/>
  <c r="I5" i="141"/>
  <c r="M411" i="131"/>
  <c r="H10" i="171"/>
  <c r="M748" i="131"/>
  <c r="H6" i="205"/>
  <c r="N537" i="131"/>
  <c r="N723" i="131"/>
  <c r="I11" i="202"/>
  <c r="N511" i="131"/>
  <c r="N910" i="131"/>
  <c r="I7" i="221"/>
  <c r="N943" i="131"/>
  <c r="I9" i="224"/>
  <c r="L758" i="131"/>
  <c r="L768" i="131"/>
  <c r="L214" i="131"/>
  <c r="L19" i="131"/>
  <c r="L531" i="131"/>
  <c r="L918" i="131"/>
  <c r="L4" i="131"/>
  <c r="L97" i="131"/>
  <c r="L709" i="131"/>
  <c r="L5" i="131"/>
  <c r="L508" i="131"/>
  <c r="L920" i="131"/>
  <c r="L749" i="131"/>
  <c r="L114" i="131"/>
  <c r="L216" i="131"/>
  <c r="L315" i="131"/>
  <c r="L711" i="131"/>
  <c r="L744" i="131"/>
  <c r="L537" i="131"/>
  <c r="L723" i="131"/>
  <c r="L16" i="131"/>
  <c r="L7" i="131"/>
  <c r="L100" i="131"/>
  <c r="L201" i="131"/>
  <c r="L753" i="131"/>
  <c r="L940" i="131"/>
  <c r="L747" i="131"/>
  <c r="L326" i="131"/>
  <c r="M113" i="131"/>
  <c r="M215" i="131"/>
  <c r="H11" i="152"/>
  <c r="M200" i="131"/>
  <c r="K202" i="131"/>
  <c r="K17" i="131"/>
  <c r="M97" i="131"/>
  <c r="H5" i="141"/>
  <c r="K738" i="131"/>
  <c r="K770" i="131"/>
  <c r="K419" i="131"/>
  <c r="K519" i="131"/>
  <c r="K753" i="131"/>
  <c r="M537" i="131"/>
  <c r="M723" i="131"/>
  <c r="K921" i="131"/>
  <c r="K935" i="131"/>
  <c r="M909" i="131"/>
  <c r="H6" i="221"/>
  <c r="M511" i="131"/>
  <c r="M910" i="131"/>
  <c r="H7" i="221"/>
  <c r="M943" i="131"/>
  <c r="L535" i="131"/>
  <c r="L722" i="131"/>
  <c r="L202" i="131"/>
  <c r="L17" i="131"/>
  <c r="L911" i="131"/>
  <c r="L944" i="131"/>
  <c r="L752" i="131"/>
  <c r="K327" i="131"/>
  <c r="K9" i="131"/>
  <c r="M328" i="131"/>
  <c r="H7" i="163"/>
  <c r="M10" i="131"/>
  <c r="M213" i="131"/>
  <c r="M18" i="131"/>
  <c r="H10" i="133"/>
  <c r="M326" i="131"/>
  <c r="H5" i="163"/>
  <c r="K407" i="131"/>
  <c r="K520" i="131"/>
  <c r="M710" i="131"/>
  <c r="H8" i="201"/>
  <c r="M743" i="131"/>
  <c r="H11" i="204"/>
  <c r="K740" i="131"/>
  <c r="K741" i="131"/>
  <c r="K529" i="131"/>
  <c r="K513" i="131"/>
  <c r="K418" i="131"/>
  <c r="M739" i="131"/>
  <c r="K527" i="131"/>
  <c r="K725" i="131"/>
  <c r="K532" i="131"/>
  <c r="M418" i="131"/>
  <c r="H7" i="172"/>
  <c r="M419" i="131"/>
  <c r="H8" i="172"/>
  <c r="M519" i="131"/>
  <c r="H8" i="182"/>
  <c r="H11" i="183"/>
  <c r="K416" i="131"/>
  <c r="M912" i="131"/>
  <c r="M945" i="131"/>
  <c r="H11" i="224"/>
  <c r="M941" i="131"/>
  <c r="H7" i="224"/>
  <c r="K931" i="131"/>
  <c r="K930" i="131"/>
  <c r="K911" i="131"/>
  <c r="K944" i="131"/>
  <c r="M413" i="131"/>
  <c r="H12" i="171"/>
  <c r="M518" i="131"/>
  <c r="H7" i="182"/>
  <c r="K534" i="131"/>
  <c r="M931" i="131"/>
  <c r="H8" i="223"/>
  <c r="M930" i="131"/>
  <c r="L740" i="131"/>
  <c r="L741" i="131"/>
  <c r="L748" i="131"/>
  <c r="L534" i="131"/>
  <c r="L517" i="131"/>
  <c r="L934" i="131"/>
  <c r="L922" i="131"/>
  <c r="L99" i="131"/>
  <c r="L738" i="131"/>
  <c r="L770" i="131"/>
  <c r="L921" i="131"/>
  <c r="L935" i="131"/>
  <c r="L932" i="131"/>
  <c r="L318" i="131"/>
  <c r="L751" i="131"/>
  <c r="L762" i="131"/>
  <c r="L407" i="131"/>
  <c r="L520" i="131"/>
  <c r="L13" i="131"/>
  <c r="L417" i="131"/>
  <c r="M317" i="131"/>
  <c r="H10" i="162"/>
  <c r="K313" i="131"/>
  <c r="M209" i="131"/>
  <c r="M202" i="131"/>
  <c r="M17" i="131"/>
  <c r="H9" i="133"/>
  <c r="M313" i="131"/>
  <c r="H6" i="162"/>
  <c r="K99" i="131"/>
  <c r="K409" i="131"/>
  <c r="M740" i="131"/>
  <c r="M741" i="131"/>
  <c r="M421" i="131"/>
  <c r="H10" i="172"/>
  <c r="M521" i="131"/>
  <c r="H10" i="182"/>
  <c r="K15" i="131"/>
  <c r="K506" i="131"/>
  <c r="K5" i="131"/>
  <c r="K928" i="131"/>
  <c r="K939" i="131"/>
  <c r="M5" i="131"/>
  <c r="H7" i="53"/>
  <c r="M509" i="131"/>
  <c r="H8" i="181"/>
  <c r="K537" i="131"/>
  <c r="K723" i="131"/>
  <c r="K7" i="131"/>
  <c r="K8" i="131"/>
  <c r="L213" i="131"/>
  <c r="L18" i="131"/>
  <c r="L942" i="131"/>
  <c r="L550" i="131"/>
  <c r="L764" i="131"/>
  <c r="L912" i="131"/>
  <c r="L945" i="131"/>
  <c r="L328" i="131"/>
  <c r="L10" i="131"/>
  <c r="L413" i="131"/>
  <c r="L518" i="131"/>
  <c r="L25" i="131"/>
  <c r="L30" i="131"/>
  <c r="L406" i="131"/>
  <c r="L759" i="131"/>
  <c r="L767" i="131"/>
  <c r="L312" i="131"/>
  <c r="L223" i="131"/>
  <c r="L329" i="131"/>
  <c r="L327" i="131"/>
  <c r="L9" i="131"/>
  <c r="L928" i="131"/>
  <c r="L939" i="131"/>
  <c r="L719" i="131"/>
  <c r="L910" i="131"/>
  <c r="L943" i="131"/>
  <c r="K114" i="131"/>
  <c r="K216" i="131"/>
  <c r="K316" i="131"/>
  <c r="M198" i="131"/>
  <c r="K97" i="131"/>
  <c r="K14" i="131"/>
  <c r="K750" i="131"/>
  <c r="K761" i="131"/>
  <c r="K721" i="131"/>
  <c r="K742" i="131"/>
  <c r="M711" i="131"/>
  <c r="H9" i="201"/>
  <c r="M744" i="131"/>
  <c r="H12" i="204"/>
  <c r="M409" i="131"/>
  <c r="H8" i="171"/>
  <c r="M529" i="131"/>
  <c r="M513" i="131"/>
  <c r="H12" i="181"/>
  <c r="K6" i="131"/>
  <c r="K758" i="131"/>
  <c r="K768" i="131"/>
  <c r="M747" i="131"/>
  <c r="H5" i="205"/>
  <c r="M751" i="131"/>
  <c r="H9" i="205"/>
  <c r="M762" i="131"/>
  <c r="K406" i="131"/>
  <c r="M7" i="131"/>
  <c r="H9" i="53"/>
  <c r="M312" i="131"/>
  <c r="K4" i="131"/>
  <c r="M932" i="131"/>
  <c r="H9" i="223"/>
  <c r="M412" i="131"/>
  <c r="H11" i="171"/>
  <c r="K533" i="131"/>
  <c r="M933" i="131"/>
  <c r="H10" i="223"/>
  <c r="M516" i="131"/>
  <c r="H5" i="182"/>
  <c r="K538" i="131"/>
  <c r="K724" i="131"/>
  <c r="M928" i="131"/>
  <c r="H5" i="223"/>
  <c r="M939" i="131"/>
  <c r="H5" i="224"/>
  <c r="M911" i="131"/>
  <c r="M944" i="131"/>
  <c r="H10" i="224"/>
  <c r="L421" i="131"/>
  <c r="L521" i="131"/>
  <c r="L412" i="131"/>
  <c r="L411" i="131"/>
  <c r="L410" i="131"/>
  <c r="L199" i="131"/>
  <c r="L721" i="131"/>
  <c r="L742" i="131"/>
  <c r="K212" i="131"/>
  <c r="K98" i="131"/>
  <c r="K528" i="131"/>
  <c r="K512" i="131"/>
  <c r="M8" i="131"/>
  <c r="H10" i="53"/>
  <c r="K13" i="131"/>
  <c r="K711" i="131"/>
  <c r="K744" i="131"/>
  <c r="K535" i="131"/>
  <c r="K722" i="131"/>
  <c r="M750" i="131"/>
  <c r="M761" i="131"/>
  <c r="H9" i="206"/>
  <c r="H13" i="183"/>
  <c r="M722" i="131"/>
  <c r="M721" i="131"/>
  <c r="H9" i="202"/>
  <c r="M742" i="131"/>
  <c r="M757" i="131"/>
  <c r="H5" i="206"/>
  <c r="M745" i="131"/>
  <c r="H13" i="204"/>
  <c r="K760" i="131"/>
  <c r="K421" i="131"/>
  <c r="K521" i="131"/>
  <c r="M514" i="131"/>
  <c r="H13" i="181"/>
  <c r="M417" i="131"/>
  <c r="H6" i="172"/>
  <c r="M4" i="131"/>
  <c r="K934" i="131"/>
  <c r="K922" i="131"/>
  <c r="M508" i="131"/>
  <c r="K912" i="131"/>
  <c r="K945" i="131"/>
  <c r="L549" i="131"/>
  <c r="L763" i="131"/>
  <c r="L530" i="131"/>
  <c r="L514" i="131"/>
  <c r="L211" i="131"/>
  <c r="L14" i="131"/>
  <c r="L506" i="131"/>
  <c r="L919" i="131"/>
  <c r="M114" i="131"/>
  <c r="M216" i="131"/>
  <c r="H12" i="152"/>
  <c r="M327" i="131"/>
  <c r="H6" i="163"/>
  <c r="M9" i="131"/>
  <c r="H11" i="53"/>
  <c r="K214" i="131"/>
  <c r="K19" i="131"/>
  <c r="K710" i="131"/>
  <c r="K743" i="131"/>
  <c r="M538" i="131"/>
  <c r="M724" i="131"/>
  <c r="H12" i="202"/>
  <c r="M738" i="131"/>
  <c r="M770" i="131"/>
  <c r="H8" i="207"/>
  <c r="M13" i="131"/>
  <c r="H5" i="133"/>
  <c r="M707" i="131"/>
  <c r="H5" i="201"/>
  <c r="K549" i="131"/>
  <c r="K763" i="131"/>
  <c r="M550" i="131"/>
  <c r="M764" i="131"/>
  <c r="H12" i="206"/>
  <c r="K413" i="131"/>
  <c r="K518" i="131"/>
  <c r="M918" i="131"/>
  <c r="H5" i="222"/>
  <c r="K919" i="131"/>
  <c r="H6" i="202"/>
  <c r="K908" i="131"/>
  <c r="K920" i="131"/>
  <c r="L24" i="131"/>
  <c r="L29" i="131"/>
  <c r="L527" i="131"/>
  <c r="L725" i="131"/>
  <c r="L750" i="131"/>
  <c r="L761" i="131"/>
  <c r="L533" i="131"/>
  <c r="K100" i="131"/>
  <c r="K201" i="131"/>
  <c r="K211" i="131"/>
  <c r="M211" i="131"/>
  <c r="K213" i="131"/>
  <c r="K18" i="131"/>
  <c r="M549" i="131"/>
  <c r="M763" i="131"/>
  <c r="K318" i="131"/>
  <c r="K223" i="131"/>
  <c r="K329" i="131"/>
  <c r="M709" i="131"/>
  <c r="H7" i="201"/>
  <c r="M407" i="131"/>
  <c r="H6" i="171"/>
  <c r="M520" i="131"/>
  <c r="H9" i="182"/>
  <c r="M223" i="131"/>
  <c r="H9" i="153"/>
  <c r="M329" i="131"/>
  <c r="H8" i="163"/>
  <c r="K24" i="131"/>
  <c r="K29" i="131"/>
  <c r="K757" i="131"/>
  <c r="K745" i="131"/>
  <c r="M24" i="131"/>
  <c r="M29" i="131"/>
  <c r="K550" i="131"/>
  <c r="K764" i="131"/>
  <c r="K759" i="131"/>
  <c r="K767" i="131"/>
  <c r="K412" i="131"/>
  <c r="K508" i="131"/>
  <c r="K16" i="131"/>
  <c r="K530" i="131"/>
  <c r="K514" i="131"/>
  <c r="M16" i="131"/>
  <c r="H8" i="133"/>
  <c r="M527" i="131"/>
  <c r="M725" i="131"/>
  <c r="H13" i="202"/>
  <c r="M6" i="131"/>
  <c r="H8" i="53"/>
  <c r="M934" i="131"/>
  <c r="H11" i="223"/>
  <c r="M922" i="131"/>
  <c r="L113" i="131"/>
  <c r="L215" i="131"/>
  <c r="L198" i="131"/>
  <c r="L710" i="131"/>
  <c r="L743" i="131"/>
  <c r="L529" i="131"/>
  <c r="L513" i="131"/>
  <c r="L528" i="131"/>
  <c r="L512" i="131"/>
  <c r="L419" i="131"/>
  <c r="L519" i="131"/>
  <c r="L931" i="131"/>
  <c r="L930" i="131"/>
  <c r="L532" i="131"/>
  <c r="L418" i="131"/>
  <c r="L757" i="131"/>
  <c r="L745" i="131"/>
  <c r="L538" i="131"/>
  <c r="L724" i="131"/>
  <c r="M316" i="131"/>
  <c r="H9" i="162"/>
  <c r="K328" i="131"/>
  <c r="K10" i="131"/>
  <c r="M212" i="131"/>
  <c r="K113" i="131"/>
  <c r="K215" i="131"/>
  <c r="M214" i="131"/>
  <c r="M19" i="131"/>
  <c r="M758" i="131"/>
  <c r="H6" i="206"/>
  <c r="M768" i="131"/>
  <c r="M759" i="131"/>
  <c r="H7" i="206"/>
  <c r="M767" i="131"/>
  <c r="M528" i="131"/>
  <c r="M512" i="131"/>
  <c r="M318" i="131"/>
  <c r="M749" i="131"/>
  <c r="H7" i="205"/>
  <c r="K25" i="131"/>
  <c r="K30" i="131"/>
  <c r="K751" i="131"/>
  <c r="K762" i="131"/>
  <c r="K516" i="131"/>
  <c r="K752" i="131"/>
  <c r="M25" i="131"/>
  <c r="M30" i="131"/>
  <c r="H11" i="134"/>
  <c r="M507" i="131"/>
  <c r="H6" i="181"/>
  <c r="K918" i="131"/>
  <c r="K511" i="131"/>
  <c r="M921" i="131"/>
  <c r="M935" i="131"/>
  <c r="K910" i="131"/>
  <c r="K943" i="131"/>
  <c r="M506" i="131"/>
  <c r="P12" i="205"/>
  <c r="I12" i="205"/>
  <c r="L12" i="205"/>
  <c r="H12" i="205"/>
  <c r="J5" i="204"/>
  <c r="O754" i="131"/>
  <c r="R12" i="205"/>
  <c r="AA736" i="131"/>
  <c r="I7" i="222"/>
  <c r="P9" i="221"/>
  <c r="L6" i="223"/>
  <c r="R9" i="221"/>
  <c r="T6" i="173"/>
  <c r="Y920" i="131"/>
  <c r="T7" i="222"/>
  <c r="K9" i="223"/>
  <c r="I5" i="223"/>
  <c r="AH915" i="131"/>
  <c r="K5" i="221"/>
  <c r="M7" i="221"/>
  <c r="X932" i="131"/>
  <c r="M6" i="223"/>
  <c r="L11" i="223"/>
  <c r="M5" i="221"/>
  <c r="N8" i="221"/>
  <c r="S11" i="221"/>
  <c r="P8" i="221"/>
  <c r="J5" i="223"/>
  <c r="M8" i="223"/>
  <c r="S10" i="221"/>
  <c r="J10" i="223"/>
  <c r="Q931" i="131"/>
  <c r="O9" i="221"/>
  <c r="O10" i="221"/>
  <c r="Q10" i="221"/>
  <c r="R8" i="221"/>
  <c r="S9" i="221"/>
  <c r="M5" i="223"/>
  <c r="P11" i="221"/>
  <c r="L6" i="222"/>
  <c r="R11" i="221"/>
  <c r="O8" i="221"/>
  <c r="K5" i="222"/>
  <c r="Q9" i="221"/>
  <c r="N10" i="221"/>
  <c r="M5" i="222"/>
  <c r="I5" i="221"/>
  <c r="N11" i="221"/>
  <c r="L5" i="221"/>
  <c r="N918" i="131"/>
  <c r="I7" i="224"/>
  <c r="P10" i="221"/>
  <c r="R10" i="221"/>
  <c r="AH914" i="131"/>
  <c r="J7" i="173"/>
  <c r="O932" i="131"/>
  <c r="J11" i="224"/>
  <c r="M7" i="222"/>
  <c r="R940" i="131"/>
  <c r="M6" i="224"/>
  <c r="N9" i="221"/>
  <c r="M9" i="223"/>
  <c r="O11" i="221"/>
  <c r="Q11" i="221"/>
  <c r="I6" i="222"/>
  <c r="L6" i="221"/>
  <c r="Q8" i="221"/>
  <c r="L10" i="223"/>
  <c r="S8" i="221"/>
  <c r="K7" i="222"/>
  <c r="M11" i="223"/>
  <c r="I6" i="223"/>
  <c r="M6" i="221"/>
  <c r="M6" i="222"/>
  <c r="L8" i="222"/>
  <c r="W1013" i="131"/>
  <c r="R9" i="239"/>
  <c r="Z7" i="142"/>
  <c r="AC536" i="131"/>
  <c r="X4" i="184"/>
  <c r="O6" i="239"/>
  <c r="P7" i="239"/>
  <c r="K8" i="239"/>
  <c r="U8" i="239"/>
  <c r="N5" i="239"/>
  <c r="W5" i="239"/>
  <c r="M5" i="239"/>
  <c r="Q5" i="239"/>
  <c r="I7" i="239"/>
  <c r="R7" i="239"/>
  <c r="S8" i="239"/>
  <c r="V6" i="239"/>
  <c r="Y7" i="239"/>
  <c r="K5" i="239"/>
  <c r="V5" i="239"/>
  <c r="L6" i="239"/>
  <c r="Z6" i="239"/>
  <c r="Z5" i="239"/>
  <c r="AB5" i="239"/>
  <c r="N7" i="239"/>
  <c r="H7" i="239"/>
  <c r="I8" i="239"/>
  <c r="AB6" i="239"/>
  <c r="M8" i="239"/>
  <c r="O8" i="239"/>
  <c r="H8" i="239"/>
  <c r="M6" i="239"/>
  <c r="AA5" i="239"/>
  <c r="Q7" i="239"/>
  <c r="K7" i="239"/>
  <c r="AB7" i="239"/>
  <c r="Q8" i="239"/>
  <c r="M7" i="239"/>
  <c r="Z7" i="239"/>
  <c r="S7" i="239"/>
  <c r="W6" i="239"/>
  <c r="Y6" i="239"/>
  <c r="AA8" i="239"/>
  <c r="I6" i="239"/>
  <c r="L7" i="239"/>
  <c r="W7" i="239"/>
  <c r="X8" i="239"/>
  <c r="L8" i="239"/>
  <c r="AA7" i="239"/>
  <c r="V7" i="239"/>
  <c r="O7" i="239"/>
  <c r="X7" i="239"/>
  <c r="Z8" i="239"/>
  <c r="I5" i="239"/>
  <c r="R5" i="239"/>
  <c r="H6" i="239"/>
  <c r="U5" i="239"/>
  <c r="U6" i="239"/>
  <c r="U7" i="239"/>
  <c r="X6" i="239"/>
  <c r="AB8" i="239"/>
  <c r="Y8" i="239"/>
  <c r="R8" i="239"/>
  <c r="N8" i="239"/>
  <c r="W8" i="239"/>
  <c r="P5" i="239"/>
  <c r="H5" i="239"/>
  <c r="Q6" i="239"/>
  <c r="K6" i="239"/>
  <c r="T6" i="239"/>
  <c r="T7" i="239"/>
  <c r="T8" i="239"/>
  <c r="V8" i="239"/>
  <c r="AA6" i="239"/>
  <c r="X5" i="239"/>
  <c r="W6" i="185"/>
  <c r="Q6" i="185"/>
  <c r="K6" i="185"/>
  <c r="P6" i="185"/>
  <c r="Z6" i="185"/>
  <c r="S6" i="185"/>
  <c r="V6" i="185"/>
  <c r="AB6" i="185"/>
  <c r="H6" i="185"/>
  <c r="AA6" i="185"/>
  <c r="R6" i="185"/>
  <c r="L6" i="185"/>
  <c r="Y6" i="185"/>
  <c r="M6" i="185"/>
  <c r="U6" i="185"/>
  <c r="AH548" i="131"/>
  <c r="N6" i="185"/>
  <c r="T6" i="185"/>
  <c r="O6" i="185"/>
  <c r="X6" i="185"/>
  <c r="M5" i="185"/>
  <c r="AH547" i="131"/>
  <c r="Y5" i="185"/>
  <c r="L5" i="185"/>
  <c r="H5" i="185"/>
  <c r="R5" i="185"/>
  <c r="AB5" i="185"/>
  <c r="AA5" i="185"/>
  <c r="Q5" i="185"/>
  <c r="X5" i="185"/>
  <c r="K5" i="185"/>
  <c r="U5" i="185"/>
  <c r="S5" i="185"/>
  <c r="T5" i="185"/>
  <c r="N5" i="185"/>
  <c r="W5" i="185"/>
  <c r="O5" i="185"/>
  <c r="V5" i="185"/>
  <c r="Z5" i="185"/>
  <c r="P5" i="185"/>
  <c r="AB5" i="153"/>
  <c r="AB6" i="153"/>
  <c r="AA5" i="153"/>
  <c r="Z6" i="153"/>
  <c r="AD726" i="131"/>
  <c r="Y4" i="203"/>
  <c r="X6" i="153"/>
  <c r="X12" i="142"/>
  <c r="S9" i="173"/>
  <c r="W5" i="153"/>
  <c r="W6" i="153"/>
  <c r="R5" i="153"/>
  <c r="U5" i="153"/>
  <c r="V6" i="153"/>
  <c r="S5" i="173"/>
  <c r="AC746" i="131"/>
  <c r="X4" i="205"/>
  <c r="AB716" i="131"/>
  <c r="W4" i="202"/>
  <c r="AE706" i="131"/>
  <c r="Z4" i="201"/>
  <c r="V4" i="185"/>
  <c r="AB546" i="131"/>
  <c r="AF526" i="131"/>
  <c r="AA4" i="183"/>
  <c r="AD515" i="131"/>
  <c r="Y4" i="182"/>
  <c r="AB435" i="131"/>
  <c r="V4" i="174"/>
  <c r="V4" i="173"/>
  <c r="AB425" i="131"/>
  <c r="AD415" i="131"/>
  <c r="Y4" i="172"/>
  <c r="AA405" i="131"/>
  <c r="V4" i="171"/>
  <c r="V4" i="161"/>
  <c r="AB301" i="131"/>
  <c r="AC231" i="131"/>
  <c r="Y4" i="153"/>
  <c r="V4" i="142"/>
  <c r="AB106" i="131"/>
  <c r="P7" i="173"/>
  <c r="Z7" i="185"/>
  <c r="O7" i="184"/>
  <c r="Z10" i="142"/>
  <c r="AA8" i="185"/>
  <c r="AA10" i="142"/>
  <c r="AA9" i="174"/>
  <c r="AB8" i="173"/>
  <c r="AA8" i="174"/>
  <c r="Z5" i="161"/>
  <c r="I5" i="153"/>
  <c r="H5" i="153"/>
  <c r="Q219" i="131"/>
  <c r="L5" i="153"/>
  <c r="O13" i="172"/>
  <c r="AB7" i="185"/>
  <c r="K9" i="173"/>
  <c r="U6" i="184"/>
  <c r="Z9" i="184"/>
  <c r="S13" i="172"/>
  <c r="AB7" i="203"/>
  <c r="L9" i="174"/>
  <c r="AB5" i="203"/>
  <c r="V11" i="142"/>
  <c r="AA6" i="203"/>
  <c r="X7" i="185"/>
  <c r="Q10" i="152"/>
  <c r="Q13" i="172"/>
  <c r="Z7" i="173"/>
  <c r="AA6" i="174"/>
  <c r="AA7" i="173"/>
  <c r="AA7" i="174"/>
  <c r="S10" i="142"/>
  <c r="V6" i="173"/>
  <c r="Z9" i="174"/>
  <c r="V10" i="173"/>
  <c r="K5" i="184"/>
  <c r="M13" i="172"/>
  <c r="L6" i="184"/>
  <c r="W7" i="173"/>
  <c r="R6" i="184"/>
  <c r="AB7" i="184"/>
  <c r="AB12" i="142"/>
  <c r="N7" i="173"/>
  <c r="AB5" i="173"/>
  <c r="AA5" i="184"/>
  <c r="O5" i="174"/>
  <c r="AA9" i="173"/>
  <c r="Y6" i="173"/>
  <c r="Z12" i="142"/>
  <c r="T10" i="173"/>
  <c r="Q8" i="173"/>
  <c r="W10" i="142"/>
  <c r="V5" i="174"/>
  <c r="Y8" i="184"/>
  <c r="N8" i="173"/>
  <c r="V6" i="184"/>
  <c r="N9" i="174"/>
  <c r="AB10" i="184"/>
  <c r="Z5" i="173"/>
  <c r="R11" i="142"/>
  <c r="AA8" i="203"/>
  <c r="AA6" i="173"/>
  <c r="U10" i="173"/>
  <c r="S5" i="184"/>
  <c r="M6" i="173"/>
  <c r="P6" i="174"/>
  <c r="AB5" i="174"/>
  <c r="P10" i="173"/>
  <c r="AA9" i="184"/>
  <c r="M5" i="184"/>
  <c r="Q5" i="173"/>
  <c r="AA10" i="173"/>
  <c r="Z10" i="173"/>
  <c r="T9" i="174"/>
  <c r="S12" i="183"/>
  <c r="Y707" i="131"/>
  <c r="T5" i="201"/>
  <c r="U13" i="131"/>
  <c r="U10" i="142"/>
  <c r="W107" i="131"/>
  <c r="R10" i="142"/>
  <c r="N7" i="174"/>
  <c r="Q8" i="142"/>
  <c r="T10" i="142"/>
  <c r="U12" i="142"/>
  <c r="X316" i="131"/>
  <c r="T107" i="131"/>
  <c r="T6" i="174"/>
  <c r="Y304" i="131"/>
  <c r="H9" i="142"/>
  <c r="N8" i="203"/>
  <c r="T510" i="131"/>
  <c r="U416" i="131"/>
  <c r="P7" i="185"/>
  <c r="U8" i="131"/>
  <c r="Y752" i="131"/>
  <c r="T10" i="205"/>
  <c r="X406" i="131"/>
  <c r="S6" i="204"/>
  <c r="X540" i="131"/>
  <c r="Y220" i="131"/>
  <c r="S439" i="131"/>
  <c r="Z416" i="131"/>
  <c r="U5" i="172"/>
  <c r="T1009" i="131"/>
  <c r="O5" i="239"/>
  <c r="Y222" i="131"/>
  <c r="T8" i="153"/>
  <c r="S436" i="131"/>
  <c r="W410" i="131"/>
  <c r="Y542" i="131"/>
  <c r="U7" i="184"/>
  <c r="U8" i="184"/>
  <c r="W5" i="131"/>
  <c r="Q10" i="141"/>
  <c r="O6" i="142"/>
  <c r="U112" i="131"/>
  <c r="AH112" i="131"/>
  <c r="U752" i="131"/>
  <c r="W711" i="131"/>
  <c r="AA529" i="131"/>
  <c r="V7" i="203"/>
  <c r="AA437" i="131"/>
  <c r="X8" i="142"/>
  <c r="X309" i="131"/>
  <c r="O12" i="142"/>
  <c r="Z11" i="142"/>
  <c r="AA12" i="142"/>
  <c r="W6" i="142"/>
  <c r="X24" i="131"/>
  <c r="R8" i="134"/>
  <c r="W728" i="131"/>
  <c r="AA727" i="131"/>
  <c r="V5" i="203"/>
  <c r="AC720" i="131"/>
  <c r="X8" i="202"/>
  <c r="AA537" i="131"/>
  <c r="V539" i="131"/>
  <c r="X506" i="131"/>
  <c r="S427" i="131"/>
  <c r="X7" i="142"/>
  <c r="P8" i="142"/>
  <c r="U318" i="131"/>
  <c r="S9" i="142"/>
  <c r="H7" i="142"/>
  <c r="Z107" i="131"/>
  <c r="W100" i="131"/>
  <c r="O8" i="174"/>
  <c r="M222" i="131"/>
  <c r="T12" i="142"/>
  <c r="X222" i="131"/>
  <c r="S8" i="153"/>
  <c r="W13" i="131"/>
  <c r="W308" i="131"/>
  <c r="S729" i="131"/>
  <c r="V406" i="131"/>
  <c r="H7" i="153"/>
  <c r="Z752" i="131"/>
  <c r="U10" i="205"/>
  <c r="W436" i="131"/>
  <c r="T438" i="131"/>
  <c r="V14" i="131"/>
  <c r="U711" i="131"/>
  <c r="Q5" i="203"/>
  <c r="V409" i="131"/>
  <c r="V529" i="131"/>
  <c r="Y416" i="131"/>
  <c r="T5" i="172"/>
  <c r="R8" i="185"/>
  <c r="W4" i="131"/>
  <c r="P11" i="141"/>
  <c r="R6" i="174"/>
  <c r="W304" i="131"/>
  <c r="O11" i="142"/>
  <c r="S8" i="174"/>
  <c r="X319" i="131"/>
  <c r="AA14" i="131"/>
  <c r="V6" i="133"/>
  <c r="AA6" i="131"/>
  <c r="V8" i="53"/>
  <c r="AA540" i="131"/>
  <c r="AB720" i="131"/>
  <c r="Y5" i="142"/>
  <c r="AE314" i="131"/>
  <c r="Z7" i="162"/>
  <c r="AB8" i="161"/>
  <c r="AG302" i="131"/>
  <c r="V5" i="142"/>
  <c r="Q5" i="174"/>
  <c r="V318" i="131"/>
  <c r="V7" i="142"/>
  <c r="N11" i="142"/>
  <c r="T302" i="131"/>
  <c r="V729" i="131"/>
  <c r="AD25" i="131"/>
  <c r="Y6" i="134"/>
  <c r="AA709" i="131"/>
  <c r="V7" i="201"/>
  <c r="S431" i="131"/>
  <c r="U15" i="131"/>
  <c r="W15" i="131"/>
  <c r="W8" i="142"/>
  <c r="T304" i="131"/>
  <c r="M100" i="131"/>
  <c r="T9" i="184"/>
  <c r="Y7" i="131"/>
  <c r="T9" i="53"/>
  <c r="H6" i="153"/>
  <c r="Z308" i="131"/>
  <c r="M108" i="131"/>
  <c r="H11" i="142"/>
  <c r="U100" i="131"/>
  <c r="V220" i="131"/>
  <c r="Y107" i="131"/>
  <c r="S11" i="142"/>
  <c r="V222" i="131"/>
  <c r="Q8" i="153"/>
  <c r="U11" i="142"/>
  <c r="T7" i="142"/>
  <c r="O9" i="142"/>
  <c r="R7" i="174"/>
  <c r="W223" i="131"/>
  <c r="R9" i="153"/>
  <c r="S108" i="131"/>
  <c r="U8" i="174"/>
  <c r="Z319" i="131"/>
  <c r="U12" i="162"/>
  <c r="U436" i="131"/>
  <c r="S10" i="152"/>
  <c r="N6" i="203"/>
  <c r="Z727" i="131"/>
  <c r="U707" i="131"/>
  <c r="P5" i="201"/>
  <c r="Z436" i="131"/>
  <c r="P6" i="203"/>
  <c r="U410" i="131"/>
  <c r="U508" i="131"/>
  <c r="S1010" i="131"/>
  <c r="N6" i="239"/>
  <c r="V542" i="131"/>
  <c r="N9" i="142"/>
  <c r="N7" i="142"/>
  <c r="AA308" i="131"/>
  <c r="AA542" i="131"/>
  <c r="V10" i="184"/>
  <c r="Y10" i="142"/>
  <c r="AG107" i="131"/>
  <c r="AA9" i="161"/>
  <c r="AF303" i="131"/>
  <c r="AG108" i="131"/>
  <c r="AG110" i="131"/>
  <c r="W11" i="142"/>
  <c r="W718" i="131"/>
  <c r="S538" i="131"/>
  <c r="S5" i="142"/>
  <c r="Z9" i="142"/>
  <c r="Z302" i="131"/>
  <c r="X220" i="131"/>
  <c r="H12" i="142"/>
  <c r="Y221" i="131"/>
  <c r="T8" i="142"/>
  <c r="U6" i="174"/>
  <c r="Z304" i="131"/>
  <c r="H10" i="142"/>
  <c r="Q11" i="142"/>
  <c r="R12" i="142"/>
  <c r="P7" i="174"/>
  <c r="U223" i="131"/>
  <c r="P9" i="153"/>
  <c r="U7" i="142"/>
  <c r="U6" i="203"/>
  <c r="Z410" i="131"/>
  <c r="U9" i="171"/>
  <c r="T431" i="131"/>
  <c r="W727" i="131"/>
  <c r="Z753" i="131"/>
  <c r="U11" i="205"/>
  <c r="Y727" i="131"/>
  <c r="Z709" i="131"/>
  <c r="U7" i="201"/>
  <c r="M15" i="131"/>
  <c r="H7" i="133"/>
  <c r="Y409" i="131"/>
  <c r="T8" i="171"/>
  <c r="X529" i="131"/>
  <c r="V6" i="131"/>
  <c r="U1010" i="131"/>
  <c r="P6" i="239"/>
  <c r="N12" i="142"/>
  <c r="X14" i="131"/>
  <c r="S9" i="184"/>
  <c r="X7" i="131"/>
  <c r="X1010" i="131"/>
  <c r="S6" i="239"/>
  <c r="AA327" i="131"/>
  <c r="V6" i="163"/>
  <c r="AA302" i="131"/>
  <c r="AA406" i="131"/>
  <c r="V5" i="171"/>
  <c r="AB98" i="131"/>
  <c r="W6" i="141"/>
  <c r="V107" i="131"/>
  <c r="AB7" i="161"/>
  <c r="AG309" i="131"/>
  <c r="AF97" i="131"/>
  <c r="AA5" i="141"/>
  <c r="AF108" i="131"/>
  <c r="AF109" i="131"/>
  <c r="S5" i="174"/>
  <c r="X318" i="131"/>
  <c r="AA11" i="161"/>
  <c r="AF305" i="131"/>
  <c r="T727" i="131"/>
  <c r="U411" i="131"/>
  <c r="U440" i="131"/>
  <c r="V11" i="183"/>
  <c r="W511" i="131"/>
  <c r="AB9" i="142"/>
  <c r="AF107" i="131"/>
  <c r="Z221" i="131"/>
  <c r="U8" i="142"/>
  <c r="N10" i="141"/>
  <c r="T728" i="131"/>
  <c r="T11" i="142"/>
  <c r="M302" i="131"/>
  <c r="P7" i="142"/>
  <c r="P12" i="142"/>
  <c r="U9" i="142"/>
  <c r="X108" i="131"/>
  <c r="Z108" i="131"/>
  <c r="N10" i="142"/>
  <c r="Z100" i="131"/>
  <c r="U8" i="141"/>
  <c r="V309" i="131"/>
  <c r="Z14" i="131"/>
  <c r="U6" i="133"/>
  <c r="U727" i="131"/>
  <c r="T6" i="203"/>
  <c r="Y410" i="131"/>
  <c r="T9" i="171"/>
  <c r="X6" i="131"/>
  <c r="X1009" i="131"/>
  <c r="S5" i="239"/>
  <c r="W709" i="131"/>
  <c r="V431" i="131"/>
  <c r="Y753" i="131"/>
  <c r="T11" i="205"/>
  <c r="Y709" i="131"/>
  <c r="T7" i="201"/>
  <c r="T542" i="131"/>
  <c r="U509" i="131"/>
  <c r="V15" i="131"/>
  <c r="Z409" i="131"/>
  <c r="U8" i="171"/>
  <c r="Y1009" i="131"/>
  <c r="T5" i="239"/>
  <c r="V3" i="131"/>
  <c r="N5" i="173"/>
  <c r="P9" i="184"/>
  <c r="U7" i="131"/>
  <c r="W315" i="131"/>
  <c r="Q7" i="185"/>
  <c r="V8" i="131"/>
  <c r="AA510" i="131"/>
  <c r="AB719" i="131"/>
  <c r="W7" i="202"/>
  <c r="W7" i="142"/>
  <c r="U108" i="131"/>
  <c r="AB10" i="142"/>
  <c r="V12" i="142"/>
  <c r="N6" i="174"/>
  <c r="S304" i="131"/>
  <c r="AE719" i="131"/>
  <c r="W440" i="131"/>
  <c r="W428" i="131"/>
  <c r="X413" i="131"/>
  <c r="S7" i="173"/>
  <c r="V537" i="131"/>
  <c r="W429" i="131"/>
  <c r="R6" i="142"/>
  <c r="W5" i="142"/>
  <c r="W221" i="131"/>
  <c r="N5" i="142"/>
  <c r="Y308" i="131"/>
  <c r="V108" i="131"/>
  <c r="T8" i="174"/>
  <c r="Y319" i="131"/>
  <c r="T12" i="162"/>
  <c r="H5" i="142"/>
  <c r="O9" i="141"/>
  <c r="T9" i="142"/>
  <c r="R7" i="142"/>
  <c r="V304" i="131"/>
  <c r="Y108" i="131"/>
  <c r="S8" i="142"/>
  <c r="Y100" i="131"/>
  <c r="T8" i="141"/>
  <c r="T5" i="174"/>
  <c r="Y318" i="131"/>
  <c r="T11" i="162"/>
  <c r="Y14" i="131"/>
  <c r="T6" i="133"/>
  <c r="Z707" i="131"/>
  <c r="U5" i="201"/>
  <c r="X542" i="131"/>
  <c r="N8" i="185"/>
  <c r="W1010" i="131"/>
  <c r="R6" i="239"/>
  <c r="H7" i="134"/>
  <c r="M727" i="131"/>
  <c r="V748" i="131"/>
  <c r="V437" i="131"/>
  <c r="X748" i="131"/>
  <c r="Z13" i="131"/>
  <c r="U5" i="133"/>
  <c r="U8" i="203"/>
  <c r="Z412" i="131"/>
  <c r="Q6" i="173"/>
  <c r="U9" i="173"/>
  <c r="O6" i="184"/>
  <c r="S7" i="142"/>
  <c r="P10" i="184"/>
  <c r="U3" i="131"/>
  <c r="AA15" i="131"/>
  <c r="V7" i="133"/>
  <c r="AA516" i="131"/>
  <c r="V5" i="182"/>
  <c r="V12" i="161"/>
  <c r="AA303" i="131"/>
  <c r="AA420" i="131"/>
  <c r="V9" i="172"/>
  <c r="AA748" i="131"/>
  <c r="V6" i="205"/>
  <c r="W12" i="142"/>
  <c r="AC111" i="131"/>
  <c r="AD314" i="131"/>
  <c r="O7" i="142"/>
  <c r="R9" i="142"/>
  <c r="Z6" i="142"/>
  <c r="AA11" i="142"/>
  <c r="AA5" i="161"/>
  <c r="AF307" i="131"/>
  <c r="V10" i="142"/>
  <c r="X221" i="131"/>
  <c r="P9" i="142"/>
  <c r="AF220" i="131"/>
  <c r="U740" i="131"/>
  <c r="P9" i="206"/>
  <c r="AA550" i="131"/>
  <c r="S511" i="131"/>
  <c r="AA507" i="131"/>
  <c r="V6" i="181"/>
  <c r="U511" i="131"/>
  <c r="AA426" i="131"/>
  <c r="U429" i="131"/>
  <c r="AA416" i="131"/>
  <c r="U538" i="131"/>
  <c r="V430" i="131"/>
  <c r="Q7" i="142"/>
  <c r="V6" i="142"/>
  <c r="U5" i="131"/>
  <c r="Y13" i="131"/>
  <c r="T5" i="133"/>
  <c r="Y729" i="131"/>
  <c r="X15" i="131"/>
  <c r="Z15" i="131"/>
  <c r="U7" i="133"/>
  <c r="U308" i="131"/>
  <c r="R8" i="142"/>
  <c r="S12" i="142"/>
  <c r="X100" i="131"/>
  <c r="O8" i="185"/>
  <c r="AA438" i="131"/>
  <c r="AA708" i="131"/>
  <c r="V6" i="201"/>
  <c r="W6" i="161"/>
  <c r="AB549" i="131"/>
  <c r="AC97" i="131"/>
  <c r="X5" i="141"/>
  <c r="X6" i="142"/>
  <c r="AC760" i="131"/>
  <c r="X8" i="206"/>
  <c r="Y7" i="142"/>
  <c r="Q10" i="142"/>
  <c r="V302" i="131"/>
  <c r="Y9" i="142"/>
  <c r="AA100" i="131"/>
  <c r="V8" i="141"/>
  <c r="X727" i="131"/>
  <c r="AD747" i="131"/>
  <c r="Y5" i="205"/>
  <c r="U753" i="131"/>
  <c r="T426" i="131"/>
  <c r="U540" i="131"/>
  <c r="Z5" i="142"/>
  <c r="AF222" i="131"/>
  <c r="AG109" i="131"/>
  <c r="AA417" i="131"/>
  <c r="V6" i="172"/>
  <c r="W316" i="131"/>
  <c r="O10" i="142"/>
  <c r="O7" i="203"/>
  <c r="T437" i="131"/>
  <c r="P8" i="203"/>
  <c r="U412" i="131"/>
  <c r="P6" i="173"/>
  <c r="S7" i="203"/>
  <c r="X437" i="131"/>
  <c r="W302" i="131"/>
  <c r="V510" i="131"/>
  <c r="Z220" i="131"/>
  <c r="R8" i="203"/>
  <c r="W412" i="131"/>
  <c r="R6" i="173"/>
  <c r="X510" i="131"/>
  <c r="Z222" i="131"/>
  <c r="U8" i="153"/>
  <c r="Y748" i="131"/>
  <c r="T6" i="205"/>
  <c r="T7" i="174"/>
  <c r="Y223" i="131"/>
  <c r="T9" i="153"/>
  <c r="X409" i="131"/>
  <c r="V516" i="131"/>
  <c r="Y15" i="131"/>
  <c r="T7" i="133"/>
  <c r="T309" i="131"/>
  <c r="R9" i="141"/>
  <c r="P5" i="142"/>
  <c r="Q9" i="142"/>
  <c r="V8" i="174"/>
  <c r="AA319" i="131"/>
  <c r="V12" i="162"/>
  <c r="AA304" i="131"/>
  <c r="W9" i="142"/>
  <c r="X11" i="142"/>
  <c r="Y12" i="142"/>
  <c r="AD737" i="131"/>
  <c r="Y5" i="204"/>
  <c r="P11" i="142"/>
  <c r="AF111" i="131"/>
  <c r="AG98" i="131"/>
  <c r="AB6" i="141"/>
  <c r="AB11" i="142"/>
  <c r="W222" i="131"/>
  <c r="R8" i="153"/>
  <c r="X5" i="142"/>
  <c r="X10" i="142"/>
  <c r="Z11" i="161"/>
  <c r="AE305" i="131"/>
  <c r="AG222" i="131"/>
  <c r="AB25" i="131"/>
  <c r="W6" i="134"/>
  <c r="W528" i="131"/>
  <c r="AA430" i="131"/>
  <c r="V417" i="131"/>
  <c r="T537" i="131"/>
  <c r="T430" i="131"/>
  <c r="S8" i="185"/>
  <c r="X4" i="131"/>
  <c r="Y6" i="142"/>
  <c r="Z8" i="142"/>
  <c r="AF110" i="131"/>
  <c r="K13" i="172"/>
  <c r="M11" i="142"/>
  <c r="R708" i="131"/>
  <c r="R302" i="131"/>
  <c r="R100" i="131"/>
  <c r="M5" i="174"/>
  <c r="R318" i="131"/>
  <c r="R316" i="131"/>
  <c r="M12" i="172"/>
  <c r="R221" i="131"/>
  <c r="M7" i="153"/>
  <c r="R14" i="131"/>
  <c r="R418" i="131"/>
  <c r="M10" i="173"/>
  <c r="R15" i="131"/>
  <c r="R516" i="131"/>
  <c r="M10" i="142"/>
  <c r="M9" i="142"/>
  <c r="R406" i="131"/>
  <c r="R102" i="131"/>
  <c r="R727" i="131"/>
  <c r="R220" i="131"/>
  <c r="M6" i="153"/>
  <c r="M11" i="141"/>
  <c r="M6" i="142"/>
  <c r="M7" i="142"/>
  <c r="M8" i="142"/>
  <c r="M12" i="142"/>
  <c r="R408" i="131"/>
  <c r="M12" i="181"/>
  <c r="R308" i="131"/>
  <c r="R327" i="131"/>
  <c r="M8" i="174"/>
  <c r="R319" i="131"/>
  <c r="M12" i="162"/>
  <c r="R529" i="131"/>
  <c r="R539" i="131"/>
  <c r="R507" i="131"/>
  <c r="R426" i="131"/>
  <c r="M5" i="141"/>
  <c r="R542" i="131"/>
  <c r="R6" i="131"/>
  <c r="M7" i="203"/>
  <c r="R437" i="131"/>
  <c r="M5" i="142"/>
  <c r="M12" i="183"/>
  <c r="R417" i="131"/>
  <c r="M9" i="173"/>
  <c r="Q730" i="131"/>
  <c r="Q509" i="131"/>
  <c r="Q302" i="131"/>
  <c r="L8" i="142"/>
  <c r="K12" i="142"/>
  <c r="L10" i="184"/>
  <c r="Q3" i="131"/>
  <c r="Q707" i="131"/>
  <c r="Q317" i="131"/>
  <c r="L12" i="172"/>
  <c r="Q221" i="131"/>
  <c r="L7" i="153"/>
  <c r="K9" i="142"/>
  <c r="L10" i="142"/>
  <c r="Q107" i="131"/>
  <c r="Q5" i="131"/>
  <c r="I13" i="172"/>
  <c r="L7" i="174"/>
  <c r="Q223" i="131"/>
  <c r="L9" i="153"/>
  <c r="L6" i="174"/>
  <c r="Q304" i="131"/>
  <c r="L12" i="142"/>
  <c r="K11" i="142"/>
  <c r="L7" i="142"/>
  <c r="Q711" i="131"/>
  <c r="L7" i="134"/>
  <c r="Q727" i="131"/>
  <c r="Q436" i="131"/>
  <c r="Q13" i="131"/>
  <c r="Q1009" i="131"/>
  <c r="L5" i="239"/>
  <c r="L10" i="173"/>
  <c r="P13" i="131"/>
  <c r="Q517" i="131"/>
  <c r="L7" i="202"/>
  <c r="Q15" i="131"/>
  <c r="K5" i="142"/>
  <c r="L9" i="142"/>
  <c r="L6" i="203"/>
  <c r="Q410" i="131"/>
  <c r="Q709" i="131"/>
  <c r="Q424" i="131"/>
  <c r="L5" i="173"/>
  <c r="Q220" i="131"/>
  <c r="L6" i="153"/>
  <c r="Q710" i="131"/>
  <c r="Q428" i="131"/>
  <c r="Q416" i="131"/>
  <c r="L8" i="173"/>
  <c r="Q528" i="131"/>
  <c r="Q328" i="131"/>
  <c r="K6" i="142"/>
  <c r="Q508" i="131"/>
  <c r="L6" i="142"/>
  <c r="P413" i="131"/>
  <c r="K10" i="142"/>
  <c r="L7" i="185"/>
  <c r="Q8" i="131"/>
  <c r="Q412" i="131"/>
  <c r="L6" i="173"/>
  <c r="L9" i="173"/>
  <c r="K7" i="142"/>
  <c r="L11" i="142"/>
  <c r="J6" i="151"/>
  <c r="I6" i="153"/>
  <c r="I8" i="153"/>
  <c r="I7" i="153"/>
  <c r="I12" i="142"/>
  <c r="I8" i="142"/>
  <c r="N199" i="131"/>
  <c r="I9" i="142"/>
  <c r="J10" i="141"/>
  <c r="N757" i="131"/>
  <c r="I5" i="206"/>
  <c r="N210" i="131"/>
  <c r="I6" i="142"/>
  <c r="I11" i="142"/>
  <c r="N15" i="131"/>
  <c r="I7" i="133"/>
  <c r="N209" i="131"/>
  <c r="O210" i="131"/>
  <c r="I7" i="142"/>
  <c r="I10" i="142"/>
  <c r="N302" i="131"/>
  <c r="I5" i="142"/>
  <c r="N752" i="131"/>
  <c r="I7" i="134"/>
  <c r="N727" i="131"/>
  <c r="K9" i="174"/>
  <c r="K5" i="173"/>
  <c r="K7" i="173"/>
  <c r="K7" i="203"/>
  <c r="K6" i="174"/>
  <c r="J9" i="161"/>
  <c r="K12" i="172"/>
  <c r="K5" i="174"/>
  <c r="J10" i="53"/>
  <c r="J8" i="174"/>
  <c r="J5" i="201"/>
  <c r="J8" i="184"/>
  <c r="J6" i="182"/>
  <c r="K5" i="203"/>
  <c r="K10" i="184"/>
  <c r="K8" i="174"/>
  <c r="H5" i="174"/>
  <c r="H6" i="174"/>
  <c r="I12" i="172"/>
  <c r="I8" i="173"/>
  <c r="I8" i="174"/>
  <c r="I7" i="174"/>
  <c r="I5" i="173"/>
  <c r="H12" i="172"/>
  <c r="I7" i="203"/>
  <c r="H7" i="141"/>
  <c r="H8" i="174"/>
  <c r="H10" i="184"/>
  <c r="K11" i="161"/>
  <c r="P12" i="161"/>
  <c r="K5" i="141"/>
  <c r="K8" i="185"/>
  <c r="P9" i="161"/>
  <c r="J7" i="152"/>
  <c r="M8" i="152"/>
  <c r="R12" i="53"/>
  <c r="J6" i="53"/>
  <c r="L12" i="53"/>
  <c r="O11" i="161"/>
  <c r="S11" i="161"/>
  <c r="N9" i="161"/>
  <c r="J7" i="161"/>
  <c r="L12" i="161"/>
  <c r="R12" i="161"/>
  <c r="Q12" i="53"/>
  <c r="N12" i="161"/>
  <c r="L9" i="161"/>
  <c r="Q11" i="161"/>
  <c r="P13" i="53"/>
  <c r="Q8" i="161"/>
  <c r="P12" i="134"/>
  <c r="W9" i="161"/>
  <c r="AB11" i="161"/>
  <c r="W6" i="203"/>
  <c r="W5" i="173"/>
  <c r="Y5" i="184"/>
  <c r="AB9" i="161"/>
  <c r="AA12" i="161"/>
  <c r="Y6" i="174"/>
  <c r="AA7" i="185"/>
  <c r="Z8" i="203"/>
  <c r="AB9" i="173"/>
  <c r="W9" i="174"/>
  <c r="Y6" i="184"/>
  <c r="Z5" i="203"/>
  <c r="Y8" i="203"/>
  <c r="Z6" i="174"/>
  <c r="AB8" i="203"/>
  <c r="J6" i="161"/>
  <c r="Z7" i="184"/>
  <c r="X5" i="184"/>
  <c r="AB6" i="173"/>
  <c r="X9" i="173"/>
  <c r="AB10" i="173"/>
  <c r="AA8" i="184"/>
  <c r="Z8" i="173"/>
  <c r="J7" i="141"/>
  <c r="X8" i="173"/>
  <c r="Y8" i="185"/>
  <c r="AB8" i="185"/>
  <c r="P6" i="161"/>
  <c r="I7" i="141"/>
  <c r="X7" i="173"/>
  <c r="X9" i="174"/>
  <c r="Y7" i="185"/>
  <c r="Y7" i="174"/>
  <c r="X8" i="174"/>
  <c r="Z7" i="174"/>
  <c r="X5" i="174"/>
  <c r="AB6" i="203"/>
  <c r="AB5" i="184"/>
  <c r="AB8" i="184"/>
  <c r="X7" i="184"/>
  <c r="W6" i="173"/>
  <c r="W7" i="161"/>
  <c r="W9" i="173"/>
  <c r="X11" i="161"/>
  <c r="Y12" i="161"/>
  <c r="Z5" i="174"/>
  <c r="AA5" i="203"/>
  <c r="W10" i="161"/>
  <c r="AB8" i="174"/>
  <c r="AA6" i="184"/>
  <c r="W10" i="184"/>
  <c r="AA5" i="174"/>
  <c r="AB6" i="184"/>
  <c r="Y7" i="173"/>
  <c r="Y10" i="184"/>
  <c r="Z6" i="203"/>
  <c r="AB7" i="174"/>
  <c r="Y9" i="174"/>
  <c r="N5" i="161"/>
  <c r="W5" i="184"/>
  <c r="W5" i="161"/>
  <c r="X5" i="203"/>
  <c r="X8" i="184"/>
  <c r="Y6" i="203"/>
  <c r="AB6" i="161"/>
  <c r="W6" i="174"/>
  <c r="AA7" i="184"/>
  <c r="AB7" i="173"/>
  <c r="Z6" i="173"/>
  <c r="W12" i="161"/>
  <c r="W8" i="203"/>
  <c r="W9" i="184"/>
  <c r="X6" i="174"/>
  <c r="X7" i="174"/>
  <c r="X6" i="184"/>
  <c r="Y5" i="161"/>
  <c r="AA7" i="161"/>
  <c r="AA7" i="203"/>
  <c r="AA10" i="184"/>
  <c r="W8" i="173"/>
  <c r="X8" i="161"/>
  <c r="W7" i="174"/>
  <c r="W8" i="174"/>
  <c r="X7" i="203"/>
  <c r="AB10" i="161"/>
  <c r="Z6" i="161"/>
  <c r="Z8" i="174"/>
  <c r="AA8" i="173"/>
  <c r="AB9" i="184"/>
  <c r="AA5" i="173"/>
  <c r="Z10" i="184"/>
  <c r="Z8" i="185"/>
  <c r="Z5" i="184"/>
  <c r="J5" i="53"/>
  <c r="J5" i="141"/>
  <c r="AB6" i="174"/>
  <c r="Y8" i="173"/>
  <c r="AB9" i="174"/>
  <c r="Y10" i="173"/>
  <c r="W10" i="173"/>
  <c r="X5" i="173"/>
  <c r="Z9" i="173"/>
  <c r="I10" i="184"/>
  <c r="I5" i="174"/>
  <c r="J7" i="185"/>
  <c r="H7" i="185"/>
  <c r="H5" i="171"/>
  <c r="I7" i="185"/>
  <c r="H8" i="173"/>
  <c r="H10" i="205"/>
  <c r="H10" i="173"/>
  <c r="H7" i="203"/>
  <c r="I10" i="171"/>
  <c r="L10" i="161"/>
  <c r="Q8" i="174"/>
  <c r="Q12" i="162"/>
  <c r="K6" i="201"/>
  <c r="H13" i="172"/>
  <c r="T8" i="203"/>
  <c r="S9" i="174"/>
  <c r="T9" i="173"/>
  <c r="K6" i="184"/>
  <c r="H12" i="162"/>
  <c r="J8" i="134"/>
  <c r="P7" i="203"/>
  <c r="L10" i="205"/>
  <c r="T8" i="161"/>
  <c r="R7" i="185"/>
  <c r="N9" i="184"/>
  <c r="K10" i="181"/>
  <c r="K10" i="173"/>
  <c r="U9" i="174"/>
  <c r="J5" i="202"/>
  <c r="J10" i="171"/>
  <c r="I10" i="162"/>
  <c r="I9" i="184"/>
  <c r="O7" i="173"/>
  <c r="S10" i="173"/>
  <c r="R7" i="184"/>
  <c r="T5" i="184"/>
  <c r="J9" i="172"/>
  <c r="U7" i="185"/>
  <c r="H9" i="184"/>
  <c r="I6" i="174"/>
  <c r="R9" i="184"/>
  <c r="O8" i="203"/>
  <c r="K8" i="162"/>
  <c r="R9" i="161"/>
  <c r="L9" i="184"/>
  <c r="I9" i="172"/>
  <c r="T7" i="185"/>
  <c r="I6" i="173"/>
  <c r="M8" i="173"/>
  <c r="H8" i="184"/>
  <c r="N8" i="161"/>
  <c r="R11" i="162"/>
  <c r="Q6" i="204"/>
  <c r="U9" i="184"/>
  <c r="H7" i="174"/>
  <c r="U7" i="174"/>
  <c r="U12" i="161"/>
  <c r="H6" i="201"/>
  <c r="H5" i="173"/>
  <c r="H6" i="173"/>
  <c r="L5" i="184"/>
  <c r="Q8" i="184"/>
  <c r="U9" i="161"/>
  <c r="J7" i="171"/>
  <c r="U5" i="184"/>
  <c r="H5" i="184"/>
  <c r="L8" i="185"/>
  <c r="I9" i="174"/>
  <c r="M7" i="173"/>
  <c r="H6" i="184"/>
  <c r="S8" i="161"/>
  <c r="I12" i="162"/>
  <c r="P8" i="185"/>
  <c r="U5" i="173"/>
  <c r="H11" i="205"/>
  <c r="T8" i="184"/>
  <c r="O9" i="174"/>
  <c r="N7" i="184"/>
  <c r="U8" i="185"/>
  <c r="H9" i="174"/>
  <c r="Q6" i="184"/>
  <c r="V9" i="174"/>
  <c r="V7" i="173"/>
  <c r="W8" i="161"/>
  <c r="P8" i="174"/>
  <c r="K6" i="203"/>
  <c r="K6" i="161"/>
  <c r="Y8" i="161"/>
  <c r="R7" i="203"/>
  <c r="R10" i="173"/>
  <c r="T5" i="173"/>
  <c r="K8" i="184"/>
  <c r="I8" i="185"/>
  <c r="M8" i="184"/>
  <c r="T7" i="173"/>
  <c r="T8" i="185"/>
  <c r="Q9" i="174"/>
  <c r="K8" i="173"/>
  <c r="P7" i="184"/>
  <c r="Z7" i="161"/>
  <c r="K6" i="173"/>
  <c r="N9" i="173"/>
  <c r="H8" i="185"/>
  <c r="I9" i="181"/>
  <c r="I6" i="203"/>
  <c r="U7" i="173"/>
  <c r="K5" i="205"/>
  <c r="L5" i="181"/>
  <c r="S8" i="173"/>
  <c r="U8" i="173"/>
  <c r="X7" i="161"/>
  <c r="R8" i="174"/>
  <c r="N13" i="172"/>
  <c r="M12" i="161"/>
  <c r="Q8" i="185"/>
  <c r="S6" i="173"/>
  <c r="N5" i="184"/>
  <c r="O10" i="181"/>
  <c r="P9" i="173"/>
  <c r="L11" i="183"/>
  <c r="P5" i="184"/>
  <c r="H6" i="203"/>
  <c r="J8" i="173"/>
  <c r="S5" i="205"/>
  <c r="P5" i="173"/>
  <c r="J9" i="173"/>
  <c r="T8" i="173"/>
  <c r="M7" i="174"/>
  <c r="M8" i="161"/>
  <c r="R5" i="173"/>
  <c r="I8" i="184"/>
  <c r="M9" i="174"/>
  <c r="I7" i="173"/>
  <c r="M6" i="184"/>
  <c r="U10" i="184"/>
  <c r="N7" i="185"/>
  <c r="J8" i="133"/>
  <c r="O8" i="184"/>
  <c r="Y6" i="161"/>
  <c r="L9" i="53"/>
  <c r="P8" i="134"/>
  <c r="R13" i="172"/>
  <c r="H7" i="173"/>
  <c r="Q12" i="183"/>
  <c r="I8" i="203"/>
  <c r="I9" i="173"/>
  <c r="R9" i="173"/>
  <c r="R5" i="184"/>
  <c r="N5" i="203"/>
  <c r="K5" i="182"/>
  <c r="X6" i="161"/>
  <c r="Q7" i="174"/>
  <c r="K7" i="174"/>
  <c r="Q7" i="173"/>
  <c r="L7" i="184"/>
  <c r="H8" i="203"/>
  <c r="I5" i="184"/>
  <c r="I7" i="184"/>
  <c r="U7" i="203"/>
  <c r="I8" i="133"/>
  <c r="H9" i="173"/>
  <c r="O6" i="173"/>
  <c r="I10" i="173"/>
  <c r="I6" i="184"/>
  <c r="J7" i="172"/>
  <c r="K8" i="161"/>
  <c r="M8" i="134"/>
  <c r="M6" i="203"/>
  <c r="V8" i="203"/>
  <c r="V6" i="203"/>
  <c r="S7" i="174"/>
  <c r="L8" i="174"/>
  <c r="R10" i="172"/>
  <c r="S6" i="203"/>
  <c r="S6" i="161"/>
  <c r="Q8" i="203"/>
  <c r="L7" i="203"/>
  <c r="N10" i="184"/>
  <c r="M9" i="184"/>
  <c r="M7" i="185"/>
  <c r="R10" i="161"/>
  <c r="M8" i="203"/>
  <c r="M9" i="161"/>
  <c r="V9" i="184"/>
  <c r="V7" i="185"/>
  <c r="V9" i="161"/>
  <c r="K8" i="203"/>
  <c r="M8" i="185"/>
  <c r="P13" i="172"/>
  <c r="Z9" i="161"/>
  <c r="S8" i="203"/>
  <c r="K7" i="185"/>
  <c r="K9" i="172"/>
  <c r="P10" i="161"/>
  <c r="Q6" i="203"/>
  <c r="S7" i="185"/>
  <c r="L8" i="184"/>
  <c r="N10" i="161"/>
  <c r="Y7" i="161"/>
  <c r="Q9" i="184"/>
  <c r="O9" i="184"/>
  <c r="O8" i="161"/>
  <c r="O7" i="185"/>
  <c r="R10" i="184"/>
  <c r="N8" i="184"/>
  <c r="Y4" i="225"/>
  <c r="Y4" i="164"/>
  <c r="P5" i="163"/>
  <c r="Z13" i="182"/>
  <c r="I7" i="223"/>
  <c r="AB13" i="182"/>
  <c r="R7" i="209"/>
  <c r="R11" i="183"/>
  <c r="P11" i="183"/>
  <c r="U11" i="183"/>
  <c r="L10" i="183"/>
  <c r="W11" i="183"/>
  <c r="Y11" i="183"/>
  <c r="X11" i="183"/>
  <c r="J9" i="183"/>
  <c r="Q11" i="183"/>
  <c r="W10" i="183"/>
  <c r="AA11" i="183"/>
  <c r="S11" i="183"/>
  <c r="Y10" i="183"/>
  <c r="T10" i="183"/>
  <c r="AB11" i="183"/>
  <c r="K11" i="183"/>
  <c r="P10" i="183"/>
  <c r="T11" i="183"/>
  <c r="X8" i="183"/>
  <c r="K6" i="183"/>
  <c r="P7" i="183"/>
  <c r="AA5" i="183"/>
  <c r="J7" i="183"/>
  <c r="Z7" i="183"/>
  <c r="H7" i="184"/>
  <c r="W6" i="184"/>
  <c r="Z6" i="184"/>
  <c r="S6" i="184"/>
  <c r="S7" i="184"/>
  <c r="T7" i="184"/>
  <c r="T6" i="184"/>
  <c r="K7" i="184"/>
  <c r="V7" i="184"/>
  <c r="V12" i="183"/>
  <c r="AA12" i="183"/>
  <c r="O12" i="183"/>
  <c r="R12" i="183"/>
  <c r="X12" i="183"/>
  <c r="K12" i="183"/>
  <c r="AB12" i="183"/>
  <c r="U12" i="183"/>
  <c r="Z12" i="183"/>
  <c r="S13" i="182"/>
  <c r="W5" i="183"/>
  <c r="H5" i="183"/>
  <c r="W6" i="183"/>
  <c r="U10" i="162"/>
  <c r="X10" i="162"/>
  <c r="S10" i="162"/>
  <c r="P10" i="162"/>
  <c r="Y10" i="162"/>
  <c r="V10" i="162"/>
  <c r="AB10" i="162"/>
  <c r="T10" i="162"/>
  <c r="W10" i="162"/>
  <c r="AA13" i="182"/>
  <c r="V8" i="183"/>
  <c r="Q8" i="183"/>
  <c r="P9" i="183"/>
  <c r="P6" i="183"/>
  <c r="W13" i="182"/>
  <c r="T13" i="182"/>
  <c r="W6" i="202"/>
  <c r="S8" i="183"/>
  <c r="AB7" i="183"/>
  <c r="AH913" i="131"/>
  <c r="Y13" i="182"/>
  <c r="Z7" i="202"/>
  <c r="Y7" i="183"/>
  <c r="AA6" i="202"/>
  <c r="Y6" i="183"/>
  <c r="R6" i="204"/>
  <c r="L7" i="183"/>
  <c r="O8" i="183"/>
  <c r="V9" i="183"/>
  <c r="X7" i="183"/>
  <c r="Y5" i="183"/>
  <c r="Z5" i="183"/>
  <c r="Z9" i="183"/>
  <c r="Q7" i="202"/>
  <c r="S7" i="202"/>
  <c r="M5" i="183"/>
  <c r="O9" i="183"/>
  <c r="Y6" i="202"/>
  <c r="U9" i="183"/>
  <c r="Q6" i="202"/>
  <c r="T6" i="202"/>
  <c r="I7" i="202"/>
  <c r="V7" i="202"/>
  <c r="W12" i="224"/>
  <c r="S12" i="224"/>
  <c r="R12" i="224"/>
  <c r="AB12" i="224"/>
  <c r="U12" i="224"/>
  <c r="N12" i="224"/>
  <c r="Y12" i="224"/>
  <c r="O12" i="224"/>
  <c r="T12" i="224"/>
  <c r="V12" i="224"/>
  <c r="X12" i="224"/>
  <c r="K12" i="224"/>
  <c r="H12" i="224"/>
  <c r="Z11" i="224"/>
  <c r="L11" i="224"/>
  <c r="T11" i="224"/>
  <c r="U11" i="224"/>
  <c r="R10" i="223"/>
  <c r="I10" i="223"/>
  <c r="AA10" i="223"/>
  <c r="Z10" i="223"/>
  <c r="T10" i="223"/>
  <c r="AB10" i="223"/>
  <c r="W10" i="223"/>
  <c r="U10" i="223"/>
  <c r="Y10" i="223"/>
  <c r="AA10" i="224"/>
  <c r="R10" i="224"/>
  <c r="W10" i="224"/>
  <c r="Q10" i="224"/>
  <c r="X10" i="224"/>
  <c r="J10" i="224"/>
  <c r="Z9" i="224"/>
  <c r="U9" i="224"/>
  <c r="L9" i="224"/>
  <c r="H9" i="224"/>
  <c r="J9" i="224"/>
  <c r="V8" i="224"/>
  <c r="K8" i="224"/>
  <c r="Z7" i="224"/>
  <c r="W7" i="224"/>
  <c r="L7" i="224"/>
  <c r="R7" i="224"/>
  <c r="P7" i="224"/>
  <c r="AA7" i="224"/>
  <c r="X10" i="204"/>
  <c r="X11" i="209"/>
  <c r="L10" i="209"/>
  <c r="Z8" i="206"/>
  <c r="W8" i="209"/>
  <c r="Y10" i="209"/>
  <c r="Y6" i="209"/>
  <c r="V8" i="209"/>
  <c r="R8" i="209"/>
  <c r="P9" i="209"/>
  <c r="L11" i="207"/>
  <c r="W6" i="209"/>
  <c r="M11" i="207"/>
  <c r="I6" i="204"/>
  <c r="I7" i="209"/>
  <c r="I6" i="207"/>
  <c r="I10" i="204"/>
  <c r="I11" i="209"/>
  <c r="K10" i="204"/>
  <c r="K11" i="209"/>
  <c r="M8" i="205"/>
  <c r="M12" i="209"/>
  <c r="Q6" i="207"/>
  <c r="AA8" i="205"/>
  <c r="AA12" i="209"/>
  <c r="P6" i="207"/>
  <c r="AA10" i="204"/>
  <c r="AA11" i="209"/>
  <c r="R8" i="205"/>
  <c r="R12" i="209"/>
  <c r="S6" i="209"/>
  <c r="H6" i="204"/>
  <c r="H7" i="209"/>
  <c r="H10" i="204"/>
  <c r="H11" i="209"/>
  <c r="Z10" i="204"/>
  <c r="Z11" i="209"/>
  <c r="H8" i="183"/>
  <c r="I5" i="183"/>
  <c r="I5" i="204"/>
  <c r="I6" i="209"/>
  <c r="I7" i="204"/>
  <c r="I8" i="209"/>
  <c r="K5" i="183"/>
  <c r="L6" i="207"/>
  <c r="M10" i="204"/>
  <c r="M11" i="209"/>
  <c r="AB8" i="205"/>
  <c r="AB12" i="209"/>
  <c r="Q8" i="205"/>
  <c r="Q12" i="209"/>
  <c r="S10" i="204"/>
  <c r="S11" i="209"/>
  <c r="P8" i="205"/>
  <c r="P12" i="209"/>
  <c r="T10" i="204"/>
  <c r="T11" i="209"/>
  <c r="Z6" i="209"/>
  <c r="P10" i="209"/>
  <c r="W7" i="209"/>
  <c r="AA9" i="209"/>
  <c r="U9" i="209"/>
  <c r="S9" i="209"/>
  <c r="L9" i="209"/>
  <c r="AB10" i="204"/>
  <c r="AB11" i="209"/>
  <c r="W10" i="204"/>
  <c r="W11" i="209"/>
  <c r="Y10" i="204"/>
  <c r="Y11" i="209"/>
  <c r="H5" i="204"/>
  <c r="H6" i="209"/>
  <c r="W8" i="205"/>
  <c r="W12" i="209"/>
  <c r="U8" i="205"/>
  <c r="U12" i="209"/>
  <c r="Y8" i="205"/>
  <c r="Y12" i="209"/>
  <c r="AB6" i="209"/>
  <c r="AA10" i="209"/>
  <c r="AB8" i="209"/>
  <c r="S7" i="206"/>
  <c r="L7" i="209"/>
  <c r="M10" i="209"/>
  <c r="L6" i="209"/>
  <c r="V10" i="209"/>
  <c r="S10" i="209"/>
  <c r="P10" i="204"/>
  <c r="P11" i="209"/>
  <c r="R5" i="206"/>
  <c r="U10" i="204"/>
  <c r="U11" i="209"/>
  <c r="P5" i="207"/>
  <c r="T8" i="209"/>
  <c r="AA6" i="209"/>
  <c r="V6" i="209"/>
  <c r="X10" i="209"/>
  <c r="U10" i="209"/>
  <c r="Y7" i="209"/>
  <c r="M9" i="209"/>
  <c r="Z9" i="209"/>
  <c r="M7" i="209"/>
  <c r="W9" i="209"/>
  <c r="H9" i="204"/>
  <c r="H10" i="209"/>
  <c r="J8" i="205"/>
  <c r="J12" i="209"/>
  <c r="K6" i="207"/>
  <c r="M6" i="183"/>
  <c r="H8" i="204"/>
  <c r="H9" i="209"/>
  <c r="I9" i="204"/>
  <c r="I10" i="209"/>
  <c r="L10" i="204"/>
  <c r="L11" i="209"/>
  <c r="Z8" i="205"/>
  <c r="Z12" i="209"/>
  <c r="V7" i="183"/>
  <c r="H8" i="205"/>
  <c r="H12" i="209"/>
  <c r="I9" i="206"/>
  <c r="I8" i="204"/>
  <c r="I9" i="209"/>
  <c r="K8" i="205"/>
  <c r="K12" i="209"/>
  <c r="L9" i="183"/>
  <c r="R5" i="207"/>
  <c r="S8" i="205"/>
  <c r="S12" i="209"/>
  <c r="X7" i="206"/>
  <c r="Q10" i="204"/>
  <c r="Q11" i="209"/>
  <c r="P6" i="209"/>
  <c r="S8" i="209"/>
  <c r="AA7" i="206"/>
  <c r="W10" i="209"/>
  <c r="P7" i="209"/>
  <c r="AB9" i="209"/>
  <c r="M12" i="207"/>
  <c r="H7" i="183"/>
  <c r="H7" i="204"/>
  <c r="H8" i="209"/>
  <c r="I8" i="205"/>
  <c r="I12" i="209"/>
  <c r="I7" i="183"/>
  <c r="M6" i="207"/>
  <c r="M8" i="183"/>
  <c r="W7" i="183"/>
  <c r="AA7" i="183"/>
  <c r="R10" i="204"/>
  <c r="R11" i="209"/>
  <c r="Z6" i="183"/>
  <c r="AB9" i="183"/>
  <c r="P5" i="206"/>
  <c r="V8" i="205"/>
  <c r="V12" i="209"/>
  <c r="S9" i="206"/>
  <c r="T7" i="206"/>
  <c r="V10" i="204"/>
  <c r="V11" i="209"/>
  <c r="T8" i="205"/>
  <c r="T12" i="209"/>
  <c r="Y9" i="183"/>
  <c r="Y9" i="206"/>
  <c r="X8" i="205"/>
  <c r="X12" i="209"/>
  <c r="K9" i="209"/>
  <c r="M8" i="209"/>
  <c r="X8" i="209"/>
  <c r="X9" i="209"/>
  <c r="U6" i="209"/>
  <c r="AA8" i="209"/>
  <c r="Q10" i="209"/>
  <c r="V9" i="209"/>
  <c r="AB7" i="209"/>
  <c r="M6" i="209"/>
  <c r="L8" i="205"/>
  <c r="L12" i="209"/>
  <c r="K6" i="209"/>
  <c r="T6" i="209"/>
  <c r="Q8" i="209"/>
  <c r="Q6" i="209"/>
  <c r="Z10" i="209"/>
  <c r="R6" i="209"/>
  <c r="R9" i="209"/>
  <c r="T9" i="209"/>
  <c r="X7" i="209"/>
  <c r="T10" i="209"/>
  <c r="U7" i="209"/>
  <c r="L8" i="209"/>
  <c r="I5" i="181"/>
  <c r="I13" i="182"/>
  <c r="H5" i="181"/>
  <c r="H13" i="182"/>
  <c r="H9" i="183"/>
  <c r="I6" i="206"/>
  <c r="K7" i="183"/>
  <c r="N10" i="206"/>
  <c r="AB7" i="206"/>
  <c r="AB5" i="206"/>
  <c r="S5" i="183"/>
  <c r="T9" i="183"/>
  <c r="R6" i="206"/>
  <c r="U7" i="183"/>
  <c r="T10" i="206"/>
  <c r="R7" i="183"/>
  <c r="V9" i="206"/>
  <c r="V5" i="183"/>
  <c r="R5" i="181"/>
  <c r="R13" i="182"/>
  <c r="J6" i="183"/>
  <c r="W8" i="206"/>
  <c r="K7" i="206"/>
  <c r="K6" i="206"/>
  <c r="V6" i="206"/>
  <c r="Q5" i="181"/>
  <c r="X9" i="206"/>
  <c r="N9" i="183"/>
  <c r="V6" i="183"/>
  <c r="S6" i="183"/>
  <c r="Q5" i="183"/>
  <c r="W7" i="206"/>
  <c r="V7" i="206"/>
  <c r="T5" i="183"/>
  <c r="H6" i="183"/>
  <c r="I6" i="183"/>
  <c r="AB6" i="183"/>
  <c r="P7" i="206"/>
  <c r="Z8" i="183"/>
  <c r="Z7" i="206"/>
  <c r="W8" i="183"/>
  <c r="I9" i="183"/>
  <c r="J5" i="183"/>
  <c r="K10" i="206"/>
  <c r="K5" i="181"/>
  <c r="K13" i="182"/>
  <c r="M6" i="206"/>
  <c r="Q9" i="206"/>
  <c r="X5" i="181"/>
  <c r="X13" i="182"/>
  <c r="AA8" i="206"/>
  <c r="T6" i="183"/>
  <c r="W9" i="183"/>
  <c r="P5" i="183"/>
  <c r="P6" i="206"/>
  <c r="X5" i="183"/>
  <c r="U5" i="183"/>
  <c r="R5" i="183"/>
  <c r="Y8" i="183"/>
  <c r="I8" i="183"/>
  <c r="L5" i="183"/>
  <c r="Q9" i="183"/>
  <c r="X9" i="183"/>
  <c r="T8" i="183"/>
  <c r="M5" i="181"/>
  <c r="M13" i="182"/>
  <c r="Z10" i="206"/>
  <c r="Z9" i="206"/>
  <c r="K9" i="183"/>
  <c r="AA6" i="183"/>
  <c r="X6" i="183"/>
  <c r="V5" i="206"/>
  <c r="Q10" i="206"/>
  <c r="U6" i="183"/>
  <c r="Q6" i="183"/>
  <c r="T7" i="183"/>
  <c r="J5" i="181"/>
  <c r="J13" i="182"/>
  <c r="AB8" i="183"/>
  <c r="AB5" i="183"/>
  <c r="J8" i="183"/>
  <c r="U8" i="183"/>
  <c r="AA7" i="163"/>
  <c r="V7" i="163"/>
  <c r="P7" i="163"/>
  <c r="K7" i="163"/>
  <c r="X7" i="163"/>
  <c r="S7" i="163"/>
  <c r="N7" i="163"/>
  <c r="W7" i="163"/>
  <c r="Q7" i="163"/>
  <c r="Y7" i="163"/>
  <c r="W7" i="152"/>
  <c r="J5" i="152"/>
  <c r="AB7" i="152"/>
  <c r="T6" i="152"/>
  <c r="T8" i="152"/>
  <c r="Z8" i="152"/>
  <c r="V7" i="152"/>
  <c r="P8" i="152"/>
  <c r="AA7" i="152"/>
  <c r="T7" i="152"/>
  <c r="W6" i="152"/>
  <c r="V5" i="152"/>
  <c r="U5" i="152"/>
  <c r="X6" i="152"/>
  <c r="Y5" i="152"/>
  <c r="AA6" i="152"/>
  <c r="T5" i="152"/>
  <c r="L5" i="152"/>
  <c r="X7" i="152"/>
  <c r="AB5" i="152"/>
  <c r="V6" i="152"/>
  <c r="AB8" i="152"/>
  <c r="M7" i="162"/>
  <c r="Q6" i="162"/>
  <c r="J6" i="162"/>
  <c r="AA12" i="152"/>
  <c r="W10" i="151"/>
  <c r="Z12" i="152"/>
  <c r="Y10" i="151"/>
  <c r="V11" i="152"/>
  <c r="H7" i="162"/>
  <c r="X7" i="162"/>
  <c r="I12" i="152"/>
  <c r="I8" i="162"/>
  <c r="N11" i="152"/>
  <c r="O12" i="152"/>
  <c r="AA11" i="152"/>
  <c r="Q12" i="152"/>
  <c r="V10" i="151"/>
  <c r="T12" i="152"/>
  <c r="U12" i="152"/>
  <c r="AB10" i="151"/>
  <c r="AB8" i="162"/>
  <c r="S11" i="152"/>
  <c r="J12" i="152"/>
  <c r="M11" i="152"/>
  <c r="Y5" i="162"/>
  <c r="P8" i="162"/>
  <c r="P12" i="152"/>
  <c r="V8" i="162"/>
  <c r="P11" i="152"/>
  <c r="V12" i="152"/>
  <c r="Z10" i="151"/>
  <c r="AA10" i="151"/>
  <c r="N12" i="152"/>
  <c r="Y8" i="162"/>
  <c r="H8" i="162"/>
  <c r="R5" i="162"/>
  <c r="U11" i="152"/>
  <c r="Y12" i="152"/>
  <c r="R10" i="151"/>
  <c r="T10" i="151"/>
  <c r="S12" i="152"/>
  <c r="J11" i="152"/>
  <c r="M12" i="152"/>
  <c r="Y7" i="162"/>
  <c r="H5" i="162"/>
  <c r="L11" i="152"/>
  <c r="K7" i="162"/>
  <c r="Q7" i="162"/>
  <c r="T11" i="152"/>
  <c r="S8" i="162"/>
  <c r="X10" i="151"/>
  <c r="X12" i="152"/>
  <c r="I11" i="152"/>
  <c r="W7" i="162"/>
  <c r="AA8" i="162"/>
  <c r="T7" i="162"/>
  <c r="T8" i="162"/>
  <c r="S6" i="162"/>
  <c r="W12" i="152"/>
  <c r="U10" i="151"/>
  <c r="Q8" i="162"/>
  <c r="Q11" i="152"/>
  <c r="U6" i="162"/>
  <c r="Z8" i="162"/>
  <c r="K6" i="162"/>
  <c r="R6" i="162"/>
  <c r="R12" i="152"/>
  <c r="X8" i="162"/>
  <c r="AB11" i="152"/>
  <c r="R11" i="152"/>
  <c r="Z11" i="152"/>
  <c r="Y11" i="152"/>
  <c r="X11" i="152"/>
  <c r="Z4" i="224"/>
  <c r="AE786" i="131"/>
  <c r="Y4" i="209"/>
  <c r="AE776" i="131"/>
  <c r="Y4" i="208"/>
  <c r="U7" i="202"/>
  <c r="M10" i="183"/>
  <c r="S5" i="224"/>
  <c r="Q5" i="224"/>
  <c r="AH936" i="131"/>
  <c r="AH937" i="131"/>
  <c r="K10" i="209"/>
  <c r="K8" i="209"/>
  <c r="K11" i="182"/>
  <c r="T9" i="222"/>
  <c r="AA9" i="222"/>
  <c r="Q8" i="222"/>
  <c r="H9" i="222"/>
  <c r="U9" i="222"/>
  <c r="Y9" i="222"/>
  <c r="L9" i="222"/>
  <c r="J9" i="222"/>
  <c r="X8" i="222"/>
  <c r="Z8" i="222"/>
  <c r="S8" i="222"/>
  <c r="V8" i="222"/>
  <c r="U8" i="222"/>
  <c r="J12" i="223"/>
  <c r="J13" i="223"/>
  <c r="AA12" i="223"/>
  <c r="AA13" i="223"/>
  <c r="N12" i="223"/>
  <c r="N13" i="223"/>
  <c r="T12" i="223"/>
  <c r="T13" i="223"/>
  <c r="U12" i="223"/>
  <c r="U13" i="223"/>
  <c r="X12" i="223"/>
  <c r="X13" i="223"/>
  <c r="K12" i="223"/>
  <c r="K13" i="223"/>
  <c r="Z12" i="223"/>
  <c r="Z13" i="223"/>
  <c r="Y12" i="223"/>
  <c r="Y13" i="223"/>
  <c r="O12" i="223"/>
  <c r="O13" i="223"/>
  <c r="R12" i="223"/>
  <c r="R13" i="223"/>
  <c r="L12" i="223"/>
  <c r="L13" i="223"/>
  <c r="AB12" i="223"/>
  <c r="AB13" i="223"/>
  <c r="W12" i="223"/>
  <c r="W13" i="223"/>
  <c r="V12" i="223"/>
  <c r="V13" i="223"/>
  <c r="H12" i="223"/>
  <c r="H13" i="223"/>
  <c r="P12" i="223"/>
  <c r="P13" i="223"/>
  <c r="Q12" i="223"/>
  <c r="Q13" i="223"/>
  <c r="I12" i="223"/>
  <c r="I13" i="223"/>
  <c r="S12" i="223"/>
  <c r="S13" i="223"/>
  <c r="W7" i="223"/>
  <c r="T7" i="223"/>
  <c r="L7" i="223"/>
  <c r="AA7" i="223"/>
  <c r="Z7" i="223"/>
  <c r="R11" i="224"/>
  <c r="S11" i="224"/>
  <c r="W11" i="224"/>
  <c r="P11" i="224"/>
  <c r="X11" i="224"/>
  <c r="AB11" i="224"/>
  <c r="Q11" i="224"/>
  <c r="R9" i="224"/>
  <c r="W9" i="224"/>
  <c r="T9" i="224"/>
  <c r="AA9" i="224"/>
  <c r="Y9" i="224"/>
  <c r="P9" i="224"/>
  <c r="X9" i="222"/>
  <c r="S9" i="222"/>
  <c r="Z9" i="222"/>
  <c r="Q9" i="222"/>
  <c r="V9" i="222"/>
  <c r="AA6" i="224"/>
  <c r="Y6" i="224"/>
  <c r="R6" i="224"/>
  <c r="P6" i="224"/>
  <c r="P8" i="224"/>
  <c r="AB8" i="224"/>
  <c r="X8" i="224"/>
  <c r="S8" i="224"/>
  <c r="Z8" i="224"/>
  <c r="Q8" i="224"/>
  <c r="T8" i="224"/>
  <c r="R8" i="224"/>
  <c r="Y7" i="224"/>
  <c r="T7" i="224"/>
  <c r="Q7" i="224"/>
  <c r="U7" i="224"/>
  <c r="S7" i="224"/>
  <c r="V7" i="224"/>
  <c r="W5" i="224"/>
  <c r="V5" i="224"/>
  <c r="AB5" i="224"/>
  <c r="T5" i="224"/>
  <c r="U5" i="224"/>
  <c r="AA5" i="224"/>
  <c r="X5" i="224"/>
  <c r="H5" i="207"/>
  <c r="L5" i="207"/>
  <c r="I5" i="207"/>
  <c r="Q5" i="207"/>
  <c r="J5" i="207"/>
  <c r="H6" i="207"/>
  <c r="J6" i="207"/>
  <c r="R6" i="207"/>
  <c r="H11" i="206"/>
  <c r="J11" i="206"/>
  <c r="W11" i="206"/>
  <c r="O11" i="206"/>
  <c r="AA11" i="206"/>
  <c r="Z11" i="206"/>
  <c r="AB11" i="206"/>
  <c r="P11" i="206"/>
  <c r="K11" i="206"/>
  <c r="T11" i="206"/>
  <c r="Q11" i="206"/>
  <c r="U11" i="206"/>
  <c r="Q12" i="206"/>
  <c r="L12" i="206"/>
  <c r="W12" i="206"/>
  <c r="R12" i="206"/>
  <c r="S12" i="206"/>
  <c r="I12" i="206"/>
  <c r="T12" i="206"/>
  <c r="V12" i="206"/>
  <c r="AA12" i="206"/>
  <c r="J12" i="206"/>
  <c r="X12" i="206"/>
  <c r="P12" i="206"/>
  <c r="O12" i="206"/>
  <c r="Y12" i="206"/>
  <c r="U12" i="206"/>
  <c r="H10" i="206"/>
  <c r="V10" i="206"/>
  <c r="L10" i="206"/>
  <c r="O10" i="206"/>
  <c r="Y10" i="206"/>
  <c r="W10" i="206"/>
  <c r="AA10" i="206"/>
  <c r="S10" i="206"/>
  <c r="M10" i="206"/>
  <c r="I10" i="206"/>
  <c r="X10" i="206"/>
  <c r="M9" i="206"/>
  <c r="AB9" i="206"/>
  <c r="U9" i="206"/>
  <c r="AA9" i="206"/>
  <c r="R9" i="206"/>
  <c r="L9" i="206"/>
  <c r="Q8" i="206"/>
  <c r="M8" i="206"/>
  <c r="H8" i="206"/>
  <c r="S8" i="206"/>
  <c r="T8" i="206"/>
  <c r="V8" i="206"/>
  <c r="AB8" i="206"/>
  <c r="I8" i="206"/>
  <c r="L7" i="206"/>
  <c r="M7" i="206"/>
  <c r="I7" i="206"/>
  <c r="Z6" i="206"/>
  <c r="Y6" i="206"/>
  <c r="Q6" i="206"/>
  <c r="T6" i="206"/>
  <c r="AB6" i="206"/>
  <c r="U6" i="206"/>
  <c r="W6" i="206"/>
  <c r="K5" i="206"/>
  <c r="M5" i="206"/>
  <c r="AA5" i="206"/>
  <c r="W5" i="206"/>
  <c r="S5" i="206"/>
  <c r="X5" i="206"/>
  <c r="T5" i="206"/>
  <c r="AA10" i="183"/>
  <c r="Q10" i="183"/>
  <c r="I10" i="183"/>
  <c r="V10" i="183"/>
  <c r="U10" i="183"/>
  <c r="O10" i="183"/>
  <c r="AB10" i="183"/>
  <c r="K10" i="183"/>
  <c r="H10" i="183"/>
  <c r="X10" i="183"/>
  <c r="J10" i="183"/>
  <c r="H7" i="181"/>
  <c r="M7" i="181"/>
  <c r="M10" i="181"/>
  <c r="V10" i="181"/>
  <c r="I10" i="181"/>
  <c r="H10" i="181"/>
  <c r="L10" i="181"/>
  <c r="U10" i="181"/>
  <c r="M9" i="181"/>
  <c r="K9" i="181"/>
  <c r="H9" i="181"/>
  <c r="X9" i="181"/>
  <c r="V9" i="181"/>
  <c r="AB9" i="181"/>
  <c r="J9" i="181"/>
  <c r="T7" i="181"/>
  <c r="K7" i="181"/>
  <c r="R7" i="181"/>
  <c r="J7" i="181"/>
  <c r="X7" i="181"/>
  <c r="AA7" i="181"/>
  <c r="W7" i="181"/>
  <c r="Z7" i="181"/>
  <c r="Y7" i="181"/>
  <c r="AB7" i="181"/>
  <c r="Z6" i="181"/>
  <c r="T6" i="181"/>
  <c r="U6" i="181"/>
  <c r="Y6" i="181"/>
  <c r="Z5" i="181"/>
  <c r="AB5" i="181"/>
  <c r="V5" i="181"/>
  <c r="AA5" i="181"/>
  <c r="W5" i="181"/>
  <c r="Y5" i="181"/>
  <c r="U5" i="181"/>
  <c r="T5" i="181"/>
  <c r="L12" i="202"/>
  <c r="M12" i="202"/>
  <c r="T12" i="202"/>
  <c r="Y12" i="202"/>
  <c r="U12" i="202"/>
  <c r="R12" i="202"/>
  <c r="O12" i="202"/>
  <c r="N12" i="202"/>
  <c r="K12" i="202"/>
  <c r="J12" i="202"/>
  <c r="O11" i="202"/>
  <c r="L11" i="202"/>
  <c r="H11" i="202"/>
  <c r="AA11" i="202"/>
  <c r="M11" i="202"/>
  <c r="V11" i="202"/>
  <c r="R11" i="202"/>
  <c r="I10" i="202"/>
  <c r="M10" i="202"/>
  <c r="J10" i="202"/>
  <c r="L10" i="202"/>
  <c r="R10" i="202"/>
  <c r="AB10" i="202"/>
  <c r="AA10" i="202"/>
  <c r="U10" i="202"/>
  <c r="V10" i="202"/>
  <c r="H10" i="202"/>
  <c r="Q10" i="202"/>
  <c r="P10" i="202"/>
  <c r="U8" i="202"/>
  <c r="I8" i="202"/>
  <c r="S8" i="202"/>
  <c r="L8" i="202"/>
  <c r="Y8" i="202"/>
  <c r="V8" i="202"/>
  <c r="Z8" i="202"/>
  <c r="W8" i="202"/>
  <c r="K8" i="202"/>
  <c r="N8" i="202"/>
  <c r="M7" i="202"/>
  <c r="H7" i="202"/>
  <c r="R7" i="202"/>
  <c r="AB7" i="202"/>
  <c r="K7" i="202"/>
  <c r="AA7" i="202"/>
  <c r="P7" i="202"/>
  <c r="Y7" i="202"/>
  <c r="T7" i="202"/>
  <c r="X7" i="202"/>
  <c r="L6" i="202"/>
  <c r="AB6" i="202"/>
  <c r="U6" i="202"/>
  <c r="S6" i="202"/>
  <c r="P6" i="202"/>
  <c r="X6" i="202"/>
  <c r="Z6" i="202"/>
  <c r="V6" i="202"/>
  <c r="L5" i="202"/>
  <c r="H5" i="202"/>
  <c r="W5" i="202"/>
  <c r="K5" i="202"/>
  <c r="U5" i="202"/>
  <c r="Y5" i="202"/>
  <c r="M5" i="202"/>
  <c r="T5" i="202"/>
  <c r="V5" i="202"/>
  <c r="Z5" i="202"/>
  <c r="X5" i="202"/>
  <c r="AA13" i="181"/>
  <c r="Z13" i="181"/>
  <c r="Q13" i="181"/>
  <c r="V13" i="181"/>
  <c r="U13" i="181"/>
  <c r="N13" i="181"/>
  <c r="O13" i="181"/>
  <c r="T13" i="181"/>
  <c r="K12" i="181"/>
  <c r="S12" i="181"/>
  <c r="V12" i="181"/>
  <c r="AB12" i="181"/>
  <c r="Q12" i="181"/>
  <c r="Y12" i="181"/>
  <c r="AA12" i="181"/>
  <c r="T12" i="181"/>
  <c r="O12" i="181"/>
  <c r="U12" i="181"/>
  <c r="Z12" i="181"/>
  <c r="P12" i="181"/>
  <c r="T11" i="181"/>
  <c r="AB11" i="181"/>
  <c r="U11" i="181"/>
  <c r="W11" i="181"/>
  <c r="N11" i="181"/>
  <c r="P11" i="181"/>
  <c r="Z11" i="181"/>
  <c r="H11" i="181"/>
  <c r="L11" i="181"/>
  <c r="M11" i="181"/>
  <c r="R11" i="181"/>
  <c r="Y11" i="181"/>
  <c r="J11" i="181"/>
  <c r="M13" i="202"/>
  <c r="O13" i="202"/>
  <c r="Q13" i="202"/>
  <c r="W13" i="202"/>
  <c r="S13" i="202"/>
  <c r="R13" i="202"/>
  <c r="P13" i="202"/>
  <c r="I13" i="202"/>
  <c r="V13" i="202"/>
  <c r="P13" i="205"/>
  <c r="H12" i="53"/>
  <c r="P12" i="53"/>
  <c r="V12" i="53"/>
  <c r="T12" i="53"/>
  <c r="U12" i="53"/>
  <c r="X12" i="53"/>
  <c r="AB12" i="53"/>
  <c r="Z12" i="53"/>
  <c r="AA12" i="53"/>
  <c r="T11" i="133"/>
  <c r="AA11" i="133"/>
  <c r="S11" i="133"/>
  <c r="M11" i="133"/>
  <c r="U11" i="133"/>
  <c r="H11" i="133"/>
  <c r="AB11" i="133"/>
  <c r="R11" i="133"/>
  <c r="L11" i="133"/>
  <c r="I11" i="133"/>
  <c r="Q11" i="133"/>
  <c r="V11" i="133"/>
  <c r="W11" i="133"/>
  <c r="P11" i="133"/>
  <c r="J11" i="133"/>
  <c r="S13" i="141"/>
  <c r="R13" i="141"/>
  <c r="U13" i="141"/>
  <c r="T13" i="141"/>
  <c r="K10" i="162"/>
  <c r="M10" i="162"/>
  <c r="L11" i="162"/>
  <c r="H11" i="162"/>
  <c r="AB5" i="162"/>
  <c r="M6" i="162"/>
  <c r="V6" i="162"/>
  <c r="Z5" i="162"/>
  <c r="AA5" i="162"/>
  <c r="I5" i="162"/>
  <c r="L6" i="162"/>
  <c r="AB6" i="162"/>
  <c r="L10" i="152"/>
  <c r="AB9" i="152"/>
  <c r="W10" i="152"/>
  <c r="Z10" i="152"/>
  <c r="L9" i="152"/>
  <c r="M9" i="152"/>
  <c r="AA10" i="152"/>
  <c r="K10" i="152"/>
  <c r="S9" i="152"/>
  <c r="Y9" i="152"/>
  <c r="X9" i="152"/>
  <c r="H9" i="152"/>
  <c r="U9" i="152"/>
  <c r="I6" i="162"/>
  <c r="S5" i="162"/>
  <c r="P6" i="162"/>
  <c r="W6" i="162"/>
  <c r="X6" i="162"/>
  <c r="M5" i="162"/>
  <c r="Q5" i="162"/>
  <c r="K5" i="162"/>
  <c r="Y6" i="162"/>
  <c r="X5" i="162"/>
  <c r="Z6" i="162"/>
  <c r="L5" i="162"/>
  <c r="U5" i="162"/>
  <c r="V5" i="162"/>
  <c r="AA6" i="162"/>
  <c r="L9" i="162"/>
  <c r="K9" i="162"/>
  <c r="Z13" i="53"/>
  <c r="J12" i="53"/>
  <c r="J13" i="53"/>
  <c r="Y13" i="53"/>
  <c r="O13" i="53"/>
  <c r="I13" i="53"/>
  <c r="M13" i="53"/>
  <c r="W13" i="53"/>
  <c r="X13" i="53"/>
  <c r="W4" i="223"/>
  <c r="X4" i="223"/>
  <c r="AF756" i="131"/>
  <c r="K13" i="205"/>
  <c r="Y4" i="207"/>
  <c r="AE766" i="131"/>
  <c r="Z4" i="207"/>
  <c r="M7" i="223"/>
  <c r="R13" i="205"/>
  <c r="Z4" i="221"/>
  <c r="V4" i="239"/>
  <c r="V4" i="204"/>
  <c r="S5" i="223"/>
  <c r="U6" i="173"/>
  <c r="U11" i="171"/>
  <c r="V8" i="173"/>
  <c r="V5" i="172"/>
  <c r="AH755" i="131"/>
  <c r="Q5" i="223"/>
  <c r="S11" i="205"/>
  <c r="L11" i="205"/>
  <c r="N8" i="142"/>
  <c r="K8" i="142"/>
  <c r="O8" i="142"/>
  <c r="J10" i="133"/>
  <c r="J8" i="142"/>
  <c r="V8" i="142"/>
  <c r="H8" i="142"/>
  <c r="V9" i="142"/>
  <c r="Y8" i="142"/>
  <c r="AH105" i="131"/>
  <c r="B4" i="222"/>
  <c r="AH104" i="131"/>
  <c r="AH102" i="131"/>
  <c r="B10" i="141"/>
  <c r="Q11" i="205"/>
  <c r="R11" i="205"/>
  <c r="L5" i="163"/>
  <c r="I11" i="205"/>
  <c r="AB736" i="131"/>
  <c r="K11" i="205"/>
  <c r="H7" i="223"/>
  <c r="P7" i="223"/>
  <c r="AH101" i="131"/>
  <c r="B9" i="141"/>
  <c r="P5" i="162"/>
  <c r="AH103" i="131"/>
  <c r="B11" i="141"/>
  <c r="S7" i="223"/>
  <c r="M8" i="181"/>
  <c r="R7" i="223"/>
  <c r="Q7" i="223"/>
  <c r="AH911" i="131"/>
  <c r="AH946" i="131"/>
  <c r="J8" i="222"/>
  <c r="AH113" i="131"/>
  <c r="AH723" i="131"/>
  <c r="AH114" i="131"/>
  <c r="K7" i="223"/>
  <c r="I8" i="222"/>
  <c r="M11" i="205"/>
  <c r="AH328" i="131"/>
  <c r="AH912" i="131"/>
  <c r="AH934" i="131"/>
  <c r="B11" i="223"/>
  <c r="AH215" i="131"/>
  <c r="H10" i="152"/>
  <c r="AH764" i="131"/>
  <c r="H8" i="222"/>
  <c r="AH514" i="131"/>
  <c r="AH722" i="131"/>
  <c r="AH513" i="131"/>
  <c r="B12" i="181"/>
  <c r="AH763" i="131"/>
  <c r="AH216" i="131"/>
  <c r="AH935" i="131"/>
  <c r="AH512" i="131"/>
  <c r="AH724" i="131"/>
  <c r="AH725" i="131"/>
  <c r="J12" i="205"/>
  <c r="AD536" i="131"/>
  <c r="Y4" i="184"/>
  <c r="I5" i="222"/>
  <c r="L8" i="223"/>
  <c r="S9" i="223"/>
  <c r="J9" i="223"/>
  <c r="H8" i="141"/>
  <c r="AE726" i="131"/>
  <c r="Z4" i="203"/>
  <c r="Y5" i="239"/>
  <c r="P8" i="239"/>
  <c r="B6" i="185"/>
  <c r="B5" i="185"/>
  <c r="AB8" i="153"/>
  <c r="AA8" i="153"/>
  <c r="AA6" i="153"/>
  <c r="U6" i="153"/>
  <c r="S7" i="153"/>
  <c r="Q6" i="153"/>
  <c r="T6" i="153"/>
  <c r="S6" i="153"/>
  <c r="R7" i="153"/>
  <c r="U7" i="153"/>
  <c r="T7" i="153"/>
  <c r="AD746" i="131"/>
  <c r="Y4" i="205"/>
  <c r="AC716" i="131"/>
  <c r="X4" i="202"/>
  <c r="AF706" i="131"/>
  <c r="AA4" i="201"/>
  <c r="W4" i="185"/>
  <c r="AC546" i="131"/>
  <c r="AG526" i="131"/>
  <c r="AB4" i="183"/>
  <c r="AE515" i="131"/>
  <c r="Z4" i="182"/>
  <c r="AC435" i="131"/>
  <c r="W4" i="174"/>
  <c r="Q8" i="53"/>
  <c r="W4" i="173"/>
  <c r="AC425" i="131"/>
  <c r="AE415" i="131"/>
  <c r="Z4" i="172"/>
  <c r="AB405" i="131"/>
  <c r="W4" i="171"/>
  <c r="AB5" i="161"/>
  <c r="W4" i="161"/>
  <c r="AC301" i="131"/>
  <c r="AD231" i="131"/>
  <c r="Z4" i="153"/>
  <c r="W4" i="142"/>
  <c r="AC106" i="131"/>
  <c r="R5" i="203"/>
  <c r="N10" i="173"/>
  <c r="S5" i="171"/>
  <c r="R9" i="201"/>
  <c r="V8" i="184"/>
  <c r="S8" i="171"/>
  <c r="AH109" i="131"/>
  <c r="AA6" i="161"/>
  <c r="L9" i="201"/>
  <c r="T7" i="203"/>
  <c r="L5" i="53"/>
  <c r="R5" i="174"/>
  <c r="O7" i="161"/>
  <c r="L7" i="201"/>
  <c r="P9" i="171"/>
  <c r="O10" i="173"/>
  <c r="V6" i="174"/>
  <c r="S5" i="134"/>
  <c r="M6" i="174"/>
  <c r="Q5" i="171"/>
  <c r="S10" i="184"/>
  <c r="R5" i="161"/>
  <c r="M6" i="201"/>
  <c r="S6" i="205"/>
  <c r="AA8" i="161"/>
  <c r="R7" i="201"/>
  <c r="W7" i="185"/>
  <c r="P10" i="205"/>
  <c r="P11" i="162"/>
  <c r="V11" i="161"/>
  <c r="M6" i="133"/>
  <c r="I5" i="203"/>
  <c r="S6" i="174"/>
  <c r="AA10" i="161"/>
  <c r="P9" i="53"/>
  <c r="Q6" i="205"/>
  <c r="L11" i="171"/>
  <c r="Q5" i="53"/>
  <c r="P5" i="53"/>
  <c r="P11" i="161"/>
  <c r="Q10" i="173"/>
  <c r="R10" i="183"/>
  <c r="P5" i="203"/>
  <c r="Q8" i="171"/>
  <c r="U5" i="203"/>
  <c r="O12" i="161"/>
  <c r="T11" i="161"/>
  <c r="AH1010" i="131"/>
  <c r="L5" i="201"/>
  <c r="H5" i="203"/>
  <c r="AH110" i="131"/>
  <c r="P5" i="172"/>
  <c r="R10" i="181"/>
  <c r="Q6" i="133"/>
  <c r="P5" i="133"/>
  <c r="S9" i="53"/>
  <c r="R9" i="171"/>
  <c r="Q10" i="184"/>
  <c r="AB12" i="161"/>
  <c r="AH107" i="131"/>
  <c r="Q7" i="203"/>
  <c r="S12" i="162"/>
  <c r="O6" i="203"/>
  <c r="N7" i="203"/>
  <c r="U5" i="174"/>
  <c r="M11" i="161"/>
  <c r="M10" i="184"/>
  <c r="L5" i="174"/>
  <c r="L5" i="172"/>
  <c r="P8" i="184"/>
  <c r="R9" i="174"/>
  <c r="P10" i="181"/>
  <c r="AH108" i="131"/>
  <c r="S9" i="162"/>
  <c r="AH1009" i="131"/>
  <c r="T10" i="184"/>
  <c r="P10" i="53"/>
  <c r="S8" i="184"/>
  <c r="P9" i="201"/>
  <c r="M5" i="203"/>
  <c r="M9" i="162"/>
  <c r="M7" i="172"/>
  <c r="O9" i="173"/>
  <c r="R6" i="183"/>
  <c r="V7" i="174"/>
  <c r="V8" i="185"/>
  <c r="S12" i="171"/>
  <c r="M7" i="183"/>
  <c r="N6" i="184"/>
  <c r="Q7" i="183"/>
  <c r="R6" i="203"/>
  <c r="S5" i="203"/>
  <c r="S7" i="133"/>
  <c r="O11" i="183"/>
  <c r="R7" i="133"/>
  <c r="N8" i="174"/>
  <c r="V9" i="173"/>
  <c r="V5" i="184"/>
  <c r="L8" i="203"/>
  <c r="M5" i="171"/>
  <c r="M8" i="53"/>
  <c r="P11" i="205"/>
  <c r="Q5" i="184"/>
  <c r="Q7" i="133"/>
  <c r="R5" i="133"/>
  <c r="S9" i="181"/>
  <c r="Q9" i="181"/>
  <c r="O5" i="173"/>
  <c r="P6" i="184"/>
  <c r="Q6" i="174"/>
  <c r="P8" i="181"/>
  <c r="Q10" i="53"/>
  <c r="R8" i="183"/>
  <c r="N8" i="183"/>
  <c r="P9" i="174"/>
  <c r="S7" i="183"/>
  <c r="P5" i="174"/>
  <c r="P8" i="173"/>
  <c r="R13" i="183"/>
  <c r="S6" i="133"/>
  <c r="P10" i="171"/>
  <c r="Q11" i="162"/>
  <c r="S5" i="181"/>
  <c r="AA9" i="142"/>
  <c r="T6" i="142"/>
  <c r="S6" i="142"/>
  <c r="AB6" i="142"/>
  <c r="T5" i="142"/>
  <c r="O5" i="142"/>
  <c r="M5" i="173"/>
  <c r="M9" i="183"/>
  <c r="Z8" i="161"/>
  <c r="P7" i="53"/>
  <c r="Q9" i="173"/>
  <c r="V5" i="173"/>
  <c r="N10" i="181"/>
  <c r="Q6" i="142"/>
  <c r="R8" i="173"/>
  <c r="R7" i="173"/>
  <c r="P6" i="142"/>
  <c r="Q5" i="142"/>
  <c r="Q6" i="172"/>
  <c r="O6" i="174"/>
  <c r="H8" i="153"/>
  <c r="U5" i="142"/>
  <c r="N6" i="173"/>
  <c r="N10" i="183"/>
  <c r="O5" i="184"/>
  <c r="N6" i="142"/>
  <c r="H6" i="142"/>
  <c r="P10" i="142"/>
  <c r="R7" i="53"/>
  <c r="O5" i="203"/>
  <c r="AH111" i="131"/>
  <c r="L5" i="133"/>
  <c r="AB7" i="142"/>
  <c r="X9" i="142"/>
  <c r="T5" i="203"/>
  <c r="S8" i="53"/>
  <c r="N5" i="174"/>
  <c r="L7" i="173"/>
  <c r="AA8" i="142"/>
  <c r="S8" i="141"/>
  <c r="U6" i="142"/>
  <c r="P13" i="183"/>
  <c r="O10" i="184"/>
  <c r="R6" i="202"/>
  <c r="AB8" i="142"/>
  <c r="AB5" i="142"/>
  <c r="O7" i="174"/>
  <c r="S11" i="162"/>
  <c r="Q5" i="182"/>
  <c r="N12" i="183"/>
  <c r="P8" i="204"/>
  <c r="S9" i="183"/>
  <c r="R8" i="162"/>
  <c r="AA7" i="142"/>
  <c r="P7" i="181"/>
  <c r="P7" i="133"/>
  <c r="R8" i="141"/>
  <c r="Q7" i="184"/>
  <c r="P8" i="183"/>
  <c r="O9" i="181"/>
  <c r="K12" i="171"/>
  <c r="R9" i="162"/>
  <c r="P8" i="141"/>
  <c r="R11" i="171"/>
  <c r="R5" i="142"/>
  <c r="AA5" i="142"/>
  <c r="AA6" i="142"/>
  <c r="P11" i="171"/>
  <c r="M11" i="183"/>
  <c r="M7" i="171"/>
  <c r="M5" i="182"/>
  <c r="M6" i="181"/>
  <c r="M7" i="184"/>
  <c r="L7" i="181"/>
  <c r="L6" i="183"/>
  <c r="M6" i="172"/>
  <c r="M11" i="162"/>
  <c r="L5" i="203"/>
  <c r="L10" i="53"/>
  <c r="M6" i="163"/>
  <c r="M8" i="141"/>
  <c r="M7" i="133"/>
  <c r="M10" i="141"/>
  <c r="L5" i="161"/>
  <c r="L7" i="163"/>
  <c r="L6" i="182"/>
  <c r="L12" i="183"/>
  <c r="L13" i="172"/>
  <c r="K5" i="133"/>
  <c r="L5" i="142"/>
  <c r="L8" i="201"/>
  <c r="L9" i="171"/>
  <c r="L7" i="133"/>
  <c r="L8" i="181"/>
  <c r="L13" i="183"/>
  <c r="L7" i="53"/>
  <c r="L10" i="162"/>
  <c r="L8" i="183"/>
  <c r="I10" i="205"/>
  <c r="B11" i="142"/>
  <c r="B12" i="142"/>
  <c r="B10" i="142"/>
  <c r="K5" i="134"/>
  <c r="K7" i="133"/>
  <c r="AH32" i="131"/>
  <c r="I12" i="161"/>
  <c r="V8" i="161"/>
  <c r="AH11" i="131"/>
  <c r="S12" i="161"/>
  <c r="H11" i="161"/>
  <c r="H12" i="161"/>
  <c r="U8" i="161"/>
  <c r="Q10" i="161"/>
  <c r="H10" i="161"/>
  <c r="S6" i="152"/>
  <c r="K5" i="152"/>
  <c r="I5" i="152"/>
  <c r="P7" i="152"/>
  <c r="H6" i="152"/>
  <c r="Q7" i="152"/>
  <c r="M5" i="152"/>
  <c r="H5" i="152"/>
  <c r="R7" i="152"/>
  <c r="Q6" i="152"/>
  <c r="P8" i="161"/>
  <c r="R6" i="152"/>
  <c r="K7" i="141"/>
  <c r="I6" i="152"/>
  <c r="O5" i="152"/>
  <c r="Q9" i="161"/>
  <c r="T9" i="161"/>
  <c r="K9" i="184"/>
  <c r="N5" i="152"/>
  <c r="K6" i="141"/>
  <c r="O9" i="161"/>
  <c r="R5" i="152"/>
  <c r="P5" i="152"/>
  <c r="K6" i="152"/>
  <c r="S5" i="152"/>
  <c r="R13" i="53"/>
  <c r="R6" i="53"/>
  <c r="M10" i="134"/>
  <c r="M8" i="151"/>
  <c r="H10" i="134"/>
  <c r="H8" i="151"/>
  <c r="J12" i="134"/>
  <c r="J8" i="152"/>
  <c r="P9" i="134"/>
  <c r="P7" i="151"/>
  <c r="M10" i="161"/>
  <c r="I9" i="134"/>
  <c r="I7" i="151"/>
  <c r="J6" i="134"/>
  <c r="I5" i="134"/>
  <c r="I5" i="151"/>
  <c r="U10" i="161"/>
  <c r="H8" i="161"/>
  <c r="U11" i="161"/>
  <c r="R8" i="161"/>
  <c r="K6" i="134"/>
  <c r="N12" i="134"/>
  <c r="P6" i="134"/>
  <c r="P6" i="151"/>
  <c r="Q12" i="161"/>
  <c r="L11" i="161"/>
  <c r="O13" i="134"/>
  <c r="R12" i="134"/>
  <c r="R8" i="152"/>
  <c r="K9" i="161"/>
  <c r="I6" i="134"/>
  <c r="I6" i="151"/>
  <c r="S10" i="134"/>
  <c r="S8" i="151"/>
  <c r="Q10" i="134"/>
  <c r="Q8" i="151"/>
  <c r="I13" i="134"/>
  <c r="I9" i="151"/>
  <c r="L13" i="53"/>
  <c r="L6" i="53"/>
  <c r="H9" i="161"/>
  <c r="M12" i="53"/>
  <c r="M5" i="53"/>
  <c r="I9" i="161"/>
  <c r="S6" i="134"/>
  <c r="S6" i="151"/>
  <c r="K10" i="161"/>
  <c r="M6" i="161"/>
  <c r="N7" i="161"/>
  <c r="L7" i="161"/>
  <c r="R5" i="134"/>
  <c r="R5" i="151"/>
  <c r="N13" i="53"/>
  <c r="L6" i="134"/>
  <c r="L6" i="151"/>
  <c r="Q6" i="134"/>
  <c r="Q6" i="151"/>
  <c r="R11" i="161"/>
  <c r="M5" i="134"/>
  <c r="M5" i="151"/>
  <c r="Q5" i="151"/>
  <c r="Q12" i="134"/>
  <c r="Q8" i="152"/>
  <c r="S13" i="53"/>
  <c r="S6" i="53"/>
  <c r="N11" i="161"/>
  <c r="H13" i="134"/>
  <c r="H9" i="151"/>
  <c r="L5" i="134"/>
  <c r="L5" i="151"/>
  <c r="S12" i="134"/>
  <c r="S8" i="152"/>
  <c r="H5" i="134"/>
  <c r="H5" i="151"/>
  <c r="I10" i="134"/>
  <c r="I8" i="151"/>
  <c r="I7" i="152"/>
  <c r="R9" i="134"/>
  <c r="R7" i="151"/>
  <c r="L9" i="134"/>
  <c r="L7" i="151"/>
  <c r="M9" i="134"/>
  <c r="M7" i="151"/>
  <c r="O10" i="161"/>
  <c r="T10" i="161"/>
  <c r="R7" i="161"/>
  <c r="I6" i="53"/>
  <c r="P7" i="161"/>
  <c r="Q6" i="161"/>
  <c r="L10" i="134"/>
  <c r="L8" i="151"/>
  <c r="K12" i="161"/>
  <c r="M13" i="134"/>
  <c r="M9" i="151"/>
  <c r="O12" i="53"/>
  <c r="I10" i="161"/>
  <c r="H9" i="134"/>
  <c r="H7" i="151"/>
  <c r="S12" i="53"/>
  <c r="S5" i="53"/>
  <c r="K12" i="53"/>
  <c r="K5" i="53"/>
  <c r="O12" i="134"/>
  <c r="K7" i="152"/>
  <c r="J5" i="134"/>
  <c r="P6" i="152"/>
  <c r="L7" i="152"/>
  <c r="M7" i="152"/>
  <c r="M6" i="152"/>
  <c r="J6" i="152"/>
  <c r="L8" i="161"/>
  <c r="K13" i="134"/>
  <c r="K9" i="151"/>
  <c r="S13" i="134"/>
  <c r="S9" i="151"/>
  <c r="S9" i="161"/>
  <c r="K13" i="53"/>
  <c r="K6" i="53"/>
  <c r="V10" i="161"/>
  <c r="V7" i="161"/>
  <c r="H6" i="134"/>
  <c r="H6" i="151"/>
  <c r="T12" i="161"/>
  <c r="K10" i="134"/>
  <c r="K8" i="151"/>
  <c r="H12" i="134"/>
  <c r="H8" i="152"/>
  <c r="H7" i="152"/>
  <c r="I8" i="161"/>
  <c r="H13" i="53"/>
  <c r="H6" i="53"/>
  <c r="P5" i="161"/>
  <c r="V6" i="161"/>
  <c r="O6" i="161"/>
  <c r="M6" i="134"/>
  <c r="L12" i="134"/>
  <c r="L8" i="152"/>
  <c r="N13" i="134"/>
  <c r="S10" i="161"/>
  <c r="I11" i="161"/>
  <c r="S7" i="152"/>
  <c r="I12" i="134"/>
  <c r="I8" i="152"/>
  <c r="I5" i="53"/>
  <c r="L6" i="152"/>
  <c r="U6" i="161"/>
  <c r="X8" i="185"/>
  <c r="H6" i="161"/>
  <c r="J8" i="53"/>
  <c r="J8" i="141"/>
  <c r="W5" i="174"/>
  <c r="Y9" i="173"/>
  <c r="X10" i="173"/>
  <c r="H5" i="161"/>
  <c r="X5" i="161"/>
  <c r="M7" i="161"/>
  <c r="X6" i="203"/>
  <c r="Y7" i="184"/>
  <c r="X6" i="173"/>
  <c r="Y5" i="173"/>
  <c r="Z10" i="161"/>
  <c r="T7" i="161"/>
  <c r="T6" i="161"/>
  <c r="T5" i="161"/>
  <c r="U5" i="161"/>
  <c r="S7" i="161"/>
  <c r="Y10" i="161"/>
  <c r="Q7" i="161"/>
  <c r="Y5" i="203"/>
  <c r="Y5" i="174"/>
  <c r="W8" i="184"/>
  <c r="O5" i="161"/>
  <c r="X12" i="161"/>
  <c r="W5" i="203"/>
  <c r="X9" i="161"/>
  <c r="X8" i="203"/>
  <c r="W7" i="203"/>
  <c r="X10" i="161"/>
  <c r="K5" i="161"/>
  <c r="I7" i="161"/>
  <c r="V5" i="161"/>
  <c r="M5" i="161"/>
  <c r="K7" i="161"/>
  <c r="N6" i="161"/>
  <c r="R6" i="161"/>
  <c r="W7" i="184"/>
  <c r="Y8" i="174"/>
  <c r="I6" i="161"/>
  <c r="S5" i="161"/>
  <c r="H7" i="161"/>
  <c r="Z7" i="203"/>
  <c r="W8" i="185"/>
  <c r="Y9" i="184"/>
  <c r="X10" i="184"/>
  <c r="W11" i="161"/>
  <c r="I5" i="161"/>
  <c r="X9" i="184"/>
  <c r="L6" i="161"/>
  <c r="Z12" i="161"/>
  <c r="Z8" i="184"/>
  <c r="Y9" i="161"/>
  <c r="Q5" i="161"/>
  <c r="Y11" i="161"/>
  <c r="Y7" i="203"/>
  <c r="U7" i="161"/>
  <c r="AH355" i="131"/>
  <c r="AH762" i="131"/>
  <c r="B10" i="206"/>
  <c r="AH10" i="131"/>
  <c r="AH437" i="131"/>
  <c r="AH309" i="131"/>
  <c r="AH209" i="131"/>
  <c r="AH729" i="131"/>
  <c r="AH308" i="131"/>
  <c r="AH542" i="131"/>
  <c r="AH9" i="131"/>
  <c r="B11" i="53"/>
  <c r="AH728" i="131"/>
  <c r="AH541" i="131"/>
  <c r="AH302" i="131"/>
  <c r="AH730" i="131"/>
  <c r="AH431" i="131"/>
  <c r="AH303" i="131"/>
  <c r="AH306" i="131"/>
  <c r="AH305" i="131"/>
  <c r="AH550" i="131"/>
  <c r="AH426" i="131"/>
  <c r="AH34" i="131"/>
  <c r="B5" i="135"/>
  <c r="AH438" i="131"/>
  <c r="AH751" i="131"/>
  <c r="C66" i="240"/>
  <c r="E66" i="240"/>
  <c r="G66" i="240"/>
  <c r="AH439" i="131"/>
  <c r="AH307" i="131"/>
  <c r="AH510" i="131"/>
  <c r="AH427" i="131"/>
  <c r="AH721" i="131"/>
  <c r="AH720" i="131"/>
  <c r="AH540" i="131"/>
  <c r="AH537" i="131"/>
  <c r="AH411" i="131"/>
  <c r="AH436" i="131"/>
  <c r="AH424" i="131"/>
  <c r="AH539" i="131"/>
  <c r="AH8" i="131"/>
  <c r="AH727" i="131"/>
  <c r="AH428" i="131"/>
  <c r="AH304" i="131"/>
  <c r="AH538" i="131"/>
  <c r="AH429" i="131"/>
  <c r="AH430" i="131"/>
  <c r="AH549" i="131"/>
  <c r="AH511" i="131"/>
  <c r="Z4" i="225"/>
  <c r="B12" i="224"/>
  <c r="B12" i="152"/>
  <c r="B11" i="152"/>
  <c r="AA4" i="224"/>
  <c r="Z4" i="209"/>
  <c r="AF786" i="131"/>
  <c r="AA4" i="209"/>
  <c r="Z4" i="208"/>
  <c r="AF776" i="131"/>
  <c r="AA4" i="135"/>
  <c r="B12" i="223"/>
  <c r="B13" i="223"/>
  <c r="B11" i="206"/>
  <c r="B12" i="206"/>
  <c r="B12" i="202"/>
  <c r="B11" i="202"/>
  <c r="B10" i="202"/>
  <c r="B13" i="181"/>
  <c r="B11" i="181"/>
  <c r="B13" i="202"/>
  <c r="B13" i="205"/>
  <c r="AA4" i="206"/>
  <c r="AG756" i="131"/>
  <c r="AB4" i="206"/>
  <c r="AF766" i="131"/>
  <c r="AA4" i="207"/>
  <c r="AA4" i="221"/>
  <c r="W4" i="239"/>
  <c r="W4" i="204"/>
  <c r="AC736" i="131"/>
  <c r="B7" i="163"/>
  <c r="AE536" i="131"/>
  <c r="Z4" i="184"/>
  <c r="AF726" i="131"/>
  <c r="AA4" i="203"/>
  <c r="B7" i="142"/>
  <c r="B8" i="239"/>
  <c r="B5" i="239"/>
  <c r="B7" i="239"/>
  <c r="B6" i="239"/>
  <c r="AE746" i="131"/>
  <c r="Z4" i="205"/>
  <c r="AD716" i="131"/>
  <c r="Y4" i="202"/>
  <c r="AG706" i="131"/>
  <c r="AB4" i="201"/>
  <c r="X4" i="185"/>
  <c r="AD546" i="131"/>
  <c r="AF515" i="131"/>
  <c r="AA4" i="182"/>
  <c r="AD435" i="131"/>
  <c r="X4" i="174"/>
  <c r="X4" i="173"/>
  <c r="AD425" i="131"/>
  <c r="AF415" i="131"/>
  <c r="AA4" i="172"/>
  <c r="AC405" i="131"/>
  <c r="X4" i="171"/>
  <c r="B8" i="142"/>
  <c r="X4" i="161"/>
  <c r="AD301" i="131"/>
  <c r="AE231" i="131"/>
  <c r="AA4" i="153"/>
  <c r="X4" i="142"/>
  <c r="AD106" i="131"/>
  <c r="B5" i="142"/>
  <c r="B6" i="142"/>
  <c r="B9" i="142"/>
  <c r="B13" i="141"/>
  <c r="B13" i="134"/>
  <c r="B10" i="53"/>
  <c r="B12" i="134"/>
  <c r="B8" i="174"/>
  <c r="B9" i="173"/>
  <c r="B8" i="184"/>
  <c r="B9" i="183"/>
  <c r="B10" i="171"/>
  <c r="B13" i="53"/>
  <c r="B10" i="173"/>
  <c r="B8" i="203"/>
  <c r="B9" i="184"/>
  <c r="B6" i="174"/>
  <c r="B10" i="161"/>
  <c r="B7" i="174"/>
  <c r="B7" i="185"/>
  <c r="B5" i="203"/>
  <c r="B13" i="172"/>
  <c r="B5" i="184"/>
  <c r="B9" i="202"/>
  <c r="B8" i="161"/>
  <c r="B6" i="203"/>
  <c r="B7" i="203"/>
  <c r="B6" i="184"/>
  <c r="B6" i="173"/>
  <c r="B9" i="205"/>
  <c r="B11" i="183"/>
  <c r="B9" i="161"/>
  <c r="B5" i="152"/>
  <c r="B13" i="183"/>
  <c r="B9" i="181"/>
  <c r="B7" i="173"/>
  <c r="B5" i="161"/>
  <c r="B12" i="161"/>
  <c r="B10" i="184"/>
  <c r="B7" i="161"/>
  <c r="B7" i="184"/>
  <c r="B9" i="174"/>
  <c r="B11" i="161"/>
  <c r="B5" i="173"/>
  <c r="B12" i="53"/>
  <c r="B10" i="181"/>
  <c r="B8" i="173"/>
  <c r="B6" i="161"/>
  <c r="B5" i="174"/>
  <c r="B8" i="202"/>
  <c r="B8" i="185"/>
  <c r="B10" i="183"/>
  <c r="B12" i="183"/>
  <c r="AH261" i="131"/>
  <c r="AH566" i="131"/>
  <c r="AH867" i="131"/>
  <c r="AH385" i="131"/>
  <c r="C2" i="4"/>
  <c r="AB4" i="225"/>
  <c r="AA4" i="225"/>
  <c r="Z4" i="164"/>
  <c r="AA4" i="164"/>
  <c r="AB4" i="164"/>
  <c r="AG786" i="131"/>
  <c r="AB4" i="209"/>
  <c r="AA4" i="208"/>
  <c r="AG776" i="131"/>
  <c r="AH33" i="131"/>
  <c r="B4" i="135"/>
  <c r="AB4" i="135"/>
  <c r="Y4" i="223"/>
  <c r="AH756" i="131"/>
  <c r="B4" i="206"/>
  <c r="AG766" i="131"/>
  <c r="AB4" i="207"/>
  <c r="AB4" i="221"/>
  <c r="X4" i="239"/>
  <c r="X4" i="204"/>
  <c r="AD736" i="131"/>
  <c r="AF536" i="131"/>
  <c r="AA4" i="184"/>
  <c r="AG726" i="131"/>
  <c r="AB4" i="203"/>
  <c r="AF746" i="131"/>
  <c r="AA4" i="205"/>
  <c r="AE716" i="131"/>
  <c r="Z4" i="202"/>
  <c r="Y4" i="185"/>
  <c r="AE546" i="131"/>
  <c r="AG515" i="131"/>
  <c r="AB4" i="182"/>
  <c r="AE435" i="131"/>
  <c r="Y4" i="174"/>
  <c r="Y4" i="173"/>
  <c r="AE425" i="131"/>
  <c r="AG415" i="131"/>
  <c r="AB4" i="172"/>
  <c r="AD405" i="131"/>
  <c r="Y4" i="171"/>
  <c r="Y4" i="161"/>
  <c r="AE301" i="131"/>
  <c r="AF231" i="131"/>
  <c r="Y4" i="142"/>
  <c r="AE106" i="131"/>
  <c r="AH251" i="131"/>
  <c r="AH857" i="131"/>
  <c r="AH281" i="131"/>
  <c r="AH817" i="131"/>
  <c r="AH797" i="131"/>
  <c r="AH2" i="131"/>
  <c r="AH897" i="131"/>
  <c r="AH395" i="131"/>
  <c r="AH686" i="131"/>
  <c r="AH666" i="131"/>
  <c r="AH526" i="131"/>
  <c r="I2" i="53"/>
  <c r="J2" i="53"/>
  <c r="K2" i="53"/>
  <c r="L2" i="53"/>
  <c r="M2" i="53"/>
  <c r="N2" i="53"/>
  <c r="O2" i="53"/>
  <c r="P2" i="53"/>
  <c r="Q2" i="53"/>
  <c r="R2" i="53"/>
  <c r="S2" i="53"/>
  <c r="H2" i="53"/>
  <c r="AH948" i="131"/>
  <c r="B4" i="225"/>
  <c r="AH335" i="131"/>
  <c r="B4" i="164"/>
  <c r="AH786" i="131"/>
  <c r="B4" i="209"/>
  <c r="AH938" i="131"/>
  <c r="B4" i="224"/>
  <c r="AB4" i="224"/>
  <c r="AH776" i="131"/>
  <c r="B4" i="208"/>
  <c r="AB4" i="208"/>
  <c r="Z4" i="223"/>
  <c r="AA4" i="223"/>
  <c r="AH766" i="131"/>
  <c r="B4" i="207"/>
  <c r="B4" i="221"/>
  <c r="Y4" i="239"/>
  <c r="Y4" i="204"/>
  <c r="AE736" i="131"/>
  <c r="AH726" i="131"/>
  <c r="B4" i="203"/>
  <c r="AG536" i="131"/>
  <c r="AB4" i="184"/>
  <c r="AB4" i="153"/>
  <c r="AG746" i="131"/>
  <c r="AF716" i="131"/>
  <c r="AA4" i="202"/>
  <c r="Z4" i="185"/>
  <c r="AF546" i="131"/>
  <c r="AH515" i="131"/>
  <c r="AF435" i="131"/>
  <c r="Z4" i="174"/>
  <c r="Z4" i="173"/>
  <c r="AF425" i="131"/>
  <c r="AE405" i="131"/>
  <c r="Z4" i="171"/>
  <c r="Z4" i="161"/>
  <c r="AF301" i="131"/>
  <c r="AG231" i="131"/>
  <c r="Z4" i="142"/>
  <c r="AF106" i="131"/>
  <c r="AH96" i="131"/>
  <c r="AH186" i="131"/>
  <c r="B4" i="183"/>
  <c r="B4" i="53"/>
  <c r="AH56" i="131"/>
  <c r="AH596" i="131"/>
  <c r="AH485" i="131"/>
  <c r="AH475" i="131"/>
  <c r="AH241" i="131"/>
  <c r="AH271" i="131"/>
  <c r="AH656" i="131"/>
  <c r="AH696" i="131"/>
  <c r="AH465" i="131"/>
  <c r="AH445" i="131"/>
  <c r="B6" i="25"/>
  <c r="B3" i="25"/>
  <c r="B2" i="25"/>
  <c r="Y1" i="25"/>
  <c r="Z1" i="25"/>
  <c r="AA1" i="25"/>
  <c r="AB1" i="25"/>
  <c r="BA1" i="4"/>
  <c r="BB1" i="4"/>
  <c r="AY1" i="4"/>
  <c r="AZ1" i="4"/>
  <c r="AW1" i="4"/>
  <c r="AX1" i="4"/>
  <c r="AU1" i="4"/>
  <c r="AV1" i="4"/>
  <c r="AP1" i="4"/>
  <c r="AN1" i="4"/>
  <c r="AL1" i="4"/>
  <c r="AJ1" i="4"/>
  <c r="AH1" i="4"/>
  <c r="AF1" i="4"/>
  <c r="AD1" i="4"/>
  <c r="AB1" i="4"/>
  <c r="Z1" i="4"/>
  <c r="X1" i="4"/>
  <c r="V1" i="4"/>
  <c r="T1" i="4"/>
  <c r="R1" i="4"/>
  <c r="P1" i="4"/>
  <c r="AB4" i="223"/>
  <c r="AH746" i="131"/>
  <c r="B4" i="205"/>
  <c r="AB4" i="205"/>
  <c r="Z4" i="239"/>
  <c r="Z4" i="204"/>
  <c r="AF736" i="131"/>
  <c r="AH536" i="131"/>
  <c r="B4" i="184"/>
  <c r="AG716" i="131"/>
  <c r="AA4" i="185"/>
  <c r="AG546" i="131"/>
  <c r="AH546" i="131"/>
  <c r="B4" i="182"/>
  <c r="AG435" i="131"/>
  <c r="AH435" i="131"/>
  <c r="AA4" i="174"/>
  <c r="AA4" i="173"/>
  <c r="AG425" i="131"/>
  <c r="AH425" i="131"/>
  <c r="AF405" i="131"/>
  <c r="AA4" i="171"/>
  <c r="AA4" i="161"/>
  <c r="AG301" i="131"/>
  <c r="AH196" i="131"/>
  <c r="AA4" i="142"/>
  <c r="AG106" i="131"/>
  <c r="AH156" i="131"/>
  <c r="AH365" i="131"/>
  <c r="AH208" i="131"/>
  <c r="B4" i="141"/>
  <c r="AH116" i="131"/>
  <c r="AH807" i="131"/>
  <c r="AH887" i="131"/>
  <c r="AH146" i="131"/>
  <c r="AH76" i="131"/>
  <c r="AH626" i="131"/>
  <c r="AH847" i="131"/>
  <c r="AH877" i="131"/>
  <c r="AH66" i="131"/>
  <c r="AH586" i="131"/>
  <c r="AH606" i="131"/>
  <c r="AH86" i="131"/>
  <c r="AH415" i="131"/>
  <c r="AH495" i="131"/>
  <c r="AH291" i="131"/>
  <c r="AH311" i="131"/>
  <c r="AH166" i="131"/>
  <c r="AH576" i="131"/>
  <c r="AH231" i="131"/>
  <c r="AH706" i="131"/>
  <c r="AH676" i="131"/>
  <c r="B4" i="223"/>
  <c r="AH716" i="131"/>
  <c r="B4" i="202"/>
  <c r="AB4" i="202"/>
  <c r="AA4" i="239"/>
  <c r="AA4" i="204"/>
  <c r="AG736" i="131"/>
  <c r="B4" i="185"/>
  <c r="AB4" i="185"/>
  <c r="AB4" i="174"/>
  <c r="B4" i="173"/>
  <c r="AB4" i="173"/>
  <c r="AG405" i="131"/>
  <c r="AH325" i="131"/>
  <c r="AB4" i="161"/>
  <c r="AB4" i="142"/>
  <c r="AH106" i="131"/>
  <c r="B4" i="154"/>
  <c r="B4" i="152"/>
  <c r="AH837" i="131"/>
  <c r="B4" i="174"/>
  <c r="B4" i="143"/>
  <c r="B4" i="201"/>
  <c r="B4" i="162"/>
  <c r="B4" i="172"/>
  <c r="AH23" i="131"/>
  <c r="AH827" i="131"/>
  <c r="AH636" i="131"/>
  <c r="AH126" i="131"/>
  <c r="AH176" i="131"/>
  <c r="AH455" i="131"/>
  <c r="AH646" i="131"/>
  <c r="AH301" i="131"/>
  <c r="BD3" i="4"/>
  <c r="BD4" i="4"/>
  <c r="BD5" i="4"/>
  <c r="BD6" i="4"/>
  <c r="BD7" i="4"/>
  <c r="BD8" i="4"/>
  <c r="BD9" i="4"/>
  <c r="BD10" i="4"/>
  <c r="BD11" i="4"/>
  <c r="BD12" i="4"/>
  <c r="BD13" i="4"/>
  <c r="BD14" i="4"/>
  <c r="BD15" i="4"/>
  <c r="BD16" i="4"/>
  <c r="BD17" i="4"/>
  <c r="BD18" i="4"/>
  <c r="BD19" i="4"/>
  <c r="BD20" i="4"/>
  <c r="BD21" i="4"/>
  <c r="BD22" i="4"/>
  <c r="BD23" i="4"/>
  <c r="BD24" i="4"/>
  <c r="BD25" i="4"/>
  <c r="BD26" i="4"/>
  <c r="BD27" i="4"/>
  <c r="BD28" i="4"/>
  <c r="BD29" i="4"/>
  <c r="BD31" i="4"/>
  <c r="BD32" i="4"/>
  <c r="BD33" i="4"/>
  <c r="BD34" i="4"/>
  <c r="BD35" i="4"/>
  <c r="BD36" i="4"/>
  <c r="BD37" i="4"/>
  <c r="BD38" i="4"/>
  <c r="BD39" i="4"/>
  <c r="BD40" i="4"/>
  <c r="BD41" i="4"/>
  <c r="BD42" i="4"/>
  <c r="BD43" i="4"/>
  <c r="BD44" i="4"/>
  <c r="BD45" i="4"/>
  <c r="BD46" i="4"/>
  <c r="BD47" i="4"/>
  <c r="BD48" i="4"/>
  <c r="BD49" i="4"/>
  <c r="BD50" i="4"/>
  <c r="BD51" i="4"/>
  <c r="BD52" i="4"/>
  <c r="BD53" i="4"/>
  <c r="BD54" i="4"/>
  <c r="BD55" i="4"/>
  <c r="BD56" i="4"/>
  <c r="BD57" i="4"/>
  <c r="BD58" i="4"/>
  <c r="BD59" i="4"/>
  <c r="BD60" i="4"/>
  <c r="BD61" i="4"/>
  <c r="BD62" i="4"/>
  <c r="BD63" i="4"/>
  <c r="BD64" i="4"/>
  <c r="BD65" i="4"/>
  <c r="BD66" i="4"/>
  <c r="BD67" i="4"/>
  <c r="BD68" i="4"/>
  <c r="BD69" i="4"/>
  <c r="BD70" i="4"/>
  <c r="BD71" i="4"/>
  <c r="BD72" i="4"/>
  <c r="BD73" i="4"/>
  <c r="BD74" i="4"/>
  <c r="BD75" i="4"/>
  <c r="BD76" i="4"/>
  <c r="BD77" i="4"/>
  <c r="BD78" i="4"/>
  <c r="BD79" i="4"/>
  <c r="BD80" i="4"/>
  <c r="BD81" i="4"/>
  <c r="BD82" i="4"/>
  <c r="BD83" i="4"/>
  <c r="BD84" i="4"/>
  <c r="BD85" i="4"/>
  <c r="BD86" i="4"/>
  <c r="BD87" i="4"/>
  <c r="BD88" i="4"/>
  <c r="BD89" i="4"/>
  <c r="BD90" i="4"/>
  <c r="BD91" i="4"/>
  <c r="BD92" i="4"/>
  <c r="BD93" i="4"/>
  <c r="BD94" i="4"/>
  <c r="BD95" i="4"/>
  <c r="BD96" i="4"/>
  <c r="BD97" i="4"/>
  <c r="BD98" i="4"/>
  <c r="BD99" i="4"/>
  <c r="BD100" i="4"/>
  <c r="BD101" i="4"/>
  <c r="BD102" i="4"/>
  <c r="BD103" i="4"/>
  <c r="BD104" i="4"/>
  <c r="BD105" i="4"/>
  <c r="BD106" i="4"/>
  <c r="BD107" i="4"/>
  <c r="BD108" i="4"/>
  <c r="BD109" i="4"/>
  <c r="BD110" i="4"/>
  <c r="BD111" i="4"/>
  <c r="BD112" i="4"/>
  <c r="BD113" i="4"/>
  <c r="BD114" i="4"/>
  <c r="BD115" i="4"/>
  <c r="BD116" i="4"/>
  <c r="BD117" i="4"/>
  <c r="BD118" i="4"/>
  <c r="BD120" i="4"/>
  <c r="BD121" i="4"/>
  <c r="BD122" i="4"/>
  <c r="BD123" i="4"/>
  <c r="BD124" i="4"/>
  <c r="BD125" i="4"/>
  <c r="BD126" i="4"/>
  <c r="BD127" i="4"/>
  <c r="BD128" i="4"/>
  <c r="BD129" i="4"/>
  <c r="BD130" i="4"/>
  <c r="BD131" i="4"/>
  <c r="BD132" i="4"/>
  <c r="BD133" i="4"/>
  <c r="BD134" i="4"/>
  <c r="BD135" i="4"/>
  <c r="BD136" i="4"/>
  <c r="BD137" i="4"/>
  <c r="BD138" i="4"/>
  <c r="BD139" i="4"/>
  <c r="BD140" i="4"/>
  <c r="BD141" i="4"/>
  <c r="BD142" i="4"/>
  <c r="BD143" i="4"/>
  <c r="BD144" i="4"/>
  <c r="BD145" i="4"/>
  <c r="BD146" i="4"/>
  <c r="BD147" i="4"/>
  <c r="BD148" i="4"/>
  <c r="BD149" i="4"/>
  <c r="BD150" i="4"/>
  <c r="BD151" i="4"/>
  <c r="BD152" i="4"/>
  <c r="BD153" i="4"/>
  <c r="BD154" i="4"/>
  <c r="BD155" i="4"/>
  <c r="BD156" i="4"/>
  <c r="BD157" i="4"/>
  <c r="BD158" i="4"/>
  <c r="BD159" i="4"/>
  <c r="BD160" i="4"/>
  <c r="BD161" i="4"/>
  <c r="BD162" i="4"/>
  <c r="BD163" i="4"/>
  <c r="BD164" i="4"/>
  <c r="BD165" i="4"/>
  <c r="BD166" i="4"/>
  <c r="BD167" i="4"/>
  <c r="BD168" i="4"/>
  <c r="BD169" i="4"/>
  <c r="BD231" i="4"/>
  <c r="BD170" i="4"/>
  <c r="BD171" i="4"/>
  <c r="BD172" i="4"/>
  <c r="BD173" i="4"/>
  <c r="BD174" i="4"/>
  <c r="BD175" i="4"/>
  <c r="BD176" i="4"/>
  <c r="BD177" i="4"/>
  <c r="BD178" i="4"/>
  <c r="BD179" i="4"/>
  <c r="BD180" i="4"/>
  <c r="BD219" i="4"/>
  <c r="BD220" i="4"/>
  <c r="BD221" i="4"/>
  <c r="BD222" i="4"/>
  <c r="BD223" i="4"/>
  <c r="BD224" i="4"/>
  <c r="BD225" i="4"/>
  <c r="BD226" i="4"/>
  <c r="BD227" i="4"/>
  <c r="BD228" i="4"/>
  <c r="BD229" i="4"/>
  <c r="BD230" i="4"/>
  <c r="BD232" i="4"/>
  <c r="BD233" i="4"/>
  <c r="BD234" i="4"/>
  <c r="BD235" i="4"/>
  <c r="BD236" i="4"/>
  <c r="BD237" i="4"/>
  <c r="BD238" i="4"/>
  <c r="BD239" i="4"/>
  <c r="BD240" i="4"/>
  <c r="BD241" i="4"/>
  <c r="BD242" i="4"/>
  <c r="BD243" i="4"/>
  <c r="BD244" i="4"/>
  <c r="BD245" i="4"/>
  <c r="BD246" i="4"/>
  <c r="BD247" i="4"/>
  <c r="BD248" i="4"/>
  <c r="BD249" i="4"/>
  <c r="BD250" i="4"/>
  <c r="BD251" i="4"/>
  <c r="BD252" i="4"/>
  <c r="BD253" i="4"/>
  <c r="BD254" i="4"/>
  <c r="BD255" i="4"/>
  <c r="AB4" i="239"/>
  <c r="AB4" i="204"/>
  <c r="AH405" i="131"/>
  <c r="B4" i="171"/>
  <c r="AB4" i="171"/>
  <c r="AH736" i="131"/>
  <c r="B4" i="239"/>
  <c r="B4" i="163"/>
  <c r="B4" i="142"/>
  <c r="B4" i="153"/>
  <c r="B4" i="161"/>
  <c r="B4" i="134"/>
  <c r="B4" i="151"/>
  <c r="AH556" i="131"/>
  <c r="AH375" i="131"/>
  <c r="AH12" i="131"/>
  <c r="AH616" i="131"/>
  <c r="B5" i="25"/>
  <c r="B7" i="25"/>
  <c r="B4" i="204"/>
  <c r="AH505" i="131"/>
  <c r="B12" i="141"/>
  <c r="B4" i="133"/>
  <c r="BC255" i="4"/>
  <c r="BC251" i="4"/>
  <c r="BC247" i="4"/>
  <c r="BC243" i="4"/>
  <c r="BC239" i="4"/>
  <c r="BC235" i="4"/>
  <c r="BC230" i="4"/>
  <c r="BC226" i="4"/>
  <c r="BC222" i="4"/>
  <c r="BC177" i="4"/>
  <c r="BC173" i="4"/>
  <c r="BC231" i="4"/>
  <c r="BC166" i="4"/>
  <c r="BC162" i="4"/>
  <c r="BC158" i="4"/>
  <c r="BC154" i="4"/>
  <c r="BC150" i="4"/>
  <c r="BC146" i="4"/>
  <c r="BC142" i="4"/>
  <c r="BC138" i="4"/>
  <c r="BC134" i="4"/>
  <c r="BC130" i="4"/>
  <c r="BC126" i="4"/>
  <c r="BC122" i="4"/>
  <c r="BC118" i="4"/>
  <c r="BC114" i="4"/>
  <c r="BC110" i="4"/>
  <c r="BC106" i="4"/>
  <c r="BC102" i="4"/>
  <c r="BC98" i="4"/>
  <c r="BC94" i="4"/>
  <c r="BC90" i="4"/>
  <c r="BC86" i="4"/>
  <c r="BC82" i="4"/>
  <c r="BC78" i="4"/>
  <c r="BC74" i="4"/>
  <c r="BC70" i="4"/>
  <c r="BC66" i="4"/>
  <c r="BC62" i="4"/>
  <c r="BC58" i="4"/>
  <c r="BC54" i="4"/>
  <c r="BC50" i="4"/>
  <c r="BC46" i="4"/>
  <c r="BC42" i="4"/>
  <c r="BC38" i="4"/>
  <c r="BC34" i="4"/>
  <c r="BC29" i="4"/>
  <c r="BC25" i="4"/>
  <c r="BC21" i="4"/>
  <c r="BC17" i="4"/>
  <c r="BC13" i="4"/>
  <c r="BC9" i="4"/>
  <c r="BC5" i="4"/>
  <c r="BC254" i="4"/>
  <c r="BC250" i="4"/>
  <c r="BC246" i="4"/>
  <c r="BC242" i="4"/>
  <c r="BC238" i="4"/>
  <c r="BC234" i="4"/>
  <c r="BC229" i="4"/>
  <c r="BC225" i="4"/>
  <c r="BC221" i="4"/>
  <c r="BC180" i="4"/>
  <c r="BC176" i="4"/>
  <c r="BC172" i="4"/>
  <c r="BC169" i="4"/>
  <c r="BC165" i="4"/>
  <c r="BC161" i="4"/>
  <c r="BC157" i="4"/>
  <c r="BC153" i="4"/>
  <c r="BC149" i="4"/>
  <c r="BC145" i="4"/>
  <c r="BC141" i="4"/>
  <c r="BC137" i="4"/>
  <c r="BC133" i="4"/>
  <c r="BC129" i="4"/>
  <c r="BC125" i="4"/>
  <c r="BC121" i="4"/>
  <c r="BC117" i="4"/>
  <c r="BC113" i="4"/>
  <c r="BC109" i="4"/>
  <c r="BC105" i="4"/>
  <c r="BC101" i="4"/>
  <c r="BC97" i="4"/>
  <c r="BC93" i="4"/>
  <c r="BC89" i="4"/>
  <c r="BC85" i="4"/>
  <c r="BC81" i="4"/>
  <c r="BC77" i="4"/>
  <c r="BC73" i="4"/>
  <c r="BC69" i="4"/>
  <c r="BC65" i="4"/>
  <c r="BC61" i="4"/>
  <c r="BC57" i="4"/>
  <c r="BC53" i="4"/>
  <c r="BC49" i="4"/>
  <c r="BC45" i="4"/>
  <c r="BC41" i="4"/>
  <c r="BC37" i="4"/>
  <c r="BC33" i="4"/>
  <c r="BC28" i="4"/>
  <c r="BC24" i="4"/>
  <c r="BC20" i="4"/>
  <c r="BC16" i="4"/>
  <c r="BC12" i="4"/>
  <c r="BC8" i="4"/>
  <c r="BC4" i="4"/>
  <c r="BC253" i="4"/>
  <c r="BC249" i="4"/>
  <c r="BC245" i="4"/>
  <c r="BC241" i="4"/>
  <c r="BC237" i="4"/>
  <c r="BC233" i="4"/>
  <c r="BC228" i="4"/>
  <c r="BC224" i="4"/>
  <c r="BC220" i="4"/>
  <c r="BC179" i="4"/>
  <c r="BC175" i="4"/>
  <c r="BC171" i="4"/>
  <c r="BC168" i="4"/>
  <c r="BC164" i="4"/>
  <c r="BC160" i="4"/>
  <c r="BC156" i="4"/>
  <c r="BC152" i="4"/>
  <c r="BC148" i="4"/>
  <c r="BC144" i="4"/>
  <c r="BC140" i="4"/>
  <c r="BC136" i="4"/>
  <c r="BC132" i="4"/>
  <c r="BC128" i="4"/>
  <c r="BC124" i="4"/>
  <c r="BC120" i="4"/>
  <c r="BC116" i="4"/>
  <c r="BC112" i="4"/>
  <c r="BC108" i="4"/>
  <c r="BC104" i="4"/>
  <c r="BC100" i="4"/>
  <c r="BC96" i="4"/>
  <c r="BC92" i="4"/>
  <c r="BC88" i="4"/>
  <c r="BC84" i="4"/>
  <c r="BC80" i="4"/>
  <c r="BC76" i="4"/>
  <c r="BC72" i="4"/>
  <c r="BC68" i="4"/>
  <c r="BC64" i="4"/>
  <c r="BC60" i="4"/>
  <c r="BC56" i="4"/>
  <c r="BC52" i="4"/>
  <c r="BC48" i="4"/>
  <c r="BC44" i="4"/>
  <c r="BC40" i="4"/>
  <c r="BC36" i="4"/>
  <c r="BC32" i="4"/>
  <c r="BC27" i="4"/>
  <c r="BC23" i="4"/>
  <c r="BC19" i="4"/>
  <c r="BC15" i="4"/>
  <c r="BC11" i="4"/>
  <c r="BC7" i="4"/>
  <c r="BC3" i="4"/>
  <c r="BC252" i="4"/>
  <c r="BC248" i="4"/>
  <c r="BC244" i="4"/>
  <c r="BC240" i="4"/>
  <c r="BC236" i="4"/>
  <c r="BC232" i="4"/>
  <c r="BC227" i="4"/>
  <c r="BC223" i="4"/>
  <c r="BC219" i="4"/>
  <c r="BC178" i="4"/>
  <c r="BC174" i="4"/>
  <c r="BC170" i="4"/>
  <c r="BC167" i="4"/>
  <c r="BC163" i="4"/>
  <c r="BC159" i="4"/>
  <c r="BC155" i="4"/>
  <c r="BC151" i="4"/>
  <c r="BC147" i="4"/>
  <c r="BC143" i="4"/>
  <c r="BC139" i="4"/>
  <c r="BC135" i="4"/>
  <c r="BC131" i="4"/>
  <c r="BC127" i="4"/>
  <c r="BC123" i="4"/>
  <c r="BC115" i="4"/>
  <c r="BC111" i="4"/>
  <c r="BC107" i="4"/>
  <c r="BC103" i="4"/>
  <c r="BC99" i="4"/>
  <c r="BC95" i="4"/>
  <c r="BC91" i="4"/>
  <c r="BC87" i="4"/>
  <c r="BC83" i="4"/>
  <c r="BC79" i="4"/>
  <c r="BC75" i="4"/>
  <c r="BC71" i="4"/>
  <c r="BC67" i="4"/>
  <c r="BC63" i="4"/>
  <c r="BC59" i="4"/>
  <c r="BC55" i="4"/>
  <c r="BC51" i="4"/>
  <c r="BC47" i="4"/>
  <c r="BC43" i="4"/>
  <c r="BC39" i="4"/>
  <c r="BC35" i="4"/>
  <c r="BC31" i="4"/>
  <c r="BC26" i="4"/>
  <c r="BC22" i="4"/>
  <c r="BC18" i="4"/>
  <c r="BC14" i="4"/>
  <c r="BC10" i="4"/>
  <c r="BC6" i="4"/>
  <c r="B4" i="181"/>
  <c r="B3" i="53"/>
  <c r="E2" i="4"/>
  <c r="D2" i="4"/>
  <c r="F2" i="4"/>
  <c r="I312" i="131"/>
  <c r="I754" i="131"/>
  <c r="H312" i="131"/>
  <c r="H754" i="131"/>
  <c r="B141" i="4"/>
  <c r="B61" i="4"/>
  <c r="B14" i="4"/>
  <c r="B20" i="4"/>
  <c r="B3" i="4"/>
  <c r="B12" i="4"/>
  <c r="B80" i="4"/>
  <c r="B19" i="4"/>
  <c r="B11" i="4"/>
  <c r="AH38" i="131"/>
  <c r="B9" i="135"/>
  <c r="B4" i="25"/>
  <c r="R219" i="131"/>
  <c r="M5" i="153"/>
  <c r="K312" i="131"/>
  <c r="M3" i="131"/>
  <c r="K2" i="4"/>
  <c r="K754" i="131"/>
  <c r="L3" i="131"/>
  <c r="H5" i="53"/>
  <c r="H10" i="151"/>
  <c r="K3" i="131"/>
  <c r="B2" i="4"/>
  <c r="AF440" i="131"/>
  <c r="AH440" i="131"/>
  <c r="K8" i="183"/>
  <c r="AA8" i="183"/>
  <c r="BC119" i="4"/>
  <c r="B8" i="25"/>
  <c r="B9" i="25"/>
  <c r="U31" i="131"/>
  <c r="V31" i="131"/>
  <c r="V24" i="131"/>
  <c r="Q5" i="134"/>
  <c r="AH31" i="131"/>
  <c r="AD4" i="4"/>
  <c r="U24" i="131"/>
  <c r="P5" i="134"/>
  <c r="O8" i="173"/>
  <c r="O13" i="205"/>
  <c r="N13" i="205"/>
  <c r="AB4" i="4"/>
  <c r="T24" i="131"/>
  <c r="O5" i="134"/>
  <c r="Z4" i="4"/>
  <c r="B4" i="4"/>
  <c r="S24" i="131"/>
  <c r="N5" i="134"/>
  <c r="AB173" i="4"/>
  <c r="T942" i="131"/>
  <c r="O8" i="224"/>
  <c r="AB101" i="4"/>
  <c r="T792" i="131"/>
  <c r="O10" i="209"/>
  <c r="AB98" i="4"/>
  <c r="T789" i="131"/>
  <c r="O7" i="209"/>
  <c r="AB139" i="4"/>
  <c r="T758" i="131"/>
  <c r="O6" i="206"/>
  <c r="AB39" i="4"/>
  <c r="T16" i="131"/>
  <c r="O8" i="133"/>
  <c r="AB123" i="4"/>
  <c r="T707" i="131"/>
  <c r="O5" i="201"/>
  <c r="AB54" i="4"/>
  <c r="T313" i="131"/>
  <c r="O6" i="162"/>
  <c r="AB8" i="4"/>
  <c r="T29" i="131"/>
  <c r="O10" i="134"/>
  <c r="AB26" i="4"/>
  <c r="T202" i="131"/>
  <c r="O10" i="151"/>
  <c r="AB210" i="4"/>
  <c r="T782" i="131"/>
  <c r="O10" i="208"/>
  <c r="AB43" i="4"/>
  <c r="T18" i="131"/>
  <c r="O10" i="133"/>
  <c r="AB51" i="4"/>
  <c r="T337" i="131"/>
  <c r="O6" i="164"/>
  <c r="AB136" i="4"/>
  <c r="T761" i="131"/>
  <c r="O9" i="206"/>
  <c r="AB69" i="4"/>
  <c r="T794" i="131"/>
  <c r="O12" i="209"/>
  <c r="AB56" i="4"/>
  <c r="T316" i="131"/>
  <c r="O9" i="162"/>
  <c r="X251" i="4"/>
  <c r="AB251" i="4"/>
  <c r="X252" i="4"/>
  <c r="AB252" i="4"/>
  <c r="AB40" i="4"/>
  <c r="T312" i="131"/>
  <c r="O5" i="162"/>
  <c r="AB170" i="4"/>
  <c r="T953" i="131"/>
  <c r="O9" i="225"/>
  <c r="AB207" i="4"/>
  <c r="T784" i="131"/>
  <c r="O12" i="208"/>
  <c r="AB35" i="4"/>
  <c r="T327" i="131"/>
  <c r="O6" i="163"/>
  <c r="AB127" i="4"/>
  <c r="T528" i="131"/>
  <c r="O6" i="183"/>
  <c r="AB162" i="4"/>
  <c r="T930" i="131"/>
  <c r="O7" i="223"/>
  <c r="AB177" i="4"/>
  <c r="T956" i="131"/>
  <c r="O12" i="225"/>
  <c r="AB33" i="4"/>
  <c r="T197" i="131"/>
  <c r="O5" i="151"/>
  <c r="AB204" i="4"/>
  <c r="T508" i="131"/>
  <c r="O7" i="181"/>
  <c r="AB142" i="4"/>
  <c r="T718" i="131"/>
  <c r="O6" i="202"/>
  <c r="AB178" i="4"/>
  <c r="T922" i="131"/>
  <c r="O9" i="222"/>
  <c r="AB244" i="4"/>
  <c r="T342" i="131"/>
  <c r="O11" i="164"/>
  <c r="AB29" i="4"/>
  <c r="T330" i="131"/>
  <c r="O9" i="163"/>
  <c r="AB112" i="4"/>
  <c r="T522" i="131"/>
  <c r="O11" i="182"/>
  <c r="AB110" i="4"/>
  <c r="T708" i="131"/>
  <c r="O6" i="201"/>
  <c r="AB168" i="4"/>
  <c r="T951" i="131"/>
  <c r="O7" i="225"/>
  <c r="AB180" i="4"/>
  <c r="T933" i="131"/>
  <c r="O10" i="223"/>
  <c r="AB97" i="4"/>
  <c r="T745" i="131"/>
  <c r="O13" i="204"/>
  <c r="AB103" i="4"/>
  <c r="T748" i="131"/>
  <c r="O6" i="205"/>
  <c r="AB240" i="4"/>
  <c r="T45" i="131"/>
  <c r="O16" i="135"/>
  <c r="AB27" i="4"/>
  <c r="T198" i="131"/>
  <c r="O6" i="151"/>
  <c r="Z98" i="4"/>
  <c r="B98" i="4"/>
  <c r="S789" i="131"/>
  <c r="Z55" i="4"/>
  <c r="AB55" i="4"/>
  <c r="T315" i="131"/>
  <c r="O8" i="162"/>
  <c r="AB121" i="4"/>
  <c r="T527" i="131"/>
  <c r="O5" i="183"/>
  <c r="Z110" i="4"/>
  <c r="B110" i="4"/>
  <c r="Z8" i="4"/>
  <c r="B8" i="4"/>
  <c r="AB118" i="4"/>
  <c r="T418" i="131"/>
  <c r="O7" i="172"/>
  <c r="Z173" i="4"/>
  <c r="S942" i="131"/>
  <c r="AB96" i="4"/>
  <c r="T744" i="131"/>
  <c r="O12" i="204"/>
  <c r="AB156" i="4"/>
  <c r="T908" i="131"/>
  <c r="O5" i="221"/>
  <c r="AB160" i="4"/>
  <c r="T919" i="131"/>
  <c r="O6" i="222"/>
  <c r="AB16" i="4"/>
  <c r="T317" i="131"/>
  <c r="O10" i="162"/>
  <c r="AB49" i="4"/>
  <c r="T314" i="131"/>
  <c r="O7" i="162"/>
  <c r="AB82" i="4"/>
  <c r="T738" i="131"/>
  <c r="O6" i="204"/>
  <c r="AB73" i="4"/>
  <c r="T521" i="131"/>
  <c r="O10" i="182"/>
  <c r="AB158" i="4"/>
  <c r="T928" i="131"/>
  <c r="O5" i="223"/>
  <c r="AB114" i="4"/>
  <c r="T520" i="131"/>
  <c r="O9" i="182"/>
  <c r="AB90" i="4"/>
  <c r="T742" i="131"/>
  <c r="O10" i="204"/>
  <c r="AB77" i="4"/>
  <c r="T518" i="131"/>
  <c r="O7" i="182"/>
  <c r="Z204" i="4"/>
  <c r="S508" i="131"/>
  <c r="AB222" i="4"/>
  <c r="T221" i="131"/>
  <c r="O7" i="153"/>
  <c r="AB105" i="4"/>
  <c r="T750" i="131"/>
  <c r="O8" i="205"/>
  <c r="Z26" i="4"/>
  <c r="S202" i="131"/>
  <c r="B26" i="4"/>
  <c r="AB74" i="4"/>
  <c r="T406" i="131"/>
  <c r="O5" i="171"/>
  <c r="AB36" i="4"/>
  <c r="T199" i="131"/>
  <c r="O7" i="151"/>
  <c r="AB83" i="4"/>
  <c r="T773" i="131"/>
  <c r="Z54" i="4"/>
  <c r="S313" i="131"/>
  <c r="AB68" i="4"/>
  <c r="T793" i="131"/>
  <c r="O11" i="209"/>
  <c r="AB167" i="4"/>
  <c r="T949" i="131"/>
  <c r="O5" i="225"/>
  <c r="AB57" i="4"/>
  <c r="T6" i="131"/>
  <c r="O8" i="53"/>
  <c r="AB132" i="4"/>
  <c r="T757" i="131"/>
  <c r="O5" i="206"/>
  <c r="AB216" i="4"/>
  <c r="T950" i="131"/>
  <c r="O6" i="225"/>
  <c r="AB128" i="4"/>
  <c r="T529" i="131"/>
  <c r="O7" i="183"/>
  <c r="AB41" i="4"/>
  <c r="T15" i="131"/>
  <c r="O7" i="133"/>
  <c r="AB145" i="4"/>
  <c r="T711" i="131"/>
  <c r="O9" i="201"/>
  <c r="Z207" i="4"/>
  <c r="B207" i="4"/>
  <c r="S784" i="131"/>
  <c r="Z38" i="4"/>
  <c r="AB38" i="4"/>
  <c r="T14" i="131"/>
  <c r="O6" i="133"/>
  <c r="Z222" i="4"/>
  <c r="S221" i="131"/>
  <c r="Z40" i="4"/>
  <c r="AB124" i="4"/>
  <c r="T709" i="131"/>
  <c r="O7" i="201"/>
  <c r="Z127" i="4"/>
  <c r="B127" i="4"/>
  <c r="Z90" i="4"/>
  <c r="S742" i="131"/>
  <c r="B90" i="4"/>
  <c r="Z77" i="4"/>
  <c r="S518" i="131"/>
  <c r="AB117" i="4"/>
  <c r="T416" i="131"/>
  <c r="O5" i="172"/>
  <c r="AB250" i="4"/>
  <c r="T207" i="131"/>
  <c r="O13" i="151"/>
  <c r="AB174" i="4"/>
  <c r="T921" i="131"/>
  <c r="O8" i="222"/>
  <c r="AB53" i="4"/>
  <c r="T336" i="131"/>
  <c r="O5" i="164"/>
  <c r="Z101" i="4"/>
  <c r="B101" i="4"/>
  <c r="Z215" i="4"/>
  <c r="S945" i="131"/>
  <c r="AB215" i="4"/>
  <c r="T945" i="131"/>
  <c r="O11" i="224"/>
  <c r="Z121" i="4"/>
  <c r="AB161" i="4"/>
  <c r="T929" i="131"/>
  <c r="O6" i="223"/>
  <c r="AB166" i="4"/>
  <c r="T941" i="131"/>
  <c r="O7" i="224"/>
  <c r="Z69" i="4"/>
  <c r="AB28" i="4"/>
  <c r="T200" i="131"/>
  <c r="O8" i="151"/>
  <c r="Z117" i="4"/>
  <c r="S416" i="131"/>
  <c r="AB24" i="4"/>
  <c r="T100" i="131"/>
  <c r="O8" i="141"/>
  <c r="Z232" i="4"/>
  <c r="S319" i="131"/>
  <c r="AB232" i="4"/>
  <c r="T319" i="131"/>
  <c r="O12" i="162"/>
  <c r="Z118" i="4"/>
  <c r="S418" i="131"/>
  <c r="Z107" i="4"/>
  <c r="S318" i="131"/>
  <c r="AB107" i="4"/>
  <c r="T318" i="131"/>
  <c r="O11" i="162"/>
  <c r="AB79" i="4"/>
  <c r="T780" i="131"/>
  <c r="O8" i="208"/>
  <c r="AB9" i="4"/>
  <c r="T28" i="131"/>
  <c r="O9" i="134"/>
  <c r="AB94" i="4"/>
  <c r="T788" i="131"/>
  <c r="O6" i="209"/>
  <c r="AB172" i="4"/>
  <c r="T920" i="131"/>
  <c r="O7" i="222"/>
  <c r="AB115" i="4"/>
  <c r="T410" i="131"/>
  <c r="O9" i="171"/>
  <c r="Z213" i="4"/>
  <c r="S36" i="131"/>
  <c r="AB213" i="4"/>
  <c r="T36" i="131"/>
  <c r="O7" i="135"/>
  <c r="AB47" i="4"/>
  <c r="T51" i="131"/>
  <c r="AB95" i="4"/>
  <c r="T752" i="131"/>
  <c r="O10" i="205"/>
  <c r="AB225" i="4"/>
  <c r="T224" i="131"/>
  <c r="U10" i="153"/>
  <c r="Z35" i="4"/>
  <c r="B35" i="4"/>
  <c r="S327" i="131"/>
  <c r="N6" i="163"/>
  <c r="AB208" i="4"/>
  <c r="T769" i="131"/>
  <c r="O7" i="207"/>
  <c r="AB84" i="4"/>
  <c r="T774" i="131"/>
  <c r="Z142" i="4"/>
  <c r="S718" i="131"/>
  <c r="B142" i="4"/>
  <c r="AB226" i="4"/>
  <c r="T225" i="131"/>
  <c r="U11" i="153"/>
  <c r="AB76" i="4"/>
  <c r="T516" i="131"/>
  <c r="O5" i="182"/>
  <c r="AB113" i="4"/>
  <c r="T414" i="131"/>
  <c r="O13" i="171"/>
  <c r="Z111" i="4"/>
  <c r="S409" i="131"/>
  <c r="AB111" i="4"/>
  <c r="T409" i="131"/>
  <c r="O8" i="171"/>
  <c r="Z57" i="4"/>
  <c r="S6" i="131"/>
  <c r="B57" i="4"/>
  <c r="AB48" i="4"/>
  <c r="T49" i="131"/>
  <c r="AB88" i="4"/>
  <c r="T740" i="131"/>
  <c r="O8" i="204"/>
  <c r="AB164" i="4"/>
  <c r="T939" i="131"/>
  <c r="O5" i="224"/>
  <c r="AB7" i="4"/>
  <c r="AB138" i="4"/>
  <c r="T768" i="131"/>
  <c r="O6" i="207"/>
  <c r="Z43" i="4"/>
  <c r="B43" i="4"/>
  <c r="Z84" i="4"/>
  <c r="S774" i="131"/>
  <c r="N12" i="207"/>
  <c r="B84" i="4"/>
  <c r="AB102" i="4"/>
  <c r="T747" i="131"/>
  <c r="O5" i="205"/>
  <c r="AB87" i="4"/>
  <c r="T775" i="131"/>
  <c r="Z36" i="4"/>
  <c r="S199" i="131"/>
  <c r="AB58" i="4"/>
  <c r="T7" i="131"/>
  <c r="O9" i="53"/>
  <c r="AB75" i="4"/>
  <c r="T407" i="131"/>
  <c r="O6" i="171"/>
  <c r="Z166" i="4"/>
  <c r="B166" i="4"/>
  <c r="Z94" i="4"/>
  <c r="Z103" i="4"/>
  <c r="S748" i="131"/>
  <c r="AB108" i="4"/>
  <c r="T408" i="131"/>
  <c r="O7" i="171"/>
  <c r="Z68" i="4"/>
  <c r="S793" i="131"/>
  <c r="Z27" i="4"/>
  <c r="S198" i="131"/>
  <c r="AB135" i="4"/>
  <c r="T767" i="131"/>
  <c r="O5" i="207"/>
  <c r="AB130" i="4"/>
  <c r="T509" i="131"/>
  <c r="O8" i="181"/>
  <c r="Z83" i="4"/>
  <c r="S773" i="131"/>
  <c r="Z208" i="4"/>
  <c r="S769" i="131"/>
  <c r="Z97" i="4"/>
  <c r="S745" i="131"/>
  <c r="AB155" i="4"/>
  <c r="T423" i="131"/>
  <c r="O12" i="172"/>
  <c r="AB148" i="4"/>
  <c r="T770" i="131"/>
  <c r="O8" i="207"/>
  <c r="Z178" i="4"/>
  <c r="B178" i="4"/>
  <c r="Z87" i="4"/>
  <c r="S775" i="131"/>
  <c r="Z205" i="4"/>
  <c r="S753" i="131"/>
  <c r="AB205" i="4"/>
  <c r="T753" i="131"/>
  <c r="O11" i="205"/>
  <c r="Z114" i="4"/>
  <c r="S520" i="131"/>
  <c r="Z28" i="4"/>
  <c r="S200" i="131"/>
  <c r="B28" i="4"/>
  <c r="AB120" i="4"/>
  <c r="T420" i="131"/>
  <c r="O9" i="172"/>
  <c r="AB179" i="4"/>
  <c r="T932" i="131"/>
  <c r="O9" i="223"/>
  <c r="AB246" i="4"/>
  <c r="T344" i="131"/>
  <c r="O13" i="164"/>
  <c r="AB147" i="4"/>
  <c r="T517" i="131"/>
  <c r="O6" i="182"/>
  <c r="Z164" i="4"/>
  <c r="S939" i="131"/>
  <c r="B164" i="4"/>
  <c r="Z7" i="4"/>
  <c r="S27" i="131"/>
  <c r="Z202" i="4"/>
  <c r="AB202" i="4"/>
  <c r="T506" i="131"/>
  <c r="O5" i="181"/>
  <c r="AB171" i="4"/>
  <c r="T955" i="131"/>
  <c r="O11" i="225"/>
  <c r="AB45" i="4"/>
  <c r="T13" i="131"/>
  <c r="O5" i="133"/>
  <c r="Z138" i="4"/>
  <c r="AB23" i="4"/>
  <c r="T99" i="131"/>
  <c r="O7" i="141"/>
  <c r="Z223" i="4"/>
  <c r="S222" i="131"/>
  <c r="AB223" i="4"/>
  <c r="T222" i="131"/>
  <c r="O8" i="153"/>
  <c r="Z100" i="4"/>
  <c r="AB100" i="4"/>
  <c r="T791" i="131"/>
  <c r="O9" i="209"/>
  <c r="Z102" i="4"/>
  <c r="S747" i="131"/>
  <c r="Z203" i="4"/>
  <c r="S507" i="131"/>
  <c r="AB203" i="4"/>
  <c r="T507" i="131"/>
  <c r="O6" i="181"/>
  <c r="Z74" i="4"/>
  <c r="B74" i="4"/>
  <c r="Z67" i="4"/>
  <c r="AB67" i="4"/>
  <c r="T778" i="131"/>
  <c r="O6" i="208"/>
  <c r="Z39" i="4"/>
  <c r="S16" i="131"/>
  <c r="Z9" i="4"/>
  <c r="S28" i="131"/>
  <c r="B9" i="4"/>
  <c r="Z75" i="4"/>
  <c r="S407" i="131"/>
  <c r="Z16" i="4"/>
  <c r="S317" i="131"/>
  <c r="B16" i="4"/>
  <c r="Z124" i="4"/>
  <c r="B124" i="4"/>
  <c r="S709" i="131"/>
  <c r="AH709" i="131"/>
  <c r="AB62" i="4"/>
  <c r="T210" i="131"/>
  <c r="O6" i="152"/>
  <c r="AB17" i="4"/>
  <c r="T203" i="131"/>
  <c r="O11" i="151"/>
  <c r="Z48" i="4"/>
  <c r="S49" i="131"/>
  <c r="Z115" i="4"/>
  <c r="S410" i="131"/>
  <c r="B115" i="4"/>
  <c r="Z220" i="4"/>
  <c r="S219" i="131"/>
  <c r="AB220" i="4"/>
  <c r="T219" i="131"/>
  <c r="O5" i="153"/>
  <c r="AB119" i="4"/>
  <c r="T419" i="131"/>
  <c r="O8" i="172"/>
  <c r="AB104" i="4"/>
  <c r="T749" i="131"/>
  <c r="O7" i="205"/>
  <c r="Z172" i="4"/>
  <c r="AB72" i="4"/>
  <c r="T519" i="131"/>
  <c r="O8" i="182"/>
  <c r="Z29" i="4"/>
  <c r="AB122" i="4"/>
  <c r="T524" i="131"/>
  <c r="O13" i="182"/>
  <c r="Z96" i="4"/>
  <c r="AB227" i="4"/>
  <c r="T226" i="131"/>
  <c r="U12" i="153"/>
  <c r="Z130" i="4"/>
  <c r="S509" i="131"/>
  <c r="Z105" i="4"/>
  <c r="B105" i="4"/>
  <c r="Z33" i="4"/>
  <c r="B33" i="4"/>
  <c r="AB25" i="4"/>
  <c r="T201" i="131"/>
  <c r="O9" i="151"/>
  <c r="AB241" i="4"/>
  <c r="T339" i="131"/>
  <c r="O8" i="164"/>
  <c r="Z197" i="4"/>
  <c r="AB197" i="4"/>
  <c r="T39" i="131"/>
  <c r="O10" i="135"/>
  <c r="Z24" i="4"/>
  <c r="S100" i="131"/>
  <c r="Z123" i="4"/>
  <c r="S707" i="131"/>
  <c r="B123" i="4"/>
  <c r="Z145" i="4"/>
  <c r="B145" i="4"/>
  <c r="Z49" i="4"/>
  <c r="S314" i="131"/>
  <c r="B49" i="4"/>
  <c r="Z120" i="4"/>
  <c r="Z25" i="4"/>
  <c r="B25" i="4"/>
  <c r="Z93" i="4"/>
  <c r="S787" i="131"/>
  <c r="AB93" i="4"/>
  <c r="T787" i="131"/>
  <c r="O5" i="209"/>
  <c r="Z179" i="4"/>
  <c r="B179" i="4"/>
  <c r="Z160" i="4"/>
  <c r="B160" i="4"/>
  <c r="S919" i="131"/>
  <c r="N6" i="222"/>
  <c r="Z139" i="4"/>
  <c r="B139" i="4"/>
  <c r="Z147" i="4"/>
  <c r="S517" i="131"/>
  <c r="Z113" i="4"/>
  <c r="S414" i="131"/>
  <c r="Z136" i="4"/>
  <c r="B136" i="4"/>
  <c r="AB126" i="4"/>
  <c r="Z47" i="4"/>
  <c r="B47" i="4"/>
  <c r="Z58" i="4"/>
  <c r="S7" i="131"/>
  <c r="Z221" i="4"/>
  <c r="S220" i="131"/>
  <c r="AB221" i="4"/>
  <c r="T220" i="131"/>
  <c r="O6" i="153"/>
  <c r="Z88" i="4"/>
  <c r="Z128" i="4"/>
  <c r="B128" i="4"/>
  <c r="Z65" i="4"/>
  <c r="S213" i="131"/>
  <c r="AB65" i="4"/>
  <c r="T213" i="131"/>
  <c r="O9" i="152"/>
  <c r="Z45" i="4"/>
  <c r="B45" i="4"/>
  <c r="AB133" i="4"/>
  <c r="T759" i="131"/>
  <c r="O7" i="206"/>
  <c r="AB10" i="4"/>
  <c r="T30" i="131"/>
  <c r="O11" i="134"/>
  <c r="AB230" i="4"/>
  <c r="T229" i="131"/>
  <c r="AB134" i="4"/>
  <c r="T719" i="131"/>
  <c r="O7" i="202"/>
  <c r="Z112" i="4"/>
  <c r="Z234" i="4"/>
  <c r="S321" i="131"/>
  <c r="AB234" i="4"/>
  <c r="T321" i="131"/>
  <c r="O14" i="162"/>
  <c r="AB196" i="4"/>
  <c r="T214" i="131"/>
  <c r="O10" i="152"/>
  <c r="Z241" i="4"/>
  <c r="S339" i="131"/>
  <c r="AB89" i="4"/>
  <c r="T741" i="131"/>
  <c r="O9" i="204"/>
  <c r="AB6" i="4"/>
  <c r="T26" i="131"/>
  <c r="O7" i="134"/>
  <c r="AB245" i="4"/>
  <c r="T343" i="131"/>
  <c r="O12" i="164"/>
  <c r="AB239" i="4"/>
  <c r="T44" i="131"/>
  <c r="O15" i="135"/>
  <c r="Z236" i="4"/>
  <c r="S323" i="131"/>
  <c r="AB236" i="4"/>
  <c r="T323" i="131"/>
  <c r="O16" i="162"/>
  <c r="Z216" i="4"/>
  <c r="S950" i="131"/>
  <c r="N6" i="225"/>
  <c r="AB50" i="4"/>
  <c r="T329" i="131"/>
  <c r="O8" i="163"/>
  <c r="Z132" i="4"/>
  <c r="S757" i="131"/>
  <c r="B132" i="4"/>
  <c r="Z116" i="4"/>
  <c r="S523" i="131"/>
  <c r="AB116" i="4"/>
  <c r="T523" i="131"/>
  <c r="O12" i="182"/>
  <c r="AB248" i="4"/>
  <c r="T205" i="131"/>
  <c r="Z134" i="4"/>
  <c r="S719" i="131"/>
  <c r="Z250" i="4"/>
  <c r="S207" i="131"/>
  <c r="Z126" i="4"/>
  <c r="S417" i="131"/>
  <c r="AB37" i="4"/>
  <c r="T47" i="131"/>
  <c r="Z140" i="4"/>
  <c r="S760" i="131"/>
  <c r="AB140" i="4"/>
  <c r="T760" i="131"/>
  <c r="O8" i="206"/>
  <c r="Z125" i="4"/>
  <c r="S710" i="131"/>
  <c r="AB125" i="4"/>
  <c r="T710" i="131"/>
  <c r="O8" i="201"/>
  <c r="AB86" i="4"/>
  <c r="T739" i="131"/>
  <c r="O7" i="204"/>
  <c r="Z6" i="4"/>
  <c r="S26" i="131"/>
  <c r="B6" i="4"/>
  <c r="Z19" i="4"/>
  <c r="AB19" i="4"/>
  <c r="Z56" i="4"/>
  <c r="Z206" i="4"/>
  <c r="S754" i="131"/>
  <c r="AB206" i="4"/>
  <c r="T754" i="131"/>
  <c r="O12" i="205"/>
  <c r="Z92" i="4"/>
  <c r="S743" i="131"/>
  <c r="AB92" i="4"/>
  <c r="T743" i="131"/>
  <c r="O11" i="204"/>
  <c r="AB131" i="4"/>
  <c r="T717" i="131"/>
  <c r="O5" i="202"/>
  <c r="AB30" i="4"/>
  <c r="T331" i="131"/>
  <c r="O10" i="163"/>
  <c r="AB63" i="4"/>
  <c r="T211" i="131"/>
  <c r="O7" i="152"/>
  <c r="Z214" i="4"/>
  <c r="S35" i="131"/>
  <c r="AB214" i="4"/>
  <c r="T35" i="131"/>
  <c r="O6" i="135"/>
  <c r="AB22" i="4"/>
  <c r="T97" i="131"/>
  <c r="O5" i="141"/>
  <c r="AB66" i="4"/>
  <c r="T777" i="131"/>
  <c r="O5" i="208"/>
  <c r="AB31" i="4"/>
  <c r="T19" i="131"/>
  <c r="O11" i="133"/>
  <c r="Z135" i="4"/>
  <c r="S767" i="131"/>
  <c r="N5" i="207"/>
  <c r="Z226" i="4"/>
  <c r="S225" i="131"/>
  <c r="AH225" i="131"/>
  <c r="B11" i="153"/>
  <c r="Z225" i="4"/>
  <c r="S224" i="131"/>
  <c r="T10" i="153"/>
  <c r="Z89" i="4"/>
  <c r="S741" i="131"/>
  <c r="AB151" i="4"/>
  <c r="Z151" i="4"/>
  <c r="B151" i="4"/>
  <c r="Z162" i="4"/>
  <c r="B162" i="4"/>
  <c r="AB71" i="4"/>
  <c r="T796" i="131"/>
  <c r="O14" i="209"/>
  <c r="AB242" i="4"/>
  <c r="T340" i="131"/>
  <c r="O9" i="164"/>
  <c r="Z119" i="4"/>
  <c r="S419" i="131"/>
  <c r="Z238" i="4"/>
  <c r="S43" i="131"/>
  <c r="AB238" i="4"/>
  <c r="T43" i="131"/>
  <c r="O14" i="135"/>
  <c r="Z76" i="4"/>
  <c r="S516" i="131"/>
  <c r="Z63" i="4"/>
  <c r="B63" i="4"/>
  <c r="Z82" i="4"/>
  <c r="S738" i="131"/>
  <c r="B82" i="4"/>
  <c r="Z240" i="4"/>
  <c r="S45" i="131"/>
  <c r="AB70" i="4"/>
  <c r="T795" i="131"/>
  <c r="O13" i="209"/>
  <c r="Z184" i="4"/>
  <c r="AB184" i="4"/>
  <c r="Z146" i="4"/>
  <c r="AB146" i="4"/>
  <c r="Z168" i="4"/>
  <c r="B168" i="4"/>
  <c r="S951" i="131"/>
  <c r="Z122" i="4"/>
  <c r="S524" i="131"/>
  <c r="AB199" i="4"/>
  <c r="T41" i="131"/>
  <c r="O12" i="135"/>
  <c r="Z191" i="4"/>
  <c r="AB191" i="4"/>
  <c r="Z231" i="4"/>
  <c r="S230" i="131"/>
  <c r="AB231" i="4"/>
  <c r="T230" i="131"/>
  <c r="Z73" i="4"/>
  <c r="S521" i="131"/>
  <c r="Z133" i="4"/>
  <c r="S759" i="131"/>
  <c r="AH759" i="131"/>
  <c r="B7" i="206"/>
  <c r="Z86" i="4"/>
  <c r="S739" i="131"/>
  <c r="Z189" i="4"/>
  <c r="AB189" i="4"/>
  <c r="Z183" i="4"/>
  <c r="AB183" i="4"/>
  <c r="Z72" i="4"/>
  <c r="S519" i="131"/>
  <c r="B72" i="4"/>
  <c r="Z177" i="4"/>
  <c r="S956" i="131"/>
  <c r="AH956" i="131"/>
  <c r="B12" i="225"/>
  <c r="Z109" i="4"/>
  <c r="S412" i="131"/>
  <c r="AB109" i="4"/>
  <c r="T412" i="131"/>
  <c r="O11" i="171"/>
  <c r="Z79" i="4"/>
  <c r="B79" i="4"/>
  <c r="AB163" i="4"/>
  <c r="T931" i="131"/>
  <c r="O8" i="223"/>
  <c r="Z243" i="4"/>
  <c r="S341" i="131"/>
  <c r="AB243" i="4"/>
  <c r="T341" i="131"/>
  <c r="O10" i="164"/>
  <c r="Z188" i="4"/>
  <c r="AB188" i="4"/>
  <c r="Z131" i="4"/>
  <c r="S717" i="131"/>
  <c r="AB143" i="4"/>
  <c r="T422" i="131"/>
  <c r="O11" i="172"/>
  <c r="Z228" i="4"/>
  <c r="S227" i="131"/>
  <c r="AB228" i="4"/>
  <c r="T227" i="131"/>
  <c r="U13" i="153"/>
  <c r="Z155" i="4"/>
  <c r="S423" i="131"/>
  <c r="AB34" i="4"/>
  <c r="T326" i="131"/>
  <c r="O5" i="163"/>
  <c r="Z152" i="4"/>
  <c r="AB152" i="4"/>
  <c r="Z20" i="4"/>
  <c r="AB20" i="4"/>
  <c r="Z187" i="4"/>
  <c r="AB187" i="4"/>
  <c r="AB249" i="4"/>
  <c r="T206" i="131"/>
  <c r="O12" i="151"/>
  <c r="Z80" i="4"/>
  <c r="AB80" i="4"/>
  <c r="AB150" i="4"/>
  <c r="Z150" i="4"/>
  <c r="B150" i="4"/>
  <c r="AB13" i="4"/>
  <c r="T37" i="131"/>
  <c r="O8" i="135"/>
  <c r="Z62" i="4"/>
  <c r="S210" i="131"/>
  <c r="Z66" i="4"/>
  <c r="S777" i="131"/>
  <c r="Z31" i="4"/>
  <c r="S19" i="131"/>
  <c r="Z99" i="4"/>
  <c r="S790" i="131"/>
  <c r="AB99" i="4"/>
  <c r="T790" i="131"/>
  <c r="O8" i="209"/>
  <c r="Z23" i="4"/>
  <c r="S99" i="131"/>
  <c r="Z106" i="4"/>
  <c r="S50" i="131"/>
  <c r="AB106" i="4"/>
  <c r="T50" i="131"/>
  <c r="Z108" i="4"/>
  <c r="S408" i="131"/>
  <c r="B108" i="4"/>
  <c r="AB218" i="4"/>
  <c r="T954" i="131"/>
  <c r="O10" i="225"/>
  <c r="Z174" i="4"/>
  <c r="B174" i="4"/>
  <c r="Z180" i="4"/>
  <c r="B180" i="4"/>
  <c r="Z185" i="4"/>
  <c r="AB185" i="4"/>
  <c r="Z60" i="4"/>
  <c r="S4" i="131"/>
  <c r="AB60" i="4"/>
  <c r="T4" i="131"/>
  <c r="O6" i="53"/>
  <c r="Z59" i="4"/>
  <c r="S5" i="131"/>
  <c r="AB59" i="4"/>
  <c r="T5" i="131"/>
  <c r="O7" i="53"/>
  <c r="AB165" i="4"/>
  <c r="T940" i="131"/>
  <c r="O6" i="224"/>
  <c r="Z22" i="4"/>
  <c r="S97" i="131"/>
  <c r="Z182" i="4"/>
  <c r="AB182" i="4"/>
  <c r="Z176" i="4"/>
  <c r="S944" i="131"/>
  <c r="AB176" i="4"/>
  <c r="T944" i="131"/>
  <c r="O10" i="224"/>
  <c r="Z34" i="4"/>
  <c r="S326" i="131"/>
  <c r="Z156" i="4"/>
  <c r="B156" i="4"/>
  <c r="AB157" i="4"/>
  <c r="T909" i="131"/>
  <c r="O6" i="221"/>
  <c r="AB129" i="4"/>
  <c r="T712" i="131"/>
  <c r="O10" i="201"/>
  <c r="Z245" i="4"/>
  <c r="S343" i="131"/>
  <c r="Z21" i="4"/>
  <c r="S98" i="131"/>
  <c r="AB21" i="4"/>
  <c r="T98" i="131"/>
  <c r="O6" i="141"/>
  <c r="Z247" i="4"/>
  <c r="S204" i="131"/>
  <c r="AB247" i="4"/>
  <c r="T204" i="131"/>
  <c r="Z224" i="4"/>
  <c r="S223" i="131"/>
  <c r="AB224" i="4"/>
  <c r="T223" i="131"/>
  <c r="O9" i="153"/>
  <c r="Z70" i="4"/>
  <c r="S795" i="131"/>
  <c r="B70" i="4"/>
  <c r="Z15" i="4"/>
  <c r="AB15" i="4"/>
  <c r="Z237" i="4"/>
  <c r="S324" i="131"/>
  <c r="AB237" i="4"/>
  <c r="T324" i="131"/>
  <c r="O17" i="162"/>
  <c r="Z30" i="4"/>
  <c r="B30" i="4"/>
  <c r="Z199" i="4"/>
  <c r="S41" i="131"/>
  <c r="AH41" i="131"/>
  <c r="B12" i="135"/>
  <c r="B199" i="4"/>
  <c r="Z246" i="4"/>
  <c r="S344" i="131"/>
  <c r="Z175" i="4"/>
  <c r="S943" i="131"/>
  <c r="N9" i="224"/>
  <c r="AB175" i="4"/>
  <c r="T943" i="131"/>
  <c r="O9" i="224"/>
  <c r="Z17" i="4"/>
  <c r="B17" i="4"/>
  <c r="Z196" i="4"/>
  <c r="S214" i="131"/>
  <c r="Z95" i="4"/>
  <c r="S752" i="131"/>
  <c r="Z229" i="4"/>
  <c r="S228" i="131"/>
  <c r="AB229" i="4"/>
  <c r="T228" i="131"/>
  <c r="Z161" i="4"/>
  <c r="S929" i="131"/>
  <c r="Z42" i="4"/>
  <c r="S17" i="131"/>
  <c r="AB42" i="4"/>
  <c r="T17" i="131"/>
  <c r="O9" i="133"/>
  <c r="Z163" i="4"/>
  <c r="S931" i="131"/>
  <c r="Z235" i="4"/>
  <c r="S322" i="131"/>
  <c r="AB235" i="4"/>
  <c r="T322" i="131"/>
  <c r="O15" i="162"/>
  <c r="Z64" i="4"/>
  <c r="AB64" i="4"/>
  <c r="T212" i="131"/>
  <c r="O8" i="152"/>
  <c r="AB144" i="4"/>
  <c r="T413" i="131"/>
  <c r="O12" i="171"/>
  <c r="Z169" i="4"/>
  <c r="S910" i="131"/>
  <c r="AB169" i="4"/>
  <c r="T910" i="131"/>
  <c r="O7" i="221"/>
  <c r="AB46" i="4"/>
  <c r="T48" i="131"/>
  <c r="Z167" i="4"/>
  <c r="B167" i="4"/>
  <c r="Z148" i="4"/>
  <c r="S770" i="131"/>
  <c r="Z143" i="4"/>
  <c r="S422" i="131"/>
  <c r="B143" i="4"/>
  <c r="Z91" i="4"/>
  <c r="S772" i="131"/>
  <c r="AB91" i="4"/>
  <c r="T772" i="131"/>
  <c r="Z78" i="4"/>
  <c r="S779" i="131"/>
  <c r="AB78" i="4"/>
  <c r="T779" i="131"/>
  <c r="O7" i="208"/>
  <c r="AB32" i="4"/>
  <c r="T20" i="131"/>
  <c r="O12" i="133"/>
  <c r="Z192" i="4"/>
  <c r="AB192" i="4"/>
  <c r="AB149" i="4"/>
  <c r="Z149" i="4"/>
  <c r="B149" i="4"/>
  <c r="AB193" i="4"/>
  <c r="T21" i="131"/>
  <c r="Z190" i="4"/>
  <c r="AB190" i="4"/>
  <c r="Z181" i="4"/>
  <c r="AB181" i="4"/>
  <c r="AB201" i="4"/>
  <c r="Z201" i="4"/>
  <c r="B201" i="4"/>
  <c r="Z141" i="4"/>
  <c r="AB141" i="4"/>
  <c r="Z51" i="4"/>
  <c r="S337" i="131"/>
  <c r="Z211" i="4"/>
  <c r="S783" i="131"/>
  <c r="AB211" i="4"/>
  <c r="T783" i="131"/>
  <c r="O11" i="208"/>
  <c r="Z249" i="4"/>
  <c r="S206" i="131"/>
  <c r="N12" i="151"/>
  <c r="Z195" i="4"/>
  <c r="AB195" i="4"/>
  <c r="Z13" i="4"/>
  <c r="S37" i="131"/>
  <c r="Z11" i="4"/>
  <c r="AB11" i="4"/>
  <c r="Z198" i="4"/>
  <c r="S40" i="131"/>
  <c r="AB198" i="4"/>
  <c r="T40" i="131"/>
  <c r="O11" i="135"/>
  <c r="Z50" i="4"/>
  <c r="S329" i="131"/>
  <c r="AB154" i="4"/>
  <c r="Z154" i="4"/>
  <c r="B154" i="4"/>
  <c r="Z32" i="4"/>
  <c r="B32" i="4"/>
  <c r="Z41" i="4"/>
  <c r="B41" i="4"/>
  <c r="Z248" i="4"/>
  <c r="S205" i="131"/>
  <c r="Z218" i="4"/>
  <c r="B218" i="4"/>
  <c r="Z53" i="4"/>
  <c r="B53" i="4"/>
  <c r="Z137" i="4"/>
  <c r="S421" i="131"/>
  <c r="AB137" i="4"/>
  <c r="T421" i="131"/>
  <c r="O10" i="172"/>
  <c r="Z144" i="4"/>
  <c r="S413" i="131"/>
  <c r="Z200" i="4"/>
  <c r="S42" i="131"/>
  <c r="AB200" i="4"/>
  <c r="T42" i="131"/>
  <c r="O13" i="135"/>
  <c r="Z52" i="4"/>
  <c r="S338" i="131"/>
  <c r="AB52" i="4"/>
  <c r="T338" i="131"/>
  <c r="O7" i="164"/>
  <c r="Z158" i="4"/>
  <c r="S928" i="131"/>
  <c r="Z165" i="4"/>
  <c r="S940" i="131"/>
  <c r="N6" i="224"/>
  <c r="Z5" i="4"/>
  <c r="S25" i="131"/>
  <c r="AB5" i="4"/>
  <c r="T25" i="131"/>
  <c r="O6" i="134"/>
  <c r="Z230" i="4"/>
  <c r="S229" i="131"/>
  <c r="Z10" i="4"/>
  <c r="S30" i="131"/>
  <c r="Z159" i="4"/>
  <c r="S918" i="131"/>
  <c r="AB159" i="4"/>
  <c r="T918" i="131"/>
  <c r="O5" i="222"/>
  <c r="Z71" i="4"/>
  <c r="B71" i="4"/>
  <c r="Z227" i="4"/>
  <c r="S226" i="131"/>
  <c r="T12" i="153"/>
  <c r="Z212" i="4"/>
  <c r="AB212" i="4"/>
  <c r="Z170" i="4"/>
  <c r="B170" i="4"/>
  <c r="Z61" i="4"/>
  <c r="AB61" i="4"/>
  <c r="Z104" i="4"/>
  <c r="S749" i="131"/>
  <c r="B104" i="4"/>
  <c r="Z44" i="4"/>
  <c r="AB44" i="4"/>
  <c r="T3" i="131"/>
  <c r="O5" i="53"/>
  <c r="Z157" i="4"/>
  <c r="S909" i="131"/>
  <c r="Z46" i="4"/>
  <c r="S48" i="131"/>
  <c r="B46" i="4"/>
  <c r="Z129" i="4"/>
  <c r="S712" i="131"/>
  <c r="Z85" i="4"/>
  <c r="S771" i="131"/>
  <c r="AB85" i="4"/>
  <c r="T771" i="131"/>
  <c r="Z81" i="4"/>
  <c r="S737" i="131"/>
  <c r="AB81" i="4"/>
  <c r="T737" i="131"/>
  <c r="O5" i="204"/>
  <c r="Z244" i="4"/>
  <c r="S342" i="131"/>
  <c r="AH342" i="131"/>
  <c r="B11" i="164"/>
  <c r="AB219" i="4"/>
  <c r="Z219" i="4"/>
  <c r="B219" i="4"/>
  <c r="Z233" i="4"/>
  <c r="S320" i="131"/>
  <c r="AB233" i="4"/>
  <c r="T320" i="131"/>
  <c r="O13" i="162"/>
  <c r="Z239" i="4"/>
  <c r="S44" i="131"/>
  <c r="Z18" i="4"/>
  <c r="AB18" i="4"/>
  <c r="Z193" i="4"/>
  <c r="S21" i="131"/>
  <c r="Z186" i="4"/>
  <c r="AB186" i="4"/>
  <c r="Z242" i="4"/>
  <c r="S340" i="131"/>
  <c r="Z37" i="4"/>
  <c r="S47" i="131"/>
  <c r="AH47" i="131"/>
  <c r="B37" i="4"/>
  <c r="Z12" i="4"/>
  <c r="AB12" i="4"/>
  <c r="Z14" i="4"/>
  <c r="AB14" i="4"/>
  <c r="AB153" i="4"/>
  <c r="Z153" i="4"/>
  <c r="B153" i="4"/>
  <c r="Z171" i="4"/>
  <c r="B171" i="4"/>
  <c r="Z194" i="4"/>
  <c r="AB194" i="4"/>
  <c r="Z217" i="4"/>
  <c r="S952" i="131"/>
  <c r="AB217" i="4"/>
  <c r="T952" i="131"/>
  <c r="O8" i="225"/>
  <c r="Z209" i="4"/>
  <c r="S781" i="131"/>
  <c r="N9" i="208"/>
  <c r="AB209" i="4"/>
  <c r="B209" i="4"/>
  <c r="T781" i="131"/>
  <c r="Z210" i="4"/>
  <c r="S782" i="131"/>
  <c r="B210" i="4"/>
  <c r="AH229" i="131"/>
  <c r="B15" i="153"/>
  <c r="B18" i="4"/>
  <c r="B192" i="4"/>
  <c r="B64" i="4"/>
  <c r="B15" i="4"/>
  <c r="B152" i="4"/>
  <c r="B146" i="4"/>
  <c r="B197" i="4"/>
  <c r="B100" i="4"/>
  <c r="B69" i="4"/>
  <c r="S794" i="131"/>
  <c r="B55" i="4"/>
  <c r="AH789" i="131"/>
  <c r="AH221" i="131"/>
  <c r="B7" i="153"/>
  <c r="AH49" i="131"/>
  <c r="C13" i="240"/>
  <c r="AH205" i="131"/>
  <c r="AH24" i="131"/>
  <c r="B5" i="134"/>
  <c r="AH951" i="131"/>
  <c r="B7" i="225"/>
  <c r="N7" i="209"/>
  <c r="AH44" i="131"/>
  <c r="B15" i="135"/>
  <c r="AH21" i="131"/>
  <c r="AH48" i="131"/>
  <c r="C12" i="240"/>
  <c r="B10" i="4"/>
  <c r="B158" i="4"/>
  <c r="S20" i="131"/>
  <c r="N12" i="133"/>
  <c r="B76" i="4"/>
  <c r="B134" i="4"/>
  <c r="S529" i="131"/>
  <c r="AH529" i="131"/>
  <c r="B113" i="4"/>
  <c r="S711" i="131"/>
  <c r="AH711" i="131"/>
  <c r="B97" i="4"/>
  <c r="B27" i="4"/>
  <c r="B83" i="4"/>
  <c r="S336" i="131"/>
  <c r="AH336" i="131"/>
  <c r="B5" i="164"/>
  <c r="B155" i="4"/>
  <c r="T11" i="153"/>
  <c r="B140" i="4"/>
  <c r="N7" i="201"/>
  <c r="B39" i="4"/>
  <c r="AH327" i="131"/>
  <c r="B6" i="163"/>
  <c r="B77" i="4"/>
  <c r="B93" i="4"/>
  <c r="B163" i="4"/>
  <c r="B95" i="4"/>
  <c r="S51" i="131"/>
  <c r="AH51" i="131"/>
  <c r="C15" i="240"/>
  <c r="S758" i="131"/>
  <c r="N6" i="206"/>
  <c r="B205" i="4"/>
  <c r="B54" i="4"/>
  <c r="S15" i="131"/>
  <c r="AH15" i="131"/>
  <c r="B7" i="133"/>
  <c r="S331" i="131"/>
  <c r="N10" i="163"/>
  <c r="S211" i="131"/>
  <c r="N7" i="152"/>
  <c r="S750" i="131"/>
  <c r="AH750" i="131"/>
  <c r="B8" i="205"/>
  <c r="B36" i="4"/>
  <c r="B118" i="4"/>
  <c r="S792" i="131"/>
  <c r="AH792" i="131"/>
  <c r="AH416" i="131"/>
  <c r="B5" i="172"/>
  <c r="AH230" i="131"/>
  <c r="B16" i="153"/>
  <c r="AH939" i="131"/>
  <c r="B5" i="224"/>
  <c r="AH781" i="131"/>
  <c r="B9" i="208"/>
  <c r="N15" i="135"/>
  <c r="AH226" i="131"/>
  <c r="B12" i="153"/>
  <c r="N11" i="164"/>
  <c r="AH767" i="131"/>
  <c r="B5" i="207"/>
  <c r="AH919" i="131"/>
  <c r="B6" i="222"/>
  <c r="AH224" i="131"/>
  <c r="B10" i="153"/>
  <c r="AH40" i="131"/>
  <c r="B11" i="135"/>
  <c r="N11" i="135"/>
  <c r="AH712" i="131"/>
  <c r="N10" i="201"/>
  <c r="N8" i="225"/>
  <c r="AH952" i="131"/>
  <c r="B8" i="225"/>
  <c r="N13" i="162"/>
  <c r="AH320" i="131"/>
  <c r="B13" i="162"/>
  <c r="N13" i="135"/>
  <c r="AH42" i="131"/>
  <c r="B13" i="135"/>
  <c r="AH752" i="131"/>
  <c r="N10" i="205"/>
  <c r="N16" i="135"/>
  <c r="AH45" i="131"/>
  <c r="B16" i="135"/>
  <c r="N14" i="135"/>
  <c r="AH43" i="131"/>
  <c r="B14" i="135"/>
  <c r="AH227" i="131"/>
  <c r="B13" i="153"/>
  <c r="T13" i="153"/>
  <c r="N11" i="208"/>
  <c r="AH783" i="131"/>
  <c r="N7" i="164"/>
  <c r="AH338" i="131"/>
  <c r="B7" i="164"/>
  <c r="N6" i="164"/>
  <c r="AH337" i="131"/>
  <c r="B6" i="164"/>
  <c r="N12" i="164"/>
  <c r="AH343" i="131"/>
  <c r="B12" i="164"/>
  <c r="AH340" i="131"/>
  <c r="B9" i="164"/>
  <c r="N9" i="164"/>
  <c r="N10" i="208"/>
  <c r="AH782" i="131"/>
  <c r="AH30" i="131"/>
  <c r="B11" i="134"/>
  <c r="N11" i="134"/>
  <c r="N13" i="164"/>
  <c r="AH344" i="131"/>
  <c r="B13" i="164"/>
  <c r="N13" i="151"/>
  <c r="AH207" i="131"/>
  <c r="B13" i="151"/>
  <c r="N9" i="207"/>
  <c r="AH771" i="131"/>
  <c r="AH749" i="131"/>
  <c r="N7" i="205"/>
  <c r="AH928" i="131"/>
  <c r="B5" i="223"/>
  <c r="N5" i="223"/>
  <c r="AH422" i="131"/>
  <c r="B11" i="172"/>
  <c r="N11" i="172"/>
  <c r="N8" i="223"/>
  <c r="AH931" i="131"/>
  <c r="B8" i="223"/>
  <c r="B52" i="4"/>
  <c r="AH408" i="131"/>
  <c r="N7" i="171"/>
  <c r="N12" i="172"/>
  <c r="AH423" i="131"/>
  <c r="B169" i="4"/>
  <c r="AH412" i="131"/>
  <c r="N11" i="171"/>
  <c r="B122" i="4"/>
  <c r="AH738" i="131"/>
  <c r="N6" i="204"/>
  <c r="AH516" i="131"/>
  <c r="N5" i="182"/>
  <c r="B200" i="4"/>
  <c r="AH743" i="131"/>
  <c r="N11" i="204"/>
  <c r="AH323" i="131"/>
  <c r="B16" i="162"/>
  <c r="N16" i="162"/>
  <c r="S522" i="131"/>
  <c r="B112" i="4"/>
  <c r="AH940" i="131"/>
  <c r="B6" i="224"/>
  <c r="B147" i="4"/>
  <c r="B51" i="4"/>
  <c r="S920" i="131"/>
  <c r="B172" i="4"/>
  <c r="B94" i="4"/>
  <c r="T27" i="131"/>
  <c r="O8" i="134"/>
  <c r="B7" i="4"/>
  <c r="O9" i="208"/>
  <c r="B157" i="4"/>
  <c r="AH421" i="131"/>
  <c r="N10" i="172"/>
  <c r="AH206" i="131"/>
  <c r="B12" i="151"/>
  <c r="B148" i="4"/>
  <c r="AH228" i="131"/>
  <c r="B14" i="153"/>
  <c r="S203" i="131"/>
  <c r="N17" i="162"/>
  <c r="AH324" i="131"/>
  <c r="B17" i="162"/>
  <c r="AH795" i="131"/>
  <c r="N13" i="209"/>
  <c r="B198" i="4"/>
  <c r="B34" i="4"/>
  <c r="N8" i="209"/>
  <c r="AH790" i="131"/>
  <c r="B177" i="4"/>
  <c r="B106" i="4"/>
  <c r="N13" i="182"/>
  <c r="AH524" i="131"/>
  <c r="S954" i="131"/>
  <c r="S930" i="131"/>
  <c r="AH950" i="131"/>
  <c r="B6" i="225"/>
  <c r="N8" i="164"/>
  <c r="AH339" i="131"/>
  <c r="B8" i="164"/>
  <c r="N5" i="224"/>
  <c r="N5" i="222"/>
  <c r="AH918" i="131"/>
  <c r="B5" i="222"/>
  <c r="AH772" i="131"/>
  <c r="N10" i="207"/>
  <c r="N8" i="207"/>
  <c r="AH770" i="131"/>
  <c r="B91" i="4"/>
  <c r="N5" i="163"/>
  <c r="AH326" i="131"/>
  <c r="B5" i="163"/>
  <c r="B22" i="4"/>
  <c r="S933" i="131"/>
  <c r="B175" i="4"/>
  <c r="B31" i="4"/>
  <c r="B131" i="4"/>
  <c r="S780" i="131"/>
  <c r="B86" i="4"/>
  <c r="N7" i="225"/>
  <c r="B202" i="4"/>
  <c r="S506" i="131"/>
  <c r="N11" i="205"/>
  <c r="AH753" i="131"/>
  <c r="S796" i="131"/>
  <c r="B85" i="4"/>
  <c r="AH910" i="131"/>
  <c r="B7" i="221"/>
  <c r="N7" i="221"/>
  <c r="AH17" i="131"/>
  <c r="B9" i="133"/>
  <c r="AH223" i="131"/>
  <c r="B9" i="153"/>
  <c r="N9" i="153"/>
  <c r="AH97" i="131"/>
  <c r="B5" i="141"/>
  <c r="N5" i="141"/>
  <c r="AH4" i="131"/>
  <c r="N6" i="53"/>
  <c r="AH50" i="131"/>
  <c r="C14" i="240"/>
  <c r="N11" i="133"/>
  <c r="AH19" i="131"/>
  <c r="B11" i="133"/>
  <c r="B78" i="4"/>
  <c r="AH717" i="131"/>
  <c r="N5" i="202"/>
  <c r="AH739" i="131"/>
  <c r="N7" i="204"/>
  <c r="B59" i="4"/>
  <c r="N5" i="201"/>
  <c r="AH707" i="131"/>
  <c r="AH775" i="131"/>
  <c r="N13" i="207"/>
  <c r="AH745" i="131"/>
  <c r="N13" i="204"/>
  <c r="AH517" i="131"/>
  <c r="B6" i="182"/>
  <c r="N6" i="182"/>
  <c r="N7" i="135"/>
  <c r="AH36" i="131"/>
  <c r="B7" i="135"/>
  <c r="N12" i="209"/>
  <c r="AH794" i="131"/>
  <c r="B217" i="4"/>
  <c r="AH25" i="131"/>
  <c r="B6" i="134"/>
  <c r="N6" i="134"/>
  <c r="B144" i="4"/>
  <c r="B50" i="4"/>
  <c r="B13" i="4"/>
  <c r="S949" i="131"/>
  <c r="B5" i="4"/>
  <c r="B23" i="4"/>
  <c r="B66" i="4"/>
  <c r="AH341" i="131"/>
  <c r="B10" i="164"/>
  <c r="N8" i="182"/>
  <c r="AH519" i="131"/>
  <c r="B133" i="4"/>
  <c r="B60" i="4"/>
  <c r="N12" i="205"/>
  <c r="AH754" i="131"/>
  <c r="N8" i="206"/>
  <c r="AH760" i="131"/>
  <c r="B8" i="206"/>
  <c r="N7" i="202"/>
  <c r="AH719" i="131"/>
  <c r="B7" i="202"/>
  <c r="N10" i="164"/>
  <c r="B88" i="4"/>
  <c r="S740" i="131"/>
  <c r="T417" i="131"/>
  <c r="O6" i="172"/>
  <c r="B126" i="4"/>
  <c r="B120" i="4"/>
  <c r="S420" i="131"/>
  <c r="S744" i="131"/>
  <c r="B96" i="4"/>
  <c r="S212" i="131"/>
  <c r="N9" i="133"/>
  <c r="S13" i="131"/>
  <c r="B40" i="4"/>
  <c r="S312" i="131"/>
  <c r="N6" i="221"/>
  <c r="AH909" i="131"/>
  <c r="B6" i="221"/>
  <c r="S955" i="131"/>
  <c r="B193" i="4"/>
  <c r="N5" i="204"/>
  <c r="AH737" i="131"/>
  <c r="B129" i="4"/>
  <c r="S953" i="131"/>
  <c r="B165" i="4"/>
  <c r="AH413" i="131"/>
  <c r="N12" i="171"/>
  <c r="AH329" i="131"/>
  <c r="B8" i="163"/>
  <c r="N8" i="163"/>
  <c r="AH37" i="131"/>
  <c r="B8" i="135"/>
  <c r="N8" i="135"/>
  <c r="AH322" i="131"/>
  <c r="B15" i="162"/>
  <c r="N15" i="162"/>
  <c r="B161" i="4"/>
  <c r="S921" i="131"/>
  <c r="N7" i="141"/>
  <c r="AH99" i="131"/>
  <c r="B7" i="141"/>
  <c r="AH777" i="131"/>
  <c r="N5" i="208"/>
  <c r="B119" i="4"/>
  <c r="B89" i="4"/>
  <c r="B99" i="4"/>
  <c r="N6" i="135"/>
  <c r="AH35" i="131"/>
  <c r="B6" i="135"/>
  <c r="S316" i="131"/>
  <c r="B56" i="4"/>
  <c r="B92" i="4"/>
  <c r="B7" i="201"/>
  <c r="C37" i="240"/>
  <c r="E37" i="240"/>
  <c r="G37" i="240"/>
  <c r="S768" i="131"/>
  <c r="B138" i="4"/>
  <c r="AH773" i="131"/>
  <c r="N11" i="207"/>
  <c r="N7" i="206"/>
  <c r="S3" i="131"/>
  <c r="B44" i="4"/>
  <c r="AH20" i="131"/>
  <c r="B12" i="133"/>
  <c r="N6" i="223"/>
  <c r="AH929" i="131"/>
  <c r="B6" i="223"/>
  <c r="B196" i="4"/>
  <c r="AH943" i="131"/>
  <c r="B9" i="224"/>
  <c r="AH331" i="131"/>
  <c r="AH98" i="131"/>
  <c r="B6" i="141"/>
  <c r="N6" i="141"/>
  <c r="S908" i="131"/>
  <c r="AH944" i="131"/>
  <c r="B10" i="224"/>
  <c r="N10" i="224"/>
  <c r="B62" i="4"/>
  <c r="B73" i="4"/>
  <c r="B21" i="4"/>
  <c r="N8" i="172"/>
  <c r="AH419" i="131"/>
  <c r="N9" i="204"/>
  <c r="AH741" i="131"/>
  <c r="B109" i="4"/>
  <c r="N12" i="225"/>
  <c r="B29" i="4"/>
  <c r="S330" i="131"/>
  <c r="S527" i="131"/>
  <c r="B121" i="4"/>
  <c r="N7" i="182"/>
  <c r="AH518" i="131"/>
  <c r="AH779" i="131"/>
  <c r="N7" i="208"/>
  <c r="N10" i="152"/>
  <c r="AH214" i="131"/>
  <c r="B10" i="152"/>
  <c r="AH204" i="131"/>
  <c r="B81" i="4"/>
  <c r="B159" i="4"/>
  <c r="AH5" i="131"/>
  <c r="N7" i="53"/>
  <c r="B137" i="4"/>
  <c r="N6" i="152"/>
  <c r="AH210" i="131"/>
  <c r="B6" i="152"/>
  <c r="B42" i="4"/>
  <c r="AH521" i="131"/>
  <c r="N10" i="182"/>
  <c r="B176" i="4"/>
  <c r="N14" i="162"/>
  <c r="AH321" i="131"/>
  <c r="B14" i="162"/>
  <c r="S778" i="131"/>
  <c r="B67" i="4"/>
  <c r="N9" i="182"/>
  <c r="AH520" i="131"/>
  <c r="AH418" i="131"/>
  <c r="N7" i="172"/>
  <c r="N12" i="135"/>
  <c r="AH220" i="131"/>
  <c r="B6" i="153"/>
  <c r="N6" i="153"/>
  <c r="N8" i="134"/>
  <c r="B135" i="4"/>
  <c r="N5" i="153"/>
  <c r="AH219" i="131"/>
  <c r="B5" i="153"/>
  <c r="AH28" i="131"/>
  <c r="B9" i="134"/>
  <c r="N9" i="134"/>
  <c r="AH507" i="131"/>
  <c r="B6" i="181"/>
  <c r="N6" i="181"/>
  <c r="S932" i="131"/>
  <c r="S791" i="131"/>
  <c r="N6" i="162"/>
  <c r="AH313" i="131"/>
  <c r="B6" i="162"/>
  <c r="AH523" i="131"/>
  <c r="N12" i="182"/>
  <c r="B206" i="4"/>
  <c r="S761" i="131"/>
  <c r="S406" i="131"/>
  <c r="AH200" i="131"/>
  <c r="N8" i="151"/>
  <c r="S922" i="131"/>
  <c r="B103" i="4"/>
  <c r="N6" i="202"/>
  <c r="AH718" i="131"/>
  <c r="B6" i="202"/>
  <c r="N12" i="162"/>
  <c r="AH319" i="131"/>
  <c r="B12" i="162"/>
  <c r="B117" i="4"/>
  <c r="N10" i="204"/>
  <c r="AH742" i="131"/>
  <c r="N7" i="153"/>
  <c r="AH202" i="131"/>
  <c r="N10" i="151"/>
  <c r="C74" i="240"/>
  <c r="E74" i="240"/>
  <c r="G74" i="240"/>
  <c r="B7" i="209"/>
  <c r="AH748" i="131"/>
  <c r="N6" i="205"/>
  <c r="AH409" i="131"/>
  <c r="N8" i="171"/>
  <c r="N11" i="162"/>
  <c r="AH318" i="131"/>
  <c r="B11" i="162"/>
  <c r="S788" i="131"/>
  <c r="B114" i="4"/>
  <c r="AH213" i="131"/>
  <c r="B9" i="152"/>
  <c r="N9" i="152"/>
  <c r="N5" i="209"/>
  <c r="AH787" i="131"/>
  <c r="AH410" i="131"/>
  <c r="N9" i="171"/>
  <c r="AH317" i="131"/>
  <c r="B10" i="162"/>
  <c r="N10" i="162"/>
  <c r="B65" i="4"/>
  <c r="N6" i="151"/>
  <c r="AH198" i="131"/>
  <c r="N7" i="151"/>
  <c r="AH199" i="131"/>
  <c r="AH945" i="131"/>
  <c r="B11" i="224"/>
  <c r="N11" i="224"/>
  <c r="S201" i="131"/>
  <c r="AH26" i="131"/>
  <c r="B7" i="134"/>
  <c r="N7" i="134"/>
  <c r="N8" i="201"/>
  <c r="AH710" i="131"/>
  <c r="N6" i="172"/>
  <c r="B58" i="4"/>
  <c r="AH414" i="131"/>
  <c r="N13" i="171"/>
  <c r="AH314" i="131"/>
  <c r="B7" i="162"/>
  <c r="N7" i="162"/>
  <c r="B24" i="4"/>
  <c r="S39" i="131"/>
  <c r="B75" i="4"/>
  <c r="AH16" i="131"/>
  <c r="B8" i="133"/>
  <c r="N8" i="133"/>
  <c r="B208" i="4"/>
  <c r="B68" i="4"/>
  <c r="S941" i="131"/>
  <c r="S18" i="131"/>
  <c r="N8" i="53"/>
  <c r="AH6" i="131"/>
  <c r="S14" i="131"/>
  <c r="B38" i="4"/>
  <c r="B111" i="4"/>
  <c r="AH757" i="131"/>
  <c r="N5" i="206"/>
  <c r="B125" i="4"/>
  <c r="AH7" i="131"/>
  <c r="N9" i="53"/>
  <c r="AH100" i="131"/>
  <c r="B8" i="141"/>
  <c r="N8" i="141"/>
  <c r="S197" i="131"/>
  <c r="B130" i="4"/>
  <c r="B48" i="4"/>
  <c r="N6" i="171"/>
  <c r="AH407" i="131"/>
  <c r="B102" i="4"/>
  <c r="B87" i="4"/>
  <c r="AH769" i="131"/>
  <c r="N7" i="207"/>
  <c r="AH793" i="131"/>
  <c r="N11" i="209"/>
  <c r="AH774" i="131"/>
  <c r="B203" i="4"/>
  <c r="B107" i="4"/>
  <c r="AH508" i="131"/>
  <c r="B7" i="181"/>
  <c r="N7" i="181"/>
  <c r="AH942" i="131"/>
  <c r="B8" i="224"/>
  <c r="N8" i="224"/>
  <c r="N8" i="181"/>
  <c r="AH509" i="131"/>
  <c r="B8" i="181"/>
  <c r="AH747" i="131"/>
  <c r="N5" i="205"/>
  <c r="N8" i="153"/>
  <c r="AH222" i="131"/>
  <c r="B8" i="153"/>
  <c r="B116" i="4"/>
  <c r="N5" i="172"/>
  <c r="AH784" i="131"/>
  <c r="N12" i="208"/>
  <c r="S528" i="131"/>
  <c r="S29" i="131"/>
  <c r="S708" i="131"/>
  <c r="B173" i="4"/>
  <c r="B204" i="4"/>
  <c r="S315" i="131"/>
  <c r="C84" i="240"/>
  <c r="E84" i="240"/>
  <c r="G84" i="240"/>
  <c r="AH211" i="131"/>
  <c r="B7" i="152"/>
  <c r="N9" i="201"/>
  <c r="N7" i="183"/>
  <c r="D12" i="240"/>
  <c r="E12" i="240"/>
  <c r="G12" i="240"/>
  <c r="C40" i="240"/>
  <c r="E40" i="240"/>
  <c r="G40" i="240"/>
  <c r="C7" i="240"/>
  <c r="D6" i="240"/>
  <c r="E6" i="240"/>
  <c r="G6" i="240"/>
  <c r="C24" i="240"/>
  <c r="E24" i="240"/>
  <c r="G24" i="240"/>
  <c r="N8" i="205"/>
  <c r="N10" i="209"/>
  <c r="AH758" i="131"/>
  <c r="B6" i="206"/>
  <c r="N5" i="164"/>
  <c r="N7" i="133"/>
  <c r="B8" i="201"/>
  <c r="C38" i="240"/>
  <c r="E38" i="240"/>
  <c r="G38" i="240"/>
  <c r="B7" i="182"/>
  <c r="C52" i="240"/>
  <c r="E52" i="240"/>
  <c r="G52" i="240"/>
  <c r="C60" i="240"/>
  <c r="E60" i="240"/>
  <c r="G60" i="240"/>
  <c r="B5" i="208"/>
  <c r="AH316" i="131"/>
  <c r="B9" i="162"/>
  <c r="N9" i="162"/>
  <c r="AH29" i="131"/>
  <c r="B10" i="134"/>
  <c r="N10" i="134"/>
  <c r="C4" i="240"/>
  <c r="B8" i="53"/>
  <c r="AH417" i="131"/>
  <c r="AH406" i="131"/>
  <c r="N5" i="171"/>
  <c r="AH791" i="131"/>
  <c r="N9" i="209"/>
  <c r="C56" i="240"/>
  <c r="E56" i="240"/>
  <c r="G56" i="240"/>
  <c r="B9" i="182"/>
  <c r="B10" i="182"/>
  <c r="C29" i="240"/>
  <c r="E29" i="240"/>
  <c r="G29" i="240"/>
  <c r="C88" i="240"/>
  <c r="E88" i="240"/>
  <c r="G88" i="240"/>
  <c r="B11" i="207"/>
  <c r="AH212" i="131"/>
  <c r="B8" i="152"/>
  <c r="N8" i="152"/>
  <c r="N5" i="225"/>
  <c r="AH949" i="131"/>
  <c r="B5" i="225"/>
  <c r="C93" i="240"/>
  <c r="E93" i="240"/>
  <c r="G93" i="240"/>
  <c r="B13" i="207"/>
  <c r="B10" i="209"/>
  <c r="C78" i="240"/>
  <c r="E78" i="240"/>
  <c r="G78" i="240"/>
  <c r="N8" i="208"/>
  <c r="AH780" i="131"/>
  <c r="C68" i="240"/>
  <c r="E68" i="240"/>
  <c r="G68" i="240"/>
  <c r="B11" i="204"/>
  <c r="C30" i="240"/>
  <c r="E30" i="240"/>
  <c r="G30" i="240"/>
  <c r="B11" i="171"/>
  <c r="B9" i="207"/>
  <c r="C91" i="240"/>
  <c r="E91" i="240"/>
  <c r="G91" i="240"/>
  <c r="C25" i="240"/>
  <c r="E25" i="240"/>
  <c r="G25" i="240"/>
  <c r="B10" i="208"/>
  <c r="N9" i="151"/>
  <c r="AH201" i="131"/>
  <c r="AH14" i="131"/>
  <c r="N6" i="133"/>
  <c r="N6" i="183"/>
  <c r="AH528" i="131"/>
  <c r="B5" i="205"/>
  <c r="C81" i="240"/>
  <c r="E81" i="240"/>
  <c r="G81" i="240"/>
  <c r="C49" i="240"/>
  <c r="E49" i="240"/>
  <c r="G49" i="240"/>
  <c r="B6" i="171"/>
  <c r="C5" i="240"/>
  <c r="B9" i="53"/>
  <c r="AH39" i="131"/>
  <c r="B10" i="135"/>
  <c r="N10" i="135"/>
  <c r="C10" i="240"/>
  <c r="B7" i="151"/>
  <c r="B9" i="171"/>
  <c r="C57" i="240"/>
  <c r="E57" i="240"/>
  <c r="G57" i="240"/>
  <c r="AH761" i="131"/>
  <c r="B9" i="206"/>
  <c r="N9" i="206"/>
  <c r="N9" i="223"/>
  <c r="AH932" i="131"/>
  <c r="B9" i="223"/>
  <c r="AH27" i="131"/>
  <c r="B8" i="134"/>
  <c r="C51" i="240"/>
  <c r="E51" i="240"/>
  <c r="G51" i="240"/>
  <c r="B7" i="183"/>
  <c r="AH921" i="131"/>
  <c r="B8" i="222"/>
  <c r="N8" i="222"/>
  <c r="AH955" i="131"/>
  <c r="B11" i="225"/>
  <c r="N11" i="225"/>
  <c r="C32" i="240"/>
  <c r="E32" i="240"/>
  <c r="G32" i="240"/>
  <c r="B5" i="201"/>
  <c r="B11" i="205"/>
  <c r="C85" i="240"/>
  <c r="E85" i="240"/>
  <c r="G85" i="240"/>
  <c r="B8" i="207"/>
  <c r="C96" i="240"/>
  <c r="E96" i="240"/>
  <c r="G96" i="240"/>
  <c r="C75" i="240"/>
  <c r="E75" i="240"/>
  <c r="G75" i="240"/>
  <c r="B8" i="209"/>
  <c r="AH203" i="131"/>
  <c r="B11" i="151"/>
  <c r="N11" i="151"/>
  <c r="N6" i="207"/>
  <c r="AH768" i="131"/>
  <c r="B6" i="207"/>
  <c r="C34" i="240"/>
  <c r="E34" i="240"/>
  <c r="G34" i="240"/>
  <c r="B12" i="171"/>
  <c r="N12" i="204"/>
  <c r="AH744" i="131"/>
  <c r="B8" i="182"/>
  <c r="C53" i="240"/>
  <c r="E53" i="240"/>
  <c r="G53" i="240"/>
  <c r="B12" i="172"/>
  <c r="C97" i="240"/>
  <c r="E97" i="240"/>
  <c r="G97" i="240"/>
  <c r="C95" i="240"/>
  <c r="E95" i="240"/>
  <c r="G95" i="240"/>
  <c r="B9" i="204"/>
  <c r="B12" i="208"/>
  <c r="C27" i="240"/>
  <c r="E27" i="240"/>
  <c r="G27" i="240"/>
  <c r="AH527" i="131"/>
  <c r="N5" i="183"/>
  <c r="AH506" i="131"/>
  <c r="B5" i="181"/>
  <c r="N5" i="181"/>
  <c r="AH930" i="131"/>
  <c r="B7" i="223"/>
  <c r="N7" i="223"/>
  <c r="B5" i="182"/>
  <c r="C39" i="240"/>
  <c r="E39" i="240"/>
  <c r="G39" i="240"/>
  <c r="C90" i="240"/>
  <c r="E90" i="240"/>
  <c r="G90" i="240"/>
  <c r="B12" i="207"/>
  <c r="C9" i="240"/>
  <c r="B6" i="151"/>
  <c r="N6" i="208"/>
  <c r="AH778" i="131"/>
  <c r="AH908" i="131"/>
  <c r="B5" i="221"/>
  <c r="N5" i="221"/>
  <c r="N9" i="172"/>
  <c r="AH420" i="131"/>
  <c r="B11" i="209"/>
  <c r="C79" i="240"/>
  <c r="E79" i="240"/>
  <c r="G79" i="240"/>
  <c r="B12" i="182"/>
  <c r="C33" i="240"/>
  <c r="E33" i="240"/>
  <c r="G33" i="240"/>
  <c r="N9" i="163"/>
  <c r="AH330" i="131"/>
  <c r="C44" i="240"/>
  <c r="E44" i="240"/>
  <c r="G44" i="240"/>
  <c r="B8" i="172"/>
  <c r="N9" i="225"/>
  <c r="AH953" i="131"/>
  <c r="B9" i="225"/>
  <c r="AH312" i="131"/>
  <c r="B5" i="162"/>
  <c r="N5" i="162"/>
  <c r="AH933" i="131"/>
  <c r="B10" i="223"/>
  <c r="N10" i="223"/>
  <c r="B10" i="207"/>
  <c r="C67" i="240"/>
  <c r="E67" i="240"/>
  <c r="G67" i="240"/>
  <c r="AH954" i="131"/>
  <c r="B10" i="225"/>
  <c r="N10" i="225"/>
  <c r="N11" i="182"/>
  <c r="AH522" i="131"/>
  <c r="B11" i="208"/>
  <c r="C26" i="240"/>
  <c r="E26" i="240"/>
  <c r="G26" i="240"/>
  <c r="N7" i="224"/>
  <c r="AH941" i="131"/>
  <c r="B7" i="224"/>
  <c r="C19" i="240"/>
  <c r="D19" i="240"/>
  <c r="E19" i="240"/>
  <c r="G19" i="240"/>
  <c r="B10" i="151"/>
  <c r="N8" i="162"/>
  <c r="AH315" i="131"/>
  <c r="B8" i="162"/>
  <c r="C59" i="240"/>
  <c r="E59" i="240"/>
  <c r="G59" i="240"/>
  <c r="B5" i="206"/>
  <c r="AH197" i="131"/>
  <c r="N5" i="151"/>
  <c r="B8" i="171"/>
  <c r="C55" i="240"/>
  <c r="E55" i="240"/>
  <c r="G55" i="240"/>
  <c r="B10" i="204"/>
  <c r="C65" i="240"/>
  <c r="E65" i="240"/>
  <c r="G65" i="240"/>
  <c r="N9" i="222"/>
  <c r="AH922" i="131"/>
  <c r="B9" i="222"/>
  <c r="C62" i="240"/>
  <c r="E62" i="240"/>
  <c r="G62" i="240"/>
  <c r="B7" i="208"/>
  <c r="N5" i="53"/>
  <c r="AH3" i="131"/>
  <c r="B7" i="204"/>
  <c r="C92" i="240"/>
  <c r="E92" i="240"/>
  <c r="G92" i="240"/>
  <c r="C2" i="240"/>
  <c r="B6" i="53"/>
  <c r="B13" i="182"/>
  <c r="AH920" i="131"/>
  <c r="B7" i="222"/>
  <c r="N7" i="222"/>
  <c r="B6" i="204"/>
  <c r="C76" i="240"/>
  <c r="E76" i="240"/>
  <c r="G76" i="240"/>
  <c r="C54" i="240"/>
  <c r="E54" i="240"/>
  <c r="G54" i="240"/>
  <c r="B7" i="171"/>
  <c r="B10" i="205"/>
  <c r="C71" i="240"/>
  <c r="E71" i="240"/>
  <c r="G71" i="240"/>
  <c r="C46" i="240"/>
  <c r="E46" i="240"/>
  <c r="G46" i="240"/>
  <c r="B10" i="201"/>
  <c r="C69" i="240"/>
  <c r="E69" i="240"/>
  <c r="G69" i="240"/>
  <c r="B5" i="209"/>
  <c r="C17" i="240"/>
  <c r="D17" i="240"/>
  <c r="E17" i="240"/>
  <c r="G17" i="240"/>
  <c r="B10" i="163"/>
  <c r="C64" i="240"/>
  <c r="E64" i="240"/>
  <c r="G64" i="240"/>
  <c r="B5" i="204"/>
  <c r="N5" i="133"/>
  <c r="AH13" i="131"/>
  <c r="B12" i="205"/>
  <c r="C86" i="240"/>
  <c r="E86" i="240"/>
  <c r="G86" i="240"/>
  <c r="C73" i="240"/>
  <c r="E73" i="240"/>
  <c r="G73" i="240"/>
  <c r="B13" i="204"/>
  <c r="AH796" i="131"/>
  <c r="N14" i="209"/>
  <c r="C87" i="240"/>
  <c r="E87" i="240"/>
  <c r="G87" i="240"/>
  <c r="B13" i="209"/>
  <c r="B10" i="172"/>
  <c r="C48" i="240"/>
  <c r="E48" i="240"/>
  <c r="G48" i="240"/>
  <c r="B7" i="205"/>
  <c r="C83" i="240"/>
  <c r="E83" i="240"/>
  <c r="G83" i="240"/>
  <c r="AH18" i="131"/>
  <c r="B10" i="133"/>
  <c r="N10" i="133"/>
  <c r="C23" i="240"/>
  <c r="E23" i="240"/>
  <c r="G23" i="240"/>
  <c r="B7" i="207"/>
  <c r="B13" i="171"/>
  <c r="C36" i="240"/>
  <c r="E36" i="240"/>
  <c r="G36" i="240"/>
  <c r="C3" i="240"/>
  <c r="B7" i="53"/>
  <c r="AH708" i="131"/>
  <c r="N6" i="201"/>
  <c r="AH788" i="131"/>
  <c r="N6" i="209"/>
  <c r="B6" i="205"/>
  <c r="C82" i="240"/>
  <c r="E82" i="240"/>
  <c r="G82" i="240"/>
  <c r="B8" i="151"/>
  <c r="C11" i="240"/>
  <c r="B7" i="172"/>
  <c r="C43" i="240"/>
  <c r="E43" i="240"/>
  <c r="G43" i="240"/>
  <c r="N8" i="204"/>
  <c r="AH740" i="131"/>
  <c r="C80" i="240"/>
  <c r="E80" i="240"/>
  <c r="G80" i="240"/>
  <c r="B12" i="209"/>
  <c r="B5" i="202"/>
  <c r="C58" i="240"/>
  <c r="E58" i="240"/>
  <c r="G58" i="240"/>
  <c r="B9" i="201"/>
  <c r="C42" i="240"/>
  <c r="E42" i="240"/>
  <c r="G42" i="240"/>
  <c r="B9" i="172"/>
  <c r="C45" i="240"/>
  <c r="E45" i="240"/>
  <c r="G45" i="240"/>
  <c r="C77" i="240"/>
  <c r="E77" i="240"/>
  <c r="G77" i="240"/>
  <c r="B9" i="209"/>
  <c r="B6" i="209"/>
  <c r="C70" i="240"/>
  <c r="E70" i="240"/>
  <c r="G70" i="240"/>
  <c r="B6" i="201"/>
  <c r="C35" i="240"/>
  <c r="E35" i="240"/>
  <c r="G35" i="240"/>
  <c r="B14" i="209"/>
  <c r="C89" i="240"/>
  <c r="E89" i="240"/>
  <c r="G89" i="240"/>
  <c r="B5" i="151"/>
  <c r="C8" i="240"/>
  <c r="D8" i="240"/>
  <c r="E8" i="240"/>
  <c r="G8" i="240"/>
  <c r="B5" i="183"/>
  <c r="C47" i="240"/>
  <c r="E47" i="240"/>
  <c r="G47" i="240"/>
  <c r="B6" i="183"/>
  <c r="C50" i="240"/>
  <c r="E50" i="240"/>
  <c r="G50" i="240"/>
  <c r="C16" i="240"/>
  <c r="D16" i="240"/>
  <c r="E16" i="240"/>
  <c r="G16" i="240"/>
  <c r="B9" i="163"/>
  <c r="C72" i="240"/>
  <c r="E72" i="240"/>
  <c r="G72" i="240"/>
  <c r="B12" i="204"/>
  <c r="B5" i="171"/>
  <c r="C28" i="240"/>
  <c r="E28" i="240"/>
  <c r="G28" i="240"/>
  <c r="C41" i="240"/>
  <c r="E41" i="240"/>
  <c r="G41" i="240"/>
  <c r="B6" i="172"/>
  <c r="B11" i="182"/>
  <c r="C31" i="240"/>
  <c r="E31" i="240"/>
  <c r="G31" i="240"/>
  <c r="C61" i="240"/>
  <c r="E61" i="240"/>
  <c r="G61" i="240"/>
  <c r="B6" i="208"/>
  <c r="C22" i="240"/>
  <c r="B6" i="133"/>
  <c r="B9" i="151"/>
  <c r="C18" i="240"/>
  <c r="D18" i="240"/>
  <c r="E18" i="240"/>
  <c r="G18" i="240"/>
  <c r="D2" i="240"/>
  <c r="E2" i="240"/>
  <c r="G2" i="240"/>
  <c r="B8" i="204"/>
  <c r="C94" i="240"/>
  <c r="E94" i="240"/>
  <c r="G94" i="240"/>
  <c r="B5" i="133"/>
  <c r="C21" i="240"/>
  <c r="C20" i="240"/>
  <c r="B5" i="53"/>
  <c r="C63" i="240"/>
  <c r="E63" i="240"/>
  <c r="G63" i="240"/>
  <c r="B8" i="208"/>
  <c r="H97" i="240"/>
  <c r="J97" i="240"/>
  <c r="D20" i="240"/>
  <c r="E20" i="240"/>
  <c r="G20" i="240"/>
  <c r="H22" i="240"/>
  <c r="J22" i="24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abei21et" description="Connection to the 'abei21et' query in the workbook." type="5" refreshedVersion="7" background="1" saveData="1">
    <dbPr connection="Provider=Microsoft.Mashup.OleDb.1;Data Source=$Workbook$;Location=abei21et;Extended Properties=&quot;&quot;" command="SELECT * FROM [abei21et]"/>
  </connection>
  <connection id="2" xr16:uid="{00000000-0015-0000-FFFF-FFFF01000000}" keepAlive="1" name="Query - abei21et (2)" description="Connection to the 'abei21et (2)' query in the workbook." type="5" refreshedVersion="8" background="1" saveData="1">
    <dbPr connection="Provider=Microsoft.Mashup.OleDb.1;Data Source=$Workbook$;Location=&quot;abei21et (2)&quot;;Extended Properties=&quot;&quot;" command="SELECT * FROM [abei21et (2)]"/>
  </connection>
  <connection id="3" xr16:uid="{00000000-0015-0000-FFFF-FFFF02000000}" keepAlive="1" name="Query - acki21et" description="Connection to the 'acki21et' query in the workbook." type="5" refreshedVersion="0" background="1">
    <dbPr connection="Provider=Microsoft.Mashup.OleDb.1;Data Source=$Workbook$;Location=acki21et;Extended Properties=&quot;&quot;" command="SELECT * FROM [acki21et]"/>
  </connection>
  <connection id="4" xr16:uid="{00000000-0015-0000-FFFF-FFFF03000000}" keepAlive="1" name="Query - acki21et (2)" description="Connection to the 'acki21et (2)' query in the workbook." type="5" refreshedVersion="7" background="1" saveData="1">
    <dbPr connection="Provider=Microsoft.Mashup.OleDb.1;Data Source=$Workbook$;Location=&quot;acki21et (2)&quot;;Extended Properties=&quot;&quot;" command="SELECT * FROM [acki21et (2)]"/>
  </connection>
  <connection id="5" xr16:uid="{00000000-0015-0000-FFFF-FFFF04000000}" keepAlive="1" name="Query - hami19et" description="Connection to the 'hami19et' query in the workbook." type="5" refreshedVersion="8" background="1" saveData="1">
    <dbPr connection="Provider=Microsoft.Mashup.OleDb.1;Data Source=$Workbook$;Location=hami19et;Extended Properties=&quot;&quot;" command="SELECT * FROM [hami19et]"/>
  </connection>
  <connection id="6" xr16:uid="{00000000-0015-0000-FFFF-FFFF05000000}" keepAlive="1" name="Query - osgi19et" description="Connection to the 'osgi19et' query in the workbook." type="5" refreshedVersion="8" background="1" saveData="1">
    <dbPr connection="Provider=Microsoft.Mashup.OleDb.1;Data Source=$Workbook$;Location=osgi19et;Extended Properties=&quot;&quot;" command="SELECT * FROM [osgi19et]"/>
  </connection>
</connections>
</file>

<file path=xl/sharedStrings.xml><?xml version="1.0" encoding="utf-8"?>
<sst xmlns="http://schemas.openxmlformats.org/spreadsheetml/2006/main" count="15152" uniqueCount="568">
  <si>
    <t>`</t>
  </si>
  <si>
    <t xml:space="preserve">Field </t>
  </si>
  <si>
    <t xml:space="preserve"> YTD </t>
  </si>
  <si>
    <t>Farm</t>
  </si>
  <si>
    <t xml:space="preserve">Group </t>
  </si>
  <si>
    <t>Manager</t>
  </si>
  <si>
    <t>Crop</t>
  </si>
  <si>
    <t>Variety</t>
  </si>
  <si>
    <t>Rain</t>
  </si>
  <si>
    <t xml:space="preserve">Location </t>
  </si>
  <si>
    <t>.ET 1</t>
  </si>
  <si>
    <t>Imperial</t>
  </si>
  <si>
    <t>Brent</t>
  </si>
  <si>
    <t>Spring Grain</t>
  </si>
  <si>
    <t>Cannon Rent</t>
  </si>
  <si>
    <t>I-4</t>
  </si>
  <si>
    <t>I-14</t>
  </si>
  <si>
    <t>I-15</t>
  </si>
  <si>
    <t>I-20</t>
  </si>
  <si>
    <t>I-21</t>
  </si>
  <si>
    <t>.ET 2</t>
  </si>
  <si>
    <t>Lott Rent</t>
  </si>
  <si>
    <t>I-9</t>
  </si>
  <si>
    <t>I-10</t>
  </si>
  <si>
    <t>I-12</t>
  </si>
  <si>
    <t>I-13</t>
  </si>
  <si>
    <t>I-18</t>
  </si>
  <si>
    <t>I-19</t>
  </si>
  <si>
    <t>I-22</t>
  </si>
  <si>
    <t>I-23</t>
  </si>
  <si>
    <t>I-12D</t>
  </si>
  <si>
    <t>I-13D</t>
  </si>
  <si>
    <t>.ET 3</t>
  </si>
  <si>
    <t>Potatoes</t>
  </si>
  <si>
    <t>Norkotahs</t>
  </si>
  <si>
    <t>O-7</t>
  </si>
  <si>
    <t>O-8</t>
  </si>
  <si>
    <t>O-10</t>
  </si>
  <si>
    <t>O-12</t>
  </si>
  <si>
    <t>O-14</t>
  </si>
  <si>
    <t>O-13</t>
  </si>
  <si>
    <t>O-15</t>
  </si>
  <si>
    <t>.ET 4</t>
  </si>
  <si>
    <t>278's</t>
  </si>
  <si>
    <t>B-4</t>
  </si>
  <si>
    <t>E-8_Cannon</t>
  </si>
  <si>
    <t>E-5_Cannon</t>
  </si>
  <si>
    <t>Taylor Farm-2</t>
  </si>
  <si>
    <t>Taylor Farm-3</t>
  </si>
  <si>
    <t>Taylor Farm-5</t>
  </si>
  <si>
    <t>Watkins East-5</t>
  </si>
  <si>
    <t>Watkins East-6</t>
  </si>
  <si>
    <t>Watkins East-7</t>
  </si>
  <si>
    <t>FL-2D</t>
  </si>
  <si>
    <t>FL-3B</t>
  </si>
  <si>
    <t>FL-3C</t>
  </si>
  <si>
    <t>.ET 5</t>
  </si>
  <si>
    <t>Winter Grain</t>
  </si>
  <si>
    <t>Soft White Winter</t>
  </si>
  <si>
    <t>I-32</t>
  </si>
  <si>
    <t>I-33</t>
  </si>
  <si>
    <t>I-34</t>
  </si>
  <si>
    <t>I-35</t>
  </si>
  <si>
    <t>I-36</t>
  </si>
  <si>
    <t>.ET 6</t>
  </si>
  <si>
    <t>.ET 7</t>
  </si>
  <si>
    <t>.ET 8</t>
  </si>
  <si>
    <t>.ET 9</t>
  </si>
  <si>
    <t>.ET 10</t>
  </si>
  <si>
    <t>O-1</t>
  </si>
  <si>
    <t>O-2</t>
  </si>
  <si>
    <t>O-3</t>
  </si>
  <si>
    <t>O-4</t>
  </si>
  <si>
    <t>.ET 11</t>
  </si>
  <si>
    <t>Brett</t>
  </si>
  <si>
    <t>.ET 12</t>
  </si>
  <si>
    <t>.ET 13</t>
  </si>
  <si>
    <t>.ET 14</t>
  </si>
  <si>
    <t>.ET 15</t>
  </si>
  <si>
    <t>.ET 16</t>
  </si>
  <si>
    <t>.ET 17</t>
  </si>
  <si>
    <t>.ET 18</t>
  </si>
  <si>
    <t>.ET 19</t>
  </si>
  <si>
    <t>.ET 20</t>
  </si>
  <si>
    <t>Norlands</t>
  </si>
  <si>
    <t>I-24</t>
  </si>
  <si>
    <t>I-25</t>
  </si>
  <si>
    <t>I-28</t>
  </si>
  <si>
    <t>I-29</t>
  </si>
  <si>
    <t>I-39</t>
  </si>
  <si>
    <t>I-40</t>
  </si>
  <si>
    <t>I-28D</t>
  </si>
  <si>
    <t>I-24C</t>
  </si>
  <si>
    <t>I-24B</t>
  </si>
  <si>
    <t>I-24D</t>
  </si>
  <si>
    <t>I-33C</t>
  </si>
  <si>
    <t>.ET 21</t>
  </si>
  <si>
    <t>R-1</t>
  </si>
  <si>
    <t>R-2</t>
  </si>
  <si>
    <t>R-3</t>
  </si>
  <si>
    <t>R-4</t>
  </si>
  <si>
    <t>R-5</t>
  </si>
  <si>
    <t>R-6</t>
  </si>
  <si>
    <t>Keaton</t>
  </si>
  <si>
    <t>.ET 22</t>
  </si>
  <si>
    <t>R-1A</t>
  </si>
  <si>
    <t>R-1B</t>
  </si>
  <si>
    <t>R-1C</t>
  </si>
  <si>
    <t>R-1D</t>
  </si>
  <si>
    <t>R-2C</t>
  </si>
  <si>
    <t>R-2D</t>
  </si>
  <si>
    <t>R-3D</t>
  </si>
  <si>
    <t>R-4B</t>
  </si>
  <si>
    <t>R-5B</t>
  </si>
  <si>
    <t>R-5D</t>
  </si>
  <si>
    <t>R-HL</t>
  </si>
  <si>
    <t>R-4D</t>
  </si>
  <si>
    <t>.ET 23</t>
  </si>
  <si>
    <t>.ET 24</t>
  </si>
  <si>
    <t>.ET 25</t>
  </si>
  <si>
    <t>.ET 26</t>
  </si>
  <si>
    <t>.ET 27</t>
  </si>
  <si>
    <t>.ET 28</t>
  </si>
  <si>
    <t>.ET 29</t>
  </si>
  <si>
    <t>.ET 30</t>
  </si>
  <si>
    <t>Kurt</t>
  </si>
  <si>
    <t>.ET 31</t>
  </si>
  <si>
    <t>Burbanks</t>
  </si>
  <si>
    <t>I-1</t>
  </si>
  <si>
    <t>I-2</t>
  </si>
  <si>
    <t>I-3</t>
  </si>
  <si>
    <t>I-7</t>
  </si>
  <si>
    <t>I-8</t>
  </si>
  <si>
    <t>I-1C</t>
  </si>
  <si>
    <t>I-2A</t>
  </si>
  <si>
    <t>I-1B</t>
  </si>
  <si>
    <t>I-2B</t>
  </si>
  <si>
    <t>I-2C</t>
  </si>
  <si>
    <t>I-3C</t>
  </si>
  <si>
    <t>I-3D</t>
  </si>
  <si>
    <t>I-8D</t>
  </si>
  <si>
    <t>.ET 32</t>
  </si>
  <si>
    <t>I-26</t>
  </si>
  <si>
    <t>I-27</t>
  </si>
  <si>
    <t>I-30</t>
  </si>
  <si>
    <t>I-31</t>
  </si>
  <si>
    <t>I-37</t>
  </si>
  <si>
    <t>Brett Jensen Rent</t>
  </si>
  <si>
    <t>I-38</t>
  </si>
  <si>
    <t>.ET 33</t>
  </si>
  <si>
    <t>I-16</t>
  </si>
  <si>
    <t>I-17</t>
  </si>
  <si>
    <t>I-11</t>
  </si>
  <si>
    <t>I-11B</t>
  </si>
  <si>
    <t>I-11C</t>
  </si>
  <si>
    <t>I-11D</t>
  </si>
  <si>
    <t>I-16A</t>
  </si>
  <si>
    <t>I-16D</t>
  </si>
  <si>
    <t>I-17D</t>
  </si>
  <si>
    <t>.ET 34</t>
  </si>
  <si>
    <t>.ET 35</t>
  </si>
  <si>
    <t>.ET 36</t>
  </si>
  <si>
    <t>.ET 37</t>
  </si>
  <si>
    <t>.ET 38</t>
  </si>
  <si>
    <t>.ET 39</t>
  </si>
  <si>
    <t>.ET 40</t>
  </si>
  <si>
    <t>Hamer</t>
  </si>
  <si>
    <t>Efren</t>
  </si>
  <si>
    <t>East</t>
  </si>
  <si>
    <t>E-1</t>
  </si>
  <si>
    <t>E-3</t>
  </si>
  <si>
    <t>E-6</t>
  </si>
  <si>
    <t>E-7</t>
  </si>
  <si>
    <t>E-9</t>
  </si>
  <si>
    <t>E-9D</t>
  </si>
  <si>
    <t>E-11</t>
  </si>
  <si>
    <t>E-15</t>
  </si>
  <si>
    <t>E-17</t>
  </si>
  <si>
    <t>.ET 41</t>
  </si>
  <si>
    <t>E-20</t>
  </si>
  <si>
    <t>E-21</t>
  </si>
  <si>
    <t>E-23</t>
  </si>
  <si>
    <t>E-24</t>
  </si>
  <si>
    <t>E-25</t>
  </si>
  <si>
    <t>E-28</t>
  </si>
  <si>
    <t>BLACK</t>
  </si>
  <si>
    <t>.ET 42</t>
  </si>
  <si>
    <t>.ET 43</t>
  </si>
  <si>
    <t>.ET 44</t>
  </si>
  <si>
    <t>.ET 45</t>
  </si>
  <si>
    <t>.ET 46</t>
  </si>
  <si>
    <t>.ET 47</t>
  </si>
  <si>
    <t>.ET 48</t>
  </si>
  <si>
    <t>.ET 49</t>
  </si>
  <si>
    <t>.ET 50</t>
  </si>
  <si>
    <t>Sam</t>
  </si>
  <si>
    <t>CHAD LARSEN</t>
  </si>
  <si>
    <t>Bybee- NW</t>
  </si>
  <si>
    <t>Bybee</t>
  </si>
  <si>
    <t>.ET 51</t>
  </si>
  <si>
    <t>E-2</t>
  </si>
  <si>
    <t>E-2C</t>
  </si>
  <si>
    <t>E-4</t>
  </si>
  <si>
    <t>E-5</t>
  </si>
  <si>
    <t>E-8</t>
  </si>
  <si>
    <t>E-10</t>
  </si>
  <si>
    <t>E-12</t>
  </si>
  <si>
    <t>E-14</t>
  </si>
  <si>
    <t>E-14B</t>
  </si>
  <si>
    <t>.ET 52</t>
  </si>
  <si>
    <t>E-27</t>
  </si>
  <si>
    <t>E-30</t>
  </si>
  <si>
    <t>E-31</t>
  </si>
  <si>
    <t>.ET 53</t>
  </si>
  <si>
    <t>Mike</t>
  </si>
  <si>
    <t>.ET 54</t>
  </si>
  <si>
    <t>.ET 55</t>
  </si>
  <si>
    <t>.ET 56</t>
  </si>
  <si>
    <t>.ET 57</t>
  </si>
  <si>
    <t>.ET 58</t>
  </si>
  <si>
    <t>.ET 59</t>
  </si>
  <si>
    <t>.ET 60</t>
  </si>
  <si>
    <t>Oscar</t>
  </si>
  <si>
    <t>.ET 61</t>
  </si>
  <si>
    <t>.ET 62</t>
  </si>
  <si>
    <t>.ET 63</t>
  </si>
  <si>
    <t>.ET 64</t>
  </si>
  <si>
    <t>.ET 65</t>
  </si>
  <si>
    <t>.ET 66</t>
  </si>
  <si>
    <t>.ET 67</t>
  </si>
  <si>
    <t>.ET 68</t>
  </si>
  <si>
    <t>.ET 69</t>
  </si>
  <si>
    <t>.ET 70</t>
  </si>
  <si>
    <t>Soft White Spring</t>
  </si>
  <si>
    <t>E-13</t>
  </si>
  <si>
    <t>E-16</t>
  </si>
  <si>
    <t>E-18</t>
  </si>
  <si>
    <t>E-19</t>
  </si>
  <si>
    <t>E-22</t>
  </si>
  <si>
    <t>E-26</t>
  </si>
  <si>
    <t>.ET 71</t>
  </si>
  <si>
    <t>Hillman</t>
  </si>
  <si>
    <t>h-18</t>
  </si>
  <si>
    <t>h-2</t>
  </si>
  <si>
    <t>H-16</t>
  </si>
  <si>
    <t>.ET 72</t>
  </si>
  <si>
    <t>.ET 73</t>
  </si>
  <si>
    <t>QP</t>
  </si>
  <si>
    <t>Q-1</t>
  </si>
  <si>
    <t>Q-2</t>
  </si>
  <si>
    <t>Q-6</t>
  </si>
  <si>
    <t>Q-8</t>
  </si>
  <si>
    <t>Q-9</t>
  </si>
  <si>
    <t>Q-10</t>
  </si>
  <si>
    <t>Q-12</t>
  </si>
  <si>
    <t>Q-16</t>
  </si>
  <si>
    <t>Q-17</t>
  </si>
  <si>
    <t>.ET 74</t>
  </si>
  <si>
    <t>Q-24</t>
  </si>
  <si>
    <t>Q-25</t>
  </si>
  <si>
    <t>Q-26</t>
  </si>
  <si>
    <t>Q-27</t>
  </si>
  <si>
    <t>Q-10d</t>
  </si>
  <si>
    <t>Q-15</t>
  </si>
  <si>
    <t>Q-27C</t>
  </si>
  <si>
    <t>Q-27D</t>
  </si>
  <si>
    <t>.ET 75</t>
  </si>
  <si>
    <t>H-21</t>
  </si>
  <si>
    <t>H-10</t>
  </si>
  <si>
    <t>H-15</t>
  </si>
  <si>
    <t>H-17</t>
  </si>
  <si>
    <t>H-20</t>
  </si>
  <si>
    <t>.ET 76</t>
  </si>
  <si>
    <t>H-3</t>
  </si>
  <si>
    <t>H-34</t>
  </si>
  <si>
    <t>Camas-1</t>
  </si>
  <si>
    <t>Wade-4</t>
  </si>
  <si>
    <t>Q-5</t>
  </si>
  <si>
    <t>Q-11</t>
  </si>
  <si>
    <t>Q-3</t>
  </si>
  <si>
    <t>Q-4</t>
  </si>
  <si>
    <t>Q-7</t>
  </si>
  <si>
    <t>.ET 77</t>
  </si>
  <si>
    <t>LUSK</t>
  </si>
  <si>
    <t>LUSK-1</t>
  </si>
  <si>
    <t>Lusk-2</t>
  </si>
  <si>
    <t>lusk-3</t>
  </si>
  <si>
    <t>Lusk-4</t>
  </si>
  <si>
    <t>Camas-2</t>
  </si>
  <si>
    <t>Camas</t>
  </si>
  <si>
    <t>Camas-3</t>
  </si>
  <si>
    <t>Camas-4</t>
  </si>
  <si>
    <t>Camas-5</t>
  </si>
  <si>
    <t>.ET 78</t>
  </si>
  <si>
    <t>Q-13</t>
  </si>
  <si>
    <t>Q-14</t>
  </si>
  <si>
    <t>Q-18</t>
  </si>
  <si>
    <t>Q-19</t>
  </si>
  <si>
    <t>Q-20</t>
  </si>
  <si>
    <t>Q-21</t>
  </si>
  <si>
    <t>Q-22</t>
  </si>
  <si>
    <t>Q-23</t>
  </si>
  <si>
    <t>Q-29</t>
  </si>
  <si>
    <t>Q-30</t>
  </si>
  <si>
    <t/>
  </si>
  <si>
    <t>.ET 79</t>
  </si>
  <si>
    <t>.ET 80</t>
  </si>
  <si>
    <t>Zelmein</t>
  </si>
  <si>
    <t>.ET 81</t>
  </si>
  <si>
    <t>.ET 82</t>
  </si>
  <si>
    <t>.ET 83</t>
  </si>
  <si>
    <t>.ET 84</t>
  </si>
  <si>
    <t>.ET 85</t>
  </si>
  <si>
    <t>.ET 86</t>
  </si>
  <si>
    <t>.ET 87</t>
  </si>
  <si>
    <t>.ET 88</t>
  </si>
  <si>
    <t>.ET 89</t>
  </si>
  <si>
    <t>.ET 90</t>
  </si>
  <si>
    <t>Teton</t>
  </si>
  <si>
    <t>Burbank Seed</t>
  </si>
  <si>
    <t>tr-1</t>
  </si>
  <si>
    <t>tr-2</t>
  </si>
  <si>
    <t>tr-14</t>
  </si>
  <si>
    <t>yellows</t>
  </si>
  <si>
    <t>Dirk</t>
  </si>
  <si>
    <t>.ET 91</t>
  </si>
  <si>
    <t>Canola</t>
  </si>
  <si>
    <t>TR-4</t>
  </si>
  <si>
    <t>TR-5</t>
  </si>
  <si>
    <t>tr-17</t>
  </si>
  <si>
    <t>Canola/WHEAT</t>
  </si>
  <si>
    <t>tr-19</t>
  </si>
  <si>
    <t>TR-5B</t>
  </si>
  <si>
    <t>.ET 92</t>
  </si>
  <si>
    <t>Wheat</t>
  </si>
  <si>
    <t>TR-3</t>
  </si>
  <si>
    <t>TR-6</t>
  </si>
  <si>
    <t>TR-7</t>
  </si>
  <si>
    <t>TR-8</t>
  </si>
  <si>
    <t>TR-7D</t>
  </si>
  <si>
    <t>TR-8C</t>
  </si>
  <si>
    <t>.ET 93</t>
  </si>
  <si>
    <t>Norkotah</t>
  </si>
  <si>
    <t>TR-9</t>
  </si>
  <si>
    <t>TR-10</t>
  </si>
  <si>
    <t>TR-11</t>
  </si>
  <si>
    <t>TR-18</t>
  </si>
  <si>
    <t>TR-20</t>
  </si>
  <si>
    <t>TR-21</t>
  </si>
  <si>
    <t>TR-11C</t>
  </si>
  <si>
    <t>.ET 94</t>
  </si>
  <si>
    <t>tr-12</t>
  </si>
  <si>
    <t>TR-12C</t>
  </si>
  <si>
    <t>TR-13</t>
  </si>
  <si>
    <t>TR-13C</t>
  </si>
  <si>
    <t>tr-15</t>
  </si>
  <si>
    <t>TR-15A</t>
  </si>
  <si>
    <t>TR-16</t>
  </si>
  <si>
    <t>TR-22</t>
  </si>
  <si>
    <t>.ET 95</t>
  </si>
  <si>
    <t>.ET 96</t>
  </si>
  <si>
    <t>.ET 97</t>
  </si>
  <si>
    <t>.ET 98</t>
  </si>
  <si>
    <t>.ET 99</t>
  </si>
  <si>
    <t>.ET 100</t>
  </si>
  <si>
    <t>HALL</t>
  </si>
  <si>
    <t>Hall</t>
  </si>
  <si>
    <t>Column5</t>
  </si>
  <si>
    <t>FIELD</t>
  </si>
  <si>
    <t>YTD</t>
  </si>
  <si>
    <t>Average inches</t>
  </si>
  <si>
    <t>Feet</t>
  </si>
  <si>
    <t>Acres</t>
  </si>
  <si>
    <t>Column4</t>
  </si>
  <si>
    <t>Current YTD</t>
  </si>
  <si>
    <t>Allocated</t>
  </si>
  <si>
    <t>Acre Feet Left</t>
  </si>
  <si>
    <t xml:space="preserve">Imperial 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</si>
  <si>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</si>
  <si>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</si>
  <si>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</si>
  <si>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</si>
  <si>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</si>
  <si>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</si>
  <si>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</si>
  <si>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</si>
  <si>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</si>
  <si>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</si>
  <si>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</si>
  <si>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</si>
  <si>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</si>
  <si>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</si>
  <si>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</si>
  <si>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</si>
  <si>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</si>
  <si>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</si>
  <si>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</si>
  <si>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</si>
  <si>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</si>
  <si>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Week 22</t>
  </si>
  <si>
    <t>Week 23</t>
  </si>
  <si>
    <t>Week 24</t>
  </si>
  <si>
    <t>Week 25</t>
  </si>
  <si>
    <t>Week 26</t>
  </si>
  <si>
    <t xml:space="preserve">DATE </t>
  </si>
  <si>
    <t xml:space="preserve">ETr  </t>
  </si>
  <si>
    <t xml:space="preserve">WGRN </t>
  </si>
  <si>
    <t xml:space="preserve">SGRN </t>
  </si>
  <si>
    <t xml:space="preserve">POTA </t>
  </si>
  <si>
    <t xml:space="preserve"> 0.03</t>
  </si>
  <si>
    <t xml:space="preserve"> 0.01</t>
  </si>
  <si>
    <t xml:space="preserve"> 0.02</t>
  </si>
  <si>
    <t xml:space="preserve">  NaN</t>
  </si>
  <si>
    <t xml:space="preserve"> 0.04</t>
  </si>
  <si>
    <t xml:space="preserve"> 0.07</t>
  </si>
  <si>
    <t xml:space="preserve"> 0.06</t>
  </si>
  <si>
    <t xml:space="preserve"> 0.00</t>
  </si>
  <si>
    <t xml:space="preserve"> 0.05</t>
  </si>
  <si>
    <t xml:space="preserve"> 0.08</t>
  </si>
  <si>
    <t xml:space="preserve"> 0.09</t>
  </si>
  <si>
    <t xml:space="preserve"> 0.17</t>
  </si>
  <si>
    <t xml:space="preserve"> 0.21</t>
  </si>
  <si>
    <t xml:space="preserve"> 0.12</t>
  </si>
  <si>
    <t xml:space="preserve"> 0.13</t>
  </si>
  <si>
    <t xml:space="preserve"> 0.10</t>
  </si>
  <si>
    <t xml:space="preserve"> 0.11</t>
  </si>
  <si>
    <t xml:space="preserve"> 0.14</t>
  </si>
  <si>
    <t xml:space="preserve"> 0.20</t>
  </si>
  <si>
    <t xml:space="preserve"> 0.15</t>
  </si>
  <si>
    <t xml:space="preserve"> 0.19</t>
  </si>
  <si>
    <t xml:space="preserve"> 0.24</t>
  </si>
  <si>
    <t xml:space="preserve"> 0.26</t>
  </si>
  <si>
    <t xml:space="preserve"> 0.29</t>
  </si>
  <si>
    <t xml:space="preserve"> 0.18</t>
  </si>
  <si>
    <t xml:space="preserve"> 0.23</t>
  </si>
  <si>
    <t xml:space="preserve"> 0.34</t>
  </si>
  <si>
    <t xml:space="preserve"> 0.25</t>
  </si>
  <si>
    <t xml:space="preserve"> 0.30</t>
  </si>
  <si>
    <t xml:space="preserve"> 0.27</t>
  </si>
  <si>
    <t xml:space="preserve"> 0.32</t>
  </si>
  <si>
    <t xml:space="preserve"> 0.16</t>
  </si>
  <si>
    <t xml:space="preserve"> 0.41</t>
  </si>
  <si>
    <t xml:space="preserve"> 0.28</t>
  </si>
  <si>
    <t xml:space="preserve"> 0.36</t>
  </si>
  <si>
    <t xml:space="preserve"> 0.35</t>
  </si>
  <si>
    <t xml:space="preserve"> 0.33</t>
  </si>
  <si>
    <t xml:space="preserve"> 0.31</t>
  </si>
  <si>
    <t xml:space="preserve"> 0.40</t>
  </si>
  <si>
    <t xml:space="preserve"> 0.48</t>
  </si>
  <si>
    <t xml:space="preserve"> 0.53</t>
  </si>
  <si>
    <t xml:space="preserve"> 0.51</t>
  </si>
  <si>
    <t xml:space="preserve"> 0.39</t>
  </si>
  <si>
    <t xml:space="preserve"> 0.43</t>
  </si>
  <si>
    <t xml:space="preserve"> 0.46</t>
  </si>
  <si>
    <t xml:space="preserve"> 0.63</t>
  </si>
  <si>
    <t xml:space="preserve"> 0.55</t>
  </si>
  <si>
    <t xml:space="preserve"> 0.47</t>
  </si>
  <si>
    <t xml:space="preserve"> 0.44</t>
  </si>
  <si>
    <t xml:space="preserve"> 0.37</t>
  </si>
  <si>
    <t xml:space="preserve"> 0.38</t>
  </si>
  <si>
    <t xml:space="preserve"> 0.42</t>
  </si>
  <si>
    <t xml:space="preserve"> 0.50</t>
  </si>
  <si>
    <t xml:space="preserve"> DATE </t>
  </si>
  <si>
    <t xml:space="preserve">RAPE </t>
  </si>
  <si>
    <t xml:space="preserve">POTS </t>
  </si>
  <si>
    <t xml:space="preserve"> 0.22</t>
  </si>
  <si>
    <t xml:space="preserve"> 0.45</t>
  </si>
  <si>
    <t xml:space="preserve"> 0.49</t>
  </si>
  <si>
    <t>Location</t>
  </si>
  <si>
    <t>YTD Total</t>
  </si>
  <si>
    <t>9/8-YE usage</t>
  </si>
  <si>
    <t>YE</t>
  </si>
  <si>
    <t>agrisense</t>
  </si>
  <si>
    <t>MickelsenFarms</t>
  </si>
  <si>
    <t>pivot123</t>
  </si>
  <si>
    <t>Top Hill-2</t>
  </si>
  <si>
    <t>Top Hill-4</t>
  </si>
  <si>
    <t>Taylor Farm-4</t>
  </si>
  <si>
    <t>O-11</t>
  </si>
  <si>
    <t>I-2D</t>
  </si>
  <si>
    <t>I-36D</t>
  </si>
  <si>
    <t>I-14D</t>
  </si>
  <si>
    <t>Lusk-1</t>
  </si>
  <si>
    <t>Lusk-3</t>
  </si>
  <si>
    <t>Market Lake Tail End</t>
  </si>
  <si>
    <t>H-18</t>
  </si>
  <si>
    <t>H-30</t>
  </si>
  <si>
    <t>H-2</t>
  </si>
  <si>
    <t>QP-10D</t>
  </si>
  <si>
    <t>WH-1</t>
  </si>
  <si>
    <t>WH-2</t>
  </si>
  <si>
    <t>WH-3</t>
  </si>
  <si>
    <t>WH-4</t>
  </si>
  <si>
    <t>WH-5</t>
  </si>
  <si>
    <t>WH-6</t>
  </si>
  <si>
    <t>TR-1</t>
  </si>
  <si>
    <t>TR-2</t>
  </si>
  <si>
    <t>TR-12</t>
  </si>
  <si>
    <t>TR-14</t>
  </si>
  <si>
    <t>TR-15</t>
  </si>
  <si>
    <t>TR-17</t>
  </si>
  <si>
    <t>TR-19</t>
  </si>
  <si>
    <t>D-5</t>
  </si>
  <si>
    <t>D-6</t>
  </si>
  <si>
    <t>H-5</t>
  </si>
  <si>
    <t>I-5</t>
  </si>
  <si>
    <t>O-5</t>
  </si>
  <si>
    <t>O-6</t>
  </si>
  <si>
    <t>O-9</t>
  </si>
  <si>
    <t>E-29</t>
  </si>
  <si>
    <t>r-6</t>
  </si>
  <si>
    <t>w-4</t>
  </si>
  <si>
    <t>TOTAL</t>
  </si>
  <si>
    <t>N-4</t>
  </si>
  <si>
    <t>Call</t>
  </si>
  <si>
    <t>QP-25</t>
  </si>
  <si>
    <t>rim</t>
  </si>
  <si>
    <t>http://pivotrac.com/pivrain3</t>
  </si>
  <si>
    <t>ac in-week</t>
  </si>
  <si>
    <t>ac in to date</t>
  </si>
  <si>
    <t>start date</t>
  </si>
  <si>
    <t>end date</t>
  </si>
  <si>
    <t>flow gpm</t>
  </si>
  <si>
    <t xml:space="preserve"> rain</t>
  </si>
  <si>
    <t xml:space="preserve"> ac-in week</t>
  </si>
  <si>
    <t xml:space="preserve"> ac-in to date</t>
  </si>
  <si>
    <t xml:space="preserve"> start date</t>
  </si>
  <si>
    <t xml:space="preserve"> end date</t>
  </si>
  <si>
    <t xml:space="preserve"> flow gpm</t>
  </si>
  <si>
    <t xml:space="preserve"> 2024-05-20</t>
  </si>
  <si>
    <t xml:space="preserve"> 2024-05-26</t>
  </si>
  <si>
    <t xml:space="preserve"> 2024-06-10</t>
  </si>
  <si>
    <t xml:space="preserve"> 2024-06-16</t>
  </si>
  <si>
    <t>E-5 M1</t>
  </si>
  <si>
    <t>E-5 M2</t>
  </si>
  <si>
    <t>E-8 M2</t>
  </si>
  <si>
    <t>O-7 8 M4</t>
  </si>
  <si>
    <t>O-7 8 M6</t>
  </si>
  <si>
    <t xml:space="preserve"> 2024-06-19</t>
  </si>
  <si>
    <t xml:space="preserve"> 2024-06-25</t>
  </si>
  <si>
    <t xml:space="preserve"> 2024-06-24</t>
  </si>
  <si>
    <t xml:space="preserve"> 2024-06-30</t>
  </si>
  <si>
    <t xml:space="preserve"> 2024-07-01</t>
  </si>
  <si>
    <t xml:space="preserve"> 2024-07-07</t>
  </si>
  <si>
    <t xml:space="preserve"> 2024-07-08</t>
  </si>
  <si>
    <t xml:space="preserve"> 2024-07-14</t>
  </si>
  <si>
    <t xml:space="preserve"> 2024-07-15</t>
  </si>
  <si>
    <t xml:space="preserve"> 2024-07-21</t>
  </si>
  <si>
    <t xml:space="preserve"> 2024-07-22</t>
  </si>
  <si>
    <t xml:space="preserve"> 2024-07-28</t>
  </si>
  <si>
    <t xml:space="preserve"> 2024-07-29</t>
  </si>
  <si>
    <t xml:space="preserve"> 2024-08-04</t>
  </si>
  <si>
    <t xml:space="preserve"> 2024-08-05</t>
  </si>
  <si>
    <t xml:space="preserve"> 2024-08-11</t>
  </si>
  <si>
    <t xml:space="preserve"> 2024-08-12</t>
  </si>
  <si>
    <t xml:space="preserve"> 2024-08-18</t>
  </si>
  <si>
    <t xml:space="preserve"> 2024-08-19</t>
  </si>
  <si>
    <t xml:space="preserve"> 2024-08-25</t>
  </si>
  <si>
    <t xml:space="preserve"> 2024-08-26</t>
  </si>
  <si>
    <t xml:space="preserve"> 2024-09-01</t>
  </si>
  <si>
    <t xml:space="preserve"> 2024-09-02</t>
  </si>
  <si>
    <t xml:space="preserve"> 2024-09-08</t>
  </si>
  <si>
    <t xml:space="preserve"> 2024-09-09</t>
  </si>
  <si>
    <t xml:space="preserve"> 2024-09-15</t>
  </si>
  <si>
    <t xml:space="preserve"> 2024-09-16</t>
  </si>
  <si>
    <t xml:space="preserve"> 2024-09-22</t>
  </si>
  <si>
    <t xml:space="preserve"> 2024-09-23</t>
  </si>
  <si>
    <t xml:space="preserve"> 2024-09-29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</si>
</sst>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Arial"/>
      <family val="2"/>
    </font>
    <font>
      <sz val="11"/>
      <color rgb="FF000000"/>
      <name val="Calibri"/>
      <family val="2"/>
    </font>
  </fonts>
  <fills count="42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44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7" applyNumberFormat="0" applyFill="0" applyAlignment="0" applyProtection="0"/>
    <xf numFmtId="0" fontId="8" fillId="0" borderId="8" applyNumberFormat="0" applyFill="0" applyAlignment="0" applyProtection="0"/>
    <xf numFmtId="0" fontId="9" fillId="0" borderId="9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10" applyNumberFormat="0" applyAlignment="0" applyProtection="0"/>
    <xf numFmtId="0" fontId="14" fillId="8" borderId="11" applyNumberFormat="0" applyAlignment="0" applyProtection="0"/>
    <xf numFmtId="0" fontId="15" fillId="8" borderId="10" applyNumberFormat="0" applyAlignment="0" applyProtection="0"/>
    <xf numFmtId="0" fontId="16" fillId="0" borderId="12" applyNumberFormat="0" applyFill="0" applyAlignment="0" applyProtection="0"/>
    <xf numFmtId="0" fontId="17" fillId="9" borderId="13" applyNumberFormat="0" applyAlignment="0" applyProtection="0"/>
    <xf numFmtId="0" fontId="18" fillId="0" borderId="0" applyNumberFormat="0" applyFill="0" applyBorder="0" applyAlignment="0" applyProtection="0"/>
    <xf numFmtId="0" fontId="1" fillId="10" borderId="14" applyNumberFormat="0" applyFont="0" applyAlignment="0" applyProtection="0"/>
    <xf numFmtId="0" fontId="19" fillId="0" borderId="0" applyNumberFormat="0" applyFill="0" applyBorder="0" applyAlignment="0" applyProtection="0"/>
    <xf numFmtId="0" fontId="2" fillId="0" borderId="15" applyNumberFormat="0" applyFill="0" applyAlignment="0" applyProtection="0"/>
    <xf numFmtId="0" fontId="20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20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0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0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0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0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43" fontId="1" fillId="0" borderId="0" applyFont="0" applyFill="0" applyBorder="0" applyAlignment="0" applyProtection="0"/>
  </cellStyleXfs>
  <cellXfs count="46">
    <xf numFmtId="0" fontId="0" fillId="0" borderId="0" xfId="0"/>
    <xf numFmtId="14" fontId="0" fillId="0" borderId="0" xfId="0" applyNumberFormat="1"/>
    <xf numFmtId="2" fontId="0" fillId="0" borderId="0" xfId="0" applyNumberFormat="1"/>
    <xf numFmtId="0" fontId="2" fillId="0" borderId="3" xfId="0" applyFont="1" applyBorder="1"/>
    <xf numFmtId="0" fontId="2" fillId="0" borderId="3" xfId="0" applyFont="1" applyBorder="1" applyAlignment="1">
      <alignment horizontal="right"/>
    </xf>
    <xf numFmtId="0" fontId="2" fillId="0" borderId="4" xfId="0" applyFont="1" applyBorder="1"/>
    <xf numFmtId="0" fontId="3" fillId="0" borderId="0" xfId="0" applyFont="1"/>
    <xf numFmtId="0" fontId="4" fillId="0" borderId="0" xfId="0" applyFont="1"/>
    <xf numFmtId="0" fontId="2" fillId="0" borderId="1" xfId="0" applyFont="1" applyBorder="1"/>
    <xf numFmtId="0" fontId="0" fillId="0" borderId="2" xfId="0" applyBorder="1"/>
    <xf numFmtId="0" fontId="2" fillId="0" borderId="0" xfId="0" applyFont="1"/>
    <xf numFmtId="0" fontId="0" fillId="2" borderId="6" xfId="0" applyFill="1" applyBorder="1"/>
    <xf numFmtId="0" fontId="2" fillId="2" borderId="6" xfId="0" applyFont="1" applyFill="1" applyBorder="1"/>
    <xf numFmtId="0" fontId="2" fillId="2" borderId="5" xfId="0" applyFont="1" applyFill="1" applyBorder="1"/>
    <xf numFmtId="0" fontId="2" fillId="2" borderId="6" xfId="0" applyFont="1" applyFill="1" applyBorder="1" applyAlignment="1">
      <alignment horizontal="right"/>
    </xf>
    <xf numFmtId="0" fontId="0" fillId="3" borderId="0" xfId="0" applyFill="1"/>
    <xf numFmtId="43" fontId="0" fillId="0" borderId="0" xfId="0" applyNumberFormat="1"/>
    <xf numFmtId="49" fontId="0" fillId="0" borderId="0" xfId="0" applyNumberFormat="1"/>
    <xf numFmtId="14" fontId="0" fillId="0" borderId="0" xfId="0" applyNumberFormat="1" applyAlignment="1">
      <alignment horizontal="left"/>
    </xf>
    <xf numFmtId="14" fontId="2" fillId="0" borderId="3" xfId="0" applyNumberFormat="1" applyFont="1" applyBorder="1"/>
    <xf numFmtId="22" fontId="0" fillId="0" borderId="0" xfId="0" applyNumberFormat="1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14" fontId="2" fillId="0" borderId="0" xfId="0" applyNumberFormat="1" applyFont="1"/>
    <xf numFmtId="0" fontId="22" fillId="0" borderId="0" xfId="0" applyFont="1"/>
    <xf numFmtId="0" fontId="0" fillId="35" borderId="0" xfId="0" applyFill="1"/>
    <xf numFmtId="0" fontId="2" fillId="35" borderId="0" xfId="0" applyFont="1" applyFill="1"/>
    <xf numFmtId="0" fontId="5" fillId="35" borderId="0" xfId="1" applyFill="1"/>
    <xf numFmtId="0" fontId="0" fillId="35" borderId="0" xfId="0" applyFill="1" applyAlignment="1">
      <alignment horizontal="right"/>
    </xf>
    <xf numFmtId="0" fontId="0" fillId="35" borderId="16" xfId="0" applyFill="1" applyBorder="1"/>
    <xf numFmtId="49" fontId="0" fillId="35" borderId="0" xfId="0" applyNumberFormat="1" applyFill="1" applyAlignment="1">
      <alignment horizontal="left"/>
    </xf>
    <xf numFmtId="0" fontId="0" fillId="0" borderId="0" xfId="0" applyAlignment="1">
      <alignment horizontal="right"/>
    </xf>
    <xf numFmtId="0" fontId="0" fillId="0" borderId="16" xfId="0" applyBorder="1"/>
    <xf numFmtId="0" fontId="0" fillId="36" borderId="0" xfId="0" applyFill="1"/>
    <xf numFmtId="49" fontId="23" fillId="0" borderId="2" xfId="0" applyNumberFormat="1" applyFont="1" applyBorder="1"/>
    <xf numFmtId="0" fontId="0" fillId="37" borderId="0" xfId="0" applyFill="1"/>
    <xf numFmtId="49" fontId="23" fillId="0" borderId="2" xfId="0" applyNumberFormat="1" applyFont="1" applyBorder="1" applyAlignment="1">
      <alignment horizontal="left"/>
    </xf>
    <xf numFmtId="0" fontId="0" fillId="38" borderId="17" xfId="0" applyFill="1" applyBorder="1"/>
    <xf numFmtId="0" fontId="0" fillId="0" borderId="17" xfId="0" applyBorder="1"/>
    <xf numFmtId="49" fontId="2" fillId="0" borderId="1" xfId="0" applyNumberFormat="1" applyFont="1" applyBorder="1"/>
    <xf numFmtId="0" fontId="0" fillId="39" borderId="0" xfId="0" applyFill="1"/>
    <xf numFmtId="0" fontId="0" fillId="40" borderId="0" xfId="0" applyFill="1"/>
    <xf numFmtId="0" fontId="0" fillId="41" borderId="0" xfId="0" applyFill="1"/>
    <xf numFmtId="43" fontId="0" fillId="0" borderId="0" xfId="43" applyFont="1"/>
    <xf numFmtId="164" fontId="0" fillId="0" borderId="0" xfId="43" applyNumberFormat="1" applyFont="1"/>
    <xf numFmtId="2" fontId="23" fillId="0" borderId="2" xfId="0" applyNumberFormat="1" applyFont="1" applyBorder="1" applyAlignment="1">
      <alignment horizontal="right"/>
    </xf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43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1" builtinId="8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4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166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6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489EAA"/>
      <color rgb="FF52D252"/>
      <color rgb="FFF3F373"/>
      <color rgb="FFF37388"/>
      <color rgb="FF60D0E6"/>
      <color rgb="FFAA72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styles" Target="styles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sharedStrings" Target="sharedStrings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theme" Target="theme/theme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connections" Target="connection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6" Type="http://schemas.openxmlformats.org/officeDocument/2006/relationships/worksheet" Target="worksheets/sheet1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85.xml.rels><?xml version="1.0" encoding="UTF-8" standalone="yes"?>
<Relationships xmlns="http://schemas.openxmlformats.org/package/2006/relationships"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86.xml.rels><?xml version="1.0" encoding="UTF-8" standalone="yes"?>
<Relationships xmlns="http://schemas.openxmlformats.org/package/2006/relationships"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_rels/chart87.xml.rels><?xml version="1.0" encoding="UTF-8" standalone="yes"?>
<Relationships xmlns="http://schemas.openxmlformats.org/package/2006/relationships"><Relationship Id="rId2" Type="http://schemas.microsoft.com/office/2011/relationships/chartColorStyle" Target="colors87.xml"/><Relationship Id="rId1" Type="http://schemas.microsoft.com/office/2011/relationships/chartStyle" Target="style87.xml"/></Relationships>
</file>

<file path=xl/charts/_rels/chart88.xml.rels><?xml version="1.0" encoding="UTF-8" standalone="yes"?>
<Relationships xmlns="http://schemas.openxmlformats.org/package/2006/relationships"><Relationship Id="rId2" Type="http://schemas.microsoft.com/office/2011/relationships/chartColorStyle" Target="colors88.xml"/><Relationship Id="rId1" Type="http://schemas.microsoft.com/office/2011/relationships/chartStyle" Target="style88.xml"/></Relationships>
</file>

<file path=xl/charts/_rels/chart89.xml.rels><?xml version="1.0" encoding="UTF-8" standalone="yes"?>
<Relationships xmlns="http://schemas.openxmlformats.org/package/2006/relationships"><Relationship Id="rId2" Type="http://schemas.microsoft.com/office/2011/relationships/chartColorStyle" Target="colors89.xml"/><Relationship Id="rId1" Type="http://schemas.microsoft.com/office/2011/relationships/chartStyle" Target="style89.xml"/></Relationships>
</file>

<file path=xl/charts/_rels/chart90.xml.rels><?xml version="1.0" encoding="UTF-8" standalone="yes"?>
<Relationships xmlns="http://schemas.openxmlformats.org/package/2006/relationships"><Relationship Id="rId2" Type="http://schemas.microsoft.com/office/2011/relationships/chartColorStyle" Target="colors90.xml"/><Relationship Id="rId1" Type="http://schemas.microsoft.com/office/2011/relationships/chartStyle" Target="style90.xml"/></Relationships>
</file>

<file path=xl/charts/_rels/chart91.xml.rels><?xml version="1.0" encoding="UTF-8" standalone="yes"?>
<Relationships xmlns="http://schemas.openxmlformats.org/package/2006/relationships"><Relationship Id="rId2" Type="http://schemas.microsoft.com/office/2011/relationships/chartColorStyle" Target="colors91.xml"/><Relationship Id="rId1" Type="http://schemas.microsoft.com/office/2011/relationships/chartStyle" Target="style91.xml"/></Relationships>
</file>

<file path=xl/charts/_rels/chart92.xml.rels><?xml version="1.0" encoding="UTF-8" standalone="yes"?>
<Relationships xmlns="http://schemas.openxmlformats.org/package/2006/relationships"><Relationship Id="rId2" Type="http://schemas.microsoft.com/office/2011/relationships/chartColorStyle" Target="colors92.xml"/><Relationship Id="rId1" Type="http://schemas.microsoft.com/office/2011/relationships/chartStyle" Target="style92.xml"/></Relationships>
</file>

<file path=xl/charts/_rels/chart93.xml.rels><?xml version="1.0" encoding="UTF-8" standalone="yes"?>
<Relationships xmlns="http://schemas.openxmlformats.org/package/2006/relationships"><Relationship Id="rId2" Type="http://schemas.microsoft.com/office/2011/relationships/chartColorStyle" Target="colors93.xml"/><Relationship Id="rId1" Type="http://schemas.microsoft.com/office/2011/relationships/chartStyle" Target="style93.xml"/></Relationships>
</file>

<file path=xl/charts/_rels/chart94.xml.rels><?xml version="1.0" encoding="UTF-8" standalone="yes"?>
<Relationships xmlns="http://schemas.openxmlformats.org/package/2006/relationships"><Relationship Id="rId2" Type="http://schemas.microsoft.com/office/2011/relationships/chartColorStyle" Target="colors94.xml"/><Relationship Id="rId1" Type="http://schemas.microsoft.com/office/2011/relationships/chartStyle" Target="style94.xml"/></Relationships>
</file>

<file path=xl/charts/_rels/chart95.xml.rels><?xml version="1.0" encoding="UTF-8" standalone="yes"?>
<Relationships xmlns="http://schemas.openxmlformats.org/package/2006/relationships"><Relationship Id="rId2" Type="http://schemas.microsoft.com/office/2011/relationships/chartColorStyle" Target="colors95.xml"/><Relationship Id="rId1" Type="http://schemas.microsoft.com/office/2011/relationships/chartStyle" Target="style95.xml"/></Relationships>
</file>

<file path=xl/charts/_rels/chart96.xml.rels><?xml version="1.0" encoding="UTF-8" standalone="yes"?>
<Relationships xmlns="http://schemas.openxmlformats.org/package/2006/relationships"><Relationship Id="rId2" Type="http://schemas.microsoft.com/office/2011/relationships/chartColorStyle" Target="colors96.xml"/><Relationship Id="rId1" Type="http://schemas.microsoft.com/office/2011/relationships/chartStyle" Target="style96.xml"/></Relationships>
</file>

<file path=xl/charts/_rels/chart97.xml.rels><?xml version="1.0" encoding="UTF-8" standalone="yes"?>
<Relationships xmlns="http://schemas.openxmlformats.org/package/2006/relationships"><Relationship Id="rId2" Type="http://schemas.microsoft.com/office/2011/relationships/chartColorStyle" Target="colors97.xml"/><Relationship Id="rId1" Type="http://schemas.microsoft.com/office/2011/relationships/chartStyle" Target="style97.xml"/></Relationships>
</file>

<file path=xl/charts/_rels/chart98.xml.rels><?xml version="1.0" encoding="UTF-8" standalone="yes"?>
<Relationships xmlns="http://schemas.openxmlformats.org/package/2006/relationships"><Relationship Id="rId2" Type="http://schemas.microsoft.com/office/2011/relationships/chartColorStyle" Target="colors98.xml"/><Relationship Id="rId1" Type="http://schemas.microsoft.com/office/2011/relationships/chartStyle" Target="style98.xml"/></Relationships>
</file>

<file path=xl/charts/_rels/chart99.xml.rels><?xml version="1.0" encoding="UTF-8" standalone="yes"?>
<Relationships xmlns="http://schemas.openxmlformats.org/package/2006/relationships"><Relationship Id="rId2" Type="http://schemas.microsoft.com/office/2011/relationships/chartColorStyle" Target="colors99.xml"/><Relationship Id="rId1" Type="http://schemas.microsoft.com/office/2011/relationships/chartStyle" Target="style99.xml"/></Relationships>
</file>

<file path=xl/charts/_rels/chart100.xml.rels><?xml version="1.0" encoding="UTF-8" standalone="yes"?>
<Relationships xmlns="http://schemas.openxmlformats.org/package/2006/relationships"><Relationship Id="rId2" Type="http://schemas.microsoft.com/office/2011/relationships/chartColorStyle" Target="colors100.xml"/><Relationship Id="rId1" Type="http://schemas.microsoft.com/office/2011/relationships/chartStyle" Target="style100.xml"/></Relationships>
</file>

<file path=xl/charts/_rels/chart101.xml.rels><?xml version="1.0" encoding="UTF-8" standalone="yes"?>
<Relationships xmlns="http://schemas.openxmlformats.org/package/2006/relationships"><Relationship Id="rId2" Type="http://schemas.microsoft.com/office/2011/relationships/chartColorStyle" Target="colors101.xml"/><Relationship Id="rId1" Type="http://schemas.microsoft.com/office/2011/relationships/chartStyle" Target="style101.xml"/></Relationships>
</file>

<file path=xl/charts/_rels/chart102.xml.rels><?xml version="1.0" encoding="UTF-8" standalone="yes"?>
<Relationships xmlns="http://schemas.openxmlformats.org/package/2006/relationships"><Relationship Id="rId2" Type="http://schemas.microsoft.com/office/2011/relationships/chartColorStyle" Target="colors102.xml"/><Relationship Id="rId1" Type="http://schemas.microsoft.com/office/2011/relationships/chartStyle" Target="style102.xml"/></Relationships>
</file>

<file path=xl/charts/_rels/chart103.xml.rels><?xml version="1.0" encoding="UTF-8" standalone="yes"?>
<Relationships xmlns="http://schemas.openxmlformats.org/package/2006/relationships"><Relationship Id="rId2" Type="http://schemas.microsoft.com/office/2011/relationships/chartColorStyle" Target="colors103.xml"/><Relationship Id="rId1" Type="http://schemas.microsoft.com/office/2011/relationships/chartStyle" Target="style103.xml"/></Relationships>
</file>

<file path=xl/charts/_rels/chart104.xml.rels><?xml version="1.0" encoding="UTF-8" standalone="yes"?>
<Relationships xmlns="http://schemas.openxmlformats.org/package/2006/relationships"><Relationship Id="rId2" Type="http://schemas.microsoft.com/office/2011/relationships/chartColorStyle" Target="colors104.xml"/><Relationship Id="rId1" Type="http://schemas.microsoft.com/office/2011/relationships/chartStyle" Target="style104.xml"/></Relationships>
</file>

<file path=xl/charts/_rels/chart105.xml.rels><?xml version="1.0" encoding="UTF-8" standalone="yes"?>
<Relationships xmlns="http://schemas.openxmlformats.org/package/2006/relationships"><Relationship Id="rId2" Type="http://schemas.microsoft.com/office/2011/relationships/chartColorStyle" Target="colors105.xml"/><Relationship Id="rId1" Type="http://schemas.microsoft.com/office/2011/relationships/chartStyle" Target="style105.xml"/></Relationships>
</file>

<file path=xl/charts/_rels/chart106.xml.rels><?xml version="1.0" encoding="UTF-8" standalone="yes"?>
<Relationships xmlns="http://schemas.openxmlformats.org/package/2006/relationships"><Relationship Id="rId2" Type="http://schemas.microsoft.com/office/2011/relationships/chartColorStyle" Target="colors106.xml"/><Relationship Id="rId1" Type="http://schemas.microsoft.com/office/2011/relationships/chartStyle" Target="style106.xml"/></Relationships>
</file>

<file path=xl/charts/_rels/chart107.xml.rels><?xml version="1.0" encoding="UTF-8" standalone="yes"?>
<Relationships xmlns="http://schemas.openxmlformats.org/package/2006/relationships"><Relationship Id="rId2" Type="http://schemas.microsoft.com/office/2011/relationships/chartColorStyle" Target="colors107.xml"/><Relationship Id="rId1" Type="http://schemas.microsoft.com/office/2011/relationships/chartStyle" Target="style107.xml"/></Relationships>
</file>

<file path=xl/charts/_rels/chart108.xml.rels><?xml version="1.0" encoding="UTF-8" standalone="yes"?>
<Relationships xmlns="http://schemas.openxmlformats.org/package/2006/relationships"><Relationship Id="rId2" Type="http://schemas.microsoft.com/office/2011/relationships/chartColorStyle" Target="colors108.xml"/><Relationship Id="rId1" Type="http://schemas.microsoft.com/office/2011/relationships/chartStyle" Target="style108.xml"/></Relationships>
</file>

<file path=xl/charts/_rels/chart109.xml.rels><?xml version="1.0" encoding="UTF-8" standalone="yes"?>
<Relationships xmlns="http://schemas.openxmlformats.org/package/2006/relationships"><Relationship Id="rId2" Type="http://schemas.microsoft.com/office/2011/relationships/chartColorStyle" Target="colors109.xml"/><Relationship Id="rId1" Type="http://schemas.microsoft.com/office/2011/relationships/chartStyle" Target="style109.xml"/></Relationships>
</file>

<file path=xl/charts/_rels/chart110.xml.rels><?xml version="1.0" encoding="UTF-8" standalone="yes"?>
<Relationships xmlns="http://schemas.openxmlformats.org/package/2006/relationships"><Relationship Id="rId2" Type="http://schemas.microsoft.com/office/2011/relationships/chartColorStyle" Target="colors110.xml"/><Relationship Id="rId1" Type="http://schemas.microsoft.com/office/2011/relationships/chartStyle" Target="style110.xml"/></Relationships>
</file>

<file path=xl/charts/_rels/chart111.xml.rels><?xml version="1.0" encoding="UTF-8" standalone="yes"?>
<Relationships xmlns="http://schemas.openxmlformats.org/package/2006/relationships"><Relationship Id="rId2" Type="http://schemas.microsoft.com/office/2011/relationships/chartColorStyle" Target="colors111.xml"/><Relationship Id="rId1" Type="http://schemas.microsoft.com/office/2011/relationships/chartStyle" Target="style111.xml"/></Relationships>
</file>

<file path=xl/charts/_rels/chart112.xml.rels><?xml version="1.0" encoding="UTF-8" standalone="yes"?>
<Relationships xmlns="http://schemas.openxmlformats.org/package/2006/relationships"><Relationship Id="rId2" Type="http://schemas.microsoft.com/office/2011/relationships/chartColorStyle" Target="colors112.xml"/><Relationship Id="rId1" Type="http://schemas.microsoft.com/office/2011/relationships/chartStyle" Target="style112.xml"/></Relationships>
</file>

<file path=xl/charts/_rels/chart113.xml.rels><?xml version="1.0" encoding="UTF-8" standalone="yes"?>
<Relationships xmlns="http://schemas.openxmlformats.org/package/2006/relationships"><Relationship Id="rId2" Type="http://schemas.microsoft.com/office/2011/relationships/chartColorStyle" Target="colors113.xml"/><Relationship Id="rId1" Type="http://schemas.microsoft.com/office/2011/relationships/chartStyle" Target="style113.xml"/></Relationships>
</file>

<file path=xl/charts/_rels/chart114.xml.rels><?xml version="1.0" encoding="UTF-8" standalone="yes"?>
<Relationships xmlns="http://schemas.openxmlformats.org/package/2006/relationships"><Relationship Id="rId2" Type="http://schemas.microsoft.com/office/2011/relationships/chartColorStyle" Target="colors114.xml"/><Relationship Id="rId1" Type="http://schemas.microsoft.com/office/2011/relationships/chartStyle" Target="style114.xml"/></Relationships>
</file>

<file path=xl/charts/_rels/chart115.xml.rels><?xml version="1.0" encoding="UTF-8" standalone="yes"?>
<Relationships xmlns="http://schemas.openxmlformats.org/package/2006/relationships"><Relationship Id="rId2" Type="http://schemas.microsoft.com/office/2011/relationships/chartColorStyle" Target="colors115.xml"/><Relationship Id="rId1" Type="http://schemas.microsoft.com/office/2011/relationships/chartStyle" Target="style115.xml"/></Relationships>
</file>

<file path=xl/charts/_rels/chart116.xml.rels><?xml version="1.0" encoding="UTF-8" standalone="yes"?>
<Relationships xmlns="http://schemas.openxmlformats.org/package/2006/relationships"><Relationship Id="rId2" Type="http://schemas.microsoft.com/office/2011/relationships/chartColorStyle" Target="colors116.xml"/><Relationship Id="rId1" Type="http://schemas.microsoft.com/office/2011/relationships/chartStyle" Target="style116.xml"/></Relationships>
</file>

<file path=xl/charts/_rels/chart117.xml.rels><?xml version="1.0" encoding="UTF-8" standalone="yes"?>
<Relationships xmlns="http://schemas.openxmlformats.org/package/2006/relationships"><Relationship Id="rId2" Type="http://schemas.microsoft.com/office/2011/relationships/chartColorStyle" Target="colors117.xml"/><Relationship Id="rId1" Type="http://schemas.microsoft.com/office/2011/relationships/chartStyle" Target="style117.xml"/></Relationships>
</file>

<file path=xl/charts/_rels/chart118.xml.rels><?xml version="1.0" encoding="UTF-8" standalone="yes"?>
<Relationships xmlns="http://schemas.openxmlformats.org/package/2006/relationships"><Relationship Id="rId2" Type="http://schemas.microsoft.com/office/2011/relationships/chartColorStyle" Target="colors118.xml"/><Relationship Id="rId1" Type="http://schemas.microsoft.com/office/2011/relationships/chartStyle" Target="style118.xml"/></Relationships>
</file>

<file path=xl/charts/_rels/chart119.xml.rels><?xml version="1.0" encoding="UTF-8" standalone="yes"?>
<Relationships xmlns="http://schemas.openxmlformats.org/package/2006/relationships"><Relationship Id="rId2" Type="http://schemas.microsoft.com/office/2011/relationships/chartColorStyle" Target="colors119.xml"/><Relationship Id="rId1" Type="http://schemas.microsoft.com/office/2011/relationships/chartStyle" Target="style119.xml"/></Relationships>
</file>

<file path=xl/charts/_rels/chart120.xml.rels><?xml version="1.0" encoding="UTF-8" standalone="yes"?>
<Relationships xmlns="http://schemas.openxmlformats.org/package/2006/relationships"><Relationship Id="rId2" Type="http://schemas.microsoft.com/office/2011/relationships/chartColorStyle" Target="colors120.xml"/><Relationship Id="rId1" Type="http://schemas.microsoft.com/office/2011/relationships/chartStyle" Target="style120.xml"/></Relationships>
</file>

<file path=xl/charts/_rels/chart121.xml.rels><?xml version="1.0" encoding="UTF-8" standalone="yes"?>
<Relationships xmlns="http://schemas.openxmlformats.org/package/2006/relationships"><Relationship Id="rId2" Type="http://schemas.microsoft.com/office/2011/relationships/chartColorStyle" Target="colors121.xml"/><Relationship Id="rId1" Type="http://schemas.microsoft.com/office/2011/relationships/chartStyle" Target="style121.xml"/></Relationships>
</file>

<file path=xl/charts/_rels/chart122.xml.rels><?xml version="1.0" encoding="UTF-8" standalone="yes"?>
<Relationships xmlns="http://schemas.openxmlformats.org/package/2006/relationships"><Relationship Id="rId2" Type="http://schemas.microsoft.com/office/2011/relationships/chartColorStyle" Target="colors122.xml"/><Relationship Id="rId1" Type="http://schemas.microsoft.com/office/2011/relationships/chartStyle" Target="style122.xml"/></Relationships>
</file>

<file path=xl/charts/_rels/chart123.xml.rels><?xml version="1.0" encoding="UTF-8" standalone="yes"?>
<Relationships xmlns="http://schemas.openxmlformats.org/package/2006/relationships"><Relationship Id="rId2" Type="http://schemas.microsoft.com/office/2011/relationships/chartColorStyle" Target="colors123.xml"/><Relationship Id="rId1" Type="http://schemas.microsoft.com/office/2011/relationships/chartStyle" Target="style123.xml"/></Relationships>
</file>

<file path=xl/charts/_rels/chart124.xml.rels><?xml version="1.0" encoding="UTF-8" standalone="yes"?>
<Relationships xmlns="http://schemas.openxmlformats.org/package/2006/relationships"><Relationship Id="rId2" Type="http://schemas.microsoft.com/office/2011/relationships/chartColorStyle" Target="colors124.xml"/><Relationship Id="rId1" Type="http://schemas.microsoft.com/office/2011/relationships/chartStyle" Target="style124.xml"/></Relationships>
</file>

<file path=xl/charts/_rels/chart125.xml.rels><?xml version="1.0" encoding="UTF-8" standalone="yes"?>
<Relationships xmlns="http://schemas.openxmlformats.org/package/2006/relationships"><Relationship Id="rId2" Type="http://schemas.microsoft.com/office/2011/relationships/chartColorStyle" Target="colors125.xml"/><Relationship Id="rId1" Type="http://schemas.microsoft.com/office/2011/relationships/chartStyle" Target="style125.xml"/></Relationships>
</file>

<file path=xl/charts/_rels/chart126.xml.rels><?xml version="1.0" encoding="UTF-8" standalone="yes"?>
<Relationships xmlns="http://schemas.openxmlformats.org/package/2006/relationships"><Relationship Id="rId2" Type="http://schemas.microsoft.com/office/2011/relationships/chartColorStyle" Target="colors126.xml"/><Relationship Id="rId1" Type="http://schemas.microsoft.com/office/2011/relationships/chartStyle" Target="style126.xml"/></Relationships>
</file>

<file path=xl/charts/_rels/chart127.xml.rels><?xml version="1.0" encoding="UTF-8" standalone="yes"?>
<Relationships xmlns="http://schemas.openxmlformats.org/package/2006/relationships"><Relationship Id="rId2" Type="http://schemas.microsoft.com/office/2011/relationships/chartColorStyle" Target="colors127.xml"/><Relationship Id="rId1" Type="http://schemas.microsoft.com/office/2011/relationships/chartStyle" Target="style127.xml"/></Relationships>
</file>

<file path=xl/charts/_rels/chart128.xml.rels><?xml version="1.0" encoding="UTF-8" standalone="yes"?>
<Relationships xmlns="http://schemas.openxmlformats.org/package/2006/relationships"><Relationship Id="rId2" Type="http://schemas.microsoft.com/office/2011/relationships/chartColorStyle" Target="colors128.xml"/><Relationship Id="rId1" Type="http://schemas.microsoft.com/office/2011/relationships/chartStyle" Target="style128.xml"/></Relationships>
</file>

<file path=xl/charts/_rels/chart129.xml.rels><?xml version="1.0" encoding="UTF-8" standalone="yes"?>
<Relationships xmlns="http://schemas.openxmlformats.org/package/2006/relationships"><Relationship Id="rId2" Type="http://schemas.microsoft.com/office/2011/relationships/chartColorStyle" Target="colors129.xml"/><Relationship Id="rId1" Type="http://schemas.microsoft.com/office/2011/relationships/chartStyle" Target="style12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Imperial</a:t>
            </a:r>
            <a:r>
              <a:rPr lang="en-US" baseline="0"/>
              <a:t> Cannon Rent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0325239517474109E-2"/>
          <c:y val="0.10858378229037162"/>
          <c:w val="0.95779473790200742"/>
          <c:h val="0.8139421196526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'Group 1'!$A$4</c:f>
              <c:strCache>
                <c:ptCount val="1"/>
                <c:pt idx="0">
                  <c:v>.ET 1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1'!$H$2:$Q$2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1'!$H$4:$Q$4</c:f>
              <c:numCache>
                <c:formatCode>General</c:formatCode>
                <c:ptCount val="3"/>
                <c:pt idx="0">
                  <c:v>1.8200000000000003</c:v>
                </c:pt>
                <c:pt idx="1">
                  <c:v>1.610000000000003</c:v>
                </c:pt>
                <c:pt idx="2">
                  <c:v>1.2200000000000024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0637-4235-88B6-BEAD0F68FE42}"/>
            </c:ext>
          </c:extLst>
        </c:ser>
        <c:ser>
          <c:idx val="1"/>
          <c:order val="1"/>
          <c:tx>
            <c:strRef>
              <c:f>'Group 1'!$A$5</c:f>
              <c:strCache>
                <c:ptCount val="1"/>
                <c:pt idx="0">
                  <c:v>I-4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1'!$H$2:$Q$2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1'!$H$5:$Q$5</c:f>
              <c:numCache>
                <c:formatCode>General</c:formatCode>
                <c:ptCount val="3"/>
                <c:pt idx="0">
                  <c:v>0.17000000000000171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0637-4235-88B6-BEAD0F68FE42}"/>
            </c:ext>
          </c:extLst>
        </c:ser>
        <c:ser>
          <c:idx val="2"/>
          <c:order val="2"/>
          <c:tx>
            <c:strRef>
              <c:f>'Group 1'!$A$6</c:f>
              <c:strCache>
                <c:ptCount val="1"/>
                <c:pt idx="0">
                  <c:v>I-14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1'!$H$2:$Q$2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1'!$H$6:$Q$6</c:f>
              <c:numCache>
                <c:formatCode>General</c:formatCode>
                <c:ptCount val="3"/>
                <c:pt idx="0">
                  <c:v>8.9999999999999858E-2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0637-4235-88B6-BEAD0F68FE42}"/>
            </c:ext>
          </c:extLst>
        </c:ser>
        <c:ser>
          <c:idx val="3"/>
          <c:order val="3"/>
          <c:tx>
            <c:strRef>
              <c:f>'Group 1'!$A$7</c:f>
              <c:strCache>
                <c:ptCount val="1"/>
                <c:pt idx="0">
                  <c:v>I-15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1'!$H$2:$Q$2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1'!$H$7:$Q$7</c:f>
              <c:numCache>
                <c:formatCode>General</c:formatCode>
                <c:ptCount val="3"/>
                <c:pt idx="0">
                  <c:v>0.14000000000000057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C-0637-4235-88B6-BEAD0F68FE42}"/>
            </c:ext>
          </c:extLst>
        </c:ser>
        <c:ser>
          <c:idx val="4"/>
          <c:order val="4"/>
          <c:tx>
            <c:strRef>
              <c:f>'Group 1'!$A$8</c:f>
              <c:strCache>
                <c:ptCount val="1"/>
                <c:pt idx="0">
                  <c:v>I-20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1'!$H$2:$Q$2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1'!$H$8:$Q$8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8A-4641-91E3-5ACFA668BED5}"/>
            </c:ext>
          </c:extLst>
        </c:ser>
        <c:ser>
          <c:idx val="5"/>
          <c:order val="5"/>
          <c:tx>
            <c:strRef>
              <c:f>'Group 1'!$A$9</c:f>
              <c:strCache>
                <c:ptCount val="1"/>
                <c:pt idx="0">
                  <c:v>I-21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1'!$H$2:$Q$2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1'!$H$9:$Q$9</c:f>
              <c:numCache>
                <c:formatCode>General</c:formatCode>
                <c:ptCount val="3"/>
                <c:pt idx="0">
                  <c:v>0.15000000000000213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8E-4BF8-8731-8EF085F6690D}"/>
            </c:ext>
          </c:extLst>
        </c:ser>
        <c:ser>
          <c:idx val="6"/>
          <c:order val="6"/>
          <c:tx>
            <c:strRef>
              <c:f>'Group 1'!$A$10</c:f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1'!$H$2:$Q$2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1'!$H$10:$Q$10</c:f>
            </c:numRef>
          </c:val>
          <c:extLst>
            <c:ext xmlns:c16="http://schemas.microsoft.com/office/drawing/2014/chart" uri="{C3380CC4-5D6E-409C-BE32-E72D297353CC}">
              <c16:uniqueId val="{00000002-948E-4BF8-8731-8EF085F6690D}"/>
            </c:ext>
          </c:extLst>
        </c:ser>
        <c:ser>
          <c:idx val="7"/>
          <c:order val="7"/>
          <c:tx>
            <c:strRef>
              <c:f>'Group 1'!$A$11</c:f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1'!$H$2:$Q$2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1'!$H$11:$Q$11</c:f>
            </c:numRef>
          </c:val>
          <c:extLst>
            <c:ext xmlns:c16="http://schemas.microsoft.com/office/drawing/2014/chart" uri="{C3380CC4-5D6E-409C-BE32-E72D297353CC}">
              <c16:uniqueId val="{00000000-2A02-46FD-AF33-75298BAF9095}"/>
            </c:ext>
          </c:extLst>
        </c:ser>
        <c:ser>
          <c:idx val="8"/>
          <c:order val="8"/>
          <c:tx>
            <c:strRef>
              <c:f>'Group 1'!$A$12</c:f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1'!$H$2:$Q$2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1'!$H$12:$Q$12</c:f>
            </c:numRef>
          </c:val>
          <c:extLst>
            <c:ext xmlns:c16="http://schemas.microsoft.com/office/drawing/2014/chart" uri="{C3380CC4-5D6E-409C-BE32-E72D297353CC}">
              <c16:uniqueId val="{00000001-2A02-46FD-AF33-75298BAF9095}"/>
            </c:ext>
          </c:extLst>
        </c:ser>
        <c:ser>
          <c:idx val="9"/>
          <c:order val="9"/>
          <c:tx>
            <c:strRef>
              <c:f>'Group 1'!$A$13</c:f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1'!$H$2:$Q$2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1'!$H$13:$Q$13</c:f>
            </c:numRef>
          </c:val>
          <c:extLst>
            <c:ext xmlns:c16="http://schemas.microsoft.com/office/drawing/2014/chart" uri="{C3380CC4-5D6E-409C-BE32-E72D297353CC}">
              <c16:uniqueId val="{00000002-2A02-46FD-AF33-75298BAF909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'Group 1'!$B$2</c:f>
              <c:strCache>
                <c:ptCount val="1"/>
                <c:pt idx="0">
                  <c:v> YTD 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'Group 1'!$A$3:$A$9</c:f>
              <c:strCache>
                <c:ptCount val="7"/>
                <c:pt idx="0">
                  <c:v>Rain</c:v>
                </c:pt>
                <c:pt idx="1">
                  <c:v>.ET 1</c:v>
                </c:pt>
                <c:pt idx="2">
                  <c:v>I-4</c:v>
                </c:pt>
                <c:pt idx="3">
                  <c:v>I-14</c:v>
                </c:pt>
                <c:pt idx="4">
                  <c:v>I-15</c:v>
                </c:pt>
                <c:pt idx="5">
                  <c:v>I-20</c:v>
                </c:pt>
                <c:pt idx="6">
                  <c:v>I-21</c:v>
                </c:pt>
              </c:strCache>
            </c:strRef>
          </c:cat>
          <c:val>
            <c:numRef>
              <c:f>'Group 1'!$B$3:$B$9</c:f>
              <c:numCache>
                <c:formatCode>General</c:formatCode>
                <c:ptCount val="7"/>
                <c:pt idx="0">
                  <c:v>0.23</c:v>
                </c:pt>
                <c:pt idx="1">
                  <c:v>21.750000000000007</c:v>
                </c:pt>
                <c:pt idx="2">
                  <c:v>19.329999999999998</c:v>
                </c:pt>
                <c:pt idx="3">
                  <c:v>22.27</c:v>
                </c:pt>
                <c:pt idx="4">
                  <c:v>20.53</c:v>
                </c:pt>
                <c:pt idx="5">
                  <c:v>19.510000000000002</c:v>
                </c:pt>
                <c:pt idx="6">
                  <c:v>20.61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B5-4F9E-83F4-5A2C3304966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49377392"/>
        <c:axId val="349378832"/>
      </c:barChart>
      <c:catAx>
        <c:axId val="3493773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378832"/>
        <c:crosses val="autoZero"/>
        <c:auto val="1"/>
        <c:lblAlgn val="ctr"/>
        <c:lblOffset val="100"/>
        <c:noMultiLvlLbl val="0"/>
      </c:catAx>
      <c:valAx>
        <c:axId val="349378832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49377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Imperial</a:t>
            </a:r>
            <a:r>
              <a:rPr lang="en-US" baseline="0"/>
              <a:t> Lott Rent</a:t>
            </a:r>
          </a:p>
        </c:rich>
      </c:tx>
      <c:layout>
        <c:manualLayout>
          <c:xMode val="edge"/>
          <c:yMode val="edge"/>
          <c:x val="0.40622476055366363"/>
          <c:y val="2.82187027229103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556800469335053E-2"/>
          <c:y val="9.805749227388029E-2"/>
          <c:w val="0.95779473790200742"/>
          <c:h val="0.8139421196526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'Group 2'!$A$4</c:f>
              <c:strCache>
                <c:ptCount val="1"/>
                <c:pt idx="0">
                  <c:v>.ET 2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2'!$H$2:$AB$2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2'!$H$4:$AB$4</c:f>
              <c:numCache>
                <c:formatCode>General</c:formatCode>
                <c:ptCount val="3"/>
                <c:pt idx="0">
                  <c:v>1.8200000000000003</c:v>
                </c:pt>
                <c:pt idx="1">
                  <c:v>1.610000000000003</c:v>
                </c:pt>
                <c:pt idx="2">
                  <c:v>1.2200000000000024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F0-43FD-86D6-CF6ED23AF66D}"/>
            </c:ext>
          </c:extLst>
        </c:ser>
        <c:ser>
          <c:idx val="1"/>
          <c:order val="1"/>
          <c:tx>
            <c:strRef>
              <c:f>'Group 2'!$A$5</c:f>
              <c:strCache>
                <c:ptCount val="1"/>
                <c:pt idx="0">
                  <c:v>I-9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2'!$H$2:$AB$2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2'!$H$5:$AB$5</c:f>
              <c:numCache>
                <c:formatCode>General</c:formatCode>
                <c:ptCount val="3"/>
                <c:pt idx="0">
                  <c:v>1.0199999999999996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F0-43FD-86D6-CF6ED23AF66D}"/>
            </c:ext>
          </c:extLst>
        </c:ser>
        <c:ser>
          <c:idx val="2"/>
          <c:order val="2"/>
          <c:tx>
            <c:strRef>
              <c:f>'Group 2'!$A$6</c:f>
              <c:strCache>
                <c:ptCount val="1"/>
                <c:pt idx="0">
                  <c:v>I-10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2'!$H$2:$AB$2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2'!$H$6:$AB$6</c:f>
              <c:numCache>
                <c:formatCode>General</c:formatCode>
                <c:ptCount val="3"/>
                <c:pt idx="0">
                  <c:v>0.98999999999999844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4F0-43FD-86D6-CF6ED23AF66D}"/>
            </c:ext>
          </c:extLst>
        </c:ser>
        <c:ser>
          <c:idx val="3"/>
          <c:order val="3"/>
          <c:tx>
            <c:strRef>
              <c:f>'Group 2'!$A$7</c:f>
              <c:strCache>
                <c:ptCount val="1"/>
                <c:pt idx="0">
                  <c:v>I-12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2'!$H$2:$AB$2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2'!$H$7:$AB$7</c:f>
              <c:numCache>
                <c:formatCode>General</c:formatCode>
                <c:ptCount val="3"/>
                <c:pt idx="0">
                  <c:v>1.6600000000000001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4F0-43FD-86D6-CF6ED23AF66D}"/>
            </c:ext>
          </c:extLst>
        </c:ser>
        <c:ser>
          <c:idx val="4"/>
          <c:order val="4"/>
          <c:tx>
            <c:strRef>
              <c:f>'Group 2'!$A$8</c:f>
              <c:strCache>
                <c:ptCount val="1"/>
                <c:pt idx="0">
                  <c:v>I-13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2'!$H$2:$AB$2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2'!$H$8:$AB$8</c:f>
              <c:numCache>
                <c:formatCode>General</c:formatCode>
                <c:ptCount val="3"/>
                <c:pt idx="0">
                  <c:v>1.4299999999999997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75-41EC-B641-80568774464F}"/>
            </c:ext>
          </c:extLst>
        </c:ser>
        <c:ser>
          <c:idx val="5"/>
          <c:order val="5"/>
          <c:tx>
            <c:strRef>
              <c:f>'Group 2'!$A$9</c:f>
              <c:strCache>
                <c:ptCount val="1"/>
                <c:pt idx="0">
                  <c:v>I-18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2'!$H$2:$AB$2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2'!$H$9:$AB$9</c:f>
              <c:numCache>
                <c:formatCode>General</c:formatCode>
                <c:ptCount val="3"/>
                <c:pt idx="0">
                  <c:v>1.6799999999999997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75-41EC-B641-80568774464F}"/>
            </c:ext>
          </c:extLst>
        </c:ser>
        <c:ser>
          <c:idx val="6"/>
          <c:order val="6"/>
          <c:tx>
            <c:strRef>
              <c:f>'Group 2'!$A$10</c:f>
              <c:strCache>
                <c:ptCount val="1"/>
                <c:pt idx="0">
                  <c:v>I-19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2'!$H$2:$AB$2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2'!$H$10:$AB$10</c:f>
              <c:numCache>
                <c:formatCode>General</c:formatCode>
                <c:ptCount val="3"/>
                <c:pt idx="0">
                  <c:v>1.6999999999999993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75-41EC-B641-80568774464F}"/>
            </c:ext>
          </c:extLst>
        </c:ser>
        <c:ser>
          <c:idx val="7"/>
          <c:order val="7"/>
          <c:tx>
            <c:strRef>
              <c:f>'Group 2'!$A$11</c:f>
              <c:strCache>
                <c:ptCount val="1"/>
                <c:pt idx="0">
                  <c:v>I-22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2'!$H$2:$AB$2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2'!$H$11:$AB$11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F75-41EC-B641-80568774464F}"/>
            </c:ext>
          </c:extLst>
        </c:ser>
        <c:ser>
          <c:idx val="8"/>
          <c:order val="8"/>
          <c:tx>
            <c:strRef>
              <c:f>'Group 2'!$A$12</c:f>
              <c:strCache>
                <c:ptCount val="1"/>
                <c:pt idx="0">
                  <c:v>I-23</c:v>
                </c:pt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2'!$H$2:$AB$2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2'!$H$12:$AB$12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F75-41EC-B641-80568774464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'Group 2'!$B$2</c:f>
              <c:strCache>
                <c:ptCount val="1"/>
                <c:pt idx="0">
                  <c:v> YTD 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'Group 2'!$A$3:$A$12</c:f>
              <c:strCache>
                <c:ptCount val="10"/>
                <c:pt idx="0">
                  <c:v>Rain</c:v>
                </c:pt>
                <c:pt idx="1">
                  <c:v>.ET 2</c:v>
                </c:pt>
                <c:pt idx="2">
                  <c:v>I-9</c:v>
                </c:pt>
                <c:pt idx="3">
                  <c:v>I-10</c:v>
                </c:pt>
                <c:pt idx="4">
                  <c:v>I-12</c:v>
                </c:pt>
                <c:pt idx="5">
                  <c:v>I-13</c:v>
                </c:pt>
                <c:pt idx="6">
                  <c:v>I-18</c:v>
                </c:pt>
                <c:pt idx="7">
                  <c:v>I-19</c:v>
                </c:pt>
                <c:pt idx="8">
                  <c:v>I-22</c:v>
                </c:pt>
                <c:pt idx="9">
                  <c:v>I-23</c:v>
                </c:pt>
              </c:strCache>
            </c:strRef>
          </c:cat>
          <c:val>
            <c:numRef>
              <c:f>'Group 2'!$B$3:$B$12</c:f>
              <c:numCache>
                <c:formatCode>General</c:formatCode>
                <c:ptCount val="10"/>
                <c:pt idx="0">
                  <c:v>0.23</c:v>
                </c:pt>
                <c:pt idx="1">
                  <c:v>21.750000000000007</c:v>
                </c:pt>
                <c:pt idx="2">
                  <c:v>20.23</c:v>
                </c:pt>
                <c:pt idx="3">
                  <c:v>19.8</c:v>
                </c:pt>
                <c:pt idx="4">
                  <c:v>21.72</c:v>
                </c:pt>
                <c:pt idx="5">
                  <c:v>20.66</c:v>
                </c:pt>
                <c:pt idx="6">
                  <c:v>23.29</c:v>
                </c:pt>
                <c:pt idx="7">
                  <c:v>22.63</c:v>
                </c:pt>
                <c:pt idx="8">
                  <c:v>19.57</c:v>
                </c:pt>
                <c:pt idx="9">
                  <c:v>18.329999999999998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46-4D97-BE46-9197DFD568A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45625936"/>
        <c:axId val="145626896"/>
      </c:barChart>
      <c:catAx>
        <c:axId val="1456259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26896"/>
        <c:crosses val="autoZero"/>
        <c:auto val="1"/>
        <c:lblAlgn val="ctr"/>
        <c:lblOffset val="100"/>
        <c:noMultiLvlLbl val="0"/>
      </c:catAx>
      <c:valAx>
        <c:axId val="145626896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45625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Osgood Barley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556800469335053E-2"/>
          <c:y val="9.805749227388029E-2"/>
          <c:w val="0.95779473790200742"/>
          <c:h val="0.8139421196526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'Group 10'!$A$4</c:f>
              <c:strCache>
                <c:ptCount val="1"/>
                <c:pt idx="0">
                  <c:v>.ET 10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10'!$I$2:$Q$2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10'!$I$4:$Q$4</c:f>
              <c:numCache>
                <c:formatCode>General</c:formatCode>
                <c:ptCount val="3"/>
                <c:pt idx="0">
                  <c:v>1.8200000000000003</c:v>
                </c:pt>
                <c:pt idx="1">
                  <c:v>1.610000000000003</c:v>
                </c:pt>
                <c:pt idx="2">
                  <c:v>1.2200000000000024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E4-4A9C-8444-D175BA9C0067}"/>
            </c:ext>
          </c:extLst>
        </c:ser>
        <c:ser>
          <c:idx val="1"/>
          <c:order val="1"/>
          <c:tx>
            <c:strRef>
              <c:f>'Group 10'!$A$5</c:f>
              <c:strCache>
                <c:ptCount val="1"/>
                <c:pt idx="0">
                  <c:v>O-1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10'!$I$2:$Q$2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10'!$I$5:$Q$5</c:f>
              <c:numCache>
                <c:formatCode>General</c:formatCode>
                <c:ptCount val="3"/>
                <c:pt idx="0">
                  <c:v>2.3800000000000008</c:v>
                </c:pt>
                <c:pt idx="1">
                  <c:v>1.4399999999999995</c:v>
                </c:pt>
                <c:pt idx="2">
                  <c:v>1.7200000000000006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8E4-4A9C-8444-D175BA9C0067}"/>
            </c:ext>
          </c:extLst>
        </c:ser>
        <c:ser>
          <c:idx val="2"/>
          <c:order val="2"/>
          <c:tx>
            <c:strRef>
              <c:f>'Group 10'!$A$6</c:f>
              <c:strCache>
                <c:ptCount val="1"/>
                <c:pt idx="0">
                  <c:v>O-2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10'!$I$2:$Q$2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10'!$I$6:$Q$6</c:f>
              <c:numCache>
                <c:formatCode>General</c:formatCode>
                <c:ptCount val="3"/>
                <c:pt idx="0">
                  <c:v>1.9300000000000015</c:v>
                </c:pt>
                <c:pt idx="1">
                  <c:v>1.8099999999999987</c:v>
                </c:pt>
                <c:pt idx="2">
                  <c:v>1.7700000000000014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8E4-4A9C-8444-D175BA9C0067}"/>
            </c:ext>
          </c:extLst>
        </c:ser>
        <c:ser>
          <c:idx val="3"/>
          <c:order val="3"/>
          <c:tx>
            <c:strRef>
              <c:f>'Group 10'!$A$7</c:f>
              <c:strCache>
                <c:ptCount val="1"/>
                <c:pt idx="0">
                  <c:v>O-3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10'!$I$2:$Q$2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10'!$I$7:$Q$7</c:f>
              <c:numCache>
                <c:formatCode>General</c:formatCode>
                <c:ptCount val="3"/>
                <c:pt idx="0">
                  <c:v>2.1899999999999995</c:v>
                </c:pt>
                <c:pt idx="1">
                  <c:v>1.6300000000000008</c:v>
                </c:pt>
                <c:pt idx="2">
                  <c:v>2.0099999999999998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8E4-4A9C-8444-D175BA9C0067}"/>
            </c:ext>
          </c:extLst>
        </c:ser>
        <c:ser>
          <c:idx val="4"/>
          <c:order val="4"/>
          <c:tx>
            <c:strRef>
              <c:f>'Group 10'!$A$8</c:f>
              <c:strCache>
                <c:ptCount val="1"/>
                <c:pt idx="0">
                  <c:v>O-4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10'!$I$2:$Q$2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10'!$I$8:$Q$8</c:f>
              <c:numCache>
                <c:formatCode>General</c:formatCode>
                <c:ptCount val="3"/>
                <c:pt idx="0">
                  <c:v>2.3499999999999996</c:v>
                </c:pt>
                <c:pt idx="1">
                  <c:v>1.75</c:v>
                </c:pt>
                <c:pt idx="2">
                  <c:v>1.8000000000000007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8E4-4A9C-8444-D175BA9C006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'Group 10'!$B$2</c:f>
              <c:strCache>
                <c:ptCount val="1"/>
                <c:pt idx="0">
                  <c:v> YTD 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'Group 10'!$A$3:$A$8</c:f>
              <c:strCache>
                <c:ptCount val="6"/>
                <c:pt idx="0">
                  <c:v>Rain</c:v>
                </c:pt>
                <c:pt idx="1">
                  <c:v>.ET 10</c:v>
                </c:pt>
                <c:pt idx="2">
                  <c:v>O-1</c:v>
                </c:pt>
                <c:pt idx="3">
                  <c:v>O-2</c:v>
                </c:pt>
                <c:pt idx="4">
                  <c:v>O-3</c:v>
                </c:pt>
                <c:pt idx="5">
                  <c:v>O-4</c:v>
                </c:pt>
              </c:strCache>
            </c:strRef>
          </c:cat>
          <c:val>
            <c:numRef>
              <c:f>'Group 10'!$B$3:$B$8</c:f>
              <c:numCache>
                <c:formatCode>General</c:formatCode>
                <c:ptCount val="6"/>
                <c:pt idx="0">
                  <c:v>0.23</c:v>
                </c:pt>
                <c:pt idx="1">
                  <c:v>21.750000000000007</c:v>
                </c:pt>
                <c:pt idx="2">
                  <c:v>24.34</c:v>
                </c:pt>
                <c:pt idx="3">
                  <c:v>22.74</c:v>
                </c:pt>
                <c:pt idx="4">
                  <c:v>22.81</c:v>
                </c:pt>
                <c:pt idx="5">
                  <c:v>21.11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9C-439E-B27B-D96CFEB528A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86155600"/>
        <c:axId val="1004329440"/>
      </c:barChart>
      <c:catAx>
        <c:axId val="286155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329440"/>
        <c:crosses val="autoZero"/>
        <c:auto val="1"/>
        <c:lblAlgn val="ctr"/>
        <c:lblOffset val="100"/>
        <c:noMultiLvlLbl val="0"/>
      </c:catAx>
      <c:valAx>
        <c:axId val="1004329440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86155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Lotts</a:t>
            </a:r>
            <a:r>
              <a:rPr lang="en-US" baseline="0"/>
              <a:t> </a:t>
            </a:r>
            <a:r>
              <a:rPr lang="en-US"/>
              <a:t>Barley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556800469335053E-2"/>
          <c:y val="9.805749227388029E-2"/>
          <c:w val="0.95779473790200742"/>
          <c:h val="0.8139421196526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'Group 32'!$A$4</c:f>
              <c:strCache>
                <c:ptCount val="1"/>
                <c:pt idx="0">
                  <c:v>.ET 32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32'!$H$2:$Q$2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32'!$H$4:$Q$4</c:f>
              <c:numCache>
                <c:formatCode>General</c:formatCode>
                <c:ptCount val="3"/>
                <c:pt idx="0">
                  <c:v>1.8200000000000003</c:v>
                </c:pt>
                <c:pt idx="1">
                  <c:v>1.610000000000003</c:v>
                </c:pt>
                <c:pt idx="2">
                  <c:v>1.2200000000000024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87-4E57-82EF-9FD153CD82B7}"/>
            </c:ext>
          </c:extLst>
        </c:ser>
        <c:ser>
          <c:idx val="1"/>
          <c:order val="1"/>
          <c:tx>
            <c:strRef>
              <c:f>'Group 32'!$A$5</c:f>
              <c:strCache>
                <c:ptCount val="1"/>
                <c:pt idx="0">
                  <c:v>I-26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32'!$H$2:$Q$2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32'!$H$5:$Q$5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87-4E57-82EF-9FD153CD82B7}"/>
            </c:ext>
          </c:extLst>
        </c:ser>
        <c:ser>
          <c:idx val="2"/>
          <c:order val="2"/>
          <c:tx>
            <c:strRef>
              <c:f>'Group 32'!$A$6</c:f>
              <c:strCache>
                <c:ptCount val="1"/>
                <c:pt idx="0">
                  <c:v>I-27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32'!$H$2:$Q$2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32'!$H$6:$Q$6</c:f>
              <c:numCache>
                <c:formatCode>General</c:formatCode>
                <c:ptCount val="3"/>
                <c:pt idx="0">
                  <c:v>0.16999999999999815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87-4E57-82EF-9FD153CD82B7}"/>
            </c:ext>
          </c:extLst>
        </c:ser>
        <c:ser>
          <c:idx val="3"/>
          <c:order val="3"/>
          <c:tx>
            <c:strRef>
              <c:f>'Group 32'!$A$7</c:f>
              <c:strCache>
                <c:ptCount val="1"/>
                <c:pt idx="0">
                  <c:v>I-30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32'!$H$2:$Q$2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32'!$H$7:$Q$7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F87-4E57-82EF-9FD153CD82B7}"/>
            </c:ext>
          </c:extLst>
        </c:ser>
        <c:ser>
          <c:idx val="4"/>
          <c:order val="4"/>
          <c:tx>
            <c:strRef>
              <c:f>'Group 32'!$A$8</c:f>
              <c:strCache>
                <c:ptCount val="1"/>
                <c:pt idx="0">
                  <c:v>I-31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32'!$H$2:$Q$2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32'!$H$8:$Q$8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F87-4E57-82EF-9FD153CD82B7}"/>
            </c:ext>
          </c:extLst>
        </c:ser>
        <c:ser>
          <c:idx val="5"/>
          <c:order val="5"/>
          <c:tx>
            <c:strRef>
              <c:f>'Group 32'!$A$9</c:f>
              <c:strCache>
                <c:ptCount val="1"/>
                <c:pt idx="0">
                  <c:v>I-37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32'!$H$2:$Q$2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32'!$H$9:$Q$9</c:f>
              <c:numCache>
                <c:formatCode>General</c:formatCode>
                <c:ptCount val="3"/>
                <c:pt idx="0">
                  <c:v>0.88000000000000256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F87-4E57-82EF-9FD153CD82B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'Group 32'!$B$2</c:f>
              <c:strCache>
                <c:ptCount val="1"/>
                <c:pt idx="0">
                  <c:v> YTD 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'Group 32'!$A$3:$A$9</c:f>
              <c:strCache>
                <c:ptCount val="7"/>
                <c:pt idx="0">
                  <c:v>Rain</c:v>
                </c:pt>
                <c:pt idx="1">
                  <c:v>.ET 32</c:v>
                </c:pt>
                <c:pt idx="2">
                  <c:v>I-26</c:v>
                </c:pt>
                <c:pt idx="3">
                  <c:v>I-27</c:v>
                </c:pt>
                <c:pt idx="4">
                  <c:v>I-30</c:v>
                </c:pt>
                <c:pt idx="5">
                  <c:v>I-31</c:v>
                </c:pt>
                <c:pt idx="6">
                  <c:v>I-37</c:v>
                </c:pt>
              </c:strCache>
            </c:strRef>
          </c:cat>
          <c:val>
            <c:numRef>
              <c:f>'Group 32'!$B$3:$B$9</c:f>
              <c:numCache>
                <c:formatCode>General</c:formatCode>
                <c:ptCount val="7"/>
                <c:pt idx="0">
                  <c:v>0.23</c:v>
                </c:pt>
                <c:pt idx="1">
                  <c:v>21.750000000000007</c:v>
                </c:pt>
                <c:pt idx="2">
                  <c:v>0</c:v>
                </c:pt>
                <c:pt idx="3">
                  <c:v>19.600000000000001</c:v>
                </c:pt>
                <c:pt idx="4">
                  <c:v>0</c:v>
                </c:pt>
                <c:pt idx="5">
                  <c:v>18.38</c:v>
                </c:pt>
                <c:pt idx="6">
                  <c:v>17.920000000000002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75-424B-B4C5-993A9877306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03508000"/>
        <c:axId val="1003510400"/>
      </c:barChart>
      <c:catAx>
        <c:axId val="1003508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510400"/>
        <c:crosses val="autoZero"/>
        <c:auto val="1"/>
        <c:lblAlgn val="ctr"/>
        <c:lblOffset val="100"/>
        <c:noMultiLvlLbl val="0"/>
      </c:catAx>
      <c:valAx>
        <c:axId val="1003510400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003508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Osgood</a:t>
            </a:r>
            <a:r>
              <a:rPr lang="en-US" baseline="0"/>
              <a:t> Potatoes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556800469335053E-2"/>
          <c:y val="9.805749227388029E-2"/>
          <c:w val="0.95779473790200742"/>
          <c:h val="0.8139421196526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'Group 3'!$A$4</c:f>
              <c:strCache>
                <c:ptCount val="1"/>
                <c:pt idx="0">
                  <c:v>.ET 3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3'!$H$2:$Q$2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3'!$H$4:$Q$4</c:f>
              <c:numCache>
                <c:formatCode>General</c:formatCode>
                <c:ptCount val="3"/>
                <c:pt idx="0">
                  <c:v>1.5899999999999981</c:v>
                </c:pt>
                <c:pt idx="1">
                  <c:v>1.5700000000000003</c:v>
                </c:pt>
                <c:pt idx="2">
                  <c:v>1.759999999999998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61-435C-9BB0-225AD1A25852}"/>
            </c:ext>
          </c:extLst>
        </c:ser>
        <c:ser>
          <c:idx val="1"/>
          <c:order val="1"/>
          <c:tx>
            <c:strRef>
              <c:f>'Group 3'!$A$5</c:f>
              <c:strCache>
                <c:ptCount val="1"/>
                <c:pt idx="0">
                  <c:v>O-7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3'!$H$2:$Q$2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3'!$H$5:$Q$5</c:f>
              <c:numCache>
                <c:formatCode>General</c:formatCode>
                <c:ptCount val="3"/>
                <c:pt idx="0">
                  <c:v>2.0600000000000005</c:v>
                </c:pt>
                <c:pt idx="1">
                  <c:v>1.509999999999998</c:v>
                </c:pt>
                <c:pt idx="2">
                  <c:v>2.0800000000000018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61-435C-9BB0-225AD1A25852}"/>
            </c:ext>
          </c:extLst>
        </c:ser>
        <c:ser>
          <c:idx val="2"/>
          <c:order val="2"/>
          <c:tx>
            <c:strRef>
              <c:f>'Group 3'!$A$6</c:f>
              <c:strCache>
                <c:ptCount val="1"/>
                <c:pt idx="0">
                  <c:v>O-8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3'!$H$2:$Q$2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3'!$H$6:$Q$6</c:f>
              <c:numCache>
                <c:formatCode>General</c:formatCode>
                <c:ptCount val="3"/>
                <c:pt idx="0">
                  <c:v>1.9900000000000002</c:v>
                </c:pt>
                <c:pt idx="1">
                  <c:v>2.1400000000000006</c:v>
                </c:pt>
                <c:pt idx="2">
                  <c:v>1.9499999999999993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61-435C-9BB0-225AD1A25852}"/>
            </c:ext>
          </c:extLst>
        </c:ser>
        <c:ser>
          <c:idx val="3"/>
          <c:order val="3"/>
          <c:tx>
            <c:strRef>
              <c:f>'Group 3'!$A$7</c:f>
              <c:strCache>
                <c:ptCount val="1"/>
                <c:pt idx="0">
                  <c:v>O-10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3'!$H$2:$Q$2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3'!$H$7:$Q$7</c:f>
              <c:numCache>
                <c:formatCode>General</c:formatCode>
                <c:ptCount val="3"/>
                <c:pt idx="0">
                  <c:v>2.4700000000000024</c:v>
                </c:pt>
                <c:pt idx="1">
                  <c:v>1.0699999999999967</c:v>
                </c:pt>
                <c:pt idx="2">
                  <c:v>2.0600000000000023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61-435C-9BB0-225AD1A25852}"/>
            </c:ext>
          </c:extLst>
        </c:ser>
        <c:ser>
          <c:idx val="4"/>
          <c:order val="4"/>
          <c:tx>
            <c:strRef>
              <c:f>'Group 3'!$A$8</c:f>
              <c:strCache>
                <c:ptCount val="1"/>
                <c:pt idx="0">
                  <c:v>O-12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3'!$H$2:$Q$2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3'!$H$8:$Q$8</c:f>
              <c:numCache>
                <c:formatCode>General</c:formatCode>
                <c:ptCount val="3"/>
                <c:pt idx="0">
                  <c:v>2.5299999999999994</c:v>
                </c:pt>
                <c:pt idx="1">
                  <c:v>1.75</c:v>
                </c:pt>
                <c:pt idx="2">
                  <c:v>1.9800000000000004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761-435C-9BB0-225AD1A25852}"/>
            </c:ext>
          </c:extLst>
        </c:ser>
        <c:ser>
          <c:idx val="5"/>
          <c:order val="5"/>
          <c:tx>
            <c:strRef>
              <c:f>'Group 3'!$A$9</c:f>
              <c:strCache>
                <c:ptCount val="1"/>
                <c:pt idx="0">
                  <c:v>O-14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3'!$H$2:$Q$2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3'!$H$9:$Q$9</c:f>
              <c:numCache>
                <c:formatCode>General</c:formatCode>
                <c:ptCount val="3"/>
                <c:pt idx="0">
                  <c:v>2.5100000000000016</c:v>
                </c:pt>
                <c:pt idx="1">
                  <c:v>1.7300000000000004</c:v>
                </c:pt>
                <c:pt idx="2">
                  <c:v>2.09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761-435C-9BB0-225AD1A25852}"/>
            </c:ext>
          </c:extLst>
        </c:ser>
        <c:ser>
          <c:idx val="6"/>
          <c:order val="6"/>
          <c:tx>
            <c:strRef>
              <c:f>'Group 3'!$A$10</c:f>
              <c:strCache>
                <c:ptCount val="1"/>
                <c:pt idx="0">
                  <c:v>O-13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3'!$H$2:$Q$2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3'!$H$10:$Q$10</c:f>
              <c:numCache>
                <c:formatCode>General</c:formatCode>
                <c:ptCount val="3"/>
                <c:pt idx="0">
                  <c:v>2.2900000000000009</c:v>
                </c:pt>
                <c:pt idx="1">
                  <c:v>1.7199999999999989</c:v>
                </c:pt>
                <c:pt idx="2">
                  <c:v>1.879999999999999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761-435C-9BB0-225AD1A25852}"/>
            </c:ext>
          </c:extLst>
        </c:ser>
        <c:ser>
          <c:idx val="7"/>
          <c:order val="7"/>
          <c:tx>
            <c:strRef>
              <c:f>'Group 3'!$A$11</c:f>
              <c:strCache>
                <c:ptCount val="1"/>
                <c:pt idx="0">
                  <c:v>O-15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3'!$H$2:$Q$2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3'!$H$11:$Q$11</c:f>
              <c:numCache>
                <c:formatCode>General</c:formatCode>
                <c:ptCount val="3"/>
                <c:pt idx="0">
                  <c:v>2.4399999999999995</c:v>
                </c:pt>
                <c:pt idx="1">
                  <c:v>1.6900000000000013</c:v>
                </c:pt>
                <c:pt idx="2">
                  <c:v>2.0300000000000011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41-427F-ABF4-3809CDBB511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'Group 3'!$B$2</c:f>
              <c:strCache>
                <c:ptCount val="1"/>
                <c:pt idx="0">
                  <c:v> YTD 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'Group 3'!$A$3:$A$11</c:f>
              <c:strCache>
                <c:ptCount val="9"/>
                <c:pt idx="0">
                  <c:v>Rain</c:v>
                </c:pt>
                <c:pt idx="1">
                  <c:v>.ET 3</c:v>
                </c:pt>
                <c:pt idx="2">
                  <c:v>O-7</c:v>
                </c:pt>
                <c:pt idx="3">
                  <c:v>O-8</c:v>
                </c:pt>
                <c:pt idx="4">
                  <c:v>O-10</c:v>
                </c:pt>
                <c:pt idx="5">
                  <c:v>O-12</c:v>
                </c:pt>
                <c:pt idx="6">
                  <c:v>O-14</c:v>
                </c:pt>
                <c:pt idx="7">
                  <c:v>O-13</c:v>
                </c:pt>
                <c:pt idx="8">
                  <c:v>O-15</c:v>
                </c:pt>
              </c:strCache>
            </c:strRef>
          </c:cat>
          <c:val>
            <c:numRef>
              <c:f>'Group 3'!$B$3:$B$11</c:f>
              <c:numCache>
                <c:formatCode>General</c:formatCode>
                <c:ptCount val="9"/>
                <c:pt idx="0">
                  <c:v>0.23</c:v>
                </c:pt>
                <c:pt idx="1">
                  <c:v>23.469999999999988</c:v>
                </c:pt>
                <c:pt idx="2">
                  <c:v>24.77</c:v>
                </c:pt>
                <c:pt idx="3">
                  <c:v>24.61</c:v>
                </c:pt>
                <c:pt idx="4">
                  <c:v>24.19</c:v>
                </c:pt>
                <c:pt idx="5">
                  <c:v>24.92</c:v>
                </c:pt>
                <c:pt idx="6">
                  <c:v>24.92</c:v>
                </c:pt>
                <c:pt idx="7">
                  <c:v>23.55</c:v>
                </c:pt>
                <c:pt idx="8">
                  <c:v>23.7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7F-4206-9CBC-DCAB9E3CD61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3442608"/>
        <c:axId val="133443088"/>
      </c:barChart>
      <c:catAx>
        <c:axId val="133442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443088"/>
        <c:crosses val="autoZero"/>
        <c:auto val="1"/>
        <c:lblAlgn val="ctr"/>
        <c:lblOffset val="100"/>
        <c:noMultiLvlLbl val="0"/>
      </c:catAx>
      <c:valAx>
        <c:axId val="133443088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33442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Feed Lot Potatoes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556800469335053E-2"/>
          <c:y val="9.805749227388029E-2"/>
          <c:w val="0.95779473790200742"/>
          <c:h val="0.8139421196526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'Group 4'!$A$4</c:f>
              <c:strCache>
                <c:ptCount val="1"/>
                <c:pt idx="0">
                  <c:v>.ET 4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4'!$H$2:$Q$2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4'!$H$4:$Q$4</c:f>
              <c:numCache>
                <c:formatCode>General</c:formatCode>
                <c:ptCount val="3"/>
                <c:pt idx="0">
                  <c:v>1.5899999999999981</c:v>
                </c:pt>
                <c:pt idx="1">
                  <c:v>1.5700000000000003</c:v>
                </c:pt>
                <c:pt idx="2">
                  <c:v>1.759999999999998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66-4EBD-94B3-F61EDE5760F2}"/>
            </c:ext>
          </c:extLst>
        </c:ser>
        <c:ser>
          <c:idx val="1"/>
          <c:order val="1"/>
          <c:tx>
            <c:strRef>
              <c:f>'Group 4'!$A$5</c:f>
              <c:strCache>
                <c:ptCount val="1"/>
                <c:pt idx="0">
                  <c:v>B-4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4'!$H$2:$Q$2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4'!$H$5:$Q$5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66-4EBD-94B3-F61EDE5760F2}"/>
            </c:ext>
          </c:extLst>
        </c:ser>
        <c:ser>
          <c:idx val="2"/>
          <c:order val="2"/>
          <c:tx>
            <c:strRef>
              <c:f>'Group 4'!$A$6</c:f>
              <c:strCache>
                <c:ptCount val="1"/>
                <c:pt idx="0">
                  <c:v>E-8_Cannon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4'!$H$2:$Q$2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4'!$H$6:$Q$6</c:f>
              <c:numCache>
                <c:formatCode>General</c:formatCode>
                <c:ptCount val="3"/>
                <c:pt idx="0">
                  <c:v>2.120000000000001</c:v>
                </c:pt>
                <c:pt idx="1">
                  <c:v>1.639999999999997</c:v>
                </c:pt>
                <c:pt idx="2">
                  <c:v>2.2300000000000004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066-4EBD-94B3-F61EDE5760F2}"/>
            </c:ext>
          </c:extLst>
        </c:ser>
        <c:ser>
          <c:idx val="3"/>
          <c:order val="3"/>
          <c:tx>
            <c:strRef>
              <c:f>'Group 4'!$A$7</c:f>
              <c:strCache>
                <c:ptCount val="1"/>
                <c:pt idx="0">
                  <c:v>E-5_Cannon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4'!$H$2:$Q$2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4'!$H$7:$Q$7</c:f>
              <c:numCache>
                <c:formatCode>General</c:formatCode>
                <c:ptCount val="3"/>
                <c:pt idx="0">
                  <c:v>1.879999999999999</c:v>
                </c:pt>
                <c:pt idx="1">
                  <c:v>1.7200000000000024</c:v>
                </c:pt>
                <c:pt idx="2">
                  <c:v>1.9599999999999973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066-4EBD-94B3-F61EDE5760F2}"/>
            </c:ext>
          </c:extLst>
        </c:ser>
        <c:ser>
          <c:idx val="4"/>
          <c:order val="4"/>
          <c:tx>
            <c:strRef>
              <c:f>'Group 4'!$A$8</c:f>
              <c:strCache>
                <c:ptCount val="1"/>
                <c:pt idx="0">
                  <c:v>Taylor Farm-2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4'!$H$2:$Q$2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4'!$H$8:$Q$8</c:f>
              <c:numCache>
                <c:formatCode>General</c:formatCode>
                <c:ptCount val="3"/>
                <c:pt idx="0">
                  <c:v>1.8500000000000014</c:v>
                </c:pt>
                <c:pt idx="1">
                  <c:v>1.8099999999999987</c:v>
                </c:pt>
                <c:pt idx="2">
                  <c:v>1.360000000000003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066-4EBD-94B3-F61EDE5760F2}"/>
            </c:ext>
          </c:extLst>
        </c:ser>
        <c:ser>
          <c:idx val="5"/>
          <c:order val="5"/>
          <c:tx>
            <c:strRef>
              <c:f>'Group 4'!$A$9</c:f>
              <c:strCache>
                <c:ptCount val="1"/>
                <c:pt idx="0">
                  <c:v>Taylor Farm-3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4'!$H$2:$Q$2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4'!$H$9:$Q$9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066-4EBD-94B3-F61EDE5760F2}"/>
            </c:ext>
          </c:extLst>
        </c:ser>
        <c:ser>
          <c:idx val="6"/>
          <c:order val="6"/>
          <c:tx>
            <c:strRef>
              <c:f>'Group 4'!$A$10</c:f>
              <c:strCache>
                <c:ptCount val="1"/>
                <c:pt idx="0">
                  <c:v>Taylor Farm-5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4'!$H$2:$Q$2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4'!$H$10:$Q$10</c:f>
              <c:numCache>
                <c:formatCode>General</c:formatCode>
                <c:ptCount val="3"/>
                <c:pt idx="0">
                  <c:v>2.4799999999999986</c:v>
                </c:pt>
                <c:pt idx="1">
                  <c:v>1.6799999999999997</c:v>
                </c:pt>
                <c:pt idx="2">
                  <c:v>1.3300000000000018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066-4EBD-94B3-F61EDE5760F2}"/>
            </c:ext>
          </c:extLst>
        </c:ser>
        <c:ser>
          <c:idx val="7"/>
          <c:order val="7"/>
          <c:tx>
            <c:strRef>
              <c:f>'Group 4'!$A$11</c:f>
              <c:strCache>
                <c:ptCount val="1"/>
                <c:pt idx="0">
                  <c:v>Watkins East-5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4'!$H$2:$Q$2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4'!$H$11:$Q$11</c:f>
              <c:numCache>
                <c:formatCode>General</c:formatCode>
                <c:ptCount val="3"/>
                <c:pt idx="0">
                  <c:v>1.4800000000000004</c:v>
                </c:pt>
                <c:pt idx="1">
                  <c:v>1.5200000000000014</c:v>
                </c:pt>
                <c:pt idx="2">
                  <c:v>1.5700000000000003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066-4EBD-94B3-F61EDE5760F2}"/>
            </c:ext>
          </c:extLst>
        </c:ser>
        <c:ser>
          <c:idx val="8"/>
          <c:order val="8"/>
          <c:tx>
            <c:strRef>
              <c:f>'Group 4'!$A$12</c:f>
              <c:strCache>
                <c:ptCount val="1"/>
                <c:pt idx="0">
                  <c:v>Watkins East-6</c:v>
                </c:pt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4'!$H$2:$Q$2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4'!$H$12:$Q$12</c:f>
              <c:numCache>
                <c:formatCode>General</c:formatCode>
                <c:ptCount val="3"/>
                <c:pt idx="0">
                  <c:v>1.7099999999999991</c:v>
                </c:pt>
                <c:pt idx="1">
                  <c:v>1.360000000000003</c:v>
                </c:pt>
                <c:pt idx="2">
                  <c:v>1.6099999999999994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066-4EBD-94B3-F61EDE5760F2}"/>
            </c:ext>
          </c:extLst>
        </c:ser>
        <c:ser>
          <c:idx val="9"/>
          <c:order val="9"/>
          <c:tx>
            <c:strRef>
              <c:f>'Group 4'!$A$13</c:f>
              <c:strCache>
                <c:ptCount val="1"/>
                <c:pt idx="0">
                  <c:v>Watkins East-7</c:v>
                </c:pt>
              </c:strCache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4'!$H$2:$Q$2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4'!$H$13:$Q$13</c:f>
              <c:numCache>
                <c:formatCode>General</c:formatCode>
                <c:ptCount val="3"/>
                <c:pt idx="0">
                  <c:v>1.6800000000000015</c:v>
                </c:pt>
                <c:pt idx="1">
                  <c:v>2.4299999999999997</c:v>
                </c:pt>
                <c:pt idx="2">
                  <c:v>1.7099999999999973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066-4EBD-94B3-F61EDE5760F2}"/>
            </c:ext>
          </c:extLst>
        </c:ser>
        <c:ser>
          <c:idx val="10"/>
          <c:order val="10"/>
          <c:tx>
            <c:strRef>
              <c:f>'Group 4'!$A$14</c:f>
              <c:strCache>
                <c:ptCount val="1"/>
                <c:pt idx="0">
                  <c:v>FL-2D</c:v>
                </c:pt>
              </c:strCache>
            </c:strRef>
          </c:tx>
          <c:spPr>
            <a:solidFill>
              <a:schemeClr val="accent5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4'!$H$2:$Q$2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4'!$H$14:$Q$14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F0-4899-90A5-2B32046141F9}"/>
            </c:ext>
          </c:extLst>
        </c:ser>
        <c:ser>
          <c:idx val="11"/>
          <c:order val="11"/>
          <c:tx>
            <c:strRef>
              <c:f>'Group 4'!$A$15</c:f>
              <c:strCache>
                <c:ptCount val="1"/>
                <c:pt idx="0">
                  <c:v>FL-3B</c:v>
                </c:pt>
              </c:strCache>
            </c:strRef>
          </c:tx>
          <c:spPr>
            <a:solidFill>
              <a:schemeClr val="accent6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4'!$H$2:$Q$2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4'!$H$15:$Q$15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F0-4899-90A5-2B32046141F9}"/>
            </c:ext>
          </c:extLst>
        </c:ser>
        <c:ser>
          <c:idx val="12"/>
          <c:order val="12"/>
          <c:tx>
            <c:strRef>
              <c:f>'Group 4'!$A$16</c:f>
              <c:strCache>
                <c:ptCount val="1"/>
                <c:pt idx="0">
                  <c:v>FL-3C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4'!$H$2:$Q$2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4'!$H$16:$Q$16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F0-4899-90A5-2B32046141F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'Group 4'!$B$2</c:f>
              <c:strCache>
                <c:ptCount val="1"/>
                <c:pt idx="0">
                  <c:v> YTD 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'Group 4'!$A$3:$A$16</c:f>
              <c:strCache>
                <c:ptCount val="14"/>
                <c:pt idx="0">
                  <c:v>Rain</c:v>
                </c:pt>
                <c:pt idx="1">
                  <c:v>.ET 4</c:v>
                </c:pt>
                <c:pt idx="2">
                  <c:v>B-4</c:v>
                </c:pt>
                <c:pt idx="3">
                  <c:v>E-8_Cannon</c:v>
                </c:pt>
                <c:pt idx="4">
                  <c:v>E-5_Cannon</c:v>
                </c:pt>
                <c:pt idx="5">
                  <c:v>Taylor Farm-2</c:v>
                </c:pt>
                <c:pt idx="6">
                  <c:v>Taylor Farm-3</c:v>
                </c:pt>
                <c:pt idx="7">
                  <c:v>Taylor Farm-5</c:v>
                </c:pt>
                <c:pt idx="8">
                  <c:v>Watkins East-5</c:v>
                </c:pt>
                <c:pt idx="9">
                  <c:v>Watkins East-6</c:v>
                </c:pt>
                <c:pt idx="10">
                  <c:v>Watkins East-7</c:v>
                </c:pt>
                <c:pt idx="11">
                  <c:v>FL-2D</c:v>
                </c:pt>
                <c:pt idx="12">
                  <c:v>FL-3B</c:v>
                </c:pt>
                <c:pt idx="13">
                  <c:v>FL-3C</c:v>
                </c:pt>
              </c:strCache>
            </c:strRef>
          </c:cat>
          <c:val>
            <c:numRef>
              <c:f>'Group 4'!$B$3:$B$16</c:f>
              <c:numCache>
                <c:formatCode>General</c:formatCode>
                <c:ptCount val="14"/>
                <c:pt idx="0">
                  <c:v>0.23</c:v>
                </c:pt>
                <c:pt idx="1">
                  <c:v>23.469999999999988</c:v>
                </c:pt>
                <c:pt idx="2">
                  <c:v>0</c:v>
                </c:pt>
                <c:pt idx="3">
                  <c:v>21.19</c:v>
                </c:pt>
                <c:pt idx="4">
                  <c:v>20.34</c:v>
                </c:pt>
                <c:pt idx="5">
                  <c:v>24.34</c:v>
                </c:pt>
                <c:pt idx="6">
                  <c:v>0</c:v>
                </c:pt>
                <c:pt idx="7">
                  <c:v>23.6</c:v>
                </c:pt>
                <c:pt idx="8">
                  <c:v>20.22</c:v>
                </c:pt>
                <c:pt idx="9">
                  <c:v>22.43</c:v>
                </c:pt>
                <c:pt idx="10">
                  <c:v>29.02</c:v>
                </c:pt>
                <c:pt idx="11">
                  <c:v>1.55</c:v>
                </c:pt>
                <c:pt idx="12">
                  <c:v>1.1000000000000001</c:v>
                </c:pt>
                <c:pt idx="13">
                  <c:v>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6C-4C9C-9DCC-1F5BF452A84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42751040"/>
        <c:axId val="342752960"/>
      </c:barChart>
      <c:catAx>
        <c:axId val="342751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752960"/>
        <c:crosses val="autoZero"/>
        <c:auto val="1"/>
        <c:lblAlgn val="ctr"/>
        <c:lblOffset val="100"/>
        <c:noMultiLvlLbl val="0"/>
      </c:catAx>
      <c:valAx>
        <c:axId val="342752960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42751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Big Block 296's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556800469335053E-2"/>
          <c:y val="9.805749227388029E-2"/>
          <c:w val="0.95779473790200742"/>
          <c:h val="0.8139421196526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'Group 11'!$A$4</c:f>
              <c:strCache>
                <c:ptCount val="1"/>
                <c:pt idx="0">
                  <c:v>.ET 11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11'!$H$2:$AB$2</c:f>
              <c:numCache>
                <c:formatCode>m/d/yy</c:formatCode>
                <c:ptCount val="3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</c:numCache>
            </c:numRef>
          </c:cat>
          <c:val>
            <c:numRef>
              <c:f>'Group 11'!$H$4:$AB$4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F2-4D92-88E3-0445011D15E7}"/>
            </c:ext>
          </c:extLst>
        </c:ser>
        <c:ser>
          <c:idx val="1"/>
          <c:order val="1"/>
          <c:tx>
            <c:strRef>
              <c:f>'Group 11'!$A$5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11'!$H$2:$AB$2</c:f>
              <c:numCache>
                <c:formatCode>m/d/yy</c:formatCode>
                <c:ptCount val="3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</c:numCache>
            </c:numRef>
          </c:cat>
          <c:val>
            <c:numRef>
              <c:f>'Group 11'!$H$5:$AB$5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F2-4D92-88E3-0445011D15E7}"/>
            </c:ext>
          </c:extLst>
        </c:ser>
        <c:ser>
          <c:idx val="2"/>
          <c:order val="2"/>
          <c:tx>
            <c:strRef>
              <c:f>'Group 11'!$A$6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11'!$H$2:$AB$2</c:f>
              <c:numCache>
                <c:formatCode>m/d/yy</c:formatCode>
                <c:ptCount val="3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</c:numCache>
            </c:numRef>
          </c:cat>
          <c:val>
            <c:numRef>
              <c:f>'Group 11'!$H$6:$AB$6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F2-4D92-88E3-0445011D15E7}"/>
            </c:ext>
          </c:extLst>
        </c:ser>
        <c:ser>
          <c:idx val="3"/>
          <c:order val="3"/>
          <c:tx>
            <c:strRef>
              <c:f>'Group 11'!$A$7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11'!$H$2:$AB$2</c:f>
              <c:numCache>
                <c:formatCode>m/d/yy</c:formatCode>
                <c:ptCount val="3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</c:numCache>
            </c:numRef>
          </c:cat>
          <c:val>
            <c:numRef>
              <c:f>'Group 11'!$H$7:$AB$7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2F2-4D92-88E3-0445011D15E7}"/>
            </c:ext>
          </c:extLst>
        </c:ser>
        <c:ser>
          <c:idx val="4"/>
          <c:order val="4"/>
          <c:tx>
            <c:strRef>
              <c:f>'Group 11'!$A$8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11'!$H$2:$AB$2</c:f>
              <c:numCache>
                <c:formatCode>m/d/yy</c:formatCode>
                <c:ptCount val="3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</c:numCache>
            </c:numRef>
          </c:cat>
          <c:val>
            <c:numRef>
              <c:f>'Group 11'!$H$8:$AB$8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2F2-4D92-88E3-0445011D15E7}"/>
            </c:ext>
          </c:extLst>
        </c:ser>
        <c:ser>
          <c:idx val="5"/>
          <c:order val="5"/>
          <c:tx>
            <c:strRef>
              <c:f>'Group 11'!$A$9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11'!$H$2:$AB$2</c:f>
              <c:numCache>
                <c:formatCode>m/d/yy</c:formatCode>
                <c:ptCount val="3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</c:numCache>
            </c:numRef>
          </c:cat>
          <c:val>
            <c:numRef>
              <c:f>'Group 11'!$H$9:$AB$9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2F2-4D92-88E3-0445011D15E7}"/>
            </c:ext>
          </c:extLst>
        </c:ser>
        <c:ser>
          <c:idx val="6"/>
          <c:order val="6"/>
          <c:tx>
            <c:strRef>
              <c:f>'Group 11'!$A$10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11'!$H$2:$AB$2</c:f>
              <c:numCache>
                <c:formatCode>m/d/yy</c:formatCode>
                <c:ptCount val="3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</c:numCache>
            </c:numRef>
          </c:cat>
          <c:val>
            <c:numRef>
              <c:f>'Group 11'!$H$10:$AB$10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2F2-4D92-88E3-0445011D15E7}"/>
            </c:ext>
          </c:extLst>
        </c:ser>
        <c:ser>
          <c:idx val="7"/>
          <c:order val="7"/>
          <c:tx>
            <c:strRef>
              <c:f>'Group 11'!$A$11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11'!$H$2:$AB$2</c:f>
              <c:numCache>
                <c:formatCode>m/d/yy</c:formatCode>
                <c:ptCount val="3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</c:numCache>
            </c:numRef>
          </c:cat>
          <c:val>
            <c:numRef>
              <c:f>'Group 11'!$H$11:$AB$11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2F2-4D92-88E3-0445011D15E7}"/>
            </c:ext>
          </c:extLst>
        </c:ser>
        <c:ser>
          <c:idx val="8"/>
          <c:order val="8"/>
          <c:tx>
            <c:strRef>
              <c:f>'Group 11'!$A$12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11'!$H$2:$AB$2</c:f>
              <c:numCache>
                <c:formatCode>m/d/yy</c:formatCode>
                <c:ptCount val="3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</c:numCache>
            </c:numRef>
          </c:cat>
          <c:val>
            <c:numRef>
              <c:f>'Group 11'!$H$12:$AB$12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2F2-4D92-88E3-0445011D15E7}"/>
            </c:ext>
          </c:extLst>
        </c:ser>
        <c:ser>
          <c:idx val="9"/>
          <c:order val="9"/>
          <c:tx>
            <c:strRef>
              <c:f>'Group 11'!$A$13</c:f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11'!$H$2:$AB$2</c:f>
              <c:numCache>
                <c:formatCode>m/d/yy</c:formatCode>
                <c:ptCount val="3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</c:numCache>
            </c:numRef>
          </c:cat>
          <c:val>
            <c:numRef>
              <c:f>'Group 11'!$H$13:$AB$13</c:f>
            </c:numRef>
          </c:val>
          <c:extLst>
            <c:ext xmlns:c16="http://schemas.microsoft.com/office/drawing/2014/chart" uri="{C3380CC4-5D6E-409C-BE32-E72D297353CC}">
              <c16:uniqueId val="{00000009-12F2-4D92-88E3-0445011D15E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'Group 12'!$G$4</c:f>
          <c:strCache>
            <c:ptCount val="1"/>
            <c:pt idx="0">
              <c:v>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556800469335053E-2"/>
          <c:y val="9.805749227388029E-2"/>
          <c:w val="0.95779473790200742"/>
          <c:h val="0.8139421196526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'Group 12'!$A$4</c:f>
              <c:strCache>
                <c:ptCount val="1"/>
                <c:pt idx="0">
                  <c:v>.ET 12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12'!$H$2:$AB$2</c:f>
              <c:numCache>
                <c:formatCode>m/d/yy</c:formatCode>
                <c:ptCount val="3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</c:numCache>
            </c:numRef>
          </c:cat>
          <c:val>
            <c:numRef>
              <c:f>'Group 12'!$H$4:$AB$4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B0-45DE-8F3E-1D173A98607F}"/>
            </c:ext>
          </c:extLst>
        </c:ser>
        <c:ser>
          <c:idx val="1"/>
          <c:order val="1"/>
          <c:tx>
            <c:strRef>
              <c:f>'Group 12'!$A$5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12'!$H$2:$AB$2</c:f>
              <c:numCache>
                <c:formatCode>m/d/yy</c:formatCode>
                <c:ptCount val="3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</c:numCache>
            </c:numRef>
          </c:cat>
          <c:val>
            <c:numRef>
              <c:f>'Group 12'!$H$5:$AB$5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B0-45DE-8F3E-1D173A98607F}"/>
            </c:ext>
          </c:extLst>
        </c:ser>
        <c:ser>
          <c:idx val="2"/>
          <c:order val="2"/>
          <c:tx>
            <c:strRef>
              <c:f>'Group 12'!$A$6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12'!$H$2:$AB$2</c:f>
              <c:numCache>
                <c:formatCode>m/d/yy</c:formatCode>
                <c:ptCount val="3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</c:numCache>
            </c:numRef>
          </c:cat>
          <c:val>
            <c:numRef>
              <c:f>'Group 12'!$H$6:$AB$6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B0-45DE-8F3E-1D173A98607F}"/>
            </c:ext>
          </c:extLst>
        </c:ser>
        <c:ser>
          <c:idx val="3"/>
          <c:order val="3"/>
          <c:tx>
            <c:strRef>
              <c:f>'Group 12'!$A$7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12'!$H$2:$AB$2</c:f>
              <c:numCache>
                <c:formatCode>m/d/yy</c:formatCode>
                <c:ptCount val="3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</c:numCache>
            </c:numRef>
          </c:cat>
          <c:val>
            <c:numRef>
              <c:f>'Group 12'!$H$7:$AB$7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8B0-45DE-8F3E-1D173A98607F}"/>
            </c:ext>
          </c:extLst>
        </c:ser>
        <c:ser>
          <c:idx val="4"/>
          <c:order val="4"/>
          <c:tx>
            <c:strRef>
              <c:f>'Group 12'!$A$8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12'!$H$2:$AB$2</c:f>
              <c:numCache>
                <c:formatCode>m/d/yy</c:formatCode>
                <c:ptCount val="3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</c:numCache>
            </c:numRef>
          </c:cat>
          <c:val>
            <c:numRef>
              <c:f>'Group 12'!$H$8:$AB$8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8B0-45DE-8F3E-1D173A98607F}"/>
            </c:ext>
          </c:extLst>
        </c:ser>
        <c:ser>
          <c:idx val="5"/>
          <c:order val="5"/>
          <c:tx>
            <c:strRef>
              <c:f>'Group 12'!$A$9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12'!$H$2:$AB$2</c:f>
              <c:numCache>
                <c:formatCode>m/d/yy</c:formatCode>
                <c:ptCount val="3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</c:numCache>
            </c:numRef>
          </c:cat>
          <c:val>
            <c:numRef>
              <c:f>'Group 12'!$H$9:$AB$9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8B0-45DE-8F3E-1D173A98607F}"/>
            </c:ext>
          </c:extLst>
        </c:ser>
        <c:ser>
          <c:idx val="6"/>
          <c:order val="6"/>
          <c:tx>
            <c:strRef>
              <c:f>'Group 12'!$A$10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12'!$H$2:$AB$2</c:f>
              <c:numCache>
                <c:formatCode>m/d/yy</c:formatCode>
                <c:ptCount val="3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</c:numCache>
            </c:numRef>
          </c:cat>
          <c:val>
            <c:numRef>
              <c:f>'Group 12'!$H$10:$AB$10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B0-45DE-8F3E-1D173A98607F}"/>
            </c:ext>
          </c:extLst>
        </c:ser>
        <c:ser>
          <c:idx val="7"/>
          <c:order val="7"/>
          <c:tx>
            <c:strRef>
              <c:f>'Group 12'!$A$11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12'!$H$2:$AB$2</c:f>
              <c:numCache>
                <c:formatCode>m/d/yy</c:formatCode>
                <c:ptCount val="3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</c:numCache>
            </c:numRef>
          </c:cat>
          <c:val>
            <c:numRef>
              <c:f>'Group 12'!$H$11:$AB$11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8B0-45DE-8F3E-1D173A98607F}"/>
            </c:ext>
          </c:extLst>
        </c:ser>
        <c:ser>
          <c:idx val="8"/>
          <c:order val="8"/>
          <c:tx>
            <c:strRef>
              <c:f>'Group 12'!$A$12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12'!$H$2:$AB$2</c:f>
              <c:numCache>
                <c:formatCode>m/d/yy</c:formatCode>
                <c:ptCount val="3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</c:numCache>
            </c:numRef>
          </c:cat>
          <c:val>
            <c:numRef>
              <c:f>'Group 12'!$H$12:$AB$12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8B0-45DE-8F3E-1D173A98607F}"/>
            </c:ext>
          </c:extLst>
        </c:ser>
        <c:ser>
          <c:idx val="9"/>
          <c:order val="9"/>
          <c:tx>
            <c:strRef>
              <c:f>'Group 12'!$A$13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12'!$H$2:$AB$2</c:f>
              <c:numCache>
                <c:formatCode>m/d/yy</c:formatCode>
                <c:ptCount val="3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</c:numCache>
            </c:numRef>
          </c:cat>
          <c:val>
            <c:numRef>
              <c:f>'Group 12'!$H$13:$AB$13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8B0-45DE-8F3E-1D173A98607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North and 4,9,10 296's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556800469335053E-2"/>
          <c:y val="9.805749227388029E-2"/>
          <c:w val="0.95779473790200742"/>
          <c:h val="0.8139421196526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'Group 30'!$A$4</c:f>
              <c:strCache>
                <c:ptCount val="1"/>
                <c:pt idx="0">
                  <c:v>.ET 30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30'!$H$2:$AB$2</c:f>
              <c:numCache>
                <c:formatCode>m/d/yy</c:formatCode>
                <c:ptCount val="3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</c:numCache>
            </c:numRef>
          </c:cat>
          <c:val>
            <c:numRef>
              <c:f>'Group 30'!$H$4:$AB$4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04-40BB-85B6-1E95EBC9CCB5}"/>
            </c:ext>
          </c:extLst>
        </c:ser>
        <c:ser>
          <c:idx val="1"/>
          <c:order val="1"/>
          <c:tx>
            <c:strRef>
              <c:f>'Group 30'!$A$5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30'!$H$2:$AB$2</c:f>
              <c:numCache>
                <c:formatCode>m/d/yy</c:formatCode>
                <c:ptCount val="3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</c:numCache>
            </c:numRef>
          </c:cat>
          <c:val>
            <c:numRef>
              <c:f>'Group 30'!$H$5:$AB$5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04-40BB-85B6-1E95EBC9CCB5}"/>
            </c:ext>
          </c:extLst>
        </c:ser>
        <c:ser>
          <c:idx val="2"/>
          <c:order val="2"/>
          <c:tx>
            <c:strRef>
              <c:f>'Group 30'!$A$6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30'!$H$2:$AB$2</c:f>
              <c:numCache>
                <c:formatCode>m/d/yy</c:formatCode>
                <c:ptCount val="3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</c:numCache>
            </c:numRef>
          </c:cat>
          <c:val>
            <c:numRef>
              <c:f>'Group 30'!$H$6:$AB$6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04-40BB-85B6-1E95EBC9CCB5}"/>
            </c:ext>
          </c:extLst>
        </c:ser>
        <c:ser>
          <c:idx val="3"/>
          <c:order val="3"/>
          <c:tx>
            <c:strRef>
              <c:f>'Group 30'!$A$7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30'!$H$2:$AB$2</c:f>
              <c:numCache>
                <c:formatCode>m/d/yy</c:formatCode>
                <c:ptCount val="3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</c:numCache>
            </c:numRef>
          </c:cat>
          <c:val>
            <c:numRef>
              <c:f>'Group 30'!$H$7:$AB$7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04-40BB-85B6-1E95EBC9CCB5}"/>
            </c:ext>
          </c:extLst>
        </c:ser>
        <c:ser>
          <c:idx val="4"/>
          <c:order val="4"/>
          <c:tx>
            <c:strRef>
              <c:f>'Group 30'!$A$8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30'!$H$2:$AB$2</c:f>
              <c:numCache>
                <c:formatCode>m/d/yy</c:formatCode>
                <c:ptCount val="3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</c:numCache>
            </c:numRef>
          </c:cat>
          <c:val>
            <c:numRef>
              <c:f>'Group 30'!$H$8:$AB$8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204-40BB-85B6-1E95EBC9CCB5}"/>
            </c:ext>
          </c:extLst>
        </c:ser>
        <c:ser>
          <c:idx val="5"/>
          <c:order val="5"/>
          <c:tx>
            <c:strRef>
              <c:f>'Group 30'!$A$9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30'!$H$2:$AB$2</c:f>
              <c:numCache>
                <c:formatCode>m/d/yy</c:formatCode>
                <c:ptCount val="3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</c:numCache>
            </c:numRef>
          </c:cat>
          <c:val>
            <c:numRef>
              <c:f>'Group 30'!$H$9:$AB$9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204-40BB-85B6-1E95EBC9CCB5}"/>
            </c:ext>
          </c:extLst>
        </c:ser>
        <c:ser>
          <c:idx val="6"/>
          <c:order val="6"/>
          <c:tx>
            <c:strRef>
              <c:f>'Group 30'!$A$10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30'!$H$2:$AB$2</c:f>
              <c:numCache>
                <c:formatCode>m/d/yy</c:formatCode>
                <c:ptCount val="3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</c:numCache>
            </c:numRef>
          </c:cat>
          <c:val>
            <c:numRef>
              <c:f>'Group 30'!$H$10:$AB$10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204-40BB-85B6-1E95EBC9CCB5}"/>
            </c:ext>
          </c:extLst>
        </c:ser>
        <c:ser>
          <c:idx val="7"/>
          <c:order val="7"/>
          <c:tx>
            <c:strRef>
              <c:f>'Group 30'!$A$11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30'!$H$2:$AB$2</c:f>
              <c:numCache>
                <c:formatCode>m/d/yy</c:formatCode>
                <c:ptCount val="3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</c:numCache>
            </c:numRef>
          </c:cat>
          <c:val>
            <c:numRef>
              <c:f>'Group 30'!$H$11:$AB$11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204-40BB-85B6-1E95EBC9CCB5}"/>
            </c:ext>
          </c:extLst>
        </c:ser>
        <c:ser>
          <c:idx val="8"/>
          <c:order val="8"/>
          <c:tx>
            <c:strRef>
              <c:f>'Group 30'!$A$12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30'!$H$2:$AB$2</c:f>
              <c:numCache>
                <c:formatCode>m/d/yy</c:formatCode>
                <c:ptCount val="3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</c:numCache>
            </c:numRef>
          </c:cat>
          <c:val>
            <c:numRef>
              <c:f>'Group 30'!$H$12:$AB$12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204-40BB-85B6-1E95EBC9CCB5}"/>
            </c:ext>
          </c:extLst>
        </c:ser>
        <c:ser>
          <c:idx val="9"/>
          <c:order val="9"/>
          <c:tx>
            <c:strRef>
              <c:f>'Group 30'!$A$13</c:f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30'!$H$2:$AB$2</c:f>
              <c:numCache>
                <c:formatCode>m/d/yy</c:formatCode>
                <c:ptCount val="3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</c:numCache>
            </c:numRef>
          </c:cat>
          <c:val>
            <c:numRef>
              <c:f>'Group 30'!$H$13:$AB$13</c:f>
            </c:numRef>
          </c:val>
          <c:extLst>
            <c:ext xmlns:c16="http://schemas.microsoft.com/office/drawing/2014/chart" uri="{C3380CC4-5D6E-409C-BE32-E72D297353CC}">
              <c16:uniqueId val="{00000009-2204-40BB-85B6-1E95EBC9CCB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'Group 5'!$G$4</c:f>
          <c:strCache>
            <c:ptCount val="1"/>
            <c:pt idx="0">
              <c:v>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556800469335053E-2"/>
          <c:y val="9.805749227388029E-2"/>
          <c:w val="0.95779473790200742"/>
          <c:h val="0.8139421196526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'Group 5'!$A$4</c:f>
              <c:strCache>
                <c:ptCount val="1"/>
                <c:pt idx="0">
                  <c:v>.ET 5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5'!$H$2:$AB$2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5'!$H$4:$AB$4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5C-4C25-AA42-8886E1770563}"/>
            </c:ext>
          </c:extLst>
        </c:ser>
        <c:ser>
          <c:idx val="1"/>
          <c:order val="1"/>
          <c:tx>
            <c:strRef>
              <c:f>'Group 5'!$A$5</c:f>
              <c:strCache>
                <c:ptCount val="1"/>
                <c:pt idx="0">
                  <c:v>I-32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5'!$H$2:$AB$2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5'!$H$5:$AB$5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5C-4C25-AA42-8886E1770563}"/>
            </c:ext>
          </c:extLst>
        </c:ser>
        <c:ser>
          <c:idx val="2"/>
          <c:order val="2"/>
          <c:tx>
            <c:strRef>
              <c:f>'Group 5'!$A$6</c:f>
              <c:strCache>
                <c:ptCount val="1"/>
                <c:pt idx="0">
                  <c:v>I-33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5'!$H$2:$AB$2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5'!$H$6:$AB$6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C5C-4C25-AA42-8886E1770563}"/>
            </c:ext>
          </c:extLst>
        </c:ser>
        <c:ser>
          <c:idx val="3"/>
          <c:order val="3"/>
          <c:tx>
            <c:strRef>
              <c:f>'Group 5'!$A$7</c:f>
              <c:strCache>
                <c:ptCount val="1"/>
                <c:pt idx="0">
                  <c:v>I-34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5'!$H$2:$AB$2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5'!$H$7:$AB$7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C5C-4C25-AA42-8886E1770563}"/>
            </c:ext>
          </c:extLst>
        </c:ser>
        <c:ser>
          <c:idx val="4"/>
          <c:order val="4"/>
          <c:tx>
            <c:strRef>
              <c:f>'Group 5'!$A$8</c:f>
              <c:strCache>
                <c:ptCount val="1"/>
                <c:pt idx="0">
                  <c:v>I-35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5'!$H$2:$AB$2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5'!$H$8:$AB$8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C5C-4C25-AA42-8886E1770563}"/>
            </c:ext>
          </c:extLst>
        </c:ser>
        <c:ser>
          <c:idx val="5"/>
          <c:order val="5"/>
          <c:tx>
            <c:strRef>
              <c:f>'Group 5'!$A$9</c:f>
              <c:strCache>
                <c:ptCount val="1"/>
                <c:pt idx="0">
                  <c:v>I-36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5'!$H$2:$AB$2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5'!$H$9:$AB$9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C5C-4C25-AA42-8886E1770563}"/>
            </c:ext>
          </c:extLst>
        </c:ser>
        <c:ser>
          <c:idx val="6"/>
          <c:order val="6"/>
          <c:tx>
            <c:strRef>
              <c:f>'Group 5'!$A$10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5'!$H$2:$AB$2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5'!$H$10:$AB$10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C5C-4C25-AA42-8886E1770563}"/>
            </c:ext>
          </c:extLst>
        </c:ser>
        <c:ser>
          <c:idx val="7"/>
          <c:order val="7"/>
          <c:tx>
            <c:strRef>
              <c:f>'Group 5'!$A$11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5'!$H$2:$AB$2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5'!$H$11:$AB$11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C5C-4C25-AA42-8886E1770563}"/>
            </c:ext>
          </c:extLst>
        </c:ser>
        <c:ser>
          <c:idx val="8"/>
          <c:order val="8"/>
          <c:tx>
            <c:strRef>
              <c:f>'Group 5'!$A$12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5'!$H$2:$AB$2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5'!$H$12:$AB$12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C5C-4C25-AA42-8886E1770563}"/>
            </c:ext>
          </c:extLst>
        </c:ser>
        <c:ser>
          <c:idx val="9"/>
          <c:order val="9"/>
          <c:tx>
            <c:strRef>
              <c:f>'Group 5'!$A$13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5'!$H$2:$AB$2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5'!$H$13:$AB$13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C5C-4C25-AA42-8886E177056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'Group 6'!$G$4</c:f>
          <c:strCache>
            <c:ptCount val="1"/>
            <c:pt idx="0">
              <c:v>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556800469335053E-2"/>
          <c:y val="9.805749227388029E-2"/>
          <c:w val="0.95779473790200742"/>
          <c:h val="0.8139421196526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'Group 6'!$A$4</c:f>
              <c:strCache>
                <c:ptCount val="1"/>
                <c:pt idx="0">
                  <c:v>.ET 6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6'!$H$2:$AB$2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6'!$H$4:$AB$4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C0-454A-9F38-9C138C8927B4}"/>
            </c:ext>
          </c:extLst>
        </c:ser>
        <c:ser>
          <c:idx val="1"/>
          <c:order val="1"/>
          <c:tx>
            <c:strRef>
              <c:f>'Group 6'!$A$5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6'!$H$2:$AB$2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6'!$H$5:$AB$5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C0-454A-9F38-9C138C8927B4}"/>
            </c:ext>
          </c:extLst>
        </c:ser>
        <c:ser>
          <c:idx val="2"/>
          <c:order val="2"/>
          <c:tx>
            <c:strRef>
              <c:f>'Group 6'!$A$6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6'!$H$2:$AB$2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6'!$H$6:$AB$6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BC0-454A-9F38-9C138C8927B4}"/>
            </c:ext>
          </c:extLst>
        </c:ser>
        <c:ser>
          <c:idx val="3"/>
          <c:order val="3"/>
          <c:tx>
            <c:strRef>
              <c:f>'Group 6'!$A$7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6'!$H$2:$AB$2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6'!$H$7:$AB$7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BC0-454A-9F38-9C138C8927B4}"/>
            </c:ext>
          </c:extLst>
        </c:ser>
        <c:ser>
          <c:idx val="4"/>
          <c:order val="4"/>
          <c:tx>
            <c:strRef>
              <c:f>'Group 6'!$A$8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6'!$H$2:$AB$2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6'!$H$8:$AB$8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BC0-454A-9F38-9C138C8927B4}"/>
            </c:ext>
          </c:extLst>
        </c:ser>
        <c:ser>
          <c:idx val="5"/>
          <c:order val="5"/>
          <c:tx>
            <c:strRef>
              <c:f>'Group 6'!$A$9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6'!$H$2:$AB$2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6'!$H$9:$AB$9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BC0-454A-9F38-9C138C8927B4}"/>
            </c:ext>
          </c:extLst>
        </c:ser>
        <c:ser>
          <c:idx val="6"/>
          <c:order val="6"/>
          <c:tx>
            <c:strRef>
              <c:f>'Group 6'!$A$10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6'!$H$2:$AB$2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6'!$H$10:$AB$10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BC0-454A-9F38-9C138C8927B4}"/>
            </c:ext>
          </c:extLst>
        </c:ser>
        <c:ser>
          <c:idx val="7"/>
          <c:order val="7"/>
          <c:tx>
            <c:strRef>
              <c:f>'Group 6'!$A$11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6'!$H$2:$AB$2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6'!$H$11:$AB$11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BC0-454A-9F38-9C138C8927B4}"/>
            </c:ext>
          </c:extLst>
        </c:ser>
        <c:ser>
          <c:idx val="8"/>
          <c:order val="8"/>
          <c:tx>
            <c:strRef>
              <c:f>'Group 6'!$A$12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6'!$H$2:$AB$2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6'!$H$12:$AB$12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BC0-454A-9F38-9C138C8927B4}"/>
            </c:ext>
          </c:extLst>
        </c:ser>
        <c:ser>
          <c:idx val="9"/>
          <c:order val="9"/>
          <c:tx>
            <c:strRef>
              <c:f>'Group 6'!$A$13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6'!$H$2:$AB$2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6'!$H$13:$AB$13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BC0-454A-9F38-9C138C8927B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'Group 7'!$G$4</c:f>
          <c:strCache>
            <c:ptCount val="1"/>
            <c:pt idx="0">
              <c:v>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556800469335053E-2"/>
          <c:y val="9.805749227388029E-2"/>
          <c:w val="0.95779473790200742"/>
          <c:h val="0.8139421196526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'Group 7'!$A$4</c:f>
              <c:strCache>
                <c:ptCount val="1"/>
                <c:pt idx="0">
                  <c:v>.ET 7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7'!$H$2:$AB$2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7'!$H$4:$AB$4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2A-4450-A5EC-D0DEBDDE101A}"/>
            </c:ext>
          </c:extLst>
        </c:ser>
        <c:ser>
          <c:idx val="1"/>
          <c:order val="1"/>
          <c:tx>
            <c:strRef>
              <c:f>'Group 7'!$A$5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7'!$H$2:$AB$2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7'!$H$5:$AB$5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2A-4450-A5EC-D0DEBDDE101A}"/>
            </c:ext>
          </c:extLst>
        </c:ser>
        <c:ser>
          <c:idx val="2"/>
          <c:order val="2"/>
          <c:tx>
            <c:strRef>
              <c:f>'Group 7'!$A$6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7'!$H$2:$AB$2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7'!$H$6:$AB$6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82A-4450-A5EC-D0DEBDDE101A}"/>
            </c:ext>
          </c:extLst>
        </c:ser>
        <c:ser>
          <c:idx val="3"/>
          <c:order val="3"/>
          <c:tx>
            <c:strRef>
              <c:f>'Group 7'!$A$7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7'!$H$2:$AB$2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7'!$H$7:$AB$7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82A-4450-A5EC-D0DEBDDE101A}"/>
            </c:ext>
          </c:extLst>
        </c:ser>
        <c:ser>
          <c:idx val="4"/>
          <c:order val="4"/>
          <c:tx>
            <c:strRef>
              <c:f>'Group 7'!$A$8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7'!$H$2:$AB$2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7'!$H$8:$AB$8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82A-4450-A5EC-D0DEBDDE101A}"/>
            </c:ext>
          </c:extLst>
        </c:ser>
        <c:ser>
          <c:idx val="5"/>
          <c:order val="5"/>
          <c:tx>
            <c:strRef>
              <c:f>'Group 7'!$A$9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7'!$H$2:$AB$2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7'!$H$9:$AB$9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82A-4450-A5EC-D0DEBDDE101A}"/>
            </c:ext>
          </c:extLst>
        </c:ser>
        <c:ser>
          <c:idx val="6"/>
          <c:order val="6"/>
          <c:tx>
            <c:strRef>
              <c:f>'Group 7'!$A$10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7'!$H$2:$AB$2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7'!$H$10:$AB$10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82A-4450-A5EC-D0DEBDDE101A}"/>
            </c:ext>
          </c:extLst>
        </c:ser>
        <c:ser>
          <c:idx val="7"/>
          <c:order val="7"/>
          <c:tx>
            <c:strRef>
              <c:f>'Group 7'!$A$11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7'!$H$2:$AB$2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7'!$H$11:$AB$11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82A-4450-A5EC-D0DEBDDE101A}"/>
            </c:ext>
          </c:extLst>
        </c:ser>
        <c:ser>
          <c:idx val="8"/>
          <c:order val="8"/>
          <c:tx>
            <c:strRef>
              <c:f>'Group 7'!$A$12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7'!$H$2:$AB$2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7'!$H$12:$AB$12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82A-4450-A5EC-D0DEBDDE101A}"/>
            </c:ext>
          </c:extLst>
        </c:ser>
        <c:ser>
          <c:idx val="9"/>
          <c:order val="9"/>
          <c:tx>
            <c:strRef>
              <c:f>'Group 7'!$A$13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7'!$H$2:$AB$2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7'!$H$13:$AB$13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82A-4450-A5EC-D0DEBDDE101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'Group 8'!$G$4</c:f>
          <c:strCache>
            <c:ptCount val="1"/>
            <c:pt idx="0">
              <c:v>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556800469335053E-2"/>
          <c:y val="9.805749227388029E-2"/>
          <c:w val="0.95779473790200742"/>
          <c:h val="0.8139421196526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'Group 8'!$A$4</c:f>
              <c:strCache>
                <c:ptCount val="1"/>
                <c:pt idx="0">
                  <c:v>.ET 8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8'!$H$2:$AB$2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8'!$H$4:$AB$4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98-4389-94BC-29B47585F2D2}"/>
            </c:ext>
          </c:extLst>
        </c:ser>
        <c:ser>
          <c:idx val="1"/>
          <c:order val="1"/>
          <c:tx>
            <c:strRef>
              <c:f>'Group 8'!$A$5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8'!$H$2:$AB$2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8'!$H$5:$AB$5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98-4389-94BC-29B47585F2D2}"/>
            </c:ext>
          </c:extLst>
        </c:ser>
        <c:ser>
          <c:idx val="2"/>
          <c:order val="2"/>
          <c:tx>
            <c:strRef>
              <c:f>'Group 8'!$A$6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8'!$H$2:$AB$2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8'!$H$6:$AB$6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B98-4389-94BC-29B47585F2D2}"/>
            </c:ext>
          </c:extLst>
        </c:ser>
        <c:ser>
          <c:idx val="3"/>
          <c:order val="3"/>
          <c:tx>
            <c:strRef>
              <c:f>'Group 8'!$A$7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8'!$H$2:$AB$2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8'!$H$7:$AB$7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B98-4389-94BC-29B47585F2D2}"/>
            </c:ext>
          </c:extLst>
        </c:ser>
        <c:ser>
          <c:idx val="4"/>
          <c:order val="4"/>
          <c:tx>
            <c:strRef>
              <c:f>'Group 8'!$A$8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8'!$H$2:$AB$2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8'!$H$8:$AB$8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B98-4389-94BC-29B47585F2D2}"/>
            </c:ext>
          </c:extLst>
        </c:ser>
        <c:ser>
          <c:idx val="5"/>
          <c:order val="5"/>
          <c:tx>
            <c:strRef>
              <c:f>'Group 8'!$A$9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8'!$H$2:$AB$2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8'!$H$9:$AB$9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B98-4389-94BC-29B47585F2D2}"/>
            </c:ext>
          </c:extLst>
        </c:ser>
        <c:ser>
          <c:idx val="6"/>
          <c:order val="6"/>
          <c:tx>
            <c:strRef>
              <c:f>'Group 8'!$A$10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8'!$H$2:$AB$2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8'!$H$10:$AB$10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B98-4389-94BC-29B47585F2D2}"/>
            </c:ext>
          </c:extLst>
        </c:ser>
        <c:ser>
          <c:idx val="7"/>
          <c:order val="7"/>
          <c:tx>
            <c:strRef>
              <c:f>'Group 8'!$A$11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8'!$H$2:$AB$2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8'!$H$11:$AB$11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B98-4389-94BC-29B47585F2D2}"/>
            </c:ext>
          </c:extLst>
        </c:ser>
        <c:ser>
          <c:idx val="8"/>
          <c:order val="8"/>
          <c:tx>
            <c:strRef>
              <c:f>'Group 8'!$A$12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8'!$H$2:$AB$2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8'!$H$12:$AB$12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B98-4389-94BC-29B47585F2D2}"/>
            </c:ext>
          </c:extLst>
        </c:ser>
        <c:ser>
          <c:idx val="9"/>
          <c:order val="9"/>
          <c:tx>
            <c:strRef>
              <c:f>'Group 8'!$A$13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8'!$H$2:$AB$2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8'!$H$13:$AB$13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B98-4389-94BC-29B47585F2D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'Group 9'!$G$4</c:f>
          <c:strCache>
            <c:ptCount val="1"/>
            <c:pt idx="0">
              <c:v>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556800469335053E-2"/>
          <c:y val="9.805749227388029E-2"/>
          <c:w val="0.95779473790200742"/>
          <c:h val="0.8139421196526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'Group 9'!$A$4</c:f>
              <c:strCache>
                <c:ptCount val="1"/>
                <c:pt idx="0">
                  <c:v>.ET 9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9'!$H$4:$AB$4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4A-4E4A-B354-D21490415F73}"/>
            </c:ext>
          </c:extLst>
        </c:ser>
        <c:ser>
          <c:idx val="1"/>
          <c:order val="1"/>
          <c:tx>
            <c:strRef>
              <c:f>'Group 9'!$A$5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9'!$H$5:$AB$5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4A-4E4A-B354-D21490415F73}"/>
            </c:ext>
          </c:extLst>
        </c:ser>
        <c:ser>
          <c:idx val="2"/>
          <c:order val="2"/>
          <c:tx>
            <c:strRef>
              <c:f>'Group 9'!$A$6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9'!$H$6:$AB$6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C4A-4E4A-B354-D21490415F73}"/>
            </c:ext>
          </c:extLst>
        </c:ser>
        <c:ser>
          <c:idx val="3"/>
          <c:order val="3"/>
          <c:tx>
            <c:strRef>
              <c:f>'Group 9'!$A$7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9'!$H$7:$AB$7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C4A-4E4A-B354-D21490415F73}"/>
            </c:ext>
          </c:extLst>
        </c:ser>
        <c:ser>
          <c:idx val="4"/>
          <c:order val="4"/>
          <c:tx>
            <c:strRef>
              <c:f>'Group 9'!$A$8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9'!$H$8:$AB$8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C4A-4E4A-B354-D21490415F73}"/>
            </c:ext>
          </c:extLst>
        </c:ser>
        <c:ser>
          <c:idx val="5"/>
          <c:order val="5"/>
          <c:tx>
            <c:strRef>
              <c:f>'Group 9'!$A$9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9'!$H$9:$AB$9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C4A-4E4A-B354-D21490415F73}"/>
            </c:ext>
          </c:extLst>
        </c:ser>
        <c:ser>
          <c:idx val="6"/>
          <c:order val="6"/>
          <c:tx>
            <c:strRef>
              <c:f>'Group 9'!$A$10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9'!$H$10:$AB$10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C4A-4E4A-B354-D21490415F73}"/>
            </c:ext>
          </c:extLst>
        </c:ser>
        <c:ser>
          <c:idx val="7"/>
          <c:order val="7"/>
          <c:tx>
            <c:strRef>
              <c:f>'Group 9'!$A$11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9'!$H$11:$AB$11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C4A-4E4A-B354-D21490415F73}"/>
            </c:ext>
          </c:extLst>
        </c:ser>
        <c:ser>
          <c:idx val="8"/>
          <c:order val="8"/>
          <c:tx>
            <c:strRef>
              <c:f>'Group 9'!$A$12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9'!$H$12:$AB$12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C4A-4E4A-B354-D21490415F73}"/>
            </c:ext>
          </c:extLst>
        </c:ser>
        <c:ser>
          <c:idx val="9"/>
          <c:order val="9"/>
          <c:tx>
            <c:strRef>
              <c:f>'Group 9'!$A$13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9'!$H$13:$AB$13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C4A-4E4A-B354-D21490415F7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'Group 13'!$G$4</c:f>
          <c:strCache>
            <c:ptCount val="1"/>
            <c:pt idx="0">
              <c:v>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556800469335053E-2"/>
          <c:y val="9.805749227388029E-2"/>
          <c:w val="0.95779473790200742"/>
          <c:h val="0.8139421196526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'Group 13'!$A$4</c:f>
              <c:strCache>
                <c:ptCount val="1"/>
                <c:pt idx="0">
                  <c:v>.ET 13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13'!$H$2:$AB$2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13'!$H$4:$AB$4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F8-489C-BB5B-DDACA742D6AD}"/>
            </c:ext>
          </c:extLst>
        </c:ser>
        <c:ser>
          <c:idx val="1"/>
          <c:order val="1"/>
          <c:tx>
            <c:strRef>
              <c:f>'Group 13'!$A$5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13'!$H$2:$AB$2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13'!$H$5:$AB$5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F8-489C-BB5B-DDACA742D6AD}"/>
            </c:ext>
          </c:extLst>
        </c:ser>
        <c:ser>
          <c:idx val="2"/>
          <c:order val="2"/>
          <c:tx>
            <c:strRef>
              <c:f>'Group 13'!$A$6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13'!$H$2:$AB$2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13'!$H$6:$AB$6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F8-489C-BB5B-DDACA742D6AD}"/>
            </c:ext>
          </c:extLst>
        </c:ser>
        <c:ser>
          <c:idx val="3"/>
          <c:order val="3"/>
          <c:tx>
            <c:strRef>
              <c:f>'Group 13'!$A$7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13'!$H$2:$AB$2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13'!$H$7:$AB$7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7F8-489C-BB5B-DDACA742D6AD}"/>
            </c:ext>
          </c:extLst>
        </c:ser>
        <c:ser>
          <c:idx val="4"/>
          <c:order val="4"/>
          <c:tx>
            <c:strRef>
              <c:f>'Group 13'!$A$8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13'!$H$2:$AB$2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13'!$H$8:$AB$8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7F8-489C-BB5B-DDACA742D6AD}"/>
            </c:ext>
          </c:extLst>
        </c:ser>
        <c:ser>
          <c:idx val="5"/>
          <c:order val="5"/>
          <c:tx>
            <c:strRef>
              <c:f>'Group 13'!$A$9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13'!$H$2:$AB$2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13'!$H$9:$AB$9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7F8-489C-BB5B-DDACA742D6AD}"/>
            </c:ext>
          </c:extLst>
        </c:ser>
        <c:ser>
          <c:idx val="6"/>
          <c:order val="6"/>
          <c:tx>
            <c:strRef>
              <c:f>'Group 13'!$A$10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13'!$H$2:$AB$2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13'!$H$10:$AB$10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7F8-489C-BB5B-DDACA742D6AD}"/>
            </c:ext>
          </c:extLst>
        </c:ser>
        <c:ser>
          <c:idx val="7"/>
          <c:order val="7"/>
          <c:tx>
            <c:strRef>
              <c:f>'Group 13'!$A$11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13'!$H$2:$AB$2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13'!$H$11:$AB$11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7F8-489C-BB5B-DDACA742D6AD}"/>
            </c:ext>
          </c:extLst>
        </c:ser>
        <c:ser>
          <c:idx val="8"/>
          <c:order val="8"/>
          <c:tx>
            <c:strRef>
              <c:f>'Group 13'!$A$12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13'!$H$2:$AB$2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13'!$H$12:$AB$12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7F8-489C-BB5B-DDACA742D6AD}"/>
            </c:ext>
          </c:extLst>
        </c:ser>
        <c:ser>
          <c:idx val="9"/>
          <c:order val="9"/>
          <c:tx>
            <c:strRef>
              <c:f>'Group 13'!$A$13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13'!$H$2:$AB$2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13'!$H$13:$AB$13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7F8-489C-BB5B-DDACA742D6A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'Group 14'!$G$4</c:f>
          <c:strCache>
            <c:ptCount val="1"/>
            <c:pt idx="0">
              <c:v>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556800469335053E-2"/>
          <c:y val="9.805749227388029E-2"/>
          <c:w val="0.95779473790200742"/>
          <c:h val="0.8139421196526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'Group 14'!$A$4</c:f>
              <c:strCache>
                <c:ptCount val="1"/>
                <c:pt idx="0">
                  <c:v>.ET 14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14'!$H$2:$AB$2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14'!$H$4:$AB$4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7D-4E43-8DC2-66D829FBC4C2}"/>
            </c:ext>
          </c:extLst>
        </c:ser>
        <c:ser>
          <c:idx val="1"/>
          <c:order val="1"/>
          <c:tx>
            <c:strRef>
              <c:f>'Group 14'!$A$5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14'!$H$2:$AB$2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14'!$H$5:$AB$5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7D-4E43-8DC2-66D829FBC4C2}"/>
            </c:ext>
          </c:extLst>
        </c:ser>
        <c:ser>
          <c:idx val="2"/>
          <c:order val="2"/>
          <c:tx>
            <c:strRef>
              <c:f>'Group 14'!$A$6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14'!$H$2:$AB$2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14'!$H$6:$AB$6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7D-4E43-8DC2-66D829FBC4C2}"/>
            </c:ext>
          </c:extLst>
        </c:ser>
        <c:ser>
          <c:idx val="3"/>
          <c:order val="3"/>
          <c:tx>
            <c:strRef>
              <c:f>'Group 14'!$A$7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14'!$H$2:$AB$2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14'!$H$7:$AB$7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87D-4E43-8DC2-66D829FBC4C2}"/>
            </c:ext>
          </c:extLst>
        </c:ser>
        <c:ser>
          <c:idx val="4"/>
          <c:order val="4"/>
          <c:tx>
            <c:strRef>
              <c:f>'Group 14'!$A$8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14'!$H$2:$AB$2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14'!$H$8:$AB$8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87D-4E43-8DC2-66D829FBC4C2}"/>
            </c:ext>
          </c:extLst>
        </c:ser>
        <c:ser>
          <c:idx val="5"/>
          <c:order val="5"/>
          <c:tx>
            <c:strRef>
              <c:f>'Group 14'!$A$9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14'!$H$2:$AB$2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14'!$H$9:$AB$9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87D-4E43-8DC2-66D829FBC4C2}"/>
            </c:ext>
          </c:extLst>
        </c:ser>
        <c:ser>
          <c:idx val="6"/>
          <c:order val="6"/>
          <c:tx>
            <c:strRef>
              <c:f>'Group 14'!$A$10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14'!$H$2:$AB$2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14'!$H$10:$AB$10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87D-4E43-8DC2-66D829FBC4C2}"/>
            </c:ext>
          </c:extLst>
        </c:ser>
        <c:ser>
          <c:idx val="7"/>
          <c:order val="7"/>
          <c:tx>
            <c:strRef>
              <c:f>'Group 14'!$A$11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14'!$H$2:$AB$2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14'!$H$11:$AB$11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87D-4E43-8DC2-66D829FBC4C2}"/>
            </c:ext>
          </c:extLst>
        </c:ser>
        <c:ser>
          <c:idx val="8"/>
          <c:order val="8"/>
          <c:tx>
            <c:strRef>
              <c:f>'Group 14'!$A$12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14'!$H$2:$AB$2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14'!$H$12:$AB$12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87D-4E43-8DC2-66D829FBC4C2}"/>
            </c:ext>
          </c:extLst>
        </c:ser>
        <c:ser>
          <c:idx val="9"/>
          <c:order val="9"/>
          <c:tx>
            <c:strRef>
              <c:f>'Group 14'!$A$13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14'!$H$2:$AB$2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14'!$H$13:$AB$13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87D-4E43-8DC2-66D829FBC4C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'Group 15'!$G$4</c:f>
          <c:strCache>
            <c:ptCount val="1"/>
            <c:pt idx="0">
              <c:v>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556800469335053E-2"/>
          <c:y val="9.805749227388029E-2"/>
          <c:w val="0.95779473790200742"/>
          <c:h val="0.8139421196526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'Group 15'!$A$4</c:f>
              <c:strCache>
                <c:ptCount val="1"/>
                <c:pt idx="0">
                  <c:v>.ET 15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15'!$H$2:$AB$2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15'!$H$4:$AB$4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E4-4C95-9644-869057C7A26E}"/>
            </c:ext>
          </c:extLst>
        </c:ser>
        <c:ser>
          <c:idx val="1"/>
          <c:order val="1"/>
          <c:tx>
            <c:strRef>
              <c:f>'Group 15'!$A$5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15'!$H$2:$AB$2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15'!$H$5:$AB$5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E4-4C95-9644-869057C7A26E}"/>
            </c:ext>
          </c:extLst>
        </c:ser>
        <c:ser>
          <c:idx val="2"/>
          <c:order val="2"/>
          <c:tx>
            <c:strRef>
              <c:f>'Group 15'!$A$6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15'!$H$2:$AB$2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15'!$H$6:$AB$6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E4-4C95-9644-869057C7A26E}"/>
            </c:ext>
          </c:extLst>
        </c:ser>
        <c:ser>
          <c:idx val="3"/>
          <c:order val="3"/>
          <c:tx>
            <c:strRef>
              <c:f>'Group 15'!$A$7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15'!$H$2:$AB$2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15'!$H$7:$AB$7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CE4-4C95-9644-869057C7A26E}"/>
            </c:ext>
          </c:extLst>
        </c:ser>
        <c:ser>
          <c:idx val="4"/>
          <c:order val="4"/>
          <c:tx>
            <c:strRef>
              <c:f>'Group 15'!$A$8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15'!$H$2:$AB$2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15'!$H$8:$AB$8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CE4-4C95-9644-869057C7A26E}"/>
            </c:ext>
          </c:extLst>
        </c:ser>
        <c:ser>
          <c:idx val="5"/>
          <c:order val="5"/>
          <c:tx>
            <c:strRef>
              <c:f>'Group 15'!$A$9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15'!$H$2:$AB$2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15'!$H$9:$AB$9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CE4-4C95-9644-869057C7A26E}"/>
            </c:ext>
          </c:extLst>
        </c:ser>
        <c:ser>
          <c:idx val="6"/>
          <c:order val="6"/>
          <c:tx>
            <c:strRef>
              <c:f>'Group 15'!$A$10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15'!$H$2:$AB$2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15'!$H$10:$AB$10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CE4-4C95-9644-869057C7A26E}"/>
            </c:ext>
          </c:extLst>
        </c:ser>
        <c:ser>
          <c:idx val="7"/>
          <c:order val="7"/>
          <c:tx>
            <c:strRef>
              <c:f>'Group 15'!$A$11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15'!$H$2:$AB$2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15'!$H$11:$AB$11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CE4-4C95-9644-869057C7A26E}"/>
            </c:ext>
          </c:extLst>
        </c:ser>
        <c:ser>
          <c:idx val="8"/>
          <c:order val="8"/>
          <c:tx>
            <c:strRef>
              <c:f>'Group 15'!$A$12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15'!$H$2:$AB$2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15'!$H$12:$AB$12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CE4-4C95-9644-869057C7A26E}"/>
            </c:ext>
          </c:extLst>
        </c:ser>
        <c:ser>
          <c:idx val="9"/>
          <c:order val="9"/>
          <c:tx>
            <c:strRef>
              <c:f>'Group 15'!$A$13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15'!$H$2:$AB$2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15'!$H$13:$AB$13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CE4-4C95-9644-869057C7A26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'Group 16'!$G$4</c:f>
          <c:strCache>
            <c:ptCount val="1"/>
            <c:pt idx="0">
              <c:v>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556800469335053E-2"/>
          <c:y val="9.805749227388029E-2"/>
          <c:w val="0.95779473790200742"/>
          <c:h val="0.8139421196526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'Group 16'!$A$4</c:f>
              <c:strCache>
                <c:ptCount val="1"/>
                <c:pt idx="0">
                  <c:v>.ET 16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16'!$H$2:$AB$2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16'!$H$4:$AB$4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91-4B37-8EEE-4618D7088603}"/>
            </c:ext>
          </c:extLst>
        </c:ser>
        <c:ser>
          <c:idx val="1"/>
          <c:order val="1"/>
          <c:tx>
            <c:strRef>
              <c:f>'Group 16'!$A$5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16'!$H$2:$AB$2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16'!$H$5:$AB$5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91-4B37-8EEE-4618D7088603}"/>
            </c:ext>
          </c:extLst>
        </c:ser>
        <c:ser>
          <c:idx val="2"/>
          <c:order val="2"/>
          <c:tx>
            <c:strRef>
              <c:f>'Group 16'!$A$6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16'!$H$2:$AB$2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16'!$H$6:$AB$6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91-4B37-8EEE-4618D7088603}"/>
            </c:ext>
          </c:extLst>
        </c:ser>
        <c:ser>
          <c:idx val="3"/>
          <c:order val="3"/>
          <c:tx>
            <c:strRef>
              <c:f>'Group 16'!$A$7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16'!$H$2:$AB$2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16'!$H$7:$AB$7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B91-4B37-8EEE-4618D7088603}"/>
            </c:ext>
          </c:extLst>
        </c:ser>
        <c:ser>
          <c:idx val="4"/>
          <c:order val="4"/>
          <c:tx>
            <c:strRef>
              <c:f>'Group 16'!$A$8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16'!$H$2:$AB$2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16'!$H$8:$AB$8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B91-4B37-8EEE-4618D7088603}"/>
            </c:ext>
          </c:extLst>
        </c:ser>
        <c:ser>
          <c:idx val="5"/>
          <c:order val="5"/>
          <c:tx>
            <c:strRef>
              <c:f>'Group 16'!$A$9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16'!$H$2:$AB$2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16'!$H$9:$AB$9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B91-4B37-8EEE-4618D7088603}"/>
            </c:ext>
          </c:extLst>
        </c:ser>
        <c:ser>
          <c:idx val="6"/>
          <c:order val="6"/>
          <c:tx>
            <c:strRef>
              <c:f>'Group 16'!$A$10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16'!$H$2:$AB$2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16'!$H$10:$AB$10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B91-4B37-8EEE-4618D7088603}"/>
            </c:ext>
          </c:extLst>
        </c:ser>
        <c:ser>
          <c:idx val="7"/>
          <c:order val="7"/>
          <c:tx>
            <c:strRef>
              <c:f>'Group 16'!$A$11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16'!$H$2:$AB$2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16'!$H$11:$AB$11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B91-4B37-8EEE-4618D7088603}"/>
            </c:ext>
          </c:extLst>
        </c:ser>
        <c:ser>
          <c:idx val="8"/>
          <c:order val="8"/>
          <c:tx>
            <c:strRef>
              <c:f>'Group 16'!$A$12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16'!$H$2:$AB$2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16'!$H$12:$AB$12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B91-4B37-8EEE-4618D7088603}"/>
            </c:ext>
          </c:extLst>
        </c:ser>
        <c:ser>
          <c:idx val="9"/>
          <c:order val="9"/>
          <c:tx>
            <c:strRef>
              <c:f>'Group 16'!$A$13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16'!$H$2:$AB$2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16'!$H$13:$AB$13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B91-4B37-8EEE-4618D708860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'Group 17'!$G$4</c:f>
          <c:strCache>
            <c:ptCount val="1"/>
            <c:pt idx="0">
              <c:v>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556800469335053E-2"/>
          <c:y val="9.805749227388029E-2"/>
          <c:w val="0.95779473790200742"/>
          <c:h val="0.8139421196526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'Group 17'!$A$4</c:f>
              <c:strCache>
                <c:ptCount val="1"/>
                <c:pt idx="0">
                  <c:v>.ET 17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17'!$H$2:$AB$2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17'!$H$4:$AB$4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A0-4EA6-80CE-78CD88CDD774}"/>
            </c:ext>
          </c:extLst>
        </c:ser>
        <c:ser>
          <c:idx val="1"/>
          <c:order val="1"/>
          <c:tx>
            <c:strRef>
              <c:f>'Group 17'!$A$5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17'!$H$2:$AB$2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17'!$H$5:$AB$5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A0-4EA6-80CE-78CD88CDD774}"/>
            </c:ext>
          </c:extLst>
        </c:ser>
        <c:ser>
          <c:idx val="2"/>
          <c:order val="2"/>
          <c:tx>
            <c:strRef>
              <c:f>'Group 17'!$A$6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17'!$H$2:$AB$2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17'!$H$6:$AB$6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A0-4EA6-80CE-78CD88CDD774}"/>
            </c:ext>
          </c:extLst>
        </c:ser>
        <c:ser>
          <c:idx val="3"/>
          <c:order val="3"/>
          <c:tx>
            <c:strRef>
              <c:f>'Group 17'!$A$7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17'!$H$2:$AB$2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17'!$H$7:$AB$7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7A0-4EA6-80CE-78CD88CDD774}"/>
            </c:ext>
          </c:extLst>
        </c:ser>
        <c:ser>
          <c:idx val="4"/>
          <c:order val="4"/>
          <c:tx>
            <c:strRef>
              <c:f>'Group 17'!$A$8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17'!$H$2:$AB$2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17'!$H$8:$AB$8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7A0-4EA6-80CE-78CD88CDD774}"/>
            </c:ext>
          </c:extLst>
        </c:ser>
        <c:ser>
          <c:idx val="5"/>
          <c:order val="5"/>
          <c:tx>
            <c:strRef>
              <c:f>'Group 17'!$A$9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17'!$H$2:$AB$2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17'!$H$9:$AB$9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7A0-4EA6-80CE-78CD88CDD774}"/>
            </c:ext>
          </c:extLst>
        </c:ser>
        <c:ser>
          <c:idx val="6"/>
          <c:order val="6"/>
          <c:tx>
            <c:strRef>
              <c:f>'Group 17'!$A$10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17'!$H$2:$AB$2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17'!$H$10:$AB$10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7A0-4EA6-80CE-78CD88CDD774}"/>
            </c:ext>
          </c:extLst>
        </c:ser>
        <c:ser>
          <c:idx val="7"/>
          <c:order val="7"/>
          <c:tx>
            <c:strRef>
              <c:f>'Group 17'!$A$11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17'!$H$2:$AB$2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17'!$H$11:$AB$11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7A0-4EA6-80CE-78CD88CDD774}"/>
            </c:ext>
          </c:extLst>
        </c:ser>
        <c:ser>
          <c:idx val="8"/>
          <c:order val="8"/>
          <c:tx>
            <c:strRef>
              <c:f>'Group 17'!$A$12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17'!$H$2:$AB$2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17'!$H$12:$AB$12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7A0-4EA6-80CE-78CD88CDD774}"/>
            </c:ext>
          </c:extLst>
        </c:ser>
        <c:ser>
          <c:idx val="9"/>
          <c:order val="9"/>
          <c:tx>
            <c:strRef>
              <c:f>'Group 17'!$A$13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17'!$H$2:$AB$2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17'!$H$13:$AB$13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7A0-4EA6-80CE-78CD88CDD77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'Group 18'!$G$4</c:f>
          <c:strCache>
            <c:ptCount val="1"/>
            <c:pt idx="0">
              <c:v>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556800469335053E-2"/>
          <c:y val="9.805749227388029E-2"/>
          <c:w val="0.95779473790200742"/>
          <c:h val="0.8139421196526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'Group 18'!$A$4</c:f>
              <c:strCache>
                <c:ptCount val="1"/>
                <c:pt idx="0">
                  <c:v>.ET 18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18'!$H$2:$AB$2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18'!$H$4:$AB$4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7C-4ACC-8903-CB7A2AF8D9AD}"/>
            </c:ext>
          </c:extLst>
        </c:ser>
        <c:ser>
          <c:idx val="1"/>
          <c:order val="1"/>
          <c:tx>
            <c:strRef>
              <c:f>'Group 18'!$A$5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18'!$H$2:$AB$2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18'!$H$5:$AB$5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7C-4ACC-8903-CB7A2AF8D9AD}"/>
            </c:ext>
          </c:extLst>
        </c:ser>
        <c:ser>
          <c:idx val="2"/>
          <c:order val="2"/>
          <c:tx>
            <c:strRef>
              <c:f>'Group 18'!$A$6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18'!$H$2:$AB$2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18'!$H$6:$AB$6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7C-4ACC-8903-CB7A2AF8D9AD}"/>
            </c:ext>
          </c:extLst>
        </c:ser>
        <c:ser>
          <c:idx val="3"/>
          <c:order val="3"/>
          <c:tx>
            <c:strRef>
              <c:f>'Group 18'!$A$7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18'!$H$2:$AB$2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18'!$H$7:$AB$7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77C-4ACC-8903-CB7A2AF8D9AD}"/>
            </c:ext>
          </c:extLst>
        </c:ser>
        <c:ser>
          <c:idx val="4"/>
          <c:order val="4"/>
          <c:tx>
            <c:strRef>
              <c:f>'Group 18'!$A$8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18'!$H$2:$AB$2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18'!$H$8:$AB$8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77C-4ACC-8903-CB7A2AF8D9AD}"/>
            </c:ext>
          </c:extLst>
        </c:ser>
        <c:ser>
          <c:idx val="5"/>
          <c:order val="5"/>
          <c:tx>
            <c:strRef>
              <c:f>'Group 18'!$A$9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18'!$H$2:$AB$2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18'!$H$9:$AB$9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77C-4ACC-8903-CB7A2AF8D9AD}"/>
            </c:ext>
          </c:extLst>
        </c:ser>
        <c:ser>
          <c:idx val="6"/>
          <c:order val="6"/>
          <c:tx>
            <c:strRef>
              <c:f>'Group 18'!$A$10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18'!$H$2:$AB$2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18'!$H$10:$AB$10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77C-4ACC-8903-CB7A2AF8D9AD}"/>
            </c:ext>
          </c:extLst>
        </c:ser>
        <c:ser>
          <c:idx val="7"/>
          <c:order val="7"/>
          <c:tx>
            <c:strRef>
              <c:f>'Group 18'!$A$11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18'!$H$2:$AB$2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18'!$H$11:$AB$11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77C-4ACC-8903-CB7A2AF8D9AD}"/>
            </c:ext>
          </c:extLst>
        </c:ser>
        <c:ser>
          <c:idx val="8"/>
          <c:order val="8"/>
          <c:tx>
            <c:strRef>
              <c:f>'Group 18'!$A$12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18'!$H$2:$AB$2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18'!$H$12:$AB$12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77C-4ACC-8903-CB7A2AF8D9AD}"/>
            </c:ext>
          </c:extLst>
        </c:ser>
        <c:ser>
          <c:idx val="9"/>
          <c:order val="9"/>
          <c:tx>
            <c:strRef>
              <c:f>'Group 18'!$A$13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18'!$H$2:$AB$2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18'!$H$13:$AB$13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77C-4ACC-8903-CB7A2AF8D9A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'Group 19'!$G$4</c:f>
          <c:strCache>
            <c:ptCount val="1"/>
            <c:pt idx="0">
              <c:v>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556800469335053E-2"/>
          <c:y val="9.805749227388029E-2"/>
          <c:w val="0.95779473790200742"/>
          <c:h val="0.8139421196526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'Group 19'!$A$4</c:f>
              <c:strCache>
                <c:ptCount val="1"/>
                <c:pt idx="0">
                  <c:v>.ET 19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19'!$H$2:$AB$2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19'!$H$4:$AB$4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ED-46A5-B810-186B8A118D4B}"/>
            </c:ext>
          </c:extLst>
        </c:ser>
        <c:ser>
          <c:idx val="1"/>
          <c:order val="1"/>
          <c:tx>
            <c:strRef>
              <c:f>'Group 19'!$A$5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19'!$H$2:$AB$2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19'!$H$5:$AB$5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ED-46A5-B810-186B8A118D4B}"/>
            </c:ext>
          </c:extLst>
        </c:ser>
        <c:ser>
          <c:idx val="2"/>
          <c:order val="2"/>
          <c:tx>
            <c:strRef>
              <c:f>'Group 19'!$A$6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19'!$H$2:$AB$2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19'!$H$6:$AB$6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ED-46A5-B810-186B8A118D4B}"/>
            </c:ext>
          </c:extLst>
        </c:ser>
        <c:ser>
          <c:idx val="3"/>
          <c:order val="3"/>
          <c:tx>
            <c:strRef>
              <c:f>'Group 19'!$A$7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19'!$H$2:$AB$2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19'!$H$7:$AB$7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EED-46A5-B810-186B8A118D4B}"/>
            </c:ext>
          </c:extLst>
        </c:ser>
        <c:ser>
          <c:idx val="4"/>
          <c:order val="4"/>
          <c:tx>
            <c:strRef>
              <c:f>'Group 19'!$A$8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19'!$H$2:$AB$2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19'!$H$8:$AB$8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EED-46A5-B810-186B8A118D4B}"/>
            </c:ext>
          </c:extLst>
        </c:ser>
        <c:ser>
          <c:idx val="5"/>
          <c:order val="5"/>
          <c:tx>
            <c:strRef>
              <c:f>'Group 19'!$A$9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19'!$H$2:$AB$2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19'!$H$9:$AB$9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EED-46A5-B810-186B8A118D4B}"/>
            </c:ext>
          </c:extLst>
        </c:ser>
        <c:ser>
          <c:idx val="6"/>
          <c:order val="6"/>
          <c:tx>
            <c:strRef>
              <c:f>'Group 19'!$A$10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19'!$H$2:$AB$2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19'!$H$10:$AB$10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EED-46A5-B810-186B8A118D4B}"/>
            </c:ext>
          </c:extLst>
        </c:ser>
        <c:ser>
          <c:idx val="7"/>
          <c:order val="7"/>
          <c:tx>
            <c:strRef>
              <c:f>'Group 19'!$A$11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19'!$H$2:$AB$2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19'!$H$11:$AB$11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EED-46A5-B810-186B8A118D4B}"/>
            </c:ext>
          </c:extLst>
        </c:ser>
        <c:ser>
          <c:idx val="8"/>
          <c:order val="8"/>
          <c:tx>
            <c:strRef>
              <c:f>'Group 19'!$A$12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19'!$H$2:$AB$2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19'!$H$12:$AB$12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EED-46A5-B810-186B8A118D4B}"/>
            </c:ext>
          </c:extLst>
        </c:ser>
        <c:ser>
          <c:idx val="9"/>
          <c:order val="9"/>
          <c:tx>
            <c:strRef>
              <c:f>'Group 19'!$A$13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19'!$H$2:$AB$2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19'!$H$13:$AB$13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EED-46A5-B810-186B8A118D4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Imperial Reds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556800469335053E-2"/>
          <c:y val="9.805749227388029E-2"/>
          <c:w val="0.95779473790200742"/>
          <c:h val="0.8139421196526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'Group 20'!$A$4</c:f>
              <c:strCache>
                <c:ptCount val="1"/>
                <c:pt idx="0">
                  <c:v>.ET 20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20'!$H$2:$AB$2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20'!$H$4:$AB$4</c:f>
              <c:numCache>
                <c:formatCode>General</c:formatCode>
                <c:ptCount val="3"/>
                <c:pt idx="0">
                  <c:v>1.5899999999999981</c:v>
                </c:pt>
                <c:pt idx="1">
                  <c:v>1.5700000000000003</c:v>
                </c:pt>
                <c:pt idx="2">
                  <c:v>1.759999999999998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30-4024-B9CC-022FE0C5DAD7}"/>
            </c:ext>
          </c:extLst>
        </c:ser>
        <c:ser>
          <c:idx val="1"/>
          <c:order val="1"/>
          <c:tx>
            <c:strRef>
              <c:f>'Group 20'!$A$5</c:f>
              <c:strCache>
                <c:ptCount val="1"/>
                <c:pt idx="0">
                  <c:v>I-24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20'!$H$2:$AB$2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20'!$H$5:$AB$5</c:f>
              <c:numCache>
                <c:formatCode>General</c:formatCode>
                <c:ptCount val="3"/>
                <c:pt idx="0">
                  <c:v>1.8899999999999988</c:v>
                </c:pt>
                <c:pt idx="1">
                  <c:v>1.0800000000000018</c:v>
                </c:pt>
                <c:pt idx="2">
                  <c:v>0.91999999999999815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30-4024-B9CC-022FE0C5DAD7}"/>
            </c:ext>
          </c:extLst>
        </c:ser>
        <c:ser>
          <c:idx val="2"/>
          <c:order val="2"/>
          <c:tx>
            <c:strRef>
              <c:f>'Group 20'!$A$6</c:f>
              <c:strCache>
                <c:ptCount val="1"/>
                <c:pt idx="0">
                  <c:v>I-25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20'!$H$2:$AB$2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20'!$H$6:$AB$6</c:f>
              <c:numCache>
                <c:formatCode>General</c:formatCode>
                <c:ptCount val="3"/>
                <c:pt idx="0">
                  <c:v>1.8400000000000016</c:v>
                </c:pt>
                <c:pt idx="1">
                  <c:v>1.0899999999999999</c:v>
                </c:pt>
                <c:pt idx="2">
                  <c:v>0.92999999999999972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830-4024-B9CC-022FE0C5DAD7}"/>
            </c:ext>
          </c:extLst>
        </c:ser>
        <c:ser>
          <c:idx val="3"/>
          <c:order val="3"/>
          <c:tx>
            <c:strRef>
              <c:f>'Group 20'!$A$7</c:f>
              <c:strCache>
                <c:ptCount val="1"/>
                <c:pt idx="0">
                  <c:v>I-28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20'!$H$2:$AB$2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20'!$H$7:$AB$7</c:f>
              <c:numCache>
                <c:formatCode>General</c:formatCode>
                <c:ptCount val="3"/>
                <c:pt idx="0">
                  <c:v>1.8600000000000012</c:v>
                </c:pt>
                <c:pt idx="1">
                  <c:v>1.0500000000000007</c:v>
                </c:pt>
                <c:pt idx="2">
                  <c:v>0.91000000000000014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830-4024-B9CC-022FE0C5DAD7}"/>
            </c:ext>
          </c:extLst>
        </c:ser>
        <c:ser>
          <c:idx val="4"/>
          <c:order val="4"/>
          <c:tx>
            <c:strRef>
              <c:f>'Group 20'!$A$8</c:f>
              <c:strCache>
                <c:ptCount val="1"/>
                <c:pt idx="0">
                  <c:v>I-29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20'!$H$2:$AB$2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20'!$H$8:$AB$8</c:f>
              <c:numCache>
                <c:formatCode>General</c:formatCode>
                <c:ptCount val="3"/>
                <c:pt idx="0">
                  <c:v>1.6800000000000015</c:v>
                </c:pt>
                <c:pt idx="1">
                  <c:v>1.0599999999999987</c:v>
                </c:pt>
                <c:pt idx="2">
                  <c:v>0.92999999999999972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830-4024-B9CC-022FE0C5DAD7}"/>
            </c:ext>
          </c:extLst>
        </c:ser>
        <c:ser>
          <c:idx val="5"/>
          <c:order val="5"/>
          <c:tx>
            <c:strRef>
              <c:f>'Group 20'!$A$9</c:f>
              <c:strCache>
                <c:ptCount val="1"/>
                <c:pt idx="0">
                  <c:v>I-39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20'!$H$2:$AB$2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20'!$H$9:$AB$9</c:f>
              <c:numCache>
                <c:formatCode>General</c:formatCode>
                <c:ptCount val="3"/>
                <c:pt idx="0">
                  <c:v>1.8599999999999977</c:v>
                </c:pt>
                <c:pt idx="1">
                  <c:v>1.0800000000000018</c:v>
                </c:pt>
                <c:pt idx="2">
                  <c:v>0.94000000000000128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830-4024-B9CC-022FE0C5DAD7}"/>
            </c:ext>
          </c:extLst>
        </c:ser>
        <c:ser>
          <c:idx val="6"/>
          <c:order val="6"/>
          <c:tx>
            <c:strRef>
              <c:f>'Group 20'!$A$10</c:f>
              <c:strCache>
                <c:ptCount val="1"/>
                <c:pt idx="0">
                  <c:v>I-40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20'!$H$2:$AB$2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20'!$H$10:$AB$10</c:f>
              <c:numCache>
                <c:formatCode>General</c:formatCode>
                <c:ptCount val="3"/>
                <c:pt idx="0">
                  <c:v>1.9000000000000021</c:v>
                </c:pt>
                <c:pt idx="1">
                  <c:v>1.0799999999999983</c:v>
                </c:pt>
                <c:pt idx="2">
                  <c:v>0.96999999999999886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4E-4289-B661-35BF3203BC2C}"/>
            </c:ext>
          </c:extLst>
        </c:ser>
        <c:ser>
          <c:idx val="7"/>
          <c:order val="7"/>
          <c:tx>
            <c:strRef>
              <c:f>'Group 20'!$A$11</c:f>
              <c:strCache>
                <c:ptCount val="1"/>
                <c:pt idx="0">
                  <c:v>I-28D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20'!$H$2:$AB$2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20'!$H$11:$AB$11</c:f>
              <c:numCache>
                <c:formatCode>General</c:formatCode>
                <c:ptCount val="3"/>
                <c:pt idx="0">
                  <c:v>1.1400000000000006</c:v>
                </c:pt>
                <c:pt idx="1">
                  <c:v>0.58999999999999986</c:v>
                </c:pt>
                <c:pt idx="2">
                  <c:v>0.64000000000000057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64-4EC9-BCED-F65A654E20E0}"/>
            </c:ext>
          </c:extLst>
        </c:ser>
        <c:ser>
          <c:idx val="8"/>
          <c:order val="8"/>
          <c:tx>
            <c:strRef>
              <c:f>'Group 20'!$A$12</c:f>
              <c:strCache>
                <c:ptCount val="1"/>
                <c:pt idx="0">
                  <c:v>I-24D</c:v>
                </c:pt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20'!$H$2:$AB$2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20'!$H$12:$AB$12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64-4EC9-BCED-F65A654E20E0}"/>
            </c:ext>
          </c:extLst>
        </c:ser>
        <c:ser>
          <c:idx val="9"/>
          <c:order val="9"/>
          <c:tx>
            <c:strRef>
              <c:f>'Group 20'!$A$13</c:f>
              <c:strCache>
                <c:ptCount val="1"/>
                <c:pt idx="0">
                  <c:v>I-33C</c:v>
                </c:pt>
              </c:strCache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20'!$H$2:$AB$2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20'!$H$13:$AB$13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64-4EC9-BCED-F65A654E20E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'Group 20'!$B$2</c:f>
              <c:strCache>
                <c:ptCount val="1"/>
                <c:pt idx="0">
                  <c:v> YTD 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'Group 20'!$A$3:$A$13</c:f>
              <c:strCache>
                <c:ptCount val="11"/>
                <c:pt idx="0">
                  <c:v>Rain</c:v>
                </c:pt>
                <c:pt idx="1">
                  <c:v>.ET 20</c:v>
                </c:pt>
                <c:pt idx="2">
                  <c:v>I-24</c:v>
                </c:pt>
                <c:pt idx="3">
                  <c:v>I-25</c:v>
                </c:pt>
                <c:pt idx="4">
                  <c:v>I-28</c:v>
                </c:pt>
                <c:pt idx="5">
                  <c:v>I-29</c:v>
                </c:pt>
                <c:pt idx="6">
                  <c:v>I-39</c:v>
                </c:pt>
                <c:pt idx="7">
                  <c:v>I-40</c:v>
                </c:pt>
                <c:pt idx="8">
                  <c:v>I-28D</c:v>
                </c:pt>
                <c:pt idx="9">
                  <c:v>I-24D</c:v>
                </c:pt>
                <c:pt idx="10">
                  <c:v>I-33C</c:v>
                </c:pt>
              </c:strCache>
            </c:strRef>
          </c:cat>
          <c:val>
            <c:numRef>
              <c:f>'Group 20'!$B$3:$B$13</c:f>
              <c:numCache>
                <c:formatCode>General</c:formatCode>
                <c:ptCount val="11"/>
                <c:pt idx="0">
                  <c:v>0.23</c:v>
                </c:pt>
                <c:pt idx="1">
                  <c:v>23.469999999999988</c:v>
                </c:pt>
                <c:pt idx="2">
                  <c:v>21.1</c:v>
                </c:pt>
                <c:pt idx="3">
                  <c:v>21.94</c:v>
                </c:pt>
                <c:pt idx="4">
                  <c:v>21.43</c:v>
                </c:pt>
                <c:pt idx="5">
                  <c:v>21.37</c:v>
                </c:pt>
                <c:pt idx="6">
                  <c:v>21.67</c:v>
                </c:pt>
                <c:pt idx="7">
                  <c:v>22.23</c:v>
                </c:pt>
                <c:pt idx="8">
                  <c:v>27.95</c:v>
                </c:pt>
                <c:pt idx="9">
                  <c:v>1.75</c:v>
                </c:pt>
                <c:pt idx="10">
                  <c:v>1.95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40-4377-A947-3E30F254D1D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87471104"/>
        <c:axId val="287470624"/>
      </c:barChart>
      <c:catAx>
        <c:axId val="287471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470624"/>
        <c:crosses val="autoZero"/>
        <c:auto val="1"/>
        <c:lblAlgn val="ctr"/>
        <c:lblOffset val="100"/>
        <c:noMultiLvlLbl val="0"/>
      </c:catAx>
      <c:valAx>
        <c:axId val="287470624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87471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Roberts Potatoes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556800469335053E-2"/>
          <c:y val="9.805749227388029E-2"/>
          <c:w val="0.95779473790200742"/>
          <c:h val="0.8139421196526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'Group 21'!$A$4</c:f>
              <c:strCache>
                <c:ptCount val="1"/>
                <c:pt idx="0">
                  <c:v>.ET 21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21'!$H$2:$Q$2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21'!$H$4:$Q$4</c:f>
              <c:numCache>
                <c:formatCode>General</c:formatCode>
                <c:ptCount val="3"/>
                <c:pt idx="0">
                  <c:v>1.5899999999999981</c:v>
                </c:pt>
                <c:pt idx="1">
                  <c:v>1.5700000000000003</c:v>
                </c:pt>
                <c:pt idx="2">
                  <c:v>1.759999999999998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FD-4075-8E02-F7D03097A81F}"/>
            </c:ext>
          </c:extLst>
        </c:ser>
        <c:ser>
          <c:idx val="1"/>
          <c:order val="1"/>
          <c:tx>
            <c:strRef>
              <c:f>'Group 21'!$A$5</c:f>
              <c:strCache>
                <c:ptCount val="1"/>
                <c:pt idx="0">
                  <c:v>R-1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21'!$H$2:$Q$2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21'!$H$5:$Q$5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FD-4075-8E02-F7D03097A81F}"/>
            </c:ext>
          </c:extLst>
        </c:ser>
        <c:ser>
          <c:idx val="2"/>
          <c:order val="2"/>
          <c:tx>
            <c:strRef>
              <c:f>'Group 21'!$A$6</c:f>
              <c:strCache>
                <c:ptCount val="1"/>
                <c:pt idx="0">
                  <c:v>R-2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21'!$H$2:$Q$2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21'!$H$6:$Q$6</c:f>
              <c:numCache>
                <c:formatCode>General</c:formatCode>
                <c:ptCount val="3"/>
                <c:pt idx="0">
                  <c:v>1.9000000000000004</c:v>
                </c:pt>
                <c:pt idx="1">
                  <c:v>2.009999999999998</c:v>
                </c:pt>
                <c:pt idx="2">
                  <c:v>1.7100000000000009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FD-4075-8E02-F7D03097A81F}"/>
            </c:ext>
          </c:extLst>
        </c:ser>
        <c:ser>
          <c:idx val="3"/>
          <c:order val="3"/>
          <c:tx>
            <c:strRef>
              <c:f>'Group 21'!$A$7</c:f>
              <c:strCache>
                <c:ptCount val="1"/>
                <c:pt idx="0">
                  <c:v>R-3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21'!$H$2:$Q$2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21'!$H$7:$Q$7</c:f>
              <c:numCache>
                <c:formatCode>General</c:formatCode>
                <c:ptCount val="3"/>
                <c:pt idx="0">
                  <c:v>1.9100000000000001</c:v>
                </c:pt>
                <c:pt idx="1">
                  <c:v>1.5700000000000003</c:v>
                </c:pt>
                <c:pt idx="2">
                  <c:v>1.8099999999999987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BFD-4075-8E02-F7D03097A81F}"/>
            </c:ext>
          </c:extLst>
        </c:ser>
        <c:ser>
          <c:idx val="4"/>
          <c:order val="4"/>
          <c:tx>
            <c:strRef>
              <c:f>'Group 21'!$A$8</c:f>
              <c:strCache>
                <c:ptCount val="1"/>
                <c:pt idx="0">
                  <c:v>R-4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21'!$H$2:$Q$2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21'!$H$8:$Q$8</c:f>
              <c:numCache>
                <c:formatCode>General</c:formatCode>
                <c:ptCount val="3"/>
                <c:pt idx="0">
                  <c:v>2.3200000000000021</c:v>
                </c:pt>
                <c:pt idx="1">
                  <c:v>2.0199999999999996</c:v>
                </c:pt>
                <c:pt idx="2">
                  <c:v>1.6400000000000006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BFD-4075-8E02-F7D03097A81F}"/>
            </c:ext>
          </c:extLst>
        </c:ser>
        <c:ser>
          <c:idx val="5"/>
          <c:order val="5"/>
          <c:tx>
            <c:strRef>
              <c:f>'Group 21'!$A$9</c:f>
              <c:strCache>
                <c:ptCount val="1"/>
                <c:pt idx="0">
                  <c:v>R-5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21'!$H$2:$Q$2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21'!$H$9:$Q$9</c:f>
              <c:numCache>
                <c:formatCode>General</c:formatCode>
                <c:ptCount val="3"/>
                <c:pt idx="0">
                  <c:v>2.1300000000000008</c:v>
                </c:pt>
                <c:pt idx="1">
                  <c:v>1.6699999999999982</c:v>
                </c:pt>
                <c:pt idx="2">
                  <c:v>1.7100000000000009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BFD-4075-8E02-F7D03097A81F}"/>
            </c:ext>
          </c:extLst>
        </c:ser>
        <c:ser>
          <c:idx val="6"/>
          <c:order val="6"/>
          <c:tx>
            <c:strRef>
              <c:f>'Group 21'!$A$10</c:f>
              <c:strCache>
                <c:ptCount val="1"/>
                <c:pt idx="0">
                  <c:v>R-6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21'!$H$2:$Q$2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21'!$H$10:$Q$10</c:f>
              <c:numCache>
                <c:formatCode>General</c:formatCode>
                <c:ptCount val="3"/>
                <c:pt idx="0">
                  <c:v>2.4800000000000004</c:v>
                </c:pt>
                <c:pt idx="1">
                  <c:v>1.7199999999999989</c:v>
                </c:pt>
                <c:pt idx="2">
                  <c:v>2.0600000000000023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BFD-4075-8E02-F7D03097A81F}"/>
            </c:ext>
          </c:extLst>
        </c:ser>
        <c:ser>
          <c:idx val="7"/>
          <c:order val="7"/>
          <c:tx>
            <c:strRef>
              <c:f>'Group 21'!$A$11</c:f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21'!$H$2:$Q$2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21'!$H$11:$Q$11</c:f>
            </c:numRef>
          </c:val>
          <c:extLst>
            <c:ext xmlns:c16="http://schemas.microsoft.com/office/drawing/2014/chart" uri="{C3380CC4-5D6E-409C-BE32-E72D297353CC}">
              <c16:uniqueId val="{00000000-43BA-4B31-B3FF-69F54AA9268C}"/>
            </c:ext>
          </c:extLst>
        </c:ser>
        <c:ser>
          <c:idx val="8"/>
          <c:order val="8"/>
          <c:tx>
            <c:strRef>
              <c:f>'Group 21'!$A$12</c:f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21'!$H$2:$Q$2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21'!$H$12:$Q$12</c:f>
            </c:numRef>
          </c:val>
          <c:extLst>
            <c:ext xmlns:c16="http://schemas.microsoft.com/office/drawing/2014/chart" uri="{C3380CC4-5D6E-409C-BE32-E72D297353CC}">
              <c16:uniqueId val="{00000001-43BA-4B31-B3FF-69F54AA9268C}"/>
            </c:ext>
          </c:extLst>
        </c:ser>
        <c:ser>
          <c:idx val="9"/>
          <c:order val="9"/>
          <c:tx>
            <c:strRef>
              <c:f>'Group 21'!$A$13</c:f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21'!$H$2:$Q$2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21'!$H$13:$Q$13</c:f>
            </c:numRef>
          </c:val>
          <c:extLst>
            <c:ext xmlns:c16="http://schemas.microsoft.com/office/drawing/2014/chart" uri="{C3380CC4-5D6E-409C-BE32-E72D297353CC}">
              <c16:uniqueId val="{00000002-43BA-4B31-B3FF-69F54AA9268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'Group 21'!$B$2</c:f>
              <c:strCache>
                <c:ptCount val="1"/>
                <c:pt idx="0">
                  <c:v> YTD 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'Group 21'!$A$3:$A$10</c:f>
              <c:strCache>
                <c:ptCount val="8"/>
                <c:pt idx="0">
                  <c:v>Rain</c:v>
                </c:pt>
                <c:pt idx="1">
                  <c:v>.ET 21</c:v>
                </c:pt>
                <c:pt idx="2">
                  <c:v>R-1</c:v>
                </c:pt>
                <c:pt idx="3">
                  <c:v>R-2</c:v>
                </c:pt>
                <c:pt idx="4">
                  <c:v>R-3</c:v>
                </c:pt>
                <c:pt idx="5">
                  <c:v>R-4</c:v>
                </c:pt>
                <c:pt idx="6">
                  <c:v>R-5</c:v>
                </c:pt>
                <c:pt idx="7">
                  <c:v>R-6</c:v>
                </c:pt>
              </c:strCache>
            </c:strRef>
          </c:cat>
          <c:val>
            <c:numRef>
              <c:f>'Group 21'!$B$3:$B$10</c:f>
              <c:numCache>
                <c:formatCode>General</c:formatCode>
                <c:ptCount val="8"/>
                <c:pt idx="0">
                  <c:v>0.23</c:v>
                </c:pt>
                <c:pt idx="1">
                  <c:v>23.469999999999988</c:v>
                </c:pt>
                <c:pt idx="2">
                  <c:v>0</c:v>
                </c:pt>
                <c:pt idx="3">
                  <c:v>22.32</c:v>
                </c:pt>
                <c:pt idx="4">
                  <c:v>21.97</c:v>
                </c:pt>
                <c:pt idx="5">
                  <c:v>23.13</c:v>
                </c:pt>
                <c:pt idx="6">
                  <c:v>20.07</c:v>
                </c:pt>
                <c:pt idx="7">
                  <c:v>26.15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CA-4BB3-8501-CD7CBC8C7D7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04226384"/>
        <c:axId val="1004227344"/>
      </c:barChart>
      <c:catAx>
        <c:axId val="1004226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227344"/>
        <c:crosses val="autoZero"/>
        <c:auto val="1"/>
        <c:lblAlgn val="ctr"/>
        <c:lblOffset val="100"/>
        <c:noMultiLvlLbl val="0"/>
      </c:catAx>
      <c:valAx>
        <c:axId val="1004227344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004226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Roberts 6 Reds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556800469335053E-2"/>
          <c:y val="9.805749227388029E-2"/>
          <c:w val="0.95779473790200742"/>
          <c:h val="0.8139421196526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'Group 23'!$A$4</c:f>
              <c:strCache>
                <c:ptCount val="1"/>
                <c:pt idx="0">
                  <c:v>.ET 23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23'!$H$2:$AB$2</c:f>
              <c:numCache>
                <c:formatCode>m/d/yy</c:formatCode>
                <c:ptCount val="3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</c:numCache>
            </c:numRef>
          </c:cat>
          <c:val>
            <c:numRef>
              <c:f>'Group 23'!$H$4:$AB$4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FE-42ED-B424-5A848C707237}"/>
            </c:ext>
          </c:extLst>
        </c:ser>
        <c:ser>
          <c:idx val="1"/>
          <c:order val="1"/>
          <c:tx>
            <c:strRef>
              <c:f>'Group 23'!$A$5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23'!$H$2:$AB$2</c:f>
              <c:numCache>
                <c:formatCode>m/d/yy</c:formatCode>
                <c:ptCount val="3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</c:numCache>
            </c:numRef>
          </c:cat>
          <c:val>
            <c:numRef>
              <c:f>'Group 23'!$H$5:$AB$5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FE-42ED-B424-5A848C707237}"/>
            </c:ext>
          </c:extLst>
        </c:ser>
        <c:ser>
          <c:idx val="2"/>
          <c:order val="2"/>
          <c:tx>
            <c:strRef>
              <c:f>'Group 23'!$A$6</c:f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23'!$H$2:$AB$2</c:f>
              <c:numCache>
                <c:formatCode>m/d/yy</c:formatCode>
                <c:ptCount val="3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</c:numCache>
            </c:numRef>
          </c:cat>
          <c:val>
            <c:numRef>
              <c:f>'Group 23'!$H$6:$AB$6</c:f>
            </c:numRef>
          </c:val>
          <c:extLst>
            <c:ext xmlns:c16="http://schemas.microsoft.com/office/drawing/2014/chart" uri="{C3380CC4-5D6E-409C-BE32-E72D297353CC}">
              <c16:uniqueId val="{00000002-E9FE-42ED-B424-5A848C707237}"/>
            </c:ext>
          </c:extLst>
        </c:ser>
        <c:ser>
          <c:idx val="3"/>
          <c:order val="3"/>
          <c:tx>
            <c:strRef>
              <c:f>'Group 23'!$A$7</c:f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23'!$H$2:$AB$2</c:f>
              <c:numCache>
                <c:formatCode>m/d/yy</c:formatCode>
                <c:ptCount val="3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</c:numCache>
            </c:numRef>
          </c:cat>
          <c:val>
            <c:numRef>
              <c:f>'Group 23'!$H$7:$AB$7</c:f>
            </c:numRef>
          </c:val>
          <c:extLst>
            <c:ext xmlns:c16="http://schemas.microsoft.com/office/drawing/2014/chart" uri="{C3380CC4-5D6E-409C-BE32-E72D297353CC}">
              <c16:uniqueId val="{00000003-E9FE-42ED-B424-5A848C707237}"/>
            </c:ext>
          </c:extLst>
        </c:ser>
        <c:ser>
          <c:idx val="4"/>
          <c:order val="4"/>
          <c:tx>
            <c:strRef>
              <c:f>'Group 23'!$A$8</c:f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23'!$H$2:$AB$2</c:f>
              <c:numCache>
                <c:formatCode>m/d/yy</c:formatCode>
                <c:ptCount val="3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</c:numCache>
            </c:numRef>
          </c:cat>
          <c:val>
            <c:numRef>
              <c:f>'Group 23'!$H$8:$AB$8</c:f>
            </c:numRef>
          </c:val>
          <c:extLst>
            <c:ext xmlns:c16="http://schemas.microsoft.com/office/drawing/2014/chart" uri="{C3380CC4-5D6E-409C-BE32-E72D297353CC}">
              <c16:uniqueId val="{00000004-E9FE-42ED-B424-5A848C707237}"/>
            </c:ext>
          </c:extLst>
        </c:ser>
        <c:ser>
          <c:idx val="5"/>
          <c:order val="5"/>
          <c:tx>
            <c:strRef>
              <c:f>'Group 23'!$A$9</c:f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23'!$H$2:$AB$2</c:f>
              <c:numCache>
                <c:formatCode>m/d/yy</c:formatCode>
                <c:ptCount val="3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</c:numCache>
            </c:numRef>
          </c:cat>
          <c:val>
            <c:numRef>
              <c:f>'Group 23'!$H$9:$AB$9</c:f>
            </c:numRef>
          </c:val>
          <c:extLst>
            <c:ext xmlns:c16="http://schemas.microsoft.com/office/drawing/2014/chart" uri="{C3380CC4-5D6E-409C-BE32-E72D297353CC}">
              <c16:uniqueId val="{00000005-E9FE-42ED-B424-5A848C707237}"/>
            </c:ext>
          </c:extLst>
        </c:ser>
        <c:ser>
          <c:idx val="6"/>
          <c:order val="6"/>
          <c:tx>
            <c:strRef>
              <c:f>'Group 23'!$A$10</c:f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23'!$H$2:$AB$2</c:f>
              <c:numCache>
                <c:formatCode>m/d/yy</c:formatCode>
                <c:ptCount val="3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</c:numCache>
            </c:numRef>
          </c:cat>
          <c:val>
            <c:numRef>
              <c:f>'Group 23'!$H$10:$AB$10</c:f>
            </c:numRef>
          </c:val>
          <c:extLst>
            <c:ext xmlns:c16="http://schemas.microsoft.com/office/drawing/2014/chart" uri="{C3380CC4-5D6E-409C-BE32-E72D297353CC}">
              <c16:uniqueId val="{00000006-E9FE-42ED-B424-5A848C707237}"/>
            </c:ext>
          </c:extLst>
        </c:ser>
        <c:ser>
          <c:idx val="7"/>
          <c:order val="7"/>
          <c:tx>
            <c:strRef>
              <c:f>'Group 23'!$A$11</c:f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23'!$H$2:$AB$2</c:f>
              <c:numCache>
                <c:formatCode>m/d/yy</c:formatCode>
                <c:ptCount val="3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</c:numCache>
            </c:numRef>
          </c:cat>
          <c:val>
            <c:numRef>
              <c:f>'Group 23'!$H$11:$AB$11</c:f>
            </c:numRef>
          </c:val>
          <c:extLst>
            <c:ext xmlns:c16="http://schemas.microsoft.com/office/drawing/2014/chart" uri="{C3380CC4-5D6E-409C-BE32-E72D297353CC}">
              <c16:uniqueId val="{00000007-E9FE-42ED-B424-5A848C707237}"/>
            </c:ext>
          </c:extLst>
        </c:ser>
        <c:ser>
          <c:idx val="8"/>
          <c:order val="8"/>
          <c:tx>
            <c:strRef>
              <c:f>'Group 23'!$A$12</c:f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23'!$H$2:$AB$2</c:f>
              <c:numCache>
                <c:formatCode>m/d/yy</c:formatCode>
                <c:ptCount val="3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</c:numCache>
            </c:numRef>
          </c:cat>
          <c:val>
            <c:numRef>
              <c:f>'Group 23'!$H$12:$AB$12</c:f>
            </c:numRef>
          </c:val>
          <c:extLst>
            <c:ext xmlns:c16="http://schemas.microsoft.com/office/drawing/2014/chart" uri="{C3380CC4-5D6E-409C-BE32-E72D297353CC}">
              <c16:uniqueId val="{00000008-E9FE-42ED-B424-5A848C707237}"/>
            </c:ext>
          </c:extLst>
        </c:ser>
        <c:ser>
          <c:idx val="9"/>
          <c:order val="9"/>
          <c:tx>
            <c:strRef>
              <c:f>'Group 23'!$A$13</c:f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23'!$H$2:$AB$2</c:f>
              <c:numCache>
                <c:formatCode>m/d/yy</c:formatCode>
                <c:ptCount val="3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</c:numCache>
            </c:numRef>
          </c:cat>
          <c:val>
            <c:numRef>
              <c:f>'Group 23'!$H$13:$AB$13</c:f>
            </c:numRef>
          </c:val>
          <c:extLst>
            <c:ext xmlns:c16="http://schemas.microsoft.com/office/drawing/2014/chart" uri="{C3380CC4-5D6E-409C-BE32-E72D297353CC}">
              <c16:uniqueId val="{00000009-E9FE-42ED-B424-5A848C70723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'Group 24'!$G$4</c:f>
          <c:strCache>
            <c:ptCount val="1"/>
            <c:pt idx="0">
              <c:v>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556800469335053E-2"/>
          <c:y val="9.805749227388029E-2"/>
          <c:w val="0.95779473790200742"/>
          <c:h val="0.8139421196526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'Group 24'!$A$4</c:f>
              <c:strCache>
                <c:ptCount val="1"/>
                <c:pt idx="0">
                  <c:v>.ET 24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24'!$H$2:$AB$2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24'!$H$4:$AB$4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BE-4F03-B8FC-327D48E195D8}"/>
            </c:ext>
          </c:extLst>
        </c:ser>
        <c:ser>
          <c:idx val="1"/>
          <c:order val="1"/>
          <c:tx>
            <c:strRef>
              <c:f>'Group 24'!$A$5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24'!$H$2:$AB$2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24'!$H$5:$AB$5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BE-4F03-B8FC-327D48E195D8}"/>
            </c:ext>
          </c:extLst>
        </c:ser>
        <c:ser>
          <c:idx val="2"/>
          <c:order val="2"/>
          <c:tx>
            <c:strRef>
              <c:f>'Group 24'!$A$6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24'!$H$2:$AB$2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24'!$H$6:$AB$6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BE-4F03-B8FC-327D48E195D8}"/>
            </c:ext>
          </c:extLst>
        </c:ser>
        <c:ser>
          <c:idx val="3"/>
          <c:order val="3"/>
          <c:tx>
            <c:strRef>
              <c:f>'Group 24'!$A$7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24'!$H$2:$AB$2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24'!$H$7:$AB$7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2BE-4F03-B8FC-327D48E195D8}"/>
            </c:ext>
          </c:extLst>
        </c:ser>
        <c:ser>
          <c:idx val="4"/>
          <c:order val="4"/>
          <c:tx>
            <c:strRef>
              <c:f>'Group 24'!$A$8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24'!$H$2:$AB$2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24'!$H$8:$AB$8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2BE-4F03-B8FC-327D48E195D8}"/>
            </c:ext>
          </c:extLst>
        </c:ser>
        <c:ser>
          <c:idx val="5"/>
          <c:order val="5"/>
          <c:tx>
            <c:strRef>
              <c:f>'Group 24'!$A$9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24'!$H$2:$AB$2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24'!$H$9:$AB$9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2BE-4F03-B8FC-327D48E195D8}"/>
            </c:ext>
          </c:extLst>
        </c:ser>
        <c:ser>
          <c:idx val="6"/>
          <c:order val="6"/>
          <c:tx>
            <c:strRef>
              <c:f>'Group 24'!$A$10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24'!$H$2:$AB$2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24'!$H$10:$AB$10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2BE-4F03-B8FC-327D48E195D8}"/>
            </c:ext>
          </c:extLst>
        </c:ser>
        <c:ser>
          <c:idx val="7"/>
          <c:order val="7"/>
          <c:tx>
            <c:strRef>
              <c:f>'Group 24'!$A$11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24'!$H$2:$AB$2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24'!$H$11:$AB$11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2BE-4F03-B8FC-327D48E195D8}"/>
            </c:ext>
          </c:extLst>
        </c:ser>
        <c:ser>
          <c:idx val="8"/>
          <c:order val="8"/>
          <c:tx>
            <c:strRef>
              <c:f>'Group 24'!$A$12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24'!$H$2:$AB$2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24'!$H$12:$AB$12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2BE-4F03-B8FC-327D48E195D8}"/>
            </c:ext>
          </c:extLst>
        </c:ser>
        <c:ser>
          <c:idx val="9"/>
          <c:order val="9"/>
          <c:tx>
            <c:strRef>
              <c:f>'Group 24'!$A$13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24'!$H$2:$AB$2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24'!$H$13:$AB$13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2BE-4F03-B8FC-327D48E195D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'Group 25'!$G$4</c:f>
          <c:strCache>
            <c:ptCount val="1"/>
            <c:pt idx="0">
              <c:v>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556800469335053E-2"/>
          <c:y val="9.805749227388029E-2"/>
          <c:w val="0.95779473790200742"/>
          <c:h val="0.8139421196526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'Group 25'!$A$4</c:f>
              <c:strCache>
                <c:ptCount val="1"/>
                <c:pt idx="0">
                  <c:v>.ET 25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25'!$H$2:$AB$2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25'!$H$4:$AB$4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6E-4D68-AC8A-346495D849BC}"/>
            </c:ext>
          </c:extLst>
        </c:ser>
        <c:ser>
          <c:idx val="1"/>
          <c:order val="1"/>
          <c:tx>
            <c:strRef>
              <c:f>'Group 25'!$A$5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25'!$H$2:$AB$2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25'!$H$5:$AB$5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6E-4D68-AC8A-346495D849BC}"/>
            </c:ext>
          </c:extLst>
        </c:ser>
        <c:ser>
          <c:idx val="2"/>
          <c:order val="2"/>
          <c:tx>
            <c:strRef>
              <c:f>'Group 25'!$A$6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25'!$H$2:$AB$2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25'!$H$6:$AB$6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6E-4D68-AC8A-346495D849BC}"/>
            </c:ext>
          </c:extLst>
        </c:ser>
        <c:ser>
          <c:idx val="3"/>
          <c:order val="3"/>
          <c:tx>
            <c:strRef>
              <c:f>'Group 25'!$A$7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25'!$H$2:$AB$2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25'!$H$7:$AB$7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76E-4D68-AC8A-346495D849BC}"/>
            </c:ext>
          </c:extLst>
        </c:ser>
        <c:ser>
          <c:idx val="4"/>
          <c:order val="4"/>
          <c:tx>
            <c:strRef>
              <c:f>'Group 25'!$A$8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25'!$H$2:$AB$2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25'!$H$8:$AB$8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76E-4D68-AC8A-346495D849BC}"/>
            </c:ext>
          </c:extLst>
        </c:ser>
        <c:ser>
          <c:idx val="5"/>
          <c:order val="5"/>
          <c:tx>
            <c:strRef>
              <c:f>'Group 25'!$A$9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25'!$H$2:$AB$2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25'!$H$9:$AB$9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76E-4D68-AC8A-346495D849BC}"/>
            </c:ext>
          </c:extLst>
        </c:ser>
        <c:ser>
          <c:idx val="6"/>
          <c:order val="6"/>
          <c:tx>
            <c:strRef>
              <c:f>'Group 25'!$A$10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25'!$H$2:$AB$2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25'!$H$10:$AB$10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76E-4D68-AC8A-346495D849BC}"/>
            </c:ext>
          </c:extLst>
        </c:ser>
        <c:ser>
          <c:idx val="7"/>
          <c:order val="7"/>
          <c:tx>
            <c:strRef>
              <c:f>'Group 25'!$A$11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25'!$H$2:$AB$2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25'!$H$11:$AB$11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76E-4D68-AC8A-346495D849BC}"/>
            </c:ext>
          </c:extLst>
        </c:ser>
        <c:ser>
          <c:idx val="8"/>
          <c:order val="8"/>
          <c:tx>
            <c:strRef>
              <c:f>'Group 25'!$A$12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25'!$H$2:$AB$2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25'!$H$12:$AB$12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76E-4D68-AC8A-346495D849BC}"/>
            </c:ext>
          </c:extLst>
        </c:ser>
        <c:ser>
          <c:idx val="9"/>
          <c:order val="9"/>
          <c:tx>
            <c:strRef>
              <c:f>'Group 25'!$A$13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25'!$H$2:$AB$2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25'!$H$13:$AB$13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76E-4D68-AC8A-346495D849B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'Group 26'!$G$4</c:f>
          <c:strCache>
            <c:ptCount val="1"/>
            <c:pt idx="0">
              <c:v>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556800469335053E-2"/>
          <c:y val="9.805749227388029E-2"/>
          <c:w val="0.95779473790200742"/>
          <c:h val="0.8139421196526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'Group 26'!$A$4</c:f>
              <c:strCache>
                <c:ptCount val="1"/>
                <c:pt idx="0">
                  <c:v>.ET 26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26'!$H$2:$AB$2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26'!$H$4:$AB$4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94-4935-8B3B-22817A54DCA2}"/>
            </c:ext>
          </c:extLst>
        </c:ser>
        <c:ser>
          <c:idx val="1"/>
          <c:order val="1"/>
          <c:tx>
            <c:strRef>
              <c:f>'Group 26'!$A$5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26'!$H$2:$AB$2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26'!$H$5:$AB$5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94-4935-8B3B-22817A54DCA2}"/>
            </c:ext>
          </c:extLst>
        </c:ser>
        <c:ser>
          <c:idx val="2"/>
          <c:order val="2"/>
          <c:tx>
            <c:strRef>
              <c:f>'Group 26'!$A$6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26'!$H$2:$AB$2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26'!$H$6:$AB$6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94-4935-8B3B-22817A54DCA2}"/>
            </c:ext>
          </c:extLst>
        </c:ser>
        <c:ser>
          <c:idx val="3"/>
          <c:order val="3"/>
          <c:tx>
            <c:strRef>
              <c:f>'Group 26'!$A$7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26'!$H$2:$AB$2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26'!$H$7:$AB$7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F94-4935-8B3B-22817A54DCA2}"/>
            </c:ext>
          </c:extLst>
        </c:ser>
        <c:ser>
          <c:idx val="4"/>
          <c:order val="4"/>
          <c:tx>
            <c:strRef>
              <c:f>'Group 26'!$A$8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26'!$H$2:$AB$2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26'!$H$8:$AB$8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F94-4935-8B3B-22817A54DCA2}"/>
            </c:ext>
          </c:extLst>
        </c:ser>
        <c:ser>
          <c:idx val="5"/>
          <c:order val="5"/>
          <c:tx>
            <c:strRef>
              <c:f>'Group 26'!$A$9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26'!$H$2:$AB$2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26'!$H$9:$AB$9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F94-4935-8B3B-22817A54DCA2}"/>
            </c:ext>
          </c:extLst>
        </c:ser>
        <c:ser>
          <c:idx val="6"/>
          <c:order val="6"/>
          <c:tx>
            <c:strRef>
              <c:f>'Group 26'!$A$10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26'!$H$2:$AB$2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26'!$H$10:$AB$10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F94-4935-8B3B-22817A54DCA2}"/>
            </c:ext>
          </c:extLst>
        </c:ser>
        <c:ser>
          <c:idx val="7"/>
          <c:order val="7"/>
          <c:tx>
            <c:strRef>
              <c:f>'Group 26'!$A$11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26'!$H$2:$AB$2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26'!$H$11:$AB$11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F94-4935-8B3B-22817A54DCA2}"/>
            </c:ext>
          </c:extLst>
        </c:ser>
        <c:ser>
          <c:idx val="8"/>
          <c:order val="8"/>
          <c:tx>
            <c:strRef>
              <c:f>'Group 26'!$A$12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26'!$H$2:$AB$2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26'!$H$12:$AB$12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F94-4935-8B3B-22817A54DCA2}"/>
            </c:ext>
          </c:extLst>
        </c:ser>
        <c:ser>
          <c:idx val="9"/>
          <c:order val="9"/>
          <c:tx>
            <c:strRef>
              <c:f>'Group 26'!$A$13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26'!$H$2:$AB$2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26'!$H$13:$AB$13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F94-4935-8B3B-22817A54DCA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'Group 27'!$G$4</c:f>
          <c:strCache>
            <c:ptCount val="1"/>
            <c:pt idx="0">
              <c:v>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556800469335053E-2"/>
          <c:y val="9.805749227388029E-2"/>
          <c:w val="0.95779473790200742"/>
          <c:h val="0.8139421196526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'Group 27'!$A$4</c:f>
              <c:strCache>
                <c:ptCount val="1"/>
                <c:pt idx="0">
                  <c:v>.ET 27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27'!$H$2:$AB$2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27'!$H$4:$AB$4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85-478D-89FA-566B936568F2}"/>
            </c:ext>
          </c:extLst>
        </c:ser>
        <c:ser>
          <c:idx val="1"/>
          <c:order val="1"/>
          <c:tx>
            <c:strRef>
              <c:f>'Group 27'!$A$5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27'!$H$2:$AB$2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27'!$H$5:$AB$5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85-478D-89FA-566B936568F2}"/>
            </c:ext>
          </c:extLst>
        </c:ser>
        <c:ser>
          <c:idx val="2"/>
          <c:order val="2"/>
          <c:tx>
            <c:strRef>
              <c:f>'Group 27'!$A$6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27'!$H$2:$AB$2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27'!$H$6:$AB$6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85-478D-89FA-566B936568F2}"/>
            </c:ext>
          </c:extLst>
        </c:ser>
        <c:ser>
          <c:idx val="3"/>
          <c:order val="3"/>
          <c:tx>
            <c:strRef>
              <c:f>'Group 27'!$A$7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27'!$H$2:$AB$2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27'!$H$7:$AB$7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485-478D-89FA-566B936568F2}"/>
            </c:ext>
          </c:extLst>
        </c:ser>
        <c:ser>
          <c:idx val="4"/>
          <c:order val="4"/>
          <c:tx>
            <c:strRef>
              <c:f>'Group 27'!$A$8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27'!$H$2:$AB$2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27'!$H$8:$AB$8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485-478D-89FA-566B936568F2}"/>
            </c:ext>
          </c:extLst>
        </c:ser>
        <c:ser>
          <c:idx val="5"/>
          <c:order val="5"/>
          <c:tx>
            <c:strRef>
              <c:f>'Group 27'!$A$9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27'!$H$2:$AB$2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27'!$H$9:$AB$9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485-478D-89FA-566B936568F2}"/>
            </c:ext>
          </c:extLst>
        </c:ser>
        <c:ser>
          <c:idx val="6"/>
          <c:order val="6"/>
          <c:tx>
            <c:strRef>
              <c:f>'Group 27'!$A$10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27'!$H$2:$AB$2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27'!$H$10:$AB$10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85-478D-89FA-566B936568F2}"/>
            </c:ext>
          </c:extLst>
        </c:ser>
        <c:ser>
          <c:idx val="7"/>
          <c:order val="7"/>
          <c:tx>
            <c:strRef>
              <c:f>'Group 27'!$A$11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27'!$H$2:$AB$2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27'!$H$11:$AB$11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485-478D-89FA-566B936568F2}"/>
            </c:ext>
          </c:extLst>
        </c:ser>
        <c:ser>
          <c:idx val="8"/>
          <c:order val="8"/>
          <c:tx>
            <c:strRef>
              <c:f>'Group 27'!$A$12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27'!$H$2:$AB$2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27'!$H$12:$AB$12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485-478D-89FA-566B936568F2}"/>
            </c:ext>
          </c:extLst>
        </c:ser>
        <c:ser>
          <c:idx val="9"/>
          <c:order val="9"/>
          <c:tx>
            <c:strRef>
              <c:f>'Group 27'!$A$13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27'!$H$2:$AB$2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27'!$H$13:$AB$13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485-478D-89FA-566B936568F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'Group 28'!$G$4</c:f>
          <c:strCache>
            <c:ptCount val="1"/>
            <c:pt idx="0">
              <c:v>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556800469335053E-2"/>
          <c:y val="9.805749227388029E-2"/>
          <c:w val="0.95779473790200742"/>
          <c:h val="0.8139421196526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'Group 28'!$A$4</c:f>
              <c:strCache>
                <c:ptCount val="1"/>
                <c:pt idx="0">
                  <c:v>.ET 28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28'!$H$2:$AB$2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28'!$H$4:$AB$4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52-48BB-9CB5-27AB37D57D31}"/>
            </c:ext>
          </c:extLst>
        </c:ser>
        <c:ser>
          <c:idx val="1"/>
          <c:order val="1"/>
          <c:tx>
            <c:strRef>
              <c:f>'Group 28'!$A$5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28'!$H$2:$AB$2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28'!$H$5:$AB$5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52-48BB-9CB5-27AB37D57D31}"/>
            </c:ext>
          </c:extLst>
        </c:ser>
        <c:ser>
          <c:idx val="2"/>
          <c:order val="2"/>
          <c:tx>
            <c:strRef>
              <c:f>'Group 28'!$A$6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28'!$H$2:$AB$2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28'!$H$6:$AB$6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52-48BB-9CB5-27AB37D57D31}"/>
            </c:ext>
          </c:extLst>
        </c:ser>
        <c:ser>
          <c:idx val="3"/>
          <c:order val="3"/>
          <c:tx>
            <c:strRef>
              <c:f>'Group 28'!$A$7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28'!$H$2:$AB$2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28'!$H$7:$AB$7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F52-48BB-9CB5-27AB37D57D31}"/>
            </c:ext>
          </c:extLst>
        </c:ser>
        <c:ser>
          <c:idx val="4"/>
          <c:order val="4"/>
          <c:tx>
            <c:strRef>
              <c:f>'Group 28'!$A$8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28'!$H$2:$AB$2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28'!$H$8:$AB$8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F52-48BB-9CB5-27AB37D57D31}"/>
            </c:ext>
          </c:extLst>
        </c:ser>
        <c:ser>
          <c:idx val="5"/>
          <c:order val="5"/>
          <c:tx>
            <c:strRef>
              <c:f>'Group 28'!$A$9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28'!$H$2:$AB$2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28'!$H$9:$AB$9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F52-48BB-9CB5-27AB37D57D31}"/>
            </c:ext>
          </c:extLst>
        </c:ser>
        <c:ser>
          <c:idx val="6"/>
          <c:order val="6"/>
          <c:tx>
            <c:strRef>
              <c:f>'Group 28'!$A$10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28'!$H$2:$AB$2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28'!$H$10:$AB$10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F52-48BB-9CB5-27AB37D57D31}"/>
            </c:ext>
          </c:extLst>
        </c:ser>
        <c:ser>
          <c:idx val="7"/>
          <c:order val="7"/>
          <c:tx>
            <c:strRef>
              <c:f>'Group 28'!$A$11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28'!$H$2:$AB$2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28'!$H$11:$AB$11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F52-48BB-9CB5-27AB37D57D31}"/>
            </c:ext>
          </c:extLst>
        </c:ser>
        <c:ser>
          <c:idx val="8"/>
          <c:order val="8"/>
          <c:tx>
            <c:strRef>
              <c:f>'Group 28'!$A$12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28'!$H$2:$AB$2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28'!$H$12:$AB$12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F52-48BB-9CB5-27AB37D57D31}"/>
            </c:ext>
          </c:extLst>
        </c:ser>
        <c:ser>
          <c:idx val="9"/>
          <c:order val="9"/>
          <c:tx>
            <c:strRef>
              <c:f>'Group 28'!$A$13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28'!$H$2:$AB$2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28'!$H$13:$AB$13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F52-48BB-9CB5-27AB37D57D3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'Group 29'!$G$4</c:f>
          <c:strCache>
            <c:ptCount val="1"/>
            <c:pt idx="0">
              <c:v>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556800469335053E-2"/>
          <c:y val="9.805749227388029E-2"/>
          <c:w val="0.95779473790200742"/>
          <c:h val="0.8139421196526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'Group 29'!$A$4</c:f>
              <c:strCache>
                <c:ptCount val="1"/>
                <c:pt idx="0">
                  <c:v>.ET 29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29'!$H$2:$AB$2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29'!$H$4:$AB$4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E5-4B5A-A899-3A9136BB3743}"/>
            </c:ext>
          </c:extLst>
        </c:ser>
        <c:ser>
          <c:idx val="1"/>
          <c:order val="1"/>
          <c:tx>
            <c:strRef>
              <c:f>'Group 29'!$A$5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29'!$H$2:$AB$2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29'!$H$5:$AB$5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E5-4B5A-A899-3A9136BB3743}"/>
            </c:ext>
          </c:extLst>
        </c:ser>
        <c:ser>
          <c:idx val="2"/>
          <c:order val="2"/>
          <c:tx>
            <c:strRef>
              <c:f>'Group 29'!$A$6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29'!$H$2:$AB$2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29'!$H$6:$AB$6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E5-4B5A-A899-3A9136BB3743}"/>
            </c:ext>
          </c:extLst>
        </c:ser>
        <c:ser>
          <c:idx val="3"/>
          <c:order val="3"/>
          <c:tx>
            <c:strRef>
              <c:f>'Group 29'!$A$7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29'!$H$2:$AB$2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29'!$H$7:$AB$7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DE5-4B5A-A899-3A9136BB3743}"/>
            </c:ext>
          </c:extLst>
        </c:ser>
        <c:ser>
          <c:idx val="4"/>
          <c:order val="4"/>
          <c:tx>
            <c:strRef>
              <c:f>'Group 29'!$A$8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29'!$H$2:$AB$2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29'!$H$8:$AB$8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DE5-4B5A-A899-3A9136BB3743}"/>
            </c:ext>
          </c:extLst>
        </c:ser>
        <c:ser>
          <c:idx val="5"/>
          <c:order val="5"/>
          <c:tx>
            <c:strRef>
              <c:f>'Group 29'!$A$9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29'!$H$2:$AB$2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29'!$H$9:$AB$9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DE5-4B5A-A899-3A9136BB3743}"/>
            </c:ext>
          </c:extLst>
        </c:ser>
        <c:ser>
          <c:idx val="6"/>
          <c:order val="6"/>
          <c:tx>
            <c:strRef>
              <c:f>'Group 29'!$A$10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29'!$H$2:$AB$2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29'!$H$10:$AB$10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DE5-4B5A-A899-3A9136BB3743}"/>
            </c:ext>
          </c:extLst>
        </c:ser>
        <c:ser>
          <c:idx val="7"/>
          <c:order val="7"/>
          <c:tx>
            <c:strRef>
              <c:f>'Group 29'!$A$11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29'!$H$2:$AB$2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29'!$H$11:$AB$11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DE5-4B5A-A899-3A9136BB3743}"/>
            </c:ext>
          </c:extLst>
        </c:ser>
        <c:ser>
          <c:idx val="8"/>
          <c:order val="8"/>
          <c:tx>
            <c:strRef>
              <c:f>'Group 29'!$A$12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29'!$H$2:$AB$2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29'!$H$12:$AB$12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DE5-4B5A-A899-3A9136BB3743}"/>
            </c:ext>
          </c:extLst>
        </c:ser>
        <c:ser>
          <c:idx val="9"/>
          <c:order val="9"/>
          <c:tx>
            <c:strRef>
              <c:f>'Group 29'!$A$13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29'!$H$2:$AB$2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29'!$H$13:$AB$13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DE5-4B5A-A899-3A9136BB374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Roberts 296's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556800469335053E-2"/>
          <c:y val="9.805749227388029E-2"/>
          <c:w val="0.95779473790200742"/>
          <c:h val="0.8139421196526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'Group 22'!$A$4</c:f>
              <c:strCache>
                <c:ptCount val="1"/>
                <c:pt idx="0">
                  <c:v>.ET 22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22'!$H$2:$P$2</c:f>
              <c:numCache>
                <c:formatCode>m/d/yy</c:formatCode>
                <c:ptCount val="2"/>
                <c:pt idx="0">
                  <c:v>45502</c:v>
                </c:pt>
                <c:pt idx="1">
                  <c:v>45509</c:v>
                </c:pt>
              </c:numCache>
            </c:numRef>
          </c:cat>
          <c:val>
            <c:numRef>
              <c:f>'Group 22'!$H$4:$P$4</c:f>
              <c:numCache>
                <c:formatCode>General</c:formatCode>
                <c:ptCount val="2"/>
                <c:pt idx="0">
                  <c:v>1.5899999999999981</c:v>
                </c:pt>
                <c:pt idx="1">
                  <c:v>1.5700000000000003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5E-4689-8620-87BC580EAC19}"/>
            </c:ext>
          </c:extLst>
        </c:ser>
        <c:ser>
          <c:idx val="1"/>
          <c:order val="1"/>
          <c:tx>
            <c:strRef>
              <c:f>'Group 22'!$A$5</c:f>
              <c:strCache>
                <c:ptCount val="1"/>
                <c:pt idx="0">
                  <c:v>R-1A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22'!$H$2:$P$2</c:f>
              <c:numCache>
                <c:formatCode>m/d/yy</c:formatCode>
                <c:ptCount val="2"/>
                <c:pt idx="0">
                  <c:v>45502</c:v>
                </c:pt>
                <c:pt idx="1">
                  <c:v>45509</c:v>
                </c:pt>
              </c:numCache>
            </c:numRef>
          </c:cat>
          <c:val>
            <c:numRef>
              <c:f>'Group 22'!$H$5:$P$5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5E-4689-8620-87BC580EAC19}"/>
            </c:ext>
          </c:extLst>
        </c:ser>
        <c:ser>
          <c:idx val="2"/>
          <c:order val="2"/>
          <c:tx>
            <c:strRef>
              <c:f>'Group 22'!$A$6</c:f>
              <c:strCache>
                <c:ptCount val="1"/>
                <c:pt idx="0">
                  <c:v>R-1B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22'!$H$2:$P$2</c:f>
              <c:numCache>
                <c:formatCode>m/d/yy</c:formatCode>
                <c:ptCount val="2"/>
                <c:pt idx="0">
                  <c:v>45502</c:v>
                </c:pt>
                <c:pt idx="1">
                  <c:v>45509</c:v>
                </c:pt>
              </c:numCache>
            </c:numRef>
          </c:cat>
          <c:val>
            <c:numRef>
              <c:f>'Group 22'!$H$6:$P$6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5E-4689-8620-87BC580EAC19}"/>
            </c:ext>
          </c:extLst>
        </c:ser>
        <c:ser>
          <c:idx val="3"/>
          <c:order val="3"/>
          <c:tx>
            <c:strRef>
              <c:f>'Group 22'!$A$7</c:f>
              <c:strCache>
                <c:ptCount val="1"/>
                <c:pt idx="0">
                  <c:v>R-1C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22'!$H$2:$P$2</c:f>
              <c:numCache>
                <c:formatCode>m/d/yy</c:formatCode>
                <c:ptCount val="2"/>
                <c:pt idx="0">
                  <c:v>45502</c:v>
                </c:pt>
                <c:pt idx="1">
                  <c:v>45509</c:v>
                </c:pt>
              </c:numCache>
            </c:numRef>
          </c:cat>
          <c:val>
            <c:numRef>
              <c:f>'Group 22'!$H$7:$P$7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A5E-4689-8620-87BC580EAC19}"/>
            </c:ext>
          </c:extLst>
        </c:ser>
        <c:ser>
          <c:idx val="4"/>
          <c:order val="4"/>
          <c:tx>
            <c:strRef>
              <c:f>'Group 22'!$A$8</c:f>
              <c:strCache>
                <c:ptCount val="1"/>
                <c:pt idx="0">
                  <c:v>R-1D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22'!$H$2:$P$2</c:f>
              <c:numCache>
                <c:formatCode>m/d/yy</c:formatCode>
                <c:ptCount val="2"/>
                <c:pt idx="0">
                  <c:v>45502</c:v>
                </c:pt>
                <c:pt idx="1">
                  <c:v>45509</c:v>
                </c:pt>
              </c:numCache>
            </c:numRef>
          </c:cat>
          <c:val>
            <c:numRef>
              <c:f>'Group 22'!$H$8:$P$8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A5E-4689-8620-87BC580EAC19}"/>
            </c:ext>
          </c:extLst>
        </c:ser>
        <c:ser>
          <c:idx val="5"/>
          <c:order val="5"/>
          <c:tx>
            <c:strRef>
              <c:f>'Group 22'!$A$9</c:f>
              <c:strCache>
                <c:ptCount val="1"/>
                <c:pt idx="0">
                  <c:v>R-2C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22'!$H$2:$P$2</c:f>
              <c:numCache>
                <c:formatCode>m/d/yy</c:formatCode>
                <c:ptCount val="2"/>
                <c:pt idx="0">
                  <c:v>45502</c:v>
                </c:pt>
                <c:pt idx="1">
                  <c:v>45509</c:v>
                </c:pt>
              </c:numCache>
            </c:numRef>
          </c:cat>
          <c:val>
            <c:numRef>
              <c:f>'Group 22'!$H$9:$P$9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A5E-4689-8620-87BC580EAC19}"/>
            </c:ext>
          </c:extLst>
        </c:ser>
        <c:ser>
          <c:idx val="6"/>
          <c:order val="6"/>
          <c:tx>
            <c:strRef>
              <c:f>'Group 22'!$A$10</c:f>
              <c:strCache>
                <c:ptCount val="1"/>
                <c:pt idx="0">
                  <c:v>R-2D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22'!$H$2:$P$2</c:f>
              <c:numCache>
                <c:formatCode>m/d/yy</c:formatCode>
                <c:ptCount val="2"/>
                <c:pt idx="0">
                  <c:v>45502</c:v>
                </c:pt>
                <c:pt idx="1">
                  <c:v>45509</c:v>
                </c:pt>
              </c:numCache>
            </c:numRef>
          </c:cat>
          <c:val>
            <c:numRef>
              <c:f>'Group 22'!$H$10:$P$10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B1-4F00-909B-4623F5B9E970}"/>
            </c:ext>
          </c:extLst>
        </c:ser>
        <c:ser>
          <c:idx val="7"/>
          <c:order val="7"/>
          <c:tx>
            <c:strRef>
              <c:f>'Group 22'!$A$11</c:f>
              <c:strCache>
                <c:ptCount val="1"/>
                <c:pt idx="0">
                  <c:v>R-3D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22'!$H$2:$P$2</c:f>
              <c:numCache>
                <c:formatCode>m/d/yy</c:formatCode>
                <c:ptCount val="2"/>
                <c:pt idx="0">
                  <c:v>45502</c:v>
                </c:pt>
                <c:pt idx="1">
                  <c:v>45509</c:v>
                </c:pt>
              </c:numCache>
            </c:numRef>
          </c:cat>
          <c:val>
            <c:numRef>
              <c:f>'Group 22'!$H$11:$P$11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B1-4F00-909B-4623F5B9E970}"/>
            </c:ext>
          </c:extLst>
        </c:ser>
        <c:ser>
          <c:idx val="8"/>
          <c:order val="8"/>
          <c:tx>
            <c:strRef>
              <c:f>'Group 22'!$A$12</c:f>
              <c:strCache>
                <c:ptCount val="1"/>
                <c:pt idx="0">
                  <c:v>R-4B</c:v>
                </c:pt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22'!$H$2:$P$2</c:f>
              <c:numCache>
                <c:formatCode>m/d/yy</c:formatCode>
                <c:ptCount val="2"/>
                <c:pt idx="0">
                  <c:v>45502</c:v>
                </c:pt>
                <c:pt idx="1">
                  <c:v>45509</c:v>
                </c:pt>
              </c:numCache>
            </c:numRef>
          </c:cat>
          <c:val>
            <c:numRef>
              <c:f>'Group 22'!$H$12:$P$12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B1-4F00-909B-4623F5B9E970}"/>
            </c:ext>
          </c:extLst>
        </c:ser>
        <c:ser>
          <c:idx val="9"/>
          <c:order val="9"/>
          <c:tx>
            <c:strRef>
              <c:f>'Group 22'!$A$13</c:f>
              <c:strCache>
                <c:ptCount val="1"/>
                <c:pt idx="0">
                  <c:v>R-5B</c:v>
                </c:pt>
              </c:strCache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22'!$H$2:$P$2</c:f>
              <c:numCache>
                <c:formatCode>m/d/yy</c:formatCode>
                <c:ptCount val="2"/>
                <c:pt idx="0">
                  <c:v>45502</c:v>
                </c:pt>
                <c:pt idx="1">
                  <c:v>45509</c:v>
                </c:pt>
              </c:numCache>
            </c:numRef>
          </c:cat>
          <c:val>
            <c:numRef>
              <c:f>'Group 22'!$H$13:$P$13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BB1-4F00-909B-4623F5B9E970}"/>
            </c:ext>
          </c:extLst>
        </c:ser>
        <c:ser>
          <c:idx val="10"/>
          <c:order val="10"/>
          <c:tx>
            <c:strRef>
              <c:f>'Group 22'!$A$14</c:f>
              <c:strCache>
                <c:ptCount val="1"/>
                <c:pt idx="0">
                  <c:v>R-5D</c:v>
                </c:pt>
              </c:strCache>
            </c:strRef>
          </c:tx>
          <c:spPr>
            <a:solidFill>
              <a:schemeClr val="accent5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22'!$H$2:$P$2</c:f>
              <c:numCache>
                <c:formatCode>m/d/yy</c:formatCode>
                <c:ptCount val="2"/>
                <c:pt idx="0">
                  <c:v>45502</c:v>
                </c:pt>
                <c:pt idx="1">
                  <c:v>45509</c:v>
                </c:pt>
              </c:numCache>
            </c:numRef>
          </c:cat>
          <c:val>
            <c:numRef>
              <c:f>'Group 22'!$H$14:$P$14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BB1-4F00-909B-4623F5B9E970}"/>
            </c:ext>
          </c:extLst>
        </c:ser>
        <c:ser>
          <c:idx val="11"/>
          <c:order val="11"/>
          <c:tx>
            <c:strRef>
              <c:f>'Group 22'!$A$15</c:f>
              <c:strCache>
                <c:ptCount val="1"/>
                <c:pt idx="0">
                  <c:v>R-HL</c:v>
                </c:pt>
              </c:strCache>
            </c:strRef>
          </c:tx>
          <c:spPr>
            <a:solidFill>
              <a:schemeClr val="accent6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22'!$H$2:$P$2</c:f>
              <c:numCache>
                <c:formatCode>m/d/yy</c:formatCode>
                <c:ptCount val="2"/>
                <c:pt idx="0">
                  <c:v>45502</c:v>
                </c:pt>
                <c:pt idx="1">
                  <c:v>45509</c:v>
                </c:pt>
              </c:numCache>
            </c:numRef>
          </c:cat>
          <c:val>
            <c:numRef>
              <c:f>'Group 22'!$H$15:$P$15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BB1-4F00-909B-4623F5B9E970}"/>
            </c:ext>
          </c:extLst>
        </c:ser>
        <c:ser>
          <c:idx val="12"/>
          <c:order val="12"/>
          <c:tx>
            <c:strRef>
              <c:f>'Group 22'!$A$16</c:f>
              <c:strCache>
                <c:ptCount val="1"/>
                <c:pt idx="0">
                  <c:v>R-4D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22'!$H$2:$P$2</c:f>
              <c:numCache>
                <c:formatCode>m/d/yy</c:formatCode>
                <c:ptCount val="2"/>
                <c:pt idx="0">
                  <c:v>45502</c:v>
                </c:pt>
                <c:pt idx="1">
                  <c:v>45509</c:v>
                </c:pt>
              </c:numCache>
            </c:numRef>
          </c:cat>
          <c:val>
            <c:numRef>
              <c:f>'Group 22'!$H$16:$P$16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BB1-4F00-909B-4623F5B9E97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'Group 22'!$B$2</c:f>
              <c:strCache>
                <c:ptCount val="1"/>
                <c:pt idx="0">
                  <c:v> YTD 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'Group 22'!$A$3:$A$16</c:f>
              <c:strCache>
                <c:ptCount val="14"/>
                <c:pt idx="0">
                  <c:v>Rain</c:v>
                </c:pt>
                <c:pt idx="1">
                  <c:v>.ET 22</c:v>
                </c:pt>
                <c:pt idx="2">
                  <c:v>R-1A</c:v>
                </c:pt>
                <c:pt idx="3">
                  <c:v>R-1B</c:v>
                </c:pt>
                <c:pt idx="4">
                  <c:v>R-1C</c:v>
                </c:pt>
                <c:pt idx="5">
                  <c:v>R-1D</c:v>
                </c:pt>
                <c:pt idx="6">
                  <c:v>R-2C</c:v>
                </c:pt>
                <c:pt idx="7">
                  <c:v>R-2D</c:v>
                </c:pt>
                <c:pt idx="8">
                  <c:v>R-3D</c:v>
                </c:pt>
                <c:pt idx="9">
                  <c:v>R-4B</c:v>
                </c:pt>
                <c:pt idx="10">
                  <c:v>R-5B</c:v>
                </c:pt>
                <c:pt idx="11">
                  <c:v>R-5D</c:v>
                </c:pt>
                <c:pt idx="12">
                  <c:v>R-HL</c:v>
                </c:pt>
                <c:pt idx="13">
                  <c:v>R-4D</c:v>
                </c:pt>
              </c:strCache>
            </c:strRef>
          </c:cat>
          <c:val>
            <c:numRef>
              <c:f>'Group 22'!$B$3:$B$16</c:f>
              <c:numCache>
                <c:formatCode>General</c:formatCode>
                <c:ptCount val="14"/>
                <c:pt idx="0">
                  <c:v>0.23</c:v>
                </c:pt>
                <c:pt idx="1">
                  <c:v>23.469999999999988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9B-44FA-B217-B8ABBAC8DF3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86002063"/>
        <c:axId val="1085977583"/>
      </c:barChart>
      <c:catAx>
        <c:axId val="10860020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977583"/>
        <c:crosses val="autoZero"/>
        <c:auto val="1"/>
        <c:lblAlgn val="ctr"/>
        <c:lblOffset val="100"/>
        <c:noMultiLvlLbl val="0"/>
      </c:catAx>
      <c:valAx>
        <c:axId val="108597758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002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Imperial Burbanks</a:t>
            </a:r>
          </a:p>
        </c:rich>
      </c:tx>
      <c:layout>
        <c:manualLayout>
          <c:xMode val="edge"/>
          <c:yMode val="edge"/>
          <c:x val="0.45251512545983352"/>
          <c:y val="2.4756852343059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556800469335053E-2"/>
          <c:y val="9.805749227388029E-2"/>
          <c:w val="0.95779473790200742"/>
          <c:h val="0.8139421196526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'Group 31'!$A$4</c:f>
              <c:strCache>
                <c:ptCount val="1"/>
                <c:pt idx="0">
                  <c:v>.ET 31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31'!$H$2:$Q$2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31'!$H$4:$Q$4</c:f>
              <c:numCache>
                <c:formatCode>General</c:formatCode>
                <c:ptCount val="3"/>
                <c:pt idx="0">
                  <c:v>1.5899999999999981</c:v>
                </c:pt>
                <c:pt idx="1">
                  <c:v>1.5700000000000003</c:v>
                </c:pt>
                <c:pt idx="2">
                  <c:v>1.759999999999998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FB-4837-840F-35930F9C8B53}"/>
            </c:ext>
          </c:extLst>
        </c:ser>
        <c:ser>
          <c:idx val="1"/>
          <c:order val="1"/>
          <c:tx>
            <c:strRef>
              <c:f>'Group 31'!$A$5</c:f>
              <c:strCache>
                <c:ptCount val="1"/>
                <c:pt idx="0">
                  <c:v>I-1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31'!$H$2:$Q$2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31'!$H$5:$Q$5</c:f>
              <c:numCache>
                <c:formatCode>General</c:formatCode>
                <c:ptCount val="3"/>
                <c:pt idx="0">
                  <c:v>1.8099999999999987</c:v>
                </c:pt>
                <c:pt idx="1">
                  <c:v>1.7399999999999984</c:v>
                </c:pt>
                <c:pt idx="2">
                  <c:v>2.1799999999999997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FB-4837-840F-35930F9C8B53}"/>
            </c:ext>
          </c:extLst>
        </c:ser>
        <c:ser>
          <c:idx val="2"/>
          <c:order val="2"/>
          <c:tx>
            <c:strRef>
              <c:f>'Group 31'!$A$6</c:f>
              <c:strCache>
                <c:ptCount val="1"/>
                <c:pt idx="0">
                  <c:v>I-2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31'!$H$2:$Q$2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31'!$H$6:$Q$6</c:f>
              <c:numCache>
                <c:formatCode>General</c:formatCode>
                <c:ptCount val="3"/>
                <c:pt idx="0">
                  <c:v>1.83</c:v>
                </c:pt>
                <c:pt idx="1">
                  <c:v>1.7300000000000004</c:v>
                </c:pt>
                <c:pt idx="2">
                  <c:v>1.5500000000000007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FB-4837-840F-35930F9C8B53}"/>
            </c:ext>
          </c:extLst>
        </c:ser>
        <c:ser>
          <c:idx val="3"/>
          <c:order val="3"/>
          <c:tx>
            <c:strRef>
              <c:f>'Group 31'!$A$7</c:f>
              <c:strCache>
                <c:ptCount val="1"/>
                <c:pt idx="0">
                  <c:v>I-3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31'!$H$2:$Q$2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31'!$H$7:$Q$7</c:f>
              <c:numCache>
                <c:formatCode>General</c:formatCode>
                <c:ptCount val="3"/>
                <c:pt idx="0">
                  <c:v>1.7300000000000022</c:v>
                </c:pt>
                <c:pt idx="1">
                  <c:v>1.7699999999999996</c:v>
                </c:pt>
                <c:pt idx="2">
                  <c:v>1.7099999999999973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2FB-4837-840F-35930F9C8B53}"/>
            </c:ext>
          </c:extLst>
        </c:ser>
        <c:ser>
          <c:idx val="4"/>
          <c:order val="4"/>
          <c:tx>
            <c:strRef>
              <c:f>'Group 31'!$A$8</c:f>
              <c:strCache>
                <c:ptCount val="1"/>
                <c:pt idx="0">
                  <c:v>I-7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31'!$H$2:$Q$2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31'!$H$8:$Q$8</c:f>
              <c:numCache>
                <c:formatCode>General</c:formatCode>
                <c:ptCount val="3"/>
                <c:pt idx="0">
                  <c:v>1.5799999999999983</c:v>
                </c:pt>
                <c:pt idx="1">
                  <c:v>1.490000000000002</c:v>
                </c:pt>
                <c:pt idx="2">
                  <c:v>1.879999999999999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2FB-4837-840F-35930F9C8B53}"/>
            </c:ext>
          </c:extLst>
        </c:ser>
        <c:ser>
          <c:idx val="5"/>
          <c:order val="5"/>
          <c:tx>
            <c:strRef>
              <c:f>'Group 31'!$A$9</c:f>
              <c:strCache>
                <c:ptCount val="1"/>
                <c:pt idx="0">
                  <c:v>I-8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31'!$H$2:$Q$2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31'!$H$9:$Q$9</c:f>
              <c:numCache>
                <c:formatCode>General</c:formatCode>
                <c:ptCount val="3"/>
                <c:pt idx="0">
                  <c:v>1.759999999999998</c:v>
                </c:pt>
                <c:pt idx="1">
                  <c:v>1.7600000000000016</c:v>
                </c:pt>
                <c:pt idx="2">
                  <c:v>1.8099999999999987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2FB-4837-840F-35930F9C8B53}"/>
            </c:ext>
          </c:extLst>
        </c:ser>
        <c:ser>
          <c:idx val="6"/>
          <c:order val="6"/>
          <c:tx>
            <c:strRef>
              <c:f>'Group 31'!$A$10</c:f>
              <c:strCache>
                <c:ptCount val="1"/>
                <c:pt idx="0">
                  <c:v>I-1C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31'!$H$2:$Q$2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31'!$H$10:$Q$10</c:f>
              <c:numCache>
                <c:formatCode>General</c:formatCode>
                <c:ptCount val="3"/>
                <c:pt idx="0">
                  <c:v>2.7000000000000028</c:v>
                </c:pt>
                <c:pt idx="1">
                  <c:v>1.9799999999999969</c:v>
                </c:pt>
                <c:pt idx="2">
                  <c:v>2.1900000000000013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2FB-4837-840F-35930F9C8B53}"/>
            </c:ext>
          </c:extLst>
        </c:ser>
        <c:ser>
          <c:idx val="7"/>
          <c:order val="7"/>
          <c:tx>
            <c:strRef>
              <c:f>'Group 31'!$A$11</c:f>
              <c:strCache>
                <c:ptCount val="1"/>
                <c:pt idx="0">
                  <c:v>I-2A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31'!$H$2:$Q$2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31'!$H$11:$Q$11</c:f>
              <c:numCache>
                <c:formatCode>General</c:formatCode>
                <c:ptCount val="3"/>
                <c:pt idx="0">
                  <c:v>1.8000000000000007</c:v>
                </c:pt>
                <c:pt idx="1">
                  <c:v>2.0199999999999996</c:v>
                </c:pt>
                <c:pt idx="2">
                  <c:v>1.9400000000000013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2FB-4837-840F-35930F9C8B53}"/>
            </c:ext>
          </c:extLst>
        </c:ser>
        <c:ser>
          <c:idx val="8"/>
          <c:order val="8"/>
          <c:tx>
            <c:strRef>
              <c:f>'Group 31'!$A$12</c:f>
              <c:strCache>
                <c:ptCount val="1"/>
                <c:pt idx="0">
                  <c:v>I-1B</c:v>
                </c:pt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31'!$H$2:$Q$2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31'!$H$12:$Q$12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92-4D0F-A7C3-AB0BAF3468AD}"/>
            </c:ext>
          </c:extLst>
        </c:ser>
        <c:ser>
          <c:idx val="9"/>
          <c:order val="9"/>
          <c:tx>
            <c:strRef>
              <c:f>'Group 31'!$A$13</c:f>
              <c:strCache>
                <c:ptCount val="1"/>
                <c:pt idx="0">
                  <c:v>I-2B</c:v>
                </c:pt>
              </c:strCache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31'!$H$2:$Q$2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31'!$H$13:$Q$13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92-4D0F-A7C3-AB0BAF3468AD}"/>
            </c:ext>
          </c:extLst>
        </c:ser>
        <c:ser>
          <c:idx val="10"/>
          <c:order val="10"/>
          <c:tx>
            <c:strRef>
              <c:f>'Group 31'!$A$14</c:f>
              <c:strCache>
                <c:ptCount val="1"/>
                <c:pt idx="0">
                  <c:v>I-2C</c:v>
                </c:pt>
              </c:strCache>
            </c:strRef>
          </c:tx>
          <c:spPr>
            <a:solidFill>
              <a:schemeClr val="accent5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31'!$H$2:$Q$2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31'!$H$14:$Q$14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92-4D0F-A7C3-AB0BAF3468AD}"/>
            </c:ext>
          </c:extLst>
        </c:ser>
        <c:ser>
          <c:idx val="11"/>
          <c:order val="11"/>
          <c:tx>
            <c:strRef>
              <c:f>'Group 31'!$A$15</c:f>
              <c:strCache>
                <c:ptCount val="1"/>
                <c:pt idx="0">
                  <c:v>I-3C</c:v>
                </c:pt>
              </c:strCache>
            </c:strRef>
          </c:tx>
          <c:spPr>
            <a:solidFill>
              <a:schemeClr val="accent6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31'!$H$2:$Q$2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31'!$H$15:$Q$15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C92-4D0F-A7C3-AB0BAF3468AD}"/>
            </c:ext>
          </c:extLst>
        </c:ser>
        <c:ser>
          <c:idx val="12"/>
          <c:order val="12"/>
          <c:tx>
            <c:strRef>
              <c:f>'Group 31'!$A$16</c:f>
              <c:strCache>
                <c:ptCount val="1"/>
                <c:pt idx="0">
                  <c:v>I-3D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31'!$H$2:$Q$2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31'!$H$16:$Q$16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C92-4D0F-A7C3-AB0BAF3468AD}"/>
            </c:ext>
          </c:extLst>
        </c:ser>
        <c:ser>
          <c:idx val="13"/>
          <c:order val="13"/>
          <c:tx>
            <c:strRef>
              <c:f>'Group 31'!$A$17</c:f>
              <c:strCache>
                <c:ptCount val="1"/>
                <c:pt idx="0">
                  <c:v>I-8D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31'!$H$2:$Q$2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31'!$H$17:$Q$17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C92-4D0F-A7C3-AB0BAF3468A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'Group 31'!$B$2</c:f>
              <c:strCache>
                <c:ptCount val="1"/>
                <c:pt idx="0">
                  <c:v> YTD 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'Group 31'!$A$3:$A$17</c:f>
              <c:strCache>
                <c:ptCount val="15"/>
                <c:pt idx="0">
                  <c:v>Rain</c:v>
                </c:pt>
                <c:pt idx="1">
                  <c:v>.ET 31</c:v>
                </c:pt>
                <c:pt idx="2">
                  <c:v>I-1</c:v>
                </c:pt>
                <c:pt idx="3">
                  <c:v>I-2</c:v>
                </c:pt>
                <c:pt idx="4">
                  <c:v>I-3</c:v>
                </c:pt>
                <c:pt idx="5">
                  <c:v>I-7</c:v>
                </c:pt>
                <c:pt idx="6">
                  <c:v>I-8</c:v>
                </c:pt>
                <c:pt idx="7">
                  <c:v>I-1C</c:v>
                </c:pt>
                <c:pt idx="8">
                  <c:v>I-2A</c:v>
                </c:pt>
                <c:pt idx="9">
                  <c:v>I-1B</c:v>
                </c:pt>
                <c:pt idx="10">
                  <c:v>I-2B</c:v>
                </c:pt>
                <c:pt idx="11">
                  <c:v>I-2C</c:v>
                </c:pt>
                <c:pt idx="12">
                  <c:v>I-3C</c:v>
                </c:pt>
                <c:pt idx="13">
                  <c:v>I-3D</c:v>
                </c:pt>
                <c:pt idx="14">
                  <c:v>I-8D</c:v>
                </c:pt>
              </c:strCache>
            </c:strRef>
          </c:cat>
          <c:val>
            <c:numRef>
              <c:f>'Group 31'!$B$3:$B$17</c:f>
              <c:numCache>
                <c:formatCode>General</c:formatCode>
                <c:ptCount val="15"/>
                <c:pt idx="0">
                  <c:v>0.23</c:v>
                </c:pt>
                <c:pt idx="1">
                  <c:v>23.469999999999988</c:v>
                </c:pt>
                <c:pt idx="2">
                  <c:v>25.58</c:v>
                </c:pt>
                <c:pt idx="3">
                  <c:v>23.6</c:v>
                </c:pt>
                <c:pt idx="4">
                  <c:v>24.43</c:v>
                </c:pt>
                <c:pt idx="5">
                  <c:v>22.36</c:v>
                </c:pt>
                <c:pt idx="6">
                  <c:v>24.55</c:v>
                </c:pt>
                <c:pt idx="7">
                  <c:v>27.43</c:v>
                </c:pt>
                <c:pt idx="8">
                  <c:v>24.66</c:v>
                </c:pt>
                <c:pt idx="9">
                  <c:v>2</c:v>
                </c:pt>
                <c:pt idx="10">
                  <c:v>1.55</c:v>
                </c:pt>
                <c:pt idx="11">
                  <c:v>1.9</c:v>
                </c:pt>
                <c:pt idx="12">
                  <c:v>1.6</c:v>
                </c:pt>
                <c:pt idx="13">
                  <c:v>2.35</c:v>
                </c:pt>
                <c:pt idx="14">
                  <c:v>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A1-4EED-AE46-C0EA8E3A21A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4893584"/>
        <c:axId val="134894064"/>
      </c:barChart>
      <c:catAx>
        <c:axId val="134893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94064"/>
        <c:crosses val="autoZero"/>
        <c:auto val="1"/>
        <c:lblAlgn val="ctr"/>
        <c:lblOffset val="100"/>
        <c:noMultiLvlLbl val="0"/>
      </c:catAx>
      <c:valAx>
        <c:axId val="134894064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34893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Imperial Potatoes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556800469335053E-2"/>
          <c:y val="9.805749227388029E-2"/>
          <c:w val="0.95779473790200742"/>
          <c:h val="0.8139421196526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'Group 33'!$A$4</c:f>
              <c:strCache>
                <c:ptCount val="1"/>
                <c:pt idx="0">
                  <c:v>.ET 33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33'!$H$2:$AB$2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33'!$H$4:$AB$4</c:f>
              <c:numCache>
                <c:formatCode>General</c:formatCode>
                <c:ptCount val="3"/>
                <c:pt idx="0">
                  <c:v>1.5899999999999981</c:v>
                </c:pt>
                <c:pt idx="1">
                  <c:v>1.5700000000000003</c:v>
                </c:pt>
                <c:pt idx="2">
                  <c:v>1.759999999999998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5D-48C3-8D70-47640C670684}"/>
            </c:ext>
          </c:extLst>
        </c:ser>
        <c:ser>
          <c:idx val="1"/>
          <c:order val="1"/>
          <c:tx>
            <c:strRef>
              <c:f>'Group 33'!$A$5</c:f>
              <c:strCache>
                <c:ptCount val="1"/>
                <c:pt idx="0">
                  <c:v>I-16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33'!$H$2:$AB$2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33'!$H$5:$AB$5</c:f>
              <c:numCache>
                <c:formatCode>General</c:formatCode>
                <c:ptCount val="3"/>
                <c:pt idx="0">
                  <c:v>2.3600000000000012</c:v>
                </c:pt>
                <c:pt idx="1">
                  <c:v>2.3699999999999974</c:v>
                </c:pt>
                <c:pt idx="2">
                  <c:v>1.5700000000000003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5D-48C3-8D70-47640C670684}"/>
            </c:ext>
          </c:extLst>
        </c:ser>
        <c:ser>
          <c:idx val="2"/>
          <c:order val="2"/>
          <c:tx>
            <c:strRef>
              <c:f>'Group 33'!$A$6</c:f>
              <c:strCache>
                <c:ptCount val="1"/>
                <c:pt idx="0">
                  <c:v>I-17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33'!$H$2:$AB$2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33'!$H$6:$AB$6</c:f>
              <c:numCache>
                <c:formatCode>General</c:formatCode>
                <c:ptCount val="3"/>
                <c:pt idx="0">
                  <c:v>1.7599999999999998</c:v>
                </c:pt>
                <c:pt idx="1">
                  <c:v>1.7300000000000004</c:v>
                </c:pt>
                <c:pt idx="2">
                  <c:v>1.8200000000000003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5D-48C3-8D70-47640C670684}"/>
            </c:ext>
          </c:extLst>
        </c:ser>
        <c:ser>
          <c:idx val="3"/>
          <c:order val="3"/>
          <c:tx>
            <c:strRef>
              <c:f>'Group 33'!$A$7</c:f>
              <c:strCache>
                <c:ptCount val="1"/>
                <c:pt idx="0">
                  <c:v>I-11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33'!$H$2:$AB$2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33'!$H$7:$AB$7</c:f>
              <c:numCache>
                <c:formatCode>General</c:formatCode>
                <c:ptCount val="3"/>
                <c:pt idx="0">
                  <c:v>1.7600000000000016</c:v>
                </c:pt>
                <c:pt idx="1">
                  <c:v>1.8599999999999994</c:v>
                </c:pt>
                <c:pt idx="2">
                  <c:v>2.5700000000000003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C5D-48C3-8D70-47640C670684}"/>
            </c:ext>
          </c:extLst>
        </c:ser>
        <c:ser>
          <c:idx val="4"/>
          <c:order val="4"/>
          <c:tx>
            <c:strRef>
              <c:f>'Group 33'!$A$8</c:f>
              <c:strCache>
                <c:ptCount val="1"/>
                <c:pt idx="0">
                  <c:v>I-11B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33'!$H$2:$AB$2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33'!$H$8:$AB$8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C5D-48C3-8D70-47640C670684}"/>
            </c:ext>
          </c:extLst>
        </c:ser>
        <c:ser>
          <c:idx val="5"/>
          <c:order val="5"/>
          <c:tx>
            <c:strRef>
              <c:f>'Group 33'!$A$9</c:f>
              <c:strCache>
                <c:ptCount val="1"/>
                <c:pt idx="0">
                  <c:v>I-11C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33'!$H$2:$AB$2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33'!$H$9:$AB$9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C5D-48C3-8D70-47640C670684}"/>
            </c:ext>
          </c:extLst>
        </c:ser>
        <c:ser>
          <c:idx val="6"/>
          <c:order val="6"/>
          <c:tx>
            <c:strRef>
              <c:f>'Group 33'!$A$10</c:f>
              <c:strCache>
                <c:ptCount val="1"/>
                <c:pt idx="0">
                  <c:v>I-11D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33'!$H$2:$AB$2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33'!$H$10:$AB$10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C5D-48C3-8D70-47640C670684}"/>
            </c:ext>
          </c:extLst>
        </c:ser>
        <c:ser>
          <c:idx val="7"/>
          <c:order val="7"/>
          <c:tx>
            <c:strRef>
              <c:f>'Group 33'!$A$11</c:f>
              <c:strCache>
                <c:ptCount val="1"/>
                <c:pt idx="0">
                  <c:v>I-16A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33'!$H$2:$AB$2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33'!$H$11:$AB$11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C5D-48C3-8D70-47640C670684}"/>
            </c:ext>
          </c:extLst>
        </c:ser>
        <c:ser>
          <c:idx val="8"/>
          <c:order val="8"/>
          <c:tx>
            <c:strRef>
              <c:f>'Group 33'!$A$12</c:f>
              <c:strCache>
                <c:ptCount val="1"/>
                <c:pt idx="0">
                  <c:v>I-16D</c:v>
                </c:pt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33'!$H$2:$AB$2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33'!$H$12:$AB$12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C5D-48C3-8D70-47640C670684}"/>
            </c:ext>
          </c:extLst>
        </c:ser>
        <c:ser>
          <c:idx val="9"/>
          <c:order val="9"/>
          <c:tx>
            <c:strRef>
              <c:f>'Group 33'!$A$13</c:f>
              <c:strCache>
                <c:ptCount val="1"/>
                <c:pt idx="0">
                  <c:v>I-17D</c:v>
                </c:pt>
              </c:strCache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33'!$H$2:$AB$2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33'!$H$13:$AB$13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C5D-48C3-8D70-47640C67068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'Group 33'!$B$2</c:f>
              <c:strCache>
                <c:ptCount val="1"/>
                <c:pt idx="0">
                  <c:v> YTD 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'Group 33'!$A$3:$A$13</c:f>
              <c:strCache>
                <c:ptCount val="11"/>
                <c:pt idx="0">
                  <c:v>Rain</c:v>
                </c:pt>
                <c:pt idx="1">
                  <c:v>.ET 33</c:v>
                </c:pt>
                <c:pt idx="2">
                  <c:v>I-16</c:v>
                </c:pt>
                <c:pt idx="3">
                  <c:v>I-17</c:v>
                </c:pt>
                <c:pt idx="4">
                  <c:v>I-11</c:v>
                </c:pt>
                <c:pt idx="5">
                  <c:v>I-11B</c:v>
                </c:pt>
                <c:pt idx="6">
                  <c:v>I-11C</c:v>
                </c:pt>
                <c:pt idx="7">
                  <c:v>I-11D</c:v>
                </c:pt>
                <c:pt idx="8">
                  <c:v>I-16A</c:v>
                </c:pt>
                <c:pt idx="9">
                  <c:v>I-16D</c:v>
                </c:pt>
                <c:pt idx="10">
                  <c:v>I-17D</c:v>
                </c:pt>
              </c:strCache>
            </c:strRef>
          </c:cat>
          <c:val>
            <c:numRef>
              <c:f>'Group 33'!$B$3:$B$13</c:f>
              <c:numCache>
                <c:formatCode>General</c:formatCode>
                <c:ptCount val="11"/>
                <c:pt idx="0">
                  <c:v>0.23</c:v>
                </c:pt>
                <c:pt idx="1">
                  <c:v>23.469999999999988</c:v>
                </c:pt>
                <c:pt idx="2">
                  <c:v>23.05</c:v>
                </c:pt>
                <c:pt idx="3">
                  <c:v>23.62</c:v>
                </c:pt>
                <c:pt idx="4">
                  <c:v>24.28</c:v>
                </c:pt>
                <c:pt idx="5">
                  <c:v>1.35</c:v>
                </c:pt>
                <c:pt idx="6">
                  <c:v>1.65</c:v>
                </c:pt>
                <c:pt idx="7">
                  <c:v>1.3</c:v>
                </c:pt>
                <c:pt idx="8">
                  <c:v>1.55</c:v>
                </c:pt>
                <c:pt idx="9">
                  <c:v>2.35</c:v>
                </c:pt>
                <c:pt idx="1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47-48A6-A366-6D98985D577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86085103"/>
        <c:axId val="1086078383"/>
      </c:barChart>
      <c:catAx>
        <c:axId val="10860851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078383"/>
        <c:crosses val="autoZero"/>
        <c:auto val="1"/>
        <c:lblAlgn val="ctr"/>
        <c:lblOffset val="100"/>
        <c:noMultiLvlLbl val="0"/>
      </c:catAx>
      <c:valAx>
        <c:axId val="108607838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085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'Group 34'!$G$4</c:f>
          <c:strCache>
            <c:ptCount val="1"/>
            <c:pt idx="0">
              <c:v>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556800469335053E-2"/>
          <c:y val="9.805749227388029E-2"/>
          <c:w val="0.95779473790200742"/>
          <c:h val="0.8139421196526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'Group 34'!$A$4</c:f>
              <c:strCache>
                <c:ptCount val="1"/>
                <c:pt idx="0">
                  <c:v>.ET 34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34'!$H$2:$AB$2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34'!$H$4:$AB$4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4E-48F3-A9F4-712B3BDF13DC}"/>
            </c:ext>
          </c:extLst>
        </c:ser>
        <c:ser>
          <c:idx val="1"/>
          <c:order val="1"/>
          <c:tx>
            <c:strRef>
              <c:f>'Group 34'!$A$5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34'!$H$2:$AB$2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34'!$H$5:$AB$5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4E-48F3-A9F4-712B3BDF13DC}"/>
            </c:ext>
          </c:extLst>
        </c:ser>
        <c:ser>
          <c:idx val="2"/>
          <c:order val="2"/>
          <c:tx>
            <c:strRef>
              <c:f>'Group 34'!$A$6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34'!$H$2:$AB$2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34'!$H$6:$AB$6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4E-48F3-A9F4-712B3BDF13DC}"/>
            </c:ext>
          </c:extLst>
        </c:ser>
        <c:ser>
          <c:idx val="3"/>
          <c:order val="3"/>
          <c:tx>
            <c:strRef>
              <c:f>'Group 34'!$A$7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34'!$H$2:$AB$2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34'!$H$7:$AB$7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74E-48F3-A9F4-712B3BDF13DC}"/>
            </c:ext>
          </c:extLst>
        </c:ser>
        <c:ser>
          <c:idx val="4"/>
          <c:order val="4"/>
          <c:tx>
            <c:strRef>
              <c:f>'Group 34'!$A$8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34'!$H$2:$AB$2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34'!$H$8:$AB$8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74E-48F3-A9F4-712B3BDF13DC}"/>
            </c:ext>
          </c:extLst>
        </c:ser>
        <c:ser>
          <c:idx val="5"/>
          <c:order val="5"/>
          <c:tx>
            <c:strRef>
              <c:f>'Group 34'!$A$9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34'!$H$2:$AB$2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34'!$H$9:$AB$9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74E-48F3-A9F4-712B3BDF13DC}"/>
            </c:ext>
          </c:extLst>
        </c:ser>
        <c:ser>
          <c:idx val="6"/>
          <c:order val="6"/>
          <c:tx>
            <c:strRef>
              <c:f>'Group 34'!$A$10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34'!$H$2:$AB$2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34'!$H$10:$AB$10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74E-48F3-A9F4-712B3BDF13DC}"/>
            </c:ext>
          </c:extLst>
        </c:ser>
        <c:ser>
          <c:idx val="7"/>
          <c:order val="7"/>
          <c:tx>
            <c:strRef>
              <c:f>'Group 34'!$A$11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34'!$H$2:$AB$2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34'!$H$11:$AB$11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74E-48F3-A9F4-712B3BDF13DC}"/>
            </c:ext>
          </c:extLst>
        </c:ser>
        <c:ser>
          <c:idx val="8"/>
          <c:order val="8"/>
          <c:tx>
            <c:strRef>
              <c:f>'Group 34'!$A$12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34'!$H$2:$AB$2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34'!$H$12:$AB$12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74E-48F3-A9F4-712B3BDF13DC}"/>
            </c:ext>
          </c:extLst>
        </c:ser>
        <c:ser>
          <c:idx val="9"/>
          <c:order val="9"/>
          <c:tx>
            <c:strRef>
              <c:f>'Group 34'!$A$13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34'!$H$2:$AB$2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34'!$H$13:$AB$13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74E-48F3-A9F4-712B3BDF13D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'Group 35'!$G$4</c:f>
          <c:strCache>
            <c:ptCount val="1"/>
            <c:pt idx="0">
              <c:v>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556800469335053E-2"/>
          <c:y val="9.805749227388029E-2"/>
          <c:w val="0.95779473790200742"/>
          <c:h val="0.8139421196526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'Group 35'!$A$4</c:f>
              <c:strCache>
                <c:ptCount val="1"/>
                <c:pt idx="0">
                  <c:v>.ET 35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35'!$H$2:$AB$2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35'!$H$4:$AB$4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B4-43F0-BF53-00DE398F5194}"/>
            </c:ext>
          </c:extLst>
        </c:ser>
        <c:ser>
          <c:idx val="1"/>
          <c:order val="1"/>
          <c:tx>
            <c:strRef>
              <c:f>'Group 35'!$A$5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35'!$H$2:$AB$2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35'!$H$5:$AB$5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B4-43F0-BF53-00DE398F5194}"/>
            </c:ext>
          </c:extLst>
        </c:ser>
        <c:ser>
          <c:idx val="2"/>
          <c:order val="2"/>
          <c:tx>
            <c:strRef>
              <c:f>'Group 35'!$A$6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35'!$H$2:$AB$2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35'!$H$6:$AB$6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B4-43F0-BF53-00DE398F5194}"/>
            </c:ext>
          </c:extLst>
        </c:ser>
        <c:ser>
          <c:idx val="3"/>
          <c:order val="3"/>
          <c:tx>
            <c:strRef>
              <c:f>'Group 35'!$A$7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35'!$H$2:$AB$2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35'!$H$7:$AB$7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2B4-43F0-BF53-00DE398F5194}"/>
            </c:ext>
          </c:extLst>
        </c:ser>
        <c:ser>
          <c:idx val="4"/>
          <c:order val="4"/>
          <c:tx>
            <c:strRef>
              <c:f>'Group 35'!$A$8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35'!$H$2:$AB$2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35'!$H$8:$AB$8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2B4-43F0-BF53-00DE398F5194}"/>
            </c:ext>
          </c:extLst>
        </c:ser>
        <c:ser>
          <c:idx val="5"/>
          <c:order val="5"/>
          <c:tx>
            <c:strRef>
              <c:f>'Group 35'!$A$9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35'!$H$2:$AB$2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35'!$H$9:$AB$9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2B4-43F0-BF53-00DE398F5194}"/>
            </c:ext>
          </c:extLst>
        </c:ser>
        <c:ser>
          <c:idx val="6"/>
          <c:order val="6"/>
          <c:tx>
            <c:strRef>
              <c:f>'Group 35'!$A$10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35'!$H$2:$AB$2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35'!$H$10:$AB$10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2B4-43F0-BF53-00DE398F5194}"/>
            </c:ext>
          </c:extLst>
        </c:ser>
        <c:ser>
          <c:idx val="7"/>
          <c:order val="7"/>
          <c:tx>
            <c:strRef>
              <c:f>'Group 35'!$A$11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35'!$H$2:$AB$2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35'!$H$11:$AB$11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2B4-43F0-BF53-00DE398F5194}"/>
            </c:ext>
          </c:extLst>
        </c:ser>
        <c:ser>
          <c:idx val="8"/>
          <c:order val="8"/>
          <c:tx>
            <c:strRef>
              <c:f>'Group 35'!$A$12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35'!$H$2:$AB$2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35'!$H$12:$AB$12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2B4-43F0-BF53-00DE398F5194}"/>
            </c:ext>
          </c:extLst>
        </c:ser>
        <c:ser>
          <c:idx val="9"/>
          <c:order val="9"/>
          <c:tx>
            <c:strRef>
              <c:f>'Group 35'!$A$13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35'!$H$2:$AB$2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35'!$H$13:$AB$13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2B4-43F0-BF53-00DE398F519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'Group 36'!$G$4</c:f>
          <c:strCache>
            <c:ptCount val="1"/>
            <c:pt idx="0">
              <c:v>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556800469335053E-2"/>
          <c:y val="9.805749227388029E-2"/>
          <c:w val="0.95779473790200742"/>
          <c:h val="0.8139421196526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'Group 36'!$A$4</c:f>
              <c:strCache>
                <c:ptCount val="1"/>
                <c:pt idx="0">
                  <c:v>.ET 36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36'!$H$2:$AB$2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36'!$H$4:$AB$4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2F-490F-8CEB-B12A51A69123}"/>
            </c:ext>
          </c:extLst>
        </c:ser>
        <c:ser>
          <c:idx val="1"/>
          <c:order val="1"/>
          <c:tx>
            <c:strRef>
              <c:f>'Group 36'!$A$5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36'!$H$2:$AB$2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36'!$H$5:$AB$5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2F-490F-8CEB-B12A51A69123}"/>
            </c:ext>
          </c:extLst>
        </c:ser>
        <c:ser>
          <c:idx val="2"/>
          <c:order val="2"/>
          <c:tx>
            <c:strRef>
              <c:f>'Group 36'!$A$6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36'!$H$2:$AB$2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36'!$H$6:$AB$6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2F-490F-8CEB-B12A51A69123}"/>
            </c:ext>
          </c:extLst>
        </c:ser>
        <c:ser>
          <c:idx val="3"/>
          <c:order val="3"/>
          <c:tx>
            <c:strRef>
              <c:f>'Group 36'!$A$7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36'!$H$2:$AB$2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36'!$H$7:$AB$7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92F-490F-8CEB-B12A51A69123}"/>
            </c:ext>
          </c:extLst>
        </c:ser>
        <c:ser>
          <c:idx val="4"/>
          <c:order val="4"/>
          <c:tx>
            <c:strRef>
              <c:f>'Group 36'!$A$8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36'!$H$2:$AB$2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36'!$H$8:$AB$8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92F-490F-8CEB-B12A51A69123}"/>
            </c:ext>
          </c:extLst>
        </c:ser>
        <c:ser>
          <c:idx val="5"/>
          <c:order val="5"/>
          <c:tx>
            <c:strRef>
              <c:f>'Group 36'!$A$9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36'!$H$2:$AB$2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36'!$H$9:$AB$9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92F-490F-8CEB-B12A51A69123}"/>
            </c:ext>
          </c:extLst>
        </c:ser>
        <c:ser>
          <c:idx val="6"/>
          <c:order val="6"/>
          <c:tx>
            <c:strRef>
              <c:f>'Group 36'!$A$10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36'!$H$2:$AB$2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36'!$H$10:$AB$10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2F-490F-8CEB-B12A51A69123}"/>
            </c:ext>
          </c:extLst>
        </c:ser>
        <c:ser>
          <c:idx val="7"/>
          <c:order val="7"/>
          <c:tx>
            <c:strRef>
              <c:f>'Group 36'!$A$11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36'!$H$2:$AB$2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36'!$H$11:$AB$11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92F-490F-8CEB-B12A51A69123}"/>
            </c:ext>
          </c:extLst>
        </c:ser>
        <c:ser>
          <c:idx val="8"/>
          <c:order val="8"/>
          <c:tx>
            <c:strRef>
              <c:f>'Group 36'!$A$12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36'!$H$2:$AB$2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36'!$H$12:$AB$12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92F-490F-8CEB-B12A51A69123}"/>
            </c:ext>
          </c:extLst>
        </c:ser>
        <c:ser>
          <c:idx val="9"/>
          <c:order val="9"/>
          <c:tx>
            <c:strRef>
              <c:f>'Group 36'!$A$13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36'!$H$2:$AB$2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36'!$H$13:$AB$13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92F-490F-8CEB-B12A51A6912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'Group 37'!$G$4</c:f>
          <c:strCache>
            <c:ptCount val="1"/>
            <c:pt idx="0">
              <c:v>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556800469335053E-2"/>
          <c:y val="9.805749227388029E-2"/>
          <c:w val="0.95779473790200742"/>
          <c:h val="0.8139421196526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'Group 37'!$A$4</c:f>
              <c:strCache>
                <c:ptCount val="1"/>
                <c:pt idx="0">
                  <c:v>.ET 37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37'!$H$2:$AB$2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37'!$H$4:$AB$4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2A-485E-9D81-92A80F4A90B1}"/>
            </c:ext>
          </c:extLst>
        </c:ser>
        <c:ser>
          <c:idx val="1"/>
          <c:order val="1"/>
          <c:tx>
            <c:strRef>
              <c:f>'Group 37'!$A$5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37'!$H$2:$AB$2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37'!$H$5:$AB$5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2A-485E-9D81-92A80F4A90B1}"/>
            </c:ext>
          </c:extLst>
        </c:ser>
        <c:ser>
          <c:idx val="2"/>
          <c:order val="2"/>
          <c:tx>
            <c:strRef>
              <c:f>'Group 37'!$A$6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37'!$H$2:$AB$2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37'!$H$6:$AB$6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2A-485E-9D81-92A80F4A90B1}"/>
            </c:ext>
          </c:extLst>
        </c:ser>
        <c:ser>
          <c:idx val="3"/>
          <c:order val="3"/>
          <c:tx>
            <c:strRef>
              <c:f>'Group 37'!$A$7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37'!$H$2:$AB$2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37'!$H$7:$AB$7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82A-485E-9D81-92A80F4A90B1}"/>
            </c:ext>
          </c:extLst>
        </c:ser>
        <c:ser>
          <c:idx val="4"/>
          <c:order val="4"/>
          <c:tx>
            <c:strRef>
              <c:f>'Group 37'!$A$8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37'!$H$2:$AB$2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37'!$H$8:$AB$8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82A-485E-9D81-92A80F4A90B1}"/>
            </c:ext>
          </c:extLst>
        </c:ser>
        <c:ser>
          <c:idx val="5"/>
          <c:order val="5"/>
          <c:tx>
            <c:strRef>
              <c:f>'Group 37'!$A$9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37'!$H$2:$AB$2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37'!$H$9:$AB$9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82A-485E-9D81-92A80F4A90B1}"/>
            </c:ext>
          </c:extLst>
        </c:ser>
        <c:ser>
          <c:idx val="6"/>
          <c:order val="6"/>
          <c:tx>
            <c:strRef>
              <c:f>'Group 37'!$A$10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37'!$H$2:$AB$2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37'!$H$10:$AB$10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82A-485E-9D81-92A80F4A90B1}"/>
            </c:ext>
          </c:extLst>
        </c:ser>
        <c:ser>
          <c:idx val="7"/>
          <c:order val="7"/>
          <c:tx>
            <c:strRef>
              <c:f>'Group 37'!$A$11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37'!$H$2:$AB$2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37'!$H$11:$AB$11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82A-485E-9D81-92A80F4A90B1}"/>
            </c:ext>
          </c:extLst>
        </c:ser>
        <c:ser>
          <c:idx val="8"/>
          <c:order val="8"/>
          <c:tx>
            <c:strRef>
              <c:f>'Group 37'!$A$12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37'!$H$2:$AB$2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37'!$H$12:$AB$12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82A-485E-9D81-92A80F4A90B1}"/>
            </c:ext>
          </c:extLst>
        </c:ser>
        <c:ser>
          <c:idx val="9"/>
          <c:order val="9"/>
          <c:tx>
            <c:strRef>
              <c:f>'Group 37'!$A$13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37'!$H$2:$AB$2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37'!$H$13:$AB$13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82A-485E-9D81-92A80F4A90B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'Group 38'!$G$4</c:f>
          <c:strCache>
            <c:ptCount val="1"/>
            <c:pt idx="0">
              <c:v>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556800469335053E-2"/>
          <c:y val="9.805749227388029E-2"/>
          <c:w val="0.95779473790200742"/>
          <c:h val="0.8139421196526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'Group 38'!$A$4</c:f>
              <c:strCache>
                <c:ptCount val="1"/>
                <c:pt idx="0">
                  <c:v>.ET 38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38'!$H$2:$AB$2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38'!$H$4:$AB$4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D9-4BBC-8A74-662FA73360AC}"/>
            </c:ext>
          </c:extLst>
        </c:ser>
        <c:ser>
          <c:idx val="1"/>
          <c:order val="1"/>
          <c:tx>
            <c:strRef>
              <c:f>'Group 38'!$A$5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38'!$H$2:$AB$2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38'!$H$5:$AB$5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D9-4BBC-8A74-662FA73360AC}"/>
            </c:ext>
          </c:extLst>
        </c:ser>
        <c:ser>
          <c:idx val="2"/>
          <c:order val="2"/>
          <c:tx>
            <c:strRef>
              <c:f>'Group 38'!$A$6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38'!$H$2:$AB$2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38'!$H$6:$AB$6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D9-4BBC-8A74-662FA73360AC}"/>
            </c:ext>
          </c:extLst>
        </c:ser>
        <c:ser>
          <c:idx val="3"/>
          <c:order val="3"/>
          <c:tx>
            <c:strRef>
              <c:f>'Group 38'!$A$7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38'!$H$2:$AB$2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38'!$H$7:$AB$7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4D9-4BBC-8A74-662FA73360AC}"/>
            </c:ext>
          </c:extLst>
        </c:ser>
        <c:ser>
          <c:idx val="4"/>
          <c:order val="4"/>
          <c:tx>
            <c:strRef>
              <c:f>'Group 38'!$A$8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38'!$H$2:$AB$2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38'!$H$8:$AB$8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4D9-4BBC-8A74-662FA73360AC}"/>
            </c:ext>
          </c:extLst>
        </c:ser>
        <c:ser>
          <c:idx val="5"/>
          <c:order val="5"/>
          <c:tx>
            <c:strRef>
              <c:f>'Group 38'!$A$9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38'!$H$2:$AB$2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38'!$H$9:$AB$9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4D9-4BBC-8A74-662FA73360AC}"/>
            </c:ext>
          </c:extLst>
        </c:ser>
        <c:ser>
          <c:idx val="6"/>
          <c:order val="6"/>
          <c:tx>
            <c:strRef>
              <c:f>'Group 38'!$A$10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38'!$H$2:$AB$2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38'!$H$10:$AB$10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4D9-4BBC-8A74-662FA73360AC}"/>
            </c:ext>
          </c:extLst>
        </c:ser>
        <c:ser>
          <c:idx val="7"/>
          <c:order val="7"/>
          <c:tx>
            <c:strRef>
              <c:f>'Group 38'!$A$11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38'!$H$2:$AB$2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38'!$H$11:$AB$11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4D9-4BBC-8A74-662FA73360AC}"/>
            </c:ext>
          </c:extLst>
        </c:ser>
        <c:ser>
          <c:idx val="8"/>
          <c:order val="8"/>
          <c:tx>
            <c:strRef>
              <c:f>'Group 38'!$A$12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38'!$H$2:$AB$2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38'!$H$12:$AB$12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4D9-4BBC-8A74-662FA73360AC}"/>
            </c:ext>
          </c:extLst>
        </c:ser>
        <c:ser>
          <c:idx val="9"/>
          <c:order val="9"/>
          <c:tx>
            <c:strRef>
              <c:f>'Group 38'!$A$13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38'!$H$2:$AB$2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38'!$H$13:$AB$13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4D9-4BBC-8A74-662FA73360A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'Group 39'!$G$4</c:f>
          <c:strCache>
            <c:ptCount val="1"/>
            <c:pt idx="0">
              <c:v>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556800469335053E-2"/>
          <c:y val="9.805749227388029E-2"/>
          <c:w val="0.95779473790200742"/>
          <c:h val="0.8139421196526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'Group 39'!$A$4</c:f>
              <c:strCache>
                <c:ptCount val="1"/>
                <c:pt idx="0">
                  <c:v>.ET 39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39'!$H$2:$AB$2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39'!$H$4:$AB$4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4A-4642-B444-6718B9B812F4}"/>
            </c:ext>
          </c:extLst>
        </c:ser>
        <c:ser>
          <c:idx val="1"/>
          <c:order val="1"/>
          <c:tx>
            <c:strRef>
              <c:f>'Group 39'!$A$5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39'!$H$2:$AB$2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39'!$H$5:$AB$5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4A-4642-B444-6718B9B812F4}"/>
            </c:ext>
          </c:extLst>
        </c:ser>
        <c:ser>
          <c:idx val="2"/>
          <c:order val="2"/>
          <c:tx>
            <c:strRef>
              <c:f>'Group 39'!$A$6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39'!$H$2:$AB$2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39'!$H$6:$AB$6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4A-4642-B444-6718B9B812F4}"/>
            </c:ext>
          </c:extLst>
        </c:ser>
        <c:ser>
          <c:idx val="3"/>
          <c:order val="3"/>
          <c:tx>
            <c:strRef>
              <c:f>'Group 39'!$A$7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39'!$H$2:$AB$2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39'!$H$7:$AB$7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4A-4642-B444-6718B9B812F4}"/>
            </c:ext>
          </c:extLst>
        </c:ser>
        <c:ser>
          <c:idx val="4"/>
          <c:order val="4"/>
          <c:tx>
            <c:strRef>
              <c:f>'Group 39'!$A$8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39'!$H$2:$AB$2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39'!$H$8:$AB$8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C4A-4642-B444-6718B9B812F4}"/>
            </c:ext>
          </c:extLst>
        </c:ser>
        <c:ser>
          <c:idx val="5"/>
          <c:order val="5"/>
          <c:tx>
            <c:strRef>
              <c:f>'Group 39'!$A$9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39'!$H$2:$AB$2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39'!$H$9:$AB$9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C4A-4642-B444-6718B9B812F4}"/>
            </c:ext>
          </c:extLst>
        </c:ser>
        <c:ser>
          <c:idx val="6"/>
          <c:order val="6"/>
          <c:tx>
            <c:strRef>
              <c:f>'Group 39'!$A$10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39'!$H$2:$AB$2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39'!$H$10:$AB$10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C4A-4642-B444-6718B9B812F4}"/>
            </c:ext>
          </c:extLst>
        </c:ser>
        <c:ser>
          <c:idx val="7"/>
          <c:order val="7"/>
          <c:tx>
            <c:strRef>
              <c:f>'Group 39'!$A$11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39'!$H$2:$AB$2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39'!$H$11:$AB$11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C4A-4642-B444-6718B9B812F4}"/>
            </c:ext>
          </c:extLst>
        </c:ser>
        <c:ser>
          <c:idx val="8"/>
          <c:order val="8"/>
          <c:tx>
            <c:strRef>
              <c:f>'Group 39'!$A$12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39'!$H$2:$AB$2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39'!$H$12:$AB$12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C4A-4642-B444-6718B9B812F4}"/>
            </c:ext>
          </c:extLst>
        </c:ser>
        <c:ser>
          <c:idx val="9"/>
          <c:order val="9"/>
          <c:tx>
            <c:strRef>
              <c:f>'Group 39'!$A$13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39'!$H$2:$AB$2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39'!$H$13:$AB$13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C4A-4642-B444-6718B9B812F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QP Norkotahs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556800469335053E-2"/>
          <c:y val="9.805749227388029E-2"/>
          <c:w val="0.95779473790200742"/>
          <c:h val="0.8139421196526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'Group 73'!$A$4</c:f>
              <c:strCache>
                <c:ptCount val="1"/>
                <c:pt idx="0">
                  <c:v>.ET 73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73'!$H$2:$AB$2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73'!$H$4:$AB$4</c:f>
              <c:numCache>
                <c:formatCode>General</c:formatCode>
                <c:ptCount val="3"/>
                <c:pt idx="0">
                  <c:v>2.5099999999999998</c:v>
                </c:pt>
                <c:pt idx="1">
                  <c:v>2.3499999999999979</c:v>
                </c:pt>
                <c:pt idx="2">
                  <c:v>2.1799999999999997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83-4F59-9E11-5440BDC18BB1}"/>
            </c:ext>
          </c:extLst>
        </c:ser>
        <c:ser>
          <c:idx val="1"/>
          <c:order val="1"/>
          <c:tx>
            <c:strRef>
              <c:f>'Group 73'!$A$5</c:f>
              <c:strCache>
                <c:ptCount val="1"/>
                <c:pt idx="0">
                  <c:v>Q-1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73'!$H$2:$AB$2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73'!$H$5:$AB$5</c:f>
              <c:numCache>
                <c:formatCode>General</c:formatCode>
                <c:ptCount val="3"/>
                <c:pt idx="0">
                  <c:v>2.09</c:v>
                </c:pt>
                <c:pt idx="1">
                  <c:v>1.4499999999999993</c:v>
                </c:pt>
                <c:pt idx="2">
                  <c:v>1.5400000000000027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83-4F59-9E11-5440BDC18BB1}"/>
            </c:ext>
          </c:extLst>
        </c:ser>
        <c:ser>
          <c:idx val="2"/>
          <c:order val="2"/>
          <c:tx>
            <c:strRef>
              <c:f>'Group 73'!$A$6</c:f>
              <c:strCache>
                <c:ptCount val="1"/>
                <c:pt idx="0">
                  <c:v>Q-2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73'!$H$2:$AB$2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73'!$H$6:$AB$6</c:f>
              <c:numCache>
                <c:formatCode>General</c:formatCode>
                <c:ptCount val="3"/>
                <c:pt idx="0">
                  <c:v>2.0700000000000003</c:v>
                </c:pt>
                <c:pt idx="1">
                  <c:v>1.5199999999999996</c:v>
                </c:pt>
                <c:pt idx="2">
                  <c:v>1.4600000000000009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83-4F59-9E11-5440BDC18BB1}"/>
            </c:ext>
          </c:extLst>
        </c:ser>
        <c:ser>
          <c:idx val="3"/>
          <c:order val="3"/>
          <c:tx>
            <c:strRef>
              <c:f>'Group 73'!$A$7</c:f>
              <c:strCache>
                <c:ptCount val="1"/>
                <c:pt idx="0">
                  <c:v>Q-6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73'!$H$2:$AB$2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73'!$H$7:$AB$7</c:f>
              <c:numCache>
                <c:formatCode>General</c:formatCode>
                <c:ptCount val="3"/>
                <c:pt idx="0">
                  <c:v>2.240000000000002</c:v>
                </c:pt>
                <c:pt idx="1">
                  <c:v>1.4299999999999997</c:v>
                </c:pt>
                <c:pt idx="2">
                  <c:v>1.7800000000000011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B83-4F59-9E11-5440BDC18BB1}"/>
            </c:ext>
          </c:extLst>
        </c:ser>
        <c:ser>
          <c:idx val="4"/>
          <c:order val="4"/>
          <c:tx>
            <c:strRef>
              <c:f>'Group 73'!$A$8</c:f>
              <c:strCache>
                <c:ptCount val="1"/>
                <c:pt idx="0">
                  <c:v>Q-8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73'!$H$2:$AB$2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73'!$H$8:$AB$8</c:f>
              <c:numCache>
                <c:formatCode>General</c:formatCode>
                <c:ptCount val="3"/>
                <c:pt idx="0">
                  <c:v>2.09</c:v>
                </c:pt>
                <c:pt idx="1">
                  <c:v>1.5799999999999983</c:v>
                </c:pt>
                <c:pt idx="2">
                  <c:v>1.3800000000000026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B83-4F59-9E11-5440BDC18BB1}"/>
            </c:ext>
          </c:extLst>
        </c:ser>
        <c:ser>
          <c:idx val="5"/>
          <c:order val="5"/>
          <c:tx>
            <c:strRef>
              <c:f>'Group 73'!$A$9</c:f>
              <c:strCache>
                <c:ptCount val="1"/>
                <c:pt idx="0">
                  <c:v>Q-9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73'!$H$2:$AB$2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73'!$H$9:$AB$9</c:f>
              <c:numCache>
                <c:formatCode>General</c:formatCode>
                <c:ptCount val="3"/>
                <c:pt idx="0">
                  <c:v>2.1199999999999974</c:v>
                </c:pt>
                <c:pt idx="1">
                  <c:v>1.4600000000000009</c:v>
                </c:pt>
                <c:pt idx="2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B83-4F59-9E11-5440BDC18BB1}"/>
            </c:ext>
          </c:extLst>
        </c:ser>
        <c:ser>
          <c:idx val="6"/>
          <c:order val="6"/>
          <c:tx>
            <c:strRef>
              <c:f>'Group 73'!$A$10</c:f>
              <c:strCache>
                <c:ptCount val="1"/>
                <c:pt idx="0">
                  <c:v>Q-10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73'!$H$2:$AB$2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73'!$H$10:$AB$10</c:f>
              <c:numCache>
                <c:formatCode>General</c:formatCode>
                <c:ptCount val="3"/>
                <c:pt idx="0">
                  <c:v>1.7899999999999991</c:v>
                </c:pt>
                <c:pt idx="1">
                  <c:v>1.4200000000000017</c:v>
                </c:pt>
                <c:pt idx="2">
                  <c:v>1.5399999999999991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B83-4F59-9E11-5440BDC18BB1}"/>
            </c:ext>
          </c:extLst>
        </c:ser>
        <c:ser>
          <c:idx val="7"/>
          <c:order val="7"/>
          <c:tx>
            <c:strRef>
              <c:f>'Group 73'!$A$11</c:f>
              <c:strCache>
                <c:ptCount val="1"/>
                <c:pt idx="0">
                  <c:v>Q-12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73'!$H$2:$AB$2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73'!$H$11:$AB$11</c:f>
              <c:numCache>
                <c:formatCode>General</c:formatCode>
                <c:ptCount val="3"/>
                <c:pt idx="0">
                  <c:v>2.129999999999999</c:v>
                </c:pt>
                <c:pt idx="1">
                  <c:v>1.4100000000000001</c:v>
                </c:pt>
                <c:pt idx="2">
                  <c:v>1.620000000000001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B83-4F59-9E11-5440BDC18BB1}"/>
            </c:ext>
          </c:extLst>
        </c:ser>
        <c:ser>
          <c:idx val="8"/>
          <c:order val="8"/>
          <c:tx>
            <c:strRef>
              <c:f>'Group 73'!$A$12</c:f>
              <c:strCache>
                <c:ptCount val="1"/>
                <c:pt idx="0">
                  <c:v>Q-16</c:v>
                </c:pt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73'!$H$2:$AB$2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73'!$H$12:$AB$12</c:f>
              <c:numCache>
                <c:formatCode>General</c:formatCode>
                <c:ptCount val="3"/>
                <c:pt idx="0">
                  <c:v>2.09</c:v>
                </c:pt>
                <c:pt idx="1">
                  <c:v>1.5999999999999979</c:v>
                </c:pt>
                <c:pt idx="2">
                  <c:v>1.4100000000000001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73-4637-ABBF-03DB50C222F4}"/>
            </c:ext>
          </c:extLst>
        </c:ser>
        <c:ser>
          <c:idx val="9"/>
          <c:order val="9"/>
          <c:tx>
            <c:strRef>
              <c:f>'Group 73'!$A$13</c:f>
              <c:strCache>
                <c:ptCount val="1"/>
                <c:pt idx="0">
                  <c:v>Q-17</c:v>
                </c:pt>
              </c:strCache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73'!$H$2:$AB$2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73'!$H$13:$AB$13</c:f>
              <c:numCache>
                <c:formatCode>General</c:formatCode>
                <c:ptCount val="3"/>
                <c:pt idx="0">
                  <c:v>2.1099999999999994</c:v>
                </c:pt>
                <c:pt idx="1">
                  <c:v>1.5</c:v>
                </c:pt>
                <c:pt idx="2">
                  <c:v>1.4400000000000013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73-4637-ABBF-03DB50C222F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'Group 73'!$B$2</c:f>
              <c:strCache>
                <c:ptCount val="1"/>
                <c:pt idx="0">
                  <c:v> YTD 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'Group 73'!$A$3:$A$13</c:f>
              <c:strCache>
                <c:ptCount val="11"/>
                <c:pt idx="0">
                  <c:v>Rain</c:v>
                </c:pt>
                <c:pt idx="1">
                  <c:v>.ET 73</c:v>
                </c:pt>
                <c:pt idx="2">
                  <c:v>Q-1</c:v>
                </c:pt>
                <c:pt idx="3">
                  <c:v>Q-2</c:v>
                </c:pt>
                <c:pt idx="4">
                  <c:v>Q-6</c:v>
                </c:pt>
                <c:pt idx="5">
                  <c:v>Q-8</c:v>
                </c:pt>
                <c:pt idx="6">
                  <c:v>Q-9</c:v>
                </c:pt>
                <c:pt idx="7">
                  <c:v>Q-10</c:v>
                </c:pt>
                <c:pt idx="8">
                  <c:v>Q-12</c:v>
                </c:pt>
                <c:pt idx="9">
                  <c:v>Q-16</c:v>
                </c:pt>
                <c:pt idx="10">
                  <c:v>Q-17</c:v>
                </c:pt>
              </c:strCache>
            </c:strRef>
          </c:cat>
          <c:val>
            <c:numRef>
              <c:f>'Group 73'!$B$3:$B$13</c:f>
              <c:numCache>
                <c:formatCode>General</c:formatCode>
                <c:ptCount val="11"/>
                <c:pt idx="0">
                  <c:v>0.35499999999999998</c:v>
                </c:pt>
                <c:pt idx="1">
                  <c:v>28.220000000000002</c:v>
                </c:pt>
                <c:pt idx="2">
                  <c:v>23.39</c:v>
                </c:pt>
                <c:pt idx="3">
                  <c:v>23.39</c:v>
                </c:pt>
                <c:pt idx="4">
                  <c:v>25.06</c:v>
                </c:pt>
                <c:pt idx="5">
                  <c:v>23.58</c:v>
                </c:pt>
                <c:pt idx="6">
                  <c:v>25.89</c:v>
                </c:pt>
                <c:pt idx="7">
                  <c:v>25.18</c:v>
                </c:pt>
                <c:pt idx="8">
                  <c:v>23.69</c:v>
                </c:pt>
                <c:pt idx="9">
                  <c:v>24.43</c:v>
                </c:pt>
                <c:pt idx="10">
                  <c:v>24.9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B8-4BBB-A8BD-3CF2E83EA9A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04231520"/>
        <c:axId val="1812531312"/>
      </c:barChart>
      <c:catAx>
        <c:axId val="10042315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2531312"/>
        <c:crosses val="autoZero"/>
        <c:auto val="1"/>
        <c:lblAlgn val="ctr"/>
        <c:lblOffset val="100"/>
        <c:noMultiLvlLbl val="0"/>
      </c:catAx>
      <c:valAx>
        <c:axId val="1812531312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004231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QP Norks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556800469335053E-2"/>
          <c:y val="9.805749227388029E-2"/>
          <c:w val="0.95779473790200742"/>
          <c:h val="0.8139421196526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'Group 74'!$A$4</c:f>
              <c:strCache>
                <c:ptCount val="1"/>
                <c:pt idx="0">
                  <c:v>.ET 74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74'!$H$2:$Q$2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74'!$H$4:$Q$4</c:f>
              <c:numCache>
                <c:formatCode>General</c:formatCode>
                <c:ptCount val="3"/>
                <c:pt idx="0">
                  <c:v>2.5099999999999998</c:v>
                </c:pt>
                <c:pt idx="1">
                  <c:v>2.3499999999999979</c:v>
                </c:pt>
                <c:pt idx="2">
                  <c:v>2.1799999999999997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79-498F-8405-D38AC2CD1462}"/>
            </c:ext>
          </c:extLst>
        </c:ser>
        <c:ser>
          <c:idx val="1"/>
          <c:order val="1"/>
          <c:tx>
            <c:strRef>
              <c:f>'Group 74'!$A$5</c:f>
              <c:strCache>
                <c:ptCount val="1"/>
                <c:pt idx="0">
                  <c:v>Q-24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74'!$H$2:$Q$2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74'!$H$5:$Q$5</c:f>
              <c:numCache>
                <c:formatCode>General</c:formatCode>
                <c:ptCount val="3"/>
                <c:pt idx="0">
                  <c:v>2.1099999999999994</c:v>
                </c:pt>
                <c:pt idx="1">
                  <c:v>1.4200000000000017</c:v>
                </c:pt>
                <c:pt idx="2">
                  <c:v>1.5299999999999976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79-498F-8405-D38AC2CD1462}"/>
            </c:ext>
          </c:extLst>
        </c:ser>
        <c:ser>
          <c:idx val="2"/>
          <c:order val="2"/>
          <c:tx>
            <c:strRef>
              <c:f>'Group 74'!$A$6</c:f>
              <c:strCache>
                <c:ptCount val="1"/>
                <c:pt idx="0">
                  <c:v>Q-25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74'!$H$2:$Q$2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74'!$H$6:$Q$6</c:f>
              <c:numCache>
                <c:formatCode>General</c:formatCode>
                <c:ptCount val="3"/>
                <c:pt idx="0">
                  <c:v>2.1000000000000014</c:v>
                </c:pt>
                <c:pt idx="1">
                  <c:v>1.4399999999999977</c:v>
                </c:pt>
                <c:pt idx="2">
                  <c:v>1.4499999999999993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79-498F-8405-D38AC2CD1462}"/>
            </c:ext>
          </c:extLst>
        </c:ser>
        <c:ser>
          <c:idx val="3"/>
          <c:order val="3"/>
          <c:tx>
            <c:strRef>
              <c:f>'Group 74'!$A$7</c:f>
              <c:strCache>
                <c:ptCount val="1"/>
                <c:pt idx="0">
                  <c:v>Q-26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74'!$H$2:$Q$2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74'!$H$7:$Q$7</c:f>
              <c:numCache>
                <c:formatCode>General</c:formatCode>
                <c:ptCount val="3"/>
                <c:pt idx="0">
                  <c:v>2.1400000000000006</c:v>
                </c:pt>
                <c:pt idx="1">
                  <c:v>1.5299999999999976</c:v>
                </c:pt>
                <c:pt idx="2">
                  <c:v>1.5600000000000023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D79-498F-8405-D38AC2CD1462}"/>
            </c:ext>
          </c:extLst>
        </c:ser>
        <c:ser>
          <c:idx val="4"/>
          <c:order val="4"/>
          <c:tx>
            <c:strRef>
              <c:f>'Group 74'!$A$8</c:f>
              <c:strCache>
                <c:ptCount val="1"/>
                <c:pt idx="0">
                  <c:v>Q-27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74'!$H$2:$Q$2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74'!$H$8:$Q$8</c:f>
              <c:numCache>
                <c:formatCode>General</c:formatCode>
                <c:ptCount val="3"/>
                <c:pt idx="0">
                  <c:v>2.0799999999999983</c:v>
                </c:pt>
                <c:pt idx="1">
                  <c:v>1.5</c:v>
                </c:pt>
                <c:pt idx="2">
                  <c:v>1.5100000000000016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D79-498F-8405-D38AC2CD1462}"/>
            </c:ext>
          </c:extLst>
        </c:ser>
        <c:ser>
          <c:idx val="5"/>
          <c:order val="5"/>
          <c:tx>
            <c:strRef>
              <c:f>'Group 74'!$A$9</c:f>
              <c:strCache>
                <c:ptCount val="1"/>
                <c:pt idx="0">
                  <c:v>Q-10d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74'!$H$2:$Q$2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74'!$H$9:$Q$9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D79-498F-8405-D38AC2CD1462}"/>
            </c:ext>
          </c:extLst>
        </c:ser>
        <c:ser>
          <c:idx val="6"/>
          <c:order val="6"/>
          <c:tx>
            <c:strRef>
              <c:f>'Group 74'!$A$10</c:f>
              <c:strCache>
                <c:ptCount val="1"/>
                <c:pt idx="0">
                  <c:v>Q-15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74'!$H$2:$Q$2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74'!$H$10:$Q$10</c:f>
              <c:numCache>
                <c:formatCode>General</c:formatCode>
                <c:ptCount val="3"/>
                <c:pt idx="0">
                  <c:v>2.0700000000000003</c:v>
                </c:pt>
                <c:pt idx="1">
                  <c:v>1.3999999999999986</c:v>
                </c:pt>
                <c:pt idx="2">
                  <c:v>1.5899999999999999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D79-498F-8405-D38AC2CD1462}"/>
            </c:ext>
          </c:extLst>
        </c:ser>
        <c:ser>
          <c:idx val="7"/>
          <c:order val="7"/>
          <c:tx>
            <c:strRef>
              <c:f>'Group 74'!$A$11</c:f>
              <c:strCache>
                <c:ptCount val="1"/>
                <c:pt idx="0">
                  <c:v>Q-27C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74'!$H$2:$Q$2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74'!$H$11:$Q$11</c:f>
              <c:numCache>
                <c:formatCode>General</c:formatCode>
                <c:ptCount val="3"/>
                <c:pt idx="0">
                  <c:v>2.1999999999999993</c:v>
                </c:pt>
                <c:pt idx="1">
                  <c:v>1.5500000000000007</c:v>
                </c:pt>
                <c:pt idx="2">
                  <c:v>1.370000000000001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D79-498F-8405-D38AC2CD1462}"/>
            </c:ext>
          </c:extLst>
        </c:ser>
        <c:ser>
          <c:idx val="8"/>
          <c:order val="8"/>
          <c:tx>
            <c:strRef>
              <c:f>'Group 74'!$A$12</c:f>
              <c:strCache>
                <c:ptCount val="1"/>
                <c:pt idx="0">
                  <c:v>Q-27D</c:v>
                </c:pt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74'!$H$2:$Q$2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74'!$H$12:$Q$12</c:f>
              <c:numCache>
                <c:formatCode>General</c:formatCode>
                <c:ptCount val="3"/>
                <c:pt idx="0">
                  <c:v>2.1799999999999997</c:v>
                </c:pt>
                <c:pt idx="1">
                  <c:v>1.4800000000000004</c:v>
                </c:pt>
                <c:pt idx="2">
                  <c:v>1.5300000000000011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39-49A5-B0D4-D31B603470C8}"/>
            </c:ext>
          </c:extLst>
        </c:ser>
        <c:ser>
          <c:idx val="9"/>
          <c:order val="9"/>
          <c:tx>
            <c:strRef>
              <c:f>'Group 74'!$A$13</c:f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74'!$H$2:$Q$2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74'!$H$13:$Q$13</c:f>
            </c:numRef>
          </c:val>
          <c:extLst>
            <c:ext xmlns:c16="http://schemas.microsoft.com/office/drawing/2014/chart" uri="{C3380CC4-5D6E-409C-BE32-E72D297353CC}">
              <c16:uniqueId val="{00000000-405E-4B00-8B55-73D1B3E8FB5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'Group 74'!$B$2</c:f>
              <c:strCache>
                <c:ptCount val="1"/>
                <c:pt idx="0">
                  <c:v> YTD 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'Group 74'!$A$3:$A$12</c:f>
              <c:strCache>
                <c:ptCount val="10"/>
                <c:pt idx="0">
                  <c:v>Rain</c:v>
                </c:pt>
                <c:pt idx="1">
                  <c:v>.ET 74</c:v>
                </c:pt>
                <c:pt idx="2">
                  <c:v>Q-24</c:v>
                </c:pt>
                <c:pt idx="3">
                  <c:v>Q-25</c:v>
                </c:pt>
                <c:pt idx="4">
                  <c:v>Q-26</c:v>
                </c:pt>
                <c:pt idx="5">
                  <c:v>Q-27</c:v>
                </c:pt>
                <c:pt idx="6">
                  <c:v>Q-10d</c:v>
                </c:pt>
                <c:pt idx="7">
                  <c:v>Q-15</c:v>
                </c:pt>
                <c:pt idx="8">
                  <c:v>Q-27C</c:v>
                </c:pt>
                <c:pt idx="9">
                  <c:v>Q-27D</c:v>
                </c:pt>
              </c:strCache>
            </c:strRef>
          </c:cat>
          <c:val>
            <c:numRef>
              <c:f>'Group 74'!$B$3:$B$12</c:f>
              <c:numCache>
                <c:formatCode>General</c:formatCode>
                <c:ptCount val="10"/>
                <c:pt idx="0">
                  <c:v>0.35499999999999998</c:v>
                </c:pt>
                <c:pt idx="1">
                  <c:v>28.220000000000002</c:v>
                </c:pt>
                <c:pt idx="2">
                  <c:v>23.23</c:v>
                </c:pt>
                <c:pt idx="3">
                  <c:v>22.86</c:v>
                </c:pt>
                <c:pt idx="4">
                  <c:v>24.51</c:v>
                </c:pt>
                <c:pt idx="5">
                  <c:v>24.44</c:v>
                </c:pt>
                <c:pt idx="6">
                  <c:v>0</c:v>
                </c:pt>
                <c:pt idx="7">
                  <c:v>23.7</c:v>
                </c:pt>
                <c:pt idx="8">
                  <c:v>24.02</c:v>
                </c:pt>
                <c:pt idx="9">
                  <c:v>22.54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CA-4151-96B9-6F60D8B3D0D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04328480"/>
        <c:axId val="1003508960"/>
      </c:barChart>
      <c:catAx>
        <c:axId val="1004328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508960"/>
        <c:crosses val="autoZero"/>
        <c:auto val="1"/>
        <c:lblAlgn val="ctr"/>
        <c:lblOffset val="100"/>
        <c:noMultiLvlLbl val="0"/>
      </c:catAx>
      <c:valAx>
        <c:axId val="1003508960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00432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East Norkotahs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556800469335053E-2"/>
          <c:y val="9.805749227388029E-2"/>
          <c:w val="0.95779473790200742"/>
          <c:h val="0.8139421196526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'Group 40'!$A$4</c:f>
              <c:strCache>
                <c:ptCount val="1"/>
                <c:pt idx="0">
                  <c:v>.ET 40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40'!$H$2:$Q$2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40'!$H$4:$Q$4</c:f>
              <c:numCache>
                <c:formatCode>General</c:formatCode>
                <c:ptCount val="3"/>
                <c:pt idx="0">
                  <c:v>2.5099999999999998</c:v>
                </c:pt>
                <c:pt idx="1">
                  <c:v>2.3499999999999979</c:v>
                </c:pt>
                <c:pt idx="2">
                  <c:v>2.1799999999999997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5A-432E-9F8D-EA0B31F6212C}"/>
            </c:ext>
          </c:extLst>
        </c:ser>
        <c:ser>
          <c:idx val="1"/>
          <c:order val="1"/>
          <c:tx>
            <c:strRef>
              <c:f>'Group 40'!$A$5</c:f>
              <c:strCache>
                <c:ptCount val="1"/>
                <c:pt idx="0">
                  <c:v>E-1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40'!$H$2:$Q$2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40'!$H$5:$Q$5</c:f>
              <c:numCache>
                <c:formatCode>General</c:formatCode>
                <c:ptCount val="3"/>
                <c:pt idx="0">
                  <c:v>2.1700000000000017</c:v>
                </c:pt>
                <c:pt idx="1">
                  <c:v>1.509999999999998</c:v>
                </c:pt>
                <c:pt idx="2">
                  <c:v>1.0399999999999991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5A-432E-9F8D-EA0B31F6212C}"/>
            </c:ext>
          </c:extLst>
        </c:ser>
        <c:ser>
          <c:idx val="2"/>
          <c:order val="2"/>
          <c:tx>
            <c:strRef>
              <c:f>'Group 40'!$A$6</c:f>
              <c:strCache>
                <c:ptCount val="1"/>
                <c:pt idx="0">
                  <c:v>E-3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40'!$H$2:$Q$2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40'!$H$6:$Q$6</c:f>
              <c:numCache>
                <c:formatCode>General</c:formatCode>
                <c:ptCount val="3"/>
                <c:pt idx="0">
                  <c:v>2.1400000000000006</c:v>
                </c:pt>
                <c:pt idx="1">
                  <c:v>1.4600000000000009</c:v>
                </c:pt>
                <c:pt idx="2">
                  <c:v>0.98999999999999844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5A-432E-9F8D-EA0B31F6212C}"/>
            </c:ext>
          </c:extLst>
        </c:ser>
        <c:ser>
          <c:idx val="3"/>
          <c:order val="3"/>
          <c:tx>
            <c:strRef>
              <c:f>'Group 40'!$A$7</c:f>
              <c:strCache>
                <c:ptCount val="1"/>
                <c:pt idx="0">
                  <c:v>E-6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40'!$H$2:$Q$2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40'!$H$7:$Q$7</c:f>
              <c:numCache>
                <c:formatCode>General</c:formatCode>
                <c:ptCount val="3"/>
                <c:pt idx="0">
                  <c:v>2.4800000000000004</c:v>
                </c:pt>
                <c:pt idx="1">
                  <c:v>1.7899999999999991</c:v>
                </c:pt>
                <c:pt idx="2">
                  <c:v>1.1300000000000026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B5A-432E-9F8D-EA0B31F6212C}"/>
            </c:ext>
          </c:extLst>
        </c:ser>
        <c:ser>
          <c:idx val="4"/>
          <c:order val="4"/>
          <c:tx>
            <c:strRef>
              <c:f>'Group 40'!$A$8</c:f>
              <c:strCache>
                <c:ptCount val="1"/>
                <c:pt idx="0">
                  <c:v>E-7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40'!$H$2:$Q$2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40'!$H$8:$Q$8</c:f>
              <c:numCache>
                <c:formatCode>General</c:formatCode>
                <c:ptCount val="3"/>
                <c:pt idx="0">
                  <c:v>2.4799999999999986</c:v>
                </c:pt>
                <c:pt idx="1">
                  <c:v>1.7100000000000009</c:v>
                </c:pt>
                <c:pt idx="2">
                  <c:v>1.0500000000000007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B5A-432E-9F8D-EA0B31F6212C}"/>
            </c:ext>
          </c:extLst>
        </c:ser>
        <c:ser>
          <c:idx val="5"/>
          <c:order val="5"/>
          <c:tx>
            <c:strRef>
              <c:f>'Group 40'!$A$9</c:f>
              <c:strCache>
                <c:ptCount val="1"/>
                <c:pt idx="0">
                  <c:v>E-9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40'!$H$2:$Q$2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40'!$H$9:$Q$9</c:f>
              <c:numCache>
                <c:formatCode>General</c:formatCode>
                <c:ptCount val="3"/>
                <c:pt idx="0">
                  <c:v>2.1300000000000008</c:v>
                </c:pt>
                <c:pt idx="1">
                  <c:v>1.8200000000000003</c:v>
                </c:pt>
                <c:pt idx="2">
                  <c:v>1.3499999999999979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B5A-432E-9F8D-EA0B31F6212C}"/>
            </c:ext>
          </c:extLst>
        </c:ser>
        <c:ser>
          <c:idx val="6"/>
          <c:order val="6"/>
          <c:tx>
            <c:strRef>
              <c:f>'Group 40'!$A$10</c:f>
              <c:strCache>
                <c:ptCount val="1"/>
                <c:pt idx="0">
                  <c:v>E-9D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40'!$H$2:$Q$2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40'!$H$10:$Q$10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B5A-432E-9F8D-EA0B31F6212C}"/>
            </c:ext>
          </c:extLst>
        </c:ser>
        <c:ser>
          <c:idx val="7"/>
          <c:order val="7"/>
          <c:tx>
            <c:strRef>
              <c:f>'Group 40'!$A$11</c:f>
              <c:strCache>
                <c:ptCount val="1"/>
                <c:pt idx="0">
                  <c:v>E-11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40'!$H$2:$Q$2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40'!$H$11:$Q$11</c:f>
              <c:numCache>
                <c:formatCode>General</c:formatCode>
                <c:ptCount val="3"/>
                <c:pt idx="0">
                  <c:v>2.1400000000000023</c:v>
                </c:pt>
                <c:pt idx="1">
                  <c:v>1.7299999999999969</c:v>
                </c:pt>
                <c:pt idx="2">
                  <c:v>1.2200000000000024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B5A-432E-9F8D-EA0B31F6212C}"/>
            </c:ext>
          </c:extLst>
        </c:ser>
        <c:ser>
          <c:idx val="8"/>
          <c:order val="8"/>
          <c:tx>
            <c:strRef>
              <c:f>'Group 40'!$A$12</c:f>
              <c:strCache>
                <c:ptCount val="1"/>
                <c:pt idx="0">
                  <c:v>E-15</c:v>
                </c:pt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40'!$H$2:$Q$2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40'!$H$12:$Q$12</c:f>
              <c:numCache>
                <c:formatCode>General</c:formatCode>
                <c:ptCount val="3"/>
                <c:pt idx="0">
                  <c:v>2.17</c:v>
                </c:pt>
                <c:pt idx="1">
                  <c:v>1.5500000000000007</c:v>
                </c:pt>
                <c:pt idx="2">
                  <c:v>1.1899999999999977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B5A-432E-9F8D-EA0B31F6212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'Group 40'!$B$2</c:f>
              <c:strCache>
                <c:ptCount val="1"/>
                <c:pt idx="0">
                  <c:v> YTD 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'Group 40'!$A$3:$A$12</c:f>
              <c:strCache>
                <c:ptCount val="10"/>
                <c:pt idx="0">
                  <c:v>Rain</c:v>
                </c:pt>
                <c:pt idx="1">
                  <c:v>.ET 40</c:v>
                </c:pt>
                <c:pt idx="2">
                  <c:v>E-1</c:v>
                </c:pt>
                <c:pt idx="3">
                  <c:v>E-3</c:v>
                </c:pt>
                <c:pt idx="4">
                  <c:v>E-6</c:v>
                </c:pt>
                <c:pt idx="5">
                  <c:v>E-7</c:v>
                </c:pt>
                <c:pt idx="6">
                  <c:v>E-9</c:v>
                </c:pt>
                <c:pt idx="7">
                  <c:v>E-9D</c:v>
                </c:pt>
                <c:pt idx="8">
                  <c:v>E-11</c:v>
                </c:pt>
                <c:pt idx="9">
                  <c:v>E-15</c:v>
                </c:pt>
              </c:strCache>
            </c:strRef>
          </c:cat>
          <c:val>
            <c:numRef>
              <c:f>'Group 40'!$B$3:$B$12</c:f>
              <c:numCache>
                <c:formatCode>General</c:formatCode>
                <c:ptCount val="10"/>
                <c:pt idx="0">
                  <c:v>0.35499999999999998</c:v>
                </c:pt>
                <c:pt idx="1">
                  <c:v>28.220000000000002</c:v>
                </c:pt>
                <c:pt idx="2">
                  <c:v>22.12</c:v>
                </c:pt>
                <c:pt idx="3">
                  <c:v>21.24</c:v>
                </c:pt>
                <c:pt idx="4">
                  <c:v>23.61</c:v>
                </c:pt>
                <c:pt idx="5">
                  <c:v>22.81</c:v>
                </c:pt>
                <c:pt idx="6">
                  <c:v>23.02</c:v>
                </c:pt>
                <c:pt idx="7">
                  <c:v>0</c:v>
                </c:pt>
                <c:pt idx="8">
                  <c:v>21.08</c:v>
                </c:pt>
                <c:pt idx="9">
                  <c:v>22.21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18-4E29-977F-92CECB38A88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845932896"/>
        <c:axId val="1845923296"/>
      </c:barChart>
      <c:catAx>
        <c:axId val="1845932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923296"/>
        <c:crosses val="autoZero"/>
        <c:auto val="1"/>
        <c:lblAlgn val="ctr"/>
        <c:lblOffset val="100"/>
        <c:noMultiLvlLbl val="0"/>
      </c:catAx>
      <c:valAx>
        <c:axId val="1845923296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845932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East Norkotahs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556800469335053E-2"/>
          <c:y val="9.805749227388029E-2"/>
          <c:w val="0.95779473790200742"/>
          <c:h val="0.8139421196526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'Group 41'!$A$4</c:f>
              <c:strCache>
                <c:ptCount val="1"/>
                <c:pt idx="0">
                  <c:v>.ET 41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41'!$H$2:$Q$2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41'!$H$4:$Q$4</c:f>
              <c:numCache>
                <c:formatCode>General</c:formatCode>
                <c:ptCount val="3"/>
                <c:pt idx="0">
                  <c:v>2.5099999999999998</c:v>
                </c:pt>
                <c:pt idx="1">
                  <c:v>2.3499999999999979</c:v>
                </c:pt>
                <c:pt idx="2">
                  <c:v>2.1799999999999997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F6-4151-8816-D5CFE55C7032}"/>
            </c:ext>
          </c:extLst>
        </c:ser>
        <c:ser>
          <c:idx val="1"/>
          <c:order val="1"/>
          <c:tx>
            <c:strRef>
              <c:f>'Group 41'!$A$5</c:f>
              <c:strCache>
                <c:ptCount val="1"/>
                <c:pt idx="0">
                  <c:v>E-20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41'!$H$2:$Q$2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41'!$H$5:$Q$5</c:f>
              <c:numCache>
                <c:formatCode>General</c:formatCode>
                <c:ptCount val="3"/>
                <c:pt idx="0">
                  <c:v>2.2199999999999989</c:v>
                </c:pt>
                <c:pt idx="1">
                  <c:v>1.4200000000000017</c:v>
                </c:pt>
                <c:pt idx="2">
                  <c:v>1.4699999999999989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F6-4151-8816-D5CFE55C7032}"/>
            </c:ext>
          </c:extLst>
        </c:ser>
        <c:ser>
          <c:idx val="2"/>
          <c:order val="2"/>
          <c:tx>
            <c:strRef>
              <c:f>'Group 41'!$A$6</c:f>
              <c:strCache>
                <c:ptCount val="1"/>
                <c:pt idx="0">
                  <c:v>E-21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41'!$H$2:$Q$2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41'!$H$6:$Q$6</c:f>
              <c:numCache>
                <c:formatCode>General</c:formatCode>
                <c:ptCount val="3"/>
                <c:pt idx="0">
                  <c:v>1.9799999999999986</c:v>
                </c:pt>
                <c:pt idx="1">
                  <c:v>1.5</c:v>
                </c:pt>
                <c:pt idx="2">
                  <c:v>1.7200000000000024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F6-4151-8816-D5CFE55C7032}"/>
            </c:ext>
          </c:extLst>
        </c:ser>
        <c:ser>
          <c:idx val="3"/>
          <c:order val="3"/>
          <c:tx>
            <c:strRef>
              <c:f>'Group 41'!$A$7</c:f>
              <c:strCache>
                <c:ptCount val="1"/>
                <c:pt idx="0">
                  <c:v>E-23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41'!$H$2:$Q$2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41'!$H$7:$Q$7</c:f>
              <c:numCache>
                <c:formatCode>General</c:formatCode>
                <c:ptCount val="3"/>
                <c:pt idx="0">
                  <c:v>1.92</c:v>
                </c:pt>
                <c:pt idx="1">
                  <c:v>1.3800000000000008</c:v>
                </c:pt>
                <c:pt idx="2">
                  <c:v>1.379999999999999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2F6-4151-8816-D5CFE55C7032}"/>
            </c:ext>
          </c:extLst>
        </c:ser>
        <c:ser>
          <c:idx val="4"/>
          <c:order val="4"/>
          <c:tx>
            <c:strRef>
              <c:f>'Group 41'!$A$8</c:f>
              <c:strCache>
                <c:ptCount val="1"/>
                <c:pt idx="0">
                  <c:v>E-24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41'!$H$2:$Q$2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41'!$H$8:$Q$8</c:f>
              <c:numCache>
                <c:formatCode>General</c:formatCode>
                <c:ptCount val="3"/>
                <c:pt idx="0">
                  <c:v>2.5600000000000005</c:v>
                </c:pt>
                <c:pt idx="1">
                  <c:v>1.9499999999999993</c:v>
                </c:pt>
                <c:pt idx="2">
                  <c:v>1.4699999999999989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2F6-4151-8816-D5CFE55C7032}"/>
            </c:ext>
          </c:extLst>
        </c:ser>
        <c:ser>
          <c:idx val="5"/>
          <c:order val="5"/>
          <c:tx>
            <c:strRef>
              <c:f>'Group 41'!$A$9</c:f>
              <c:strCache>
                <c:ptCount val="1"/>
                <c:pt idx="0">
                  <c:v>E-25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41'!$H$2:$Q$2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41'!$H$9:$Q$9</c:f>
              <c:numCache>
                <c:formatCode>General</c:formatCode>
                <c:ptCount val="3"/>
                <c:pt idx="0">
                  <c:v>1.8100000000000023</c:v>
                </c:pt>
                <c:pt idx="1">
                  <c:v>1.4800000000000004</c:v>
                </c:pt>
                <c:pt idx="2">
                  <c:v>1.5199999999999996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2F6-4151-8816-D5CFE55C7032}"/>
            </c:ext>
          </c:extLst>
        </c:ser>
        <c:ser>
          <c:idx val="6"/>
          <c:order val="6"/>
          <c:tx>
            <c:strRef>
              <c:f>'Group 41'!$A$10</c:f>
              <c:strCache>
                <c:ptCount val="1"/>
                <c:pt idx="0">
                  <c:v>E-28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41'!$H$2:$Q$2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41'!$H$10:$Q$10</c:f>
              <c:numCache>
                <c:formatCode>General</c:formatCode>
                <c:ptCount val="3"/>
                <c:pt idx="0">
                  <c:v>2.3000000000000007</c:v>
                </c:pt>
                <c:pt idx="1">
                  <c:v>1.4600000000000009</c:v>
                </c:pt>
                <c:pt idx="2">
                  <c:v>1.7399999999999984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2F6-4151-8816-D5CFE55C7032}"/>
            </c:ext>
          </c:extLst>
        </c:ser>
        <c:ser>
          <c:idx val="7"/>
          <c:order val="7"/>
          <c:tx>
            <c:strRef>
              <c:f>'Group 41'!$A$11</c:f>
              <c:strCache>
                <c:ptCount val="1"/>
                <c:pt idx="0">
                  <c:v>54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41'!$H$2:$Q$2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41'!$H$11:$Q$11</c:f>
              <c:numCache>
                <c:formatCode>General</c:formatCode>
                <c:ptCount val="3"/>
                <c:pt idx="0">
                  <c:v>1.6199999999999992</c:v>
                </c:pt>
                <c:pt idx="1">
                  <c:v>1.4800000000000004</c:v>
                </c:pt>
                <c:pt idx="2">
                  <c:v>1.4400000000000013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2F6-4151-8816-D5CFE55C7032}"/>
            </c:ext>
          </c:extLst>
        </c:ser>
        <c:ser>
          <c:idx val="8"/>
          <c:order val="8"/>
          <c:tx>
            <c:strRef>
              <c:f>'Group 41'!$A$12</c:f>
              <c:strCache>
                <c:ptCount val="1"/>
                <c:pt idx="0">
                  <c:v>463</c:v>
                </c:pt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41'!$H$2:$Q$2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41'!$H$12:$Q$12</c:f>
              <c:numCache>
                <c:formatCode>General</c:formatCode>
                <c:ptCount val="3"/>
                <c:pt idx="0">
                  <c:v>1.9699999999999989</c:v>
                </c:pt>
                <c:pt idx="1">
                  <c:v>2.2600000000000016</c:v>
                </c:pt>
                <c:pt idx="2">
                  <c:v>1.6900000000000013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DC-4E06-A514-233999F4B0DC}"/>
            </c:ext>
          </c:extLst>
        </c:ser>
        <c:ser>
          <c:idx val="9"/>
          <c:order val="9"/>
          <c:tx>
            <c:strRef>
              <c:f>'Group 41'!$A$13</c:f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41'!$H$2:$Q$2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41'!$H$13:$Q$13</c:f>
            </c:numRef>
          </c:val>
          <c:extLst>
            <c:ext xmlns:c16="http://schemas.microsoft.com/office/drawing/2014/chart" uri="{C3380CC4-5D6E-409C-BE32-E72D297353CC}">
              <c16:uniqueId val="{00000000-3198-4148-AA75-30A11F7220C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'Group 41'!$B$2</c:f>
              <c:strCache>
                <c:ptCount val="1"/>
                <c:pt idx="0">
                  <c:v> YTD 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'Group 41'!$A$3:$A$12</c:f>
              <c:strCache>
                <c:ptCount val="10"/>
                <c:pt idx="0">
                  <c:v>Rain</c:v>
                </c:pt>
                <c:pt idx="1">
                  <c:v>.ET 41</c:v>
                </c:pt>
                <c:pt idx="2">
                  <c:v>E-20</c:v>
                </c:pt>
                <c:pt idx="3">
                  <c:v>E-21</c:v>
                </c:pt>
                <c:pt idx="4">
                  <c:v>E-23</c:v>
                </c:pt>
                <c:pt idx="5">
                  <c:v>E-24</c:v>
                </c:pt>
                <c:pt idx="6">
                  <c:v>E-25</c:v>
                </c:pt>
                <c:pt idx="7">
                  <c:v>E-28</c:v>
                </c:pt>
                <c:pt idx="8">
                  <c:v>54</c:v>
                </c:pt>
                <c:pt idx="9">
                  <c:v>463</c:v>
                </c:pt>
              </c:strCache>
            </c:strRef>
          </c:cat>
          <c:val>
            <c:numRef>
              <c:f>'Group 41'!$B$3:$B$12</c:f>
              <c:numCache>
                <c:formatCode>General</c:formatCode>
                <c:ptCount val="10"/>
                <c:pt idx="0">
                  <c:v>0.35499999999999998</c:v>
                </c:pt>
                <c:pt idx="1">
                  <c:v>28.220000000000002</c:v>
                </c:pt>
                <c:pt idx="2">
                  <c:v>21.98</c:v>
                </c:pt>
                <c:pt idx="3">
                  <c:v>23.08</c:v>
                </c:pt>
                <c:pt idx="4">
                  <c:v>20.79</c:v>
                </c:pt>
                <c:pt idx="5">
                  <c:v>25.08</c:v>
                </c:pt>
                <c:pt idx="6">
                  <c:v>25.09</c:v>
                </c:pt>
                <c:pt idx="7">
                  <c:v>25.1</c:v>
                </c:pt>
                <c:pt idx="8">
                  <c:v>20.97</c:v>
                </c:pt>
                <c:pt idx="9">
                  <c:v>24.36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3F-4A88-9DC4-C6D3CB78D80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845866176"/>
        <c:axId val="1845867616"/>
      </c:barChart>
      <c:catAx>
        <c:axId val="18458661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867616"/>
        <c:crosses val="autoZero"/>
        <c:auto val="1"/>
        <c:lblAlgn val="ctr"/>
        <c:lblOffset val="100"/>
        <c:noMultiLvlLbl val="0"/>
      </c:catAx>
      <c:valAx>
        <c:axId val="184586761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866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East Norkotahs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556800469335053E-2"/>
          <c:y val="9.805749227388029E-2"/>
          <c:w val="0.95779473790200742"/>
          <c:h val="0.8139421196526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'Group 50'!$A$4</c:f>
              <c:strCache>
                <c:ptCount val="1"/>
                <c:pt idx="0">
                  <c:v>.ET 50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50'!$H$2:$Q$2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50'!$H$4:$Q$4</c:f>
              <c:numCache>
                <c:formatCode>General</c:formatCode>
                <c:ptCount val="3"/>
                <c:pt idx="0">
                  <c:v>2.5099999999999998</c:v>
                </c:pt>
                <c:pt idx="1">
                  <c:v>2.3499999999999979</c:v>
                </c:pt>
                <c:pt idx="2">
                  <c:v>2.1799999999999997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91-49C4-9CBF-C394A420F9E2}"/>
            </c:ext>
          </c:extLst>
        </c:ser>
        <c:ser>
          <c:idx val="1"/>
          <c:order val="1"/>
          <c:tx>
            <c:strRef>
              <c:f>'Group 50'!$A$5</c:f>
              <c:strCache>
                <c:ptCount val="1"/>
                <c:pt idx="0">
                  <c:v>358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50'!$H$2:$Q$2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50'!$H$5:$Q$5</c:f>
              <c:numCache>
                <c:formatCode>General</c:formatCode>
                <c:ptCount val="3"/>
                <c:pt idx="0">
                  <c:v>2.1899999999999977</c:v>
                </c:pt>
                <c:pt idx="1">
                  <c:v>1.8800000000000026</c:v>
                </c:pt>
                <c:pt idx="2">
                  <c:v>2.0799999999999983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91-49C4-9CBF-C394A420F9E2}"/>
            </c:ext>
          </c:extLst>
        </c:ser>
        <c:ser>
          <c:idx val="2"/>
          <c:order val="2"/>
          <c:tx>
            <c:strRef>
              <c:f>'Group 50'!$A$6</c:f>
              <c:strCache>
                <c:ptCount val="1"/>
                <c:pt idx="0">
                  <c:v>359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50'!$H$2:$Q$2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50'!$H$6:$Q$6</c:f>
              <c:numCache>
                <c:formatCode>General</c:formatCode>
                <c:ptCount val="3"/>
                <c:pt idx="0">
                  <c:v>2.1899999999999995</c:v>
                </c:pt>
                <c:pt idx="1">
                  <c:v>1.9100000000000001</c:v>
                </c:pt>
                <c:pt idx="2">
                  <c:v>2.1900000000000013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91-49C4-9CBF-C394A420F9E2}"/>
            </c:ext>
          </c:extLst>
        </c:ser>
        <c:ser>
          <c:idx val="3"/>
          <c:order val="3"/>
          <c:tx>
            <c:strRef>
              <c:f>'Group 50'!$A$7</c:f>
              <c:strCache>
                <c:ptCount val="1"/>
                <c:pt idx="0">
                  <c:v>239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50'!$H$2:$Q$2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50'!$H$7:$Q$7</c:f>
              <c:numCache>
                <c:formatCode>General</c:formatCode>
                <c:ptCount val="3"/>
                <c:pt idx="0">
                  <c:v>-1.9900000000000002</c:v>
                </c:pt>
                <c:pt idx="1">
                  <c:v>2</c:v>
                </c:pt>
                <c:pt idx="2">
                  <c:v>2.0099999999999998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891-49C4-9CBF-C394A420F9E2}"/>
            </c:ext>
          </c:extLst>
        </c:ser>
        <c:ser>
          <c:idx val="4"/>
          <c:order val="4"/>
          <c:tx>
            <c:strRef>
              <c:f>'Group 50'!$A$8</c:f>
              <c:strCache>
                <c:ptCount val="1"/>
                <c:pt idx="0">
                  <c:v>Bybee- NW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50'!$H$2:$Q$2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50'!$H$8:$Q$8</c:f>
              <c:numCache>
                <c:formatCode>General</c:formatCode>
                <c:ptCount val="3"/>
                <c:pt idx="0">
                  <c:v>1.7999999999999989</c:v>
                </c:pt>
                <c:pt idx="1">
                  <c:v>1.3200000000000003</c:v>
                </c:pt>
                <c:pt idx="2">
                  <c:v>1.870000000000001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891-49C4-9CBF-C394A420F9E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'Group 50'!$B$2</c:f>
              <c:strCache>
                <c:ptCount val="1"/>
                <c:pt idx="0">
                  <c:v> YTD 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'Group 50'!$A$3:$A$8</c:f>
              <c:strCache>
                <c:ptCount val="6"/>
                <c:pt idx="0">
                  <c:v>Rain</c:v>
                </c:pt>
                <c:pt idx="1">
                  <c:v>.ET 50</c:v>
                </c:pt>
                <c:pt idx="2">
                  <c:v>358</c:v>
                </c:pt>
                <c:pt idx="3">
                  <c:v>359</c:v>
                </c:pt>
                <c:pt idx="4">
                  <c:v>239</c:v>
                </c:pt>
                <c:pt idx="5">
                  <c:v>Bybee- NW</c:v>
                </c:pt>
              </c:strCache>
            </c:strRef>
          </c:cat>
          <c:val>
            <c:numRef>
              <c:f>'Group 50'!$B$3:$B$8</c:f>
              <c:numCache>
                <c:formatCode>General</c:formatCode>
                <c:ptCount val="6"/>
                <c:pt idx="0">
                  <c:v>0.35499999999999998</c:v>
                </c:pt>
                <c:pt idx="1">
                  <c:v>28.220000000000002</c:v>
                </c:pt>
                <c:pt idx="2">
                  <c:v>25.44</c:v>
                </c:pt>
                <c:pt idx="3">
                  <c:v>25.45</c:v>
                </c:pt>
                <c:pt idx="4">
                  <c:v>19.72</c:v>
                </c:pt>
                <c:pt idx="5">
                  <c:v>22.54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79-46CA-87F6-42D9C85C29E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845900256"/>
        <c:axId val="1845879616"/>
      </c:barChart>
      <c:catAx>
        <c:axId val="18459002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879616"/>
        <c:crosses val="autoZero"/>
        <c:auto val="1"/>
        <c:lblAlgn val="ctr"/>
        <c:lblOffset val="100"/>
        <c:noMultiLvlLbl val="0"/>
      </c:catAx>
      <c:valAx>
        <c:axId val="1845879616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845900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Hillman Norkotahs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556800469335053E-2"/>
          <c:y val="9.805749227388029E-2"/>
          <c:w val="0.95779473790200742"/>
          <c:h val="0.8139421196526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'Group 71'!$A$4</c:f>
              <c:strCache>
                <c:ptCount val="1"/>
                <c:pt idx="0">
                  <c:v>.ET 71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71'!$H$2:$Q$2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71'!$H$4:$Q$4</c:f>
              <c:numCache>
                <c:formatCode>General</c:formatCode>
                <c:ptCount val="3"/>
                <c:pt idx="0">
                  <c:v>2.5099999999999998</c:v>
                </c:pt>
                <c:pt idx="1">
                  <c:v>2.3499999999999979</c:v>
                </c:pt>
                <c:pt idx="2">
                  <c:v>2.1799999999999997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97-48A3-9CB8-B83A97C71CB8}"/>
            </c:ext>
          </c:extLst>
        </c:ser>
        <c:ser>
          <c:idx val="1"/>
          <c:order val="1"/>
          <c:tx>
            <c:strRef>
              <c:f>'Group 71'!$A$5</c:f>
              <c:strCache>
                <c:ptCount val="1"/>
                <c:pt idx="0">
                  <c:v>h-18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71'!$H$2:$Q$2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71'!$H$5:$Q$5</c:f>
              <c:numCache>
                <c:formatCode>General</c:formatCode>
                <c:ptCount val="3"/>
                <c:pt idx="0">
                  <c:v>2.0200000000000014</c:v>
                </c:pt>
                <c:pt idx="1">
                  <c:v>1.4399999999999977</c:v>
                </c:pt>
                <c:pt idx="2">
                  <c:v>1.4499999999999993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97-48A3-9CB8-B83A97C71CB8}"/>
            </c:ext>
          </c:extLst>
        </c:ser>
        <c:ser>
          <c:idx val="2"/>
          <c:order val="2"/>
          <c:tx>
            <c:strRef>
              <c:f>'Group 71'!$A$6</c:f>
              <c:strCache>
                <c:ptCount val="1"/>
                <c:pt idx="0">
                  <c:v>h-2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71'!$H$2:$Q$2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71'!$H$6:$Q$6</c:f>
              <c:numCache>
                <c:formatCode>General</c:formatCode>
                <c:ptCount val="3"/>
                <c:pt idx="0">
                  <c:v>2.2000000000000011</c:v>
                </c:pt>
                <c:pt idx="1">
                  <c:v>1.4199999999999982</c:v>
                </c:pt>
                <c:pt idx="2">
                  <c:v>1.5300000000000011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97-48A3-9CB8-B83A97C71CB8}"/>
            </c:ext>
          </c:extLst>
        </c:ser>
        <c:ser>
          <c:idx val="3"/>
          <c:order val="3"/>
          <c:tx>
            <c:strRef>
              <c:f>'Group 71'!$A$7</c:f>
              <c:strCache>
                <c:ptCount val="1"/>
                <c:pt idx="0">
                  <c:v>H-16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71'!$H$2:$Q$2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71'!$H$7:$Q$7</c:f>
              <c:numCache>
                <c:formatCode>General</c:formatCode>
                <c:ptCount val="3"/>
                <c:pt idx="0">
                  <c:v>2.2899999999999991</c:v>
                </c:pt>
                <c:pt idx="1">
                  <c:v>1.25</c:v>
                </c:pt>
                <c:pt idx="2">
                  <c:v>1.370000000000001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697-48A3-9CB8-B83A97C71CB8}"/>
            </c:ext>
          </c:extLst>
        </c:ser>
        <c:ser>
          <c:idx val="4"/>
          <c:order val="4"/>
          <c:tx>
            <c:strRef>
              <c:f>'Group 71'!$A$8</c:f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71'!$H$2:$Q$2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71'!$H$8:$Q$8</c:f>
            </c:numRef>
          </c:val>
          <c:extLst>
            <c:ext xmlns:c16="http://schemas.microsoft.com/office/drawing/2014/chart" uri="{C3380CC4-5D6E-409C-BE32-E72D297353CC}">
              <c16:uniqueId val="{00000000-4501-4AA1-9BB3-59FDDC0C95E3}"/>
            </c:ext>
          </c:extLst>
        </c:ser>
        <c:ser>
          <c:idx val="5"/>
          <c:order val="5"/>
          <c:tx>
            <c:strRef>
              <c:f>'Group 71'!$A$9</c:f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71'!$H$2:$Q$2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71'!$H$9:$Q$9</c:f>
            </c:numRef>
          </c:val>
          <c:extLst>
            <c:ext xmlns:c16="http://schemas.microsoft.com/office/drawing/2014/chart" uri="{C3380CC4-5D6E-409C-BE32-E72D297353CC}">
              <c16:uniqueId val="{00000001-4501-4AA1-9BB3-59FDDC0C95E3}"/>
            </c:ext>
          </c:extLst>
        </c:ser>
        <c:ser>
          <c:idx val="6"/>
          <c:order val="6"/>
          <c:tx>
            <c:strRef>
              <c:f>'Group 71'!$A$10</c:f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71'!$H$2:$Q$2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71'!$H$10:$Q$10</c:f>
            </c:numRef>
          </c:val>
          <c:extLst>
            <c:ext xmlns:c16="http://schemas.microsoft.com/office/drawing/2014/chart" uri="{C3380CC4-5D6E-409C-BE32-E72D297353CC}">
              <c16:uniqueId val="{00000002-4501-4AA1-9BB3-59FDDC0C95E3}"/>
            </c:ext>
          </c:extLst>
        </c:ser>
        <c:ser>
          <c:idx val="7"/>
          <c:order val="7"/>
          <c:tx>
            <c:strRef>
              <c:f>'Group 71'!$A$11</c:f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71'!$H$2:$Q$2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71'!$H$11:$Q$11</c:f>
            </c:numRef>
          </c:val>
          <c:extLst>
            <c:ext xmlns:c16="http://schemas.microsoft.com/office/drawing/2014/chart" uri="{C3380CC4-5D6E-409C-BE32-E72D297353CC}">
              <c16:uniqueId val="{00000003-4501-4AA1-9BB3-59FDDC0C95E3}"/>
            </c:ext>
          </c:extLst>
        </c:ser>
        <c:ser>
          <c:idx val="8"/>
          <c:order val="8"/>
          <c:tx>
            <c:strRef>
              <c:f>'Group 71'!$A$12</c:f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71'!$H$2:$Q$2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71'!$H$12:$Q$12</c:f>
            </c:numRef>
          </c:val>
          <c:extLst>
            <c:ext xmlns:c16="http://schemas.microsoft.com/office/drawing/2014/chart" uri="{C3380CC4-5D6E-409C-BE32-E72D297353CC}">
              <c16:uniqueId val="{00000004-4501-4AA1-9BB3-59FDDC0C95E3}"/>
            </c:ext>
          </c:extLst>
        </c:ser>
        <c:ser>
          <c:idx val="9"/>
          <c:order val="9"/>
          <c:tx>
            <c:strRef>
              <c:f>'Group 71'!$A$13</c:f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71'!$H$2:$Q$2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71'!$H$13:$Q$13</c:f>
            </c:numRef>
          </c:val>
          <c:extLst>
            <c:ext xmlns:c16="http://schemas.microsoft.com/office/drawing/2014/chart" uri="{C3380CC4-5D6E-409C-BE32-E72D297353CC}">
              <c16:uniqueId val="{00000005-4501-4AA1-9BB3-59FDDC0C95E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'Group 71'!$B$2</c:f>
              <c:strCache>
                <c:ptCount val="1"/>
                <c:pt idx="0">
                  <c:v> YTD 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'Group 71'!$A$3:$A$7</c:f>
              <c:strCache>
                <c:ptCount val="5"/>
                <c:pt idx="0">
                  <c:v>Rain</c:v>
                </c:pt>
                <c:pt idx="1">
                  <c:v>.ET 71</c:v>
                </c:pt>
                <c:pt idx="2">
                  <c:v>h-18</c:v>
                </c:pt>
                <c:pt idx="3">
                  <c:v>h-2</c:v>
                </c:pt>
                <c:pt idx="4">
                  <c:v>H-16</c:v>
                </c:pt>
              </c:strCache>
            </c:strRef>
          </c:cat>
          <c:val>
            <c:numRef>
              <c:f>'Group 71'!$B$3:$B$7</c:f>
              <c:numCache>
                <c:formatCode>General</c:formatCode>
                <c:ptCount val="5"/>
                <c:pt idx="0">
                  <c:v>0.35499999999999998</c:v>
                </c:pt>
                <c:pt idx="1">
                  <c:v>28.220000000000002</c:v>
                </c:pt>
                <c:pt idx="2">
                  <c:v>23.32</c:v>
                </c:pt>
                <c:pt idx="3">
                  <c:v>23.2</c:v>
                </c:pt>
                <c:pt idx="4">
                  <c:v>24.62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94-45D8-9FEF-5FE865178B2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845871456"/>
        <c:axId val="1845859456"/>
      </c:barChart>
      <c:catAx>
        <c:axId val="1845871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859456"/>
        <c:crosses val="autoZero"/>
        <c:auto val="1"/>
        <c:lblAlgn val="ctr"/>
        <c:lblOffset val="100"/>
        <c:noMultiLvlLbl val="0"/>
      </c:catAx>
      <c:valAx>
        <c:axId val="1845859456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845871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East and QP Norkotahs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556800469335053E-2"/>
          <c:y val="9.805749227388029E-2"/>
          <c:w val="0.95779473790200742"/>
          <c:h val="0.8139421196526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'Group 53'!$A$4</c:f>
              <c:strCache>
                <c:ptCount val="1"/>
                <c:pt idx="0">
                  <c:v>.ET 53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53'!$H$2:$AB$2</c:f>
              <c:numCache>
                <c:formatCode>m/d/yy</c:formatCode>
                <c:ptCount val="3"/>
                <c:pt idx="0">
                  <c:v>45474</c:v>
                </c:pt>
                <c:pt idx="1">
                  <c:v>45481</c:v>
                </c:pt>
                <c:pt idx="2">
                  <c:v>45488</c:v>
                </c:pt>
              </c:numCache>
            </c:numRef>
          </c:cat>
          <c:val>
            <c:numRef>
              <c:f>'Group 53'!$H$4:$AB$4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2E-4501-A0D0-6DDB3395BFFD}"/>
            </c:ext>
          </c:extLst>
        </c:ser>
        <c:ser>
          <c:idx val="1"/>
          <c:order val="1"/>
          <c:tx>
            <c:strRef>
              <c:f>'Group 53'!$A$5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53'!$H$2:$AB$2</c:f>
              <c:numCache>
                <c:formatCode>m/d/yy</c:formatCode>
                <c:ptCount val="3"/>
                <c:pt idx="0">
                  <c:v>45474</c:v>
                </c:pt>
                <c:pt idx="1">
                  <c:v>45481</c:v>
                </c:pt>
                <c:pt idx="2">
                  <c:v>45488</c:v>
                </c:pt>
              </c:numCache>
            </c:numRef>
          </c:cat>
          <c:val>
            <c:numRef>
              <c:f>'Group 53'!$H$5:$AB$5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2E-4501-A0D0-6DDB3395BFFD}"/>
            </c:ext>
          </c:extLst>
        </c:ser>
        <c:ser>
          <c:idx val="2"/>
          <c:order val="2"/>
          <c:tx>
            <c:strRef>
              <c:f>'Group 53'!$A$6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53'!$H$2:$AB$2</c:f>
              <c:numCache>
                <c:formatCode>m/d/yy</c:formatCode>
                <c:ptCount val="3"/>
                <c:pt idx="0">
                  <c:v>45474</c:v>
                </c:pt>
                <c:pt idx="1">
                  <c:v>45481</c:v>
                </c:pt>
                <c:pt idx="2">
                  <c:v>45488</c:v>
                </c:pt>
              </c:numCache>
            </c:numRef>
          </c:cat>
          <c:val>
            <c:numRef>
              <c:f>'Group 53'!$H$6:$AB$6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2E-4501-A0D0-6DDB3395BFFD}"/>
            </c:ext>
          </c:extLst>
        </c:ser>
        <c:ser>
          <c:idx val="3"/>
          <c:order val="3"/>
          <c:tx>
            <c:strRef>
              <c:f>'Group 53'!$A$7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53'!$H$2:$AB$2</c:f>
              <c:numCache>
                <c:formatCode>m/d/yy</c:formatCode>
                <c:ptCount val="3"/>
                <c:pt idx="0">
                  <c:v>45474</c:v>
                </c:pt>
                <c:pt idx="1">
                  <c:v>45481</c:v>
                </c:pt>
                <c:pt idx="2">
                  <c:v>45488</c:v>
                </c:pt>
              </c:numCache>
            </c:numRef>
          </c:cat>
          <c:val>
            <c:numRef>
              <c:f>'Group 53'!$H$7:$AB$7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F2E-4501-A0D0-6DDB3395BFFD}"/>
            </c:ext>
          </c:extLst>
        </c:ser>
        <c:ser>
          <c:idx val="4"/>
          <c:order val="4"/>
          <c:tx>
            <c:strRef>
              <c:f>'Group 53'!$A$8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53'!$H$2:$AB$2</c:f>
              <c:numCache>
                <c:formatCode>m/d/yy</c:formatCode>
                <c:ptCount val="3"/>
                <c:pt idx="0">
                  <c:v>45474</c:v>
                </c:pt>
                <c:pt idx="1">
                  <c:v>45481</c:v>
                </c:pt>
                <c:pt idx="2">
                  <c:v>45488</c:v>
                </c:pt>
              </c:numCache>
            </c:numRef>
          </c:cat>
          <c:val>
            <c:numRef>
              <c:f>'Group 53'!$H$8:$AB$8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F2E-4501-A0D0-6DDB3395BFFD}"/>
            </c:ext>
          </c:extLst>
        </c:ser>
        <c:ser>
          <c:idx val="5"/>
          <c:order val="5"/>
          <c:tx>
            <c:strRef>
              <c:f>'Group 53'!$A$9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53'!$H$2:$AB$2</c:f>
              <c:numCache>
                <c:formatCode>m/d/yy</c:formatCode>
                <c:ptCount val="3"/>
                <c:pt idx="0">
                  <c:v>45474</c:v>
                </c:pt>
                <c:pt idx="1">
                  <c:v>45481</c:v>
                </c:pt>
                <c:pt idx="2">
                  <c:v>45488</c:v>
                </c:pt>
              </c:numCache>
            </c:numRef>
          </c:cat>
          <c:val>
            <c:numRef>
              <c:f>'Group 53'!$H$9:$AB$9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F2E-4501-A0D0-6DDB3395BFFD}"/>
            </c:ext>
          </c:extLst>
        </c:ser>
        <c:ser>
          <c:idx val="6"/>
          <c:order val="6"/>
          <c:tx>
            <c:strRef>
              <c:f>'Group 53'!$A$10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53'!$H$2:$AB$2</c:f>
              <c:numCache>
                <c:formatCode>m/d/yy</c:formatCode>
                <c:ptCount val="3"/>
                <c:pt idx="0">
                  <c:v>45474</c:v>
                </c:pt>
                <c:pt idx="1">
                  <c:v>45481</c:v>
                </c:pt>
                <c:pt idx="2">
                  <c:v>45488</c:v>
                </c:pt>
              </c:numCache>
            </c:numRef>
          </c:cat>
          <c:val>
            <c:numRef>
              <c:f>'Group 53'!$H$10:$AB$10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F2E-4501-A0D0-6DDB3395BFFD}"/>
            </c:ext>
          </c:extLst>
        </c:ser>
        <c:ser>
          <c:idx val="7"/>
          <c:order val="7"/>
          <c:tx>
            <c:strRef>
              <c:f>'Group 53'!$A$11</c:f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53'!$H$2:$AB$2</c:f>
              <c:numCache>
                <c:formatCode>m/d/yy</c:formatCode>
                <c:ptCount val="3"/>
                <c:pt idx="0">
                  <c:v>45474</c:v>
                </c:pt>
                <c:pt idx="1">
                  <c:v>45481</c:v>
                </c:pt>
                <c:pt idx="2">
                  <c:v>45488</c:v>
                </c:pt>
              </c:numCache>
            </c:numRef>
          </c:cat>
          <c:val>
            <c:numRef>
              <c:f>'Group 53'!$H$11:$AB$11</c:f>
            </c:numRef>
          </c:val>
          <c:extLst>
            <c:ext xmlns:c16="http://schemas.microsoft.com/office/drawing/2014/chart" uri="{C3380CC4-5D6E-409C-BE32-E72D297353CC}">
              <c16:uniqueId val="{00000007-3F2E-4501-A0D0-6DDB3395BFFD}"/>
            </c:ext>
          </c:extLst>
        </c:ser>
        <c:ser>
          <c:idx val="8"/>
          <c:order val="8"/>
          <c:tx>
            <c:strRef>
              <c:f>'Group 53'!$A$12</c:f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53'!$H$2:$AB$2</c:f>
              <c:numCache>
                <c:formatCode>m/d/yy</c:formatCode>
                <c:ptCount val="3"/>
                <c:pt idx="0">
                  <c:v>45474</c:v>
                </c:pt>
                <c:pt idx="1">
                  <c:v>45481</c:v>
                </c:pt>
                <c:pt idx="2">
                  <c:v>45488</c:v>
                </c:pt>
              </c:numCache>
            </c:numRef>
          </c:cat>
          <c:val>
            <c:numRef>
              <c:f>'Group 53'!$H$12:$AB$12</c:f>
            </c:numRef>
          </c:val>
          <c:extLst>
            <c:ext xmlns:c16="http://schemas.microsoft.com/office/drawing/2014/chart" uri="{C3380CC4-5D6E-409C-BE32-E72D297353CC}">
              <c16:uniqueId val="{00000008-3F2E-4501-A0D0-6DDB3395BFFD}"/>
            </c:ext>
          </c:extLst>
        </c:ser>
        <c:ser>
          <c:idx val="9"/>
          <c:order val="9"/>
          <c:tx>
            <c:strRef>
              <c:f>'Group 53'!$A$13</c:f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53'!$H$2:$AB$2</c:f>
              <c:numCache>
                <c:formatCode>m/d/yy</c:formatCode>
                <c:ptCount val="3"/>
                <c:pt idx="0">
                  <c:v>45474</c:v>
                </c:pt>
                <c:pt idx="1">
                  <c:v>45481</c:v>
                </c:pt>
                <c:pt idx="2">
                  <c:v>45488</c:v>
                </c:pt>
              </c:numCache>
            </c:numRef>
          </c:cat>
          <c:val>
            <c:numRef>
              <c:f>'Group 53'!$H$13:$AB$13</c:f>
            </c:numRef>
          </c:val>
          <c:extLst>
            <c:ext xmlns:c16="http://schemas.microsoft.com/office/drawing/2014/chart" uri="{C3380CC4-5D6E-409C-BE32-E72D297353CC}">
              <c16:uniqueId val="{00000009-3F2E-4501-A0D0-6DDB3395BFF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East and QP Burbanks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556800469335053E-2"/>
          <c:y val="9.805749227388029E-2"/>
          <c:w val="0.95779473790200742"/>
          <c:h val="0.8139421196526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'Group 54'!$A$4</c:f>
              <c:strCache>
                <c:ptCount val="1"/>
                <c:pt idx="0">
                  <c:v>.ET 54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54'!$H$2:$AB$2</c:f>
              <c:numCache>
                <c:formatCode>m/d/yy</c:formatCode>
                <c:ptCount val="3"/>
                <c:pt idx="0">
                  <c:v>45474</c:v>
                </c:pt>
                <c:pt idx="1">
                  <c:v>45481</c:v>
                </c:pt>
                <c:pt idx="2">
                  <c:v>45488</c:v>
                </c:pt>
              </c:numCache>
            </c:numRef>
          </c:cat>
          <c:val>
            <c:numRef>
              <c:f>'Group 54'!$H$4:$AB$4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8F-4CA9-9347-488B0FD04133}"/>
            </c:ext>
          </c:extLst>
        </c:ser>
        <c:ser>
          <c:idx val="1"/>
          <c:order val="1"/>
          <c:tx>
            <c:strRef>
              <c:f>'Group 54'!$A$5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54'!$H$2:$AB$2</c:f>
              <c:numCache>
                <c:formatCode>m/d/yy</c:formatCode>
                <c:ptCount val="3"/>
                <c:pt idx="0">
                  <c:v>45474</c:v>
                </c:pt>
                <c:pt idx="1">
                  <c:v>45481</c:v>
                </c:pt>
                <c:pt idx="2">
                  <c:v>45488</c:v>
                </c:pt>
              </c:numCache>
            </c:numRef>
          </c:cat>
          <c:val>
            <c:numRef>
              <c:f>'Group 54'!$H$5:$AB$5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8F-4CA9-9347-488B0FD04133}"/>
            </c:ext>
          </c:extLst>
        </c:ser>
        <c:ser>
          <c:idx val="2"/>
          <c:order val="2"/>
          <c:tx>
            <c:strRef>
              <c:f>'Group 54'!$A$6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54'!$H$2:$AB$2</c:f>
              <c:numCache>
                <c:formatCode>m/d/yy</c:formatCode>
                <c:ptCount val="3"/>
                <c:pt idx="0">
                  <c:v>45474</c:v>
                </c:pt>
                <c:pt idx="1">
                  <c:v>45481</c:v>
                </c:pt>
                <c:pt idx="2">
                  <c:v>45488</c:v>
                </c:pt>
              </c:numCache>
            </c:numRef>
          </c:cat>
          <c:val>
            <c:numRef>
              <c:f>'Group 54'!$H$6:$AB$6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8F-4CA9-9347-488B0FD04133}"/>
            </c:ext>
          </c:extLst>
        </c:ser>
        <c:ser>
          <c:idx val="3"/>
          <c:order val="3"/>
          <c:tx>
            <c:strRef>
              <c:f>'Group 54'!$A$7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54'!$H$2:$AB$2</c:f>
              <c:numCache>
                <c:formatCode>m/d/yy</c:formatCode>
                <c:ptCount val="3"/>
                <c:pt idx="0">
                  <c:v>45474</c:v>
                </c:pt>
                <c:pt idx="1">
                  <c:v>45481</c:v>
                </c:pt>
                <c:pt idx="2">
                  <c:v>45488</c:v>
                </c:pt>
              </c:numCache>
            </c:numRef>
          </c:cat>
          <c:val>
            <c:numRef>
              <c:f>'Group 54'!$H$7:$AB$7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68F-4CA9-9347-488B0FD04133}"/>
            </c:ext>
          </c:extLst>
        </c:ser>
        <c:ser>
          <c:idx val="4"/>
          <c:order val="4"/>
          <c:tx>
            <c:strRef>
              <c:f>'Group 54'!$A$8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54'!$H$2:$AB$2</c:f>
              <c:numCache>
                <c:formatCode>m/d/yy</c:formatCode>
                <c:ptCount val="3"/>
                <c:pt idx="0">
                  <c:v>45474</c:v>
                </c:pt>
                <c:pt idx="1">
                  <c:v>45481</c:v>
                </c:pt>
                <c:pt idx="2">
                  <c:v>45488</c:v>
                </c:pt>
              </c:numCache>
            </c:numRef>
          </c:cat>
          <c:val>
            <c:numRef>
              <c:f>'Group 54'!$H$8:$AB$8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68F-4CA9-9347-488B0FD04133}"/>
            </c:ext>
          </c:extLst>
        </c:ser>
        <c:ser>
          <c:idx val="5"/>
          <c:order val="5"/>
          <c:tx>
            <c:strRef>
              <c:f>'Group 54'!$A$9</c:f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54'!$H$2:$AB$2</c:f>
              <c:numCache>
                <c:formatCode>m/d/yy</c:formatCode>
                <c:ptCount val="3"/>
                <c:pt idx="0">
                  <c:v>45474</c:v>
                </c:pt>
                <c:pt idx="1">
                  <c:v>45481</c:v>
                </c:pt>
                <c:pt idx="2">
                  <c:v>45488</c:v>
                </c:pt>
              </c:numCache>
            </c:numRef>
          </c:cat>
          <c:val>
            <c:numRef>
              <c:f>'Group 54'!$H$9:$AB$9</c:f>
            </c:numRef>
          </c:val>
          <c:extLst>
            <c:ext xmlns:c16="http://schemas.microsoft.com/office/drawing/2014/chart" uri="{C3380CC4-5D6E-409C-BE32-E72D297353CC}">
              <c16:uniqueId val="{00000005-F68F-4CA9-9347-488B0FD04133}"/>
            </c:ext>
          </c:extLst>
        </c:ser>
        <c:ser>
          <c:idx val="6"/>
          <c:order val="6"/>
          <c:tx>
            <c:strRef>
              <c:f>'Group 54'!$A$10</c:f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54'!$H$2:$AB$2</c:f>
              <c:numCache>
                <c:formatCode>m/d/yy</c:formatCode>
                <c:ptCount val="3"/>
                <c:pt idx="0">
                  <c:v>45474</c:v>
                </c:pt>
                <c:pt idx="1">
                  <c:v>45481</c:v>
                </c:pt>
                <c:pt idx="2">
                  <c:v>45488</c:v>
                </c:pt>
              </c:numCache>
            </c:numRef>
          </c:cat>
          <c:val>
            <c:numRef>
              <c:f>'Group 54'!$H$10:$AB$10</c:f>
            </c:numRef>
          </c:val>
          <c:extLst>
            <c:ext xmlns:c16="http://schemas.microsoft.com/office/drawing/2014/chart" uri="{C3380CC4-5D6E-409C-BE32-E72D297353CC}">
              <c16:uniqueId val="{00000006-F68F-4CA9-9347-488B0FD04133}"/>
            </c:ext>
          </c:extLst>
        </c:ser>
        <c:ser>
          <c:idx val="7"/>
          <c:order val="7"/>
          <c:tx>
            <c:strRef>
              <c:f>'Group 54'!$A$11</c:f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54'!$H$2:$AB$2</c:f>
              <c:numCache>
                <c:formatCode>m/d/yy</c:formatCode>
                <c:ptCount val="3"/>
                <c:pt idx="0">
                  <c:v>45474</c:v>
                </c:pt>
                <c:pt idx="1">
                  <c:v>45481</c:v>
                </c:pt>
                <c:pt idx="2">
                  <c:v>45488</c:v>
                </c:pt>
              </c:numCache>
            </c:numRef>
          </c:cat>
          <c:val>
            <c:numRef>
              <c:f>'Group 54'!$H$11:$AB$11</c:f>
            </c:numRef>
          </c:val>
          <c:extLst>
            <c:ext xmlns:c16="http://schemas.microsoft.com/office/drawing/2014/chart" uri="{C3380CC4-5D6E-409C-BE32-E72D297353CC}">
              <c16:uniqueId val="{00000007-F68F-4CA9-9347-488B0FD04133}"/>
            </c:ext>
          </c:extLst>
        </c:ser>
        <c:ser>
          <c:idx val="8"/>
          <c:order val="8"/>
          <c:tx>
            <c:strRef>
              <c:f>'Group 54'!$A$12</c:f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54'!$H$2:$AB$2</c:f>
              <c:numCache>
                <c:formatCode>m/d/yy</c:formatCode>
                <c:ptCount val="3"/>
                <c:pt idx="0">
                  <c:v>45474</c:v>
                </c:pt>
                <c:pt idx="1">
                  <c:v>45481</c:v>
                </c:pt>
                <c:pt idx="2">
                  <c:v>45488</c:v>
                </c:pt>
              </c:numCache>
            </c:numRef>
          </c:cat>
          <c:val>
            <c:numRef>
              <c:f>'Group 54'!$H$12:$AB$12</c:f>
            </c:numRef>
          </c:val>
          <c:extLst>
            <c:ext xmlns:c16="http://schemas.microsoft.com/office/drawing/2014/chart" uri="{C3380CC4-5D6E-409C-BE32-E72D297353CC}">
              <c16:uniqueId val="{00000008-F68F-4CA9-9347-488B0FD04133}"/>
            </c:ext>
          </c:extLst>
        </c:ser>
        <c:ser>
          <c:idx val="9"/>
          <c:order val="9"/>
          <c:tx>
            <c:strRef>
              <c:f>'Group 54'!$A$13</c:f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54'!$H$2:$AB$2</c:f>
              <c:numCache>
                <c:formatCode>m/d/yy</c:formatCode>
                <c:ptCount val="3"/>
                <c:pt idx="0">
                  <c:v>45474</c:v>
                </c:pt>
                <c:pt idx="1">
                  <c:v>45481</c:v>
                </c:pt>
                <c:pt idx="2">
                  <c:v>45488</c:v>
                </c:pt>
              </c:numCache>
            </c:numRef>
          </c:cat>
          <c:val>
            <c:numRef>
              <c:f>'Group 54'!$H$13:$AB$13</c:f>
            </c:numRef>
          </c:val>
          <c:extLst>
            <c:ext xmlns:c16="http://schemas.microsoft.com/office/drawing/2014/chart" uri="{C3380CC4-5D6E-409C-BE32-E72D297353CC}">
              <c16:uniqueId val="{00000009-F68F-4CA9-9347-488B0FD0413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East Soft White Winter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556800469335053E-2"/>
          <c:y val="9.805749227388029E-2"/>
          <c:w val="0.95779473790200742"/>
          <c:h val="0.8139421196526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'Group 42'!$A$4</c:f>
              <c:strCache>
                <c:ptCount val="1"/>
                <c:pt idx="0">
                  <c:v>.ET 42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42'!$H$2:$AB$2</c:f>
              <c:numCache>
                <c:formatCode>m/d/yy</c:formatCode>
                <c:ptCount val="3"/>
                <c:pt idx="0">
                  <c:v>45474</c:v>
                </c:pt>
                <c:pt idx="1">
                  <c:v>45481</c:v>
                </c:pt>
                <c:pt idx="2">
                  <c:v>45488</c:v>
                </c:pt>
              </c:numCache>
            </c:numRef>
          </c:cat>
          <c:val>
            <c:numRef>
              <c:f>'Group 42'!$H$4:$AB$4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FC-4569-BFBC-DF7185C37B1E}"/>
            </c:ext>
          </c:extLst>
        </c:ser>
        <c:ser>
          <c:idx val="1"/>
          <c:order val="1"/>
          <c:tx>
            <c:strRef>
              <c:f>'Group 42'!$A$5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42'!$H$2:$AB$2</c:f>
              <c:numCache>
                <c:formatCode>m/d/yy</c:formatCode>
                <c:ptCount val="3"/>
                <c:pt idx="0">
                  <c:v>45474</c:v>
                </c:pt>
                <c:pt idx="1">
                  <c:v>45481</c:v>
                </c:pt>
                <c:pt idx="2">
                  <c:v>45488</c:v>
                </c:pt>
              </c:numCache>
            </c:numRef>
          </c:cat>
          <c:val>
            <c:numRef>
              <c:f>'Group 42'!$H$5:$AB$5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FC-4569-BFBC-DF7185C37B1E}"/>
            </c:ext>
          </c:extLst>
        </c:ser>
        <c:ser>
          <c:idx val="2"/>
          <c:order val="2"/>
          <c:tx>
            <c:strRef>
              <c:f>'Group 42'!$A$6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42'!$H$2:$AB$2</c:f>
              <c:numCache>
                <c:formatCode>m/d/yy</c:formatCode>
                <c:ptCount val="3"/>
                <c:pt idx="0">
                  <c:v>45474</c:v>
                </c:pt>
                <c:pt idx="1">
                  <c:v>45481</c:v>
                </c:pt>
                <c:pt idx="2">
                  <c:v>45488</c:v>
                </c:pt>
              </c:numCache>
            </c:numRef>
          </c:cat>
          <c:val>
            <c:numRef>
              <c:f>'Group 42'!$H$6:$AB$6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FC-4569-BFBC-DF7185C37B1E}"/>
            </c:ext>
          </c:extLst>
        </c:ser>
        <c:ser>
          <c:idx val="3"/>
          <c:order val="3"/>
          <c:tx>
            <c:strRef>
              <c:f>'Group 42'!$A$7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42'!$H$2:$AB$2</c:f>
              <c:numCache>
                <c:formatCode>m/d/yy</c:formatCode>
                <c:ptCount val="3"/>
                <c:pt idx="0">
                  <c:v>45474</c:v>
                </c:pt>
                <c:pt idx="1">
                  <c:v>45481</c:v>
                </c:pt>
                <c:pt idx="2">
                  <c:v>45488</c:v>
                </c:pt>
              </c:numCache>
            </c:numRef>
          </c:cat>
          <c:val>
            <c:numRef>
              <c:f>'Group 42'!$H$7:$AB$7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FC-4569-BFBC-DF7185C37B1E}"/>
            </c:ext>
          </c:extLst>
        </c:ser>
        <c:ser>
          <c:idx val="4"/>
          <c:order val="4"/>
          <c:tx>
            <c:strRef>
              <c:f>'Group 42'!$A$8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42'!$H$2:$AB$2</c:f>
              <c:numCache>
                <c:formatCode>m/d/yy</c:formatCode>
                <c:ptCount val="3"/>
                <c:pt idx="0">
                  <c:v>45474</c:v>
                </c:pt>
                <c:pt idx="1">
                  <c:v>45481</c:v>
                </c:pt>
                <c:pt idx="2">
                  <c:v>45488</c:v>
                </c:pt>
              </c:numCache>
            </c:numRef>
          </c:cat>
          <c:val>
            <c:numRef>
              <c:f>'Group 42'!$H$8:$AB$8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FC-4569-BFBC-DF7185C37B1E}"/>
            </c:ext>
          </c:extLst>
        </c:ser>
        <c:ser>
          <c:idx val="5"/>
          <c:order val="5"/>
          <c:tx>
            <c:strRef>
              <c:f>'Group 42'!$A$9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42'!$H$2:$AB$2</c:f>
              <c:numCache>
                <c:formatCode>m/d/yy</c:formatCode>
                <c:ptCount val="3"/>
                <c:pt idx="0">
                  <c:v>45474</c:v>
                </c:pt>
                <c:pt idx="1">
                  <c:v>45481</c:v>
                </c:pt>
                <c:pt idx="2">
                  <c:v>45488</c:v>
                </c:pt>
              </c:numCache>
            </c:numRef>
          </c:cat>
          <c:val>
            <c:numRef>
              <c:f>'Group 42'!$H$9:$AB$9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AFC-4569-BFBC-DF7185C37B1E}"/>
            </c:ext>
          </c:extLst>
        </c:ser>
        <c:ser>
          <c:idx val="6"/>
          <c:order val="6"/>
          <c:tx>
            <c:strRef>
              <c:f>'Group 42'!$A$10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42'!$H$2:$AB$2</c:f>
              <c:numCache>
                <c:formatCode>m/d/yy</c:formatCode>
                <c:ptCount val="3"/>
                <c:pt idx="0">
                  <c:v>45474</c:v>
                </c:pt>
                <c:pt idx="1">
                  <c:v>45481</c:v>
                </c:pt>
                <c:pt idx="2">
                  <c:v>45488</c:v>
                </c:pt>
              </c:numCache>
            </c:numRef>
          </c:cat>
          <c:val>
            <c:numRef>
              <c:f>'Group 42'!$H$10:$AB$10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AFC-4569-BFBC-DF7185C37B1E}"/>
            </c:ext>
          </c:extLst>
        </c:ser>
        <c:ser>
          <c:idx val="7"/>
          <c:order val="7"/>
          <c:tx>
            <c:strRef>
              <c:f>'Group 42'!$A$11</c:f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42'!$H$2:$AB$2</c:f>
              <c:numCache>
                <c:formatCode>m/d/yy</c:formatCode>
                <c:ptCount val="3"/>
                <c:pt idx="0">
                  <c:v>45474</c:v>
                </c:pt>
                <c:pt idx="1">
                  <c:v>45481</c:v>
                </c:pt>
                <c:pt idx="2">
                  <c:v>45488</c:v>
                </c:pt>
              </c:numCache>
            </c:numRef>
          </c:cat>
          <c:val>
            <c:numRef>
              <c:f>'Group 42'!$H$11:$AB$11</c:f>
            </c:numRef>
          </c:val>
          <c:extLst>
            <c:ext xmlns:c16="http://schemas.microsoft.com/office/drawing/2014/chart" uri="{C3380CC4-5D6E-409C-BE32-E72D297353CC}">
              <c16:uniqueId val="{00000007-CAFC-4569-BFBC-DF7185C37B1E}"/>
            </c:ext>
          </c:extLst>
        </c:ser>
        <c:ser>
          <c:idx val="8"/>
          <c:order val="8"/>
          <c:tx>
            <c:strRef>
              <c:f>'Group 42'!$A$12</c:f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42'!$H$2:$AB$2</c:f>
              <c:numCache>
                <c:formatCode>m/d/yy</c:formatCode>
                <c:ptCount val="3"/>
                <c:pt idx="0">
                  <c:v>45474</c:v>
                </c:pt>
                <c:pt idx="1">
                  <c:v>45481</c:v>
                </c:pt>
                <c:pt idx="2">
                  <c:v>45488</c:v>
                </c:pt>
              </c:numCache>
            </c:numRef>
          </c:cat>
          <c:val>
            <c:numRef>
              <c:f>'Group 42'!$H$12:$AB$12</c:f>
            </c:numRef>
          </c:val>
          <c:extLst>
            <c:ext xmlns:c16="http://schemas.microsoft.com/office/drawing/2014/chart" uri="{C3380CC4-5D6E-409C-BE32-E72D297353CC}">
              <c16:uniqueId val="{00000008-CAFC-4569-BFBC-DF7185C37B1E}"/>
            </c:ext>
          </c:extLst>
        </c:ser>
        <c:ser>
          <c:idx val="9"/>
          <c:order val="9"/>
          <c:tx>
            <c:strRef>
              <c:f>'Group 42'!$A$13</c:f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42'!$H$2:$AB$2</c:f>
              <c:numCache>
                <c:formatCode>m/d/yy</c:formatCode>
                <c:ptCount val="3"/>
                <c:pt idx="0">
                  <c:v>45474</c:v>
                </c:pt>
                <c:pt idx="1">
                  <c:v>45481</c:v>
                </c:pt>
                <c:pt idx="2">
                  <c:v>45488</c:v>
                </c:pt>
              </c:numCache>
            </c:numRef>
          </c:cat>
          <c:val>
            <c:numRef>
              <c:f>'Group 42'!$H$13:$AB$13</c:f>
            </c:numRef>
          </c:val>
          <c:extLst>
            <c:ext xmlns:c16="http://schemas.microsoft.com/office/drawing/2014/chart" uri="{C3380CC4-5D6E-409C-BE32-E72D297353CC}">
              <c16:uniqueId val="{00000009-CAFC-4569-BFBC-DF7185C37B1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Hillman Soft White Spring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556800469335053E-2"/>
          <c:y val="9.805749227388029E-2"/>
          <c:w val="0.95779473790200742"/>
          <c:h val="0.8139421196526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'Group 43'!$A$4</c:f>
              <c:strCache>
                <c:ptCount val="1"/>
                <c:pt idx="0">
                  <c:v>.ET 43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43'!$H$2:$AB$2</c:f>
              <c:numCache>
                <c:formatCode>m/d/yy</c:formatCode>
                <c:ptCount val="3"/>
                <c:pt idx="0">
                  <c:v>45474</c:v>
                </c:pt>
                <c:pt idx="1">
                  <c:v>45481</c:v>
                </c:pt>
                <c:pt idx="2">
                  <c:v>45488</c:v>
                </c:pt>
              </c:numCache>
            </c:numRef>
          </c:cat>
          <c:val>
            <c:numRef>
              <c:f>'Group 43'!$H$4:$AB$4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5E-42A5-841C-776BBE4665C3}"/>
            </c:ext>
          </c:extLst>
        </c:ser>
        <c:ser>
          <c:idx val="1"/>
          <c:order val="1"/>
          <c:tx>
            <c:strRef>
              <c:f>'Group 43'!$A$5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43'!$H$2:$AB$2</c:f>
              <c:numCache>
                <c:formatCode>m/d/yy</c:formatCode>
                <c:ptCount val="3"/>
                <c:pt idx="0">
                  <c:v>45474</c:v>
                </c:pt>
                <c:pt idx="1">
                  <c:v>45481</c:v>
                </c:pt>
                <c:pt idx="2">
                  <c:v>45488</c:v>
                </c:pt>
              </c:numCache>
            </c:numRef>
          </c:cat>
          <c:val>
            <c:numRef>
              <c:f>'Group 43'!$H$5:$AB$5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5E-42A5-841C-776BBE4665C3}"/>
            </c:ext>
          </c:extLst>
        </c:ser>
        <c:ser>
          <c:idx val="2"/>
          <c:order val="2"/>
          <c:tx>
            <c:strRef>
              <c:f>'Group 43'!$A$6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43'!$H$2:$AB$2</c:f>
              <c:numCache>
                <c:formatCode>m/d/yy</c:formatCode>
                <c:ptCount val="3"/>
                <c:pt idx="0">
                  <c:v>45474</c:v>
                </c:pt>
                <c:pt idx="1">
                  <c:v>45481</c:v>
                </c:pt>
                <c:pt idx="2">
                  <c:v>45488</c:v>
                </c:pt>
              </c:numCache>
            </c:numRef>
          </c:cat>
          <c:val>
            <c:numRef>
              <c:f>'Group 43'!$H$6:$AB$6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5E-42A5-841C-776BBE4665C3}"/>
            </c:ext>
          </c:extLst>
        </c:ser>
        <c:ser>
          <c:idx val="3"/>
          <c:order val="3"/>
          <c:tx>
            <c:strRef>
              <c:f>'Group 43'!$A$7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43'!$H$2:$AB$2</c:f>
              <c:numCache>
                <c:formatCode>m/d/yy</c:formatCode>
                <c:ptCount val="3"/>
                <c:pt idx="0">
                  <c:v>45474</c:v>
                </c:pt>
                <c:pt idx="1">
                  <c:v>45481</c:v>
                </c:pt>
                <c:pt idx="2">
                  <c:v>45488</c:v>
                </c:pt>
              </c:numCache>
            </c:numRef>
          </c:cat>
          <c:val>
            <c:numRef>
              <c:f>'Group 43'!$H$7:$AB$7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F5E-42A5-841C-776BBE4665C3}"/>
            </c:ext>
          </c:extLst>
        </c:ser>
        <c:ser>
          <c:idx val="4"/>
          <c:order val="4"/>
          <c:tx>
            <c:strRef>
              <c:f>'Group 43'!$A$8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43'!$H$2:$AB$2</c:f>
              <c:numCache>
                <c:formatCode>m/d/yy</c:formatCode>
                <c:ptCount val="3"/>
                <c:pt idx="0">
                  <c:v>45474</c:v>
                </c:pt>
                <c:pt idx="1">
                  <c:v>45481</c:v>
                </c:pt>
                <c:pt idx="2">
                  <c:v>45488</c:v>
                </c:pt>
              </c:numCache>
            </c:numRef>
          </c:cat>
          <c:val>
            <c:numRef>
              <c:f>'Group 43'!$H$8:$AB$8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F5E-42A5-841C-776BBE4665C3}"/>
            </c:ext>
          </c:extLst>
        </c:ser>
        <c:ser>
          <c:idx val="5"/>
          <c:order val="5"/>
          <c:tx>
            <c:strRef>
              <c:f>'Group 43'!$A$9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43'!$H$2:$AB$2</c:f>
              <c:numCache>
                <c:formatCode>m/d/yy</c:formatCode>
                <c:ptCount val="3"/>
                <c:pt idx="0">
                  <c:v>45474</c:v>
                </c:pt>
                <c:pt idx="1">
                  <c:v>45481</c:v>
                </c:pt>
                <c:pt idx="2">
                  <c:v>45488</c:v>
                </c:pt>
              </c:numCache>
            </c:numRef>
          </c:cat>
          <c:val>
            <c:numRef>
              <c:f>'Group 43'!$H$9:$AB$9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F5E-42A5-841C-776BBE4665C3}"/>
            </c:ext>
          </c:extLst>
        </c:ser>
        <c:ser>
          <c:idx val="6"/>
          <c:order val="6"/>
          <c:tx>
            <c:strRef>
              <c:f>'Group 43'!$A$10</c:f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43'!$H$2:$AB$2</c:f>
              <c:numCache>
                <c:formatCode>m/d/yy</c:formatCode>
                <c:ptCount val="3"/>
                <c:pt idx="0">
                  <c:v>45474</c:v>
                </c:pt>
                <c:pt idx="1">
                  <c:v>45481</c:v>
                </c:pt>
                <c:pt idx="2">
                  <c:v>45488</c:v>
                </c:pt>
              </c:numCache>
            </c:numRef>
          </c:cat>
          <c:val>
            <c:numRef>
              <c:f>'Group 43'!$H$10:$AB$10</c:f>
            </c:numRef>
          </c:val>
          <c:extLst>
            <c:ext xmlns:c16="http://schemas.microsoft.com/office/drawing/2014/chart" uri="{C3380CC4-5D6E-409C-BE32-E72D297353CC}">
              <c16:uniqueId val="{00000006-3F5E-42A5-841C-776BBE4665C3}"/>
            </c:ext>
          </c:extLst>
        </c:ser>
        <c:ser>
          <c:idx val="7"/>
          <c:order val="7"/>
          <c:tx>
            <c:strRef>
              <c:f>'Group 43'!$A$11</c:f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43'!$H$2:$AB$2</c:f>
              <c:numCache>
                <c:formatCode>m/d/yy</c:formatCode>
                <c:ptCount val="3"/>
                <c:pt idx="0">
                  <c:v>45474</c:v>
                </c:pt>
                <c:pt idx="1">
                  <c:v>45481</c:v>
                </c:pt>
                <c:pt idx="2">
                  <c:v>45488</c:v>
                </c:pt>
              </c:numCache>
            </c:numRef>
          </c:cat>
          <c:val>
            <c:numRef>
              <c:f>'Group 43'!$H$11:$AB$11</c:f>
            </c:numRef>
          </c:val>
          <c:extLst>
            <c:ext xmlns:c16="http://schemas.microsoft.com/office/drawing/2014/chart" uri="{C3380CC4-5D6E-409C-BE32-E72D297353CC}">
              <c16:uniqueId val="{00000007-3F5E-42A5-841C-776BBE4665C3}"/>
            </c:ext>
          </c:extLst>
        </c:ser>
        <c:ser>
          <c:idx val="8"/>
          <c:order val="8"/>
          <c:tx>
            <c:strRef>
              <c:f>'Group 43'!$A$12</c:f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43'!$H$2:$AB$2</c:f>
              <c:numCache>
                <c:formatCode>m/d/yy</c:formatCode>
                <c:ptCount val="3"/>
                <c:pt idx="0">
                  <c:v>45474</c:v>
                </c:pt>
                <c:pt idx="1">
                  <c:v>45481</c:v>
                </c:pt>
                <c:pt idx="2">
                  <c:v>45488</c:v>
                </c:pt>
              </c:numCache>
            </c:numRef>
          </c:cat>
          <c:val>
            <c:numRef>
              <c:f>'Group 43'!$H$12:$AB$12</c:f>
            </c:numRef>
          </c:val>
          <c:extLst>
            <c:ext xmlns:c16="http://schemas.microsoft.com/office/drawing/2014/chart" uri="{C3380CC4-5D6E-409C-BE32-E72D297353CC}">
              <c16:uniqueId val="{00000008-3F5E-42A5-841C-776BBE4665C3}"/>
            </c:ext>
          </c:extLst>
        </c:ser>
        <c:ser>
          <c:idx val="9"/>
          <c:order val="9"/>
          <c:tx>
            <c:strRef>
              <c:f>'Group 43'!$A$13</c:f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43'!$H$2:$AB$2</c:f>
              <c:numCache>
                <c:formatCode>m/d/yy</c:formatCode>
                <c:ptCount val="3"/>
                <c:pt idx="0">
                  <c:v>45474</c:v>
                </c:pt>
                <c:pt idx="1">
                  <c:v>45481</c:v>
                </c:pt>
                <c:pt idx="2">
                  <c:v>45488</c:v>
                </c:pt>
              </c:numCache>
            </c:numRef>
          </c:cat>
          <c:val>
            <c:numRef>
              <c:f>'Group 43'!$H$13:$AB$13</c:f>
            </c:numRef>
          </c:val>
          <c:extLst>
            <c:ext xmlns:c16="http://schemas.microsoft.com/office/drawing/2014/chart" uri="{C3380CC4-5D6E-409C-BE32-E72D297353CC}">
              <c16:uniqueId val="{00000009-3F5E-42A5-841C-776BBE4665C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'Group 44'!$G$4</c:f>
          <c:strCache>
            <c:ptCount val="1"/>
            <c:pt idx="0">
              <c:v>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556800469335053E-2"/>
          <c:y val="9.805749227388029E-2"/>
          <c:w val="0.95779473790200742"/>
          <c:h val="0.8139421196526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'Group 44'!$A$4</c:f>
              <c:strCache>
                <c:ptCount val="1"/>
                <c:pt idx="0">
                  <c:v>.ET 44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44'!$H$2:$AB$2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44'!$H$4:$AB$4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25-4AF3-AEB9-008680311288}"/>
            </c:ext>
          </c:extLst>
        </c:ser>
        <c:ser>
          <c:idx val="1"/>
          <c:order val="1"/>
          <c:tx>
            <c:strRef>
              <c:f>'Group 44'!$A$5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44'!$H$2:$AB$2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44'!$H$5:$AB$5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25-4AF3-AEB9-008680311288}"/>
            </c:ext>
          </c:extLst>
        </c:ser>
        <c:ser>
          <c:idx val="2"/>
          <c:order val="2"/>
          <c:tx>
            <c:strRef>
              <c:f>'Group 44'!$A$6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44'!$H$2:$AB$2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44'!$H$6:$AB$6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25-4AF3-AEB9-008680311288}"/>
            </c:ext>
          </c:extLst>
        </c:ser>
        <c:ser>
          <c:idx val="3"/>
          <c:order val="3"/>
          <c:tx>
            <c:strRef>
              <c:f>'Group 44'!$A$7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44'!$H$2:$AB$2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44'!$H$7:$AB$7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525-4AF3-AEB9-008680311288}"/>
            </c:ext>
          </c:extLst>
        </c:ser>
        <c:ser>
          <c:idx val="4"/>
          <c:order val="4"/>
          <c:tx>
            <c:strRef>
              <c:f>'Group 44'!$A$8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44'!$H$2:$AB$2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44'!$H$8:$AB$8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525-4AF3-AEB9-008680311288}"/>
            </c:ext>
          </c:extLst>
        </c:ser>
        <c:ser>
          <c:idx val="5"/>
          <c:order val="5"/>
          <c:tx>
            <c:strRef>
              <c:f>'Group 44'!$A$9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44'!$H$2:$AB$2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44'!$H$9:$AB$9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525-4AF3-AEB9-008680311288}"/>
            </c:ext>
          </c:extLst>
        </c:ser>
        <c:ser>
          <c:idx val="6"/>
          <c:order val="6"/>
          <c:tx>
            <c:strRef>
              <c:f>'Group 44'!$A$10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44'!$H$2:$AB$2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44'!$H$10:$AB$10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525-4AF3-AEB9-008680311288}"/>
            </c:ext>
          </c:extLst>
        </c:ser>
        <c:ser>
          <c:idx val="7"/>
          <c:order val="7"/>
          <c:tx>
            <c:strRef>
              <c:f>'Group 44'!$A$11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44'!$H$2:$AB$2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44'!$H$11:$AB$11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525-4AF3-AEB9-008680311288}"/>
            </c:ext>
          </c:extLst>
        </c:ser>
        <c:ser>
          <c:idx val="8"/>
          <c:order val="8"/>
          <c:tx>
            <c:strRef>
              <c:f>'Group 44'!$A$12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44'!$H$2:$AB$2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44'!$H$12:$AB$12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525-4AF3-AEB9-008680311288}"/>
            </c:ext>
          </c:extLst>
        </c:ser>
        <c:ser>
          <c:idx val="9"/>
          <c:order val="9"/>
          <c:tx>
            <c:strRef>
              <c:f>'Group 44'!$A$13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44'!$H$2:$AB$2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44'!$H$13:$AB$13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525-4AF3-AEB9-00868031128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'Group 45'!$G$4</c:f>
          <c:strCache>
            <c:ptCount val="1"/>
            <c:pt idx="0">
              <c:v>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556800469335053E-2"/>
          <c:y val="9.805749227388029E-2"/>
          <c:w val="0.95779473790200742"/>
          <c:h val="0.8139421196526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'Group 45'!$A$4</c:f>
              <c:strCache>
                <c:ptCount val="1"/>
                <c:pt idx="0">
                  <c:v>.ET 45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45'!$H$2:$AB$2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45'!$H$4:$AB$4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AE-4F22-B171-D49FE36ADCF9}"/>
            </c:ext>
          </c:extLst>
        </c:ser>
        <c:ser>
          <c:idx val="1"/>
          <c:order val="1"/>
          <c:tx>
            <c:strRef>
              <c:f>'Group 45'!$A$5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45'!$H$2:$AB$2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45'!$H$5:$AB$5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AE-4F22-B171-D49FE36ADCF9}"/>
            </c:ext>
          </c:extLst>
        </c:ser>
        <c:ser>
          <c:idx val="2"/>
          <c:order val="2"/>
          <c:tx>
            <c:strRef>
              <c:f>'Group 45'!$A$6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45'!$H$2:$AB$2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45'!$H$6:$AB$6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AE-4F22-B171-D49FE36ADCF9}"/>
            </c:ext>
          </c:extLst>
        </c:ser>
        <c:ser>
          <c:idx val="3"/>
          <c:order val="3"/>
          <c:tx>
            <c:strRef>
              <c:f>'Group 45'!$A$7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45'!$H$2:$AB$2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45'!$H$7:$AB$7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FAE-4F22-B171-D49FE36ADCF9}"/>
            </c:ext>
          </c:extLst>
        </c:ser>
        <c:ser>
          <c:idx val="4"/>
          <c:order val="4"/>
          <c:tx>
            <c:strRef>
              <c:f>'Group 45'!$A$8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45'!$H$2:$AB$2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45'!$H$8:$AB$8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FAE-4F22-B171-D49FE36ADCF9}"/>
            </c:ext>
          </c:extLst>
        </c:ser>
        <c:ser>
          <c:idx val="5"/>
          <c:order val="5"/>
          <c:tx>
            <c:strRef>
              <c:f>'Group 45'!$A$9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45'!$H$2:$AB$2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45'!$H$9:$AB$9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FAE-4F22-B171-D49FE36ADCF9}"/>
            </c:ext>
          </c:extLst>
        </c:ser>
        <c:ser>
          <c:idx val="6"/>
          <c:order val="6"/>
          <c:tx>
            <c:strRef>
              <c:f>'Group 45'!$A$10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45'!$H$2:$AB$2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45'!$H$10:$AB$10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FAE-4F22-B171-D49FE36ADCF9}"/>
            </c:ext>
          </c:extLst>
        </c:ser>
        <c:ser>
          <c:idx val="7"/>
          <c:order val="7"/>
          <c:tx>
            <c:strRef>
              <c:f>'Group 45'!$A$11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45'!$H$2:$AB$2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45'!$H$11:$AB$11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FAE-4F22-B171-D49FE36ADCF9}"/>
            </c:ext>
          </c:extLst>
        </c:ser>
        <c:ser>
          <c:idx val="8"/>
          <c:order val="8"/>
          <c:tx>
            <c:strRef>
              <c:f>'Group 45'!$A$12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45'!$H$2:$AB$2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45'!$H$12:$AB$12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FAE-4F22-B171-D49FE36ADCF9}"/>
            </c:ext>
          </c:extLst>
        </c:ser>
        <c:ser>
          <c:idx val="9"/>
          <c:order val="9"/>
          <c:tx>
            <c:strRef>
              <c:f>'Group 45'!$A$13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45'!$H$2:$AB$2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45'!$H$13:$AB$13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FAE-4F22-B171-D49FE36ADCF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'Group 46'!$G$4</c:f>
          <c:strCache>
            <c:ptCount val="1"/>
            <c:pt idx="0">
              <c:v>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556800469335053E-2"/>
          <c:y val="9.805749227388029E-2"/>
          <c:w val="0.95779473790200742"/>
          <c:h val="0.8139421196526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'Group 46'!$A$4</c:f>
              <c:strCache>
                <c:ptCount val="1"/>
                <c:pt idx="0">
                  <c:v>.ET 46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46'!$H$2:$AB$2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46'!$H$4:$AB$4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0F-4D58-8495-7C5C4FB75CF4}"/>
            </c:ext>
          </c:extLst>
        </c:ser>
        <c:ser>
          <c:idx val="1"/>
          <c:order val="1"/>
          <c:tx>
            <c:strRef>
              <c:f>'Group 46'!$A$5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46'!$H$2:$AB$2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46'!$H$5:$AB$5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0F-4D58-8495-7C5C4FB75CF4}"/>
            </c:ext>
          </c:extLst>
        </c:ser>
        <c:ser>
          <c:idx val="2"/>
          <c:order val="2"/>
          <c:tx>
            <c:strRef>
              <c:f>'Group 46'!$A$6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46'!$H$2:$AB$2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46'!$H$6:$AB$6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0F-4D58-8495-7C5C4FB75CF4}"/>
            </c:ext>
          </c:extLst>
        </c:ser>
        <c:ser>
          <c:idx val="3"/>
          <c:order val="3"/>
          <c:tx>
            <c:strRef>
              <c:f>'Group 46'!$A$7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46'!$H$2:$AB$2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46'!$H$7:$AB$7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40F-4D58-8495-7C5C4FB75CF4}"/>
            </c:ext>
          </c:extLst>
        </c:ser>
        <c:ser>
          <c:idx val="4"/>
          <c:order val="4"/>
          <c:tx>
            <c:strRef>
              <c:f>'Group 46'!$A$8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46'!$H$2:$AB$2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46'!$H$8:$AB$8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40F-4D58-8495-7C5C4FB75CF4}"/>
            </c:ext>
          </c:extLst>
        </c:ser>
        <c:ser>
          <c:idx val="5"/>
          <c:order val="5"/>
          <c:tx>
            <c:strRef>
              <c:f>'Group 46'!$A$9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46'!$H$2:$AB$2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46'!$H$9:$AB$9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40F-4D58-8495-7C5C4FB75CF4}"/>
            </c:ext>
          </c:extLst>
        </c:ser>
        <c:ser>
          <c:idx val="6"/>
          <c:order val="6"/>
          <c:tx>
            <c:strRef>
              <c:f>'Group 46'!$A$10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46'!$H$2:$AB$2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46'!$H$10:$AB$10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40F-4D58-8495-7C5C4FB75CF4}"/>
            </c:ext>
          </c:extLst>
        </c:ser>
        <c:ser>
          <c:idx val="7"/>
          <c:order val="7"/>
          <c:tx>
            <c:strRef>
              <c:f>'Group 46'!$A$11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46'!$H$2:$AB$2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46'!$H$11:$AB$11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40F-4D58-8495-7C5C4FB75CF4}"/>
            </c:ext>
          </c:extLst>
        </c:ser>
        <c:ser>
          <c:idx val="8"/>
          <c:order val="8"/>
          <c:tx>
            <c:strRef>
              <c:f>'Group 46'!$A$12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46'!$H$2:$AB$2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46'!$H$12:$AB$12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40F-4D58-8495-7C5C4FB75CF4}"/>
            </c:ext>
          </c:extLst>
        </c:ser>
        <c:ser>
          <c:idx val="9"/>
          <c:order val="9"/>
          <c:tx>
            <c:strRef>
              <c:f>'Group 46'!$A$13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46'!$H$2:$AB$2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46'!$H$13:$AB$13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40F-4D58-8495-7C5C4FB75CF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'Group 47'!$G$4</c:f>
          <c:strCache>
            <c:ptCount val="1"/>
            <c:pt idx="0">
              <c:v>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556800469335053E-2"/>
          <c:y val="9.805749227388029E-2"/>
          <c:w val="0.95779473790200742"/>
          <c:h val="0.8139421196526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'Group 47'!$A$4</c:f>
              <c:strCache>
                <c:ptCount val="1"/>
                <c:pt idx="0">
                  <c:v>.ET 47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47'!$H$2:$AB$2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47'!$H$4:$AB$4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DD-4A80-8374-D56D00F22A65}"/>
            </c:ext>
          </c:extLst>
        </c:ser>
        <c:ser>
          <c:idx val="1"/>
          <c:order val="1"/>
          <c:tx>
            <c:strRef>
              <c:f>'Group 47'!$A$5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47'!$H$2:$AB$2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47'!$H$5:$AB$5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DD-4A80-8374-D56D00F22A65}"/>
            </c:ext>
          </c:extLst>
        </c:ser>
        <c:ser>
          <c:idx val="2"/>
          <c:order val="2"/>
          <c:tx>
            <c:strRef>
              <c:f>'Group 47'!$A$6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47'!$H$2:$AB$2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47'!$H$6:$AB$6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DD-4A80-8374-D56D00F22A65}"/>
            </c:ext>
          </c:extLst>
        </c:ser>
        <c:ser>
          <c:idx val="3"/>
          <c:order val="3"/>
          <c:tx>
            <c:strRef>
              <c:f>'Group 47'!$A$7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47'!$H$2:$AB$2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47'!$H$7:$AB$7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4DD-4A80-8374-D56D00F22A65}"/>
            </c:ext>
          </c:extLst>
        </c:ser>
        <c:ser>
          <c:idx val="4"/>
          <c:order val="4"/>
          <c:tx>
            <c:strRef>
              <c:f>'Group 47'!$A$8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47'!$H$2:$AB$2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47'!$H$8:$AB$8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4DD-4A80-8374-D56D00F22A65}"/>
            </c:ext>
          </c:extLst>
        </c:ser>
        <c:ser>
          <c:idx val="5"/>
          <c:order val="5"/>
          <c:tx>
            <c:strRef>
              <c:f>'Group 47'!$A$9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47'!$H$2:$AB$2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47'!$H$9:$AB$9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4DD-4A80-8374-D56D00F22A65}"/>
            </c:ext>
          </c:extLst>
        </c:ser>
        <c:ser>
          <c:idx val="6"/>
          <c:order val="6"/>
          <c:tx>
            <c:strRef>
              <c:f>'Group 47'!$A$10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47'!$H$2:$AB$2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47'!$H$10:$AB$10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4DD-4A80-8374-D56D00F22A65}"/>
            </c:ext>
          </c:extLst>
        </c:ser>
        <c:ser>
          <c:idx val="7"/>
          <c:order val="7"/>
          <c:tx>
            <c:strRef>
              <c:f>'Group 47'!$A$11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47'!$H$2:$AB$2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47'!$H$11:$AB$11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4DD-4A80-8374-D56D00F22A65}"/>
            </c:ext>
          </c:extLst>
        </c:ser>
        <c:ser>
          <c:idx val="8"/>
          <c:order val="8"/>
          <c:tx>
            <c:strRef>
              <c:f>'Group 47'!$A$12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47'!$H$2:$AB$2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47'!$H$12:$AB$12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4DD-4A80-8374-D56D00F22A65}"/>
            </c:ext>
          </c:extLst>
        </c:ser>
        <c:ser>
          <c:idx val="9"/>
          <c:order val="9"/>
          <c:tx>
            <c:strRef>
              <c:f>'Group 47'!$A$13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47'!$H$2:$AB$2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47'!$H$13:$AB$13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4DD-4A80-8374-D56D00F22A6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'Group 48'!$G$4</c:f>
          <c:strCache>
            <c:ptCount val="1"/>
            <c:pt idx="0">
              <c:v>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556800469335053E-2"/>
          <c:y val="9.805749227388029E-2"/>
          <c:w val="0.95779473790200742"/>
          <c:h val="0.8139421196526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'Group 48'!$A$4</c:f>
              <c:strCache>
                <c:ptCount val="1"/>
                <c:pt idx="0">
                  <c:v>.ET 48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48'!$H$2:$AB$2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48'!$H$4:$AB$4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41-4002-9AEE-2077B5725FD4}"/>
            </c:ext>
          </c:extLst>
        </c:ser>
        <c:ser>
          <c:idx val="1"/>
          <c:order val="1"/>
          <c:tx>
            <c:strRef>
              <c:f>'Group 48'!$A$5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48'!$H$2:$AB$2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48'!$H$5:$AB$5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41-4002-9AEE-2077B5725FD4}"/>
            </c:ext>
          </c:extLst>
        </c:ser>
        <c:ser>
          <c:idx val="2"/>
          <c:order val="2"/>
          <c:tx>
            <c:strRef>
              <c:f>'Group 48'!$A$6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48'!$H$2:$AB$2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48'!$H$6:$AB$6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41-4002-9AEE-2077B5725FD4}"/>
            </c:ext>
          </c:extLst>
        </c:ser>
        <c:ser>
          <c:idx val="3"/>
          <c:order val="3"/>
          <c:tx>
            <c:strRef>
              <c:f>'Group 48'!$A$7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48'!$H$2:$AB$2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48'!$H$7:$AB$7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741-4002-9AEE-2077B5725FD4}"/>
            </c:ext>
          </c:extLst>
        </c:ser>
        <c:ser>
          <c:idx val="4"/>
          <c:order val="4"/>
          <c:tx>
            <c:strRef>
              <c:f>'Group 48'!$A$8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48'!$H$2:$AB$2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48'!$H$8:$AB$8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741-4002-9AEE-2077B5725FD4}"/>
            </c:ext>
          </c:extLst>
        </c:ser>
        <c:ser>
          <c:idx val="5"/>
          <c:order val="5"/>
          <c:tx>
            <c:strRef>
              <c:f>'Group 48'!$A$9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48'!$H$2:$AB$2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48'!$H$9:$AB$9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741-4002-9AEE-2077B5725FD4}"/>
            </c:ext>
          </c:extLst>
        </c:ser>
        <c:ser>
          <c:idx val="6"/>
          <c:order val="6"/>
          <c:tx>
            <c:strRef>
              <c:f>'Group 48'!$A$10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48'!$H$2:$AB$2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48'!$H$10:$AB$10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741-4002-9AEE-2077B5725FD4}"/>
            </c:ext>
          </c:extLst>
        </c:ser>
        <c:ser>
          <c:idx val="7"/>
          <c:order val="7"/>
          <c:tx>
            <c:strRef>
              <c:f>'Group 48'!$A$11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48'!$H$2:$AB$2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48'!$H$11:$AB$11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741-4002-9AEE-2077B5725FD4}"/>
            </c:ext>
          </c:extLst>
        </c:ser>
        <c:ser>
          <c:idx val="8"/>
          <c:order val="8"/>
          <c:tx>
            <c:strRef>
              <c:f>'Group 48'!$A$12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48'!$H$2:$AB$2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48'!$H$12:$AB$12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741-4002-9AEE-2077B5725FD4}"/>
            </c:ext>
          </c:extLst>
        </c:ser>
        <c:ser>
          <c:idx val="9"/>
          <c:order val="9"/>
          <c:tx>
            <c:strRef>
              <c:f>'Group 48'!$A$13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48'!$H$2:$AB$2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48'!$H$13:$AB$13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741-4002-9AEE-2077B5725FD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'Group 49'!$G$4</c:f>
          <c:strCache>
            <c:ptCount val="1"/>
            <c:pt idx="0">
              <c:v>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556800469335053E-2"/>
          <c:y val="9.805749227388029E-2"/>
          <c:w val="0.95779473790200742"/>
          <c:h val="0.8139421196526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'Group 49'!$A$4</c:f>
              <c:strCache>
                <c:ptCount val="1"/>
                <c:pt idx="0">
                  <c:v>.ET 49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49'!$H$2:$AB$2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49'!$H$4:$AB$4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B4-4346-B0D0-EAF5569C4F05}"/>
            </c:ext>
          </c:extLst>
        </c:ser>
        <c:ser>
          <c:idx val="1"/>
          <c:order val="1"/>
          <c:tx>
            <c:strRef>
              <c:f>'Group 49'!$A$5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49'!$H$2:$AB$2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49'!$H$5:$AB$5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B4-4346-B0D0-EAF5569C4F05}"/>
            </c:ext>
          </c:extLst>
        </c:ser>
        <c:ser>
          <c:idx val="2"/>
          <c:order val="2"/>
          <c:tx>
            <c:strRef>
              <c:f>'Group 49'!$A$6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49'!$H$2:$AB$2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49'!$H$6:$AB$6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B4-4346-B0D0-EAF5569C4F05}"/>
            </c:ext>
          </c:extLst>
        </c:ser>
        <c:ser>
          <c:idx val="3"/>
          <c:order val="3"/>
          <c:tx>
            <c:strRef>
              <c:f>'Group 49'!$A$7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49'!$H$2:$AB$2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49'!$H$7:$AB$7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DB4-4346-B0D0-EAF5569C4F05}"/>
            </c:ext>
          </c:extLst>
        </c:ser>
        <c:ser>
          <c:idx val="4"/>
          <c:order val="4"/>
          <c:tx>
            <c:strRef>
              <c:f>'Group 49'!$A$8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49'!$H$2:$AB$2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49'!$H$8:$AB$8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DB4-4346-B0D0-EAF5569C4F05}"/>
            </c:ext>
          </c:extLst>
        </c:ser>
        <c:ser>
          <c:idx val="5"/>
          <c:order val="5"/>
          <c:tx>
            <c:strRef>
              <c:f>'Group 49'!$A$9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49'!$H$2:$AB$2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49'!$H$9:$AB$9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DB4-4346-B0D0-EAF5569C4F05}"/>
            </c:ext>
          </c:extLst>
        </c:ser>
        <c:ser>
          <c:idx val="6"/>
          <c:order val="6"/>
          <c:tx>
            <c:strRef>
              <c:f>'Group 49'!$A$10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49'!$H$2:$AB$2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49'!$H$10:$AB$10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DB4-4346-B0D0-EAF5569C4F05}"/>
            </c:ext>
          </c:extLst>
        </c:ser>
        <c:ser>
          <c:idx val="7"/>
          <c:order val="7"/>
          <c:tx>
            <c:strRef>
              <c:f>'Group 49'!$A$11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49'!$H$2:$AB$2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49'!$H$11:$AB$11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DB4-4346-B0D0-EAF5569C4F05}"/>
            </c:ext>
          </c:extLst>
        </c:ser>
        <c:ser>
          <c:idx val="8"/>
          <c:order val="8"/>
          <c:tx>
            <c:strRef>
              <c:f>'Group 49'!$A$12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49'!$H$2:$AB$2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49'!$H$12:$AB$12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DB4-4346-B0D0-EAF5569C4F05}"/>
            </c:ext>
          </c:extLst>
        </c:ser>
        <c:ser>
          <c:idx val="9"/>
          <c:order val="9"/>
          <c:tx>
            <c:strRef>
              <c:f>'Group 49'!$A$13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49'!$H$2:$AB$2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49'!$H$13:$AB$13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DB4-4346-B0D0-EAF5569C4F0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'Group 55'!$G$4</c:f>
          <c:strCache>
            <c:ptCount val="1"/>
            <c:pt idx="0">
              <c:v>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556800469335053E-2"/>
          <c:y val="9.805749227388029E-2"/>
          <c:w val="0.95779473790200742"/>
          <c:h val="0.8139421196526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'Group 55'!$A$4</c:f>
              <c:strCache>
                <c:ptCount val="1"/>
                <c:pt idx="0">
                  <c:v>.ET 55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55'!$H$2:$AB$2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55'!$H$4:$AB$4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19-475C-A1D0-DF86E73DFC17}"/>
            </c:ext>
          </c:extLst>
        </c:ser>
        <c:ser>
          <c:idx val="1"/>
          <c:order val="1"/>
          <c:tx>
            <c:strRef>
              <c:f>'Group 55'!$A$5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55'!$H$2:$AB$2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55'!$H$5:$AB$5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19-475C-A1D0-DF86E73DFC17}"/>
            </c:ext>
          </c:extLst>
        </c:ser>
        <c:ser>
          <c:idx val="2"/>
          <c:order val="2"/>
          <c:tx>
            <c:strRef>
              <c:f>'Group 55'!$A$6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55'!$H$2:$AB$2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55'!$H$6:$AB$6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19-475C-A1D0-DF86E73DFC17}"/>
            </c:ext>
          </c:extLst>
        </c:ser>
        <c:ser>
          <c:idx val="3"/>
          <c:order val="3"/>
          <c:tx>
            <c:strRef>
              <c:f>'Group 55'!$A$7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55'!$H$2:$AB$2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55'!$H$7:$AB$7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419-475C-A1D0-DF86E73DFC17}"/>
            </c:ext>
          </c:extLst>
        </c:ser>
        <c:ser>
          <c:idx val="4"/>
          <c:order val="4"/>
          <c:tx>
            <c:strRef>
              <c:f>'Group 55'!$A$8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55'!$H$2:$AB$2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55'!$H$8:$AB$8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419-475C-A1D0-DF86E73DFC17}"/>
            </c:ext>
          </c:extLst>
        </c:ser>
        <c:ser>
          <c:idx val="5"/>
          <c:order val="5"/>
          <c:tx>
            <c:strRef>
              <c:f>'Group 55'!$A$9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55'!$H$2:$AB$2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55'!$H$9:$AB$9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419-475C-A1D0-DF86E73DFC17}"/>
            </c:ext>
          </c:extLst>
        </c:ser>
        <c:ser>
          <c:idx val="6"/>
          <c:order val="6"/>
          <c:tx>
            <c:strRef>
              <c:f>'Group 55'!$A$10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55'!$H$2:$AB$2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55'!$H$10:$AB$10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419-475C-A1D0-DF86E73DFC17}"/>
            </c:ext>
          </c:extLst>
        </c:ser>
        <c:ser>
          <c:idx val="7"/>
          <c:order val="7"/>
          <c:tx>
            <c:strRef>
              <c:f>'Group 55'!$A$11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55'!$H$2:$AB$2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55'!$H$11:$AB$11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419-475C-A1D0-DF86E73DFC17}"/>
            </c:ext>
          </c:extLst>
        </c:ser>
        <c:ser>
          <c:idx val="8"/>
          <c:order val="8"/>
          <c:tx>
            <c:strRef>
              <c:f>'Group 55'!$A$12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55'!$H$2:$AB$2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55'!$H$12:$AB$12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419-475C-A1D0-DF86E73DFC17}"/>
            </c:ext>
          </c:extLst>
        </c:ser>
        <c:ser>
          <c:idx val="9"/>
          <c:order val="9"/>
          <c:tx>
            <c:strRef>
              <c:f>'Group 55'!$A$13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55'!$H$2:$AB$2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55'!$H$13:$AB$13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419-475C-A1D0-DF86E73DFC1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'Group 56'!$G$4</c:f>
          <c:strCache>
            <c:ptCount val="1"/>
            <c:pt idx="0">
              <c:v>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556800469335053E-2"/>
          <c:y val="9.805749227388029E-2"/>
          <c:w val="0.95779473790200742"/>
          <c:h val="0.8139421196526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'Group 56'!$A$4</c:f>
              <c:strCache>
                <c:ptCount val="1"/>
                <c:pt idx="0">
                  <c:v>.ET 56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56'!$H$2:$AB$2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56'!$H$4:$AB$4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3B-4ED9-8F10-BEE9864E3C16}"/>
            </c:ext>
          </c:extLst>
        </c:ser>
        <c:ser>
          <c:idx val="1"/>
          <c:order val="1"/>
          <c:tx>
            <c:strRef>
              <c:f>'Group 56'!$A$5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56'!$H$2:$AB$2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56'!$H$5:$AB$5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3B-4ED9-8F10-BEE9864E3C16}"/>
            </c:ext>
          </c:extLst>
        </c:ser>
        <c:ser>
          <c:idx val="2"/>
          <c:order val="2"/>
          <c:tx>
            <c:strRef>
              <c:f>'Group 56'!$A$6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56'!$H$2:$AB$2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56'!$H$6:$AB$6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3B-4ED9-8F10-BEE9864E3C16}"/>
            </c:ext>
          </c:extLst>
        </c:ser>
        <c:ser>
          <c:idx val="3"/>
          <c:order val="3"/>
          <c:tx>
            <c:strRef>
              <c:f>'Group 56'!$A$7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56'!$H$2:$AB$2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56'!$H$7:$AB$7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F3B-4ED9-8F10-BEE9864E3C16}"/>
            </c:ext>
          </c:extLst>
        </c:ser>
        <c:ser>
          <c:idx val="4"/>
          <c:order val="4"/>
          <c:tx>
            <c:strRef>
              <c:f>'Group 56'!$A$8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56'!$H$2:$AB$2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56'!$H$8:$AB$8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F3B-4ED9-8F10-BEE9864E3C16}"/>
            </c:ext>
          </c:extLst>
        </c:ser>
        <c:ser>
          <c:idx val="5"/>
          <c:order val="5"/>
          <c:tx>
            <c:strRef>
              <c:f>'Group 56'!$A$9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56'!$H$2:$AB$2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56'!$H$9:$AB$9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F3B-4ED9-8F10-BEE9864E3C16}"/>
            </c:ext>
          </c:extLst>
        </c:ser>
        <c:ser>
          <c:idx val="6"/>
          <c:order val="6"/>
          <c:tx>
            <c:strRef>
              <c:f>'Group 56'!$A$10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56'!$H$2:$AB$2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56'!$H$10:$AB$10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F3B-4ED9-8F10-BEE9864E3C16}"/>
            </c:ext>
          </c:extLst>
        </c:ser>
        <c:ser>
          <c:idx val="7"/>
          <c:order val="7"/>
          <c:tx>
            <c:strRef>
              <c:f>'Group 56'!$A$11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56'!$H$2:$AB$2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56'!$H$11:$AB$11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F3B-4ED9-8F10-BEE9864E3C16}"/>
            </c:ext>
          </c:extLst>
        </c:ser>
        <c:ser>
          <c:idx val="8"/>
          <c:order val="8"/>
          <c:tx>
            <c:strRef>
              <c:f>'Group 56'!$A$12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56'!$H$2:$AB$2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56'!$H$12:$AB$12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F3B-4ED9-8F10-BEE9864E3C16}"/>
            </c:ext>
          </c:extLst>
        </c:ser>
        <c:ser>
          <c:idx val="9"/>
          <c:order val="9"/>
          <c:tx>
            <c:strRef>
              <c:f>'Group 56'!$A$13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56'!$H$2:$AB$2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56'!$H$13:$AB$13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F3B-4ED9-8F10-BEE9864E3C1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'Group 57'!$G$4</c:f>
          <c:strCache>
            <c:ptCount val="1"/>
            <c:pt idx="0">
              <c:v>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556800469335053E-2"/>
          <c:y val="9.805749227388029E-2"/>
          <c:w val="0.95779473790200742"/>
          <c:h val="0.8139421196526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'Group 57'!$A$4</c:f>
              <c:strCache>
                <c:ptCount val="1"/>
                <c:pt idx="0">
                  <c:v>.ET 57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57'!$H$2:$AB$2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57'!$H$4:$AB$4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34-47AF-9B62-3A8F36846466}"/>
            </c:ext>
          </c:extLst>
        </c:ser>
        <c:ser>
          <c:idx val="1"/>
          <c:order val="1"/>
          <c:tx>
            <c:strRef>
              <c:f>'Group 57'!$A$5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57'!$H$2:$AB$2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57'!$H$5:$AB$5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34-47AF-9B62-3A8F36846466}"/>
            </c:ext>
          </c:extLst>
        </c:ser>
        <c:ser>
          <c:idx val="2"/>
          <c:order val="2"/>
          <c:tx>
            <c:strRef>
              <c:f>'Group 57'!$A$6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57'!$H$2:$AB$2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57'!$H$6:$AB$6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34-47AF-9B62-3A8F36846466}"/>
            </c:ext>
          </c:extLst>
        </c:ser>
        <c:ser>
          <c:idx val="3"/>
          <c:order val="3"/>
          <c:tx>
            <c:strRef>
              <c:f>'Group 57'!$A$7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57'!$H$2:$AB$2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57'!$H$7:$AB$7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934-47AF-9B62-3A8F36846466}"/>
            </c:ext>
          </c:extLst>
        </c:ser>
        <c:ser>
          <c:idx val="4"/>
          <c:order val="4"/>
          <c:tx>
            <c:strRef>
              <c:f>'Group 57'!$A$8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57'!$H$2:$AB$2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57'!$H$8:$AB$8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934-47AF-9B62-3A8F36846466}"/>
            </c:ext>
          </c:extLst>
        </c:ser>
        <c:ser>
          <c:idx val="5"/>
          <c:order val="5"/>
          <c:tx>
            <c:strRef>
              <c:f>'Group 57'!$A$9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57'!$H$2:$AB$2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57'!$H$9:$AB$9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934-47AF-9B62-3A8F36846466}"/>
            </c:ext>
          </c:extLst>
        </c:ser>
        <c:ser>
          <c:idx val="6"/>
          <c:order val="6"/>
          <c:tx>
            <c:strRef>
              <c:f>'Group 57'!$A$10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57'!$H$2:$AB$2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57'!$H$10:$AB$10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934-47AF-9B62-3A8F36846466}"/>
            </c:ext>
          </c:extLst>
        </c:ser>
        <c:ser>
          <c:idx val="7"/>
          <c:order val="7"/>
          <c:tx>
            <c:strRef>
              <c:f>'Group 57'!$A$11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57'!$H$2:$AB$2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57'!$H$11:$AB$11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934-47AF-9B62-3A8F36846466}"/>
            </c:ext>
          </c:extLst>
        </c:ser>
        <c:ser>
          <c:idx val="8"/>
          <c:order val="8"/>
          <c:tx>
            <c:strRef>
              <c:f>'Group 57'!$A$12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57'!$H$2:$AB$2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57'!$H$12:$AB$12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934-47AF-9B62-3A8F36846466}"/>
            </c:ext>
          </c:extLst>
        </c:ser>
        <c:ser>
          <c:idx val="9"/>
          <c:order val="9"/>
          <c:tx>
            <c:strRef>
              <c:f>'Group 57'!$A$13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57'!$H$2:$AB$2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57'!$H$13:$AB$13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934-47AF-9B62-3A8F3684646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'Group 58'!$G$4</c:f>
          <c:strCache>
            <c:ptCount val="1"/>
            <c:pt idx="0">
              <c:v>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556800469335053E-2"/>
          <c:y val="9.805749227388029E-2"/>
          <c:w val="0.95779473790200742"/>
          <c:h val="0.8139421196526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'Group 58'!$A$4</c:f>
              <c:strCache>
                <c:ptCount val="1"/>
                <c:pt idx="0">
                  <c:v>.ET 58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58'!$H$2:$AB$2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58'!$H$4:$AB$4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06-44A6-AB26-D2E1B5245E01}"/>
            </c:ext>
          </c:extLst>
        </c:ser>
        <c:ser>
          <c:idx val="1"/>
          <c:order val="1"/>
          <c:tx>
            <c:strRef>
              <c:f>'Group 58'!$A$5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58'!$H$2:$AB$2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58'!$H$5:$AB$5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06-44A6-AB26-D2E1B5245E01}"/>
            </c:ext>
          </c:extLst>
        </c:ser>
        <c:ser>
          <c:idx val="2"/>
          <c:order val="2"/>
          <c:tx>
            <c:strRef>
              <c:f>'Group 58'!$A$6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58'!$H$2:$AB$2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58'!$H$6:$AB$6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06-44A6-AB26-D2E1B5245E01}"/>
            </c:ext>
          </c:extLst>
        </c:ser>
        <c:ser>
          <c:idx val="3"/>
          <c:order val="3"/>
          <c:tx>
            <c:strRef>
              <c:f>'Group 58'!$A$7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58'!$H$2:$AB$2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58'!$H$7:$AB$7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406-44A6-AB26-D2E1B5245E01}"/>
            </c:ext>
          </c:extLst>
        </c:ser>
        <c:ser>
          <c:idx val="4"/>
          <c:order val="4"/>
          <c:tx>
            <c:strRef>
              <c:f>'Group 58'!$A$8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58'!$H$2:$AB$2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58'!$H$8:$AB$8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406-44A6-AB26-D2E1B5245E01}"/>
            </c:ext>
          </c:extLst>
        </c:ser>
        <c:ser>
          <c:idx val="5"/>
          <c:order val="5"/>
          <c:tx>
            <c:strRef>
              <c:f>'Group 58'!$A$9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58'!$H$2:$AB$2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58'!$H$9:$AB$9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406-44A6-AB26-D2E1B5245E01}"/>
            </c:ext>
          </c:extLst>
        </c:ser>
        <c:ser>
          <c:idx val="6"/>
          <c:order val="6"/>
          <c:tx>
            <c:strRef>
              <c:f>'Group 58'!$A$10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58'!$H$2:$AB$2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58'!$H$10:$AB$10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406-44A6-AB26-D2E1B5245E01}"/>
            </c:ext>
          </c:extLst>
        </c:ser>
        <c:ser>
          <c:idx val="7"/>
          <c:order val="7"/>
          <c:tx>
            <c:strRef>
              <c:f>'Group 58'!$A$11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58'!$H$2:$AB$2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58'!$H$11:$AB$11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406-44A6-AB26-D2E1B5245E01}"/>
            </c:ext>
          </c:extLst>
        </c:ser>
        <c:ser>
          <c:idx val="8"/>
          <c:order val="8"/>
          <c:tx>
            <c:strRef>
              <c:f>'Group 58'!$A$12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58'!$H$2:$AB$2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58'!$H$12:$AB$12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406-44A6-AB26-D2E1B5245E01}"/>
            </c:ext>
          </c:extLst>
        </c:ser>
        <c:ser>
          <c:idx val="9"/>
          <c:order val="9"/>
          <c:tx>
            <c:strRef>
              <c:f>'Group 58'!$A$13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58'!$H$2:$AB$2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58'!$H$13:$AB$13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406-44A6-AB26-D2E1B5245E0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'Group 59'!$G$4</c:f>
          <c:strCache>
            <c:ptCount val="1"/>
            <c:pt idx="0">
              <c:v>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556800469335053E-2"/>
          <c:y val="9.805749227388029E-2"/>
          <c:w val="0.95779473790200742"/>
          <c:h val="0.8139421196526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'Group 59'!$A$4</c:f>
              <c:strCache>
                <c:ptCount val="1"/>
                <c:pt idx="0">
                  <c:v>.ET 59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59'!$H$2:$AB$2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59'!$H$4:$AB$4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DF-47AD-A852-63BACF562C03}"/>
            </c:ext>
          </c:extLst>
        </c:ser>
        <c:ser>
          <c:idx val="1"/>
          <c:order val="1"/>
          <c:tx>
            <c:strRef>
              <c:f>'Group 59'!$A$5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59'!$H$2:$AB$2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59'!$H$5:$AB$5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DF-47AD-A852-63BACF562C03}"/>
            </c:ext>
          </c:extLst>
        </c:ser>
        <c:ser>
          <c:idx val="2"/>
          <c:order val="2"/>
          <c:tx>
            <c:strRef>
              <c:f>'Group 59'!$A$6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59'!$H$2:$AB$2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59'!$H$6:$AB$6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DF-47AD-A852-63BACF562C03}"/>
            </c:ext>
          </c:extLst>
        </c:ser>
        <c:ser>
          <c:idx val="3"/>
          <c:order val="3"/>
          <c:tx>
            <c:strRef>
              <c:f>'Group 59'!$A$7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59'!$H$2:$AB$2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59'!$H$7:$AB$7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4DF-47AD-A852-63BACF562C03}"/>
            </c:ext>
          </c:extLst>
        </c:ser>
        <c:ser>
          <c:idx val="4"/>
          <c:order val="4"/>
          <c:tx>
            <c:strRef>
              <c:f>'Group 59'!$A$8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59'!$H$2:$AB$2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59'!$H$8:$AB$8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4DF-47AD-A852-63BACF562C03}"/>
            </c:ext>
          </c:extLst>
        </c:ser>
        <c:ser>
          <c:idx val="5"/>
          <c:order val="5"/>
          <c:tx>
            <c:strRef>
              <c:f>'Group 59'!$A$9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59'!$H$2:$AB$2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59'!$H$9:$AB$9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4DF-47AD-A852-63BACF562C03}"/>
            </c:ext>
          </c:extLst>
        </c:ser>
        <c:ser>
          <c:idx val="6"/>
          <c:order val="6"/>
          <c:tx>
            <c:strRef>
              <c:f>'Group 59'!$A$10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59'!$H$2:$AB$2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59'!$H$10:$AB$10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4DF-47AD-A852-63BACF562C03}"/>
            </c:ext>
          </c:extLst>
        </c:ser>
        <c:ser>
          <c:idx val="7"/>
          <c:order val="7"/>
          <c:tx>
            <c:strRef>
              <c:f>'Group 59'!$A$11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59'!$H$2:$AB$2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59'!$H$11:$AB$11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4DF-47AD-A852-63BACF562C03}"/>
            </c:ext>
          </c:extLst>
        </c:ser>
        <c:ser>
          <c:idx val="8"/>
          <c:order val="8"/>
          <c:tx>
            <c:strRef>
              <c:f>'Group 59'!$A$12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59'!$H$2:$AB$2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59'!$H$12:$AB$12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4DF-47AD-A852-63BACF562C03}"/>
            </c:ext>
          </c:extLst>
        </c:ser>
        <c:ser>
          <c:idx val="9"/>
          <c:order val="9"/>
          <c:tx>
            <c:strRef>
              <c:f>'Group 59'!$A$13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59'!$H$2:$AB$2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59'!$H$13:$AB$13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4DF-47AD-A852-63BACF562C0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'Group 60'!$G$4</c:f>
          <c:strCache>
            <c:ptCount val="1"/>
            <c:pt idx="0">
              <c:v>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556800469335053E-2"/>
          <c:y val="9.805749227388029E-2"/>
          <c:w val="0.95779473790200742"/>
          <c:h val="0.8139421196526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'Group 60'!$A$4</c:f>
              <c:strCache>
                <c:ptCount val="1"/>
                <c:pt idx="0">
                  <c:v>.ET 60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60'!$H$2:$AB$2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60'!$H$4:$AB$4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46-4C6C-AB02-75980B7F2ACB}"/>
            </c:ext>
          </c:extLst>
        </c:ser>
        <c:ser>
          <c:idx val="1"/>
          <c:order val="1"/>
          <c:tx>
            <c:strRef>
              <c:f>'Group 60'!$A$5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60'!$H$2:$AB$2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60'!$H$5:$AB$5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46-4C6C-AB02-75980B7F2ACB}"/>
            </c:ext>
          </c:extLst>
        </c:ser>
        <c:ser>
          <c:idx val="2"/>
          <c:order val="2"/>
          <c:tx>
            <c:strRef>
              <c:f>'Group 60'!$A$6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60'!$H$2:$AB$2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60'!$H$6:$AB$6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46-4C6C-AB02-75980B7F2ACB}"/>
            </c:ext>
          </c:extLst>
        </c:ser>
        <c:ser>
          <c:idx val="3"/>
          <c:order val="3"/>
          <c:tx>
            <c:strRef>
              <c:f>'Group 60'!$A$7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60'!$H$2:$AB$2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60'!$H$7:$AB$7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946-4C6C-AB02-75980B7F2ACB}"/>
            </c:ext>
          </c:extLst>
        </c:ser>
        <c:ser>
          <c:idx val="4"/>
          <c:order val="4"/>
          <c:tx>
            <c:strRef>
              <c:f>'Group 60'!$A$8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60'!$H$2:$AB$2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60'!$H$8:$AB$8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946-4C6C-AB02-75980B7F2ACB}"/>
            </c:ext>
          </c:extLst>
        </c:ser>
        <c:ser>
          <c:idx val="5"/>
          <c:order val="5"/>
          <c:tx>
            <c:strRef>
              <c:f>'Group 60'!$A$9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60'!$H$2:$AB$2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60'!$H$9:$AB$9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946-4C6C-AB02-75980B7F2ACB}"/>
            </c:ext>
          </c:extLst>
        </c:ser>
        <c:ser>
          <c:idx val="6"/>
          <c:order val="6"/>
          <c:tx>
            <c:strRef>
              <c:f>'Group 60'!$A$10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60'!$H$2:$AB$2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60'!$H$10:$AB$10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946-4C6C-AB02-75980B7F2ACB}"/>
            </c:ext>
          </c:extLst>
        </c:ser>
        <c:ser>
          <c:idx val="7"/>
          <c:order val="7"/>
          <c:tx>
            <c:strRef>
              <c:f>'Group 60'!$A$11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60'!$H$2:$AB$2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60'!$H$11:$AB$11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946-4C6C-AB02-75980B7F2ACB}"/>
            </c:ext>
          </c:extLst>
        </c:ser>
        <c:ser>
          <c:idx val="8"/>
          <c:order val="8"/>
          <c:tx>
            <c:strRef>
              <c:f>'Group 60'!$A$12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60'!$H$2:$AB$2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60'!$H$12:$AB$12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946-4C6C-AB02-75980B7F2ACB}"/>
            </c:ext>
          </c:extLst>
        </c:ser>
        <c:ser>
          <c:idx val="9"/>
          <c:order val="9"/>
          <c:tx>
            <c:strRef>
              <c:f>'Group 60'!$A$13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60'!$H$2:$AB$2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60'!$H$13:$AB$13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946-4C6C-AB02-75980B7F2AC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'Group 61'!$G$4</c:f>
          <c:strCache>
            <c:ptCount val="1"/>
            <c:pt idx="0">
              <c:v>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556800469335053E-2"/>
          <c:y val="9.805749227388029E-2"/>
          <c:w val="0.95779473790200742"/>
          <c:h val="0.8139421196526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'Group 61'!$A$4</c:f>
              <c:strCache>
                <c:ptCount val="1"/>
                <c:pt idx="0">
                  <c:v>.ET 61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61'!$H$2:$AB$2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61'!$H$4:$AB$4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8F-471F-9D5E-28E15B4B3D3A}"/>
            </c:ext>
          </c:extLst>
        </c:ser>
        <c:ser>
          <c:idx val="1"/>
          <c:order val="1"/>
          <c:tx>
            <c:strRef>
              <c:f>'Group 61'!$A$5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61'!$H$2:$AB$2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61'!$H$5:$AB$5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8F-471F-9D5E-28E15B4B3D3A}"/>
            </c:ext>
          </c:extLst>
        </c:ser>
        <c:ser>
          <c:idx val="2"/>
          <c:order val="2"/>
          <c:tx>
            <c:strRef>
              <c:f>'Group 61'!$A$6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61'!$H$2:$AB$2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61'!$H$6:$AB$6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8F-471F-9D5E-28E15B4B3D3A}"/>
            </c:ext>
          </c:extLst>
        </c:ser>
        <c:ser>
          <c:idx val="3"/>
          <c:order val="3"/>
          <c:tx>
            <c:strRef>
              <c:f>'Group 61'!$A$7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61'!$H$2:$AB$2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61'!$H$7:$AB$7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C8F-471F-9D5E-28E15B4B3D3A}"/>
            </c:ext>
          </c:extLst>
        </c:ser>
        <c:ser>
          <c:idx val="4"/>
          <c:order val="4"/>
          <c:tx>
            <c:strRef>
              <c:f>'Group 61'!$A$8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61'!$H$2:$AB$2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61'!$H$8:$AB$8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C8F-471F-9D5E-28E15B4B3D3A}"/>
            </c:ext>
          </c:extLst>
        </c:ser>
        <c:ser>
          <c:idx val="5"/>
          <c:order val="5"/>
          <c:tx>
            <c:strRef>
              <c:f>'Group 61'!$A$9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61'!$H$2:$AB$2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61'!$H$9:$AB$9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C8F-471F-9D5E-28E15B4B3D3A}"/>
            </c:ext>
          </c:extLst>
        </c:ser>
        <c:ser>
          <c:idx val="6"/>
          <c:order val="6"/>
          <c:tx>
            <c:strRef>
              <c:f>'Group 61'!$A$10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61'!$H$2:$AB$2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61'!$H$10:$AB$10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C8F-471F-9D5E-28E15B4B3D3A}"/>
            </c:ext>
          </c:extLst>
        </c:ser>
        <c:ser>
          <c:idx val="7"/>
          <c:order val="7"/>
          <c:tx>
            <c:strRef>
              <c:f>'Group 61'!$A$11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61'!$H$2:$AB$2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61'!$H$11:$AB$11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C8F-471F-9D5E-28E15B4B3D3A}"/>
            </c:ext>
          </c:extLst>
        </c:ser>
        <c:ser>
          <c:idx val="8"/>
          <c:order val="8"/>
          <c:tx>
            <c:strRef>
              <c:f>'Group 61'!$A$12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61'!$H$2:$AB$2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61'!$H$12:$AB$12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C8F-471F-9D5E-28E15B4B3D3A}"/>
            </c:ext>
          </c:extLst>
        </c:ser>
        <c:ser>
          <c:idx val="9"/>
          <c:order val="9"/>
          <c:tx>
            <c:strRef>
              <c:f>'Group 61'!$A$13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61'!$H$2:$AB$2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61'!$H$13:$AB$13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C8F-471F-9D5E-28E15B4B3D3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'Group 62'!$G$4</c:f>
          <c:strCache>
            <c:ptCount val="1"/>
            <c:pt idx="0">
              <c:v>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556800469335053E-2"/>
          <c:y val="9.805749227388029E-2"/>
          <c:w val="0.95779473790200742"/>
          <c:h val="0.8139421196526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'Group 62'!$A$4</c:f>
              <c:strCache>
                <c:ptCount val="1"/>
                <c:pt idx="0">
                  <c:v>.ET 62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62'!$H$2:$AB$2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62'!$H$4:$AB$4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92-4694-A0A1-9A4069521C2E}"/>
            </c:ext>
          </c:extLst>
        </c:ser>
        <c:ser>
          <c:idx val="1"/>
          <c:order val="1"/>
          <c:tx>
            <c:strRef>
              <c:f>'Group 62'!$A$5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62'!$H$2:$AB$2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62'!$H$5:$AB$5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92-4694-A0A1-9A4069521C2E}"/>
            </c:ext>
          </c:extLst>
        </c:ser>
        <c:ser>
          <c:idx val="2"/>
          <c:order val="2"/>
          <c:tx>
            <c:strRef>
              <c:f>'Group 62'!$A$6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62'!$H$2:$AB$2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62'!$H$6:$AB$6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92-4694-A0A1-9A4069521C2E}"/>
            </c:ext>
          </c:extLst>
        </c:ser>
        <c:ser>
          <c:idx val="3"/>
          <c:order val="3"/>
          <c:tx>
            <c:strRef>
              <c:f>'Group 62'!$A$7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62'!$H$2:$AB$2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62'!$H$7:$AB$7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692-4694-A0A1-9A4069521C2E}"/>
            </c:ext>
          </c:extLst>
        </c:ser>
        <c:ser>
          <c:idx val="4"/>
          <c:order val="4"/>
          <c:tx>
            <c:strRef>
              <c:f>'Group 62'!$A$8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62'!$H$2:$AB$2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62'!$H$8:$AB$8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692-4694-A0A1-9A4069521C2E}"/>
            </c:ext>
          </c:extLst>
        </c:ser>
        <c:ser>
          <c:idx val="5"/>
          <c:order val="5"/>
          <c:tx>
            <c:strRef>
              <c:f>'Group 62'!$A$9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62'!$H$2:$AB$2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62'!$H$9:$AB$9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692-4694-A0A1-9A4069521C2E}"/>
            </c:ext>
          </c:extLst>
        </c:ser>
        <c:ser>
          <c:idx val="6"/>
          <c:order val="6"/>
          <c:tx>
            <c:strRef>
              <c:f>'Group 62'!$A$10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62'!$H$2:$AB$2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62'!$H$10:$AB$10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692-4694-A0A1-9A4069521C2E}"/>
            </c:ext>
          </c:extLst>
        </c:ser>
        <c:ser>
          <c:idx val="7"/>
          <c:order val="7"/>
          <c:tx>
            <c:strRef>
              <c:f>'Group 62'!$A$11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62'!$H$2:$AB$2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62'!$H$11:$AB$11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692-4694-A0A1-9A4069521C2E}"/>
            </c:ext>
          </c:extLst>
        </c:ser>
        <c:ser>
          <c:idx val="8"/>
          <c:order val="8"/>
          <c:tx>
            <c:strRef>
              <c:f>'Group 62'!$A$12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62'!$H$2:$AB$2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62'!$H$12:$AB$12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692-4694-A0A1-9A4069521C2E}"/>
            </c:ext>
          </c:extLst>
        </c:ser>
        <c:ser>
          <c:idx val="9"/>
          <c:order val="9"/>
          <c:tx>
            <c:strRef>
              <c:f>'Group 62'!$A$13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62'!$H$2:$AB$2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62'!$H$13:$AB$13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692-4694-A0A1-9A4069521C2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'Group 63'!$G$4</c:f>
          <c:strCache>
            <c:ptCount val="1"/>
            <c:pt idx="0">
              <c:v>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556800469335053E-2"/>
          <c:y val="9.805749227388029E-2"/>
          <c:w val="0.95779473790200742"/>
          <c:h val="0.8139421196526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'Group 63'!$A$4</c:f>
              <c:strCache>
                <c:ptCount val="1"/>
                <c:pt idx="0">
                  <c:v>.ET 63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63'!$H$2:$AB$2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63'!$H$4:$AB$4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98-45AB-B9D2-6655F270D630}"/>
            </c:ext>
          </c:extLst>
        </c:ser>
        <c:ser>
          <c:idx val="1"/>
          <c:order val="1"/>
          <c:tx>
            <c:strRef>
              <c:f>'Group 63'!$A$5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63'!$H$2:$AB$2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63'!$H$5:$AB$5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98-45AB-B9D2-6655F270D630}"/>
            </c:ext>
          </c:extLst>
        </c:ser>
        <c:ser>
          <c:idx val="2"/>
          <c:order val="2"/>
          <c:tx>
            <c:strRef>
              <c:f>'Group 63'!$A$6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63'!$H$2:$AB$2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63'!$H$6:$AB$6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98-45AB-B9D2-6655F270D630}"/>
            </c:ext>
          </c:extLst>
        </c:ser>
        <c:ser>
          <c:idx val="3"/>
          <c:order val="3"/>
          <c:tx>
            <c:strRef>
              <c:f>'Group 63'!$A$7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63'!$H$2:$AB$2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63'!$H$7:$AB$7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C98-45AB-B9D2-6655F270D630}"/>
            </c:ext>
          </c:extLst>
        </c:ser>
        <c:ser>
          <c:idx val="4"/>
          <c:order val="4"/>
          <c:tx>
            <c:strRef>
              <c:f>'Group 63'!$A$8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63'!$H$2:$AB$2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63'!$H$8:$AB$8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C98-45AB-B9D2-6655F270D630}"/>
            </c:ext>
          </c:extLst>
        </c:ser>
        <c:ser>
          <c:idx val="5"/>
          <c:order val="5"/>
          <c:tx>
            <c:strRef>
              <c:f>'Group 63'!$A$9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63'!$H$2:$AB$2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63'!$H$9:$AB$9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C98-45AB-B9D2-6655F270D630}"/>
            </c:ext>
          </c:extLst>
        </c:ser>
        <c:ser>
          <c:idx val="6"/>
          <c:order val="6"/>
          <c:tx>
            <c:strRef>
              <c:f>'Group 63'!$A$10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63'!$H$2:$AB$2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63'!$H$10:$AB$10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C98-45AB-B9D2-6655F270D630}"/>
            </c:ext>
          </c:extLst>
        </c:ser>
        <c:ser>
          <c:idx val="7"/>
          <c:order val="7"/>
          <c:tx>
            <c:strRef>
              <c:f>'Group 63'!$A$11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63'!$H$2:$AB$2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63'!$H$11:$AB$11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C98-45AB-B9D2-6655F270D630}"/>
            </c:ext>
          </c:extLst>
        </c:ser>
        <c:ser>
          <c:idx val="8"/>
          <c:order val="8"/>
          <c:tx>
            <c:strRef>
              <c:f>'Group 63'!$A$12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63'!$H$2:$AB$2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63'!$H$12:$AB$12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C98-45AB-B9D2-6655F270D630}"/>
            </c:ext>
          </c:extLst>
        </c:ser>
        <c:ser>
          <c:idx val="9"/>
          <c:order val="9"/>
          <c:tx>
            <c:strRef>
              <c:f>'Group 63'!$A$13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63'!$H$2:$AB$2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63'!$H$13:$AB$13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C98-45AB-B9D2-6655F270D63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'Group 64'!$G$4</c:f>
          <c:strCache>
            <c:ptCount val="1"/>
            <c:pt idx="0">
              <c:v>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556800469335053E-2"/>
          <c:y val="9.805749227388029E-2"/>
          <c:w val="0.95779473790200742"/>
          <c:h val="0.8139421196526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'Group 64'!$A$4</c:f>
              <c:strCache>
                <c:ptCount val="1"/>
                <c:pt idx="0">
                  <c:v>.ET 64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64'!$H$2:$AB$2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64'!$H$4:$AB$4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DD-4DDA-858F-2B5B0D5312AC}"/>
            </c:ext>
          </c:extLst>
        </c:ser>
        <c:ser>
          <c:idx val="1"/>
          <c:order val="1"/>
          <c:tx>
            <c:strRef>
              <c:f>'Group 64'!$A$5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64'!$H$2:$AB$2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64'!$H$5:$AB$5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DD-4DDA-858F-2B5B0D5312AC}"/>
            </c:ext>
          </c:extLst>
        </c:ser>
        <c:ser>
          <c:idx val="2"/>
          <c:order val="2"/>
          <c:tx>
            <c:strRef>
              <c:f>'Group 64'!$A$6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64'!$H$2:$AB$2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64'!$H$6:$AB$6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DD-4DDA-858F-2B5B0D5312AC}"/>
            </c:ext>
          </c:extLst>
        </c:ser>
        <c:ser>
          <c:idx val="3"/>
          <c:order val="3"/>
          <c:tx>
            <c:strRef>
              <c:f>'Group 64'!$A$7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64'!$H$2:$AB$2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64'!$H$7:$AB$7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DD-4DDA-858F-2B5B0D5312AC}"/>
            </c:ext>
          </c:extLst>
        </c:ser>
        <c:ser>
          <c:idx val="4"/>
          <c:order val="4"/>
          <c:tx>
            <c:strRef>
              <c:f>'Group 64'!$A$8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64'!$H$2:$AB$2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64'!$H$8:$AB$8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DD-4DDA-858F-2B5B0D5312AC}"/>
            </c:ext>
          </c:extLst>
        </c:ser>
        <c:ser>
          <c:idx val="5"/>
          <c:order val="5"/>
          <c:tx>
            <c:strRef>
              <c:f>'Group 64'!$A$9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64'!$H$2:$AB$2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64'!$H$9:$AB$9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ADD-4DDA-858F-2B5B0D5312AC}"/>
            </c:ext>
          </c:extLst>
        </c:ser>
        <c:ser>
          <c:idx val="6"/>
          <c:order val="6"/>
          <c:tx>
            <c:strRef>
              <c:f>'Group 64'!$A$10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64'!$H$2:$AB$2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64'!$H$10:$AB$10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ADD-4DDA-858F-2B5B0D5312AC}"/>
            </c:ext>
          </c:extLst>
        </c:ser>
        <c:ser>
          <c:idx val="7"/>
          <c:order val="7"/>
          <c:tx>
            <c:strRef>
              <c:f>'Group 64'!$A$11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64'!$H$2:$AB$2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64'!$H$11:$AB$11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ADD-4DDA-858F-2B5B0D5312AC}"/>
            </c:ext>
          </c:extLst>
        </c:ser>
        <c:ser>
          <c:idx val="8"/>
          <c:order val="8"/>
          <c:tx>
            <c:strRef>
              <c:f>'Group 64'!$A$12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64'!$H$2:$AB$2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64'!$H$12:$AB$12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ADD-4DDA-858F-2B5B0D5312AC}"/>
            </c:ext>
          </c:extLst>
        </c:ser>
        <c:ser>
          <c:idx val="9"/>
          <c:order val="9"/>
          <c:tx>
            <c:strRef>
              <c:f>'Group 64'!$A$13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64'!$H$2:$AB$2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64'!$H$13:$AB$13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ADD-4DDA-858F-2B5B0D5312A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'Group 65'!$G$4</c:f>
          <c:strCache>
            <c:ptCount val="1"/>
            <c:pt idx="0">
              <c:v>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556800469335053E-2"/>
          <c:y val="9.805749227388029E-2"/>
          <c:w val="0.95779473790200742"/>
          <c:h val="0.8139421196526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'Group 65'!$A$4</c:f>
              <c:strCache>
                <c:ptCount val="1"/>
                <c:pt idx="0">
                  <c:v>.ET 65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65'!$H$2:$AB$2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65'!$H$4:$AB$4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57-4F57-AE0D-D3112A7C7BE5}"/>
            </c:ext>
          </c:extLst>
        </c:ser>
        <c:ser>
          <c:idx val="1"/>
          <c:order val="1"/>
          <c:tx>
            <c:strRef>
              <c:f>'Group 65'!$A$5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65'!$H$2:$AB$2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65'!$H$5:$AB$5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57-4F57-AE0D-D3112A7C7BE5}"/>
            </c:ext>
          </c:extLst>
        </c:ser>
        <c:ser>
          <c:idx val="2"/>
          <c:order val="2"/>
          <c:tx>
            <c:strRef>
              <c:f>'Group 65'!$A$6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65'!$H$2:$AB$2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65'!$H$6:$AB$6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57-4F57-AE0D-D3112A7C7BE5}"/>
            </c:ext>
          </c:extLst>
        </c:ser>
        <c:ser>
          <c:idx val="3"/>
          <c:order val="3"/>
          <c:tx>
            <c:strRef>
              <c:f>'Group 65'!$A$7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65'!$H$2:$AB$2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65'!$H$7:$AB$7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457-4F57-AE0D-D3112A7C7BE5}"/>
            </c:ext>
          </c:extLst>
        </c:ser>
        <c:ser>
          <c:idx val="4"/>
          <c:order val="4"/>
          <c:tx>
            <c:strRef>
              <c:f>'Group 65'!$A$8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65'!$H$2:$AB$2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65'!$H$8:$AB$8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457-4F57-AE0D-D3112A7C7BE5}"/>
            </c:ext>
          </c:extLst>
        </c:ser>
        <c:ser>
          <c:idx val="5"/>
          <c:order val="5"/>
          <c:tx>
            <c:strRef>
              <c:f>'Group 65'!$A$9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65'!$H$2:$AB$2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65'!$H$9:$AB$9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457-4F57-AE0D-D3112A7C7BE5}"/>
            </c:ext>
          </c:extLst>
        </c:ser>
        <c:ser>
          <c:idx val="6"/>
          <c:order val="6"/>
          <c:tx>
            <c:strRef>
              <c:f>'Group 65'!$A$10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65'!$H$2:$AB$2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65'!$H$10:$AB$10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457-4F57-AE0D-D3112A7C7BE5}"/>
            </c:ext>
          </c:extLst>
        </c:ser>
        <c:ser>
          <c:idx val="7"/>
          <c:order val="7"/>
          <c:tx>
            <c:strRef>
              <c:f>'Group 65'!$A$11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65'!$H$2:$AB$2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65'!$H$11:$AB$11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457-4F57-AE0D-D3112A7C7BE5}"/>
            </c:ext>
          </c:extLst>
        </c:ser>
        <c:ser>
          <c:idx val="8"/>
          <c:order val="8"/>
          <c:tx>
            <c:strRef>
              <c:f>'Group 65'!$A$12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65'!$H$2:$AB$2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65'!$H$12:$AB$12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457-4F57-AE0D-D3112A7C7BE5}"/>
            </c:ext>
          </c:extLst>
        </c:ser>
        <c:ser>
          <c:idx val="9"/>
          <c:order val="9"/>
          <c:tx>
            <c:strRef>
              <c:f>'Group 65'!$A$13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65'!$H$2:$AB$2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65'!$H$13:$AB$13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457-4F57-AE0D-D3112A7C7BE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'Group 66'!$G$4</c:f>
          <c:strCache>
            <c:ptCount val="1"/>
            <c:pt idx="0">
              <c:v>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556800469335053E-2"/>
          <c:y val="9.805749227388029E-2"/>
          <c:w val="0.95779473790200742"/>
          <c:h val="0.8139421196526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'Group 66'!$A$4</c:f>
              <c:strCache>
                <c:ptCount val="1"/>
                <c:pt idx="0">
                  <c:v>.ET 66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66'!$H$2:$AB$2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66'!$H$4:$AB$4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97-42F8-BEDB-37324E89C27C}"/>
            </c:ext>
          </c:extLst>
        </c:ser>
        <c:ser>
          <c:idx val="1"/>
          <c:order val="1"/>
          <c:tx>
            <c:strRef>
              <c:f>'Group 66'!$A$5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66'!$H$2:$AB$2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66'!$H$5:$AB$5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97-42F8-BEDB-37324E89C27C}"/>
            </c:ext>
          </c:extLst>
        </c:ser>
        <c:ser>
          <c:idx val="2"/>
          <c:order val="2"/>
          <c:tx>
            <c:strRef>
              <c:f>'Group 66'!$A$6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66'!$H$2:$AB$2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66'!$H$6:$AB$6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97-42F8-BEDB-37324E89C27C}"/>
            </c:ext>
          </c:extLst>
        </c:ser>
        <c:ser>
          <c:idx val="3"/>
          <c:order val="3"/>
          <c:tx>
            <c:strRef>
              <c:f>'Group 66'!$A$7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66'!$H$2:$AB$2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66'!$H$7:$AB$7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797-42F8-BEDB-37324E89C27C}"/>
            </c:ext>
          </c:extLst>
        </c:ser>
        <c:ser>
          <c:idx val="4"/>
          <c:order val="4"/>
          <c:tx>
            <c:strRef>
              <c:f>'Group 66'!$A$8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66'!$H$2:$AB$2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66'!$H$8:$AB$8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797-42F8-BEDB-37324E89C27C}"/>
            </c:ext>
          </c:extLst>
        </c:ser>
        <c:ser>
          <c:idx val="5"/>
          <c:order val="5"/>
          <c:tx>
            <c:strRef>
              <c:f>'Group 66'!$A$9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66'!$H$2:$AB$2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66'!$H$9:$AB$9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797-42F8-BEDB-37324E89C27C}"/>
            </c:ext>
          </c:extLst>
        </c:ser>
        <c:ser>
          <c:idx val="6"/>
          <c:order val="6"/>
          <c:tx>
            <c:strRef>
              <c:f>'Group 66'!$A$10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66'!$H$2:$AB$2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66'!$H$10:$AB$10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797-42F8-BEDB-37324E89C27C}"/>
            </c:ext>
          </c:extLst>
        </c:ser>
        <c:ser>
          <c:idx val="7"/>
          <c:order val="7"/>
          <c:tx>
            <c:strRef>
              <c:f>'Group 66'!$A$11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66'!$H$2:$AB$2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66'!$H$11:$AB$11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797-42F8-BEDB-37324E89C27C}"/>
            </c:ext>
          </c:extLst>
        </c:ser>
        <c:ser>
          <c:idx val="8"/>
          <c:order val="8"/>
          <c:tx>
            <c:strRef>
              <c:f>'Group 66'!$A$12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66'!$H$2:$AB$2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66'!$H$12:$AB$12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797-42F8-BEDB-37324E89C27C}"/>
            </c:ext>
          </c:extLst>
        </c:ser>
        <c:ser>
          <c:idx val="9"/>
          <c:order val="9"/>
          <c:tx>
            <c:strRef>
              <c:f>'Group 66'!$A$13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66'!$H$2:$AB$2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66'!$H$13:$AB$13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797-42F8-BEDB-37324E89C27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'Group 67'!$G$4</c:f>
          <c:strCache>
            <c:ptCount val="1"/>
            <c:pt idx="0">
              <c:v>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556800469335053E-2"/>
          <c:y val="9.805749227388029E-2"/>
          <c:w val="0.95779473790200742"/>
          <c:h val="0.8139421196526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'Group 67'!$A$4</c:f>
              <c:strCache>
                <c:ptCount val="1"/>
                <c:pt idx="0">
                  <c:v>.ET 67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67'!$H$2:$AB$2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67'!$H$4:$AB$4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5D-4C70-860C-7498D7C6BF73}"/>
            </c:ext>
          </c:extLst>
        </c:ser>
        <c:ser>
          <c:idx val="1"/>
          <c:order val="1"/>
          <c:tx>
            <c:strRef>
              <c:f>'Group 67'!$A$5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67'!$H$2:$AB$2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67'!$H$5:$AB$5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5D-4C70-860C-7498D7C6BF73}"/>
            </c:ext>
          </c:extLst>
        </c:ser>
        <c:ser>
          <c:idx val="2"/>
          <c:order val="2"/>
          <c:tx>
            <c:strRef>
              <c:f>'Group 67'!$A$6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67'!$H$2:$AB$2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67'!$H$6:$AB$6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5D-4C70-860C-7498D7C6BF73}"/>
            </c:ext>
          </c:extLst>
        </c:ser>
        <c:ser>
          <c:idx val="3"/>
          <c:order val="3"/>
          <c:tx>
            <c:strRef>
              <c:f>'Group 67'!$A$7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67'!$H$2:$AB$2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67'!$H$7:$AB$7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5D-4C70-860C-7498D7C6BF73}"/>
            </c:ext>
          </c:extLst>
        </c:ser>
        <c:ser>
          <c:idx val="4"/>
          <c:order val="4"/>
          <c:tx>
            <c:strRef>
              <c:f>'Group 67'!$A$8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67'!$H$2:$AB$2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67'!$H$8:$AB$8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5D-4C70-860C-7498D7C6BF73}"/>
            </c:ext>
          </c:extLst>
        </c:ser>
        <c:ser>
          <c:idx val="5"/>
          <c:order val="5"/>
          <c:tx>
            <c:strRef>
              <c:f>'Group 67'!$A$9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67'!$H$2:$AB$2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67'!$H$9:$AB$9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75D-4C70-860C-7498D7C6BF73}"/>
            </c:ext>
          </c:extLst>
        </c:ser>
        <c:ser>
          <c:idx val="6"/>
          <c:order val="6"/>
          <c:tx>
            <c:strRef>
              <c:f>'Group 67'!$A$10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67'!$H$2:$AB$2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67'!$H$10:$AB$10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75D-4C70-860C-7498D7C6BF73}"/>
            </c:ext>
          </c:extLst>
        </c:ser>
        <c:ser>
          <c:idx val="7"/>
          <c:order val="7"/>
          <c:tx>
            <c:strRef>
              <c:f>'Group 67'!$A$11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67'!$H$2:$AB$2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67'!$H$11:$AB$11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75D-4C70-860C-7498D7C6BF73}"/>
            </c:ext>
          </c:extLst>
        </c:ser>
        <c:ser>
          <c:idx val="8"/>
          <c:order val="8"/>
          <c:tx>
            <c:strRef>
              <c:f>'Group 67'!$A$12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67'!$H$2:$AB$2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67'!$H$12:$AB$12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75D-4C70-860C-7498D7C6BF73}"/>
            </c:ext>
          </c:extLst>
        </c:ser>
        <c:ser>
          <c:idx val="9"/>
          <c:order val="9"/>
          <c:tx>
            <c:strRef>
              <c:f>'Group 67'!$A$13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67'!$H$2:$AB$2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67'!$H$13:$AB$13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75D-4C70-860C-7498D7C6BF7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'Group 68'!$G$4</c:f>
          <c:strCache>
            <c:ptCount val="1"/>
            <c:pt idx="0">
              <c:v>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556800469335053E-2"/>
          <c:y val="9.805749227388029E-2"/>
          <c:w val="0.95779473790200742"/>
          <c:h val="0.8139421196526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'Group 68'!$A$4</c:f>
              <c:strCache>
                <c:ptCount val="1"/>
                <c:pt idx="0">
                  <c:v>.ET 68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68'!$H$2:$AB$2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68'!$H$4:$AB$4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10-4ABC-9EE3-8424C4F2129B}"/>
            </c:ext>
          </c:extLst>
        </c:ser>
        <c:ser>
          <c:idx val="1"/>
          <c:order val="1"/>
          <c:tx>
            <c:strRef>
              <c:f>'Group 68'!$A$5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68'!$H$2:$AB$2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68'!$H$5:$AB$5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10-4ABC-9EE3-8424C4F2129B}"/>
            </c:ext>
          </c:extLst>
        </c:ser>
        <c:ser>
          <c:idx val="2"/>
          <c:order val="2"/>
          <c:tx>
            <c:strRef>
              <c:f>'Group 68'!$A$6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68'!$H$2:$AB$2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68'!$H$6:$AB$6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10-4ABC-9EE3-8424C4F2129B}"/>
            </c:ext>
          </c:extLst>
        </c:ser>
        <c:ser>
          <c:idx val="3"/>
          <c:order val="3"/>
          <c:tx>
            <c:strRef>
              <c:f>'Group 68'!$A$7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68'!$H$2:$AB$2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68'!$H$7:$AB$7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510-4ABC-9EE3-8424C4F2129B}"/>
            </c:ext>
          </c:extLst>
        </c:ser>
        <c:ser>
          <c:idx val="4"/>
          <c:order val="4"/>
          <c:tx>
            <c:strRef>
              <c:f>'Group 68'!$A$8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68'!$H$2:$AB$2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68'!$H$8:$AB$8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510-4ABC-9EE3-8424C4F2129B}"/>
            </c:ext>
          </c:extLst>
        </c:ser>
        <c:ser>
          <c:idx val="5"/>
          <c:order val="5"/>
          <c:tx>
            <c:strRef>
              <c:f>'Group 68'!$A$9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68'!$H$2:$AB$2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68'!$H$9:$AB$9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510-4ABC-9EE3-8424C4F2129B}"/>
            </c:ext>
          </c:extLst>
        </c:ser>
        <c:ser>
          <c:idx val="6"/>
          <c:order val="6"/>
          <c:tx>
            <c:strRef>
              <c:f>'Group 68'!$A$10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68'!$H$2:$AB$2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68'!$H$10:$AB$10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510-4ABC-9EE3-8424C4F2129B}"/>
            </c:ext>
          </c:extLst>
        </c:ser>
        <c:ser>
          <c:idx val="7"/>
          <c:order val="7"/>
          <c:tx>
            <c:strRef>
              <c:f>'Group 68'!$A$11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68'!$H$2:$AB$2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68'!$H$11:$AB$11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510-4ABC-9EE3-8424C4F2129B}"/>
            </c:ext>
          </c:extLst>
        </c:ser>
        <c:ser>
          <c:idx val="8"/>
          <c:order val="8"/>
          <c:tx>
            <c:strRef>
              <c:f>'Group 68'!$A$12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68'!$H$2:$AB$2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68'!$H$12:$AB$12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510-4ABC-9EE3-8424C4F2129B}"/>
            </c:ext>
          </c:extLst>
        </c:ser>
        <c:ser>
          <c:idx val="9"/>
          <c:order val="9"/>
          <c:tx>
            <c:strRef>
              <c:f>'Group 68'!$A$13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68'!$H$2:$AB$2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68'!$H$13:$AB$13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510-4ABC-9EE3-8424C4F2129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'Group 69'!$G$4</c:f>
          <c:strCache>
            <c:ptCount val="1"/>
            <c:pt idx="0">
              <c:v>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556800469335053E-2"/>
          <c:y val="9.805749227388029E-2"/>
          <c:w val="0.95779473790200742"/>
          <c:h val="0.8139421196526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'Group 69'!$A$4</c:f>
              <c:strCache>
                <c:ptCount val="1"/>
                <c:pt idx="0">
                  <c:v>.ET 69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69'!$H$2:$AB$2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69'!$H$4:$AB$4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F3-46EB-8423-8897C74FCDFB}"/>
            </c:ext>
          </c:extLst>
        </c:ser>
        <c:ser>
          <c:idx val="1"/>
          <c:order val="1"/>
          <c:tx>
            <c:strRef>
              <c:f>'Group 69'!$A$5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69'!$H$2:$AB$2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69'!$H$5:$AB$5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F3-46EB-8423-8897C74FCDFB}"/>
            </c:ext>
          </c:extLst>
        </c:ser>
        <c:ser>
          <c:idx val="2"/>
          <c:order val="2"/>
          <c:tx>
            <c:strRef>
              <c:f>'Group 69'!$A$6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69'!$H$2:$AB$2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69'!$H$6:$AB$6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F3-46EB-8423-8897C74FCDFB}"/>
            </c:ext>
          </c:extLst>
        </c:ser>
        <c:ser>
          <c:idx val="3"/>
          <c:order val="3"/>
          <c:tx>
            <c:strRef>
              <c:f>'Group 69'!$A$7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69'!$H$2:$AB$2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69'!$H$7:$AB$7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BF3-46EB-8423-8897C74FCDFB}"/>
            </c:ext>
          </c:extLst>
        </c:ser>
        <c:ser>
          <c:idx val="4"/>
          <c:order val="4"/>
          <c:tx>
            <c:strRef>
              <c:f>'Group 69'!$A$8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69'!$H$2:$AB$2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69'!$H$8:$AB$8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BF3-46EB-8423-8897C74FCDFB}"/>
            </c:ext>
          </c:extLst>
        </c:ser>
        <c:ser>
          <c:idx val="5"/>
          <c:order val="5"/>
          <c:tx>
            <c:strRef>
              <c:f>'Group 69'!$A$9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69'!$H$2:$AB$2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69'!$H$9:$AB$9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BF3-46EB-8423-8897C74FCDFB}"/>
            </c:ext>
          </c:extLst>
        </c:ser>
        <c:ser>
          <c:idx val="6"/>
          <c:order val="6"/>
          <c:tx>
            <c:strRef>
              <c:f>'Group 69'!$A$10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69'!$H$2:$AB$2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69'!$H$10:$AB$10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BF3-46EB-8423-8897C74FCDFB}"/>
            </c:ext>
          </c:extLst>
        </c:ser>
        <c:ser>
          <c:idx val="7"/>
          <c:order val="7"/>
          <c:tx>
            <c:strRef>
              <c:f>'Group 69'!$A$11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69'!$H$2:$AB$2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69'!$H$11:$AB$11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BF3-46EB-8423-8897C74FCDFB}"/>
            </c:ext>
          </c:extLst>
        </c:ser>
        <c:ser>
          <c:idx val="8"/>
          <c:order val="8"/>
          <c:tx>
            <c:strRef>
              <c:f>'Group 69'!$A$12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69'!$H$2:$AB$2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69'!$H$12:$AB$12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BF3-46EB-8423-8897C74FCDFB}"/>
            </c:ext>
          </c:extLst>
        </c:ser>
        <c:ser>
          <c:idx val="9"/>
          <c:order val="9"/>
          <c:tx>
            <c:strRef>
              <c:f>'Group 69'!$A$13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69'!$H$2:$AB$2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69'!$H$13:$AB$13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BF3-46EB-8423-8897C74FCDF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Lusk/Camas</a:t>
            </a:r>
            <a:r>
              <a:rPr lang="en-US" baseline="0"/>
              <a:t> Potatoes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556800469335053E-2"/>
          <c:y val="9.805749227388029E-2"/>
          <c:w val="0.95779473790200742"/>
          <c:h val="0.8139421196526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'Group 77'!$A$4</c:f>
              <c:strCache>
                <c:ptCount val="1"/>
                <c:pt idx="0">
                  <c:v>.ET 77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77'!$H$2:$AB$2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77'!$H$4:$AB$4</c:f>
              <c:numCache>
                <c:formatCode>General</c:formatCode>
                <c:ptCount val="3"/>
                <c:pt idx="0">
                  <c:v>2.5099999999999998</c:v>
                </c:pt>
                <c:pt idx="1">
                  <c:v>2.3499999999999979</c:v>
                </c:pt>
                <c:pt idx="2">
                  <c:v>2.1799999999999997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F0-4726-91AB-0AB346F0AADB}"/>
            </c:ext>
          </c:extLst>
        </c:ser>
        <c:ser>
          <c:idx val="1"/>
          <c:order val="1"/>
          <c:tx>
            <c:strRef>
              <c:f>'Group 77'!$A$5</c:f>
              <c:strCache>
                <c:ptCount val="1"/>
                <c:pt idx="0">
                  <c:v>LUSK-1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77'!$H$2:$AB$2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77'!$H$5:$AB$5</c:f>
              <c:numCache>
                <c:formatCode>General</c:formatCode>
                <c:ptCount val="3"/>
                <c:pt idx="0">
                  <c:v>2.1199999999999992</c:v>
                </c:pt>
                <c:pt idx="1">
                  <c:v>1.4500000000000028</c:v>
                </c:pt>
                <c:pt idx="2">
                  <c:v>1.5199999999999996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F0-4726-91AB-0AB346F0AADB}"/>
            </c:ext>
          </c:extLst>
        </c:ser>
        <c:ser>
          <c:idx val="2"/>
          <c:order val="2"/>
          <c:tx>
            <c:strRef>
              <c:f>'Group 77'!$A$6</c:f>
              <c:strCache>
                <c:ptCount val="1"/>
                <c:pt idx="0">
                  <c:v>Lusk-2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77'!$H$2:$AB$2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77'!$H$6:$AB$6</c:f>
              <c:numCache>
                <c:formatCode>General</c:formatCode>
                <c:ptCount val="3"/>
                <c:pt idx="0">
                  <c:v>2.1099999999999994</c:v>
                </c:pt>
                <c:pt idx="1">
                  <c:v>1.4299999999999997</c:v>
                </c:pt>
                <c:pt idx="2">
                  <c:v>1.4500000000000028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F0-4726-91AB-0AB346F0AADB}"/>
            </c:ext>
          </c:extLst>
        </c:ser>
        <c:ser>
          <c:idx val="3"/>
          <c:order val="3"/>
          <c:tx>
            <c:strRef>
              <c:f>'Group 77'!$A$7</c:f>
              <c:strCache>
                <c:ptCount val="1"/>
                <c:pt idx="0">
                  <c:v>lusk-3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77'!$H$2:$AB$2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77'!$H$7:$AB$7</c:f>
              <c:numCache>
                <c:formatCode>General</c:formatCode>
                <c:ptCount val="3"/>
                <c:pt idx="0">
                  <c:v>2.0999999999999979</c:v>
                </c:pt>
                <c:pt idx="1">
                  <c:v>1.4600000000000009</c:v>
                </c:pt>
                <c:pt idx="2">
                  <c:v>1.4600000000000009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F0-4726-91AB-0AB346F0AADB}"/>
            </c:ext>
          </c:extLst>
        </c:ser>
        <c:ser>
          <c:idx val="4"/>
          <c:order val="4"/>
          <c:tx>
            <c:strRef>
              <c:f>'Group 77'!$A$8</c:f>
              <c:strCache>
                <c:ptCount val="1"/>
                <c:pt idx="0">
                  <c:v>Lusk-4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77'!$H$2:$AB$2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77'!$H$8:$AB$8</c:f>
              <c:numCache>
                <c:formatCode>General</c:formatCode>
                <c:ptCount val="3"/>
                <c:pt idx="0">
                  <c:v>2.1000000000000014</c:v>
                </c:pt>
                <c:pt idx="1">
                  <c:v>1.4499999999999993</c:v>
                </c:pt>
                <c:pt idx="2">
                  <c:v>1.4699999999999989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1F0-4726-91AB-0AB346F0AADB}"/>
            </c:ext>
          </c:extLst>
        </c:ser>
        <c:ser>
          <c:idx val="5"/>
          <c:order val="5"/>
          <c:tx>
            <c:strRef>
              <c:f>'Group 77'!$A$9</c:f>
              <c:strCache>
                <c:ptCount val="1"/>
                <c:pt idx="0">
                  <c:v>Camas-2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77'!$H$2:$AB$2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77'!$H$9:$AB$9</c:f>
              <c:numCache>
                <c:formatCode>General</c:formatCode>
                <c:ptCount val="3"/>
                <c:pt idx="0">
                  <c:v>2.129999999999999</c:v>
                </c:pt>
                <c:pt idx="1">
                  <c:v>1.490000000000002</c:v>
                </c:pt>
                <c:pt idx="2">
                  <c:v>1.4899999999999984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1F0-4726-91AB-0AB346F0AADB}"/>
            </c:ext>
          </c:extLst>
        </c:ser>
        <c:ser>
          <c:idx val="6"/>
          <c:order val="6"/>
          <c:tx>
            <c:strRef>
              <c:f>'Group 77'!$A$10</c:f>
              <c:strCache>
                <c:ptCount val="1"/>
                <c:pt idx="0">
                  <c:v>Camas-3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77'!$H$2:$AB$2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77'!$H$10:$AB$10</c:f>
              <c:numCache>
                <c:formatCode>General</c:formatCode>
                <c:ptCount val="3"/>
                <c:pt idx="0">
                  <c:v>2.1400000000000006</c:v>
                </c:pt>
                <c:pt idx="1">
                  <c:v>1.259999999999998</c:v>
                </c:pt>
                <c:pt idx="2">
                  <c:v>1.3300000000000018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1F0-4726-91AB-0AB346F0AADB}"/>
            </c:ext>
          </c:extLst>
        </c:ser>
        <c:ser>
          <c:idx val="7"/>
          <c:order val="7"/>
          <c:tx>
            <c:strRef>
              <c:f>'Group 77'!$A$11</c:f>
              <c:strCache>
                <c:ptCount val="1"/>
                <c:pt idx="0">
                  <c:v>Camas-4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77'!$H$2:$AB$2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77'!$H$11:$AB$11</c:f>
              <c:numCache>
                <c:formatCode>General</c:formatCode>
                <c:ptCount val="3"/>
                <c:pt idx="0">
                  <c:v>2.1000000000000014</c:v>
                </c:pt>
                <c:pt idx="1">
                  <c:v>1.4800000000000004</c:v>
                </c:pt>
                <c:pt idx="2">
                  <c:v>1.5399999999999991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1F0-4726-91AB-0AB346F0AADB}"/>
            </c:ext>
          </c:extLst>
        </c:ser>
        <c:ser>
          <c:idx val="8"/>
          <c:order val="8"/>
          <c:tx>
            <c:strRef>
              <c:f>'Group 77'!$A$12</c:f>
              <c:strCache>
                <c:ptCount val="1"/>
                <c:pt idx="0">
                  <c:v>Camas-5</c:v>
                </c:pt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77'!$H$2:$AB$2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77'!$H$12:$AB$12</c:f>
              <c:numCache>
                <c:formatCode>General</c:formatCode>
                <c:ptCount val="3"/>
                <c:pt idx="0">
                  <c:v>2.0800000000000018</c:v>
                </c:pt>
                <c:pt idx="1">
                  <c:v>1.8099999999999987</c:v>
                </c:pt>
                <c:pt idx="2">
                  <c:v>1.620000000000001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1F0-4726-91AB-0AB346F0AADB}"/>
            </c:ext>
          </c:extLst>
        </c:ser>
        <c:ser>
          <c:idx val="9"/>
          <c:order val="9"/>
          <c:tx>
            <c:strRef>
              <c:f>'Group 77'!$A$13</c:f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77'!$H$2:$AB$2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77'!$H$13:$AB$13</c:f>
            </c:numRef>
          </c:val>
          <c:extLst>
            <c:ext xmlns:c16="http://schemas.microsoft.com/office/drawing/2014/chart" uri="{C3380CC4-5D6E-409C-BE32-E72D297353CC}">
              <c16:uniqueId val="{00000009-D1F0-4726-91AB-0AB346F0AAD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'Group 77'!$B$2</c:f>
              <c:strCache>
                <c:ptCount val="1"/>
                <c:pt idx="0">
                  <c:v> YTD 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'Group 77'!$A$3:$A$12</c:f>
              <c:strCache>
                <c:ptCount val="10"/>
                <c:pt idx="0">
                  <c:v>Rain</c:v>
                </c:pt>
                <c:pt idx="1">
                  <c:v>.ET 77</c:v>
                </c:pt>
                <c:pt idx="2">
                  <c:v>LUSK-1</c:v>
                </c:pt>
                <c:pt idx="3">
                  <c:v>Lusk-2</c:v>
                </c:pt>
                <c:pt idx="4">
                  <c:v>lusk-3</c:v>
                </c:pt>
                <c:pt idx="5">
                  <c:v>Lusk-4</c:v>
                </c:pt>
                <c:pt idx="6">
                  <c:v>Camas-2</c:v>
                </c:pt>
                <c:pt idx="7">
                  <c:v>Camas-3</c:v>
                </c:pt>
                <c:pt idx="8">
                  <c:v>Camas-4</c:v>
                </c:pt>
                <c:pt idx="9">
                  <c:v>Camas-5</c:v>
                </c:pt>
              </c:strCache>
            </c:strRef>
          </c:cat>
          <c:val>
            <c:numRef>
              <c:f>'Group 77'!$B$3:$B$12</c:f>
              <c:numCache>
                <c:formatCode>General</c:formatCode>
                <c:ptCount val="10"/>
                <c:pt idx="0">
                  <c:v>0.35499999999999998</c:v>
                </c:pt>
                <c:pt idx="1">
                  <c:v>28.220000000000002</c:v>
                </c:pt>
                <c:pt idx="2">
                  <c:v>23.61</c:v>
                </c:pt>
                <c:pt idx="3">
                  <c:v>23.13</c:v>
                </c:pt>
                <c:pt idx="4">
                  <c:v>22.92</c:v>
                </c:pt>
                <c:pt idx="5">
                  <c:v>23.02</c:v>
                </c:pt>
                <c:pt idx="6">
                  <c:v>24.23</c:v>
                </c:pt>
                <c:pt idx="7">
                  <c:v>23.82</c:v>
                </c:pt>
                <c:pt idx="8">
                  <c:v>23.78</c:v>
                </c:pt>
                <c:pt idx="9">
                  <c:v>24.69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EF-4129-B142-FF46DBBE9CD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813173408"/>
        <c:axId val="1813179648"/>
      </c:barChart>
      <c:catAx>
        <c:axId val="1813173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179648"/>
        <c:crosses val="autoZero"/>
        <c:auto val="1"/>
        <c:lblAlgn val="ctr"/>
        <c:lblOffset val="100"/>
        <c:noMultiLvlLbl val="0"/>
      </c:catAx>
      <c:valAx>
        <c:axId val="1813179648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813173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East Soft White Spring</a:t>
            </a:r>
          </a:p>
        </c:rich>
      </c:tx>
      <c:layout>
        <c:manualLayout>
          <c:xMode val="edge"/>
          <c:yMode val="edge"/>
          <c:x val="0.3922242170593212"/>
          <c:y val="2.82187027229103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556800469335053E-2"/>
          <c:y val="9.805749227388029E-2"/>
          <c:w val="0.95779473790200742"/>
          <c:h val="0.8139421196526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'Group 70'!$A$4</c:f>
              <c:strCache>
                <c:ptCount val="1"/>
                <c:pt idx="0">
                  <c:v>.ET 70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70'!$H$2:$Q$2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70'!$H$4:$Q$4</c:f>
              <c:numCache>
                <c:formatCode>General</c:formatCode>
                <c:ptCount val="3"/>
                <c:pt idx="0">
                  <c:v>2.6900000000000013</c:v>
                </c:pt>
                <c:pt idx="1">
                  <c:v>2.1799999999999997</c:v>
                </c:pt>
                <c:pt idx="2">
                  <c:v>1.2699999999999996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58-4691-B1DE-18B6DC1F4196}"/>
            </c:ext>
          </c:extLst>
        </c:ser>
        <c:ser>
          <c:idx val="1"/>
          <c:order val="1"/>
          <c:tx>
            <c:strRef>
              <c:f>'Group 70'!$A$5</c:f>
              <c:strCache>
                <c:ptCount val="1"/>
                <c:pt idx="0">
                  <c:v>E-13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70'!$H$2:$Q$2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70'!$H$5:$Q$5</c:f>
              <c:numCache>
                <c:formatCode>General</c:formatCode>
                <c:ptCount val="3"/>
                <c:pt idx="0">
                  <c:v>1.3499999999999979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58-4691-B1DE-18B6DC1F4196}"/>
            </c:ext>
          </c:extLst>
        </c:ser>
        <c:ser>
          <c:idx val="2"/>
          <c:order val="2"/>
          <c:tx>
            <c:strRef>
              <c:f>'Group 70'!$A$6</c:f>
              <c:strCache>
                <c:ptCount val="1"/>
                <c:pt idx="0">
                  <c:v>E-16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70'!$H$2:$Q$2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70'!$H$6:$Q$6</c:f>
              <c:numCache>
                <c:formatCode>General</c:formatCode>
                <c:ptCount val="3"/>
                <c:pt idx="0">
                  <c:v>1.0799999999999983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58-4691-B1DE-18B6DC1F4196}"/>
            </c:ext>
          </c:extLst>
        </c:ser>
        <c:ser>
          <c:idx val="3"/>
          <c:order val="3"/>
          <c:tx>
            <c:strRef>
              <c:f>'Group 70'!$A$7</c:f>
              <c:strCache>
                <c:ptCount val="1"/>
                <c:pt idx="0">
                  <c:v>E-18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70'!$H$2:$Q$2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70'!$H$7:$Q$7</c:f>
              <c:numCache>
                <c:formatCode>General</c:formatCode>
                <c:ptCount val="3"/>
                <c:pt idx="0">
                  <c:v>0.80999999999999872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358-4691-B1DE-18B6DC1F4196}"/>
            </c:ext>
          </c:extLst>
        </c:ser>
        <c:ser>
          <c:idx val="4"/>
          <c:order val="4"/>
          <c:tx>
            <c:strRef>
              <c:f>'Group 70'!$A$8</c:f>
              <c:strCache>
                <c:ptCount val="1"/>
                <c:pt idx="0">
                  <c:v>E-19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70'!$H$2:$Q$2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70'!$H$8:$Q$8</c:f>
              <c:numCache>
                <c:formatCode>General</c:formatCode>
                <c:ptCount val="3"/>
                <c:pt idx="0">
                  <c:v>1.3300000000000018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358-4691-B1DE-18B6DC1F4196}"/>
            </c:ext>
          </c:extLst>
        </c:ser>
        <c:ser>
          <c:idx val="5"/>
          <c:order val="5"/>
          <c:tx>
            <c:strRef>
              <c:f>'Group 70'!$A$9</c:f>
              <c:strCache>
                <c:ptCount val="1"/>
                <c:pt idx="0">
                  <c:v>E-22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70'!$H$2:$Q$2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70'!$H$9:$Q$9</c:f>
              <c:numCache>
                <c:formatCode>General</c:formatCode>
                <c:ptCount val="3"/>
                <c:pt idx="0">
                  <c:v>1.3200000000000003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358-4691-B1DE-18B6DC1F4196}"/>
            </c:ext>
          </c:extLst>
        </c:ser>
        <c:ser>
          <c:idx val="6"/>
          <c:order val="6"/>
          <c:tx>
            <c:strRef>
              <c:f>'Group 70'!$A$10</c:f>
              <c:strCache>
                <c:ptCount val="1"/>
                <c:pt idx="0">
                  <c:v>E-26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70'!$H$2:$Q$2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70'!$H$10:$Q$10</c:f>
              <c:numCache>
                <c:formatCode>General</c:formatCode>
                <c:ptCount val="3"/>
                <c:pt idx="0">
                  <c:v>1.2299999999999969</c:v>
                </c:pt>
                <c:pt idx="1">
                  <c:v>1.3000000000000007</c:v>
                </c:pt>
                <c:pt idx="2">
                  <c:v>0.96000000000000085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74-4D39-80B0-BE0954657AB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'Group 70'!$B$2</c:f>
              <c:strCache>
                <c:ptCount val="1"/>
                <c:pt idx="0">
                  <c:v> YTD 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'Group 70'!$A$3:$A$10</c:f>
              <c:strCache>
                <c:ptCount val="8"/>
                <c:pt idx="0">
                  <c:v>Rain</c:v>
                </c:pt>
                <c:pt idx="1">
                  <c:v>.ET 70</c:v>
                </c:pt>
                <c:pt idx="2">
                  <c:v>E-13</c:v>
                </c:pt>
                <c:pt idx="3">
                  <c:v>E-16</c:v>
                </c:pt>
                <c:pt idx="4">
                  <c:v>E-18</c:v>
                </c:pt>
                <c:pt idx="5">
                  <c:v>E-19</c:v>
                </c:pt>
                <c:pt idx="6">
                  <c:v>E-22</c:v>
                </c:pt>
                <c:pt idx="7">
                  <c:v>E-26</c:v>
                </c:pt>
              </c:strCache>
            </c:strRef>
          </c:cat>
          <c:val>
            <c:numRef>
              <c:f>'Group 70'!$B$3:$B$10</c:f>
              <c:numCache>
                <c:formatCode>General</c:formatCode>
                <c:ptCount val="8"/>
                <c:pt idx="0">
                  <c:v>0.35499999999999998</c:v>
                </c:pt>
                <c:pt idx="1">
                  <c:v>27.130000000000006</c:v>
                </c:pt>
                <c:pt idx="2">
                  <c:v>20.96</c:v>
                </c:pt>
                <c:pt idx="3">
                  <c:v>21.74</c:v>
                </c:pt>
                <c:pt idx="4">
                  <c:v>18.670000000000002</c:v>
                </c:pt>
                <c:pt idx="5">
                  <c:v>20.45</c:v>
                </c:pt>
                <c:pt idx="6">
                  <c:v>21.26</c:v>
                </c:pt>
                <c:pt idx="7">
                  <c:v>25.12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25-4821-A963-F8B9C4EDC67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813174848"/>
        <c:axId val="1813171488"/>
      </c:barChart>
      <c:catAx>
        <c:axId val="1813174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171488"/>
        <c:crosses val="autoZero"/>
        <c:auto val="1"/>
        <c:lblAlgn val="ctr"/>
        <c:lblOffset val="100"/>
        <c:noMultiLvlLbl val="0"/>
      </c:catAx>
      <c:valAx>
        <c:axId val="1813171488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813174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Lusk Hard White Spring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556800469335053E-2"/>
          <c:y val="9.805749227388029E-2"/>
          <c:w val="0.95779473790200742"/>
          <c:h val="0.8139421196526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'Group 72'!$A$4</c:f>
              <c:strCache>
                <c:ptCount val="1"/>
                <c:pt idx="0">
                  <c:v>.ET 72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72'!$H$2:$AB$2</c:f>
              <c:numCache>
                <c:formatCode>m/d/yy</c:formatCode>
                <c:ptCount val="3"/>
                <c:pt idx="0">
                  <c:v>45474</c:v>
                </c:pt>
                <c:pt idx="1">
                  <c:v>45481</c:v>
                </c:pt>
                <c:pt idx="2">
                  <c:v>45488</c:v>
                </c:pt>
              </c:numCache>
            </c:numRef>
          </c:cat>
          <c:val>
            <c:numRef>
              <c:f>'Group 72'!$H$4:$AB$4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1C-4591-8C83-E6AA944554EA}"/>
            </c:ext>
          </c:extLst>
        </c:ser>
        <c:ser>
          <c:idx val="1"/>
          <c:order val="1"/>
          <c:tx>
            <c:strRef>
              <c:f>'Group 72'!$A$5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72'!$H$2:$AB$2</c:f>
              <c:numCache>
                <c:formatCode>m/d/yy</c:formatCode>
                <c:ptCount val="3"/>
                <c:pt idx="0">
                  <c:v>45474</c:v>
                </c:pt>
                <c:pt idx="1">
                  <c:v>45481</c:v>
                </c:pt>
                <c:pt idx="2">
                  <c:v>45488</c:v>
                </c:pt>
              </c:numCache>
            </c:numRef>
          </c:cat>
          <c:val>
            <c:numRef>
              <c:f>'Group 72'!$H$5:$AB$5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1C-4591-8C83-E6AA944554EA}"/>
            </c:ext>
          </c:extLst>
        </c:ser>
        <c:ser>
          <c:idx val="2"/>
          <c:order val="2"/>
          <c:tx>
            <c:strRef>
              <c:f>'Group 72'!$A$6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72'!$H$2:$AB$2</c:f>
              <c:numCache>
                <c:formatCode>m/d/yy</c:formatCode>
                <c:ptCount val="3"/>
                <c:pt idx="0">
                  <c:v>45474</c:v>
                </c:pt>
                <c:pt idx="1">
                  <c:v>45481</c:v>
                </c:pt>
                <c:pt idx="2">
                  <c:v>45488</c:v>
                </c:pt>
              </c:numCache>
            </c:numRef>
          </c:cat>
          <c:val>
            <c:numRef>
              <c:f>'Group 72'!$H$6:$AB$6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1C-4591-8C83-E6AA944554EA}"/>
            </c:ext>
          </c:extLst>
        </c:ser>
        <c:ser>
          <c:idx val="3"/>
          <c:order val="3"/>
          <c:tx>
            <c:strRef>
              <c:f>'Group 72'!$A$7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72'!$H$2:$AB$2</c:f>
              <c:numCache>
                <c:formatCode>m/d/yy</c:formatCode>
                <c:ptCount val="3"/>
                <c:pt idx="0">
                  <c:v>45474</c:v>
                </c:pt>
                <c:pt idx="1">
                  <c:v>45481</c:v>
                </c:pt>
                <c:pt idx="2">
                  <c:v>45488</c:v>
                </c:pt>
              </c:numCache>
            </c:numRef>
          </c:cat>
          <c:val>
            <c:numRef>
              <c:f>'Group 72'!$H$7:$AB$7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01C-4591-8C83-E6AA944554EA}"/>
            </c:ext>
          </c:extLst>
        </c:ser>
        <c:ser>
          <c:idx val="4"/>
          <c:order val="4"/>
          <c:tx>
            <c:strRef>
              <c:f>'Group 72'!$A$8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72'!$H$2:$AB$2</c:f>
              <c:numCache>
                <c:formatCode>m/d/yy</c:formatCode>
                <c:ptCount val="3"/>
                <c:pt idx="0">
                  <c:v>45474</c:v>
                </c:pt>
                <c:pt idx="1">
                  <c:v>45481</c:v>
                </c:pt>
                <c:pt idx="2">
                  <c:v>45488</c:v>
                </c:pt>
              </c:numCache>
            </c:numRef>
          </c:cat>
          <c:val>
            <c:numRef>
              <c:f>'Group 72'!$H$8:$AB$8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01C-4591-8C83-E6AA944554EA}"/>
            </c:ext>
          </c:extLst>
        </c:ser>
        <c:ser>
          <c:idx val="5"/>
          <c:order val="5"/>
          <c:tx>
            <c:strRef>
              <c:f>'Group 72'!$A$9</c:f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72'!$H$2:$AB$2</c:f>
              <c:numCache>
                <c:formatCode>m/d/yy</c:formatCode>
                <c:ptCount val="3"/>
                <c:pt idx="0">
                  <c:v>45474</c:v>
                </c:pt>
                <c:pt idx="1">
                  <c:v>45481</c:v>
                </c:pt>
                <c:pt idx="2">
                  <c:v>45488</c:v>
                </c:pt>
              </c:numCache>
            </c:numRef>
          </c:cat>
          <c:val>
            <c:numRef>
              <c:f>'Group 72'!$H$9:$AB$9</c:f>
            </c:numRef>
          </c:val>
          <c:extLst>
            <c:ext xmlns:c16="http://schemas.microsoft.com/office/drawing/2014/chart" uri="{C3380CC4-5D6E-409C-BE32-E72D297353CC}">
              <c16:uniqueId val="{00000005-001C-4591-8C83-E6AA944554EA}"/>
            </c:ext>
          </c:extLst>
        </c:ser>
        <c:ser>
          <c:idx val="6"/>
          <c:order val="6"/>
          <c:tx>
            <c:strRef>
              <c:f>'Group 72'!$A$10</c:f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72'!$H$2:$AB$2</c:f>
              <c:numCache>
                <c:formatCode>m/d/yy</c:formatCode>
                <c:ptCount val="3"/>
                <c:pt idx="0">
                  <c:v>45474</c:v>
                </c:pt>
                <c:pt idx="1">
                  <c:v>45481</c:v>
                </c:pt>
                <c:pt idx="2">
                  <c:v>45488</c:v>
                </c:pt>
              </c:numCache>
            </c:numRef>
          </c:cat>
          <c:val>
            <c:numRef>
              <c:f>'Group 72'!$H$10:$AB$10</c:f>
            </c:numRef>
          </c:val>
          <c:extLst>
            <c:ext xmlns:c16="http://schemas.microsoft.com/office/drawing/2014/chart" uri="{C3380CC4-5D6E-409C-BE32-E72D297353CC}">
              <c16:uniqueId val="{00000006-001C-4591-8C83-E6AA944554EA}"/>
            </c:ext>
          </c:extLst>
        </c:ser>
        <c:ser>
          <c:idx val="7"/>
          <c:order val="7"/>
          <c:tx>
            <c:strRef>
              <c:f>'Group 72'!$A$11</c:f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72'!$H$2:$AB$2</c:f>
              <c:numCache>
                <c:formatCode>m/d/yy</c:formatCode>
                <c:ptCount val="3"/>
                <c:pt idx="0">
                  <c:v>45474</c:v>
                </c:pt>
                <c:pt idx="1">
                  <c:v>45481</c:v>
                </c:pt>
                <c:pt idx="2">
                  <c:v>45488</c:v>
                </c:pt>
              </c:numCache>
            </c:numRef>
          </c:cat>
          <c:val>
            <c:numRef>
              <c:f>'Group 72'!$H$11:$AB$11</c:f>
            </c:numRef>
          </c:val>
          <c:extLst>
            <c:ext xmlns:c16="http://schemas.microsoft.com/office/drawing/2014/chart" uri="{C3380CC4-5D6E-409C-BE32-E72D297353CC}">
              <c16:uniqueId val="{00000007-001C-4591-8C83-E6AA944554EA}"/>
            </c:ext>
          </c:extLst>
        </c:ser>
        <c:ser>
          <c:idx val="8"/>
          <c:order val="8"/>
          <c:tx>
            <c:strRef>
              <c:f>'Group 72'!$A$12</c:f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72'!$H$2:$AB$2</c:f>
              <c:numCache>
                <c:formatCode>m/d/yy</c:formatCode>
                <c:ptCount val="3"/>
                <c:pt idx="0">
                  <c:v>45474</c:v>
                </c:pt>
                <c:pt idx="1">
                  <c:v>45481</c:v>
                </c:pt>
                <c:pt idx="2">
                  <c:v>45488</c:v>
                </c:pt>
              </c:numCache>
            </c:numRef>
          </c:cat>
          <c:val>
            <c:numRef>
              <c:f>'Group 72'!$H$12:$AB$12</c:f>
            </c:numRef>
          </c:val>
          <c:extLst>
            <c:ext xmlns:c16="http://schemas.microsoft.com/office/drawing/2014/chart" uri="{C3380CC4-5D6E-409C-BE32-E72D297353CC}">
              <c16:uniqueId val="{00000008-001C-4591-8C83-E6AA944554EA}"/>
            </c:ext>
          </c:extLst>
        </c:ser>
        <c:ser>
          <c:idx val="9"/>
          <c:order val="9"/>
          <c:tx>
            <c:strRef>
              <c:f>'Group 72'!$A$13</c:f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72'!$H$2:$AB$2</c:f>
              <c:numCache>
                <c:formatCode>m/d/yy</c:formatCode>
                <c:ptCount val="3"/>
                <c:pt idx="0">
                  <c:v>45474</c:v>
                </c:pt>
                <c:pt idx="1">
                  <c:v>45481</c:v>
                </c:pt>
                <c:pt idx="2">
                  <c:v>45488</c:v>
                </c:pt>
              </c:numCache>
            </c:numRef>
          </c:cat>
          <c:val>
            <c:numRef>
              <c:f>'Group 72'!$H$13:$AB$13</c:f>
            </c:numRef>
          </c:val>
          <c:extLst>
            <c:ext xmlns:c16="http://schemas.microsoft.com/office/drawing/2014/chart" uri="{C3380CC4-5D6E-409C-BE32-E72D297353CC}">
              <c16:uniqueId val="{00000009-001C-4591-8C83-E6AA944554E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Hillman Soft White Spring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556800469335053E-2"/>
          <c:y val="9.805749227388029E-2"/>
          <c:w val="0.95779473790200742"/>
          <c:h val="0.8139421196526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'Group 75'!$A$4</c:f>
              <c:strCache>
                <c:ptCount val="1"/>
                <c:pt idx="0">
                  <c:v>.ET 75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75'!$H$2:$AB$2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75'!$H$4:$AB$4</c:f>
              <c:numCache>
                <c:formatCode>General</c:formatCode>
                <c:ptCount val="3"/>
                <c:pt idx="0">
                  <c:v>2.6900000000000013</c:v>
                </c:pt>
                <c:pt idx="1">
                  <c:v>2.1799999999999997</c:v>
                </c:pt>
                <c:pt idx="2">
                  <c:v>1.2699999999999996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98-4DF7-B9C7-1E77556B76E1}"/>
            </c:ext>
          </c:extLst>
        </c:ser>
        <c:ser>
          <c:idx val="1"/>
          <c:order val="1"/>
          <c:tx>
            <c:strRef>
              <c:f>'Group 75'!$A$5</c:f>
              <c:strCache>
                <c:ptCount val="1"/>
                <c:pt idx="0">
                  <c:v>H-21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75'!$H$2:$AB$2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75'!$H$5:$AB$5</c:f>
              <c:numCache>
                <c:formatCode>General</c:formatCode>
                <c:ptCount val="3"/>
                <c:pt idx="0">
                  <c:v>0.94999999999999929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98-4DF7-B9C7-1E77556B76E1}"/>
            </c:ext>
          </c:extLst>
        </c:ser>
        <c:ser>
          <c:idx val="2"/>
          <c:order val="2"/>
          <c:tx>
            <c:strRef>
              <c:f>'Group 75'!$A$6</c:f>
              <c:strCache>
                <c:ptCount val="1"/>
                <c:pt idx="0">
                  <c:v>H-10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75'!$H$2:$AB$2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75'!$H$6:$AB$6</c:f>
              <c:numCache>
                <c:formatCode>General</c:formatCode>
                <c:ptCount val="3"/>
                <c:pt idx="0">
                  <c:v>0.94000000000000128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98-4DF7-B9C7-1E77556B76E1}"/>
            </c:ext>
          </c:extLst>
        </c:ser>
        <c:ser>
          <c:idx val="3"/>
          <c:order val="3"/>
          <c:tx>
            <c:strRef>
              <c:f>'Group 75'!$A$7</c:f>
              <c:strCache>
                <c:ptCount val="1"/>
                <c:pt idx="0">
                  <c:v>H-15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75'!$H$2:$AB$2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75'!$H$7:$AB$7</c:f>
              <c:numCache>
                <c:formatCode>General</c:formatCode>
                <c:ptCount val="3"/>
                <c:pt idx="0">
                  <c:v>0.92999999999999972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098-4DF7-B9C7-1E77556B76E1}"/>
            </c:ext>
          </c:extLst>
        </c:ser>
        <c:ser>
          <c:idx val="4"/>
          <c:order val="4"/>
          <c:tx>
            <c:strRef>
              <c:f>'Group 75'!$A$8</c:f>
              <c:strCache>
                <c:ptCount val="1"/>
                <c:pt idx="0">
                  <c:v>H-17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75'!$H$2:$AB$2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75'!$H$8:$AB$8</c:f>
              <c:numCache>
                <c:formatCode>General</c:formatCode>
                <c:ptCount val="3"/>
                <c:pt idx="0">
                  <c:v>1.0199999999999996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098-4DF7-B9C7-1E77556B76E1}"/>
            </c:ext>
          </c:extLst>
        </c:ser>
        <c:ser>
          <c:idx val="5"/>
          <c:order val="5"/>
          <c:tx>
            <c:strRef>
              <c:f>'Group 75'!$A$9</c:f>
              <c:strCache>
                <c:ptCount val="1"/>
                <c:pt idx="0">
                  <c:v>H-20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75'!$H$2:$AB$2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75'!$H$9:$AB$9</c:f>
              <c:numCache>
                <c:formatCode>General</c:formatCode>
                <c:ptCount val="3"/>
                <c:pt idx="0">
                  <c:v>1.639999999999997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098-4DF7-B9C7-1E77556B76E1}"/>
            </c:ext>
          </c:extLst>
        </c:ser>
        <c:ser>
          <c:idx val="6"/>
          <c:order val="6"/>
          <c:tx>
            <c:strRef>
              <c:f>'Group 75'!$A$10</c:f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75'!$H$2:$AB$2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75'!$H$10:$AB$10</c:f>
            </c:numRef>
          </c:val>
          <c:extLst>
            <c:ext xmlns:c16="http://schemas.microsoft.com/office/drawing/2014/chart" uri="{C3380CC4-5D6E-409C-BE32-E72D297353CC}">
              <c16:uniqueId val="{00000006-8098-4DF7-B9C7-1E77556B76E1}"/>
            </c:ext>
          </c:extLst>
        </c:ser>
        <c:ser>
          <c:idx val="7"/>
          <c:order val="7"/>
          <c:tx>
            <c:strRef>
              <c:f>'Group 75'!$A$11</c:f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75'!$H$2:$AB$2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75'!$H$11:$AB$11</c:f>
            </c:numRef>
          </c:val>
          <c:extLst>
            <c:ext xmlns:c16="http://schemas.microsoft.com/office/drawing/2014/chart" uri="{C3380CC4-5D6E-409C-BE32-E72D297353CC}">
              <c16:uniqueId val="{00000007-8098-4DF7-B9C7-1E77556B76E1}"/>
            </c:ext>
          </c:extLst>
        </c:ser>
        <c:ser>
          <c:idx val="8"/>
          <c:order val="8"/>
          <c:tx>
            <c:strRef>
              <c:f>'Group 75'!$A$12</c:f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75'!$H$2:$AB$2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75'!$H$12:$AB$12</c:f>
            </c:numRef>
          </c:val>
          <c:extLst>
            <c:ext xmlns:c16="http://schemas.microsoft.com/office/drawing/2014/chart" uri="{C3380CC4-5D6E-409C-BE32-E72D297353CC}">
              <c16:uniqueId val="{00000008-8098-4DF7-B9C7-1E77556B76E1}"/>
            </c:ext>
          </c:extLst>
        </c:ser>
        <c:ser>
          <c:idx val="9"/>
          <c:order val="9"/>
          <c:tx>
            <c:strRef>
              <c:f>'Group 75'!$A$13</c:f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75'!$H$2:$AB$2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75'!$H$13:$AB$13</c:f>
            </c:numRef>
          </c:val>
          <c:extLst>
            <c:ext xmlns:c16="http://schemas.microsoft.com/office/drawing/2014/chart" uri="{C3380CC4-5D6E-409C-BE32-E72D297353CC}">
              <c16:uniqueId val="{00000009-8098-4DF7-B9C7-1E77556B76E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'Group 75'!$B$2</c:f>
              <c:strCache>
                <c:ptCount val="1"/>
                <c:pt idx="0">
                  <c:v> YTD 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'Group 75'!$A$3:$A$9</c:f>
              <c:strCache>
                <c:ptCount val="7"/>
                <c:pt idx="0">
                  <c:v>Rain</c:v>
                </c:pt>
                <c:pt idx="1">
                  <c:v>.ET 75</c:v>
                </c:pt>
                <c:pt idx="2">
                  <c:v>H-21</c:v>
                </c:pt>
                <c:pt idx="3">
                  <c:v>H-10</c:v>
                </c:pt>
                <c:pt idx="4">
                  <c:v>H-15</c:v>
                </c:pt>
                <c:pt idx="5">
                  <c:v>H-17</c:v>
                </c:pt>
                <c:pt idx="6">
                  <c:v>H-20</c:v>
                </c:pt>
              </c:strCache>
            </c:strRef>
          </c:cat>
          <c:val>
            <c:numRef>
              <c:f>'Group 75'!$B$3:$B$9</c:f>
              <c:numCache>
                <c:formatCode>General</c:formatCode>
                <c:ptCount val="7"/>
                <c:pt idx="0">
                  <c:v>0.35499999999999998</c:v>
                </c:pt>
                <c:pt idx="1">
                  <c:v>27.130000000000006</c:v>
                </c:pt>
                <c:pt idx="2">
                  <c:v>22.08</c:v>
                </c:pt>
                <c:pt idx="3">
                  <c:v>21.16</c:v>
                </c:pt>
                <c:pt idx="4">
                  <c:v>20.63</c:v>
                </c:pt>
                <c:pt idx="5">
                  <c:v>23.93</c:v>
                </c:pt>
                <c:pt idx="6">
                  <c:v>23.32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32-49B7-8ADD-F0007627BA6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813176768"/>
        <c:axId val="1813181568"/>
      </c:barChart>
      <c:catAx>
        <c:axId val="1813176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181568"/>
        <c:crosses val="autoZero"/>
        <c:auto val="1"/>
        <c:lblAlgn val="ctr"/>
        <c:lblOffset val="100"/>
        <c:noMultiLvlLbl val="0"/>
      </c:catAx>
      <c:valAx>
        <c:axId val="1813181568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813176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East SWW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536860112754871E-2"/>
          <c:y val="9.8057464302373346E-2"/>
          <c:w val="0.95779473790200742"/>
          <c:h val="0.8139421196526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'Group 51'!$A$4</c:f>
              <c:strCache>
                <c:ptCount val="1"/>
                <c:pt idx="0">
                  <c:v>.ET 51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51'!$H$2:$Q$2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51'!$H$4:$Q$4</c:f>
              <c:numCache>
                <c:formatCode>General</c:formatCode>
                <c:ptCount val="3"/>
                <c:pt idx="0">
                  <c:v>2.1999999999999957</c:v>
                </c:pt>
                <c:pt idx="1">
                  <c:v>1.4000000000000021</c:v>
                </c:pt>
                <c:pt idx="2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AD-4CF9-8C02-F1F6770CDCB6}"/>
            </c:ext>
          </c:extLst>
        </c:ser>
        <c:ser>
          <c:idx val="1"/>
          <c:order val="1"/>
          <c:tx>
            <c:strRef>
              <c:f>'Group 51'!$A$5</c:f>
              <c:strCache>
                <c:ptCount val="1"/>
                <c:pt idx="0">
                  <c:v>E-2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51'!$H$2:$Q$2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51'!$H$5:$Q$5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AD-4CF9-8C02-F1F6770CDCB6}"/>
            </c:ext>
          </c:extLst>
        </c:ser>
        <c:ser>
          <c:idx val="2"/>
          <c:order val="2"/>
          <c:tx>
            <c:strRef>
              <c:f>'Group 51'!$A$6</c:f>
              <c:strCache>
                <c:ptCount val="1"/>
                <c:pt idx="0">
                  <c:v>E-2C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51'!$H$2:$Q$2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51'!$H$6:$Q$6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AD-4CF9-8C02-F1F6770CDCB6}"/>
            </c:ext>
          </c:extLst>
        </c:ser>
        <c:ser>
          <c:idx val="3"/>
          <c:order val="3"/>
          <c:tx>
            <c:strRef>
              <c:f>'Group 51'!$A$7</c:f>
              <c:strCache>
                <c:ptCount val="1"/>
                <c:pt idx="0">
                  <c:v>E-4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51'!$H$2:$Q$2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51'!$H$7:$Q$7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9AD-4CF9-8C02-F1F6770CDCB6}"/>
            </c:ext>
          </c:extLst>
        </c:ser>
        <c:ser>
          <c:idx val="4"/>
          <c:order val="4"/>
          <c:tx>
            <c:strRef>
              <c:f>'Group 51'!$A$8</c:f>
              <c:strCache>
                <c:ptCount val="1"/>
                <c:pt idx="0">
                  <c:v>E-5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51'!$H$2:$Q$2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51'!$H$8:$Q$8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9AD-4CF9-8C02-F1F6770CDCB6}"/>
            </c:ext>
          </c:extLst>
        </c:ser>
        <c:ser>
          <c:idx val="5"/>
          <c:order val="5"/>
          <c:tx>
            <c:strRef>
              <c:f>'Group 51'!$A$9</c:f>
              <c:strCache>
                <c:ptCount val="1"/>
                <c:pt idx="0">
                  <c:v>E-8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51'!$H$2:$Q$2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51'!$H$9:$Q$9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9AD-4CF9-8C02-F1F6770CDCB6}"/>
            </c:ext>
          </c:extLst>
        </c:ser>
        <c:ser>
          <c:idx val="6"/>
          <c:order val="6"/>
          <c:tx>
            <c:strRef>
              <c:f>'Group 51'!$A$10</c:f>
              <c:strCache>
                <c:ptCount val="1"/>
                <c:pt idx="0">
                  <c:v>E-10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51'!$H$2:$Q$2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51'!$H$10:$Q$10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AD-4CF9-8C02-F1F6770CDCB6}"/>
            </c:ext>
          </c:extLst>
        </c:ser>
        <c:ser>
          <c:idx val="7"/>
          <c:order val="7"/>
          <c:tx>
            <c:strRef>
              <c:f>'Group 51'!$A$11</c:f>
              <c:strCache>
                <c:ptCount val="1"/>
                <c:pt idx="0">
                  <c:v>E-12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51'!$H$2:$Q$2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51'!$H$11:$Q$11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74-4FD5-851C-9A8A1E3A260E}"/>
            </c:ext>
          </c:extLst>
        </c:ser>
        <c:ser>
          <c:idx val="8"/>
          <c:order val="8"/>
          <c:tx>
            <c:strRef>
              <c:f>'Group 51'!$A$12</c:f>
              <c:strCache>
                <c:ptCount val="1"/>
                <c:pt idx="0">
                  <c:v>E-14</c:v>
                </c:pt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51'!$H$2:$Q$2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51'!$H$12:$Q$12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74-4FD5-851C-9A8A1E3A260E}"/>
            </c:ext>
          </c:extLst>
        </c:ser>
        <c:ser>
          <c:idx val="9"/>
          <c:order val="9"/>
          <c:tx>
            <c:strRef>
              <c:f>'Group 51'!$A$13</c:f>
              <c:strCache>
                <c:ptCount val="1"/>
                <c:pt idx="0">
                  <c:v>E-14B</c:v>
                </c:pt>
              </c:strCache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51'!$H$2:$Q$2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51'!$H$13:$Q$13</c:f>
              <c:numCache>
                <c:formatCode>General</c:formatCode>
                <c:ptCount val="3"/>
                <c:pt idx="0">
                  <c:v>1.6999999999999993</c:v>
                </c:pt>
                <c:pt idx="1">
                  <c:v>1.5</c:v>
                </c:pt>
                <c:pt idx="2">
                  <c:v>1.3000000000000007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54-4FF6-A552-9914C246C27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'Group 51'!$B$2</c:f>
              <c:strCache>
                <c:ptCount val="1"/>
                <c:pt idx="0">
                  <c:v> YTD 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'Group 51'!$A$3:$A$13</c:f>
              <c:strCache>
                <c:ptCount val="11"/>
                <c:pt idx="0">
                  <c:v>Rain</c:v>
                </c:pt>
                <c:pt idx="1">
                  <c:v>.ET 51</c:v>
                </c:pt>
                <c:pt idx="2">
                  <c:v>E-2</c:v>
                </c:pt>
                <c:pt idx="3">
                  <c:v>E-2C</c:v>
                </c:pt>
                <c:pt idx="4">
                  <c:v>E-4</c:v>
                </c:pt>
                <c:pt idx="5">
                  <c:v>E-5</c:v>
                </c:pt>
                <c:pt idx="6">
                  <c:v>E-8</c:v>
                </c:pt>
                <c:pt idx="7">
                  <c:v>E-10</c:v>
                </c:pt>
                <c:pt idx="8">
                  <c:v>E-12</c:v>
                </c:pt>
                <c:pt idx="9">
                  <c:v>E-14</c:v>
                </c:pt>
                <c:pt idx="10">
                  <c:v>E-14B</c:v>
                </c:pt>
              </c:strCache>
            </c:strRef>
          </c:cat>
          <c:val>
            <c:numRef>
              <c:f>'Group 51'!$B$3:$B$13</c:f>
              <c:numCache>
                <c:formatCode>General</c:formatCode>
                <c:ptCount val="11"/>
                <c:pt idx="0">
                  <c:v>0.35499999999999998</c:v>
                </c:pt>
                <c:pt idx="1">
                  <c:v>31.019999999999996</c:v>
                </c:pt>
                <c:pt idx="2">
                  <c:v>24.56</c:v>
                </c:pt>
                <c:pt idx="3">
                  <c:v>21.65</c:v>
                </c:pt>
                <c:pt idx="4">
                  <c:v>24.03</c:v>
                </c:pt>
                <c:pt idx="5">
                  <c:v>25.2</c:v>
                </c:pt>
                <c:pt idx="6">
                  <c:v>23.44</c:v>
                </c:pt>
                <c:pt idx="7">
                  <c:v>22.46</c:v>
                </c:pt>
                <c:pt idx="8">
                  <c:v>22.31</c:v>
                </c:pt>
                <c:pt idx="9">
                  <c:v>24.11</c:v>
                </c:pt>
                <c:pt idx="10">
                  <c:v>21.46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64-42B0-857D-D36E0BBBC9B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813145568"/>
        <c:axId val="1813150848"/>
      </c:barChart>
      <c:catAx>
        <c:axId val="1813145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150848"/>
        <c:crosses val="autoZero"/>
        <c:auto val="1"/>
        <c:lblAlgn val="ctr"/>
        <c:lblOffset val="100"/>
        <c:noMultiLvlLbl val="0"/>
      </c:catAx>
      <c:valAx>
        <c:axId val="1813150848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813145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East Soft White Winter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556776552942388E-2"/>
          <c:y val="0.11922151931606308"/>
          <c:w val="0.95779473790200742"/>
          <c:h val="0.8139421196526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'Group 52'!$A$4</c:f>
              <c:strCache>
                <c:ptCount val="1"/>
                <c:pt idx="0">
                  <c:v>.ET 52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52'!$H$2:$Q$2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52'!$H$4:$Q$4</c:f>
              <c:numCache>
                <c:formatCode>General</c:formatCode>
                <c:ptCount val="3"/>
                <c:pt idx="0">
                  <c:v>2.1999999999999957</c:v>
                </c:pt>
                <c:pt idx="1">
                  <c:v>1.4000000000000021</c:v>
                </c:pt>
                <c:pt idx="2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CC-4D2F-BAB5-E56B6C71FCF1}"/>
            </c:ext>
          </c:extLst>
        </c:ser>
        <c:ser>
          <c:idx val="1"/>
          <c:order val="1"/>
          <c:tx>
            <c:strRef>
              <c:f>'Group 52'!$A$5</c:f>
              <c:strCache>
                <c:ptCount val="1"/>
                <c:pt idx="0">
                  <c:v>E-27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52'!$H$2:$Q$2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52'!$H$5:$Q$5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CC-4D2F-BAB5-E56B6C71FCF1}"/>
            </c:ext>
          </c:extLst>
        </c:ser>
        <c:ser>
          <c:idx val="2"/>
          <c:order val="2"/>
          <c:tx>
            <c:strRef>
              <c:f>'Group 52'!$A$6</c:f>
              <c:strCache>
                <c:ptCount val="1"/>
                <c:pt idx="0">
                  <c:v>E-30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52'!$H$2:$Q$2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52'!$H$6:$Q$6</c:f>
              <c:numCache>
                <c:formatCode>General</c:formatCode>
                <c:ptCount val="3"/>
                <c:pt idx="0">
                  <c:v>0.58999999999999986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CC-4D2F-BAB5-E56B6C71FCF1}"/>
            </c:ext>
          </c:extLst>
        </c:ser>
        <c:ser>
          <c:idx val="3"/>
          <c:order val="3"/>
          <c:tx>
            <c:strRef>
              <c:f>'Group 52'!$A$7</c:f>
              <c:strCache>
                <c:ptCount val="1"/>
                <c:pt idx="0">
                  <c:v>E-31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52'!$H$2:$Q$2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52'!$H$7:$Q$7</c:f>
              <c:numCache>
                <c:formatCode>General</c:formatCode>
                <c:ptCount val="3"/>
                <c:pt idx="0">
                  <c:v>0.60000000000000142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9CC-4D2F-BAB5-E56B6C71FCF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'Group 52'!$B$2</c:f>
              <c:strCache>
                <c:ptCount val="1"/>
                <c:pt idx="0">
                  <c:v> YTD 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'Group 52'!$A$3:$A$7</c:f>
              <c:strCache>
                <c:ptCount val="5"/>
                <c:pt idx="0">
                  <c:v>Rain</c:v>
                </c:pt>
                <c:pt idx="1">
                  <c:v>.ET 52</c:v>
                </c:pt>
                <c:pt idx="2">
                  <c:v>E-27</c:v>
                </c:pt>
                <c:pt idx="3">
                  <c:v>E-30</c:v>
                </c:pt>
                <c:pt idx="4">
                  <c:v>E-31</c:v>
                </c:pt>
              </c:strCache>
            </c:strRef>
          </c:cat>
          <c:val>
            <c:numRef>
              <c:f>'Group 52'!$B$3:$B$7</c:f>
              <c:numCache>
                <c:formatCode>General</c:formatCode>
                <c:ptCount val="5"/>
                <c:pt idx="0">
                  <c:v>0.35499999999999998</c:v>
                </c:pt>
                <c:pt idx="1">
                  <c:v>31.019999999999996</c:v>
                </c:pt>
                <c:pt idx="2">
                  <c:v>22.67</c:v>
                </c:pt>
                <c:pt idx="3">
                  <c:v>23.76</c:v>
                </c:pt>
                <c:pt idx="4">
                  <c:v>20.87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25-432B-984D-8788029BC85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813139808"/>
        <c:axId val="1813143648"/>
      </c:barChart>
      <c:catAx>
        <c:axId val="18131398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143648"/>
        <c:crosses val="autoZero"/>
        <c:auto val="1"/>
        <c:lblAlgn val="ctr"/>
        <c:lblOffset val="100"/>
        <c:noMultiLvlLbl val="0"/>
      </c:catAx>
      <c:valAx>
        <c:axId val="1813143648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813139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Hillman Soft</a:t>
            </a:r>
            <a:r>
              <a:rPr lang="en-US" baseline="0"/>
              <a:t> White Winter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556800469335053E-2"/>
          <c:y val="9.805749227388029E-2"/>
          <c:w val="0.95779473790200742"/>
          <c:h val="0.8139421196526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'Group 76'!$A$4</c:f>
              <c:strCache>
                <c:ptCount val="1"/>
                <c:pt idx="0">
                  <c:v>.ET 76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76'!$H$2:$Q$2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76'!$H$4:$Q$4</c:f>
              <c:numCache>
                <c:formatCode>General</c:formatCode>
                <c:ptCount val="3"/>
                <c:pt idx="0">
                  <c:v>2.1999999999999957</c:v>
                </c:pt>
                <c:pt idx="1">
                  <c:v>1.4000000000000021</c:v>
                </c:pt>
                <c:pt idx="2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B9-49B1-BE67-DE1ED0B3C874}"/>
            </c:ext>
          </c:extLst>
        </c:ser>
        <c:ser>
          <c:idx val="1"/>
          <c:order val="1"/>
          <c:tx>
            <c:strRef>
              <c:f>'Group 76'!$A$5</c:f>
              <c:strCache>
                <c:ptCount val="1"/>
                <c:pt idx="0">
                  <c:v>H-3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76'!$H$2:$Q$2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76'!$H$5:$Q$5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B9-49B1-BE67-DE1ED0B3C874}"/>
            </c:ext>
          </c:extLst>
        </c:ser>
        <c:ser>
          <c:idx val="2"/>
          <c:order val="2"/>
          <c:tx>
            <c:strRef>
              <c:f>'Group 76'!$A$6</c:f>
              <c:strCache>
                <c:ptCount val="1"/>
                <c:pt idx="0">
                  <c:v>H-34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76'!$H$2:$Q$2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76'!$H$6:$Q$6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B9-49B1-BE67-DE1ED0B3C874}"/>
            </c:ext>
          </c:extLst>
        </c:ser>
        <c:ser>
          <c:idx val="3"/>
          <c:order val="3"/>
          <c:tx>
            <c:strRef>
              <c:f>'Group 76'!$A$7</c:f>
              <c:strCache>
                <c:ptCount val="1"/>
                <c:pt idx="0">
                  <c:v>Camas-1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76'!$H$2:$Q$2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76'!$H$7:$Q$7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9B9-49B1-BE67-DE1ED0B3C874}"/>
            </c:ext>
          </c:extLst>
        </c:ser>
        <c:ser>
          <c:idx val="4"/>
          <c:order val="4"/>
          <c:tx>
            <c:strRef>
              <c:f>'Group 76'!$A$8</c:f>
              <c:strCache>
                <c:ptCount val="1"/>
                <c:pt idx="0">
                  <c:v>Wade-4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76'!$H$2:$Q$2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76'!$H$8:$Q$8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9B9-49B1-BE67-DE1ED0B3C874}"/>
            </c:ext>
          </c:extLst>
        </c:ser>
        <c:ser>
          <c:idx val="5"/>
          <c:order val="5"/>
          <c:tx>
            <c:strRef>
              <c:f>'Group 76'!$A$9</c:f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76'!$H$2:$Q$2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76'!$H$9:$Q$9</c:f>
            </c:numRef>
          </c:val>
          <c:extLst>
            <c:ext xmlns:c16="http://schemas.microsoft.com/office/drawing/2014/chart" uri="{C3380CC4-5D6E-409C-BE32-E72D297353CC}">
              <c16:uniqueId val="{00000000-D28F-4280-8483-2864C44AA8AF}"/>
            </c:ext>
          </c:extLst>
        </c:ser>
        <c:ser>
          <c:idx val="6"/>
          <c:order val="6"/>
          <c:tx>
            <c:strRef>
              <c:f>'Group 76'!$A$10</c:f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76'!$H$2:$Q$2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76'!$H$10:$Q$10</c:f>
            </c:numRef>
          </c:val>
          <c:extLst>
            <c:ext xmlns:c16="http://schemas.microsoft.com/office/drawing/2014/chart" uri="{C3380CC4-5D6E-409C-BE32-E72D297353CC}">
              <c16:uniqueId val="{00000001-D28F-4280-8483-2864C44AA8AF}"/>
            </c:ext>
          </c:extLst>
        </c:ser>
        <c:ser>
          <c:idx val="7"/>
          <c:order val="7"/>
          <c:tx>
            <c:strRef>
              <c:f>'Group 76'!$A$11</c:f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76'!$H$2:$Q$2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76'!$H$11:$Q$11</c:f>
            </c:numRef>
          </c:val>
          <c:extLst>
            <c:ext xmlns:c16="http://schemas.microsoft.com/office/drawing/2014/chart" uri="{C3380CC4-5D6E-409C-BE32-E72D297353CC}">
              <c16:uniqueId val="{00000002-D28F-4280-8483-2864C44AA8AF}"/>
            </c:ext>
          </c:extLst>
        </c:ser>
        <c:ser>
          <c:idx val="8"/>
          <c:order val="8"/>
          <c:tx>
            <c:strRef>
              <c:f>'Group 76'!$A$12</c:f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76'!$H$2:$Q$2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76'!$H$12:$Q$12</c:f>
            </c:numRef>
          </c:val>
          <c:extLst>
            <c:ext xmlns:c16="http://schemas.microsoft.com/office/drawing/2014/chart" uri="{C3380CC4-5D6E-409C-BE32-E72D297353CC}">
              <c16:uniqueId val="{00000003-D28F-4280-8483-2864C44AA8AF}"/>
            </c:ext>
          </c:extLst>
        </c:ser>
        <c:ser>
          <c:idx val="9"/>
          <c:order val="9"/>
          <c:tx>
            <c:strRef>
              <c:f>'Group 76'!$A$13</c:f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76'!$H$2:$Q$2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76'!$H$13:$Q$13</c:f>
            </c:numRef>
          </c:val>
          <c:extLst>
            <c:ext xmlns:c16="http://schemas.microsoft.com/office/drawing/2014/chart" uri="{C3380CC4-5D6E-409C-BE32-E72D297353CC}">
              <c16:uniqueId val="{00000004-D28F-4280-8483-2864C44AA8A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'Group 76'!$B$2</c:f>
              <c:strCache>
                <c:ptCount val="1"/>
                <c:pt idx="0">
                  <c:v> YTD 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'Group 76'!$A$3:$A$8</c:f>
              <c:strCache>
                <c:ptCount val="6"/>
                <c:pt idx="0">
                  <c:v>Rain</c:v>
                </c:pt>
                <c:pt idx="1">
                  <c:v>.ET 76</c:v>
                </c:pt>
                <c:pt idx="2">
                  <c:v>H-3</c:v>
                </c:pt>
                <c:pt idx="3">
                  <c:v>H-34</c:v>
                </c:pt>
                <c:pt idx="4">
                  <c:v>Camas-1</c:v>
                </c:pt>
                <c:pt idx="5">
                  <c:v>Wade-4</c:v>
                </c:pt>
              </c:strCache>
            </c:strRef>
          </c:cat>
          <c:val>
            <c:numRef>
              <c:f>'Group 76'!$B$3:$B$8</c:f>
              <c:numCache>
                <c:formatCode>General</c:formatCode>
                <c:ptCount val="6"/>
                <c:pt idx="0">
                  <c:v>0.35499999999999998</c:v>
                </c:pt>
                <c:pt idx="1">
                  <c:v>31.019999999999996</c:v>
                </c:pt>
                <c:pt idx="2">
                  <c:v>24.91</c:v>
                </c:pt>
                <c:pt idx="3">
                  <c:v>23.74</c:v>
                </c:pt>
                <c:pt idx="4">
                  <c:v>22.99</c:v>
                </c:pt>
                <c:pt idx="5">
                  <c:v>19.649999999999999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BD-4F16-9360-0B3C3D50810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813101888"/>
        <c:axId val="1813109568"/>
      </c:barChart>
      <c:catAx>
        <c:axId val="1813101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109568"/>
        <c:crosses val="autoZero"/>
        <c:auto val="1"/>
        <c:lblAlgn val="ctr"/>
        <c:lblOffset val="100"/>
        <c:noMultiLvlLbl val="0"/>
      </c:catAx>
      <c:valAx>
        <c:axId val="1813109568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813101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QP Winter Grain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556800469335053E-2"/>
          <c:y val="9.805749227388029E-2"/>
          <c:w val="0.95779473790200742"/>
          <c:h val="0.8139421196526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'Group 78'!$A$4</c:f>
              <c:strCache>
                <c:ptCount val="1"/>
                <c:pt idx="0">
                  <c:v>.ET 78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78'!$H$2:$Q$2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78'!$H$4:$Q$4</c:f>
              <c:numCache>
                <c:formatCode>General</c:formatCode>
                <c:ptCount val="3"/>
                <c:pt idx="0">
                  <c:v>2.1999999999999957</c:v>
                </c:pt>
                <c:pt idx="1">
                  <c:v>1.4000000000000021</c:v>
                </c:pt>
                <c:pt idx="2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C4-4BDE-9488-0DF1CEB7DE56}"/>
            </c:ext>
          </c:extLst>
        </c:ser>
        <c:ser>
          <c:idx val="1"/>
          <c:order val="1"/>
          <c:tx>
            <c:strRef>
              <c:f>'Group 78'!$A$5</c:f>
              <c:strCache>
                <c:ptCount val="1"/>
                <c:pt idx="0">
                  <c:v>Q-13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78'!$H$2:$Q$2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78'!$H$5:$Q$5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-2.5100000000000016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C4-4BDE-9488-0DF1CEB7DE56}"/>
            </c:ext>
          </c:extLst>
        </c:ser>
        <c:ser>
          <c:idx val="2"/>
          <c:order val="2"/>
          <c:tx>
            <c:strRef>
              <c:f>'Group 78'!$A$6</c:f>
              <c:strCache>
                <c:ptCount val="1"/>
                <c:pt idx="0">
                  <c:v>Q-14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78'!$H$2:$Q$2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78'!$H$6:$Q$6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C4-4BDE-9488-0DF1CEB7DE56}"/>
            </c:ext>
          </c:extLst>
        </c:ser>
        <c:ser>
          <c:idx val="3"/>
          <c:order val="3"/>
          <c:tx>
            <c:strRef>
              <c:f>'Group 78'!$A$7</c:f>
              <c:strCache>
                <c:ptCount val="1"/>
                <c:pt idx="0">
                  <c:v>Q-18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78'!$H$2:$Q$2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78'!$H$7:$Q$7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BC4-4BDE-9488-0DF1CEB7DE56}"/>
            </c:ext>
          </c:extLst>
        </c:ser>
        <c:ser>
          <c:idx val="4"/>
          <c:order val="4"/>
          <c:tx>
            <c:strRef>
              <c:f>'Group 78'!$A$8</c:f>
              <c:strCache>
                <c:ptCount val="1"/>
                <c:pt idx="0">
                  <c:v>Q-19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78'!$H$2:$Q$2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78'!$H$8:$Q$8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BC4-4BDE-9488-0DF1CEB7DE56}"/>
            </c:ext>
          </c:extLst>
        </c:ser>
        <c:ser>
          <c:idx val="5"/>
          <c:order val="5"/>
          <c:tx>
            <c:strRef>
              <c:f>'Group 78'!$A$9</c:f>
              <c:strCache>
                <c:ptCount val="1"/>
                <c:pt idx="0">
                  <c:v>Q-20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78'!$H$2:$Q$2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78'!$H$9:$Q$9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0.58999999999999986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BC4-4BDE-9488-0DF1CEB7DE56}"/>
            </c:ext>
          </c:extLst>
        </c:ser>
        <c:ser>
          <c:idx val="6"/>
          <c:order val="6"/>
          <c:tx>
            <c:strRef>
              <c:f>'Group 78'!$A$10</c:f>
              <c:strCache>
                <c:ptCount val="1"/>
                <c:pt idx="0">
                  <c:v>Q-21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78'!$H$2:$Q$2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78'!$H$10:$Q$10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BC4-4BDE-9488-0DF1CEB7DE56}"/>
            </c:ext>
          </c:extLst>
        </c:ser>
        <c:ser>
          <c:idx val="7"/>
          <c:order val="7"/>
          <c:tx>
            <c:strRef>
              <c:f>'Group 78'!$A$11</c:f>
              <c:strCache>
                <c:ptCount val="1"/>
                <c:pt idx="0">
                  <c:v>Q-22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78'!$H$2:$Q$2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78'!$H$11:$Q$11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BC4-4BDE-9488-0DF1CEB7DE56}"/>
            </c:ext>
          </c:extLst>
        </c:ser>
        <c:ser>
          <c:idx val="8"/>
          <c:order val="8"/>
          <c:tx>
            <c:strRef>
              <c:f>'Group 78'!$A$12</c:f>
              <c:strCache>
                <c:ptCount val="1"/>
                <c:pt idx="0">
                  <c:v>Q-23</c:v>
                </c:pt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78'!$H$2:$Q$2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78'!$H$12:$Q$12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BC4-4BDE-9488-0DF1CEB7DE56}"/>
            </c:ext>
          </c:extLst>
        </c:ser>
        <c:ser>
          <c:idx val="9"/>
          <c:order val="9"/>
          <c:tx>
            <c:strRef>
              <c:f>'Group 78'!$A$13</c:f>
              <c:strCache>
                <c:ptCount val="1"/>
                <c:pt idx="0">
                  <c:v>Q-29</c:v>
                </c:pt>
              </c:strCache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78'!$H$2:$Q$2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78'!$H$13:$Q$13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1.0000000000001563E-2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BC4-4BDE-9488-0DF1CEB7DE56}"/>
            </c:ext>
          </c:extLst>
        </c:ser>
        <c:ser>
          <c:idx val="10"/>
          <c:order val="10"/>
          <c:tx>
            <c:strRef>
              <c:f>'Group 78'!$A$14</c:f>
              <c:strCache>
                <c:ptCount val="1"/>
                <c:pt idx="0">
                  <c:v>Q-30</c:v>
                </c:pt>
              </c:strCache>
            </c:strRef>
          </c:tx>
          <c:spPr>
            <a:solidFill>
              <a:schemeClr val="accent5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78'!$H$2:$Q$2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78'!$H$14:$Q$14</c:f>
              <c:numCache>
                <c:formatCode>General</c:formatCode>
                <c:ptCount val="3"/>
                <c:pt idx="0">
                  <c:v>2.9999999999997584E-2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6F-4D2E-91D7-770CB171E45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'Group 78'!$B$2</c:f>
              <c:strCache>
                <c:ptCount val="1"/>
                <c:pt idx="0">
                  <c:v> YTD 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'Group 78'!$A$3:$A$14</c:f>
              <c:strCache>
                <c:ptCount val="12"/>
                <c:pt idx="0">
                  <c:v>Rain</c:v>
                </c:pt>
                <c:pt idx="1">
                  <c:v>.ET 78</c:v>
                </c:pt>
                <c:pt idx="2">
                  <c:v>Q-13</c:v>
                </c:pt>
                <c:pt idx="3">
                  <c:v>Q-14</c:v>
                </c:pt>
                <c:pt idx="4">
                  <c:v>Q-18</c:v>
                </c:pt>
                <c:pt idx="5">
                  <c:v>Q-19</c:v>
                </c:pt>
                <c:pt idx="6">
                  <c:v>Q-20</c:v>
                </c:pt>
                <c:pt idx="7">
                  <c:v>Q-21</c:v>
                </c:pt>
                <c:pt idx="8">
                  <c:v>Q-22</c:v>
                </c:pt>
                <c:pt idx="9">
                  <c:v>Q-23</c:v>
                </c:pt>
                <c:pt idx="10">
                  <c:v>Q-29</c:v>
                </c:pt>
                <c:pt idx="11">
                  <c:v>Q-30</c:v>
                </c:pt>
              </c:strCache>
            </c:strRef>
          </c:cat>
          <c:val>
            <c:numRef>
              <c:f>'Group 78'!$B$3:$B$14</c:f>
              <c:numCache>
                <c:formatCode>General</c:formatCode>
                <c:ptCount val="12"/>
                <c:pt idx="0">
                  <c:v>0.35499999999999998</c:v>
                </c:pt>
                <c:pt idx="1">
                  <c:v>31.019999999999996</c:v>
                </c:pt>
                <c:pt idx="2">
                  <c:v>29.21</c:v>
                </c:pt>
                <c:pt idx="3">
                  <c:v>23.91</c:v>
                </c:pt>
                <c:pt idx="4">
                  <c:v>23.38</c:v>
                </c:pt>
                <c:pt idx="5">
                  <c:v>24.08</c:v>
                </c:pt>
                <c:pt idx="6">
                  <c:v>23.92</c:v>
                </c:pt>
                <c:pt idx="7">
                  <c:v>23.66</c:v>
                </c:pt>
                <c:pt idx="8">
                  <c:v>23.51</c:v>
                </c:pt>
                <c:pt idx="9">
                  <c:v>23.53</c:v>
                </c:pt>
                <c:pt idx="10">
                  <c:v>23.25</c:v>
                </c:pt>
                <c:pt idx="11">
                  <c:v>21.28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E5-4CC3-A83E-B39CB0B17D2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813142688"/>
        <c:axId val="1813132608"/>
      </c:barChart>
      <c:catAx>
        <c:axId val="18131426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132608"/>
        <c:crosses val="autoZero"/>
        <c:auto val="1"/>
        <c:lblAlgn val="ctr"/>
        <c:lblOffset val="100"/>
        <c:noMultiLvlLbl val="0"/>
      </c:catAx>
      <c:valAx>
        <c:axId val="1813132608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813142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'Group 79'!$G$4</c:f>
          <c:strCache>
            <c:ptCount val="1"/>
            <c:pt idx="0">
              <c:v>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556800469335053E-2"/>
          <c:y val="9.805749227388029E-2"/>
          <c:w val="0.95779473790200742"/>
          <c:h val="0.8139421196526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'Group 79'!$A$4</c:f>
              <c:strCache>
                <c:ptCount val="1"/>
                <c:pt idx="0">
                  <c:v>.ET 79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79'!$H$2:$AB$2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79'!$H$4:$AB$4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DE-4B57-A5CA-FAAF1ECDA294}"/>
            </c:ext>
          </c:extLst>
        </c:ser>
        <c:ser>
          <c:idx val="1"/>
          <c:order val="1"/>
          <c:tx>
            <c:strRef>
              <c:f>'Group 79'!$A$5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79'!$H$2:$AB$2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79'!$H$5:$AB$5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DE-4B57-A5CA-FAAF1ECDA294}"/>
            </c:ext>
          </c:extLst>
        </c:ser>
        <c:ser>
          <c:idx val="2"/>
          <c:order val="2"/>
          <c:tx>
            <c:strRef>
              <c:f>'Group 79'!$A$6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79'!$H$2:$AB$2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79'!$H$6:$AB$6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DE-4B57-A5CA-FAAF1ECDA294}"/>
            </c:ext>
          </c:extLst>
        </c:ser>
        <c:ser>
          <c:idx val="3"/>
          <c:order val="3"/>
          <c:tx>
            <c:strRef>
              <c:f>'Group 79'!$A$7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79'!$H$2:$AB$2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79'!$H$7:$AB$7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8DE-4B57-A5CA-FAAF1ECDA294}"/>
            </c:ext>
          </c:extLst>
        </c:ser>
        <c:ser>
          <c:idx val="4"/>
          <c:order val="4"/>
          <c:tx>
            <c:strRef>
              <c:f>'Group 79'!$A$8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79'!$H$2:$AB$2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79'!$H$8:$AB$8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8DE-4B57-A5CA-FAAF1ECDA294}"/>
            </c:ext>
          </c:extLst>
        </c:ser>
        <c:ser>
          <c:idx val="5"/>
          <c:order val="5"/>
          <c:tx>
            <c:strRef>
              <c:f>'Group 79'!$A$9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79'!$H$2:$AB$2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79'!$H$9:$AB$9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8DE-4B57-A5CA-FAAF1ECDA294}"/>
            </c:ext>
          </c:extLst>
        </c:ser>
        <c:ser>
          <c:idx val="6"/>
          <c:order val="6"/>
          <c:tx>
            <c:strRef>
              <c:f>'Group 79'!$A$10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79'!$H$2:$AB$2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79'!$H$10:$AB$10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8DE-4B57-A5CA-FAAF1ECDA294}"/>
            </c:ext>
          </c:extLst>
        </c:ser>
        <c:ser>
          <c:idx val="7"/>
          <c:order val="7"/>
          <c:tx>
            <c:strRef>
              <c:f>'Group 79'!$A$11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79'!$H$2:$AB$2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79'!$H$11:$AB$11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8DE-4B57-A5CA-FAAF1ECDA294}"/>
            </c:ext>
          </c:extLst>
        </c:ser>
        <c:ser>
          <c:idx val="8"/>
          <c:order val="8"/>
          <c:tx>
            <c:strRef>
              <c:f>'Group 79'!$A$12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79'!$H$2:$AB$2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79'!$H$12:$AB$12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8DE-4B57-A5CA-FAAF1ECDA294}"/>
            </c:ext>
          </c:extLst>
        </c:ser>
        <c:ser>
          <c:idx val="9"/>
          <c:order val="9"/>
          <c:tx>
            <c:strRef>
              <c:f>'Group 79'!$A$13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79'!$H$2:$AB$2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79'!$H$13:$AB$13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8DE-4B57-A5CA-FAAF1ECDA29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'Group 80'!$G$4</c:f>
          <c:strCache>
            <c:ptCount val="1"/>
            <c:pt idx="0">
              <c:v>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556800469335053E-2"/>
          <c:y val="9.805749227388029E-2"/>
          <c:w val="0.95779473790200742"/>
          <c:h val="0.8139421196526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'Group 80'!$A$4</c:f>
              <c:strCache>
                <c:ptCount val="1"/>
                <c:pt idx="0">
                  <c:v>.ET 80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80'!$H$2:$AB$2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80'!$H$4:$AB$4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89-49BC-98F7-345F0560EE29}"/>
            </c:ext>
          </c:extLst>
        </c:ser>
        <c:ser>
          <c:idx val="1"/>
          <c:order val="1"/>
          <c:tx>
            <c:strRef>
              <c:f>'Group 80'!$A$5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80'!$H$2:$AB$2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80'!$H$5:$AB$5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89-49BC-98F7-345F0560EE29}"/>
            </c:ext>
          </c:extLst>
        </c:ser>
        <c:ser>
          <c:idx val="2"/>
          <c:order val="2"/>
          <c:tx>
            <c:strRef>
              <c:f>'Group 80'!$A$6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80'!$H$2:$AB$2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80'!$H$6:$AB$6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89-49BC-98F7-345F0560EE29}"/>
            </c:ext>
          </c:extLst>
        </c:ser>
        <c:ser>
          <c:idx val="3"/>
          <c:order val="3"/>
          <c:tx>
            <c:strRef>
              <c:f>'Group 80'!$A$7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80'!$H$2:$AB$2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80'!$H$7:$AB$7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589-49BC-98F7-345F0560EE29}"/>
            </c:ext>
          </c:extLst>
        </c:ser>
        <c:ser>
          <c:idx val="4"/>
          <c:order val="4"/>
          <c:tx>
            <c:strRef>
              <c:f>'Group 80'!$A$8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80'!$H$2:$AB$2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80'!$H$8:$AB$8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589-49BC-98F7-345F0560EE29}"/>
            </c:ext>
          </c:extLst>
        </c:ser>
        <c:ser>
          <c:idx val="5"/>
          <c:order val="5"/>
          <c:tx>
            <c:strRef>
              <c:f>'Group 80'!$A$9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80'!$H$2:$AB$2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80'!$H$9:$AB$9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589-49BC-98F7-345F0560EE29}"/>
            </c:ext>
          </c:extLst>
        </c:ser>
        <c:ser>
          <c:idx val="6"/>
          <c:order val="6"/>
          <c:tx>
            <c:strRef>
              <c:f>'Group 80'!$A$10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80'!$H$2:$AB$2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80'!$H$10:$AB$10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89-49BC-98F7-345F0560EE29}"/>
            </c:ext>
          </c:extLst>
        </c:ser>
        <c:ser>
          <c:idx val="7"/>
          <c:order val="7"/>
          <c:tx>
            <c:strRef>
              <c:f>'Group 80'!$A$11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80'!$H$2:$AB$2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80'!$H$11:$AB$11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589-49BC-98F7-345F0560EE29}"/>
            </c:ext>
          </c:extLst>
        </c:ser>
        <c:ser>
          <c:idx val="8"/>
          <c:order val="8"/>
          <c:tx>
            <c:strRef>
              <c:f>'Group 80'!$A$12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80'!$H$2:$AB$2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80'!$H$12:$AB$12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589-49BC-98F7-345F0560EE29}"/>
            </c:ext>
          </c:extLst>
        </c:ser>
        <c:ser>
          <c:idx val="9"/>
          <c:order val="9"/>
          <c:tx>
            <c:strRef>
              <c:f>'Group 80'!$A$13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80'!$H$2:$AB$2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80'!$H$13:$AB$13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589-49BC-98F7-345F0560EE2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'Group 81'!$G$4</c:f>
          <c:strCache>
            <c:ptCount val="1"/>
            <c:pt idx="0">
              <c:v>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556800469335053E-2"/>
          <c:y val="9.805749227388029E-2"/>
          <c:w val="0.95779473790200742"/>
          <c:h val="0.8139421196526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'Group 81'!$A$4</c:f>
              <c:strCache>
                <c:ptCount val="1"/>
                <c:pt idx="0">
                  <c:v>.ET 81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81'!$H$2:$AB$2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81'!$H$4:$AB$4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C8-4E98-90EB-9C2304755916}"/>
            </c:ext>
          </c:extLst>
        </c:ser>
        <c:ser>
          <c:idx val="1"/>
          <c:order val="1"/>
          <c:tx>
            <c:strRef>
              <c:f>'Group 81'!$A$5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81'!$H$2:$AB$2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81'!$H$5:$AB$5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C8-4E98-90EB-9C2304755916}"/>
            </c:ext>
          </c:extLst>
        </c:ser>
        <c:ser>
          <c:idx val="2"/>
          <c:order val="2"/>
          <c:tx>
            <c:strRef>
              <c:f>'Group 81'!$A$6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81'!$H$2:$AB$2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81'!$H$6:$AB$6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C8-4E98-90EB-9C2304755916}"/>
            </c:ext>
          </c:extLst>
        </c:ser>
        <c:ser>
          <c:idx val="3"/>
          <c:order val="3"/>
          <c:tx>
            <c:strRef>
              <c:f>'Group 81'!$A$7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81'!$H$2:$AB$2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81'!$H$7:$AB$7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BC8-4E98-90EB-9C2304755916}"/>
            </c:ext>
          </c:extLst>
        </c:ser>
        <c:ser>
          <c:idx val="4"/>
          <c:order val="4"/>
          <c:tx>
            <c:strRef>
              <c:f>'Group 81'!$A$8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81'!$H$2:$AB$2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81'!$H$8:$AB$8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BC8-4E98-90EB-9C2304755916}"/>
            </c:ext>
          </c:extLst>
        </c:ser>
        <c:ser>
          <c:idx val="5"/>
          <c:order val="5"/>
          <c:tx>
            <c:strRef>
              <c:f>'Group 81'!$A$9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81'!$H$2:$AB$2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81'!$H$9:$AB$9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BC8-4E98-90EB-9C2304755916}"/>
            </c:ext>
          </c:extLst>
        </c:ser>
        <c:ser>
          <c:idx val="6"/>
          <c:order val="6"/>
          <c:tx>
            <c:strRef>
              <c:f>'Group 81'!$A$10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81'!$H$2:$AB$2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81'!$H$10:$AB$10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BC8-4E98-90EB-9C2304755916}"/>
            </c:ext>
          </c:extLst>
        </c:ser>
        <c:ser>
          <c:idx val="7"/>
          <c:order val="7"/>
          <c:tx>
            <c:strRef>
              <c:f>'Group 81'!$A$11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81'!$H$2:$AB$2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81'!$H$11:$AB$11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BC8-4E98-90EB-9C2304755916}"/>
            </c:ext>
          </c:extLst>
        </c:ser>
        <c:ser>
          <c:idx val="8"/>
          <c:order val="8"/>
          <c:tx>
            <c:strRef>
              <c:f>'Group 81'!$A$12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81'!$H$2:$AB$2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81'!$H$12:$AB$12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BC8-4E98-90EB-9C2304755916}"/>
            </c:ext>
          </c:extLst>
        </c:ser>
        <c:ser>
          <c:idx val="9"/>
          <c:order val="9"/>
          <c:tx>
            <c:strRef>
              <c:f>'Group 81'!$A$13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81'!$H$2:$AB$2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81'!$H$13:$AB$13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BC8-4E98-90EB-9C230475591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'Group 82'!$G$4</c:f>
          <c:strCache>
            <c:ptCount val="1"/>
            <c:pt idx="0">
              <c:v>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556800469335053E-2"/>
          <c:y val="9.805749227388029E-2"/>
          <c:w val="0.95779473790200742"/>
          <c:h val="0.8139421196526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'Group 82'!$A$4</c:f>
              <c:strCache>
                <c:ptCount val="1"/>
                <c:pt idx="0">
                  <c:v>.ET 82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82'!$H$2:$AB$2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82'!$H$4:$AB$4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35-4B96-9C6C-AC9A6031BBCD}"/>
            </c:ext>
          </c:extLst>
        </c:ser>
        <c:ser>
          <c:idx val="1"/>
          <c:order val="1"/>
          <c:tx>
            <c:strRef>
              <c:f>'Group 82'!$A$5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82'!$H$2:$AB$2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82'!$H$5:$AB$5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35-4B96-9C6C-AC9A6031BBCD}"/>
            </c:ext>
          </c:extLst>
        </c:ser>
        <c:ser>
          <c:idx val="2"/>
          <c:order val="2"/>
          <c:tx>
            <c:strRef>
              <c:f>'Group 82'!$A$6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82'!$H$2:$AB$2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82'!$H$6:$AB$6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35-4B96-9C6C-AC9A6031BBCD}"/>
            </c:ext>
          </c:extLst>
        </c:ser>
        <c:ser>
          <c:idx val="3"/>
          <c:order val="3"/>
          <c:tx>
            <c:strRef>
              <c:f>'Group 82'!$A$7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82'!$H$2:$AB$2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82'!$H$7:$AB$7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335-4B96-9C6C-AC9A6031BBCD}"/>
            </c:ext>
          </c:extLst>
        </c:ser>
        <c:ser>
          <c:idx val="4"/>
          <c:order val="4"/>
          <c:tx>
            <c:strRef>
              <c:f>'Group 82'!$A$8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82'!$H$2:$AB$2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82'!$H$8:$AB$8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335-4B96-9C6C-AC9A6031BBCD}"/>
            </c:ext>
          </c:extLst>
        </c:ser>
        <c:ser>
          <c:idx val="5"/>
          <c:order val="5"/>
          <c:tx>
            <c:strRef>
              <c:f>'Group 82'!$A$9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82'!$H$2:$AB$2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82'!$H$9:$AB$9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335-4B96-9C6C-AC9A6031BBCD}"/>
            </c:ext>
          </c:extLst>
        </c:ser>
        <c:ser>
          <c:idx val="6"/>
          <c:order val="6"/>
          <c:tx>
            <c:strRef>
              <c:f>'Group 82'!$A$10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82'!$H$2:$AB$2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82'!$H$10:$AB$10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335-4B96-9C6C-AC9A6031BBCD}"/>
            </c:ext>
          </c:extLst>
        </c:ser>
        <c:ser>
          <c:idx val="7"/>
          <c:order val="7"/>
          <c:tx>
            <c:strRef>
              <c:f>'Group 82'!$A$11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82'!$H$2:$AB$2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82'!$H$11:$AB$11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335-4B96-9C6C-AC9A6031BBCD}"/>
            </c:ext>
          </c:extLst>
        </c:ser>
        <c:ser>
          <c:idx val="8"/>
          <c:order val="8"/>
          <c:tx>
            <c:strRef>
              <c:f>'Group 82'!$A$12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82'!$H$2:$AB$2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82'!$H$12:$AB$12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335-4B96-9C6C-AC9A6031BBCD}"/>
            </c:ext>
          </c:extLst>
        </c:ser>
        <c:ser>
          <c:idx val="9"/>
          <c:order val="9"/>
          <c:tx>
            <c:strRef>
              <c:f>'Group 82'!$A$13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82'!$H$2:$AB$2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82'!$H$13:$AB$13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335-4B96-9C6C-AC9A6031BBC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'Group 83'!$G$4</c:f>
          <c:strCache>
            <c:ptCount val="1"/>
            <c:pt idx="0">
              <c:v>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556800469335053E-2"/>
          <c:y val="9.805749227388029E-2"/>
          <c:w val="0.95779473790200742"/>
          <c:h val="0.8139421196526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'Group 83'!$A$4</c:f>
              <c:strCache>
                <c:ptCount val="1"/>
                <c:pt idx="0">
                  <c:v>.ET 83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83'!$H$2:$AB$2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83'!$H$4:$AB$4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6E-4AE4-8DD9-052DD264E9C6}"/>
            </c:ext>
          </c:extLst>
        </c:ser>
        <c:ser>
          <c:idx val="1"/>
          <c:order val="1"/>
          <c:tx>
            <c:strRef>
              <c:f>'Group 83'!$A$5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83'!$H$2:$AB$2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83'!$H$5:$AB$5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6E-4AE4-8DD9-052DD264E9C6}"/>
            </c:ext>
          </c:extLst>
        </c:ser>
        <c:ser>
          <c:idx val="2"/>
          <c:order val="2"/>
          <c:tx>
            <c:strRef>
              <c:f>'Group 83'!$A$6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83'!$H$2:$AB$2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83'!$H$6:$AB$6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6E-4AE4-8DD9-052DD264E9C6}"/>
            </c:ext>
          </c:extLst>
        </c:ser>
        <c:ser>
          <c:idx val="3"/>
          <c:order val="3"/>
          <c:tx>
            <c:strRef>
              <c:f>'Group 83'!$A$7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83'!$H$2:$AB$2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83'!$H$7:$AB$7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6E-4AE4-8DD9-052DD264E9C6}"/>
            </c:ext>
          </c:extLst>
        </c:ser>
        <c:ser>
          <c:idx val="4"/>
          <c:order val="4"/>
          <c:tx>
            <c:strRef>
              <c:f>'Group 83'!$A$8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83'!$H$2:$AB$2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83'!$H$8:$AB$8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6E-4AE4-8DD9-052DD264E9C6}"/>
            </c:ext>
          </c:extLst>
        </c:ser>
        <c:ser>
          <c:idx val="5"/>
          <c:order val="5"/>
          <c:tx>
            <c:strRef>
              <c:f>'Group 83'!$A$9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83'!$H$2:$AB$2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83'!$H$9:$AB$9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A6E-4AE4-8DD9-052DD264E9C6}"/>
            </c:ext>
          </c:extLst>
        </c:ser>
        <c:ser>
          <c:idx val="6"/>
          <c:order val="6"/>
          <c:tx>
            <c:strRef>
              <c:f>'Group 83'!$A$10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83'!$H$2:$AB$2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83'!$H$10:$AB$10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A6E-4AE4-8DD9-052DD264E9C6}"/>
            </c:ext>
          </c:extLst>
        </c:ser>
        <c:ser>
          <c:idx val="7"/>
          <c:order val="7"/>
          <c:tx>
            <c:strRef>
              <c:f>'Group 83'!$A$11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83'!$H$2:$AB$2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83'!$H$11:$AB$11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A6E-4AE4-8DD9-052DD264E9C6}"/>
            </c:ext>
          </c:extLst>
        </c:ser>
        <c:ser>
          <c:idx val="8"/>
          <c:order val="8"/>
          <c:tx>
            <c:strRef>
              <c:f>'Group 83'!$A$12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83'!$H$2:$AB$2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83'!$H$12:$AB$12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A6E-4AE4-8DD9-052DD264E9C6}"/>
            </c:ext>
          </c:extLst>
        </c:ser>
        <c:ser>
          <c:idx val="9"/>
          <c:order val="9"/>
          <c:tx>
            <c:strRef>
              <c:f>'Group 83'!$A$13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83'!$H$2:$AB$2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83'!$H$13:$AB$13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A6E-4AE4-8DD9-052DD264E9C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'Group 84'!$G$4</c:f>
          <c:strCache>
            <c:ptCount val="1"/>
            <c:pt idx="0">
              <c:v>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556800469335053E-2"/>
          <c:y val="9.805749227388029E-2"/>
          <c:w val="0.95779473790200742"/>
          <c:h val="0.8139421196526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'Group 84'!$A$4</c:f>
              <c:strCache>
                <c:ptCount val="1"/>
                <c:pt idx="0">
                  <c:v>.ET 84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84'!$H$2:$AB$2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84'!$H$4:$AB$4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3F-45E1-B654-750DE5CE495A}"/>
            </c:ext>
          </c:extLst>
        </c:ser>
        <c:ser>
          <c:idx val="1"/>
          <c:order val="1"/>
          <c:tx>
            <c:strRef>
              <c:f>'Group 84'!$A$5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84'!$H$2:$AB$2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84'!$H$5:$AB$5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3F-45E1-B654-750DE5CE495A}"/>
            </c:ext>
          </c:extLst>
        </c:ser>
        <c:ser>
          <c:idx val="2"/>
          <c:order val="2"/>
          <c:tx>
            <c:strRef>
              <c:f>'Group 84'!$A$6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84'!$H$2:$AB$2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84'!$H$6:$AB$6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3F-45E1-B654-750DE5CE495A}"/>
            </c:ext>
          </c:extLst>
        </c:ser>
        <c:ser>
          <c:idx val="3"/>
          <c:order val="3"/>
          <c:tx>
            <c:strRef>
              <c:f>'Group 84'!$A$7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84'!$H$2:$AB$2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84'!$H$7:$AB$7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3F-45E1-B654-750DE5CE495A}"/>
            </c:ext>
          </c:extLst>
        </c:ser>
        <c:ser>
          <c:idx val="4"/>
          <c:order val="4"/>
          <c:tx>
            <c:strRef>
              <c:f>'Group 84'!$A$8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84'!$H$2:$AB$2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84'!$H$8:$AB$8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3F-45E1-B654-750DE5CE495A}"/>
            </c:ext>
          </c:extLst>
        </c:ser>
        <c:ser>
          <c:idx val="5"/>
          <c:order val="5"/>
          <c:tx>
            <c:strRef>
              <c:f>'Group 84'!$A$9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84'!$H$2:$AB$2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84'!$H$9:$AB$9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73F-45E1-B654-750DE5CE495A}"/>
            </c:ext>
          </c:extLst>
        </c:ser>
        <c:ser>
          <c:idx val="6"/>
          <c:order val="6"/>
          <c:tx>
            <c:strRef>
              <c:f>'Group 84'!$A$10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84'!$H$2:$AB$2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84'!$H$10:$AB$10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73F-45E1-B654-750DE5CE495A}"/>
            </c:ext>
          </c:extLst>
        </c:ser>
        <c:ser>
          <c:idx val="7"/>
          <c:order val="7"/>
          <c:tx>
            <c:strRef>
              <c:f>'Group 84'!$A$11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84'!$H$2:$AB$2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84'!$H$11:$AB$11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73F-45E1-B654-750DE5CE495A}"/>
            </c:ext>
          </c:extLst>
        </c:ser>
        <c:ser>
          <c:idx val="8"/>
          <c:order val="8"/>
          <c:tx>
            <c:strRef>
              <c:f>'Group 84'!$A$12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84'!$H$2:$AB$2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84'!$H$12:$AB$12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73F-45E1-B654-750DE5CE495A}"/>
            </c:ext>
          </c:extLst>
        </c:ser>
        <c:ser>
          <c:idx val="9"/>
          <c:order val="9"/>
          <c:tx>
            <c:strRef>
              <c:f>'Group 84'!$A$13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84'!$H$2:$AB$2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84'!$H$13:$AB$13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73F-45E1-B654-750DE5CE495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'Group 85'!$G$4</c:f>
          <c:strCache>
            <c:ptCount val="1"/>
            <c:pt idx="0">
              <c:v>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556800469335053E-2"/>
          <c:y val="9.805749227388029E-2"/>
          <c:w val="0.95779473790200742"/>
          <c:h val="0.8139421196526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'Group 85'!$A$4</c:f>
              <c:strCache>
                <c:ptCount val="1"/>
                <c:pt idx="0">
                  <c:v>.ET 85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85'!$H$2:$AB$2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85'!$H$4:$AB$4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65-489D-B24E-66A5AEC0EF8C}"/>
            </c:ext>
          </c:extLst>
        </c:ser>
        <c:ser>
          <c:idx val="1"/>
          <c:order val="1"/>
          <c:tx>
            <c:strRef>
              <c:f>'Group 85'!$A$5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85'!$H$2:$AB$2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85'!$H$5:$AB$5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65-489D-B24E-66A5AEC0EF8C}"/>
            </c:ext>
          </c:extLst>
        </c:ser>
        <c:ser>
          <c:idx val="2"/>
          <c:order val="2"/>
          <c:tx>
            <c:strRef>
              <c:f>'Group 85'!$A$6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85'!$H$2:$AB$2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85'!$H$6:$AB$6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65-489D-B24E-66A5AEC0EF8C}"/>
            </c:ext>
          </c:extLst>
        </c:ser>
        <c:ser>
          <c:idx val="3"/>
          <c:order val="3"/>
          <c:tx>
            <c:strRef>
              <c:f>'Group 85'!$A$7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85'!$H$2:$AB$2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85'!$H$7:$AB$7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865-489D-B24E-66A5AEC0EF8C}"/>
            </c:ext>
          </c:extLst>
        </c:ser>
        <c:ser>
          <c:idx val="4"/>
          <c:order val="4"/>
          <c:tx>
            <c:strRef>
              <c:f>'Group 85'!$A$8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85'!$H$2:$AB$2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85'!$H$8:$AB$8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865-489D-B24E-66A5AEC0EF8C}"/>
            </c:ext>
          </c:extLst>
        </c:ser>
        <c:ser>
          <c:idx val="5"/>
          <c:order val="5"/>
          <c:tx>
            <c:strRef>
              <c:f>'Group 85'!$A$9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85'!$H$2:$AB$2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85'!$H$9:$AB$9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865-489D-B24E-66A5AEC0EF8C}"/>
            </c:ext>
          </c:extLst>
        </c:ser>
        <c:ser>
          <c:idx val="6"/>
          <c:order val="6"/>
          <c:tx>
            <c:strRef>
              <c:f>'Group 85'!$A$10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85'!$H$2:$AB$2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85'!$H$10:$AB$10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865-489D-B24E-66A5AEC0EF8C}"/>
            </c:ext>
          </c:extLst>
        </c:ser>
        <c:ser>
          <c:idx val="7"/>
          <c:order val="7"/>
          <c:tx>
            <c:strRef>
              <c:f>'Group 85'!$A$11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85'!$H$2:$AB$2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85'!$H$11:$AB$11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865-489D-B24E-66A5AEC0EF8C}"/>
            </c:ext>
          </c:extLst>
        </c:ser>
        <c:ser>
          <c:idx val="8"/>
          <c:order val="8"/>
          <c:tx>
            <c:strRef>
              <c:f>'Group 85'!$A$12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85'!$H$2:$AB$2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85'!$H$12:$AB$12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865-489D-B24E-66A5AEC0EF8C}"/>
            </c:ext>
          </c:extLst>
        </c:ser>
        <c:ser>
          <c:idx val="9"/>
          <c:order val="9"/>
          <c:tx>
            <c:strRef>
              <c:f>'Group 85'!$A$13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85'!$H$2:$AB$2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85'!$H$13:$AB$13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865-489D-B24E-66A5AEC0EF8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'Group 86'!$G$4</c:f>
          <c:strCache>
            <c:ptCount val="1"/>
            <c:pt idx="0">
              <c:v>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556800469335053E-2"/>
          <c:y val="9.805749227388029E-2"/>
          <c:w val="0.95779473790200742"/>
          <c:h val="0.8139421196526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'Group 86'!$A$4</c:f>
              <c:strCache>
                <c:ptCount val="1"/>
                <c:pt idx="0">
                  <c:v>.ET 86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86'!$H$2:$AB$2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86'!$H$4:$AB$4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46-40F5-8008-3B1070E36C93}"/>
            </c:ext>
          </c:extLst>
        </c:ser>
        <c:ser>
          <c:idx val="1"/>
          <c:order val="1"/>
          <c:tx>
            <c:strRef>
              <c:f>'Group 86'!$A$5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86'!$H$2:$AB$2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86'!$H$5:$AB$5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46-40F5-8008-3B1070E36C93}"/>
            </c:ext>
          </c:extLst>
        </c:ser>
        <c:ser>
          <c:idx val="2"/>
          <c:order val="2"/>
          <c:tx>
            <c:strRef>
              <c:f>'Group 86'!$A$6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86'!$H$2:$AB$2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86'!$H$6:$AB$6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46-40F5-8008-3B1070E36C93}"/>
            </c:ext>
          </c:extLst>
        </c:ser>
        <c:ser>
          <c:idx val="3"/>
          <c:order val="3"/>
          <c:tx>
            <c:strRef>
              <c:f>'Group 86'!$A$7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86'!$H$2:$AB$2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86'!$H$7:$AB$7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546-40F5-8008-3B1070E36C93}"/>
            </c:ext>
          </c:extLst>
        </c:ser>
        <c:ser>
          <c:idx val="4"/>
          <c:order val="4"/>
          <c:tx>
            <c:strRef>
              <c:f>'Group 86'!$A$8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86'!$H$2:$AB$2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86'!$H$8:$AB$8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546-40F5-8008-3B1070E36C93}"/>
            </c:ext>
          </c:extLst>
        </c:ser>
        <c:ser>
          <c:idx val="5"/>
          <c:order val="5"/>
          <c:tx>
            <c:strRef>
              <c:f>'Group 86'!$A$9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86'!$H$2:$AB$2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86'!$H$9:$AB$9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546-40F5-8008-3B1070E36C93}"/>
            </c:ext>
          </c:extLst>
        </c:ser>
        <c:ser>
          <c:idx val="6"/>
          <c:order val="6"/>
          <c:tx>
            <c:strRef>
              <c:f>'Group 86'!$A$10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86'!$H$2:$AB$2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86'!$H$10:$AB$10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46-40F5-8008-3B1070E36C93}"/>
            </c:ext>
          </c:extLst>
        </c:ser>
        <c:ser>
          <c:idx val="7"/>
          <c:order val="7"/>
          <c:tx>
            <c:strRef>
              <c:f>'Group 86'!$A$11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86'!$H$2:$AB$2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86'!$H$11:$AB$11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546-40F5-8008-3B1070E36C93}"/>
            </c:ext>
          </c:extLst>
        </c:ser>
        <c:ser>
          <c:idx val="8"/>
          <c:order val="8"/>
          <c:tx>
            <c:strRef>
              <c:f>'Group 86'!$A$12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86'!$H$2:$AB$2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86'!$H$12:$AB$12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546-40F5-8008-3B1070E36C93}"/>
            </c:ext>
          </c:extLst>
        </c:ser>
        <c:ser>
          <c:idx val="9"/>
          <c:order val="9"/>
          <c:tx>
            <c:strRef>
              <c:f>'Group 86'!$A$13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86'!$H$2:$AB$2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86'!$H$13:$AB$13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546-40F5-8008-3B1070E36C9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'Group 87'!$G$4</c:f>
          <c:strCache>
            <c:ptCount val="1"/>
            <c:pt idx="0">
              <c:v>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556800469335053E-2"/>
          <c:y val="9.805749227388029E-2"/>
          <c:w val="0.95779473790200742"/>
          <c:h val="0.8139421196526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'Group 87'!$A$4</c:f>
              <c:strCache>
                <c:ptCount val="1"/>
                <c:pt idx="0">
                  <c:v>.ET 87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87'!$H$2:$AB$2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87'!$H$4:$AB$4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5F-4A79-AC38-81749E71A6A4}"/>
            </c:ext>
          </c:extLst>
        </c:ser>
        <c:ser>
          <c:idx val="1"/>
          <c:order val="1"/>
          <c:tx>
            <c:strRef>
              <c:f>'Group 87'!$A$5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87'!$H$2:$AB$2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87'!$H$5:$AB$5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5F-4A79-AC38-81749E71A6A4}"/>
            </c:ext>
          </c:extLst>
        </c:ser>
        <c:ser>
          <c:idx val="2"/>
          <c:order val="2"/>
          <c:tx>
            <c:strRef>
              <c:f>'Group 87'!$A$6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87'!$H$2:$AB$2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87'!$H$6:$AB$6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5F-4A79-AC38-81749E71A6A4}"/>
            </c:ext>
          </c:extLst>
        </c:ser>
        <c:ser>
          <c:idx val="3"/>
          <c:order val="3"/>
          <c:tx>
            <c:strRef>
              <c:f>'Group 87'!$A$7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87'!$H$2:$AB$2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87'!$H$7:$AB$7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E5F-4A79-AC38-81749E71A6A4}"/>
            </c:ext>
          </c:extLst>
        </c:ser>
        <c:ser>
          <c:idx val="4"/>
          <c:order val="4"/>
          <c:tx>
            <c:strRef>
              <c:f>'Group 87'!$A$8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87'!$H$2:$AB$2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87'!$H$8:$AB$8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E5F-4A79-AC38-81749E71A6A4}"/>
            </c:ext>
          </c:extLst>
        </c:ser>
        <c:ser>
          <c:idx val="5"/>
          <c:order val="5"/>
          <c:tx>
            <c:strRef>
              <c:f>'Group 87'!$A$9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87'!$H$2:$AB$2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87'!$H$9:$AB$9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E5F-4A79-AC38-81749E71A6A4}"/>
            </c:ext>
          </c:extLst>
        </c:ser>
        <c:ser>
          <c:idx val="6"/>
          <c:order val="6"/>
          <c:tx>
            <c:strRef>
              <c:f>'Group 87'!$A$10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87'!$H$2:$AB$2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87'!$H$10:$AB$10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E5F-4A79-AC38-81749E71A6A4}"/>
            </c:ext>
          </c:extLst>
        </c:ser>
        <c:ser>
          <c:idx val="7"/>
          <c:order val="7"/>
          <c:tx>
            <c:strRef>
              <c:f>'Group 87'!$A$11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87'!$H$2:$AB$2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87'!$H$11:$AB$11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E5F-4A79-AC38-81749E71A6A4}"/>
            </c:ext>
          </c:extLst>
        </c:ser>
        <c:ser>
          <c:idx val="8"/>
          <c:order val="8"/>
          <c:tx>
            <c:strRef>
              <c:f>'Group 87'!$A$12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87'!$H$2:$AB$2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87'!$H$12:$AB$12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E5F-4A79-AC38-81749E71A6A4}"/>
            </c:ext>
          </c:extLst>
        </c:ser>
        <c:ser>
          <c:idx val="9"/>
          <c:order val="9"/>
          <c:tx>
            <c:strRef>
              <c:f>'Group 87'!$A$13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87'!$H$2:$AB$2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87'!$H$13:$AB$13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E5F-4A79-AC38-81749E71A6A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'Group 88'!$G$4</c:f>
          <c:strCache>
            <c:ptCount val="1"/>
            <c:pt idx="0">
              <c:v>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556800469335053E-2"/>
          <c:y val="9.805749227388029E-2"/>
          <c:w val="0.95779473790200742"/>
          <c:h val="0.8139421196526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'Group 88'!$A$4</c:f>
              <c:strCache>
                <c:ptCount val="1"/>
                <c:pt idx="0">
                  <c:v>.ET 88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88'!$H$2:$AB$2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88'!$H$4:$AB$4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64-487E-82F3-719B4D6287E8}"/>
            </c:ext>
          </c:extLst>
        </c:ser>
        <c:ser>
          <c:idx val="1"/>
          <c:order val="1"/>
          <c:tx>
            <c:strRef>
              <c:f>'Group 88'!$A$5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88'!$H$2:$AB$2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88'!$H$5:$AB$5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64-487E-82F3-719B4D6287E8}"/>
            </c:ext>
          </c:extLst>
        </c:ser>
        <c:ser>
          <c:idx val="2"/>
          <c:order val="2"/>
          <c:tx>
            <c:strRef>
              <c:f>'Group 88'!$A$6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88'!$H$2:$AB$2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88'!$H$6:$AB$6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64-487E-82F3-719B4D6287E8}"/>
            </c:ext>
          </c:extLst>
        </c:ser>
        <c:ser>
          <c:idx val="3"/>
          <c:order val="3"/>
          <c:tx>
            <c:strRef>
              <c:f>'Group 88'!$A$7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88'!$H$2:$AB$2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88'!$H$7:$AB$7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664-487E-82F3-719B4D6287E8}"/>
            </c:ext>
          </c:extLst>
        </c:ser>
        <c:ser>
          <c:idx val="4"/>
          <c:order val="4"/>
          <c:tx>
            <c:strRef>
              <c:f>'Group 88'!$A$8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88'!$H$2:$AB$2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88'!$H$8:$AB$8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664-487E-82F3-719B4D6287E8}"/>
            </c:ext>
          </c:extLst>
        </c:ser>
        <c:ser>
          <c:idx val="5"/>
          <c:order val="5"/>
          <c:tx>
            <c:strRef>
              <c:f>'Group 88'!$A$9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88'!$H$2:$AB$2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88'!$H$9:$AB$9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664-487E-82F3-719B4D6287E8}"/>
            </c:ext>
          </c:extLst>
        </c:ser>
        <c:ser>
          <c:idx val="6"/>
          <c:order val="6"/>
          <c:tx>
            <c:strRef>
              <c:f>'Group 88'!$A$10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88'!$H$2:$AB$2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88'!$H$10:$AB$10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64-487E-82F3-719B4D6287E8}"/>
            </c:ext>
          </c:extLst>
        </c:ser>
        <c:ser>
          <c:idx val="7"/>
          <c:order val="7"/>
          <c:tx>
            <c:strRef>
              <c:f>'Group 88'!$A$11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88'!$H$2:$AB$2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88'!$H$11:$AB$11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664-487E-82F3-719B4D6287E8}"/>
            </c:ext>
          </c:extLst>
        </c:ser>
        <c:ser>
          <c:idx val="8"/>
          <c:order val="8"/>
          <c:tx>
            <c:strRef>
              <c:f>'Group 88'!$A$12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88'!$H$2:$AB$2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88'!$H$12:$AB$12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664-487E-82F3-719B4D6287E8}"/>
            </c:ext>
          </c:extLst>
        </c:ser>
        <c:ser>
          <c:idx val="9"/>
          <c:order val="9"/>
          <c:tx>
            <c:strRef>
              <c:f>'Group 88'!$A$13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88'!$H$2:$AB$2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88'!$H$13:$AB$13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664-487E-82F3-719B4D6287E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'Group 89'!$G$4</c:f>
          <c:strCache>
            <c:ptCount val="1"/>
            <c:pt idx="0">
              <c:v>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556800469335053E-2"/>
          <c:y val="9.805749227388029E-2"/>
          <c:w val="0.95779473790200742"/>
          <c:h val="0.8139421196526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'Group 89'!$A$4</c:f>
              <c:strCache>
                <c:ptCount val="1"/>
                <c:pt idx="0">
                  <c:v>.ET 89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89'!$H$2:$AB$2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89'!$H$4:$AB$4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B3-4EA2-A679-1BEEDA53BF9F}"/>
            </c:ext>
          </c:extLst>
        </c:ser>
        <c:ser>
          <c:idx val="1"/>
          <c:order val="1"/>
          <c:tx>
            <c:strRef>
              <c:f>'Group 89'!$A$5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89'!$H$2:$AB$2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89'!$H$5:$AB$5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B3-4EA2-A679-1BEEDA53BF9F}"/>
            </c:ext>
          </c:extLst>
        </c:ser>
        <c:ser>
          <c:idx val="2"/>
          <c:order val="2"/>
          <c:tx>
            <c:strRef>
              <c:f>'Group 89'!$A$6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89'!$H$2:$AB$2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89'!$H$6:$AB$6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B3-4EA2-A679-1BEEDA53BF9F}"/>
            </c:ext>
          </c:extLst>
        </c:ser>
        <c:ser>
          <c:idx val="3"/>
          <c:order val="3"/>
          <c:tx>
            <c:strRef>
              <c:f>'Group 89'!$A$7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89'!$H$2:$AB$2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89'!$H$7:$AB$7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7B3-4EA2-A679-1BEEDA53BF9F}"/>
            </c:ext>
          </c:extLst>
        </c:ser>
        <c:ser>
          <c:idx val="4"/>
          <c:order val="4"/>
          <c:tx>
            <c:strRef>
              <c:f>'Group 89'!$A$8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89'!$H$2:$AB$2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89'!$H$8:$AB$8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7B3-4EA2-A679-1BEEDA53BF9F}"/>
            </c:ext>
          </c:extLst>
        </c:ser>
        <c:ser>
          <c:idx val="5"/>
          <c:order val="5"/>
          <c:tx>
            <c:strRef>
              <c:f>'Group 89'!$A$9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89'!$H$2:$AB$2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89'!$H$9:$AB$9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7B3-4EA2-A679-1BEEDA53BF9F}"/>
            </c:ext>
          </c:extLst>
        </c:ser>
        <c:ser>
          <c:idx val="6"/>
          <c:order val="6"/>
          <c:tx>
            <c:strRef>
              <c:f>'Group 89'!$A$10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89'!$H$2:$AB$2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89'!$H$10:$AB$10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7B3-4EA2-A679-1BEEDA53BF9F}"/>
            </c:ext>
          </c:extLst>
        </c:ser>
        <c:ser>
          <c:idx val="7"/>
          <c:order val="7"/>
          <c:tx>
            <c:strRef>
              <c:f>'Group 89'!$A$11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89'!$H$2:$AB$2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89'!$H$11:$AB$11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7B3-4EA2-A679-1BEEDA53BF9F}"/>
            </c:ext>
          </c:extLst>
        </c:ser>
        <c:ser>
          <c:idx val="8"/>
          <c:order val="8"/>
          <c:tx>
            <c:strRef>
              <c:f>'Group 89'!$A$12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89'!$H$2:$AB$2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89'!$H$12:$AB$12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7B3-4EA2-A679-1BEEDA53BF9F}"/>
            </c:ext>
          </c:extLst>
        </c:ser>
        <c:ser>
          <c:idx val="9"/>
          <c:order val="9"/>
          <c:tx>
            <c:strRef>
              <c:f>'Group 89'!$A$13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89'!$H$2:$AB$2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89'!$H$13:$AB$13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7B3-4EA2-A679-1BEEDA53BF9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Teton Rim Norkotah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556800469335053E-2"/>
          <c:y val="9.805749227388029E-2"/>
          <c:w val="0.95779473790200742"/>
          <c:h val="0.820996770125059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'Group 93'!$A$4</c:f>
              <c:strCache>
                <c:ptCount val="1"/>
                <c:pt idx="0">
                  <c:v>.ET 93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93'!$H$2:$Q$2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93'!$H$4:$Q$4</c:f>
              <c:numCache>
                <c:formatCode>General</c:formatCode>
                <c:ptCount val="3"/>
                <c:pt idx="0">
                  <c:v>1.6599999999999993</c:v>
                </c:pt>
                <c:pt idx="1">
                  <c:v>1.8599999999999994</c:v>
                </c:pt>
                <c:pt idx="2">
                  <c:v>1.6199999999999992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C5-4A98-8F0D-F79B78819163}"/>
            </c:ext>
          </c:extLst>
        </c:ser>
        <c:ser>
          <c:idx val="1"/>
          <c:order val="1"/>
          <c:tx>
            <c:strRef>
              <c:f>'Group 93'!$A$5</c:f>
              <c:strCache>
                <c:ptCount val="1"/>
                <c:pt idx="0">
                  <c:v>TR-9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93'!$H$2:$Q$2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93'!$H$5:$Q$5</c:f>
              <c:numCache>
                <c:formatCode>General</c:formatCode>
                <c:ptCount val="3"/>
                <c:pt idx="0">
                  <c:v>1.6199999999999992</c:v>
                </c:pt>
                <c:pt idx="1">
                  <c:v>0.73000000000000043</c:v>
                </c:pt>
                <c:pt idx="2">
                  <c:v>0.85999999999999943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C5-4A98-8F0D-F79B78819163}"/>
            </c:ext>
          </c:extLst>
        </c:ser>
        <c:ser>
          <c:idx val="2"/>
          <c:order val="2"/>
          <c:tx>
            <c:strRef>
              <c:f>'Group 93'!$A$6</c:f>
              <c:strCache>
                <c:ptCount val="1"/>
                <c:pt idx="0">
                  <c:v>TR-10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93'!$H$2:$Q$2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93'!$H$6:$Q$6</c:f>
              <c:numCache>
                <c:formatCode>General</c:formatCode>
                <c:ptCount val="3"/>
                <c:pt idx="0">
                  <c:v>1.879999999999999</c:v>
                </c:pt>
                <c:pt idx="1">
                  <c:v>0.51000000000000156</c:v>
                </c:pt>
                <c:pt idx="2">
                  <c:v>0.78999999999999915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C5-4A98-8F0D-F79B78819163}"/>
            </c:ext>
          </c:extLst>
        </c:ser>
        <c:ser>
          <c:idx val="3"/>
          <c:order val="3"/>
          <c:tx>
            <c:strRef>
              <c:f>'Group 93'!$A$7</c:f>
              <c:strCache>
                <c:ptCount val="1"/>
                <c:pt idx="0">
                  <c:v>TR-11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93'!$H$2:$Q$2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93'!$H$7:$Q$7</c:f>
              <c:numCache>
                <c:formatCode>General</c:formatCode>
                <c:ptCount val="3"/>
                <c:pt idx="0">
                  <c:v>1.7300000000000004</c:v>
                </c:pt>
                <c:pt idx="1">
                  <c:v>0.74000000000000021</c:v>
                </c:pt>
                <c:pt idx="2">
                  <c:v>0.88999999999999879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1C5-4A98-8F0D-F79B78819163}"/>
            </c:ext>
          </c:extLst>
        </c:ser>
        <c:ser>
          <c:idx val="4"/>
          <c:order val="4"/>
          <c:tx>
            <c:strRef>
              <c:f>'Group 93'!$A$8</c:f>
              <c:strCache>
                <c:ptCount val="1"/>
                <c:pt idx="0">
                  <c:v>TR-18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93'!$H$2:$Q$2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93'!$H$8:$Q$8</c:f>
              <c:numCache>
                <c:formatCode>General</c:formatCode>
                <c:ptCount val="3"/>
                <c:pt idx="0">
                  <c:v>1.4500000000000011</c:v>
                </c:pt>
                <c:pt idx="1">
                  <c:v>1.0999999999999996</c:v>
                </c:pt>
                <c:pt idx="2">
                  <c:v>0.92999999999999972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1C5-4A98-8F0D-F79B78819163}"/>
            </c:ext>
          </c:extLst>
        </c:ser>
        <c:ser>
          <c:idx val="5"/>
          <c:order val="5"/>
          <c:tx>
            <c:strRef>
              <c:f>'Group 93'!$A$9</c:f>
              <c:strCache>
                <c:ptCount val="1"/>
                <c:pt idx="0">
                  <c:v>TR-20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93'!$H$2:$Q$2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93'!$H$9:$Q$9</c:f>
              <c:numCache>
                <c:formatCode>General</c:formatCode>
                <c:ptCount val="3"/>
                <c:pt idx="0">
                  <c:v>1.7299999999999986</c:v>
                </c:pt>
                <c:pt idx="1">
                  <c:v>1.4500000000000011</c:v>
                </c:pt>
                <c:pt idx="2">
                  <c:v>1.33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1C5-4A98-8F0D-F79B78819163}"/>
            </c:ext>
          </c:extLst>
        </c:ser>
        <c:ser>
          <c:idx val="6"/>
          <c:order val="6"/>
          <c:tx>
            <c:strRef>
              <c:f>'Group 93'!$A$10</c:f>
              <c:strCache>
                <c:ptCount val="1"/>
                <c:pt idx="0">
                  <c:v>TR-21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93'!$H$2:$Q$2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93'!$H$10:$Q$10</c:f>
              <c:numCache>
                <c:formatCode>General</c:formatCode>
                <c:ptCount val="3"/>
                <c:pt idx="0">
                  <c:v>1.6500000000000004</c:v>
                </c:pt>
                <c:pt idx="1">
                  <c:v>1.1500000000000004</c:v>
                </c:pt>
                <c:pt idx="2">
                  <c:v>1.0399999999999991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1C5-4A98-8F0D-F79B78819163}"/>
            </c:ext>
          </c:extLst>
        </c:ser>
        <c:ser>
          <c:idx val="7"/>
          <c:order val="7"/>
          <c:tx>
            <c:strRef>
              <c:f>'Group 93'!$A$11</c:f>
              <c:strCache>
                <c:ptCount val="1"/>
                <c:pt idx="0">
                  <c:v>TR-11C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93'!$H$2:$Q$2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93'!$H$11:$Q$11</c:f>
              <c:numCache>
                <c:formatCode>General</c:formatCode>
                <c:ptCount val="3"/>
                <c:pt idx="0">
                  <c:v>1.629999999999999</c:v>
                </c:pt>
                <c:pt idx="1">
                  <c:v>0.99000000000000021</c:v>
                </c:pt>
                <c:pt idx="2">
                  <c:v>1.0500000000000007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1C5-4A98-8F0D-F79B7881916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'Group 93'!$B$2</c:f>
              <c:strCache>
                <c:ptCount val="1"/>
                <c:pt idx="0">
                  <c:v> YTD 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'Group 93'!$A$3:$A$11</c:f>
              <c:strCache>
                <c:ptCount val="9"/>
                <c:pt idx="0">
                  <c:v>Rain</c:v>
                </c:pt>
                <c:pt idx="1">
                  <c:v>.ET 93</c:v>
                </c:pt>
                <c:pt idx="2">
                  <c:v>TR-9</c:v>
                </c:pt>
                <c:pt idx="3">
                  <c:v>TR-10</c:v>
                </c:pt>
                <c:pt idx="4">
                  <c:v>TR-11</c:v>
                </c:pt>
                <c:pt idx="5">
                  <c:v>TR-18</c:v>
                </c:pt>
                <c:pt idx="6">
                  <c:v>TR-20</c:v>
                </c:pt>
                <c:pt idx="7">
                  <c:v>TR-21</c:v>
                </c:pt>
                <c:pt idx="8">
                  <c:v>TR-11C</c:v>
                </c:pt>
              </c:strCache>
            </c:strRef>
          </c:cat>
          <c:val>
            <c:numRef>
              <c:f>'Group 93'!$B$3:$B$11</c:f>
              <c:numCache>
                <c:formatCode>General</c:formatCode>
                <c:ptCount val="9"/>
                <c:pt idx="0">
                  <c:v>0.4</c:v>
                </c:pt>
                <c:pt idx="1">
                  <c:v>21.899999999999995</c:v>
                </c:pt>
                <c:pt idx="2">
                  <c:v>16.329999999999998</c:v>
                </c:pt>
                <c:pt idx="3">
                  <c:v>15.85</c:v>
                </c:pt>
                <c:pt idx="4">
                  <c:v>15.42</c:v>
                </c:pt>
                <c:pt idx="5">
                  <c:v>17.41</c:v>
                </c:pt>
                <c:pt idx="6">
                  <c:v>19.28</c:v>
                </c:pt>
                <c:pt idx="7">
                  <c:v>17.47</c:v>
                </c:pt>
                <c:pt idx="8">
                  <c:v>16.579999999999998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07-4681-96B2-354B2530572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813087488"/>
        <c:axId val="1813075968"/>
      </c:barChart>
      <c:catAx>
        <c:axId val="18130874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075968"/>
        <c:crosses val="autoZero"/>
        <c:auto val="1"/>
        <c:lblAlgn val="ctr"/>
        <c:lblOffset val="100"/>
        <c:noMultiLvlLbl val="0"/>
      </c:catAx>
      <c:valAx>
        <c:axId val="181307596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087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Teton Rim Burbank Seed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556800469335053E-2"/>
          <c:y val="9.805749227388029E-2"/>
          <c:w val="0.95779473790200742"/>
          <c:h val="0.8139421196526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'Group 90'!$A$4</c:f>
              <c:strCache>
                <c:ptCount val="1"/>
                <c:pt idx="0">
                  <c:v>.ET 90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90'!$H$2:$Q$2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90'!$H$4:$Q$4</c:f>
              <c:numCache>
                <c:formatCode>General</c:formatCode>
                <c:ptCount val="3"/>
                <c:pt idx="0">
                  <c:v>1.6599999999999993</c:v>
                </c:pt>
                <c:pt idx="1">
                  <c:v>1.8599999999999994</c:v>
                </c:pt>
                <c:pt idx="2">
                  <c:v>1.6199999999999992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E9-49D9-91FE-9056BE8F8284}"/>
            </c:ext>
          </c:extLst>
        </c:ser>
        <c:ser>
          <c:idx val="1"/>
          <c:order val="1"/>
          <c:tx>
            <c:strRef>
              <c:f>'Group 90'!$A$5</c:f>
              <c:strCache>
                <c:ptCount val="1"/>
                <c:pt idx="0">
                  <c:v>tr-1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90'!$H$2:$Q$2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90'!$H$5:$Q$5</c:f>
              <c:numCache>
                <c:formatCode>General</c:formatCode>
                <c:ptCount val="3"/>
                <c:pt idx="0">
                  <c:v>1.7000000000000011</c:v>
                </c:pt>
                <c:pt idx="1">
                  <c:v>1.0099999999999998</c:v>
                </c:pt>
                <c:pt idx="2">
                  <c:v>1.4299999999999997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E9-49D9-91FE-9056BE8F8284}"/>
            </c:ext>
          </c:extLst>
        </c:ser>
        <c:ser>
          <c:idx val="2"/>
          <c:order val="2"/>
          <c:tx>
            <c:strRef>
              <c:f>'Group 90'!$A$6</c:f>
              <c:strCache>
                <c:ptCount val="1"/>
                <c:pt idx="0">
                  <c:v>tr-2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90'!$H$2:$Q$2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90'!$H$6:$Q$6</c:f>
              <c:numCache>
                <c:formatCode>General</c:formatCode>
                <c:ptCount val="3"/>
                <c:pt idx="0">
                  <c:v>1.7099999999999991</c:v>
                </c:pt>
                <c:pt idx="1">
                  <c:v>0.89000000000000057</c:v>
                </c:pt>
                <c:pt idx="2">
                  <c:v>1.1199999999999992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E9-49D9-91FE-9056BE8F8284}"/>
            </c:ext>
          </c:extLst>
        </c:ser>
        <c:ser>
          <c:idx val="3"/>
          <c:order val="3"/>
          <c:tx>
            <c:strRef>
              <c:f>'Group 90'!$A$7</c:f>
              <c:strCache>
                <c:ptCount val="1"/>
                <c:pt idx="0">
                  <c:v>tr-14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90'!$H$2:$Q$2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90'!$H$7:$Q$7</c:f>
              <c:numCache>
                <c:formatCode>General</c:formatCode>
                <c:ptCount val="3"/>
                <c:pt idx="0">
                  <c:v>1.4100000000000001</c:v>
                </c:pt>
                <c:pt idx="1">
                  <c:v>0.8100000000000005</c:v>
                </c:pt>
                <c:pt idx="2">
                  <c:v>0.82000000000000028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89-4918-A532-B951B933401E}"/>
            </c:ext>
          </c:extLst>
        </c:ser>
        <c:ser>
          <c:idx val="4"/>
          <c:order val="4"/>
          <c:tx>
            <c:strRef>
              <c:f>'Group 90'!$A$8</c:f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90'!$H$2:$Q$2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90'!$H$8:$Q$8</c:f>
            </c:numRef>
          </c:val>
          <c:extLst>
            <c:ext xmlns:c16="http://schemas.microsoft.com/office/drawing/2014/chart" uri="{C3380CC4-5D6E-409C-BE32-E72D297353CC}">
              <c16:uniqueId val="{00000000-8738-4E6A-AC74-E14B13D86314}"/>
            </c:ext>
          </c:extLst>
        </c:ser>
        <c:ser>
          <c:idx val="5"/>
          <c:order val="5"/>
          <c:tx>
            <c:strRef>
              <c:f>'Group 90'!$A$9</c:f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90'!$H$2:$Q$2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90'!$H$9:$Q$9</c:f>
            </c:numRef>
          </c:val>
          <c:extLst>
            <c:ext xmlns:c16="http://schemas.microsoft.com/office/drawing/2014/chart" uri="{C3380CC4-5D6E-409C-BE32-E72D297353CC}">
              <c16:uniqueId val="{00000001-8738-4E6A-AC74-E14B13D86314}"/>
            </c:ext>
          </c:extLst>
        </c:ser>
        <c:ser>
          <c:idx val="6"/>
          <c:order val="6"/>
          <c:tx>
            <c:strRef>
              <c:f>'Group 90'!$A$10</c:f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90'!$H$2:$Q$2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90'!$H$10:$Q$10</c:f>
            </c:numRef>
          </c:val>
          <c:extLst>
            <c:ext xmlns:c16="http://schemas.microsoft.com/office/drawing/2014/chart" uri="{C3380CC4-5D6E-409C-BE32-E72D297353CC}">
              <c16:uniqueId val="{00000002-8738-4E6A-AC74-E14B13D86314}"/>
            </c:ext>
          </c:extLst>
        </c:ser>
        <c:ser>
          <c:idx val="7"/>
          <c:order val="7"/>
          <c:tx>
            <c:strRef>
              <c:f>'Group 90'!$A$11</c:f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90'!$H$2:$Q$2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90'!$H$11:$Q$11</c:f>
            </c:numRef>
          </c:val>
          <c:extLst>
            <c:ext xmlns:c16="http://schemas.microsoft.com/office/drawing/2014/chart" uri="{C3380CC4-5D6E-409C-BE32-E72D297353CC}">
              <c16:uniqueId val="{00000003-8738-4E6A-AC74-E14B13D86314}"/>
            </c:ext>
          </c:extLst>
        </c:ser>
        <c:ser>
          <c:idx val="8"/>
          <c:order val="8"/>
          <c:tx>
            <c:strRef>
              <c:f>'Group 90'!$A$12</c:f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90'!$H$2:$Q$2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90'!$H$12:$Q$12</c:f>
            </c:numRef>
          </c:val>
          <c:extLst>
            <c:ext xmlns:c16="http://schemas.microsoft.com/office/drawing/2014/chart" uri="{C3380CC4-5D6E-409C-BE32-E72D297353CC}">
              <c16:uniqueId val="{00000004-8738-4E6A-AC74-E14B13D86314}"/>
            </c:ext>
          </c:extLst>
        </c:ser>
        <c:ser>
          <c:idx val="9"/>
          <c:order val="9"/>
          <c:tx>
            <c:strRef>
              <c:f>'Group 90'!$A$13</c:f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90'!$H$2:$Q$2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90'!$H$13:$Q$13</c:f>
            </c:numRef>
          </c:val>
          <c:extLst>
            <c:ext xmlns:c16="http://schemas.microsoft.com/office/drawing/2014/chart" uri="{C3380CC4-5D6E-409C-BE32-E72D297353CC}">
              <c16:uniqueId val="{00000005-8738-4E6A-AC74-E14B13D8631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'Group 90'!$B$2</c:f>
              <c:strCache>
                <c:ptCount val="1"/>
                <c:pt idx="0">
                  <c:v> YTD 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'Group 90'!$A$3:$A$7</c:f>
              <c:strCache>
                <c:ptCount val="5"/>
                <c:pt idx="0">
                  <c:v>Rain</c:v>
                </c:pt>
                <c:pt idx="1">
                  <c:v>.ET 90</c:v>
                </c:pt>
                <c:pt idx="2">
                  <c:v>tr-1</c:v>
                </c:pt>
                <c:pt idx="3">
                  <c:v>tr-2</c:v>
                </c:pt>
                <c:pt idx="4">
                  <c:v>tr-14</c:v>
                </c:pt>
              </c:strCache>
            </c:strRef>
          </c:cat>
          <c:val>
            <c:numRef>
              <c:f>'Group 90'!$B$3:$B$7</c:f>
              <c:numCache>
                <c:formatCode>General</c:formatCode>
                <c:ptCount val="5"/>
                <c:pt idx="0">
                  <c:v>0.4</c:v>
                </c:pt>
                <c:pt idx="1">
                  <c:v>21.899999999999995</c:v>
                </c:pt>
                <c:pt idx="2">
                  <c:v>16.55</c:v>
                </c:pt>
                <c:pt idx="3">
                  <c:v>16.25</c:v>
                </c:pt>
                <c:pt idx="4">
                  <c:v>14.66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1E-490F-A9C6-AEB6E98F7D1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813123008"/>
        <c:axId val="1813102848"/>
      </c:barChart>
      <c:catAx>
        <c:axId val="1813123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102848"/>
        <c:crosses val="autoZero"/>
        <c:auto val="1"/>
        <c:lblAlgn val="ctr"/>
        <c:lblOffset val="100"/>
        <c:noMultiLvlLbl val="0"/>
      </c:catAx>
      <c:valAx>
        <c:axId val="1813102848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813123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Teton Rim Canola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556800469335053E-2"/>
          <c:y val="9.805749227388029E-2"/>
          <c:w val="0.95779473790200742"/>
          <c:h val="0.8139421196526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'Group 91'!$A$4</c:f>
              <c:strCache>
                <c:ptCount val="1"/>
                <c:pt idx="0">
                  <c:v>.ET 91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91'!$I$2:$Q$2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91'!$I$4:$Q$4</c:f>
              <c:numCache>
                <c:formatCode>General</c:formatCode>
                <c:ptCount val="3"/>
                <c:pt idx="0">
                  <c:v>1.9100000000000037</c:v>
                </c:pt>
                <c:pt idx="1">
                  <c:v>2.0299999999999994</c:v>
                </c:pt>
                <c:pt idx="2">
                  <c:v>1.75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6C-452B-8206-3A682C78AEC7}"/>
            </c:ext>
          </c:extLst>
        </c:ser>
        <c:ser>
          <c:idx val="1"/>
          <c:order val="1"/>
          <c:tx>
            <c:strRef>
              <c:f>'Group 91'!$A$5</c:f>
              <c:strCache>
                <c:ptCount val="1"/>
                <c:pt idx="0">
                  <c:v>TR-4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91'!$I$2:$Q$2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91'!$I$5:$Q$5</c:f>
              <c:numCache>
                <c:formatCode>General</c:formatCode>
                <c:ptCount val="3"/>
                <c:pt idx="0">
                  <c:v>2.2100000000000009</c:v>
                </c:pt>
                <c:pt idx="1">
                  <c:v>1.1400000000000006</c:v>
                </c:pt>
                <c:pt idx="2">
                  <c:v>0.60999999999999766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6C-452B-8206-3A682C78AEC7}"/>
            </c:ext>
          </c:extLst>
        </c:ser>
        <c:ser>
          <c:idx val="2"/>
          <c:order val="2"/>
          <c:tx>
            <c:strRef>
              <c:f>'Group 91'!$A$6</c:f>
              <c:strCache>
                <c:ptCount val="1"/>
                <c:pt idx="0">
                  <c:v>TR-5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91'!$I$2:$Q$2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91'!$I$6:$Q$6</c:f>
              <c:numCache>
                <c:formatCode>General</c:formatCode>
                <c:ptCount val="3"/>
                <c:pt idx="0">
                  <c:v>1.6600000000000001</c:v>
                </c:pt>
                <c:pt idx="1">
                  <c:v>1.1099999999999994</c:v>
                </c:pt>
                <c:pt idx="2">
                  <c:v>0.52000000000000135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6C-452B-8206-3A682C78AEC7}"/>
            </c:ext>
          </c:extLst>
        </c:ser>
        <c:ser>
          <c:idx val="3"/>
          <c:order val="3"/>
          <c:tx>
            <c:strRef>
              <c:f>'Group 91'!$A$7</c:f>
              <c:strCache>
                <c:ptCount val="1"/>
                <c:pt idx="0">
                  <c:v>tr-17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91'!$I$2:$Q$2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91'!$I$7:$Q$7</c:f>
              <c:numCache>
                <c:formatCode>General</c:formatCode>
                <c:ptCount val="3"/>
                <c:pt idx="0">
                  <c:v>1.8000000000000007</c:v>
                </c:pt>
                <c:pt idx="1">
                  <c:v>1.0999999999999996</c:v>
                </c:pt>
                <c:pt idx="2">
                  <c:v>1.1100000000000012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26C-452B-8206-3A682C78AEC7}"/>
            </c:ext>
          </c:extLst>
        </c:ser>
        <c:ser>
          <c:idx val="4"/>
          <c:order val="4"/>
          <c:tx>
            <c:strRef>
              <c:f>'Group 91'!$A$8</c:f>
              <c:strCache>
                <c:ptCount val="1"/>
                <c:pt idx="0">
                  <c:v>tr-19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91'!$I$2:$Q$2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91'!$I$8:$Q$8</c:f>
              <c:numCache>
                <c:formatCode>General</c:formatCode>
                <c:ptCount val="3"/>
                <c:pt idx="0">
                  <c:v>1.7000000000000011</c:v>
                </c:pt>
                <c:pt idx="1">
                  <c:v>0.70999999999999908</c:v>
                </c:pt>
                <c:pt idx="2">
                  <c:v>1.3699999999999992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26C-452B-8206-3A682C78AEC7}"/>
            </c:ext>
          </c:extLst>
        </c:ser>
        <c:ser>
          <c:idx val="5"/>
          <c:order val="5"/>
          <c:tx>
            <c:strRef>
              <c:f>'Group 91'!$A$9</c:f>
              <c:strCache>
                <c:ptCount val="1"/>
                <c:pt idx="0">
                  <c:v>TR-5B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91'!$I$2:$Q$2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91'!$I$9:$Q$9</c:f>
              <c:numCache>
                <c:formatCode>General</c:formatCode>
                <c:ptCount val="3"/>
                <c:pt idx="0">
                  <c:v>2.1899999999999977</c:v>
                </c:pt>
                <c:pt idx="1">
                  <c:v>1.0899999999999999</c:v>
                </c:pt>
                <c:pt idx="2">
                  <c:v>0.78000000000000114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26C-452B-8206-3A682C78AEC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'Group 91'!$B$2</c:f>
              <c:strCache>
                <c:ptCount val="1"/>
                <c:pt idx="0">
                  <c:v> YTD 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'Group 91'!$A$3:$A$9</c:f>
              <c:strCache>
                <c:ptCount val="7"/>
                <c:pt idx="0">
                  <c:v>Rain</c:v>
                </c:pt>
                <c:pt idx="1">
                  <c:v>.ET 91</c:v>
                </c:pt>
                <c:pt idx="2">
                  <c:v>TR-4</c:v>
                </c:pt>
                <c:pt idx="3">
                  <c:v>TR-5</c:v>
                </c:pt>
                <c:pt idx="4">
                  <c:v>tr-17</c:v>
                </c:pt>
                <c:pt idx="5">
                  <c:v>tr-19</c:v>
                </c:pt>
                <c:pt idx="6">
                  <c:v>TR-5B</c:v>
                </c:pt>
              </c:strCache>
            </c:strRef>
          </c:cat>
          <c:val>
            <c:numRef>
              <c:f>'Group 91'!$B$3:$B$9</c:f>
              <c:numCache>
                <c:formatCode>General</c:formatCode>
                <c:ptCount val="7"/>
                <c:pt idx="0">
                  <c:v>0.4</c:v>
                </c:pt>
                <c:pt idx="1">
                  <c:v>18.049999999999997</c:v>
                </c:pt>
                <c:pt idx="2">
                  <c:v>18.48</c:v>
                </c:pt>
                <c:pt idx="3">
                  <c:v>15.54</c:v>
                </c:pt>
                <c:pt idx="4">
                  <c:v>17.73</c:v>
                </c:pt>
                <c:pt idx="5">
                  <c:v>15.58</c:v>
                </c:pt>
                <c:pt idx="6">
                  <c:v>21.52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7C-4514-B223-CA5FC9EEB49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813111968"/>
        <c:axId val="1813123968"/>
      </c:barChart>
      <c:catAx>
        <c:axId val="18131119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123968"/>
        <c:crosses val="autoZero"/>
        <c:auto val="1"/>
        <c:lblAlgn val="ctr"/>
        <c:lblOffset val="100"/>
        <c:noMultiLvlLbl val="0"/>
      </c:catAx>
      <c:valAx>
        <c:axId val="1813123968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813111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Teton Rim Spring Grain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41635336513249E-2"/>
          <c:y val="0.10158483011424409"/>
          <c:w val="0.95779473790200742"/>
          <c:h val="0.8139421196526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'Group 92'!$A$4</c:f>
              <c:strCache>
                <c:ptCount val="1"/>
                <c:pt idx="0">
                  <c:v>.ET 92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92'!$H$2:$Q$2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92'!$H$4:$Q$4</c:f>
              <c:numCache>
                <c:formatCode>General</c:formatCode>
                <c:ptCount val="3"/>
                <c:pt idx="0">
                  <c:v>1.9100000000000037</c:v>
                </c:pt>
                <c:pt idx="1">
                  <c:v>2.0299999999999994</c:v>
                </c:pt>
                <c:pt idx="2">
                  <c:v>1.75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D3-485D-A841-D3B4E930D552}"/>
            </c:ext>
          </c:extLst>
        </c:ser>
        <c:ser>
          <c:idx val="1"/>
          <c:order val="1"/>
          <c:tx>
            <c:strRef>
              <c:f>'Group 92'!$A$5</c:f>
              <c:strCache>
                <c:ptCount val="1"/>
                <c:pt idx="0">
                  <c:v>TR-3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92'!$H$2:$Q$2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92'!$H$5:$Q$5</c:f>
              <c:numCache>
                <c:formatCode>General</c:formatCode>
                <c:ptCount val="3"/>
                <c:pt idx="0">
                  <c:v>1.9400000000000013</c:v>
                </c:pt>
                <c:pt idx="1">
                  <c:v>0.35999999999999943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D3-485D-A841-D3B4E930D552}"/>
            </c:ext>
          </c:extLst>
        </c:ser>
        <c:ser>
          <c:idx val="2"/>
          <c:order val="2"/>
          <c:tx>
            <c:strRef>
              <c:f>'Group 92'!$A$6</c:f>
              <c:strCache>
                <c:ptCount val="1"/>
                <c:pt idx="0">
                  <c:v>TR-6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92'!$H$2:$Q$2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92'!$H$6:$Q$6</c:f>
              <c:numCache>
                <c:formatCode>General</c:formatCode>
                <c:ptCount val="3"/>
                <c:pt idx="0">
                  <c:v>1.5700000000000003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D3-485D-A841-D3B4E930D552}"/>
            </c:ext>
          </c:extLst>
        </c:ser>
        <c:ser>
          <c:idx val="3"/>
          <c:order val="3"/>
          <c:tx>
            <c:strRef>
              <c:f>'Group 92'!$A$7</c:f>
              <c:strCache>
                <c:ptCount val="1"/>
                <c:pt idx="0">
                  <c:v>TR-7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92'!$H$2:$Q$2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92'!$H$7:$Q$7</c:f>
              <c:numCache>
                <c:formatCode>General</c:formatCode>
                <c:ptCount val="3"/>
                <c:pt idx="0">
                  <c:v>1.4299999999999997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9D3-485D-A841-D3B4E930D552}"/>
            </c:ext>
          </c:extLst>
        </c:ser>
        <c:ser>
          <c:idx val="4"/>
          <c:order val="4"/>
          <c:tx>
            <c:strRef>
              <c:f>'Group 92'!$A$8</c:f>
              <c:strCache>
                <c:ptCount val="1"/>
                <c:pt idx="0">
                  <c:v>TR-8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92'!$H$2:$Q$2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92'!$H$8:$Q$8</c:f>
              <c:numCache>
                <c:formatCode>General</c:formatCode>
                <c:ptCount val="3"/>
                <c:pt idx="0">
                  <c:v>1.6300000000000008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9D3-485D-A841-D3B4E930D552}"/>
            </c:ext>
          </c:extLst>
        </c:ser>
        <c:ser>
          <c:idx val="5"/>
          <c:order val="5"/>
          <c:tx>
            <c:strRef>
              <c:f>'Group 92'!$A$9</c:f>
              <c:strCache>
                <c:ptCount val="1"/>
                <c:pt idx="0">
                  <c:v>TR-7D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92'!$H$2:$Q$2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92'!$H$9:$Q$9</c:f>
              <c:numCache>
                <c:formatCode>General</c:formatCode>
                <c:ptCount val="3"/>
                <c:pt idx="0">
                  <c:v>1.8399999999999999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9D3-485D-A841-D3B4E930D552}"/>
            </c:ext>
          </c:extLst>
        </c:ser>
        <c:ser>
          <c:idx val="6"/>
          <c:order val="6"/>
          <c:tx>
            <c:strRef>
              <c:f>'Group 92'!$A$10</c:f>
              <c:strCache>
                <c:ptCount val="1"/>
                <c:pt idx="0">
                  <c:v>TR-8C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92'!$H$2:$Q$2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92'!$H$10:$Q$10</c:f>
              <c:numCache>
                <c:formatCode>General</c:formatCode>
                <c:ptCount val="3"/>
                <c:pt idx="0">
                  <c:v>1.6499999999999986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D3-485D-A841-D3B4E930D55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'Group 92'!$B$2</c:f>
              <c:strCache>
                <c:ptCount val="1"/>
                <c:pt idx="0">
                  <c:v> YTD 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'Group 92'!$A$3:$A$10</c:f>
              <c:strCache>
                <c:ptCount val="8"/>
                <c:pt idx="0">
                  <c:v>Rain</c:v>
                </c:pt>
                <c:pt idx="1">
                  <c:v>.ET 92</c:v>
                </c:pt>
                <c:pt idx="2">
                  <c:v>TR-3</c:v>
                </c:pt>
                <c:pt idx="3">
                  <c:v>TR-6</c:v>
                </c:pt>
                <c:pt idx="4">
                  <c:v>TR-7</c:v>
                </c:pt>
                <c:pt idx="5">
                  <c:v>TR-8</c:v>
                </c:pt>
                <c:pt idx="6">
                  <c:v>TR-7D</c:v>
                </c:pt>
                <c:pt idx="7">
                  <c:v>TR-8C</c:v>
                </c:pt>
              </c:strCache>
            </c:strRef>
          </c:cat>
          <c:val>
            <c:numRef>
              <c:f>'Group 92'!$B$3:$B$10</c:f>
              <c:numCache>
                <c:formatCode>General</c:formatCode>
                <c:ptCount val="8"/>
                <c:pt idx="0">
                  <c:v>0.4</c:v>
                </c:pt>
                <c:pt idx="1">
                  <c:v>21.780000000000012</c:v>
                </c:pt>
                <c:pt idx="2">
                  <c:v>14.45</c:v>
                </c:pt>
                <c:pt idx="3">
                  <c:v>13.59</c:v>
                </c:pt>
                <c:pt idx="4">
                  <c:v>14.48</c:v>
                </c:pt>
                <c:pt idx="5">
                  <c:v>16.3</c:v>
                </c:pt>
                <c:pt idx="6">
                  <c:v>16.8</c:v>
                </c:pt>
                <c:pt idx="7">
                  <c:v>15.67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09-4AF8-BB53-314336D230B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617643279"/>
        <c:axId val="1617656239"/>
      </c:barChart>
      <c:catAx>
        <c:axId val="16176432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7656239"/>
        <c:crosses val="autoZero"/>
        <c:auto val="1"/>
        <c:lblAlgn val="ctr"/>
        <c:lblOffset val="100"/>
        <c:noMultiLvlLbl val="0"/>
      </c:catAx>
      <c:valAx>
        <c:axId val="161765623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7643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'Group 94'!$G$4</c:f>
          <c:strCache>
            <c:ptCount val="1"/>
            <c:pt idx="0">
              <c:v>Wheat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556800469335053E-2"/>
          <c:y val="9.805749227388029E-2"/>
          <c:w val="0.95779473790200742"/>
          <c:h val="0.8139421196526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'Group 94'!$A$4</c:f>
              <c:strCache>
                <c:ptCount val="1"/>
                <c:pt idx="0">
                  <c:v>.ET 94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94'!$H$2:$Q$2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94'!$H$4:$Q$4</c:f>
              <c:numCache>
                <c:formatCode>General</c:formatCode>
                <c:ptCount val="3"/>
                <c:pt idx="0">
                  <c:v>1.9100000000000037</c:v>
                </c:pt>
                <c:pt idx="1">
                  <c:v>2.0299999999999994</c:v>
                </c:pt>
                <c:pt idx="2">
                  <c:v>1.75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07-4E54-97ED-C0D41ABFAE26}"/>
            </c:ext>
          </c:extLst>
        </c:ser>
        <c:ser>
          <c:idx val="1"/>
          <c:order val="1"/>
          <c:tx>
            <c:strRef>
              <c:f>'Group 94'!$A$5</c:f>
              <c:strCache>
                <c:ptCount val="1"/>
                <c:pt idx="0">
                  <c:v>tr-12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94'!$H$2:$Q$2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94'!$H$5:$Q$5</c:f>
              <c:numCache>
                <c:formatCode>General</c:formatCode>
                <c:ptCount val="3"/>
                <c:pt idx="0">
                  <c:v>1.92</c:v>
                </c:pt>
                <c:pt idx="1">
                  <c:v>0.39000000000000057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07-4E54-97ED-C0D41ABFAE26}"/>
            </c:ext>
          </c:extLst>
        </c:ser>
        <c:ser>
          <c:idx val="2"/>
          <c:order val="2"/>
          <c:tx>
            <c:strRef>
              <c:f>'Group 94'!$A$6</c:f>
              <c:strCache>
                <c:ptCount val="1"/>
                <c:pt idx="0">
                  <c:v>TR-12C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94'!$H$2:$Q$2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94'!$H$6:$Q$6</c:f>
              <c:numCache>
                <c:formatCode>General</c:formatCode>
                <c:ptCount val="3"/>
                <c:pt idx="0">
                  <c:v>2.1199999999999992</c:v>
                </c:pt>
                <c:pt idx="1">
                  <c:v>0.53000000000000114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07-4E54-97ED-C0D41ABFAE26}"/>
            </c:ext>
          </c:extLst>
        </c:ser>
        <c:ser>
          <c:idx val="3"/>
          <c:order val="3"/>
          <c:tx>
            <c:strRef>
              <c:f>'Group 94'!$A$7</c:f>
              <c:strCache>
                <c:ptCount val="1"/>
                <c:pt idx="0">
                  <c:v>TR-13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94'!$H$2:$Q$2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94'!$H$7:$Q$7</c:f>
              <c:numCache>
                <c:formatCode>General</c:formatCode>
                <c:ptCount val="3"/>
                <c:pt idx="0">
                  <c:v>1.83</c:v>
                </c:pt>
                <c:pt idx="1">
                  <c:v>0.40000000000000036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07-4E54-97ED-C0D41ABFAE26}"/>
            </c:ext>
          </c:extLst>
        </c:ser>
        <c:ser>
          <c:idx val="4"/>
          <c:order val="4"/>
          <c:tx>
            <c:strRef>
              <c:f>'Group 94'!$A$8</c:f>
              <c:strCache>
                <c:ptCount val="1"/>
                <c:pt idx="0">
                  <c:v>TR-13C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94'!$H$2:$Q$2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94'!$H$8:$Q$8</c:f>
              <c:numCache>
                <c:formatCode>General</c:formatCode>
                <c:ptCount val="3"/>
                <c:pt idx="0">
                  <c:v>2.9500000000000011</c:v>
                </c:pt>
                <c:pt idx="1">
                  <c:v>0.29999999999999893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107-4E54-97ED-C0D41ABFAE26}"/>
            </c:ext>
          </c:extLst>
        </c:ser>
        <c:ser>
          <c:idx val="5"/>
          <c:order val="5"/>
          <c:tx>
            <c:strRef>
              <c:f>'Group 94'!$A$9</c:f>
              <c:strCache>
                <c:ptCount val="1"/>
                <c:pt idx="0">
                  <c:v>tr-15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94'!$H$2:$Q$2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94'!$H$9:$Q$9</c:f>
              <c:numCache>
                <c:formatCode>General</c:formatCode>
                <c:ptCount val="3"/>
                <c:pt idx="0">
                  <c:v>1.7900000000000009</c:v>
                </c:pt>
                <c:pt idx="1">
                  <c:v>0.38999999999999879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107-4E54-97ED-C0D41ABFAE26}"/>
            </c:ext>
          </c:extLst>
        </c:ser>
        <c:ser>
          <c:idx val="6"/>
          <c:order val="6"/>
          <c:tx>
            <c:strRef>
              <c:f>'Group 94'!$A$10</c:f>
              <c:strCache>
                <c:ptCount val="1"/>
                <c:pt idx="0">
                  <c:v>TR-15A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94'!$H$2:$Q$2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94'!$H$10:$Q$10</c:f>
              <c:numCache>
                <c:formatCode>General</c:formatCode>
                <c:ptCount val="3"/>
                <c:pt idx="0">
                  <c:v>2.08</c:v>
                </c:pt>
                <c:pt idx="1">
                  <c:v>0.4399999999999995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107-4E54-97ED-C0D41ABFAE26}"/>
            </c:ext>
          </c:extLst>
        </c:ser>
        <c:ser>
          <c:idx val="7"/>
          <c:order val="7"/>
          <c:tx>
            <c:strRef>
              <c:f>'Group 94'!$A$11</c:f>
              <c:strCache>
                <c:ptCount val="1"/>
                <c:pt idx="0">
                  <c:v>TR-16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94'!$H$2:$Q$2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94'!$H$11:$Q$11</c:f>
              <c:numCache>
                <c:formatCode>General</c:formatCode>
                <c:ptCount val="3"/>
                <c:pt idx="0">
                  <c:v>1.8100000000000005</c:v>
                </c:pt>
                <c:pt idx="1">
                  <c:v>0.24000000000000021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107-4E54-97ED-C0D41ABFAE26}"/>
            </c:ext>
          </c:extLst>
        </c:ser>
        <c:ser>
          <c:idx val="8"/>
          <c:order val="8"/>
          <c:tx>
            <c:strRef>
              <c:f>'Group 94'!$A$12</c:f>
              <c:strCache>
                <c:ptCount val="1"/>
                <c:pt idx="0">
                  <c:v>TR-22</c:v>
                </c:pt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94'!$H$2:$Q$2</c:f>
              <c:numCache>
                <c:formatCode>m/d/yy</c:formatCode>
                <c:ptCount val="3"/>
                <c:pt idx="0">
                  <c:v>45502</c:v>
                </c:pt>
                <c:pt idx="1">
                  <c:v>45509</c:v>
                </c:pt>
                <c:pt idx="2">
                  <c:v>45516</c:v>
                </c:pt>
              </c:numCache>
            </c:numRef>
          </c:cat>
          <c:val>
            <c:numRef>
              <c:f>'Group 94'!$H$12:$Q$12</c:f>
              <c:numCache>
                <c:formatCode>General</c:formatCode>
                <c:ptCount val="3"/>
                <c:pt idx="0">
                  <c:v>1.9799999999999986</c:v>
                </c:pt>
                <c:pt idx="1">
                  <c:v>0.48000000000000043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107-4E54-97ED-C0D41ABFAE2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YTD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'Group 94'!$A$4:$A$12</c:f>
              <c:strCache>
                <c:ptCount val="9"/>
                <c:pt idx="0">
                  <c:v>.ET 94</c:v>
                </c:pt>
                <c:pt idx="1">
                  <c:v>tr-12</c:v>
                </c:pt>
                <c:pt idx="2">
                  <c:v>TR-12C</c:v>
                </c:pt>
                <c:pt idx="3">
                  <c:v>TR-13</c:v>
                </c:pt>
                <c:pt idx="4">
                  <c:v>TR-13C</c:v>
                </c:pt>
                <c:pt idx="5">
                  <c:v>tr-15</c:v>
                </c:pt>
                <c:pt idx="6">
                  <c:v>TR-15A</c:v>
                </c:pt>
                <c:pt idx="7">
                  <c:v>TR-16</c:v>
                </c:pt>
                <c:pt idx="8">
                  <c:v>TR-22</c:v>
                </c:pt>
              </c:strCache>
            </c:strRef>
          </c:cat>
          <c:val>
            <c:numRef>
              <c:f>'Group 94'!$B$4:$B$12</c:f>
              <c:numCache>
                <c:formatCode>General</c:formatCode>
                <c:ptCount val="9"/>
                <c:pt idx="0">
                  <c:v>21.780000000000012</c:v>
                </c:pt>
                <c:pt idx="1">
                  <c:v>15.31</c:v>
                </c:pt>
                <c:pt idx="2">
                  <c:v>17.11</c:v>
                </c:pt>
                <c:pt idx="3">
                  <c:v>15.4</c:v>
                </c:pt>
                <c:pt idx="4">
                  <c:v>17.329999999999998</c:v>
                </c:pt>
                <c:pt idx="5">
                  <c:v>15.19</c:v>
                </c:pt>
                <c:pt idx="6">
                  <c:v>16.36</c:v>
                </c:pt>
                <c:pt idx="7">
                  <c:v>14.28</c:v>
                </c:pt>
                <c:pt idx="8">
                  <c:v>16.239999999999998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FF-4BF9-9E78-614AE31D3BF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617536239"/>
        <c:axId val="1617523279"/>
      </c:barChart>
      <c:catAx>
        <c:axId val="1617536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7523279"/>
        <c:crosses val="autoZero"/>
        <c:auto val="1"/>
        <c:lblAlgn val="ctr"/>
        <c:lblOffset val="100"/>
        <c:noMultiLvlLbl val="0"/>
      </c:catAx>
      <c:valAx>
        <c:axId val="1617523279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617536239"/>
        <c:crossesAt val="1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'Group 95'!$G$4</c:f>
          <c:strCache>
            <c:ptCount val="1"/>
            <c:pt idx="0">
              <c:v>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556800469335053E-2"/>
          <c:y val="9.805749227388029E-2"/>
          <c:w val="0.95779473790200742"/>
          <c:h val="0.8139421196526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'Group 95'!$A$4</c:f>
              <c:strCache>
                <c:ptCount val="1"/>
                <c:pt idx="0">
                  <c:v>.ET 95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95'!$H$2:$AB$2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95'!$H$4:$AB$4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7F-4739-A6E1-139F6D7587A0}"/>
            </c:ext>
          </c:extLst>
        </c:ser>
        <c:ser>
          <c:idx val="1"/>
          <c:order val="1"/>
          <c:tx>
            <c:strRef>
              <c:f>'Group 95'!$A$5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95'!$H$2:$AB$2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95'!$H$5:$AB$5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7F-4739-A6E1-139F6D7587A0}"/>
            </c:ext>
          </c:extLst>
        </c:ser>
        <c:ser>
          <c:idx val="2"/>
          <c:order val="2"/>
          <c:tx>
            <c:strRef>
              <c:f>'Group 95'!$A$6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95'!$H$2:$AB$2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95'!$H$6:$AB$6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7F-4739-A6E1-139F6D7587A0}"/>
            </c:ext>
          </c:extLst>
        </c:ser>
        <c:ser>
          <c:idx val="3"/>
          <c:order val="3"/>
          <c:tx>
            <c:strRef>
              <c:f>'Group 95'!$A$7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95'!$H$2:$AB$2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95'!$H$7:$AB$7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17F-4739-A6E1-139F6D7587A0}"/>
            </c:ext>
          </c:extLst>
        </c:ser>
        <c:ser>
          <c:idx val="4"/>
          <c:order val="4"/>
          <c:tx>
            <c:strRef>
              <c:f>'Group 95'!$A$8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95'!$H$2:$AB$2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95'!$H$8:$AB$8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17F-4739-A6E1-139F6D7587A0}"/>
            </c:ext>
          </c:extLst>
        </c:ser>
        <c:ser>
          <c:idx val="5"/>
          <c:order val="5"/>
          <c:tx>
            <c:strRef>
              <c:f>'Group 95'!$A$9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95'!$H$2:$AB$2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95'!$H$9:$AB$9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17F-4739-A6E1-139F6D7587A0}"/>
            </c:ext>
          </c:extLst>
        </c:ser>
        <c:ser>
          <c:idx val="6"/>
          <c:order val="6"/>
          <c:tx>
            <c:strRef>
              <c:f>'Group 95'!$A$10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95'!$H$2:$AB$2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95'!$H$10:$AB$10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17F-4739-A6E1-139F6D7587A0}"/>
            </c:ext>
          </c:extLst>
        </c:ser>
        <c:ser>
          <c:idx val="7"/>
          <c:order val="7"/>
          <c:tx>
            <c:strRef>
              <c:f>'Group 95'!$A$11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95'!$H$2:$AB$2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95'!$H$11:$AB$11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17F-4739-A6E1-139F6D7587A0}"/>
            </c:ext>
          </c:extLst>
        </c:ser>
        <c:ser>
          <c:idx val="8"/>
          <c:order val="8"/>
          <c:tx>
            <c:strRef>
              <c:f>'Group 95'!$A$12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95'!$H$2:$AB$2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95'!$H$12:$AB$12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17F-4739-A6E1-139F6D7587A0}"/>
            </c:ext>
          </c:extLst>
        </c:ser>
        <c:ser>
          <c:idx val="9"/>
          <c:order val="9"/>
          <c:tx>
            <c:strRef>
              <c:f>'Group 95'!$A$13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95'!$H$2:$AB$2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95'!$H$13:$AB$13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17F-4739-A6E1-139F6D7587A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'Group 96'!$G$4</c:f>
          <c:strCache>
            <c:ptCount val="1"/>
            <c:pt idx="0">
              <c:v>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556800469335053E-2"/>
          <c:y val="9.805749227388029E-2"/>
          <c:w val="0.95779473790200742"/>
          <c:h val="0.8139421196526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'Group 96'!$A$4</c:f>
              <c:strCache>
                <c:ptCount val="1"/>
                <c:pt idx="0">
                  <c:v>.ET 96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96'!$H$2:$AB$2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96'!$H$4:$AB$4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83-46D4-B43F-3B17EAE11ED4}"/>
            </c:ext>
          </c:extLst>
        </c:ser>
        <c:ser>
          <c:idx val="1"/>
          <c:order val="1"/>
          <c:tx>
            <c:strRef>
              <c:f>'Group 96'!$A$5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96'!$H$2:$AB$2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96'!$H$5:$AB$5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83-46D4-B43F-3B17EAE11ED4}"/>
            </c:ext>
          </c:extLst>
        </c:ser>
        <c:ser>
          <c:idx val="2"/>
          <c:order val="2"/>
          <c:tx>
            <c:strRef>
              <c:f>'Group 96'!$A$6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96'!$H$2:$AB$2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96'!$H$6:$AB$6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83-46D4-B43F-3B17EAE11ED4}"/>
            </c:ext>
          </c:extLst>
        </c:ser>
        <c:ser>
          <c:idx val="3"/>
          <c:order val="3"/>
          <c:tx>
            <c:strRef>
              <c:f>'Group 96'!$A$7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96'!$H$2:$AB$2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96'!$H$7:$AB$7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783-46D4-B43F-3B17EAE11ED4}"/>
            </c:ext>
          </c:extLst>
        </c:ser>
        <c:ser>
          <c:idx val="4"/>
          <c:order val="4"/>
          <c:tx>
            <c:strRef>
              <c:f>'Group 96'!$A$8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96'!$H$2:$AB$2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96'!$H$8:$AB$8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783-46D4-B43F-3B17EAE11ED4}"/>
            </c:ext>
          </c:extLst>
        </c:ser>
        <c:ser>
          <c:idx val="5"/>
          <c:order val="5"/>
          <c:tx>
            <c:strRef>
              <c:f>'Group 96'!$A$9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96'!$H$2:$AB$2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96'!$H$9:$AB$9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783-46D4-B43F-3B17EAE11ED4}"/>
            </c:ext>
          </c:extLst>
        </c:ser>
        <c:ser>
          <c:idx val="6"/>
          <c:order val="6"/>
          <c:tx>
            <c:strRef>
              <c:f>'Group 96'!$A$10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96'!$H$2:$AB$2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96'!$H$10:$AB$10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783-46D4-B43F-3B17EAE11ED4}"/>
            </c:ext>
          </c:extLst>
        </c:ser>
        <c:ser>
          <c:idx val="7"/>
          <c:order val="7"/>
          <c:tx>
            <c:strRef>
              <c:f>'Group 96'!$A$11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96'!$H$2:$AB$2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96'!$H$11:$AB$11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783-46D4-B43F-3B17EAE11ED4}"/>
            </c:ext>
          </c:extLst>
        </c:ser>
        <c:ser>
          <c:idx val="8"/>
          <c:order val="8"/>
          <c:tx>
            <c:strRef>
              <c:f>'Group 96'!$A$12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96'!$H$2:$AB$2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96'!$H$12:$AB$12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783-46D4-B43F-3B17EAE11ED4}"/>
            </c:ext>
          </c:extLst>
        </c:ser>
        <c:ser>
          <c:idx val="9"/>
          <c:order val="9"/>
          <c:tx>
            <c:strRef>
              <c:f>'Group 96'!$A$13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96'!$H$2:$AB$2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96'!$H$13:$AB$13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783-46D4-B43F-3B17EAE11ED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'Group 97'!$G$4</c:f>
          <c:strCache>
            <c:ptCount val="1"/>
            <c:pt idx="0">
              <c:v>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556800469335053E-2"/>
          <c:y val="9.805749227388029E-2"/>
          <c:w val="0.95779473790200742"/>
          <c:h val="0.8139421196526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'Group 97'!$A$4</c:f>
              <c:strCache>
                <c:ptCount val="1"/>
                <c:pt idx="0">
                  <c:v>.ET 97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97'!$H$2:$AB$2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97'!$H$4:$AB$4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0D-4B1D-897D-B2EBC587ECBF}"/>
            </c:ext>
          </c:extLst>
        </c:ser>
        <c:ser>
          <c:idx val="1"/>
          <c:order val="1"/>
          <c:tx>
            <c:strRef>
              <c:f>'Group 97'!$A$5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97'!$H$2:$AB$2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97'!$H$5:$AB$5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0D-4B1D-897D-B2EBC587ECBF}"/>
            </c:ext>
          </c:extLst>
        </c:ser>
        <c:ser>
          <c:idx val="2"/>
          <c:order val="2"/>
          <c:tx>
            <c:strRef>
              <c:f>'Group 97'!$A$6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97'!$H$2:$AB$2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97'!$H$6:$AB$6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0D-4B1D-897D-B2EBC587ECBF}"/>
            </c:ext>
          </c:extLst>
        </c:ser>
        <c:ser>
          <c:idx val="3"/>
          <c:order val="3"/>
          <c:tx>
            <c:strRef>
              <c:f>'Group 97'!$A$7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97'!$H$2:$AB$2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97'!$H$7:$AB$7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40D-4B1D-897D-B2EBC587ECBF}"/>
            </c:ext>
          </c:extLst>
        </c:ser>
        <c:ser>
          <c:idx val="4"/>
          <c:order val="4"/>
          <c:tx>
            <c:strRef>
              <c:f>'Group 97'!$A$8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97'!$H$2:$AB$2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97'!$H$8:$AB$8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40D-4B1D-897D-B2EBC587ECBF}"/>
            </c:ext>
          </c:extLst>
        </c:ser>
        <c:ser>
          <c:idx val="5"/>
          <c:order val="5"/>
          <c:tx>
            <c:strRef>
              <c:f>'Group 97'!$A$9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97'!$H$2:$AB$2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97'!$H$9:$AB$9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40D-4B1D-897D-B2EBC587ECBF}"/>
            </c:ext>
          </c:extLst>
        </c:ser>
        <c:ser>
          <c:idx val="6"/>
          <c:order val="6"/>
          <c:tx>
            <c:strRef>
              <c:f>'Group 97'!$A$10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97'!$H$2:$AB$2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97'!$H$10:$AB$10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40D-4B1D-897D-B2EBC587ECBF}"/>
            </c:ext>
          </c:extLst>
        </c:ser>
        <c:ser>
          <c:idx val="7"/>
          <c:order val="7"/>
          <c:tx>
            <c:strRef>
              <c:f>'Group 97'!$A$11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97'!$H$2:$AB$2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97'!$H$11:$AB$11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40D-4B1D-897D-B2EBC587ECBF}"/>
            </c:ext>
          </c:extLst>
        </c:ser>
        <c:ser>
          <c:idx val="8"/>
          <c:order val="8"/>
          <c:tx>
            <c:strRef>
              <c:f>'Group 97'!$A$12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97'!$H$2:$AB$2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97'!$H$12:$AB$12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40D-4B1D-897D-B2EBC587ECBF}"/>
            </c:ext>
          </c:extLst>
        </c:ser>
        <c:ser>
          <c:idx val="9"/>
          <c:order val="9"/>
          <c:tx>
            <c:strRef>
              <c:f>'Group 97'!$A$13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97'!$H$2:$AB$2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97'!$H$13:$AB$13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40D-4B1D-897D-B2EBC587ECB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'Group 98'!$G$4</c:f>
          <c:strCache>
            <c:ptCount val="1"/>
            <c:pt idx="0">
              <c:v>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556800469335053E-2"/>
          <c:y val="9.805749227388029E-2"/>
          <c:w val="0.95779473790200742"/>
          <c:h val="0.8139421196526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'Group 98'!$A$4</c:f>
              <c:strCache>
                <c:ptCount val="1"/>
                <c:pt idx="0">
                  <c:v>.ET 98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98'!$H$2:$AB$2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98'!$H$4:$AB$4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E6-411C-BD57-24F55830069C}"/>
            </c:ext>
          </c:extLst>
        </c:ser>
        <c:ser>
          <c:idx val="1"/>
          <c:order val="1"/>
          <c:tx>
            <c:strRef>
              <c:f>'Group 98'!$A$5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98'!$H$2:$AB$2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98'!$H$5:$AB$5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E6-411C-BD57-24F55830069C}"/>
            </c:ext>
          </c:extLst>
        </c:ser>
        <c:ser>
          <c:idx val="2"/>
          <c:order val="2"/>
          <c:tx>
            <c:strRef>
              <c:f>'Group 98'!$A$6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98'!$H$2:$AB$2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98'!$H$6:$AB$6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E6-411C-BD57-24F55830069C}"/>
            </c:ext>
          </c:extLst>
        </c:ser>
        <c:ser>
          <c:idx val="3"/>
          <c:order val="3"/>
          <c:tx>
            <c:strRef>
              <c:f>'Group 98'!$A$7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98'!$H$2:$AB$2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98'!$H$7:$AB$7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E6-411C-BD57-24F55830069C}"/>
            </c:ext>
          </c:extLst>
        </c:ser>
        <c:ser>
          <c:idx val="4"/>
          <c:order val="4"/>
          <c:tx>
            <c:strRef>
              <c:f>'Group 98'!$A$8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98'!$H$2:$AB$2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98'!$H$8:$AB$8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9E6-411C-BD57-24F55830069C}"/>
            </c:ext>
          </c:extLst>
        </c:ser>
        <c:ser>
          <c:idx val="5"/>
          <c:order val="5"/>
          <c:tx>
            <c:strRef>
              <c:f>'Group 98'!$A$9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98'!$H$2:$AB$2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98'!$H$9:$AB$9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9E6-411C-BD57-24F55830069C}"/>
            </c:ext>
          </c:extLst>
        </c:ser>
        <c:ser>
          <c:idx val="6"/>
          <c:order val="6"/>
          <c:tx>
            <c:strRef>
              <c:f>'Group 98'!$A$10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98'!$H$2:$AB$2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98'!$H$10:$AB$10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9E6-411C-BD57-24F55830069C}"/>
            </c:ext>
          </c:extLst>
        </c:ser>
        <c:ser>
          <c:idx val="7"/>
          <c:order val="7"/>
          <c:tx>
            <c:strRef>
              <c:f>'Group 98'!$A$11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98'!$H$2:$AB$2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98'!$H$11:$AB$11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9E6-411C-BD57-24F55830069C}"/>
            </c:ext>
          </c:extLst>
        </c:ser>
        <c:ser>
          <c:idx val="8"/>
          <c:order val="8"/>
          <c:tx>
            <c:strRef>
              <c:f>'Group 98'!$A$12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98'!$H$2:$AB$2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98'!$H$12:$AB$12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9E6-411C-BD57-24F55830069C}"/>
            </c:ext>
          </c:extLst>
        </c:ser>
        <c:ser>
          <c:idx val="9"/>
          <c:order val="9"/>
          <c:tx>
            <c:strRef>
              <c:f>'Group 98'!$A$13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98'!$H$2:$AB$2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98'!$H$13:$AB$13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9E6-411C-BD57-24F55830069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'Group 99'!$G$4</c:f>
          <c:strCache>
            <c:ptCount val="1"/>
            <c:pt idx="0">
              <c:v>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556800469335053E-2"/>
          <c:y val="9.805749227388029E-2"/>
          <c:w val="0.95779473790200742"/>
          <c:h val="0.8139421196526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'Group 99'!$A$4</c:f>
              <c:strCache>
                <c:ptCount val="1"/>
                <c:pt idx="0">
                  <c:v>.ET 99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99'!$H$2:$AB$2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99'!$H$4:$AB$4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C3-4175-99E1-866E1723ED09}"/>
            </c:ext>
          </c:extLst>
        </c:ser>
        <c:ser>
          <c:idx val="1"/>
          <c:order val="1"/>
          <c:tx>
            <c:strRef>
              <c:f>'Group 99'!$A$5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99'!$H$2:$AB$2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99'!$H$5:$AB$5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C3-4175-99E1-866E1723ED09}"/>
            </c:ext>
          </c:extLst>
        </c:ser>
        <c:ser>
          <c:idx val="2"/>
          <c:order val="2"/>
          <c:tx>
            <c:strRef>
              <c:f>'Group 99'!$A$6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99'!$H$2:$AB$2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99'!$H$6:$AB$6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C3-4175-99E1-866E1723ED09}"/>
            </c:ext>
          </c:extLst>
        </c:ser>
        <c:ser>
          <c:idx val="3"/>
          <c:order val="3"/>
          <c:tx>
            <c:strRef>
              <c:f>'Group 99'!$A$7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99'!$H$2:$AB$2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99'!$H$7:$AB$7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C3-4175-99E1-866E1723ED09}"/>
            </c:ext>
          </c:extLst>
        </c:ser>
        <c:ser>
          <c:idx val="4"/>
          <c:order val="4"/>
          <c:tx>
            <c:strRef>
              <c:f>'Group 99'!$A$8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99'!$H$2:$AB$2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99'!$H$8:$AB$8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C3-4175-99E1-866E1723ED09}"/>
            </c:ext>
          </c:extLst>
        </c:ser>
        <c:ser>
          <c:idx val="5"/>
          <c:order val="5"/>
          <c:tx>
            <c:strRef>
              <c:f>'Group 99'!$A$9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99'!$H$2:$AB$2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99'!$H$9:$AB$9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0C3-4175-99E1-866E1723ED09}"/>
            </c:ext>
          </c:extLst>
        </c:ser>
        <c:ser>
          <c:idx val="6"/>
          <c:order val="6"/>
          <c:tx>
            <c:strRef>
              <c:f>'Group 99'!$A$10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99'!$H$2:$AB$2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99'!$H$10:$AB$10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0C3-4175-99E1-866E1723ED09}"/>
            </c:ext>
          </c:extLst>
        </c:ser>
        <c:ser>
          <c:idx val="7"/>
          <c:order val="7"/>
          <c:tx>
            <c:strRef>
              <c:f>'Group 99'!$A$11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99'!$H$2:$AB$2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99'!$H$11:$AB$11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0C3-4175-99E1-866E1723ED09}"/>
            </c:ext>
          </c:extLst>
        </c:ser>
        <c:ser>
          <c:idx val="8"/>
          <c:order val="8"/>
          <c:tx>
            <c:strRef>
              <c:f>'Group 99'!$A$12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99'!$H$2:$AB$2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99'!$H$12:$AB$12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0C3-4175-99E1-866E1723ED09}"/>
            </c:ext>
          </c:extLst>
        </c:ser>
        <c:ser>
          <c:idx val="9"/>
          <c:order val="9"/>
          <c:tx>
            <c:strRef>
              <c:f>'Group 99'!$A$13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'Group 99'!$H$2:$AB$2</c:f>
              <c:numCache>
                <c:formatCode>m/d/yy</c:formatCode>
                <c:ptCount val="21"/>
                <c:pt idx="0">
                  <c:v>45453</c:v>
                </c:pt>
                <c:pt idx="1">
                  <c:v>45460</c:v>
                </c:pt>
                <c:pt idx="2">
                  <c:v>45467</c:v>
                </c:pt>
                <c:pt idx="3">
                  <c:v>45474</c:v>
                </c:pt>
                <c:pt idx="4">
                  <c:v>45481</c:v>
                </c:pt>
                <c:pt idx="5">
                  <c:v>45488</c:v>
                </c:pt>
                <c:pt idx="6">
                  <c:v>45495</c:v>
                </c:pt>
                <c:pt idx="7">
                  <c:v>45502</c:v>
                </c:pt>
                <c:pt idx="8">
                  <c:v>45509</c:v>
                </c:pt>
                <c:pt idx="9">
                  <c:v>45516</c:v>
                </c:pt>
                <c:pt idx="10">
                  <c:v>45523</c:v>
                </c:pt>
                <c:pt idx="11">
                  <c:v>45530</c:v>
                </c:pt>
                <c:pt idx="12">
                  <c:v>45537</c:v>
                </c:pt>
                <c:pt idx="13">
                  <c:v>45544</c:v>
                </c:pt>
                <c:pt idx="14">
                  <c:v>45551</c:v>
                </c:pt>
                <c:pt idx="15">
                  <c:v>45558</c:v>
                </c:pt>
                <c:pt idx="16">
                  <c:v>45565</c:v>
                </c:pt>
                <c:pt idx="17">
                  <c:v>45572</c:v>
                </c:pt>
                <c:pt idx="18">
                  <c:v>45579</c:v>
                </c:pt>
                <c:pt idx="19">
                  <c:v>45586</c:v>
                </c:pt>
                <c:pt idx="20">
                  <c:v>45593</c:v>
                </c:pt>
              </c:numCache>
            </c:numRef>
          </c:cat>
          <c:val>
            <c:numRef>
              <c:f>'Group 99'!$H$13:$AB$13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0C3-4175-99E1-866E1723ED0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Hall Potatoes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4171173297429192E-2"/>
          <c:y val="9.805749227388029E-2"/>
          <c:w val="0.95779473790200742"/>
          <c:h val="0.8139421196526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HALL!$A$4</c:f>
              <c:strCache>
                <c:ptCount val="1"/>
                <c:pt idx="0">
                  <c:v>.ET 100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HALL!$K$2:$M$2</c:f>
              <c:numCache>
                <c:formatCode>m/d/yy</c:formatCode>
                <c:ptCount val="3"/>
                <c:pt idx="0">
                  <c:v>45474</c:v>
                </c:pt>
                <c:pt idx="1">
                  <c:v>45481</c:v>
                </c:pt>
                <c:pt idx="2">
                  <c:v>45488</c:v>
                </c:pt>
              </c:numCache>
            </c:numRef>
          </c:cat>
          <c:val>
            <c:numRef>
              <c:f>HALL!$K$4:$M$4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70-43CF-8595-90B258D09F02}"/>
            </c:ext>
          </c:extLst>
        </c:ser>
        <c:ser>
          <c:idx val="1"/>
          <c:order val="1"/>
          <c:tx>
            <c:strRef>
              <c:f>HALL!$A$5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HALL!$K$2:$M$2</c:f>
              <c:numCache>
                <c:formatCode>m/d/yy</c:formatCode>
                <c:ptCount val="3"/>
                <c:pt idx="0">
                  <c:v>45474</c:v>
                </c:pt>
                <c:pt idx="1">
                  <c:v>45481</c:v>
                </c:pt>
                <c:pt idx="2">
                  <c:v>45488</c:v>
                </c:pt>
              </c:numCache>
            </c:numRef>
          </c:cat>
          <c:val>
            <c:numRef>
              <c:f>HALL!$K$5:$M$5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70-43CF-8595-90B258D09F02}"/>
            </c:ext>
          </c:extLst>
        </c:ser>
        <c:ser>
          <c:idx val="2"/>
          <c:order val="2"/>
          <c:tx>
            <c:strRef>
              <c:f>HALL!$A$6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HALL!$K$2:$M$2</c:f>
              <c:numCache>
                <c:formatCode>m/d/yy</c:formatCode>
                <c:ptCount val="3"/>
                <c:pt idx="0">
                  <c:v>45474</c:v>
                </c:pt>
                <c:pt idx="1">
                  <c:v>45481</c:v>
                </c:pt>
                <c:pt idx="2">
                  <c:v>45488</c:v>
                </c:pt>
              </c:numCache>
            </c:numRef>
          </c:cat>
          <c:val>
            <c:numRef>
              <c:f>HALL!$K$6:$M$6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70-43CF-8595-90B258D09F02}"/>
            </c:ext>
          </c:extLst>
        </c:ser>
        <c:ser>
          <c:idx val="3"/>
          <c:order val="3"/>
          <c:tx>
            <c:strRef>
              <c:f>HALL!$A$7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HALL!$K$2:$M$2</c:f>
              <c:numCache>
                <c:formatCode>m/d/yy</c:formatCode>
                <c:ptCount val="3"/>
                <c:pt idx="0">
                  <c:v>45474</c:v>
                </c:pt>
                <c:pt idx="1">
                  <c:v>45481</c:v>
                </c:pt>
                <c:pt idx="2">
                  <c:v>45488</c:v>
                </c:pt>
              </c:numCache>
            </c:numRef>
          </c:cat>
          <c:val>
            <c:numRef>
              <c:f>HALL!$K$7:$M$7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470-43CF-8595-90B258D09F02}"/>
            </c:ext>
          </c:extLst>
        </c:ser>
        <c:ser>
          <c:idx val="4"/>
          <c:order val="4"/>
          <c:tx>
            <c:strRef>
              <c:f>HALL!$A$8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HALL!$K$2:$M$2</c:f>
              <c:numCache>
                <c:formatCode>m/d/yy</c:formatCode>
                <c:ptCount val="3"/>
                <c:pt idx="0">
                  <c:v>45474</c:v>
                </c:pt>
                <c:pt idx="1">
                  <c:v>45481</c:v>
                </c:pt>
                <c:pt idx="2">
                  <c:v>45488</c:v>
                </c:pt>
              </c:numCache>
            </c:numRef>
          </c:cat>
          <c:val>
            <c:numRef>
              <c:f>HALL!$K$8:$M$8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470-43CF-8595-90B258D09F02}"/>
            </c:ext>
          </c:extLst>
        </c:ser>
        <c:ser>
          <c:idx val="5"/>
          <c:order val="5"/>
          <c:tx>
            <c:strRef>
              <c:f>HALL!$A$9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HALL!$K$2:$M$2</c:f>
              <c:numCache>
                <c:formatCode>m/d/yy</c:formatCode>
                <c:ptCount val="3"/>
                <c:pt idx="0">
                  <c:v>45474</c:v>
                </c:pt>
                <c:pt idx="1">
                  <c:v>45481</c:v>
                </c:pt>
                <c:pt idx="2">
                  <c:v>45488</c:v>
                </c:pt>
              </c:numCache>
            </c:numRef>
          </c:cat>
          <c:val>
            <c:numRef>
              <c:f>HALL!$K$9:$M$9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470-43CF-8595-90B258D09F02}"/>
            </c:ext>
          </c:extLst>
        </c:ser>
        <c:ser>
          <c:idx val="6"/>
          <c:order val="6"/>
          <c:tx>
            <c:strRef>
              <c:f>HALL!$A$10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HALL!$K$2:$M$2</c:f>
              <c:numCache>
                <c:formatCode>m/d/yy</c:formatCode>
                <c:ptCount val="3"/>
                <c:pt idx="0">
                  <c:v>45474</c:v>
                </c:pt>
                <c:pt idx="1">
                  <c:v>45481</c:v>
                </c:pt>
                <c:pt idx="2">
                  <c:v>45488</c:v>
                </c:pt>
              </c:numCache>
            </c:numRef>
          </c:cat>
          <c:val>
            <c:numRef>
              <c:f>HALL!$K$10:$M$10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470-43CF-8595-90B258D09F0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1600336"/>
        <c:axId val="982582320"/>
      </c:barChart>
      <c:catAx>
        <c:axId val="11116003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82320"/>
        <c:crosses val="autoZero"/>
        <c:auto val="0"/>
        <c:lblAlgn val="ctr"/>
        <c:lblOffset val="100"/>
        <c:noMultiLvlLbl val="0"/>
      </c:catAx>
      <c:valAx>
        <c:axId val="98258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6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8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9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0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4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8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9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0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4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6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8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9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0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8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9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0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8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9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0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8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9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0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4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6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8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9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0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8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9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0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5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7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8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9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0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8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9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9.xml"/><Relationship Id="rId1" Type="http://schemas.openxmlformats.org/officeDocument/2006/relationships/chart" Target="../charts/chart28.xml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1.xml"/><Relationship Id="rId1" Type="http://schemas.openxmlformats.org/officeDocument/2006/relationships/chart" Target="../charts/chart30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6.xm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7.xml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8.xml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0.xml"/><Relationship Id="rId1" Type="http://schemas.openxmlformats.org/officeDocument/2006/relationships/chart" Target="../charts/chart39.xml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2.xml"/><Relationship Id="rId1" Type="http://schemas.openxmlformats.org/officeDocument/2006/relationships/chart" Target="../charts/chart41.xml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4.xml"/><Relationship Id="rId1" Type="http://schemas.openxmlformats.org/officeDocument/2006/relationships/chart" Target="../charts/chart43.xml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5.xml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6.xml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7.xml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8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9.xml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0.xml"/></Relationships>
</file>

<file path=xl/drawings/_rels/drawing4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2.xml"/><Relationship Id="rId1" Type="http://schemas.openxmlformats.org/officeDocument/2006/relationships/chart" Target="../charts/chart51.xml"/></Relationships>
</file>

<file path=xl/drawings/_rels/drawing4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4.xml"/><Relationship Id="rId1" Type="http://schemas.openxmlformats.org/officeDocument/2006/relationships/chart" Target="../charts/chart53.xml"/></Relationships>
</file>

<file path=xl/drawings/_rels/drawing4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6.xml"/><Relationship Id="rId1" Type="http://schemas.openxmlformats.org/officeDocument/2006/relationships/chart" Target="../charts/chart55.xml"/></Relationships>
</file>

<file path=xl/drawings/_rels/drawing4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8.xml"/><Relationship Id="rId1" Type="http://schemas.openxmlformats.org/officeDocument/2006/relationships/chart" Target="../charts/chart57.xml"/></Relationships>
</file>

<file path=xl/drawings/_rels/drawing4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0.xml"/><Relationship Id="rId1" Type="http://schemas.openxmlformats.org/officeDocument/2006/relationships/chart" Target="../charts/chart59.xml"/></Relationships>
</file>

<file path=xl/drawings/_rels/drawing4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2.xml"/><Relationship Id="rId1" Type="http://schemas.openxmlformats.org/officeDocument/2006/relationships/chart" Target="../charts/chart61.xml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3.xml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4.xml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5.xml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6.xml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7.xml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8.xml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9.xml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0.xml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1.xml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2.xml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3.xml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4.xml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5.xml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6.xml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7.xml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8.xml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9.xml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0.xml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1.xml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2.xml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3.xml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4.xml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5.xml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6.xml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7.xml"/></Relationships>
</file>

<file path=xl/drawings/_rels/drawing7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9.xml"/><Relationship Id="rId1" Type="http://schemas.openxmlformats.org/officeDocument/2006/relationships/chart" Target="../charts/chart88.xml"/></Relationships>
</file>

<file path=xl/drawings/_rels/drawing7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1.xml"/><Relationship Id="rId1" Type="http://schemas.openxmlformats.org/officeDocument/2006/relationships/chart" Target="../charts/chart90.xml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2.xml"/></Relationships>
</file>

<file path=xl/drawings/_rels/drawing7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4.xml"/><Relationship Id="rId1" Type="http://schemas.openxmlformats.org/officeDocument/2006/relationships/chart" Target="../charts/chart93.xml"/></Relationships>
</file>

<file path=xl/drawings/_rels/drawing7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6.xml"/><Relationship Id="rId1" Type="http://schemas.openxmlformats.org/officeDocument/2006/relationships/chart" Target="../charts/chart95.xml"/></Relationships>
</file>

<file path=xl/drawings/_rels/drawing7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8.xml"/><Relationship Id="rId1" Type="http://schemas.openxmlformats.org/officeDocument/2006/relationships/chart" Target="../charts/chart97.xml"/></Relationships>
</file>

<file path=xl/drawings/_rels/drawing7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0.xml"/><Relationship Id="rId1" Type="http://schemas.openxmlformats.org/officeDocument/2006/relationships/chart" Target="../charts/chart99.xml"/></Relationships>
</file>

<file path=xl/drawings/_rels/drawing7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2.xml"/><Relationship Id="rId1" Type="http://schemas.openxmlformats.org/officeDocument/2006/relationships/chart" Target="../charts/chart101.xml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3.xml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4.xml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5.xml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6.xml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7.xml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8.xml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9.xml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0.xml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1.xml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2.xml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3.xml"/></Relationships>
</file>

<file path=xl/drawings/_rels/drawing9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5.xml"/><Relationship Id="rId1" Type="http://schemas.openxmlformats.org/officeDocument/2006/relationships/chart" Target="../charts/chart114.xml"/></Relationships>
</file>

<file path=xl/drawings/_rels/drawing9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7.xml"/><Relationship Id="rId1" Type="http://schemas.openxmlformats.org/officeDocument/2006/relationships/chart" Target="../charts/chart116.xml"/></Relationships>
</file>

<file path=xl/drawings/_rels/drawing9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9.xml"/><Relationship Id="rId1" Type="http://schemas.openxmlformats.org/officeDocument/2006/relationships/chart" Target="../charts/chart118.xml"/></Relationships>
</file>

<file path=xl/drawings/_rels/drawing9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1.xml"/><Relationship Id="rId1" Type="http://schemas.openxmlformats.org/officeDocument/2006/relationships/chart" Target="../charts/chart120.xml"/></Relationships>
</file>

<file path=xl/drawings/_rels/drawing9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3.xml"/><Relationship Id="rId1" Type="http://schemas.openxmlformats.org/officeDocument/2006/relationships/chart" Target="../charts/chart122.xml"/></Relationships>
</file>

<file path=xl/drawings/_rels/drawing9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4.xml"/></Relationships>
</file>

<file path=xl/drawings/_rels/drawing9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5.xml"/></Relationships>
</file>

<file path=xl/drawings/_rels/drawing9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6.xml"/></Relationships>
</file>

<file path=xl/drawings/_rels/drawing9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7.xml"/></Relationships>
</file>

<file path=xl/drawings/_rels/drawing9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8.xml"/></Relationships>
</file>

<file path=xl/drawings/_rels/drawing10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19050</xdr:rowOff>
    </xdr:from>
    <xdr:to>
      <xdr:col>33</xdr:col>
      <xdr:colOff>558800</xdr:colOff>
      <xdr:row>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1CB395-0446-4ECB-B873-3B67CE93EB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22224</xdr:colOff>
      <xdr:row>33</xdr:row>
      <xdr:rowOff>161925</xdr:rowOff>
    </xdr:from>
    <xdr:to>
      <xdr:col>33</xdr:col>
      <xdr:colOff>558799</xdr:colOff>
      <xdr:row>45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32C3635-ACE4-DF4B-61C3-389CBBB17A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19051</xdr:rowOff>
    </xdr:from>
    <xdr:to>
      <xdr:col>32</xdr:col>
      <xdr:colOff>600074</xdr:colOff>
      <xdr:row>33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9419A8-D9A3-4228-A1B7-62235EA882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15874</xdr:colOff>
      <xdr:row>33</xdr:row>
      <xdr:rowOff>111125</xdr:rowOff>
    </xdr:from>
    <xdr:to>
      <xdr:col>32</xdr:col>
      <xdr:colOff>590549</xdr:colOff>
      <xdr:row>45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0EC2C3-B113-384A-879B-8558303231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9526</xdr:rowOff>
    </xdr:from>
    <xdr:to>
      <xdr:col>33</xdr:col>
      <xdr:colOff>600074</xdr:colOff>
      <xdr:row>32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2B3EE8-2AEF-44BC-BEB1-E6C7A862BA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4535</xdr:colOff>
      <xdr:row>33</xdr:row>
      <xdr:rowOff>179614</xdr:rowOff>
    </xdr:from>
    <xdr:to>
      <xdr:col>33</xdr:col>
      <xdr:colOff>598713</xdr:colOff>
      <xdr:row>46</xdr:row>
      <xdr:rowOff>45358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9770F0C-0837-D70A-0C99-B2428A6F0E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19051</xdr:rowOff>
    </xdr:from>
    <xdr:to>
      <xdr:col>32</xdr:col>
      <xdr:colOff>600074</xdr:colOff>
      <xdr:row>33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47EE68-BD33-4B54-BC58-DE5E2AC99C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33</xdr:row>
      <xdr:rowOff>142875</xdr:rowOff>
    </xdr:from>
    <xdr:to>
      <xdr:col>32</xdr:col>
      <xdr:colOff>596900</xdr:colOff>
      <xdr:row>46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C7C574-89BC-3210-4FBC-5694169120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9526</xdr:rowOff>
    </xdr:from>
    <xdr:to>
      <xdr:col>33</xdr:col>
      <xdr:colOff>9524</xdr:colOff>
      <xdr:row>32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E8BB44-677A-4749-8AE8-2F9176B4AC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33</xdr:row>
      <xdr:rowOff>141194</xdr:rowOff>
    </xdr:from>
    <xdr:to>
      <xdr:col>33</xdr:col>
      <xdr:colOff>22412</xdr:colOff>
      <xdr:row>46</xdr:row>
      <xdr:rowOff>74706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CA1ACD6-2960-2468-2A90-40E3DB435D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149226</xdr:rowOff>
    </xdr:from>
    <xdr:to>
      <xdr:col>34</xdr:col>
      <xdr:colOff>568325</xdr:colOff>
      <xdr:row>37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29D358-E8BF-4C90-BDF0-8BE022A96D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38</xdr:row>
      <xdr:rowOff>41275</xdr:rowOff>
    </xdr:from>
    <xdr:to>
      <xdr:col>32</xdr:col>
      <xdr:colOff>552450</xdr:colOff>
      <xdr:row>54</xdr:row>
      <xdr:rowOff>44450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F5EFBF7-D85C-9136-D73E-EF601557C6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19050</xdr:rowOff>
    </xdr:from>
    <xdr:to>
      <xdr:col>33</xdr:col>
      <xdr:colOff>9524</xdr:colOff>
      <xdr:row>32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908989-72CB-466B-B5CA-591912BE1F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19051</xdr:rowOff>
    </xdr:from>
    <xdr:to>
      <xdr:col>32</xdr:col>
      <xdr:colOff>600074</xdr:colOff>
      <xdr:row>33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C61862-3586-48DD-9A88-4A35F0A07E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9526</xdr:rowOff>
    </xdr:from>
    <xdr:to>
      <xdr:col>33</xdr:col>
      <xdr:colOff>600074</xdr:colOff>
      <xdr:row>32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DC78C6-5DFB-4699-AD4C-FF557A73B6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9526</xdr:rowOff>
    </xdr:from>
    <xdr:to>
      <xdr:col>32</xdr:col>
      <xdr:colOff>600074</xdr:colOff>
      <xdr:row>32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BEF6AE-1FB6-4A8F-A839-AB2FA450F2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9526</xdr:rowOff>
    </xdr:from>
    <xdr:to>
      <xdr:col>32</xdr:col>
      <xdr:colOff>600074</xdr:colOff>
      <xdr:row>32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C231CF-0515-4EC8-AACC-CB81249FE9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9526</xdr:rowOff>
    </xdr:from>
    <xdr:to>
      <xdr:col>33</xdr:col>
      <xdr:colOff>0</xdr:colOff>
      <xdr:row>32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D4780E-8A6A-48F1-8361-3BBBEF3A5A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9526</xdr:rowOff>
    </xdr:from>
    <xdr:to>
      <xdr:col>32</xdr:col>
      <xdr:colOff>590550</xdr:colOff>
      <xdr:row>32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4CA774-D911-420D-9178-AC2AF94BE5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9526</xdr:rowOff>
    </xdr:from>
    <xdr:to>
      <xdr:col>33</xdr:col>
      <xdr:colOff>9524</xdr:colOff>
      <xdr:row>32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1A0A06-6CCD-4423-936A-A4A701D63D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9526</xdr:rowOff>
    </xdr:from>
    <xdr:to>
      <xdr:col>33</xdr:col>
      <xdr:colOff>9524</xdr:colOff>
      <xdr:row>32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114179-3F6C-41FE-98AF-96735DA7D5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9526</xdr:rowOff>
    </xdr:from>
    <xdr:to>
      <xdr:col>32</xdr:col>
      <xdr:colOff>590550</xdr:colOff>
      <xdr:row>32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560AFB-C0D6-43A6-9A71-D3DB5710F7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9526</xdr:rowOff>
    </xdr:from>
    <xdr:to>
      <xdr:col>32</xdr:col>
      <xdr:colOff>600074</xdr:colOff>
      <xdr:row>32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F1A76B-820F-4CDA-A70A-6DA15DC954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9526</xdr:rowOff>
    </xdr:from>
    <xdr:to>
      <xdr:col>32</xdr:col>
      <xdr:colOff>600074</xdr:colOff>
      <xdr:row>32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FE37DD-1DCB-4B49-9D10-B29FEC44F1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9526</xdr:rowOff>
    </xdr:from>
    <xdr:to>
      <xdr:col>33</xdr:col>
      <xdr:colOff>0</xdr:colOff>
      <xdr:row>32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C894F7-5796-403E-89C6-D4B1FD7283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9526</xdr:rowOff>
    </xdr:from>
    <xdr:to>
      <xdr:col>32</xdr:col>
      <xdr:colOff>590550</xdr:colOff>
      <xdr:row>32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6D3B69-287E-4D31-8699-1C6CA0295D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9526</xdr:rowOff>
    </xdr:from>
    <xdr:to>
      <xdr:col>33</xdr:col>
      <xdr:colOff>9524</xdr:colOff>
      <xdr:row>32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0AD820-6919-4C3B-9A4D-2ACC721260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9526</xdr:rowOff>
    </xdr:from>
    <xdr:to>
      <xdr:col>33</xdr:col>
      <xdr:colOff>600074</xdr:colOff>
      <xdr:row>32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F8B691-778F-405C-912A-A0C61E16FF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22677</xdr:colOff>
      <xdr:row>33</xdr:row>
      <xdr:rowOff>97971</xdr:rowOff>
    </xdr:from>
    <xdr:to>
      <xdr:col>33</xdr:col>
      <xdr:colOff>607785</xdr:colOff>
      <xdr:row>47</xdr:row>
      <xdr:rowOff>72571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5C48DD4-A57F-E5CA-6940-598895664E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19050</xdr:rowOff>
    </xdr:from>
    <xdr:to>
      <xdr:col>33</xdr:col>
      <xdr:colOff>9524</xdr:colOff>
      <xdr:row>32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801220-E9DC-4C03-9DB5-EB3B190CDF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3174</xdr:colOff>
      <xdr:row>33</xdr:row>
      <xdr:rowOff>136525</xdr:rowOff>
    </xdr:from>
    <xdr:to>
      <xdr:col>33</xdr:col>
      <xdr:colOff>50799</xdr:colOff>
      <xdr:row>48</xdr:row>
      <xdr:rowOff>117475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EB23119-571A-39FE-9018-3517F41B78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9526</xdr:rowOff>
    </xdr:from>
    <xdr:to>
      <xdr:col>33</xdr:col>
      <xdr:colOff>9524</xdr:colOff>
      <xdr:row>32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EB587E-1054-4885-B2DC-12A485E0BD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9526</xdr:rowOff>
    </xdr:from>
    <xdr:to>
      <xdr:col>32</xdr:col>
      <xdr:colOff>590550</xdr:colOff>
      <xdr:row>32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0B8554-063A-44DE-BE20-2A61AA73CE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9526</xdr:rowOff>
    </xdr:from>
    <xdr:to>
      <xdr:col>32</xdr:col>
      <xdr:colOff>600074</xdr:colOff>
      <xdr:row>32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6A97BA-7B01-440F-903A-8E36BC4564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9526</xdr:rowOff>
    </xdr:from>
    <xdr:to>
      <xdr:col>32</xdr:col>
      <xdr:colOff>600074</xdr:colOff>
      <xdr:row>32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079225-B1DA-454A-ADC8-99E43B5C14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9526</xdr:rowOff>
    </xdr:from>
    <xdr:to>
      <xdr:col>33</xdr:col>
      <xdr:colOff>0</xdr:colOff>
      <xdr:row>32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799233-8A70-44EC-80B8-800D0E703E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9526</xdr:rowOff>
    </xdr:from>
    <xdr:to>
      <xdr:col>32</xdr:col>
      <xdr:colOff>590550</xdr:colOff>
      <xdr:row>32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897941-21B8-4C52-9ED3-283B13974A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9526</xdr:rowOff>
    </xdr:from>
    <xdr:to>
      <xdr:col>33</xdr:col>
      <xdr:colOff>9524</xdr:colOff>
      <xdr:row>32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354949-1B2B-4DAF-8C83-DC392FA6E4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16</xdr:row>
      <xdr:rowOff>171451</xdr:rowOff>
    </xdr:from>
    <xdr:to>
      <xdr:col>33</xdr:col>
      <xdr:colOff>419100</xdr:colOff>
      <xdr:row>36</xdr:row>
      <xdr:rowOff>184150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18DB6E-44B4-423D-8489-A535364589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37</xdr:row>
      <xdr:rowOff>92074</xdr:rowOff>
    </xdr:from>
    <xdr:to>
      <xdr:col>33</xdr:col>
      <xdr:colOff>247650</xdr:colOff>
      <xdr:row>52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2D9D4BF-9FA9-D764-AFA8-085005F446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6350</xdr:rowOff>
    </xdr:from>
    <xdr:to>
      <xdr:col>33</xdr:col>
      <xdr:colOff>12699</xdr:colOff>
      <xdr:row>36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270CD0-322C-495B-8AFA-2E2FE20A0B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36</xdr:row>
      <xdr:rowOff>133350</xdr:rowOff>
    </xdr:from>
    <xdr:to>
      <xdr:col>33</xdr:col>
      <xdr:colOff>0</xdr:colOff>
      <xdr:row>52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F59CCAC-C062-2E7B-DF71-58A348DF72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9526</xdr:rowOff>
    </xdr:from>
    <xdr:to>
      <xdr:col>33</xdr:col>
      <xdr:colOff>9524</xdr:colOff>
      <xdr:row>32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1FD1D7-7BBA-4D3C-942D-1ACDE57027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33</xdr:row>
      <xdr:rowOff>15875</xdr:rowOff>
    </xdr:from>
    <xdr:to>
      <xdr:col>33</xdr:col>
      <xdr:colOff>12700</xdr:colOff>
      <xdr:row>47</xdr:row>
      <xdr:rowOff>92075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417FAAD-1167-77E5-7D41-6A197CF7F8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9526</xdr:rowOff>
    </xdr:from>
    <xdr:to>
      <xdr:col>32</xdr:col>
      <xdr:colOff>590550</xdr:colOff>
      <xdr:row>32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6F5389-0999-4B7B-971B-68A7D1A73C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9526</xdr:rowOff>
    </xdr:from>
    <xdr:to>
      <xdr:col>32</xdr:col>
      <xdr:colOff>600074</xdr:colOff>
      <xdr:row>32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4F9B64-3F5B-408F-90A1-5CEDEAA09C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9526</xdr:rowOff>
    </xdr:from>
    <xdr:to>
      <xdr:col>32</xdr:col>
      <xdr:colOff>600074</xdr:colOff>
      <xdr:row>32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394347-F87A-4623-81CA-4066575435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9526</xdr:rowOff>
    </xdr:from>
    <xdr:to>
      <xdr:col>33</xdr:col>
      <xdr:colOff>0</xdr:colOff>
      <xdr:row>32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CA4D7C-F168-4A26-95D5-6C4E047E5A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9526</xdr:rowOff>
    </xdr:from>
    <xdr:to>
      <xdr:col>32</xdr:col>
      <xdr:colOff>590550</xdr:colOff>
      <xdr:row>32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BCE4B3-9C0A-4FEF-8C63-AD80188611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9526</xdr:rowOff>
    </xdr:from>
    <xdr:to>
      <xdr:col>33</xdr:col>
      <xdr:colOff>9524</xdr:colOff>
      <xdr:row>32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E07EEF-021C-4CF1-9FF0-C21595AC7F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9526</xdr:rowOff>
    </xdr:from>
    <xdr:to>
      <xdr:col>33</xdr:col>
      <xdr:colOff>9524</xdr:colOff>
      <xdr:row>32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F8A4E9-B2DC-448E-90B2-5C7284AF5D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15874</xdr:colOff>
      <xdr:row>33</xdr:row>
      <xdr:rowOff>117475</xdr:rowOff>
    </xdr:from>
    <xdr:to>
      <xdr:col>33</xdr:col>
      <xdr:colOff>6349</xdr:colOff>
      <xdr:row>45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93625A-0BC6-4AE1-8B13-FD026E6481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9526</xdr:rowOff>
    </xdr:from>
    <xdr:to>
      <xdr:col>32</xdr:col>
      <xdr:colOff>590550</xdr:colOff>
      <xdr:row>32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4E0B4F-7C64-4902-8A9E-344B92107E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28574</xdr:colOff>
      <xdr:row>33</xdr:row>
      <xdr:rowOff>155575</xdr:rowOff>
    </xdr:from>
    <xdr:to>
      <xdr:col>32</xdr:col>
      <xdr:colOff>590549</xdr:colOff>
      <xdr:row>46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B1FA5B-0941-2A21-9A6B-7DDAF412E6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9526</xdr:rowOff>
    </xdr:from>
    <xdr:to>
      <xdr:col>33</xdr:col>
      <xdr:colOff>600074</xdr:colOff>
      <xdr:row>32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5F7BE9-C8A0-4FA6-B728-1D655299BB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33</xdr:row>
      <xdr:rowOff>104775</xdr:rowOff>
    </xdr:from>
    <xdr:to>
      <xdr:col>33</xdr:col>
      <xdr:colOff>615950</xdr:colOff>
      <xdr:row>46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3AD25D0-11EC-145E-B77B-7AFBCA7842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19050</xdr:rowOff>
    </xdr:from>
    <xdr:to>
      <xdr:col>33</xdr:col>
      <xdr:colOff>9524</xdr:colOff>
      <xdr:row>32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DBF95F-03E3-4697-AEF5-ECD358E358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33</xdr:row>
      <xdr:rowOff>136525</xdr:rowOff>
    </xdr:from>
    <xdr:to>
      <xdr:col>33</xdr:col>
      <xdr:colOff>0</xdr:colOff>
      <xdr:row>46</xdr:row>
      <xdr:rowOff>139700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7BDD30D-C758-E335-D8FF-1EEA08FC25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9526</xdr:rowOff>
    </xdr:from>
    <xdr:to>
      <xdr:col>33</xdr:col>
      <xdr:colOff>600074</xdr:colOff>
      <xdr:row>32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82E08C-9CD7-42A5-A2F8-1543C9C751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28574</xdr:colOff>
      <xdr:row>33</xdr:row>
      <xdr:rowOff>92075</xdr:rowOff>
    </xdr:from>
    <xdr:to>
      <xdr:col>33</xdr:col>
      <xdr:colOff>615949</xdr:colOff>
      <xdr:row>46</xdr:row>
      <xdr:rowOff>107950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D3D5B14-C5B4-C554-289F-C39252A66C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19050</xdr:rowOff>
    </xdr:from>
    <xdr:to>
      <xdr:col>33</xdr:col>
      <xdr:colOff>9524</xdr:colOff>
      <xdr:row>32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9934BC-8176-4CBB-850D-F3AC10F8F3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33</xdr:row>
      <xdr:rowOff>136525</xdr:rowOff>
    </xdr:from>
    <xdr:to>
      <xdr:col>33</xdr:col>
      <xdr:colOff>25400</xdr:colOff>
      <xdr:row>45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73B3063-E6AF-F59B-4245-0BEA6235C6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9526</xdr:rowOff>
    </xdr:from>
    <xdr:to>
      <xdr:col>33</xdr:col>
      <xdr:colOff>9524</xdr:colOff>
      <xdr:row>32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5D67C6-925F-46D6-83F7-EE5C73D32A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9526</xdr:rowOff>
    </xdr:from>
    <xdr:to>
      <xdr:col>32</xdr:col>
      <xdr:colOff>590550</xdr:colOff>
      <xdr:row>32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2FDC71-A7F5-46B2-B08D-6C3B58E009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19051</xdr:rowOff>
    </xdr:from>
    <xdr:to>
      <xdr:col>32</xdr:col>
      <xdr:colOff>600074</xdr:colOff>
      <xdr:row>33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CE3EB8-4A4C-4F7B-99EF-60B41CBB1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9526</xdr:rowOff>
    </xdr:from>
    <xdr:to>
      <xdr:col>33</xdr:col>
      <xdr:colOff>9524</xdr:colOff>
      <xdr:row>32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929062-0BD8-4BC2-938F-F70099A1C3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9526</xdr:rowOff>
    </xdr:from>
    <xdr:to>
      <xdr:col>32</xdr:col>
      <xdr:colOff>590550</xdr:colOff>
      <xdr:row>32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F918F6-0A0B-42CC-8EC7-A675D6C35F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9526</xdr:rowOff>
    </xdr:from>
    <xdr:to>
      <xdr:col>32</xdr:col>
      <xdr:colOff>600074</xdr:colOff>
      <xdr:row>32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F57A48-0A5F-45E8-8EBD-6EA8E29C54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9526</xdr:rowOff>
    </xdr:from>
    <xdr:to>
      <xdr:col>32</xdr:col>
      <xdr:colOff>600074</xdr:colOff>
      <xdr:row>32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77CC26-F8FF-4FA6-8272-4004C6A3AE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9526</xdr:rowOff>
    </xdr:from>
    <xdr:to>
      <xdr:col>33</xdr:col>
      <xdr:colOff>0</xdr:colOff>
      <xdr:row>32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0545D4-863D-4958-A8E7-B9C6B87BDA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9526</xdr:rowOff>
    </xdr:from>
    <xdr:to>
      <xdr:col>32</xdr:col>
      <xdr:colOff>590550</xdr:colOff>
      <xdr:row>32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495AF3-0FDB-4A48-AC1B-F03AAEF5A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9526</xdr:rowOff>
    </xdr:from>
    <xdr:to>
      <xdr:col>33</xdr:col>
      <xdr:colOff>9524</xdr:colOff>
      <xdr:row>32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7AA97A-7D7F-421D-899E-2FCF13464E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9526</xdr:rowOff>
    </xdr:from>
    <xdr:to>
      <xdr:col>32</xdr:col>
      <xdr:colOff>600074</xdr:colOff>
      <xdr:row>32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23841D-10F2-49F1-9E49-B70313E407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9526</xdr:rowOff>
    </xdr:from>
    <xdr:to>
      <xdr:col>32</xdr:col>
      <xdr:colOff>600074</xdr:colOff>
      <xdr:row>32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C1ACD6-C850-423C-909A-FE2C27E069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9526</xdr:rowOff>
    </xdr:from>
    <xdr:to>
      <xdr:col>33</xdr:col>
      <xdr:colOff>0</xdr:colOff>
      <xdr:row>32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B9606E-A0BF-4CBF-AAA1-B869391945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9526</xdr:rowOff>
    </xdr:from>
    <xdr:to>
      <xdr:col>32</xdr:col>
      <xdr:colOff>590550</xdr:colOff>
      <xdr:row>32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4DFAC2-C6BD-4646-88C0-4CBC6E7DBB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9526</xdr:rowOff>
    </xdr:from>
    <xdr:to>
      <xdr:col>33</xdr:col>
      <xdr:colOff>9524</xdr:colOff>
      <xdr:row>32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FE661D-5BF7-4455-9BB4-EB9A81FD74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9526</xdr:rowOff>
    </xdr:from>
    <xdr:to>
      <xdr:col>33</xdr:col>
      <xdr:colOff>600074</xdr:colOff>
      <xdr:row>32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E4E92F-5207-4DB8-AA91-D117AB3CE0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19050</xdr:rowOff>
    </xdr:from>
    <xdr:to>
      <xdr:col>33</xdr:col>
      <xdr:colOff>9524</xdr:colOff>
      <xdr:row>32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4690E7-1A49-460F-9AB4-E923EC303D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19051</xdr:rowOff>
    </xdr:from>
    <xdr:to>
      <xdr:col>32</xdr:col>
      <xdr:colOff>600074</xdr:colOff>
      <xdr:row>33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33823D-AE2D-4925-BDDF-1C3E2DE450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9526</xdr:rowOff>
    </xdr:from>
    <xdr:to>
      <xdr:col>33</xdr:col>
      <xdr:colOff>9524</xdr:colOff>
      <xdr:row>32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C65B9E-FD96-4DF1-8DE9-2AFBCA00A5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9526</xdr:rowOff>
    </xdr:from>
    <xdr:to>
      <xdr:col>32</xdr:col>
      <xdr:colOff>590550</xdr:colOff>
      <xdr:row>32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D0E04C-741A-4A50-90BD-D1003B9778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9526</xdr:rowOff>
    </xdr:from>
    <xdr:to>
      <xdr:col>32</xdr:col>
      <xdr:colOff>600074</xdr:colOff>
      <xdr:row>32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CDB61E-E3EA-4DBF-B4C4-043CAC1C01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9526</xdr:rowOff>
    </xdr:from>
    <xdr:to>
      <xdr:col>32</xdr:col>
      <xdr:colOff>600074</xdr:colOff>
      <xdr:row>32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8AE389-94ED-4C06-9E3D-968E121684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9526</xdr:rowOff>
    </xdr:from>
    <xdr:to>
      <xdr:col>33</xdr:col>
      <xdr:colOff>0</xdr:colOff>
      <xdr:row>32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6032E2-81D8-4254-B95D-7C4B64825C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9526</xdr:rowOff>
    </xdr:from>
    <xdr:to>
      <xdr:col>32</xdr:col>
      <xdr:colOff>590550</xdr:colOff>
      <xdr:row>32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547DDB-9BC3-4CF1-9315-D73E91DA97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9526</xdr:rowOff>
    </xdr:from>
    <xdr:to>
      <xdr:col>33</xdr:col>
      <xdr:colOff>9524</xdr:colOff>
      <xdr:row>32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39F65F-0EA1-4DCF-8ECD-12F68EE433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9526</xdr:rowOff>
    </xdr:from>
    <xdr:to>
      <xdr:col>33</xdr:col>
      <xdr:colOff>0</xdr:colOff>
      <xdr:row>32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6B866B-F88C-4FB0-A7EC-2D7C464719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33</xdr:row>
      <xdr:rowOff>111125</xdr:rowOff>
    </xdr:from>
    <xdr:to>
      <xdr:col>33</xdr:col>
      <xdr:colOff>25400</xdr:colOff>
      <xdr:row>46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A2CF9F-18DE-BFD3-3E64-0B76B4A3CB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9526</xdr:rowOff>
    </xdr:from>
    <xdr:to>
      <xdr:col>33</xdr:col>
      <xdr:colOff>600074</xdr:colOff>
      <xdr:row>32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DDB0A4-527E-43D6-B375-359C69923C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15874</xdr:colOff>
      <xdr:row>33</xdr:row>
      <xdr:rowOff>98425</xdr:rowOff>
    </xdr:from>
    <xdr:to>
      <xdr:col>33</xdr:col>
      <xdr:colOff>603249</xdr:colOff>
      <xdr:row>44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1E7D4A-5B1C-B074-06BE-549DE719D0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19051</xdr:rowOff>
    </xdr:from>
    <xdr:to>
      <xdr:col>32</xdr:col>
      <xdr:colOff>600074</xdr:colOff>
      <xdr:row>33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19CC84-C5E8-431E-A05B-4948BE91B6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9526</xdr:rowOff>
    </xdr:from>
    <xdr:to>
      <xdr:col>32</xdr:col>
      <xdr:colOff>600074</xdr:colOff>
      <xdr:row>32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D30BA4-8A80-4487-AF3B-D7D9A3B08F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33</xdr:row>
      <xdr:rowOff>180975</xdr:rowOff>
    </xdr:from>
    <xdr:to>
      <xdr:col>32</xdr:col>
      <xdr:colOff>590550</xdr:colOff>
      <xdr:row>45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EBE18D-AC70-FD9A-AD46-3ED975602F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19050</xdr:rowOff>
    </xdr:from>
    <xdr:to>
      <xdr:col>33</xdr:col>
      <xdr:colOff>9524</xdr:colOff>
      <xdr:row>32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440D95-87E9-4A93-8158-55516BF2BC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28574</xdr:colOff>
      <xdr:row>33</xdr:row>
      <xdr:rowOff>174625</xdr:rowOff>
    </xdr:from>
    <xdr:to>
      <xdr:col>33</xdr:col>
      <xdr:colOff>12699</xdr:colOff>
      <xdr:row>46</xdr:row>
      <xdr:rowOff>146050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360CEB7-646F-6429-4FD2-9FEC3956CD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19051</xdr:rowOff>
    </xdr:from>
    <xdr:to>
      <xdr:col>32</xdr:col>
      <xdr:colOff>600074</xdr:colOff>
      <xdr:row>33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9B2ADF-D009-48D8-B653-D454A06338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34</xdr:row>
      <xdr:rowOff>15875</xdr:rowOff>
    </xdr:from>
    <xdr:to>
      <xdr:col>32</xdr:col>
      <xdr:colOff>615950</xdr:colOff>
      <xdr:row>44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C7BD41-933E-21BA-6C9F-23A6F834E8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9526</xdr:rowOff>
    </xdr:from>
    <xdr:to>
      <xdr:col>32</xdr:col>
      <xdr:colOff>600074</xdr:colOff>
      <xdr:row>32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FEE5C4-FE44-4623-A1C4-A8B90FF471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34</xdr:row>
      <xdr:rowOff>3175</xdr:rowOff>
    </xdr:from>
    <xdr:to>
      <xdr:col>32</xdr:col>
      <xdr:colOff>584200</xdr:colOff>
      <xdr:row>46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B70F36-C837-9B18-E9A2-F5E85BB3DC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95251</xdr:rowOff>
    </xdr:from>
    <xdr:to>
      <xdr:col>32</xdr:col>
      <xdr:colOff>590550</xdr:colOff>
      <xdr:row>35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8E4704-1C86-440F-9D8C-CE1AA5839C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3174</xdr:colOff>
      <xdr:row>35</xdr:row>
      <xdr:rowOff>174625</xdr:rowOff>
    </xdr:from>
    <xdr:to>
      <xdr:col>32</xdr:col>
      <xdr:colOff>622299</xdr:colOff>
      <xdr:row>49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D693574-4D3C-177C-DC5C-7C0AD772DC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9526</xdr:rowOff>
    </xdr:from>
    <xdr:to>
      <xdr:col>33</xdr:col>
      <xdr:colOff>9524</xdr:colOff>
      <xdr:row>32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072F8E-DB54-4287-B34E-7056F41311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9526</xdr:rowOff>
    </xdr:from>
    <xdr:to>
      <xdr:col>33</xdr:col>
      <xdr:colOff>600074</xdr:colOff>
      <xdr:row>32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4ACFDF-17EB-4DE0-8F9C-323996766F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19050</xdr:rowOff>
    </xdr:from>
    <xdr:to>
      <xdr:col>33</xdr:col>
      <xdr:colOff>9524</xdr:colOff>
      <xdr:row>32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DCA143-987D-45C6-860A-6E88486AA7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19051</xdr:rowOff>
    </xdr:from>
    <xdr:to>
      <xdr:col>32</xdr:col>
      <xdr:colOff>600074</xdr:colOff>
      <xdr:row>33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E1B481-4199-48B9-ABEA-731588FA91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9526</xdr:rowOff>
    </xdr:from>
    <xdr:to>
      <xdr:col>33</xdr:col>
      <xdr:colOff>9524</xdr:colOff>
      <xdr:row>32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840556-6E28-482A-97E3-F67D139352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9526</xdr:rowOff>
    </xdr:from>
    <xdr:to>
      <xdr:col>32</xdr:col>
      <xdr:colOff>590550</xdr:colOff>
      <xdr:row>32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641E39-6E3B-4CF4-BC41-9B6A91312E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9526</xdr:rowOff>
    </xdr:from>
    <xdr:to>
      <xdr:col>32</xdr:col>
      <xdr:colOff>600074</xdr:colOff>
      <xdr:row>32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04B09F-7B95-4D4C-9F9D-52E04A28C8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9526</xdr:rowOff>
    </xdr:from>
    <xdr:to>
      <xdr:col>32</xdr:col>
      <xdr:colOff>600074</xdr:colOff>
      <xdr:row>32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916E16-A67E-4294-BBB2-485D3DFD04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9526</xdr:rowOff>
    </xdr:from>
    <xdr:to>
      <xdr:col>33</xdr:col>
      <xdr:colOff>0</xdr:colOff>
      <xdr:row>32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5E5183-D8B6-483B-A6EA-D3E714A38B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9526</xdr:rowOff>
    </xdr:from>
    <xdr:to>
      <xdr:col>32</xdr:col>
      <xdr:colOff>590550</xdr:colOff>
      <xdr:row>32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7D099B-1300-45AD-AD49-AB6A512DCA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9526</xdr:rowOff>
    </xdr:from>
    <xdr:to>
      <xdr:col>33</xdr:col>
      <xdr:colOff>9524</xdr:colOff>
      <xdr:row>32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CE311F-5FD8-448A-BA3E-A65A81F308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9526</xdr:rowOff>
    </xdr:from>
    <xdr:to>
      <xdr:col>33</xdr:col>
      <xdr:colOff>9524</xdr:colOff>
      <xdr:row>32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94E6D0-B8FC-42EB-92BA-FE2F741635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22224</xdr:colOff>
      <xdr:row>33</xdr:row>
      <xdr:rowOff>98425</xdr:rowOff>
    </xdr:from>
    <xdr:to>
      <xdr:col>33</xdr:col>
      <xdr:colOff>6349</xdr:colOff>
      <xdr:row>46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941B6C1-B10B-F8B6-A54B-50E0678D14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9526</xdr:rowOff>
    </xdr:from>
    <xdr:to>
      <xdr:col>33</xdr:col>
      <xdr:colOff>600074</xdr:colOff>
      <xdr:row>32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7AC419-185D-4EF7-91EC-136749614E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33</xdr:row>
      <xdr:rowOff>104775</xdr:rowOff>
    </xdr:from>
    <xdr:to>
      <xdr:col>33</xdr:col>
      <xdr:colOff>596900</xdr:colOff>
      <xdr:row>48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B013D5-A5C9-E368-C6CE-5D5D11948D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19050</xdr:rowOff>
    </xdr:from>
    <xdr:to>
      <xdr:col>33</xdr:col>
      <xdr:colOff>9524</xdr:colOff>
      <xdr:row>32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20CB63-FBCD-4B3B-9712-3184DBCAAE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34</xdr:row>
      <xdr:rowOff>3175</xdr:rowOff>
    </xdr:from>
    <xdr:to>
      <xdr:col>33</xdr:col>
      <xdr:colOff>44450</xdr:colOff>
      <xdr:row>47</xdr:row>
      <xdr:rowOff>120650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500F2E1-80B3-410A-4090-35E9F2BD6D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14</xdr:row>
      <xdr:rowOff>28576</xdr:rowOff>
    </xdr:from>
    <xdr:to>
      <xdr:col>33</xdr:col>
      <xdr:colOff>28574</xdr:colOff>
      <xdr:row>33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8A5429-007C-4B42-856C-2E5B28FDA7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47624</xdr:colOff>
      <xdr:row>33</xdr:row>
      <xdr:rowOff>73025</xdr:rowOff>
    </xdr:from>
    <xdr:to>
      <xdr:col>33</xdr:col>
      <xdr:colOff>38099</xdr:colOff>
      <xdr:row>47</xdr:row>
      <xdr:rowOff>44450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F971125-58B4-B3E7-A636-4B538CC290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9526</xdr:rowOff>
    </xdr:from>
    <xdr:to>
      <xdr:col>32</xdr:col>
      <xdr:colOff>590550</xdr:colOff>
      <xdr:row>32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0F6EE4-3B16-4BA9-BFEF-21FB6D4DD4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25400</xdr:colOff>
      <xdr:row>33</xdr:row>
      <xdr:rowOff>92075</xdr:rowOff>
    </xdr:from>
    <xdr:to>
      <xdr:col>32</xdr:col>
      <xdr:colOff>596900</xdr:colOff>
      <xdr:row>48</xdr:row>
      <xdr:rowOff>107951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333CC0-CDB6-C78C-1635-A551ADC705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9526</xdr:rowOff>
    </xdr:from>
    <xdr:to>
      <xdr:col>32</xdr:col>
      <xdr:colOff>600074</xdr:colOff>
      <xdr:row>32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E43FB2-D7F4-4B15-B1BF-108B4353B8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9526</xdr:rowOff>
    </xdr:from>
    <xdr:to>
      <xdr:col>32</xdr:col>
      <xdr:colOff>600074</xdr:colOff>
      <xdr:row>32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E25F68-E0C4-47F5-9758-587E3A4774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9526</xdr:rowOff>
    </xdr:from>
    <xdr:to>
      <xdr:col>33</xdr:col>
      <xdr:colOff>0</xdr:colOff>
      <xdr:row>32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DCB372-70DE-47DA-85E8-4A7436BF0C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9526</xdr:rowOff>
    </xdr:from>
    <xdr:to>
      <xdr:col>32</xdr:col>
      <xdr:colOff>590550</xdr:colOff>
      <xdr:row>32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5040D6-DBDE-4AF5-8E4C-17EFCE1576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9526</xdr:rowOff>
    </xdr:from>
    <xdr:to>
      <xdr:col>33</xdr:col>
      <xdr:colOff>9524</xdr:colOff>
      <xdr:row>32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CB8999-6632-484A-8B9D-15E9BE2DB5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9526</xdr:rowOff>
    </xdr:from>
    <xdr:to>
      <xdr:col>33</xdr:col>
      <xdr:colOff>9524</xdr:colOff>
      <xdr:row>32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1B4BB4-F4DA-4365-9F8B-7238C140EA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00000000-0016-0000-6700-000000000000}" autoFormatId="16" applyNumberFormats="0" applyBorderFormats="0" applyFontFormats="0" applyPatternFormats="0" applyAlignmentFormats="0" applyWidthHeightFormats="0">
  <queryTableRefresh nextId="98">
    <queryTableFields count="5">
      <queryTableField id="91" name="DATE " tableColumnId="1"/>
      <queryTableField id="92" name="ETr  " tableColumnId="2"/>
      <queryTableField id="93" name="WGRN " tableColumnId="3"/>
      <queryTableField id="94" name="SGRN " tableColumnId="4"/>
      <queryTableField id="97" name="POTA 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0000000-0016-0000-6800-000001000000}" autoFormatId="16" applyNumberFormats="0" applyBorderFormats="0" applyFontFormats="0" applyPatternFormats="0" applyAlignmentFormats="0" applyWidthHeightFormats="0">
  <queryTableRefresh nextId="34">
    <queryTableFields count="6">
      <queryTableField id="30" name=" DATE " tableColumnId="1"/>
      <queryTableField id="2" name="ETr  " tableColumnId="2"/>
      <queryTableField id="31" name="POTA " tableColumnId="5"/>
      <queryTableField id="3" name="WGRN " tableColumnId="3"/>
      <queryTableField id="4" name="SGRN " tableColumnId="4"/>
      <queryTableField id="6" name="RAPE 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00000000-0016-0000-6900-000002000000}" autoFormatId="16" applyNumberFormats="0" applyBorderFormats="0" applyFontFormats="0" applyPatternFormats="0" applyAlignmentFormats="0" applyWidthHeightFormats="0">
  <queryTableRefresh nextId="83">
    <queryTableFields count="5">
      <queryTableField id="53" name="DATE " tableColumnId="4"/>
      <queryTableField id="54" name="ETr  " tableColumnId="5"/>
      <queryTableField id="81" name="POTS " tableColumnId="1"/>
      <queryTableField id="56" name="WGRN " tableColumnId="7"/>
      <queryTableField id="57" name="SGRN " tableColumnId="8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C92A794-53D5-4FCA-85EE-A9C01DFAC888}" name="Table3" displayName="Table3" ref="A1:J97" totalsRowShown="0">
  <autoFilter ref="A1:J97" xr:uid="{1C92A794-53D5-4FCA-85EE-A9C01DFAC888}"/>
  <sortState xmlns:xlrd2="http://schemas.microsoft.com/office/spreadsheetml/2017/richdata2" ref="A2:H97">
    <sortCondition ref="A1:A97"/>
  </sortState>
  <tableColumns count="10">
    <tableColumn id="7" xr3:uid="{5F04428E-B1E4-47CE-983C-1E9197DF5225}" name="Column5" dataDxfId="39"/>
    <tableColumn id="1" xr3:uid="{FC3EEBDA-6131-4C08-B572-F679FA7CB8AA}" name="FIELD"/>
    <tableColumn id="2" xr3:uid="{CF1360A9-D519-4C08-A091-EDD6FCC7D921}" name="YTD" dataDxfId="38">
      <calculatedColumnFormula>VLOOKUP(Table3[[#This Row],[FIELD]],Data!$A$1:$AH$956,34,FALSE)</calculatedColumnFormula>
    </tableColumn>
    <tableColumn id="3" xr3:uid="{34722EDD-4C6E-4224-966A-3E63E278FA53}" name="Average inches" dataDxfId="37"/>
    <tableColumn id="4" xr3:uid="{376C0E89-FB99-4B27-AA2F-7CBBEA0889FB}" name="Feet" dataDxfId="36">
      <calculatedColumnFormula>Table3[[#This Row],[Average inches]]/12</calculatedColumnFormula>
    </tableColumn>
    <tableColumn id="5" xr3:uid="{EA5FA4F0-B52B-4B26-B710-F40A54E19C87}" name="Acres" dataDxfId="35">
      <calculatedColumnFormula>Table3[[#This Row],[Feet]]*614</calculatedColumnFormula>
    </tableColumn>
    <tableColumn id="6" xr3:uid="{EE410150-00B1-4B22-B407-1FE6107D4F82}" name="Column4" dataDxfId="34">
      <calculatedColumnFormula>Table3[[#This Row],[Acres]]*Table3[[#This Row],[Feet]]</calculatedColumnFormula>
    </tableColumn>
    <tableColumn id="8" xr3:uid="{642CE20F-DA64-450B-B86F-2687613AB5B1}" name="Current YTD" dataDxfId="33"/>
    <tableColumn id="9" xr3:uid="{40A86CBA-09B5-47DB-98BE-AE670B64F26F}" name="Allocated" dataDxfId="32"/>
    <tableColumn id="10" xr3:uid="{02A0CC1B-52E7-4DD2-BA03-694318A1335B}" name="Acre Feet Left" dataDxfId="3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76E6B0-A084-43DD-A5D2-507F3B813984}" name="hami19et" displayName="hami19et" ref="A1:E275" tableType="queryTable" totalsRowShown="0">
  <autoFilter ref="A1:E275" xr:uid="{1DC2CF1B-624B-425E-822D-0FAED5CC8642}"/>
  <tableColumns count="5">
    <tableColumn id="1" xr3:uid="{B5229702-1EEB-48F2-B5F0-E7734EA1A095}" uniqueName="1" name="DATE " queryTableFieldId="91" dataDxfId="30"/>
    <tableColumn id="2" xr3:uid="{70591007-F1BC-4306-AAE8-800A39AB3652}" uniqueName="2" name="ETr  " queryTableFieldId="92" dataDxfId="29"/>
    <tableColumn id="3" xr3:uid="{B1BA9428-37F1-4328-905D-89343E7B133A}" uniqueName="3" name="WGRN " queryTableFieldId="93" dataDxfId="28"/>
    <tableColumn id="4" xr3:uid="{106CC05A-5757-4B64-A7DC-EFB4D62F83AA}" uniqueName="4" name="SGRN " queryTableFieldId="94" dataDxfId="27"/>
    <tableColumn id="5" xr3:uid="{FB179CED-2E64-4756-A2D7-667DB03EEECF}" uniqueName="5" name="POTA " queryTableFieldId="97" dataDxfId="2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DABB21C-2789-404B-AEE1-46B807DA512C}" name="abei21et__2" displayName="abei21et__2" ref="A1:F276" tableType="queryTable" totalsRowShown="0">
  <autoFilter ref="A1:F276" xr:uid="{0D2C7586-7288-49D3-AA43-FD48B450859A}"/>
  <tableColumns count="6">
    <tableColumn id="1" xr3:uid="{87CBAECF-47B4-482D-A583-011E6E7F4B9F}" uniqueName="1" name=" DATE " queryTableFieldId="30" dataDxfId="25"/>
    <tableColumn id="2" xr3:uid="{AA2A2CD0-D17B-442E-B092-BAA21515977F}" uniqueName="2" name="ETr  " queryTableFieldId="2" dataDxfId="24"/>
    <tableColumn id="5" xr3:uid="{7458B309-F4EF-40E8-A580-0D5BF77E337A}" uniqueName="5" name="POTA " queryTableFieldId="31"/>
    <tableColumn id="3" xr3:uid="{EE0FFB08-B4C5-4A02-A4E0-452532905D68}" uniqueName="3" name="WGRN " queryTableFieldId="3" dataDxfId="23"/>
    <tableColumn id="4" xr3:uid="{8AE4FCC3-05E4-4361-ABE7-63B536A8A45C}" uniqueName="4" name="SGRN " queryTableFieldId="4" dataDxfId="22"/>
    <tableColumn id="6" xr3:uid="{E9D2EC5C-511F-4D15-BB8A-0B6BE815E56B}" uniqueName="6" name="RAPE " queryTableField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EAB4AEE-99A3-43D9-B8A1-48072EFA7AB1}" name="osgi19et" displayName="osgi19et" ref="A1:E275" tableType="queryTable" totalsRowShown="0">
  <autoFilter ref="A1:E275" xr:uid="{816C1FD7-6EFD-4CFA-A652-C88492E9E9C7}"/>
  <tableColumns count="5">
    <tableColumn id="4" xr3:uid="{CFA9EB63-7781-4BBA-B6AA-00E2309C54EC}" uniqueName="4" name="DATE " queryTableFieldId="53" dataDxfId="21"/>
    <tableColumn id="5" xr3:uid="{E46211CB-D646-40BD-83F9-A04928A1EC10}" uniqueName="5" name="ETr  " queryTableFieldId="54" dataDxfId="20"/>
    <tableColumn id="1" xr3:uid="{FF6992D6-008E-4D75-98D5-1F0859586B97}" uniqueName="1" name="POTS " queryTableFieldId="81"/>
    <tableColumn id="7" xr3:uid="{7E5DB648-07DA-4AE2-A177-E93C67DEB300}" uniqueName="7" name="WGRN " queryTableFieldId="56" dataDxfId="19"/>
    <tableColumn id="8" xr3:uid="{9B8B818B-10C0-489E-979D-B038C56A11AA}" uniqueName="8" name="SGRN " queryTableFieldId="57" dataDxf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6.xml"/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8.xml"/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9.xml"/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0.xml"/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1.xml"/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2.xml"/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3.xml"/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4.xml"/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5.xml"/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6.xml"/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7.xml"/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8.xml"/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9.xml"/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0.xml"/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2.bin"/><Relationship Id="rId1" Type="http://schemas.openxmlformats.org/officeDocument/2006/relationships/hyperlink" Target="http://pivotrac.com/pivrain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5BE61-3164-4E74-B10E-6E891F35F1BA}">
  <sheetPr codeName="Sheet1">
    <tabColor theme="7" tint="0.39997558519241921"/>
    <pageSetUpPr fitToPage="1"/>
  </sheetPr>
  <dimension ref="A1:AB19"/>
  <sheetViews>
    <sheetView workbookViewId="0">
      <selection activeCell="N1" sqref="N1:N1048576"/>
    </sheetView>
  </sheetViews>
  <sheetFormatPr defaultRowHeight="15" x14ac:dyDescent="0.2"/>
  <cols>
    <col min="1" max="5" width="8.47265625" customWidth="1"/>
    <col min="6" max="6" width="11.703125" bestFit="1" customWidth="1"/>
    <col min="7" max="7" width="16.6796875" customWidth="1"/>
    <col min="8" max="8" width="12.23828125" hidden="1" customWidth="1"/>
    <col min="9" max="9" width="10.22265625" hidden="1" customWidth="1"/>
    <col min="10" max="10" width="9.68359375" hidden="1" customWidth="1"/>
    <col min="11" max="11" width="8.7421875" hidden="1" customWidth="1"/>
    <col min="12" max="12" width="8.875" hidden="1" customWidth="1"/>
    <col min="13" max="13" width="9.4140625" hidden="1" customWidth="1"/>
    <col min="14" max="14" width="9.953125" hidden="1" customWidth="1"/>
    <col min="15" max="15" width="9.953125" bestFit="1" customWidth="1"/>
    <col min="16" max="16" width="8.47265625" bestFit="1" customWidth="1"/>
    <col min="17" max="17" width="9.4140625" bestFit="1" customWidth="1"/>
    <col min="18" max="19" width="9.4140625" hidden="1" customWidth="1"/>
    <col min="20" max="21" width="8.47265625" hidden="1" customWidth="1"/>
    <col min="22" max="25" width="9.4140625" hidden="1" customWidth="1"/>
    <col min="26" max="28" width="10.4921875" hidden="1" customWidth="1"/>
    <col min="29" max="29" width="9.14453125" customWidth="1"/>
  </cols>
  <sheetData>
    <row r="1" spans="1:28" ht="19.5" thickBot="1" x14ac:dyDescent="0.3">
      <c r="A1" s="7" t="str">
        <f>E4</f>
        <v>Brent</v>
      </c>
      <c r="B1" s="6"/>
      <c r="L1" t="s">
        <v>0</v>
      </c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0.23</v>
      </c>
      <c r="C3" s="12"/>
      <c r="D3" s="14"/>
      <c r="E3" s="12"/>
      <c r="F3" s="12"/>
      <c r="G3" s="12"/>
      <c r="H3" s="11">
        <f>'Rain Totals'!H2</f>
        <v>0</v>
      </c>
      <c r="I3" s="11">
        <f>'Rain Totals'!I2</f>
        <v>0.03</v>
      </c>
      <c r="J3" s="11">
        <f>'Rain Totals'!J2</f>
        <v>0</v>
      </c>
      <c r="K3" s="11">
        <f>'Rain Totals'!K2</f>
        <v>0</v>
      </c>
      <c r="L3" s="11">
        <f>'Rain Totals'!L2</f>
        <v>0.2</v>
      </c>
      <c r="M3" s="11">
        <f>'Rain Totals'!M2</f>
        <v>0</v>
      </c>
      <c r="N3" s="11">
        <f>'Rain Totals'!N2</f>
        <v>0</v>
      </c>
      <c r="O3" s="11">
        <f>'Rain Totals'!O2</f>
        <v>0</v>
      </c>
      <c r="P3" s="11">
        <f>'Rain Totals'!P2</f>
        <v>0</v>
      </c>
      <c r="Q3" s="11">
        <f>'Rain Totals'!Q2</f>
        <v>0</v>
      </c>
      <c r="R3" s="11">
        <f>'Rain Totals'!R2</f>
        <v>0</v>
      </c>
      <c r="S3" s="11">
        <f>'Rain Totals'!S2</f>
        <v>0</v>
      </c>
      <c r="T3" s="11">
        <f>'Rain Totals'!T2</f>
        <v>0</v>
      </c>
      <c r="U3" s="11">
        <f>'Rain Totals'!U2</f>
        <v>0</v>
      </c>
      <c r="V3" s="11">
        <f>'Rain Totals'!V2</f>
        <v>0</v>
      </c>
      <c r="W3" s="11">
        <f>'Rain Totals'!W2</f>
        <v>0</v>
      </c>
      <c r="X3" s="11">
        <f>'Rain Totals'!X2</f>
        <v>0</v>
      </c>
      <c r="Y3" s="11">
        <f>'Rain Totals'!Y2</f>
        <v>0</v>
      </c>
      <c r="Z3" s="11">
        <f>'Rain Totals'!Z2</f>
        <v>0</v>
      </c>
      <c r="AA3" s="11">
        <f>'Rain Totals'!AA2</f>
        <v>0</v>
      </c>
      <c r="AB3" s="11">
        <f>'Rain Totals'!AB2</f>
        <v>0</v>
      </c>
    </row>
    <row r="4" spans="1:28" x14ac:dyDescent="0.2">
      <c r="A4" s="8" t="str">
        <f>Data!A2</f>
        <v>.ET 1</v>
      </c>
      <c r="B4" s="9">
        <f>IFERROR(VLOOKUP($A4,Data!$1:$1048576,34,FALSE),)</f>
        <v>21.750000000000007</v>
      </c>
      <c r="C4" s="9" t="str">
        <f>IFERROR(VLOOKUP($A4,Data!$1:$1048576,2,FALSE),)</f>
        <v>Imperial</v>
      </c>
      <c r="D4" s="9" t="str">
        <f>IFERROR(VLOOKUP($A4,Data!$1:$1048576,3,FALSE),)</f>
        <v>1</v>
      </c>
      <c r="E4" s="9" t="str">
        <f>IFERROR(VLOOKUP($A4,Data!$1:$1048576,4,FALSE),)</f>
        <v>Brent</v>
      </c>
      <c r="F4" s="9" t="str">
        <f>IFERROR(VLOOKUP($A4,Data!$1:$1048576,6,FALSE),)</f>
        <v>Spring Grain</v>
      </c>
      <c r="G4" s="9" t="str">
        <f>IFERROR(VLOOKUP($A4,Data!$1:$1048576,7,FALSE),)</f>
        <v>Cannon Rent</v>
      </c>
      <c r="H4" s="8">
        <f>IFERROR(VLOOKUP($A4,Data!$1:$1048576,13,FALSE),)</f>
        <v>2.2400000000000002</v>
      </c>
      <c r="I4" s="8">
        <f>IFERROR(VLOOKUP($A4,Data!$1:$1048576,14,FALSE),)</f>
        <v>2.0300000000000011</v>
      </c>
      <c r="J4" s="8">
        <f>IFERROR(VLOOKUP($A4,Data!$1:$1048576,15,FALSE),)</f>
        <v>1.9900000000000002</v>
      </c>
      <c r="K4" s="8">
        <f>IFERROR(VLOOKUP($A4,Data!$1:$1048576,16,FALSE),)</f>
        <v>1.9400000000000013</v>
      </c>
      <c r="L4" s="8">
        <f>IFERROR(VLOOKUP($A4,Data!$1:$1048576,17,FALSE),)</f>
        <v>1.6800000000000015</v>
      </c>
      <c r="M4" s="8">
        <f>IFERROR(VLOOKUP($A4,Data!$1:$1048576,18,FALSE),)</f>
        <v>1.6899999999999977</v>
      </c>
      <c r="N4" s="8">
        <f>IFERROR(VLOOKUP($A4,Data!$1:$1048576,19,FALSE),)</f>
        <v>1.7699999999999996</v>
      </c>
      <c r="O4" s="8">
        <f>IFERROR(VLOOKUP($A4,Data!$1:$1048576,20,FALSE),)</f>
        <v>1.8200000000000003</v>
      </c>
      <c r="P4" s="8">
        <f>IFERROR(VLOOKUP($A4,Data!$1:$1048576,21,FALSE),)</f>
        <v>1.610000000000003</v>
      </c>
      <c r="Q4" s="8">
        <f>IFERROR(VLOOKUP($A4,Data!$1:$1048576,22,FALSE),)</f>
        <v>1.2200000000000024</v>
      </c>
      <c r="R4" s="8">
        <f>IFERROR(VLOOKUP($A4,Data!$1:$1048576,23,FALSE),)</f>
        <v>0.12999999999999901</v>
      </c>
      <c r="S4" s="8">
        <f>IFERROR(VLOOKUP($A4,Data!$1:$1048576,24,FALSE),)</f>
        <v>0</v>
      </c>
      <c r="T4" s="8">
        <f>IFERROR(VLOOKUP($A4,Data!$1:$1048576,25,FALSE),)</f>
        <v>0</v>
      </c>
      <c r="U4" s="8">
        <f>IFERROR(VLOOKUP($A4,Data!$1:$1048576,26,FALSE),)</f>
        <v>0</v>
      </c>
      <c r="V4" s="8">
        <f>IFERROR(VLOOKUP($A4,Data!$1:$1048576,27,FALSE),)</f>
        <v>0</v>
      </c>
      <c r="W4" s="8">
        <f>IFERROR(VLOOKUP($A4,Data!$1:$1048576,28,FALSE),)</f>
        <v>0</v>
      </c>
      <c r="X4" s="8">
        <f>IFERROR(VLOOKUP($A4,Data!$1:$1048576,29,FALSE),)</f>
        <v>0</v>
      </c>
      <c r="Y4" s="8">
        <f>IFERROR(VLOOKUP($A4,Data!$1:$1048576,30,FALSE),)</f>
        <v>0</v>
      </c>
      <c r="Z4" s="8">
        <f>IFERROR(VLOOKUP($A4,Data!$1:$1048576,31,FALSE),)</f>
        <v>0</v>
      </c>
      <c r="AA4" s="8">
        <f>IFERROR(VLOOKUP($A4,Data!$1:$1048576,32,FALSE),)</f>
        <v>0</v>
      </c>
      <c r="AB4" s="8">
        <f>IFERROR(VLOOKUP($A4,Data!$1:$1048576,33,FALSE),)</f>
        <v>0</v>
      </c>
    </row>
    <row r="5" spans="1:28" x14ac:dyDescent="0.2">
      <c r="A5" s="8" t="str">
        <f>Data!A3</f>
        <v>I-4</v>
      </c>
      <c r="B5" s="9">
        <f>IFERROR(VLOOKUP($A5,Data!$1:$1048576,34,FALSE),)</f>
        <v>19.329999999999998</v>
      </c>
      <c r="C5" s="9" t="str">
        <f>IFERROR(VLOOKUP($A5,Data!$1:$1048576,2,FALSE),)</f>
        <v>Imperial</v>
      </c>
      <c r="D5" s="9" t="str">
        <f>IFERROR(VLOOKUP($A5,Data!$1:$1048576,3,FALSE),)</f>
        <v>1</v>
      </c>
      <c r="E5" s="9" t="str">
        <f>IFERROR(VLOOKUP($A5,Data!$1:$1048576,4,FALSE),)</f>
        <v>Brent</v>
      </c>
      <c r="F5" s="9" t="str">
        <f>IFERROR(VLOOKUP($A5,Data!$1:$1048576,6,FALSE),)</f>
        <v>Spring Grain</v>
      </c>
      <c r="G5" s="9" t="str">
        <f>IFERROR(VLOOKUP($A5,Data!$1:$1048576,7,FALSE),)</f>
        <v>Cannon Rent</v>
      </c>
      <c r="H5" s="8" t="str">
        <f>IFERROR(VLOOKUP($A5,Data!$1:$1048576,13,FALSE),)</f>
        <v/>
      </c>
      <c r="I5" s="8">
        <f>IFERROR(VLOOKUP($A5,Data!$1:$1048576,14,FALSE),)</f>
        <v>2.33</v>
      </c>
      <c r="J5" s="8">
        <f>IFERROR(VLOOKUP($A5,Data!$1:$1048576,15,FALSE),)</f>
        <v>2.19</v>
      </c>
      <c r="K5" s="8">
        <f>IFERROR(VLOOKUP($A5,Data!$1:$1048576,16,FALSE),)</f>
        <v>4.9499999999999993</v>
      </c>
      <c r="L5" s="8">
        <f>IFERROR(VLOOKUP($A5,Data!$1:$1048576,17,FALSE),)</f>
        <v>2.1900000000000013</v>
      </c>
      <c r="M5" s="8">
        <f>IFERROR(VLOOKUP($A5,Data!$1:$1048576,18,FALSE),)</f>
        <v>2.2599999999999998</v>
      </c>
      <c r="N5" s="8">
        <f>IFERROR(VLOOKUP($A5,Data!$1:$1048576,19,FALSE),)</f>
        <v>2.4599999999999991</v>
      </c>
      <c r="O5" s="8">
        <f>IFERROR(VLOOKUP($A5,Data!$1:$1048576,20,FALSE),)</f>
        <v>0.17000000000000171</v>
      </c>
      <c r="P5" s="8">
        <f>IFERROR(VLOOKUP($A5,Data!$1:$1048576,21,FALSE),)</f>
        <v>0</v>
      </c>
      <c r="Q5" s="8">
        <f>IFERROR(VLOOKUP($A5,Data!$1:$1048576,22,FALSE),)</f>
        <v>0</v>
      </c>
      <c r="R5" s="8">
        <f>IFERROR(VLOOKUP($A5,Data!$1:$1048576,23,FALSE),)</f>
        <v>0</v>
      </c>
      <c r="S5" s="8">
        <f>IFERROR(VLOOKUP($A5,Data!$1:$1048576,24,FALSE),)</f>
        <v>0</v>
      </c>
      <c r="T5" s="8">
        <f>IFERROR(VLOOKUP($A5,Data!$1:$1048576,25,FALSE),)</f>
        <v>0</v>
      </c>
      <c r="U5" s="8">
        <f>IFERROR(VLOOKUP($A5,Data!$1:$1048576,26,FALSE),)</f>
        <v>0</v>
      </c>
      <c r="V5" s="8">
        <f>IFERROR(VLOOKUP($A5,Data!$1:$1048576,27,FALSE),)</f>
        <v>0.54999999999999716</v>
      </c>
      <c r="W5" s="8">
        <f>IFERROR(VLOOKUP($A5,Data!$1:$1048576,28,FALSE),)</f>
        <v>0.92999999999999972</v>
      </c>
      <c r="X5" s="8">
        <f>IFERROR(VLOOKUP($A5,Data!$1:$1048576,29,FALSE),)</f>
        <v>0</v>
      </c>
      <c r="Y5" s="8">
        <f>IFERROR(VLOOKUP($A5,Data!$1:$1048576,30,FALSE),)</f>
        <v>0</v>
      </c>
      <c r="Z5" s="8">
        <f>IFERROR(VLOOKUP($A5,Data!$1:$1048576,31,FALSE),)</f>
        <v>0</v>
      </c>
      <c r="AA5" s="8">
        <f>IFERROR(VLOOKUP($A5,Data!$1:$1048576,32,FALSE),)</f>
        <v>0</v>
      </c>
      <c r="AB5" s="8">
        <f>IFERROR(VLOOKUP($A5,Data!$1:$1048576,33,FALSE),)</f>
        <v>0</v>
      </c>
    </row>
    <row r="6" spans="1:28" x14ac:dyDescent="0.2">
      <c r="A6" s="8" t="str">
        <f>Data!A4</f>
        <v>I-14</v>
      </c>
      <c r="B6" s="9">
        <f>IFERROR(VLOOKUP($A6,Data!$1:$1048576,34,FALSE),)</f>
        <v>22.27</v>
      </c>
      <c r="C6" s="9" t="str">
        <f>IFERROR(VLOOKUP($A6,Data!$1:$1048576,2,FALSE),)</f>
        <v>Imperial</v>
      </c>
      <c r="D6" s="9" t="str">
        <f>IFERROR(VLOOKUP($A6,Data!$1:$1048576,3,FALSE),)</f>
        <v>1</v>
      </c>
      <c r="E6" s="9" t="str">
        <f>IFERROR(VLOOKUP($A6,Data!$1:$1048576,4,FALSE),)</f>
        <v>Brent</v>
      </c>
      <c r="F6" s="9" t="str">
        <f>IFERROR(VLOOKUP($A6,Data!$1:$1048576,6,FALSE),)</f>
        <v>Spring Grain</v>
      </c>
      <c r="G6" s="9" t="str">
        <f>IFERROR(VLOOKUP($A6,Data!$1:$1048576,7,FALSE),)</f>
        <v>Cannon Rent</v>
      </c>
      <c r="H6" s="8" t="str">
        <f>IFERROR(VLOOKUP($A6,Data!$1:$1048576,13,FALSE),)</f>
        <v/>
      </c>
      <c r="I6" s="8">
        <f>IFERROR(VLOOKUP($A6,Data!$1:$1048576,14,FALSE),)</f>
        <v>2.42</v>
      </c>
      <c r="J6" s="8">
        <f>IFERROR(VLOOKUP($A6,Data!$1:$1048576,15,FALSE),)</f>
        <v>2.4500000000000002</v>
      </c>
      <c r="K6" s="8">
        <f>IFERROR(VLOOKUP($A6,Data!$1:$1048576,16,FALSE),)</f>
        <v>5.1199999999999992</v>
      </c>
      <c r="L6" s="8">
        <f>IFERROR(VLOOKUP($A6,Data!$1:$1048576,17,FALSE),)</f>
        <v>2.1000000000000014</v>
      </c>
      <c r="M6" s="8">
        <f>IFERROR(VLOOKUP($A6,Data!$1:$1048576,18,FALSE),)</f>
        <v>2.0699999999999985</v>
      </c>
      <c r="N6" s="8">
        <f>IFERROR(VLOOKUP($A6,Data!$1:$1048576,19,FALSE),)</f>
        <v>2.3599999999999994</v>
      </c>
      <c r="O6" s="8">
        <f>IFERROR(VLOOKUP($A6,Data!$1:$1048576,20,FALSE),)</f>
        <v>8.9999999999999858E-2</v>
      </c>
      <c r="P6" s="8">
        <f>IFERROR(VLOOKUP($A6,Data!$1:$1048576,21,FALSE),)</f>
        <v>0</v>
      </c>
      <c r="Q6" s="8">
        <f>IFERROR(VLOOKUP($A6,Data!$1:$1048576,22,FALSE),)</f>
        <v>0</v>
      </c>
      <c r="R6" s="8">
        <f>IFERROR(VLOOKUP($A6,Data!$1:$1048576,23,FALSE),)</f>
        <v>0</v>
      </c>
      <c r="S6" s="8">
        <f>IFERROR(VLOOKUP($A6,Data!$1:$1048576,24,FALSE),)</f>
        <v>0</v>
      </c>
      <c r="T6" s="8">
        <f>IFERROR(VLOOKUP($A6,Data!$1:$1048576,25,FALSE),)</f>
        <v>0</v>
      </c>
      <c r="U6" s="8">
        <f>IFERROR(VLOOKUP($A6,Data!$1:$1048576,26,FALSE),)</f>
        <v>0</v>
      </c>
      <c r="V6" s="8">
        <f>IFERROR(VLOOKUP($A6,Data!$1:$1048576,27,FALSE),)</f>
        <v>0</v>
      </c>
      <c r="W6" s="8">
        <f>IFERROR(VLOOKUP($A6,Data!$1:$1048576,28,FALSE),)</f>
        <v>0.73000000000000043</v>
      </c>
      <c r="X6" s="8">
        <f>IFERROR(VLOOKUP($A6,Data!$1:$1048576,29,FALSE),)</f>
        <v>1.1400000000000006</v>
      </c>
      <c r="Y6" s="8">
        <f>IFERROR(VLOOKUP($A6,Data!$1:$1048576,30,FALSE),)</f>
        <v>0</v>
      </c>
      <c r="Z6" s="8">
        <f>IFERROR(VLOOKUP($A6,Data!$1:$1048576,31,FALSE),)</f>
        <v>0</v>
      </c>
      <c r="AA6" s="8">
        <f>IFERROR(VLOOKUP($A6,Data!$1:$1048576,32,FALSE),)</f>
        <v>0</v>
      </c>
      <c r="AB6" s="8">
        <f>IFERROR(VLOOKUP($A6,Data!$1:$1048576,33,FALSE),)</f>
        <v>0</v>
      </c>
    </row>
    <row r="7" spans="1:28" x14ac:dyDescent="0.2">
      <c r="A7" s="8" t="str">
        <f>Data!A5</f>
        <v>I-15</v>
      </c>
      <c r="B7" s="9">
        <f>IFERROR(VLOOKUP($A7,Data!$1:$1048576,34,FALSE),)</f>
        <v>20.53</v>
      </c>
      <c r="C7" s="9" t="str">
        <f>IFERROR(VLOOKUP($A7,Data!$1:$1048576,2,FALSE),)</f>
        <v>Imperial</v>
      </c>
      <c r="D7" s="9" t="str">
        <f>IFERROR(VLOOKUP($A7,Data!$1:$1048576,3,FALSE),)</f>
        <v>1</v>
      </c>
      <c r="E7" s="9" t="str">
        <f>IFERROR(VLOOKUP($A7,Data!$1:$1048576,4,FALSE),)</f>
        <v>Brent</v>
      </c>
      <c r="F7" s="9" t="str">
        <f>IFERROR(VLOOKUP($A7,Data!$1:$1048576,6,FALSE),)</f>
        <v>Spring Grain</v>
      </c>
      <c r="G7" s="9" t="str">
        <f>IFERROR(VLOOKUP($A7,Data!$1:$1048576,7,FALSE),)</f>
        <v>Cannon Rent</v>
      </c>
      <c r="H7" s="8" t="str">
        <f>IFERROR(VLOOKUP($A7,Data!$1:$1048576,13,FALSE),)</f>
        <v/>
      </c>
      <c r="I7" s="8">
        <f>IFERROR(VLOOKUP($A7,Data!$1:$1048576,14,FALSE),)</f>
        <v>2.5299999999999998</v>
      </c>
      <c r="J7" s="8">
        <f>IFERROR(VLOOKUP($A7,Data!$1:$1048576,15,FALSE),)</f>
        <v>2.42</v>
      </c>
      <c r="K7" s="8">
        <f>IFERROR(VLOOKUP($A7,Data!$1:$1048576,16,FALSE),)</f>
        <v>5.129999999999999</v>
      </c>
      <c r="L7" s="8">
        <f>IFERROR(VLOOKUP($A7,Data!$1:$1048576,17,FALSE),)</f>
        <v>2.3800000000000008</v>
      </c>
      <c r="M7" s="8">
        <f>IFERROR(VLOOKUP($A7,Data!$1:$1048576,18,FALSE),)</f>
        <v>2.3200000000000003</v>
      </c>
      <c r="N7" s="8">
        <f>IFERROR(VLOOKUP($A7,Data!$1:$1048576,19,FALSE),)</f>
        <v>2.5299999999999994</v>
      </c>
      <c r="O7" s="8">
        <f>IFERROR(VLOOKUP($A7,Data!$1:$1048576,20,FALSE),)</f>
        <v>0.14000000000000057</v>
      </c>
      <c r="P7" s="8">
        <f>IFERROR(VLOOKUP($A7,Data!$1:$1048576,21,FALSE),)</f>
        <v>0</v>
      </c>
      <c r="Q7" s="8">
        <f>IFERROR(VLOOKUP($A7,Data!$1:$1048576,22,FALSE),)</f>
        <v>0</v>
      </c>
      <c r="R7" s="8">
        <f>IFERROR(VLOOKUP($A7,Data!$1:$1048576,23,FALSE),)</f>
        <v>0</v>
      </c>
      <c r="S7" s="8">
        <f>IFERROR(VLOOKUP($A7,Data!$1:$1048576,24,FALSE),)</f>
        <v>0</v>
      </c>
      <c r="T7" s="8">
        <f>IFERROR(VLOOKUP($A7,Data!$1:$1048576,25,FALSE),)</f>
        <v>0</v>
      </c>
      <c r="U7" s="8">
        <f>IFERROR(VLOOKUP($A7,Data!$1:$1048576,26,FALSE),)</f>
        <v>0</v>
      </c>
      <c r="V7" s="8">
        <f>IFERROR(VLOOKUP($A7,Data!$1:$1048576,27,FALSE),)</f>
        <v>0</v>
      </c>
      <c r="W7" s="8">
        <f>IFERROR(VLOOKUP($A7,Data!$1:$1048576,28,FALSE),)</f>
        <v>0.73999999999999844</v>
      </c>
      <c r="X7" s="8">
        <f>IFERROR(VLOOKUP($A7,Data!$1:$1048576,29,FALSE),)</f>
        <v>1.1300000000000026</v>
      </c>
      <c r="Y7" s="8">
        <f>IFERROR(VLOOKUP($A7,Data!$1:$1048576,30,FALSE),)</f>
        <v>0</v>
      </c>
      <c r="Z7" s="8">
        <f>IFERROR(VLOOKUP($A7,Data!$1:$1048576,31,FALSE),)</f>
        <v>0</v>
      </c>
      <c r="AA7" s="8">
        <f>IFERROR(VLOOKUP($A7,Data!$1:$1048576,32,FALSE),)</f>
        <v>0</v>
      </c>
      <c r="AB7" s="8">
        <f>IFERROR(VLOOKUP($A7,Data!$1:$1048576,33,FALSE),)</f>
        <v>0</v>
      </c>
    </row>
    <row r="8" spans="1:28" x14ac:dyDescent="0.2">
      <c r="A8" s="8" t="str">
        <f>Data!A6</f>
        <v>I-20</v>
      </c>
      <c r="B8" s="9">
        <f>IFERROR(VLOOKUP($A8,Data!$1:$1048576,34,FALSE),)</f>
        <v>19.510000000000002</v>
      </c>
      <c r="C8" s="9" t="str">
        <f>IFERROR(VLOOKUP($A8,Data!$1:$1048576,2,FALSE),)</f>
        <v>Imperial</v>
      </c>
      <c r="D8" s="9" t="str">
        <f>IFERROR(VLOOKUP($A8,Data!$1:$1048576,3,FALSE),)</f>
        <v>1</v>
      </c>
      <c r="E8" s="9" t="str">
        <f>IFERROR(VLOOKUP($A8,Data!$1:$1048576,4,FALSE),)</f>
        <v>Brent</v>
      </c>
      <c r="F8" s="9" t="str">
        <f>IFERROR(VLOOKUP($A8,Data!$1:$1048576,6,FALSE),)</f>
        <v>Spring Grain</v>
      </c>
      <c r="G8" s="9" t="str">
        <f>IFERROR(VLOOKUP($A8,Data!$1:$1048576,7,FALSE),)</f>
        <v>Cannon Rent</v>
      </c>
      <c r="H8" s="8" t="str">
        <f>IFERROR(VLOOKUP($A8,Data!$1:$1048576,13,FALSE),)</f>
        <v/>
      </c>
      <c r="I8" s="8">
        <f>IFERROR(VLOOKUP($A8,Data!$1:$1048576,14,FALSE),)</f>
        <v>2.3199999999999998</v>
      </c>
      <c r="J8" s="8">
        <f>IFERROR(VLOOKUP($A8,Data!$1:$1048576,15,FALSE),)</f>
        <v>2.2400000000000002</v>
      </c>
      <c r="K8" s="8">
        <f>IFERROR(VLOOKUP($A8,Data!$1:$1048576,16,FALSE),)</f>
        <v>5.04</v>
      </c>
      <c r="L8" s="8">
        <f>IFERROR(VLOOKUP($A8,Data!$1:$1048576,17,FALSE),)</f>
        <v>2.2699999999999996</v>
      </c>
      <c r="M8" s="8">
        <f>IFERROR(VLOOKUP($A8,Data!$1:$1048576,18,FALSE),)</f>
        <v>2.0700000000000003</v>
      </c>
      <c r="N8" s="8">
        <f>IFERROR(VLOOKUP($A8,Data!$1:$1048576,19,FALSE),)</f>
        <v>2.3100000000000005</v>
      </c>
      <c r="O8" s="8">
        <f>IFERROR(VLOOKUP($A8,Data!$1:$1048576,20,FALSE),)</f>
        <v>0</v>
      </c>
      <c r="P8" s="8">
        <f>IFERROR(VLOOKUP($A8,Data!$1:$1048576,21,FALSE),)</f>
        <v>0</v>
      </c>
      <c r="Q8" s="8">
        <f>IFERROR(VLOOKUP($A8,Data!$1:$1048576,22,FALSE),)</f>
        <v>0</v>
      </c>
      <c r="R8" s="8">
        <f>IFERROR(VLOOKUP($A8,Data!$1:$1048576,23,FALSE),)</f>
        <v>0</v>
      </c>
      <c r="S8" s="8">
        <f>IFERROR(VLOOKUP($A8,Data!$1:$1048576,24,FALSE),)</f>
        <v>0</v>
      </c>
      <c r="T8" s="8">
        <f>IFERROR(VLOOKUP($A8,Data!$1:$1048576,25,FALSE),)</f>
        <v>0</v>
      </c>
      <c r="U8" s="8">
        <f>IFERROR(VLOOKUP($A8,Data!$1:$1048576,26,FALSE),)</f>
        <v>0</v>
      </c>
      <c r="V8" s="8">
        <f>IFERROR(VLOOKUP($A8,Data!$1:$1048576,27,FALSE),)</f>
        <v>0</v>
      </c>
      <c r="W8" s="8">
        <f>IFERROR(VLOOKUP($A8,Data!$1:$1048576,28,FALSE),)</f>
        <v>0.91999999999999815</v>
      </c>
      <c r="X8" s="8">
        <f>IFERROR(VLOOKUP($A8,Data!$1:$1048576,29,FALSE),)</f>
        <v>0.95000000000000284</v>
      </c>
      <c r="Y8" s="8">
        <f>IFERROR(VLOOKUP($A8,Data!$1:$1048576,30,FALSE),)</f>
        <v>0</v>
      </c>
      <c r="Z8" s="8">
        <f>IFERROR(VLOOKUP($A8,Data!$1:$1048576,31,FALSE),)</f>
        <v>0</v>
      </c>
      <c r="AA8" s="8">
        <f>IFERROR(VLOOKUP($A8,Data!$1:$1048576,32,FALSE),)</f>
        <v>0</v>
      </c>
      <c r="AB8" s="8">
        <f>IFERROR(VLOOKUP($A8,Data!$1:$1048576,33,FALSE),)</f>
        <v>0</v>
      </c>
    </row>
    <row r="9" spans="1:28" x14ac:dyDescent="0.2">
      <c r="A9" s="8" t="str">
        <f>Data!A7</f>
        <v>I-21</v>
      </c>
      <c r="B9" s="9">
        <f>IFERROR(VLOOKUP($A9,Data!$1:$1048576,34,FALSE),)</f>
        <v>20.61</v>
      </c>
      <c r="C9" s="9" t="str">
        <f>IFERROR(VLOOKUP($A9,Data!$1:$1048576,2,FALSE),)</f>
        <v>Imperial</v>
      </c>
      <c r="D9" s="9" t="str">
        <f>IFERROR(VLOOKUP($A9,Data!$1:$1048576,3,FALSE),)</f>
        <v>1</v>
      </c>
      <c r="E9" s="9" t="str">
        <f>IFERROR(VLOOKUP($A9,Data!$1:$1048576,4,FALSE),)</f>
        <v>Brent</v>
      </c>
      <c r="F9" s="9" t="str">
        <f>IFERROR(VLOOKUP($A9,Data!$1:$1048576,6,FALSE),)</f>
        <v>Spring Grain</v>
      </c>
      <c r="G9" s="9" t="str">
        <f>IFERROR(VLOOKUP($A9,Data!$1:$1048576,7,FALSE),)</f>
        <v>Cannon Rent</v>
      </c>
      <c r="H9" s="8" t="str">
        <f>IFERROR(VLOOKUP($A9,Data!$1:$1048576,13,FALSE),)</f>
        <v/>
      </c>
      <c r="I9" s="8">
        <f>IFERROR(VLOOKUP($A9,Data!$1:$1048576,14,FALSE),)</f>
        <v>2.5499999999999998</v>
      </c>
      <c r="J9" s="8">
        <f>IFERROR(VLOOKUP($A9,Data!$1:$1048576,15,FALSE),)</f>
        <v>2.33</v>
      </c>
      <c r="K9" s="8">
        <f>IFERROR(VLOOKUP($A9,Data!$1:$1048576,16,FALSE),)</f>
        <v>5.1000000000000005</v>
      </c>
      <c r="L9" s="8">
        <f>IFERROR(VLOOKUP($A9,Data!$1:$1048576,17,FALSE),)</f>
        <v>2.5499999999999989</v>
      </c>
      <c r="M9" s="8">
        <f>IFERROR(VLOOKUP($A9,Data!$1:$1048576,18,FALSE),)</f>
        <v>2.3000000000000007</v>
      </c>
      <c r="N9" s="8">
        <f>IFERROR(VLOOKUP($A9,Data!$1:$1048576,19,FALSE),)</f>
        <v>2.129999999999999</v>
      </c>
      <c r="O9" s="8">
        <f>IFERROR(VLOOKUP($A9,Data!$1:$1048576,20,FALSE),)</f>
        <v>0.15000000000000213</v>
      </c>
      <c r="P9" s="8">
        <f>IFERROR(VLOOKUP($A9,Data!$1:$1048576,21,FALSE),)</f>
        <v>0</v>
      </c>
      <c r="Q9" s="8">
        <f>IFERROR(VLOOKUP($A9,Data!$1:$1048576,22,FALSE),)</f>
        <v>0</v>
      </c>
      <c r="R9" s="8">
        <f>IFERROR(VLOOKUP($A9,Data!$1:$1048576,23,FALSE),)</f>
        <v>0</v>
      </c>
      <c r="S9" s="8">
        <f>IFERROR(VLOOKUP($A9,Data!$1:$1048576,24,FALSE),)</f>
        <v>0</v>
      </c>
      <c r="T9" s="8">
        <f>IFERROR(VLOOKUP($A9,Data!$1:$1048576,25,FALSE),)</f>
        <v>0</v>
      </c>
      <c r="U9" s="8">
        <f>IFERROR(VLOOKUP($A9,Data!$1:$1048576,26,FALSE),)</f>
        <v>0.18999999999999773</v>
      </c>
      <c r="V9" s="8">
        <f>IFERROR(VLOOKUP($A9,Data!$1:$1048576,27,FALSE),)</f>
        <v>1.0000000000001563E-2</v>
      </c>
      <c r="W9" s="8">
        <f>IFERROR(VLOOKUP($A9,Data!$1:$1048576,28,FALSE),)</f>
        <v>0.89999999999999858</v>
      </c>
      <c r="X9" s="8">
        <f>IFERROR(VLOOKUP($A9,Data!$1:$1048576,29,FALSE),)</f>
        <v>1.1400000000000006</v>
      </c>
      <c r="Y9" s="8">
        <f>IFERROR(VLOOKUP($A9,Data!$1:$1048576,30,FALSE),)</f>
        <v>0</v>
      </c>
      <c r="Z9" s="8">
        <f>IFERROR(VLOOKUP($A9,Data!$1:$1048576,31,FALSE),)</f>
        <v>0</v>
      </c>
      <c r="AA9" s="8">
        <f>IFERROR(VLOOKUP($A9,Data!$1:$1048576,32,FALSE),)</f>
        <v>0</v>
      </c>
      <c r="AB9" s="8">
        <f>IFERROR(VLOOKUP($A9,Data!$1:$1048576,33,FALSE),)</f>
        <v>0</v>
      </c>
    </row>
    <row r="10" spans="1:28" hidden="1" x14ac:dyDescent="0.2">
      <c r="A10" s="8">
        <f>Data!A8</f>
        <v>0</v>
      </c>
      <c r="B10" s="9">
        <f>IFERROR(VLOOKUP($A10,Data!$1:$1048576,34,FALSE),)</f>
        <v>0</v>
      </c>
      <c r="C10" s="9">
        <f>IFERROR(VLOOKUP($A10,Data!$1:$1048576,2,FALSE),)</f>
        <v>0</v>
      </c>
      <c r="D10" s="9">
        <f>IFERROR(VLOOKUP($A10,Data!$1:$1048576,3,FALSE),)</f>
        <v>0</v>
      </c>
      <c r="E10" s="9">
        <f>IFERROR(VLOOKUP($A10,Data!$1:$1048576,4,FALSE),)</f>
        <v>0</v>
      </c>
      <c r="F10" s="9">
        <f>IFERROR(VLOOKUP($A10,Data!$1:$1048576,6,FALSE),)</f>
        <v>0</v>
      </c>
      <c r="G10" s="9">
        <f>IFERROR(VLOOKUP($A10,Data!$1:$1048576,7,FALSE),)</f>
        <v>0</v>
      </c>
      <c r="H10" s="8">
        <f>IFERROR(VLOOKUP($A10,Data!$1:$1048576,13,FALSE),)</f>
        <v>0</v>
      </c>
      <c r="I10" s="8">
        <f>IFERROR(VLOOKUP($A10,Data!$1:$1048576,14,FALSE),)</f>
        <v>0</v>
      </c>
      <c r="J10" s="8">
        <f>IFERROR(VLOOKUP($A10,Data!$1:$1048576,15,FALSE),)</f>
        <v>0</v>
      </c>
      <c r="K10" s="8">
        <f>IFERROR(VLOOKUP($A10,Data!$1:$1048576,16,FALSE),)</f>
        <v>0</v>
      </c>
      <c r="L10" s="8">
        <f>IFERROR(VLOOKUP($A10,Data!$1:$1048576,17,FALSE),)</f>
        <v>0</v>
      </c>
      <c r="M10" s="8">
        <f>IFERROR(VLOOKUP($A10,Data!$1:$1048576,18,FALSE),)</f>
        <v>0</v>
      </c>
      <c r="N10" s="8">
        <f>IFERROR(VLOOKUP($A10,Data!$1:$1048576,19,FALSE),)</f>
        <v>0</v>
      </c>
      <c r="O10" s="8">
        <f>IFERROR(VLOOKUP($A10,Data!$1:$1048576,20,FALSE),)</f>
        <v>0</v>
      </c>
      <c r="P10" s="8">
        <f>IFERROR(VLOOKUP($A10,Data!$1:$1048576,21,FALSE),)</f>
        <v>0</v>
      </c>
      <c r="Q10" s="8">
        <f>IFERROR(VLOOKUP($A10,Data!$1:$1048576,22,FALSE),)</f>
        <v>0</v>
      </c>
      <c r="R10" s="8">
        <f>IFERROR(VLOOKUP($A10,Data!$1:$1048576,23,FALSE),)</f>
        <v>0</v>
      </c>
      <c r="S10" s="8">
        <f>IFERROR(VLOOKUP($A10,Data!$1:$1048576,24,FALSE),)</f>
        <v>0</v>
      </c>
      <c r="T10" s="8">
        <f>IFERROR(VLOOKUP($A10,Data!$1:$1048576,25,FALSE),)</f>
        <v>0</v>
      </c>
      <c r="U10" s="8">
        <f>IFERROR(VLOOKUP($A10,Data!$1:$1048576,26,FALSE),)</f>
        <v>0</v>
      </c>
      <c r="V10" s="8">
        <f>IFERROR(VLOOKUP($A10,Data!$1:$1048576,27,FALSE),)</f>
        <v>0</v>
      </c>
      <c r="W10" s="8">
        <f>IFERROR(VLOOKUP($A10,Data!$1:$1048576,28,FALSE),)</f>
        <v>0</v>
      </c>
      <c r="X10" s="8">
        <f>IFERROR(VLOOKUP($A10,Data!$1:$1048576,29,FALSE),)</f>
        <v>0</v>
      </c>
      <c r="Y10" s="8">
        <f>IFERROR(VLOOKUP($A10,Data!$1:$1048576,30,FALSE),)</f>
        <v>0</v>
      </c>
      <c r="Z10" s="8">
        <f>IFERROR(VLOOKUP($A10,Data!$1:$1048576,31,FALSE),)</f>
        <v>0</v>
      </c>
      <c r="AA10" s="8">
        <f>IFERROR(VLOOKUP($A10,Data!$1:$1048576,32,FALSE),)</f>
        <v>0</v>
      </c>
      <c r="AB10" s="8">
        <f>IFERROR(VLOOKUP($A10,Data!$1:$1048576,33,FALSE),)</f>
        <v>0</v>
      </c>
    </row>
    <row r="11" spans="1:28" hidden="1" x14ac:dyDescent="0.2">
      <c r="A11" s="8">
        <f>Data!A9</f>
        <v>0</v>
      </c>
      <c r="B11" s="9">
        <f>IFERROR(VLOOKUP($A11,Data!$1:$1048576,34,FALSE),)</f>
        <v>0</v>
      </c>
      <c r="C11" s="9">
        <f>IFERROR(VLOOKUP($A11,Data!$1:$1048576,2,FALSE),)</f>
        <v>0</v>
      </c>
      <c r="D11" s="9">
        <f>IFERROR(VLOOKUP($A11,Data!$1:$1048576,3,FALSE),)</f>
        <v>0</v>
      </c>
      <c r="E11" s="9">
        <f>IFERROR(VLOOKUP($A11,Data!$1:$1048576,4,FALSE),)</f>
        <v>0</v>
      </c>
      <c r="F11" s="9">
        <f>IFERROR(VLOOKUP($A11,Data!$1:$1048576,6,FALSE),)</f>
        <v>0</v>
      </c>
      <c r="G11" s="9">
        <f>IFERROR(VLOOKUP($A11,Data!$1:$1048576,7,FALSE),)</f>
        <v>0</v>
      </c>
      <c r="H11" s="8">
        <f>IFERROR(VLOOKUP($A11,Data!$1:$1048576,13,FALSE),)</f>
        <v>0</v>
      </c>
      <c r="I11" s="8">
        <f>IFERROR(VLOOKUP($A11,Data!$1:$1048576,14,FALSE),)</f>
        <v>0</v>
      </c>
      <c r="J11" s="8">
        <f>IFERROR(VLOOKUP($A11,Data!$1:$1048576,15,FALSE),)</f>
        <v>0</v>
      </c>
      <c r="K11" s="8">
        <f>IFERROR(VLOOKUP($A11,Data!$1:$1048576,16,FALSE),)</f>
        <v>0</v>
      </c>
      <c r="L11" s="8">
        <f>IFERROR(VLOOKUP($A11,Data!$1:$1048576,17,FALSE),)</f>
        <v>0</v>
      </c>
      <c r="M11" s="8">
        <f>IFERROR(VLOOKUP($A11,Data!$1:$1048576,18,FALSE),)</f>
        <v>0</v>
      </c>
      <c r="N11" s="8">
        <f>IFERROR(VLOOKUP($A11,Data!$1:$1048576,19,FALSE),)</f>
        <v>0</v>
      </c>
      <c r="O11" s="8">
        <f>IFERROR(VLOOKUP($A11,Data!$1:$1048576,20,FALSE),)</f>
        <v>0</v>
      </c>
      <c r="P11" s="8">
        <f>IFERROR(VLOOKUP($A11,Data!$1:$1048576,21,FALSE),)</f>
        <v>0</v>
      </c>
      <c r="Q11" s="8">
        <f>IFERROR(VLOOKUP($A11,Data!$1:$1048576,22,FALSE),)</f>
        <v>0</v>
      </c>
      <c r="R11" s="8">
        <f>IFERROR(VLOOKUP($A11,Data!$1:$1048576,23,FALSE),)</f>
        <v>0</v>
      </c>
      <c r="S11" s="8">
        <f>IFERROR(VLOOKUP($A11,Data!$1:$1048576,24,FALSE),)</f>
        <v>0</v>
      </c>
      <c r="T11" s="8">
        <f>IFERROR(VLOOKUP($A11,Data!$1:$1048576,25,FALSE),)</f>
        <v>0</v>
      </c>
      <c r="U11" s="8">
        <f>IFERROR(VLOOKUP($A11,Data!$1:$1048576,26,FALSE),)</f>
        <v>0</v>
      </c>
      <c r="V11" s="8">
        <f>IFERROR(VLOOKUP($A11,Data!$1:$1048576,27,FALSE),)</f>
        <v>0</v>
      </c>
      <c r="W11" s="8">
        <f>IFERROR(VLOOKUP($A11,Data!$1:$1048576,28,FALSE),)</f>
        <v>0</v>
      </c>
      <c r="X11" s="8">
        <f>IFERROR(VLOOKUP($A11,Data!$1:$1048576,29,FALSE),)</f>
        <v>0</v>
      </c>
      <c r="Y11" s="8">
        <f>IFERROR(VLOOKUP($A11,Data!$1:$1048576,30,FALSE),)</f>
        <v>0</v>
      </c>
      <c r="Z11" s="8">
        <f>IFERROR(VLOOKUP($A11,Data!$1:$1048576,31,FALSE),)</f>
        <v>0</v>
      </c>
      <c r="AA11" s="8">
        <f>IFERROR(VLOOKUP($A11,Data!$1:$1048576,32,FALSE),)</f>
        <v>0</v>
      </c>
      <c r="AB11" s="8">
        <f>IFERROR(VLOOKUP($A11,Data!$1:$1048576,33,FALSE),)</f>
        <v>0</v>
      </c>
    </row>
    <row r="12" spans="1:28" hidden="1" x14ac:dyDescent="0.2">
      <c r="A12" s="8">
        <f>Data!A10</f>
        <v>0</v>
      </c>
      <c r="B12" s="9">
        <f>IFERROR(VLOOKUP($A12,Data!$1:$1048576,34,FALSE),)</f>
        <v>0</v>
      </c>
      <c r="C12" s="9">
        <f>IFERROR(VLOOKUP($A12,Data!$1:$1048576,2,FALSE),)</f>
        <v>0</v>
      </c>
      <c r="D12" s="9">
        <f>IFERROR(VLOOKUP($A12,Data!$1:$1048576,3,FALSE),)</f>
        <v>0</v>
      </c>
      <c r="E12" s="9">
        <f>IFERROR(VLOOKUP($A12,Data!$1:$1048576,4,FALSE),)</f>
        <v>0</v>
      </c>
      <c r="F12" s="9">
        <f>IFERROR(VLOOKUP($A12,Data!$1:$1048576,6,FALSE),)</f>
        <v>0</v>
      </c>
      <c r="G12" s="9">
        <f>IFERROR(VLOOKUP($A12,Data!$1:$1048576,7,FALSE),)</f>
        <v>0</v>
      </c>
      <c r="H12" s="8">
        <f>IFERROR(VLOOKUP($A12,Data!$1:$1048576,13,FALSE),)</f>
        <v>0</v>
      </c>
      <c r="I12" s="8">
        <f>IFERROR(VLOOKUP($A12,Data!$1:$1048576,14,FALSE),)</f>
        <v>0</v>
      </c>
      <c r="J12" s="8">
        <f>IFERROR(VLOOKUP($A12,Data!$1:$1048576,15,FALSE),)</f>
        <v>0</v>
      </c>
      <c r="K12" s="8">
        <f>IFERROR(VLOOKUP($A12,Data!$1:$1048576,16,FALSE),)</f>
        <v>0</v>
      </c>
      <c r="L12" s="8">
        <f>IFERROR(VLOOKUP($A12,Data!$1:$1048576,17,FALSE),)</f>
        <v>0</v>
      </c>
      <c r="M12" s="8">
        <f>IFERROR(VLOOKUP($A12,Data!$1:$1048576,18,FALSE),)</f>
        <v>0</v>
      </c>
      <c r="N12" s="8">
        <f>IFERROR(VLOOKUP($A12,Data!$1:$1048576,19,FALSE),)</f>
        <v>0</v>
      </c>
      <c r="O12" s="8">
        <f>IFERROR(VLOOKUP($A12,Data!$1:$1048576,20,FALSE),)</f>
        <v>0</v>
      </c>
      <c r="P12" s="8">
        <f>IFERROR(VLOOKUP($A12,Data!$1:$1048576,21,FALSE),)</f>
        <v>0</v>
      </c>
      <c r="Q12" s="8">
        <f>IFERROR(VLOOKUP($A12,Data!$1:$1048576,22,FALSE),)</f>
        <v>0</v>
      </c>
      <c r="R12" s="8">
        <f>IFERROR(VLOOKUP($A12,Data!$1:$1048576,23,FALSE),)</f>
        <v>0</v>
      </c>
      <c r="S12" s="8">
        <f>IFERROR(VLOOKUP($A12,Data!$1:$1048576,24,FALSE),)</f>
        <v>0</v>
      </c>
      <c r="T12" s="8">
        <f>IFERROR(VLOOKUP($A12,Data!$1:$1048576,25,FALSE),)</f>
        <v>0</v>
      </c>
      <c r="U12" s="8">
        <f>IFERROR(VLOOKUP($A12,Data!$1:$1048576,26,FALSE),)</f>
        <v>0</v>
      </c>
      <c r="V12" s="8">
        <f>IFERROR(VLOOKUP($A12,Data!$1:$1048576,27,FALSE),)</f>
        <v>0</v>
      </c>
      <c r="W12" s="8">
        <f>IFERROR(VLOOKUP($A12,Data!$1:$1048576,28,FALSE),)</f>
        <v>0</v>
      </c>
      <c r="X12" s="8">
        <f>IFERROR(VLOOKUP($A12,Data!$1:$1048576,29,FALSE),)</f>
        <v>0</v>
      </c>
      <c r="Y12" s="8">
        <f>IFERROR(VLOOKUP($A12,Data!$1:$1048576,30,FALSE),)</f>
        <v>0</v>
      </c>
      <c r="Z12" s="8">
        <f>IFERROR(VLOOKUP($A12,Data!$1:$1048576,31,FALSE),)</f>
        <v>0</v>
      </c>
      <c r="AA12" s="8">
        <f>IFERROR(VLOOKUP($A12,Data!$1:$1048576,32,FALSE),)</f>
        <v>0</v>
      </c>
      <c r="AB12" s="8">
        <f>IFERROR(VLOOKUP($A12,Data!$1:$1048576,33,FALSE),)</f>
        <v>0</v>
      </c>
    </row>
    <row r="13" spans="1:28" hidden="1" x14ac:dyDescent="0.2">
      <c r="A13" s="8">
        <f>Data!A11</f>
        <v>0</v>
      </c>
      <c r="B13" s="9">
        <f>IFERROR(VLOOKUP($A13,Data!$1:$1048576,34,FALSE),)</f>
        <v>0</v>
      </c>
      <c r="C13" s="9">
        <f>IFERROR(VLOOKUP($A13,Data!$1:$1048576,2,FALSE),)</f>
        <v>0</v>
      </c>
      <c r="D13" s="9">
        <f>IFERROR(VLOOKUP($A13,Data!$1:$1048576,3,FALSE),)</f>
        <v>0</v>
      </c>
      <c r="E13" s="9">
        <f>IFERROR(VLOOKUP($A13,Data!$1:$1048576,4,FALSE),)</f>
        <v>0</v>
      </c>
      <c r="F13" s="9">
        <f>IFERROR(VLOOKUP($A13,Data!$1:$1048576,6,FALSE),)</f>
        <v>0</v>
      </c>
      <c r="G13" s="9">
        <f>IFERROR(VLOOKUP($A13,Data!$1:$1048576,7,FALSE),)</f>
        <v>0</v>
      </c>
      <c r="H13" s="8">
        <f>IFERROR(VLOOKUP($A13,Data!$1:$1048576,13,FALSE),)</f>
        <v>0</v>
      </c>
      <c r="I13" s="8">
        <f>IFERROR(VLOOKUP($A13,Data!$1:$1048576,14,FALSE),)</f>
        <v>0</v>
      </c>
      <c r="J13" s="8">
        <f>IFERROR(VLOOKUP($A13,Data!$1:$1048576,15,FALSE),)</f>
        <v>0</v>
      </c>
      <c r="K13" s="8">
        <f>IFERROR(VLOOKUP($A13,Data!$1:$1048576,16,FALSE),)</f>
        <v>0</v>
      </c>
      <c r="L13" s="8">
        <f>IFERROR(VLOOKUP($A13,Data!$1:$1048576,17,FALSE),)</f>
        <v>0</v>
      </c>
      <c r="M13" s="8">
        <f>IFERROR(VLOOKUP($A13,Data!$1:$1048576,18,FALSE),)</f>
        <v>0</v>
      </c>
      <c r="N13" s="8">
        <f>IFERROR(VLOOKUP($A13,Data!$1:$1048576,19,FALSE),)</f>
        <v>0</v>
      </c>
      <c r="O13" s="8">
        <f>IFERROR(VLOOKUP($A13,Data!$1:$1048576,20,FALSE),)</f>
        <v>0</v>
      </c>
      <c r="P13" s="8">
        <f>IFERROR(VLOOKUP($A13,Data!$1:$1048576,21,FALSE),)</f>
        <v>0</v>
      </c>
      <c r="Q13" s="8">
        <f>IFERROR(VLOOKUP($A13,Data!$1:$1048576,22,FALSE),)</f>
        <v>0</v>
      </c>
      <c r="R13" s="8">
        <f>IFERROR(VLOOKUP($A13,Data!$1:$1048576,23,FALSE),)</f>
        <v>0</v>
      </c>
      <c r="S13" s="8">
        <f>IFERROR(VLOOKUP($A13,Data!$1:$1048576,24,FALSE),)</f>
        <v>0</v>
      </c>
      <c r="T13" s="8">
        <f>IFERROR(VLOOKUP($A13,Data!$1:$1048576,25,FALSE),)</f>
        <v>0</v>
      </c>
      <c r="U13" s="8">
        <f>IFERROR(VLOOKUP($A13,Data!$1:$1048576,26,FALSE),)</f>
        <v>0</v>
      </c>
      <c r="V13" s="8">
        <f>IFERROR(VLOOKUP($A13,Data!$1:$1048576,27,FALSE),)</f>
        <v>0</v>
      </c>
      <c r="W13" s="8">
        <f>IFERROR(VLOOKUP($A13,Data!$1:$1048576,28,FALSE),)</f>
        <v>0</v>
      </c>
      <c r="X13" s="8">
        <f>IFERROR(VLOOKUP($A13,Data!$1:$1048576,29,FALSE),)</f>
        <v>0</v>
      </c>
      <c r="Y13" s="8">
        <f>IFERROR(VLOOKUP($A13,Data!$1:$1048576,30,FALSE),)</f>
        <v>0</v>
      </c>
      <c r="Z13" s="8">
        <f>IFERROR(VLOOKUP($A13,Data!$1:$1048576,31,FALSE),)</f>
        <v>0</v>
      </c>
      <c r="AA13" s="8">
        <f>IFERROR(VLOOKUP($A13,Data!$1:$1048576,32,FALSE),)</f>
        <v>0</v>
      </c>
      <c r="AB13" s="8">
        <f>IFERROR(VLOOKUP($A13,Data!$1:$1048576,33,FALSE),)</f>
        <v>0</v>
      </c>
    </row>
    <row r="14" spans="1:28" x14ac:dyDescent="0.2">
      <c r="A14" s="10"/>
    </row>
    <row r="17" spans="21:21" x14ac:dyDescent="0.2">
      <c r="U17" s="1"/>
    </row>
    <row r="18" spans="21:21" x14ac:dyDescent="0.2">
      <c r="U18" s="23"/>
    </row>
    <row r="19" spans="21:21" x14ac:dyDescent="0.2">
      <c r="U19" s="23"/>
    </row>
  </sheetData>
  <pageMargins left="0.7" right="0.7" top="0.75" bottom="0.75" header="0.3" footer="0.3"/>
  <pageSetup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93DD2-48B9-4283-8B88-8CC6F16192FC}">
  <sheetPr>
    <tabColor theme="7" tint="0.39997558519241921"/>
    <pageSetUpPr fitToPage="1"/>
  </sheetPr>
  <dimension ref="A1:AB19"/>
  <sheetViews>
    <sheetView workbookViewId="0">
      <selection activeCell="N1" sqref="N1:N1048576"/>
    </sheetView>
  </sheetViews>
  <sheetFormatPr defaultColWidth="9.14453125" defaultRowHeight="15" x14ac:dyDescent="0.2"/>
  <cols>
    <col min="1" max="5" width="8.47265625" customWidth="1"/>
    <col min="6" max="6" width="11.703125" bestFit="1" customWidth="1"/>
    <col min="7" max="7" width="16.6796875" customWidth="1"/>
    <col min="8" max="8" width="12.23828125" hidden="1" customWidth="1"/>
    <col min="9" max="9" width="10.22265625" hidden="1" customWidth="1"/>
    <col min="10" max="10" width="9.68359375" hidden="1" customWidth="1"/>
    <col min="11" max="11" width="8.7421875" hidden="1" customWidth="1"/>
    <col min="12" max="12" width="8.875" hidden="1" customWidth="1"/>
    <col min="13" max="13" width="9.4140625" hidden="1" customWidth="1"/>
    <col min="14" max="14" width="9.953125" hidden="1" customWidth="1"/>
    <col min="15" max="15" width="9.953125" bestFit="1" customWidth="1"/>
    <col min="16" max="16" width="8.47265625" bestFit="1" customWidth="1"/>
    <col min="17" max="17" width="9.4140625" bestFit="1" customWidth="1"/>
    <col min="18" max="19" width="9.4140625" hidden="1" customWidth="1"/>
    <col min="20" max="21" width="8.47265625" hidden="1" customWidth="1"/>
    <col min="22" max="25" width="9.4140625" hidden="1" customWidth="1"/>
    <col min="26" max="28" width="10.4921875" hidden="1" customWidth="1"/>
    <col min="29" max="29" width="9.14453125" customWidth="1"/>
  </cols>
  <sheetData>
    <row r="1" spans="1:28" ht="19.5" thickBot="1" x14ac:dyDescent="0.3">
      <c r="A1" s="7" t="str">
        <f>E4</f>
        <v>Brent</v>
      </c>
      <c r="B1" s="6"/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0.23</v>
      </c>
      <c r="C3" s="12"/>
      <c r="D3" s="14"/>
      <c r="E3" s="12"/>
      <c r="F3" s="12"/>
      <c r="G3" s="12"/>
      <c r="H3" s="11">
        <f>'Rain Totals'!H2</f>
        <v>0</v>
      </c>
      <c r="I3" s="11">
        <f>'Rain Totals'!I2</f>
        <v>0.03</v>
      </c>
      <c r="J3" s="11">
        <f>'Rain Totals'!J2</f>
        <v>0</v>
      </c>
      <c r="K3" s="11">
        <f>'Rain Totals'!K2</f>
        <v>0</v>
      </c>
      <c r="L3" s="11">
        <f>'Rain Totals'!L2</f>
        <v>0.2</v>
      </c>
      <c r="M3" s="11">
        <f>'Rain Totals'!M2</f>
        <v>0</v>
      </c>
      <c r="N3" s="11">
        <f>'Rain Totals'!N2</f>
        <v>0</v>
      </c>
      <c r="O3" s="11">
        <f>'Rain Totals'!O2</f>
        <v>0</v>
      </c>
      <c r="P3" s="11">
        <f>'Rain Totals'!P2</f>
        <v>0</v>
      </c>
      <c r="Q3" s="11">
        <f>'Rain Totals'!Q2</f>
        <v>0</v>
      </c>
      <c r="R3" s="11">
        <f>'Rain Totals'!R2</f>
        <v>0</v>
      </c>
      <c r="S3" s="11">
        <f>'Rain Totals'!S2</f>
        <v>0</v>
      </c>
      <c r="T3" s="11">
        <f>'Rain Totals'!T2</f>
        <v>0</v>
      </c>
      <c r="U3" s="11">
        <f>'Rain Totals'!U2</f>
        <v>0</v>
      </c>
      <c r="V3" s="11">
        <f>'Rain Totals'!V2</f>
        <v>0</v>
      </c>
      <c r="W3" s="11">
        <f>'Rain Totals'!W2</f>
        <v>0</v>
      </c>
      <c r="X3" s="11">
        <f>'Rain Totals'!X2</f>
        <v>0</v>
      </c>
      <c r="Y3" s="11">
        <f>'Rain Totals'!Y2</f>
        <v>0</v>
      </c>
      <c r="Z3" s="11">
        <f>'Rain Totals'!Z2</f>
        <v>0</v>
      </c>
      <c r="AA3" s="11">
        <f>'Rain Totals'!AA2</f>
        <v>0</v>
      </c>
      <c r="AB3" s="11">
        <f>'Rain Totals'!AB2</f>
        <v>0</v>
      </c>
    </row>
    <row r="4" spans="1:28" x14ac:dyDescent="0.2">
      <c r="A4" s="8" t="str">
        <f>Data!A12</f>
        <v>.ET 2</v>
      </c>
      <c r="B4" s="9">
        <f>IFERROR(VLOOKUP($A4,Data!$1:$1048576,34,FALSE),)</f>
        <v>21.750000000000007</v>
      </c>
      <c r="C4" s="9" t="str">
        <f>IFERROR(VLOOKUP($A4,Data!$1:$1048576,2,FALSE),)</f>
        <v>Imperial</v>
      </c>
      <c r="D4" s="9" t="str">
        <f>IFERROR(VLOOKUP($A4,Data!$1:$1048576,3,FALSE),)</f>
        <v>2</v>
      </c>
      <c r="E4" s="9" t="str">
        <f>IFERROR(VLOOKUP($A4,Data!$1:$1048576,4,FALSE),)</f>
        <v>Brent</v>
      </c>
      <c r="F4" s="9" t="str">
        <f>IFERROR(VLOOKUP($A4,Data!$1:$1048576,6,FALSE),)</f>
        <v>Spring Grain</v>
      </c>
      <c r="G4" s="9" t="str">
        <f>IFERROR(VLOOKUP($A4,Data!$1:$1048576,7,FALSE),)</f>
        <v>Lott Rent</v>
      </c>
      <c r="H4" s="8">
        <f>IFERROR(VLOOKUP($A4,Data!$1:$1048576,13,FALSE),)</f>
        <v>2.2400000000000002</v>
      </c>
      <c r="I4" s="8">
        <f>IFERROR(VLOOKUP($A4,Data!$1:$1048576,14,FALSE),)</f>
        <v>2.0300000000000011</v>
      </c>
      <c r="J4" s="8">
        <f>IFERROR(VLOOKUP($A4,Data!$1:$1048576,15,FALSE),)</f>
        <v>1.9900000000000002</v>
      </c>
      <c r="K4" s="8">
        <f>IFERROR(VLOOKUP($A4,Data!$1:$1048576,16,FALSE),)</f>
        <v>1.9400000000000013</v>
      </c>
      <c r="L4" s="8">
        <f>IFERROR(VLOOKUP($A4,Data!$1:$1048576,17,FALSE),)</f>
        <v>1.6800000000000015</v>
      </c>
      <c r="M4" s="8">
        <f>IFERROR(VLOOKUP($A4,Data!$1:$1048576,18,FALSE),)</f>
        <v>1.6899999999999977</v>
      </c>
      <c r="N4" s="8">
        <f>IFERROR(VLOOKUP($A4,Data!$1:$1048576,19,FALSE),)</f>
        <v>1.7699999999999996</v>
      </c>
      <c r="O4" s="8">
        <f>IFERROR(VLOOKUP($A4,Data!$1:$1048576,20,FALSE),)</f>
        <v>1.8200000000000003</v>
      </c>
      <c r="P4" s="8">
        <f>IFERROR(VLOOKUP($A4,Data!$1:$1048576,21,FALSE),)</f>
        <v>1.610000000000003</v>
      </c>
      <c r="Q4" s="8">
        <f>IFERROR(VLOOKUP($A4,Data!$1:$1048576,22,FALSE),)</f>
        <v>1.2200000000000024</v>
      </c>
      <c r="R4" s="8">
        <f>IFERROR(VLOOKUP($A4,Data!$1:$1048576,23,FALSE),)</f>
        <v>0.12999999999999901</v>
      </c>
      <c r="S4" s="8">
        <f>IFERROR(VLOOKUP($A4,Data!$1:$1048576,24,FALSE),)</f>
        <v>0</v>
      </c>
      <c r="T4" s="8">
        <f>IFERROR(VLOOKUP($A4,Data!$1:$1048576,25,FALSE),)</f>
        <v>0</v>
      </c>
      <c r="U4" s="8">
        <f>IFERROR(VLOOKUP($A4,Data!$1:$1048576,26,FALSE),)</f>
        <v>0</v>
      </c>
      <c r="V4" s="8">
        <f>IFERROR(VLOOKUP($A4,Data!$1:$1048576,27,FALSE),)</f>
        <v>0</v>
      </c>
      <c r="W4" s="8">
        <f>IFERROR(VLOOKUP($A4,Data!$1:$1048576,28,FALSE),)</f>
        <v>0</v>
      </c>
      <c r="X4" s="8">
        <f>IFERROR(VLOOKUP($A4,Data!$1:$1048576,29,FALSE),)</f>
        <v>0</v>
      </c>
      <c r="Y4" s="8">
        <f>IFERROR(VLOOKUP($A4,Data!$1:$1048576,30,FALSE),)</f>
        <v>0</v>
      </c>
      <c r="Z4" s="8">
        <f>IFERROR(VLOOKUP($A4,Data!$1:$1048576,31,FALSE),)</f>
        <v>0</v>
      </c>
      <c r="AA4" s="8">
        <f>IFERROR(VLOOKUP($A4,Data!$1:$1048576,32,FALSE),)</f>
        <v>0</v>
      </c>
      <c r="AB4" s="8">
        <f>IFERROR(VLOOKUP($A4,Data!$1:$1048576,33,FALSE),)</f>
        <v>0</v>
      </c>
    </row>
    <row r="5" spans="1:28" x14ac:dyDescent="0.2">
      <c r="A5" s="8" t="str">
        <f>Data!A13</f>
        <v>I-9</v>
      </c>
      <c r="B5" s="9">
        <f>IFERROR(VLOOKUP($A5,Data!$1:$1048576,34,FALSE),)</f>
        <v>20.23</v>
      </c>
      <c r="C5" s="9" t="str">
        <f>IFERROR(VLOOKUP($A5,Data!$1:$1048576,2,FALSE),)</f>
        <v>Imperial</v>
      </c>
      <c r="D5" s="9" t="str">
        <f>IFERROR(VLOOKUP($A5,Data!$1:$1048576,3,FALSE),)</f>
        <v>2</v>
      </c>
      <c r="E5" s="9" t="str">
        <f>IFERROR(VLOOKUP($A5,Data!$1:$1048576,4,FALSE),)</f>
        <v>Brent</v>
      </c>
      <c r="F5" s="9" t="str">
        <f>IFERROR(VLOOKUP($A5,Data!$1:$1048576,6,FALSE),)</f>
        <v>Spring Grain</v>
      </c>
      <c r="G5" s="9" t="str">
        <f>IFERROR(VLOOKUP($A5,Data!$1:$1048576,7,FALSE),)</f>
        <v>Lott Rent</v>
      </c>
      <c r="H5" s="8" t="str">
        <f>IFERROR(VLOOKUP($A5,Data!$1:$1048576,13,FALSE),)</f>
        <v/>
      </c>
      <c r="I5" s="8">
        <f>IFERROR(VLOOKUP($A5,Data!$1:$1048576,14,FALSE),)</f>
        <v>1.71</v>
      </c>
      <c r="J5" s="8">
        <f>IFERROR(VLOOKUP($A5,Data!$1:$1048576,15,FALSE),)</f>
        <v>2.4900000000000002</v>
      </c>
      <c r="K5" s="8">
        <f>IFERROR(VLOOKUP($A5,Data!$1:$1048576,16,FALSE),)</f>
        <v>5.6399999999999988</v>
      </c>
      <c r="L5" s="8">
        <f>IFERROR(VLOOKUP($A5,Data!$1:$1048576,17,FALSE),)</f>
        <v>2.0099999999999998</v>
      </c>
      <c r="M5" s="8">
        <f>IFERROR(VLOOKUP($A5,Data!$1:$1048576,18,FALSE),)</f>
        <v>2.1500000000000004</v>
      </c>
      <c r="N5" s="8">
        <f>IFERROR(VLOOKUP($A5,Data!$1:$1048576,19,FALSE),)</f>
        <v>2.1500000000000021</v>
      </c>
      <c r="O5" s="8">
        <f>IFERROR(VLOOKUP($A5,Data!$1:$1048576,20,FALSE),)</f>
        <v>1.0199999999999996</v>
      </c>
      <c r="P5" s="8">
        <f>IFERROR(VLOOKUP($A5,Data!$1:$1048576,21,FALSE),)</f>
        <v>0</v>
      </c>
      <c r="Q5" s="8">
        <f>IFERROR(VLOOKUP($A5,Data!$1:$1048576,22,FALSE),)</f>
        <v>0</v>
      </c>
      <c r="R5" s="8">
        <f>IFERROR(VLOOKUP($A5,Data!$1:$1048576,23,FALSE),)</f>
        <v>0</v>
      </c>
      <c r="S5" s="8">
        <f>IFERROR(VLOOKUP($A5,Data!$1:$1048576,24,FALSE),)</f>
        <v>0</v>
      </c>
      <c r="T5" s="8">
        <f>IFERROR(VLOOKUP($A5,Data!$1:$1048576,25,FALSE),)</f>
        <v>0</v>
      </c>
      <c r="U5" s="8">
        <f>IFERROR(VLOOKUP($A5,Data!$1:$1048576,26,FALSE),)</f>
        <v>0</v>
      </c>
      <c r="V5" s="8">
        <f>IFERROR(VLOOKUP($A5,Data!$1:$1048576,27,FALSE),)</f>
        <v>0.55999999999999872</v>
      </c>
      <c r="W5" s="8">
        <f>IFERROR(VLOOKUP($A5,Data!$1:$1048576,28,FALSE),)</f>
        <v>1.2300000000000004</v>
      </c>
      <c r="X5" s="8">
        <f>IFERROR(VLOOKUP($A5,Data!$1:$1048576,29,FALSE),)</f>
        <v>0</v>
      </c>
      <c r="Y5" s="8">
        <f>IFERROR(VLOOKUP($A5,Data!$1:$1048576,30,FALSE),)</f>
        <v>0</v>
      </c>
      <c r="Z5" s="8">
        <f>IFERROR(VLOOKUP($A5,Data!$1:$1048576,31,FALSE),)</f>
        <v>0</v>
      </c>
      <c r="AA5" s="8">
        <f>IFERROR(VLOOKUP($A5,Data!$1:$1048576,32,FALSE),)</f>
        <v>0</v>
      </c>
      <c r="AB5" s="8">
        <f>IFERROR(VLOOKUP($A5,Data!$1:$1048576,33,FALSE),)</f>
        <v>0</v>
      </c>
    </row>
    <row r="6" spans="1:28" x14ac:dyDescent="0.2">
      <c r="A6" s="8" t="str">
        <f>Data!A14</f>
        <v>I-10</v>
      </c>
      <c r="B6" s="9">
        <f>IFERROR(VLOOKUP($A6,Data!$1:$1048576,34,FALSE),)</f>
        <v>19.8</v>
      </c>
      <c r="C6" s="9" t="str">
        <f>IFERROR(VLOOKUP($A6,Data!$1:$1048576,2,FALSE),)</f>
        <v>Imperial</v>
      </c>
      <c r="D6" s="9" t="str">
        <f>IFERROR(VLOOKUP($A6,Data!$1:$1048576,3,FALSE),)</f>
        <v>2</v>
      </c>
      <c r="E6" s="9" t="str">
        <f>IFERROR(VLOOKUP($A6,Data!$1:$1048576,4,FALSE),)</f>
        <v>Brent</v>
      </c>
      <c r="F6" s="9" t="str">
        <f>IFERROR(VLOOKUP($A6,Data!$1:$1048576,6,FALSE),)</f>
        <v>Spring Grain</v>
      </c>
      <c r="G6" s="9" t="str">
        <f>IFERROR(VLOOKUP($A6,Data!$1:$1048576,7,FALSE),)</f>
        <v>Lott Rent</v>
      </c>
      <c r="H6" s="8" t="str">
        <f>IFERROR(VLOOKUP($A6,Data!$1:$1048576,13,FALSE),)</f>
        <v/>
      </c>
      <c r="I6" s="8">
        <f>IFERROR(VLOOKUP($A6,Data!$1:$1048576,14,FALSE),)</f>
        <v>1.78</v>
      </c>
      <c r="J6" s="8">
        <f>IFERROR(VLOOKUP($A6,Data!$1:$1048576,15,FALSE),)</f>
        <v>2.29</v>
      </c>
      <c r="K6" s="8">
        <f>IFERROR(VLOOKUP($A6,Data!$1:$1048576,16,FALSE),)</f>
        <v>5.34</v>
      </c>
      <c r="L6" s="8">
        <f>IFERROR(VLOOKUP($A6,Data!$1:$1048576,17,FALSE),)</f>
        <v>1.3600000000000012</v>
      </c>
      <c r="M6" s="8">
        <f>IFERROR(VLOOKUP($A6,Data!$1:$1048576,18,FALSE),)</f>
        <v>2.1799999999999997</v>
      </c>
      <c r="N6" s="8">
        <f>IFERROR(VLOOKUP($A6,Data!$1:$1048576,19,FALSE),)</f>
        <v>2.5299999999999994</v>
      </c>
      <c r="O6" s="8">
        <f>IFERROR(VLOOKUP($A6,Data!$1:$1048576,20,FALSE),)</f>
        <v>0.98999999999999844</v>
      </c>
      <c r="P6" s="8">
        <f>IFERROR(VLOOKUP($A6,Data!$1:$1048576,21,FALSE),)</f>
        <v>0</v>
      </c>
      <c r="Q6" s="8">
        <f>IFERROR(VLOOKUP($A6,Data!$1:$1048576,22,FALSE),)</f>
        <v>0</v>
      </c>
      <c r="R6" s="8">
        <f>IFERROR(VLOOKUP($A6,Data!$1:$1048576,23,FALSE),)</f>
        <v>0</v>
      </c>
      <c r="S6" s="8">
        <f>IFERROR(VLOOKUP($A6,Data!$1:$1048576,24,FALSE),)</f>
        <v>0</v>
      </c>
      <c r="T6" s="8">
        <f>IFERROR(VLOOKUP($A6,Data!$1:$1048576,25,FALSE),)</f>
        <v>0</v>
      </c>
      <c r="U6" s="8">
        <f>IFERROR(VLOOKUP($A6,Data!$1:$1048576,26,FALSE),)</f>
        <v>0</v>
      </c>
      <c r="V6" s="8">
        <f>IFERROR(VLOOKUP($A6,Data!$1:$1048576,27,FALSE),)</f>
        <v>0</v>
      </c>
      <c r="W6" s="8">
        <f>IFERROR(VLOOKUP($A6,Data!$1:$1048576,28,FALSE),)</f>
        <v>1.2900000000000027</v>
      </c>
      <c r="X6" s="8">
        <f>IFERROR(VLOOKUP($A6,Data!$1:$1048576,29,FALSE),)</f>
        <v>0.67999999999999972</v>
      </c>
      <c r="Y6" s="8">
        <f>IFERROR(VLOOKUP($A6,Data!$1:$1048576,30,FALSE),)</f>
        <v>0</v>
      </c>
      <c r="Z6" s="8">
        <f>IFERROR(VLOOKUP($A6,Data!$1:$1048576,31,FALSE),)</f>
        <v>0</v>
      </c>
      <c r="AA6" s="8">
        <f>IFERROR(VLOOKUP($A6,Data!$1:$1048576,32,FALSE),)</f>
        <v>0</v>
      </c>
      <c r="AB6" s="8">
        <f>IFERROR(VLOOKUP($A6,Data!$1:$1048576,33,FALSE),)</f>
        <v>0</v>
      </c>
    </row>
    <row r="7" spans="1:28" x14ac:dyDescent="0.2">
      <c r="A7" s="8" t="str">
        <f>Data!A15</f>
        <v>I-12</v>
      </c>
      <c r="B7" s="9">
        <f>IFERROR(VLOOKUP($A7,Data!$1:$1048576,34,FALSE),)</f>
        <v>21.72</v>
      </c>
      <c r="C7" s="9" t="str">
        <f>IFERROR(VLOOKUP($A7,Data!$1:$1048576,2,FALSE),)</f>
        <v>Imperial</v>
      </c>
      <c r="D7" s="9" t="str">
        <f>IFERROR(VLOOKUP($A7,Data!$1:$1048576,3,FALSE),)</f>
        <v>2</v>
      </c>
      <c r="E7" s="9" t="str">
        <f>IFERROR(VLOOKUP($A7,Data!$1:$1048576,4,FALSE),)</f>
        <v>Brent</v>
      </c>
      <c r="F7" s="9" t="str">
        <f>IFERROR(VLOOKUP($A7,Data!$1:$1048576,6,FALSE),)</f>
        <v>Spring Grain</v>
      </c>
      <c r="G7" s="9" t="str">
        <f>IFERROR(VLOOKUP($A7,Data!$1:$1048576,7,FALSE),)</f>
        <v>Lott Rent</v>
      </c>
      <c r="H7" s="8" t="str">
        <f>IFERROR(VLOOKUP($A7,Data!$1:$1048576,13,FALSE),)</f>
        <v/>
      </c>
      <c r="I7" s="8">
        <f>IFERROR(VLOOKUP($A7,Data!$1:$1048576,14,FALSE),)</f>
        <v>1.02</v>
      </c>
      <c r="J7" s="8">
        <f>IFERROR(VLOOKUP($A7,Data!$1:$1048576,15,FALSE),)</f>
        <v>2.58</v>
      </c>
      <c r="K7" s="8">
        <f>IFERROR(VLOOKUP($A7,Data!$1:$1048576,16,FALSE),)</f>
        <v>5.6300000000000008</v>
      </c>
      <c r="L7" s="8">
        <f>IFERROR(VLOOKUP($A7,Data!$1:$1048576,17,FALSE),)</f>
        <v>2.2099999999999991</v>
      </c>
      <c r="M7" s="8">
        <f>IFERROR(VLOOKUP($A7,Data!$1:$1048576,18,FALSE),)</f>
        <v>2.3699999999999992</v>
      </c>
      <c r="N7" s="8">
        <f>IFERROR(VLOOKUP($A7,Data!$1:$1048576,19,FALSE),)</f>
        <v>2.5300000000000011</v>
      </c>
      <c r="O7" s="8">
        <f>IFERROR(VLOOKUP($A7,Data!$1:$1048576,20,FALSE),)</f>
        <v>1.6600000000000001</v>
      </c>
      <c r="P7" s="8">
        <f>IFERROR(VLOOKUP($A7,Data!$1:$1048576,21,FALSE),)</f>
        <v>0</v>
      </c>
      <c r="Q7" s="8">
        <f>IFERROR(VLOOKUP($A7,Data!$1:$1048576,22,FALSE),)</f>
        <v>0</v>
      </c>
      <c r="R7" s="8">
        <f>IFERROR(VLOOKUP($A7,Data!$1:$1048576,23,FALSE),)</f>
        <v>0</v>
      </c>
      <c r="S7" s="8">
        <f>IFERROR(VLOOKUP($A7,Data!$1:$1048576,24,FALSE),)</f>
        <v>0</v>
      </c>
      <c r="T7" s="8">
        <f>IFERROR(VLOOKUP($A7,Data!$1:$1048576,25,FALSE),)</f>
        <v>0</v>
      </c>
      <c r="U7" s="8">
        <f>IFERROR(VLOOKUP($A7,Data!$1:$1048576,26,FALSE),)</f>
        <v>0</v>
      </c>
      <c r="V7" s="8">
        <f>IFERROR(VLOOKUP($A7,Data!$1:$1048576,27,FALSE),)</f>
        <v>0</v>
      </c>
      <c r="W7" s="8">
        <f>IFERROR(VLOOKUP($A7,Data!$1:$1048576,28,FALSE),)</f>
        <v>1.3399999999999999</v>
      </c>
      <c r="X7" s="8">
        <f>IFERROR(VLOOKUP($A7,Data!$1:$1048576,29,FALSE),)</f>
        <v>0.89999999999999858</v>
      </c>
      <c r="Y7" s="8">
        <f>IFERROR(VLOOKUP($A7,Data!$1:$1048576,30,FALSE),)</f>
        <v>0</v>
      </c>
      <c r="Z7" s="8">
        <f>IFERROR(VLOOKUP($A7,Data!$1:$1048576,31,FALSE),)</f>
        <v>0</v>
      </c>
      <c r="AA7" s="8">
        <f>IFERROR(VLOOKUP($A7,Data!$1:$1048576,32,FALSE),)</f>
        <v>0</v>
      </c>
      <c r="AB7" s="8">
        <f>IFERROR(VLOOKUP($A7,Data!$1:$1048576,33,FALSE),)</f>
        <v>0</v>
      </c>
    </row>
    <row r="8" spans="1:28" x14ac:dyDescent="0.2">
      <c r="A8" s="8" t="str">
        <f>Data!A16</f>
        <v>I-13</v>
      </c>
      <c r="B8" s="9">
        <f>IFERROR(VLOOKUP($A8,Data!$1:$1048576,34,FALSE),)</f>
        <v>20.66</v>
      </c>
      <c r="C8" s="9" t="str">
        <f>IFERROR(VLOOKUP($A8,Data!$1:$1048576,2,FALSE),)</f>
        <v>Imperial</v>
      </c>
      <c r="D8" s="9" t="str">
        <f>IFERROR(VLOOKUP($A8,Data!$1:$1048576,3,FALSE),)</f>
        <v>2</v>
      </c>
      <c r="E8" s="9" t="str">
        <f>IFERROR(VLOOKUP($A8,Data!$1:$1048576,4,FALSE),)</f>
        <v>Brent</v>
      </c>
      <c r="F8" s="9" t="str">
        <f>IFERROR(VLOOKUP($A8,Data!$1:$1048576,6,FALSE),)</f>
        <v>Spring Grain</v>
      </c>
      <c r="G8" s="9" t="str">
        <f>IFERROR(VLOOKUP($A8,Data!$1:$1048576,7,FALSE),)</f>
        <v>Lott Rent</v>
      </c>
      <c r="H8" s="8" t="str">
        <f>IFERROR(VLOOKUP($A8,Data!$1:$1048576,13,FALSE),)</f>
        <v/>
      </c>
      <c r="I8" s="8">
        <f>IFERROR(VLOOKUP($A8,Data!$1:$1048576,14,FALSE),)</f>
        <v>1.7</v>
      </c>
      <c r="J8" s="8">
        <f>IFERROR(VLOOKUP($A8,Data!$1:$1048576,15,FALSE),)</f>
        <v>2.57</v>
      </c>
      <c r="K8" s="8">
        <f>IFERROR(VLOOKUP($A8,Data!$1:$1048576,16,FALSE),)</f>
        <v>5.5200000000000005</v>
      </c>
      <c r="L8" s="8">
        <f>IFERROR(VLOOKUP($A8,Data!$1:$1048576,17,FALSE),)</f>
        <v>2.0199999999999996</v>
      </c>
      <c r="M8" s="8">
        <f>IFERROR(VLOOKUP($A8,Data!$1:$1048576,18,FALSE),)</f>
        <v>2.1500000000000004</v>
      </c>
      <c r="N8" s="8">
        <f>IFERROR(VLOOKUP($A8,Data!$1:$1048576,19,FALSE),)</f>
        <v>2.1999999999999993</v>
      </c>
      <c r="O8" s="8">
        <f>IFERROR(VLOOKUP($A8,Data!$1:$1048576,20,FALSE),)</f>
        <v>1.4299999999999997</v>
      </c>
      <c r="P8" s="8">
        <f>IFERROR(VLOOKUP($A8,Data!$1:$1048576,21,FALSE),)</f>
        <v>0</v>
      </c>
      <c r="Q8" s="8">
        <f>IFERROR(VLOOKUP($A8,Data!$1:$1048576,22,FALSE),)</f>
        <v>0</v>
      </c>
      <c r="R8" s="8">
        <f>IFERROR(VLOOKUP($A8,Data!$1:$1048576,23,FALSE),)</f>
        <v>0</v>
      </c>
      <c r="S8" s="8">
        <f>IFERROR(VLOOKUP($A8,Data!$1:$1048576,24,FALSE),)</f>
        <v>0</v>
      </c>
      <c r="T8" s="8">
        <f>IFERROR(VLOOKUP($A8,Data!$1:$1048576,25,FALSE),)</f>
        <v>0</v>
      </c>
      <c r="U8" s="8">
        <f>IFERROR(VLOOKUP($A8,Data!$1:$1048576,26,FALSE),)</f>
        <v>0</v>
      </c>
      <c r="V8" s="8">
        <f>IFERROR(VLOOKUP($A8,Data!$1:$1048576,27,FALSE),)</f>
        <v>0</v>
      </c>
      <c r="W8" s="8">
        <f>IFERROR(VLOOKUP($A8,Data!$1:$1048576,28,FALSE),)</f>
        <v>1.3200000000000003</v>
      </c>
      <c r="X8" s="8">
        <f>IFERROR(VLOOKUP($A8,Data!$1:$1048576,29,FALSE),)</f>
        <v>0.30000000000000071</v>
      </c>
      <c r="Y8" s="8">
        <f>IFERROR(VLOOKUP($A8,Data!$1:$1048576,30,FALSE),)</f>
        <v>0</v>
      </c>
      <c r="Z8" s="8">
        <f>IFERROR(VLOOKUP($A8,Data!$1:$1048576,31,FALSE),)</f>
        <v>0</v>
      </c>
      <c r="AA8" s="8">
        <f>IFERROR(VLOOKUP($A8,Data!$1:$1048576,32,FALSE),)</f>
        <v>0</v>
      </c>
      <c r="AB8" s="8">
        <f>IFERROR(VLOOKUP($A8,Data!$1:$1048576,33,FALSE),)</f>
        <v>0</v>
      </c>
    </row>
    <row r="9" spans="1:28" x14ac:dyDescent="0.2">
      <c r="A9" s="8" t="str">
        <f>Data!A17</f>
        <v>I-18</v>
      </c>
      <c r="B9" s="9">
        <f>IFERROR(VLOOKUP($A9,Data!$1:$1048576,34,FALSE),)</f>
        <v>23.29</v>
      </c>
      <c r="C9" s="9" t="str">
        <f>IFERROR(VLOOKUP($A9,Data!$1:$1048576,2,FALSE),)</f>
        <v>Imperial</v>
      </c>
      <c r="D9" s="9" t="str">
        <f>IFERROR(VLOOKUP($A9,Data!$1:$1048576,3,FALSE),)</f>
        <v>2</v>
      </c>
      <c r="E9" s="9" t="str">
        <f>IFERROR(VLOOKUP($A9,Data!$1:$1048576,4,FALSE),)</f>
        <v>Brent</v>
      </c>
      <c r="F9" s="9" t="str">
        <f>IFERROR(VLOOKUP($A9,Data!$1:$1048576,6,FALSE),)</f>
        <v>Spring Grain</v>
      </c>
      <c r="G9" s="9" t="str">
        <f>IFERROR(VLOOKUP($A9,Data!$1:$1048576,7,FALSE),)</f>
        <v>Lott Rent</v>
      </c>
      <c r="H9" s="8" t="str">
        <f>IFERROR(VLOOKUP($A9,Data!$1:$1048576,13,FALSE),)</f>
        <v/>
      </c>
      <c r="I9" s="8">
        <f>IFERROR(VLOOKUP($A9,Data!$1:$1048576,14,FALSE),)</f>
        <v>1.72</v>
      </c>
      <c r="J9" s="8">
        <f>IFERROR(VLOOKUP($A9,Data!$1:$1048576,15,FALSE),)</f>
        <v>2.39</v>
      </c>
      <c r="K9" s="8">
        <f>IFERROR(VLOOKUP($A9,Data!$1:$1048576,16,FALSE),)</f>
        <v>5.879999999999999</v>
      </c>
      <c r="L9" s="8">
        <f>IFERROR(VLOOKUP($A9,Data!$1:$1048576,17,FALSE),)</f>
        <v>2.2800000000000011</v>
      </c>
      <c r="M9" s="8">
        <f>IFERROR(VLOOKUP($A9,Data!$1:$1048576,18,FALSE),)</f>
        <v>2.6100000000000012</v>
      </c>
      <c r="N9" s="8">
        <f>IFERROR(VLOOKUP($A9,Data!$1:$1048576,19,FALSE),)</f>
        <v>2.6499999999999986</v>
      </c>
      <c r="O9" s="8">
        <f>IFERROR(VLOOKUP($A9,Data!$1:$1048576,20,FALSE),)</f>
        <v>1.6799999999999997</v>
      </c>
      <c r="P9" s="8">
        <f>IFERROR(VLOOKUP($A9,Data!$1:$1048576,21,FALSE),)</f>
        <v>0</v>
      </c>
      <c r="Q9" s="8">
        <f>IFERROR(VLOOKUP($A9,Data!$1:$1048576,22,FALSE),)</f>
        <v>0</v>
      </c>
      <c r="R9" s="8">
        <f>IFERROR(VLOOKUP($A9,Data!$1:$1048576,23,FALSE),)</f>
        <v>0</v>
      </c>
      <c r="S9" s="8">
        <f>IFERROR(VLOOKUP($A9,Data!$1:$1048576,24,FALSE),)</f>
        <v>0</v>
      </c>
      <c r="T9" s="8">
        <f>IFERROR(VLOOKUP($A9,Data!$1:$1048576,25,FALSE),)</f>
        <v>0</v>
      </c>
      <c r="U9" s="8">
        <f>IFERROR(VLOOKUP($A9,Data!$1:$1048576,26,FALSE),)</f>
        <v>0</v>
      </c>
      <c r="V9" s="8">
        <f>IFERROR(VLOOKUP($A9,Data!$1:$1048576,27,FALSE),)</f>
        <v>0</v>
      </c>
      <c r="W9" s="8">
        <f>IFERROR(VLOOKUP($A9,Data!$1:$1048576,28,FALSE),)</f>
        <v>0.58999999999999986</v>
      </c>
      <c r="X9" s="8">
        <f>IFERROR(VLOOKUP($A9,Data!$1:$1048576,29,FALSE),)</f>
        <v>2.1099999999999994</v>
      </c>
      <c r="Y9" s="8">
        <f>IFERROR(VLOOKUP($A9,Data!$1:$1048576,30,FALSE),)</f>
        <v>0</v>
      </c>
      <c r="Z9" s="8">
        <f>IFERROR(VLOOKUP($A9,Data!$1:$1048576,31,FALSE),)</f>
        <v>0</v>
      </c>
      <c r="AA9" s="8">
        <f>IFERROR(VLOOKUP($A9,Data!$1:$1048576,32,FALSE),)</f>
        <v>0</v>
      </c>
      <c r="AB9" s="8">
        <f>IFERROR(VLOOKUP($A9,Data!$1:$1048576,33,FALSE),)</f>
        <v>0</v>
      </c>
    </row>
    <row r="10" spans="1:28" x14ac:dyDescent="0.2">
      <c r="A10" s="8" t="str">
        <f>Data!A18</f>
        <v>I-19</v>
      </c>
      <c r="B10" s="9">
        <f>IFERROR(VLOOKUP($A10,Data!$1:$1048576,34,FALSE),)</f>
        <v>22.63</v>
      </c>
      <c r="C10" s="9" t="str">
        <f>IFERROR(VLOOKUP($A10,Data!$1:$1048576,2,FALSE),)</f>
        <v>Imperial</v>
      </c>
      <c r="D10" s="9" t="str">
        <f>IFERROR(VLOOKUP($A10,Data!$1:$1048576,3,FALSE),)</f>
        <v>2</v>
      </c>
      <c r="E10" s="9" t="str">
        <f>IFERROR(VLOOKUP($A10,Data!$1:$1048576,4,FALSE),)</f>
        <v>Brent</v>
      </c>
      <c r="F10" s="9" t="str">
        <f>IFERROR(VLOOKUP($A10,Data!$1:$1048576,6,FALSE),)</f>
        <v>Spring Grain</v>
      </c>
      <c r="G10" s="9" t="str">
        <f>IFERROR(VLOOKUP($A10,Data!$1:$1048576,7,FALSE),)</f>
        <v>Lott Rent</v>
      </c>
      <c r="H10" s="8" t="str">
        <f>IFERROR(VLOOKUP($A10,Data!$1:$1048576,13,FALSE),)</f>
        <v/>
      </c>
      <c r="I10" s="8">
        <f>IFERROR(VLOOKUP($A10,Data!$1:$1048576,14,FALSE),)</f>
        <v>1.75</v>
      </c>
      <c r="J10" s="8">
        <f>IFERROR(VLOOKUP($A10,Data!$1:$1048576,15,FALSE),)</f>
        <v>2.5099999999999998</v>
      </c>
      <c r="K10" s="8">
        <f>IFERROR(VLOOKUP($A10,Data!$1:$1048576,16,FALSE),)</f>
        <v>6.2100000000000009</v>
      </c>
      <c r="L10" s="8">
        <f>IFERROR(VLOOKUP($A10,Data!$1:$1048576,17,FALSE),)</f>
        <v>2.4900000000000002</v>
      </c>
      <c r="M10" s="8">
        <f>IFERROR(VLOOKUP($A10,Data!$1:$1048576,18,FALSE),)</f>
        <v>2.6099999999999994</v>
      </c>
      <c r="N10" s="8">
        <f>IFERROR(VLOOKUP($A10,Data!$1:$1048576,19,FALSE),)</f>
        <v>2.620000000000001</v>
      </c>
      <c r="O10" s="8">
        <f>IFERROR(VLOOKUP($A10,Data!$1:$1048576,20,FALSE),)</f>
        <v>1.6999999999999993</v>
      </c>
      <c r="P10" s="8">
        <f>IFERROR(VLOOKUP($A10,Data!$1:$1048576,21,FALSE),)</f>
        <v>0</v>
      </c>
      <c r="Q10" s="8">
        <f>IFERROR(VLOOKUP($A10,Data!$1:$1048576,22,FALSE),)</f>
        <v>0</v>
      </c>
      <c r="R10" s="8">
        <f>IFERROR(VLOOKUP($A10,Data!$1:$1048576,23,FALSE),)</f>
        <v>0</v>
      </c>
      <c r="S10" s="8">
        <f>IFERROR(VLOOKUP($A10,Data!$1:$1048576,24,FALSE),)</f>
        <v>0</v>
      </c>
      <c r="T10" s="8">
        <f>IFERROR(VLOOKUP($A10,Data!$1:$1048576,25,FALSE),)</f>
        <v>0</v>
      </c>
      <c r="U10" s="8">
        <f>IFERROR(VLOOKUP($A10,Data!$1:$1048576,26,FALSE),)</f>
        <v>0</v>
      </c>
      <c r="V10" s="8">
        <f>IFERROR(VLOOKUP($A10,Data!$1:$1048576,27,FALSE),)</f>
        <v>0</v>
      </c>
      <c r="W10" s="8">
        <f>IFERROR(VLOOKUP($A10,Data!$1:$1048576,28,FALSE),)</f>
        <v>1.0799999999999983</v>
      </c>
      <c r="X10" s="8">
        <f>IFERROR(VLOOKUP($A10,Data!$1:$1048576,29,FALSE),)</f>
        <v>1.0500000000000007</v>
      </c>
      <c r="Y10" s="8">
        <f>IFERROR(VLOOKUP($A10,Data!$1:$1048576,30,FALSE),)</f>
        <v>0</v>
      </c>
      <c r="Z10" s="8">
        <f>IFERROR(VLOOKUP($A10,Data!$1:$1048576,31,FALSE),)</f>
        <v>0</v>
      </c>
      <c r="AA10" s="8">
        <f>IFERROR(VLOOKUP($A10,Data!$1:$1048576,32,FALSE),)</f>
        <v>0</v>
      </c>
      <c r="AB10" s="8">
        <f>IFERROR(VLOOKUP($A10,Data!$1:$1048576,33,FALSE),)</f>
        <v>0</v>
      </c>
    </row>
    <row r="11" spans="1:28" x14ac:dyDescent="0.2">
      <c r="A11" s="8" t="str">
        <f>Data!A19</f>
        <v>I-22</v>
      </c>
      <c r="B11" s="9">
        <f>IFERROR(VLOOKUP($A11,Data!$1:$1048576,34,FALSE),)</f>
        <v>19.57</v>
      </c>
      <c r="C11" s="9" t="str">
        <f>IFERROR(VLOOKUP($A11,Data!$1:$1048576,2,FALSE),)</f>
        <v>Imperial</v>
      </c>
      <c r="D11" s="9" t="str">
        <f>IFERROR(VLOOKUP($A11,Data!$1:$1048576,3,FALSE),)</f>
        <v>2</v>
      </c>
      <c r="E11" s="9" t="str">
        <f>IFERROR(VLOOKUP($A11,Data!$1:$1048576,4,FALSE),)</f>
        <v>Brent</v>
      </c>
      <c r="F11" s="9" t="str">
        <f>IFERROR(VLOOKUP($A11,Data!$1:$1048576,6,FALSE),)</f>
        <v>Spring Grain</v>
      </c>
      <c r="G11" s="9" t="str">
        <f>IFERROR(VLOOKUP($A11,Data!$1:$1048576,7,FALSE),)</f>
        <v>Lott Rent</v>
      </c>
      <c r="H11" s="8" t="str">
        <f>IFERROR(VLOOKUP($A11,Data!$1:$1048576,13,FALSE),)</f>
        <v/>
      </c>
      <c r="I11" s="8">
        <f>IFERROR(VLOOKUP($A11,Data!$1:$1048576,14,FALSE),)</f>
        <v>1.69</v>
      </c>
      <c r="J11" s="8">
        <f>IFERROR(VLOOKUP($A11,Data!$1:$1048576,15,FALSE),)</f>
        <v>2.2999999999999998</v>
      </c>
      <c r="K11" s="8">
        <f>IFERROR(VLOOKUP($A11,Data!$1:$1048576,16,FALSE),)</f>
        <v>5.54</v>
      </c>
      <c r="L11" s="8">
        <f>IFERROR(VLOOKUP($A11,Data!$1:$1048576,17,FALSE),)</f>
        <v>2.5400000000000009</v>
      </c>
      <c r="M11" s="8">
        <f>IFERROR(VLOOKUP($A11,Data!$1:$1048576,18,FALSE),)</f>
        <v>2.5399999999999991</v>
      </c>
      <c r="N11" s="8">
        <f>IFERROR(VLOOKUP($A11,Data!$1:$1048576,19,FALSE),)</f>
        <v>2.08</v>
      </c>
      <c r="O11" s="8">
        <f>IFERROR(VLOOKUP($A11,Data!$1:$1048576,20,FALSE),)</f>
        <v>0</v>
      </c>
      <c r="P11" s="8">
        <f>IFERROR(VLOOKUP($A11,Data!$1:$1048576,21,FALSE),)</f>
        <v>0</v>
      </c>
      <c r="Q11" s="8">
        <f>IFERROR(VLOOKUP($A11,Data!$1:$1048576,22,FALSE),)</f>
        <v>0</v>
      </c>
      <c r="R11" s="8">
        <f>IFERROR(VLOOKUP($A11,Data!$1:$1048576,23,FALSE),)</f>
        <v>0</v>
      </c>
      <c r="S11" s="8">
        <f>IFERROR(VLOOKUP($A11,Data!$1:$1048576,24,FALSE),)</f>
        <v>0</v>
      </c>
      <c r="T11" s="8">
        <f>IFERROR(VLOOKUP($A11,Data!$1:$1048576,25,FALSE),)</f>
        <v>0.53999999999999915</v>
      </c>
      <c r="U11" s="8">
        <f>IFERROR(VLOOKUP($A11,Data!$1:$1048576,26,FALSE),)</f>
        <v>1.0300000000000011</v>
      </c>
      <c r="V11" s="8">
        <f>IFERROR(VLOOKUP($A11,Data!$1:$1048576,27,FALSE),)</f>
        <v>0</v>
      </c>
      <c r="W11" s="8">
        <f>IFERROR(VLOOKUP($A11,Data!$1:$1048576,28,FALSE),)</f>
        <v>0</v>
      </c>
      <c r="X11" s="8">
        <f>IFERROR(VLOOKUP($A11,Data!$1:$1048576,29,FALSE),)</f>
        <v>0</v>
      </c>
      <c r="Y11" s="8">
        <f>IFERROR(VLOOKUP($A11,Data!$1:$1048576,30,FALSE),)</f>
        <v>0</v>
      </c>
      <c r="Z11" s="8">
        <f>IFERROR(VLOOKUP($A11,Data!$1:$1048576,31,FALSE),)</f>
        <v>0</v>
      </c>
      <c r="AA11" s="8">
        <f>IFERROR(VLOOKUP($A11,Data!$1:$1048576,32,FALSE),)</f>
        <v>0</v>
      </c>
      <c r="AB11" s="8">
        <f>IFERROR(VLOOKUP($A11,Data!$1:$1048576,33,FALSE),)</f>
        <v>0</v>
      </c>
    </row>
    <row r="12" spans="1:28" x14ac:dyDescent="0.2">
      <c r="A12" s="8" t="str">
        <f>Data!A20</f>
        <v>I-23</v>
      </c>
      <c r="B12" s="9">
        <f>IFERROR(VLOOKUP($A12,Data!$1:$1048576,34,FALSE),)</f>
        <v>18.329999999999998</v>
      </c>
      <c r="C12" s="9" t="str">
        <f>IFERROR(VLOOKUP($A12,Data!$1:$1048576,2,FALSE),)</f>
        <v>Imperial</v>
      </c>
      <c r="D12" s="9" t="str">
        <f>IFERROR(VLOOKUP($A12,Data!$1:$1048576,3,FALSE),)</f>
        <v>2</v>
      </c>
      <c r="E12" s="9" t="str">
        <f>IFERROR(VLOOKUP($A12,Data!$1:$1048576,4,FALSE),)</f>
        <v>Brent</v>
      </c>
      <c r="F12" s="9" t="str">
        <f>IFERROR(VLOOKUP($A12,Data!$1:$1048576,6,FALSE),)</f>
        <v>Spring Grain</v>
      </c>
      <c r="G12" s="9" t="str">
        <f>IFERROR(VLOOKUP($A12,Data!$1:$1048576,7,FALSE),)</f>
        <v>Lott Rent</v>
      </c>
      <c r="H12" s="8" t="str">
        <f>IFERROR(VLOOKUP($A12,Data!$1:$1048576,13,FALSE),)</f>
        <v/>
      </c>
      <c r="I12" s="8">
        <f>IFERROR(VLOOKUP($A12,Data!$1:$1048576,14,FALSE),)</f>
        <v>1.1100000000000001</v>
      </c>
      <c r="J12" s="8">
        <f>IFERROR(VLOOKUP($A12,Data!$1:$1048576,15,FALSE),)</f>
        <v>2.5499999999999998</v>
      </c>
      <c r="K12" s="8">
        <f>IFERROR(VLOOKUP($A12,Data!$1:$1048576,16,FALSE),)</f>
        <v>5.6</v>
      </c>
      <c r="L12" s="8">
        <f>IFERROR(VLOOKUP($A12,Data!$1:$1048576,17,FALSE),)</f>
        <v>2.34</v>
      </c>
      <c r="M12" s="8">
        <f>IFERROR(VLOOKUP($A12,Data!$1:$1048576,18,FALSE),)</f>
        <v>2.4000000000000004</v>
      </c>
      <c r="N12" s="8">
        <f>IFERROR(VLOOKUP($A12,Data!$1:$1048576,19,FALSE),)</f>
        <v>1.8199999999999985</v>
      </c>
      <c r="O12" s="8">
        <f>IFERROR(VLOOKUP($A12,Data!$1:$1048576,20,FALSE),)</f>
        <v>0</v>
      </c>
      <c r="P12" s="8">
        <f>IFERROR(VLOOKUP($A12,Data!$1:$1048576,21,FALSE),)</f>
        <v>0</v>
      </c>
      <c r="Q12" s="8">
        <f>IFERROR(VLOOKUP($A12,Data!$1:$1048576,22,FALSE),)</f>
        <v>0</v>
      </c>
      <c r="R12" s="8">
        <f>IFERROR(VLOOKUP($A12,Data!$1:$1048576,23,FALSE),)</f>
        <v>0</v>
      </c>
      <c r="S12" s="8">
        <f>IFERROR(VLOOKUP($A12,Data!$1:$1048576,24,FALSE),)</f>
        <v>0</v>
      </c>
      <c r="T12" s="8">
        <f>IFERROR(VLOOKUP($A12,Data!$1:$1048576,25,FALSE),)</f>
        <v>0.22000000000000242</v>
      </c>
      <c r="U12" s="8">
        <f>IFERROR(VLOOKUP($A12,Data!$1:$1048576,26,FALSE),)</f>
        <v>0.9599999999999973</v>
      </c>
      <c r="V12" s="8">
        <f>IFERROR(VLOOKUP($A12,Data!$1:$1048576,27,FALSE),)</f>
        <v>0</v>
      </c>
      <c r="W12" s="8">
        <f>IFERROR(VLOOKUP($A12,Data!$1:$1048576,28,FALSE),)</f>
        <v>0</v>
      </c>
      <c r="X12" s="8">
        <f>IFERROR(VLOOKUP($A12,Data!$1:$1048576,29,FALSE),)</f>
        <v>0</v>
      </c>
      <c r="Y12" s="8">
        <f>IFERROR(VLOOKUP($A12,Data!$1:$1048576,30,FALSE),)</f>
        <v>0</v>
      </c>
      <c r="Z12" s="8">
        <f>IFERROR(VLOOKUP($A12,Data!$1:$1048576,31,FALSE),)</f>
        <v>0</v>
      </c>
      <c r="AA12" s="8">
        <f>IFERROR(VLOOKUP($A12,Data!$1:$1048576,32,FALSE),)</f>
        <v>0</v>
      </c>
      <c r="AB12" s="8">
        <f>IFERROR(VLOOKUP($A12,Data!$1:$1048576,33,FALSE),)</f>
        <v>0</v>
      </c>
    </row>
    <row r="13" spans="1:28" hidden="1" x14ac:dyDescent="0.2">
      <c r="A13" s="8" t="str">
        <f>Data!A22</f>
        <v>I-13D</v>
      </c>
      <c r="B13" s="9">
        <f>IFERROR(VLOOKUP($A13,Data!$1:$1048576,34,FALSE),)</f>
        <v>0</v>
      </c>
      <c r="C13" s="9" t="str">
        <f>IFERROR(VLOOKUP($A13,Data!$1:$1048576,2,FALSE),)</f>
        <v>Imperial</v>
      </c>
      <c r="D13" s="9" t="str">
        <f>IFERROR(VLOOKUP($A13,Data!$1:$1048576,3,FALSE),)</f>
        <v>2</v>
      </c>
      <c r="E13" s="9" t="str">
        <f>IFERROR(VLOOKUP($A13,Data!$1:$1048576,4,FALSE),)</f>
        <v>Brent</v>
      </c>
      <c r="F13" s="9" t="str">
        <f>IFERROR(VLOOKUP($A13,Data!$1:$1048576,6,FALSE),)</f>
        <v>Spring Grain</v>
      </c>
      <c r="G13" s="9" t="str">
        <f>IFERROR(VLOOKUP($A13,Data!$1:$1048576,7,FALSE),)</f>
        <v>Lott Rent</v>
      </c>
      <c r="H13" s="8">
        <f>IFERROR(VLOOKUP($A13,Data!$1:$1048576,13,FALSE),)</f>
        <v>0</v>
      </c>
      <c r="I13" s="8">
        <f>IFERROR(VLOOKUP($A13,Data!$1:$1048576,14,FALSE),)</f>
        <v>0</v>
      </c>
      <c r="J13" s="8">
        <f>IFERROR(VLOOKUP($A13,Data!$1:$1048576,15,FALSE),)</f>
        <v>0</v>
      </c>
      <c r="K13" s="8">
        <f>IFERROR(VLOOKUP($A13,Data!$1:$1048576,16,FALSE),)</f>
        <v>0</v>
      </c>
      <c r="L13" s="8">
        <f>IFERROR(VLOOKUP($A13,Data!$1:$1048576,17,FALSE),)</f>
        <v>0</v>
      </c>
      <c r="M13" s="8">
        <f>IFERROR(VLOOKUP($A13,Data!$1:$1048576,18,FALSE),)</f>
        <v>0</v>
      </c>
      <c r="N13" s="8">
        <f>IFERROR(VLOOKUP($A13,Data!$1:$1048576,19,FALSE),)</f>
        <v>0</v>
      </c>
      <c r="O13" s="8">
        <f>IFERROR(VLOOKUP($A13,Data!$1:$1048576,20,FALSE),)</f>
        <v>0</v>
      </c>
      <c r="P13" s="8">
        <f>IFERROR(VLOOKUP($A13,Data!$1:$1048576,21,FALSE),)</f>
        <v>0</v>
      </c>
      <c r="Q13" s="8">
        <f>IFERROR(VLOOKUP($A13,Data!$1:$1048576,22,FALSE),)</f>
        <v>0</v>
      </c>
      <c r="R13" s="8">
        <f>IFERROR(VLOOKUP($A13,Data!$1:$1048576,23,FALSE),)</f>
        <v>0</v>
      </c>
      <c r="S13" s="8">
        <f>IFERROR(VLOOKUP($A13,Data!$1:$1048576,24,FALSE),)</f>
        <v>0</v>
      </c>
      <c r="T13" s="8">
        <f>IFERROR(VLOOKUP($A13,Data!$1:$1048576,25,FALSE),)</f>
        <v>0</v>
      </c>
      <c r="U13" s="8">
        <f>IFERROR(VLOOKUP($A13,Data!$1:$1048576,26,FALSE),)</f>
        <v>0</v>
      </c>
      <c r="V13" s="8">
        <f>IFERROR(VLOOKUP($A13,Data!$1:$1048576,27,FALSE),)</f>
        <v>0</v>
      </c>
      <c r="W13" s="8">
        <f>IFERROR(VLOOKUP($A13,Data!$1:$1048576,28,FALSE),)</f>
        <v>0</v>
      </c>
      <c r="X13" s="8">
        <f>IFERROR(VLOOKUP($A13,Data!$1:$1048576,29,FALSE),)</f>
        <v>0</v>
      </c>
      <c r="Y13" s="8">
        <f>IFERROR(VLOOKUP($A13,Data!$1:$1048576,30,FALSE),)</f>
        <v>0</v>
      </c>
      <c r="Z13" s="8">
        <f>IFERROR(VLOOKUP($A13,Data!$1:$1048576,31,FALSE),)</f>
        <v>0</v>
      </c>
      <c r="AA13" s="8">
        <f>IFERROR(VLOOKUP($A13,Data!$1:$1048576,32,FALSE),)</f>
        <v>0</v>
      </c>
      <c r="AB13" s="8">
        <f>IFERROR(VLOOKUP($A13,Data!$1:$1048576,33,FALSE),)</f>
        <v>0</v>
      </c>
    </row>
    <row r="14" spans="1:28" x14ac:dyDescent="0.2">
      <c r="A14" s="10"/>
    </row>
    <row r="17" spans="21:21" x14ac:dyDescent="0.2">
      <c r="U17" s="1"/>
    </row>
    <row r="18" spans="21:21" x14ac:dyDescent="0.2">
      <c r="U18" s="23"/>
    </row>
    <row r="19" spans="21:21" x14ac:dyDescent="0.2">
      <c r="U19" s="23"/>
    </row>
  </sheetData>
  <pageMargins left="0.7" right="0.7" top="0.75" bottom="0.75" header="0.3" footer="0.3"/>
  <pageSetup scale="76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482B4-EA1A-4615-8F30-ABD83386E177}">
  <sheetPr>
    <tabColor theme="5" tint="0.39997558519241921"/>
    <pageSetUpPr fitToPage="1"/>
  </sheetPr>
  <dimension ref="A1:AB19"/>
  <sheetViews>
    <sheetView zoomScale="70" zoomScaleNormal="70" workbookViewId="0">
      <selection activeCell="N1" sqref="N1:N1048576"/>
    </sheetView>
  </sheetViews>
  <sheetFormatPr defaultColWidth="9.14453125" defaultRowHeight="15" x14ac:dyDescent="0.2"/>
  <cols>
    <col min="1" max="5" width="8.47265625" customWidth="1"/>
    <col min="6" max="6" width="11.703125" bestFit="1" customWidth="1"/>
    <col min="7" max="7" width="16.6796875" customWidth="1"/>
    <col min="8" max="9" width="13.046875" hidden="1" customWidth="1"/>
    <col min="10" max="10" width="13.44921875" hidden="1" customWidth="1"/>
    <col min="11" max="11" width="11.56640625" hidden="1" customWidth="1"/>
    <col min="12" max="12" width="8.7421875" hidden="1" customWidth="1"/>
    <col min="13" max="13" width="9.4140625" hidden="1" customWidth="1"/>
    <col min="14" max="14" width="9.68359375" hidden="1" customWidth="1"/>
    <col min="15" max="15" width="9.68359375" bestFit="1" customWidth="1"/>
    <col min="16" max="16" width="8.47265625" bestFit="1" customWidth="1"/>
    <col min="17" max="17" width="9.4140625" bestFit="1" customWidth="1"/>
    <col min="18" max="19" width="9.4140625" hidden="1" customWidth="1"/>
    <col min="20" max="21" width="8.47265625" hidden="1" customWidth="1"/>
    <col min="22" max="25" width="9.4140625" hidden="1" customWidth="1"/>
    <col min="26" max="28" width="10.4921875" hidden="1" customWidth="1"/>
    <col min="29" max="29" width="9.14453125" customWidth="1"/>
  </cols>
  <sheetData>
    <row r="1" spans="1:28" ht="19.5" thickBot="1" x14ac:dyDescent="0.3">
      <c r="A1" s="7" t="str">
        <f>E4</f>
        <v>Brent</v>
      </c>
      <c r="B1" s="6"/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0.23</v>
      </c>
      <c r="C3" s="12"/>
      <c r="D3" s="14"/>
      <c r="E3" s="12"/>
      <c r="F3" s="12"/>
      <c r="G3" s="12"/>
      <c r="H3" s="11">
        <f>'Rain Totals'!H2</f>
        <v>0</v>
      </c>
      <c r="I3" s="11">
        <f>'Rain Totals'!I2</f>
        <v>0.03</v>
      </c>
      <c r="J3" s="11">
        <f>'Rain Totals'!J2</f>
        <v>0</v>
      </c>
      <c r="K3" s="11">
        <f>'Rain Totals'!K2</f>
        <v>0</v>
      </c>
      <c r="L3" s="11">
        <f>'Rain Totals'!L2</f>
        <v>0.2</v>
      </c>
      <c r="M3" s="11">
        <f>'Rain Totals'!M2</f>
        <v>0</v>
      </c>
      <c r="N3" s="11">
        <f>'Rain Totals'!N2</f>
        <v>0</v>
      </c>
      <c r="O3" s="11">
        <f>'Rain Totals'!O2</f>
        <v>0</v>
      </c>
      <c r="P3" s="11">
        <f>'Rain Totals'!P2</f>
        <v>0</v>
      </c>
      <c r="Q3" s="11">
        <f>'Rain Totals'!Q2</f>
        <v>0</v>
      </c>
      <c r="R3" s="11">
        <f>'Rain Totals'!R2</f>
        <v>0</v>
      </c>
      <c r="S3" s="11">
        <f>'Rain Totals'!S2</f>
        <v>0</v>
      </c>
      <c r="T3" s="11">
        <f>'Rain Totals'!T2</f>
        <v>0</v>
      </c>
      <c r="U3" s="11">
        <f>'Rain Totals'!U2</f>
        <v>0</v>
      </c>
      <c r="V3" s="11">
        <f>'Rain Totals'!V2</f>
        <v>0</v>
      </c>
      <c r="W3" s="11">
        <f>'Rain Totals'!W2</f>
        <v>0</v>
      </c>
      <c r="X3" s="11">
        <f>'Rain Totals'!X2</f>
        <v>0</v>
      </c>
      <c r="Y3" s="11">
        <f>'Rain Totals'!Y2</f>
        <v>0</v>
      </c>
      <c r="Z3" s="11">
        <f>'Rain Totals'!Z2</f>
        <v>0</v>
      </c>
      <c r="AA3" s="11">
        <f>'Rain Totals'!AA2</f>
        <v>0</v>
      </c>
      <c r="AB3" s="11">
        <f>'Rain Totals'!AB2</f>
        <v>0</v>
      </c>
    </row>
    <row r="4" spans="1:28" x14ac:dyDescent="0.2">
      <c r="A4" s="8" t="str">
        <f>Data!A96</f>
        <v>.ET 10</v>
      </c>
      <c r="B4" s="9">
        <f>IFERROR(VLOOKUP($A4,Data!$1:$1048576,34,FALSE),)</f>
        <v>21.750000000000007</v>
      </c>
      <c r="C4" s="9" t="str">
        <f>IFERROR(VLOOKUP($A4,Data!$1:$1048576,2,FALSE),)</f>
        <v>Imperial</v>
      </c>
      <c r="D4" s="9" t="str">
        <f>IFERROR(VLOOKUP($A4,Data!$1:$1048576,3,FALSE),)</f>
        <v>10</v>
      </c>
      <c r="E4" s="9" t="str">
        <f>IFERROR(VLOOKUP($A4,Data!$1:$1048576,4,FALSE),)</f>
        <v>Brent</v>
      </c>
      <c r="F4" s="9" t="str">
        <f>IFERROR(VLOOKUP($A4,Data!$1:$1048576,6,FALSE),)</f>
        <v>Spring Grain</v>
      </c>
      <c r="G4" s="9" t="str">
        <f>IFERROR(VLOOKUP($A4,Data!$1:$1048576,7,FALSE),)</f>
        <v>Cannon Rent</v>
      </c>
      <c r="H4" s="8">
        <f>IFERROR(VLOOKUP($A4,Data!$1:$1048576,13,FALSE),)</f>
        <v>2.2400000000000002</v>
      </c>
      <c r="I4" s="8">
        <f>IFERROR(VLOOKUP($A4,Data!$1:$1048576,14,FALSE),)</f>
        <v>2.0300000000000011</v>
      </c>
      <c r="J4" s="8">
        <f>IFERROR(VLOOKUP($A4,Data!$1:$1048576,15,FALSE),)</f>
        <v>1.9900000000000002</v>
      </c>
      <c r="K4" s="8">
        <f>IFERROR(VLOOKUP($A4,Data!$1:$1048576,16,FALSE),)</f>
        <v>1.9400000000000013</v>
      </c>
      <c r="L4" s="8">
        <f>IFERROR(VLOOKUP($A4,Data!$1:$1048576,17,FALSE),)</f>
        <v>1.6800000000000015</v>
      </c>
      <c r="M4" s="8">
        <f>IFERROR(VLOOKUP($A4,Data!$1:$1048576,18,FALSE),)</f>
        <v>1.6899999999999977</v>
      </c>
      <c r="N4" s="8">
        <f>IFERROR(VLOOKUP($A4,Data!$1:$1048576,19,FALSE),)</f>
        <v>1.7699999999999996</v>
      </c>
      <c r="O4" s="8">
        <f>IFERROR(VLOOKUP($A4,Data!$1:$1048576,20,FALSE),)</f>
        <v>1.8200000000000003</v>
      </c>
      <c r="P4" s="8">
        <f>IFERROR(VLOOKUP($A4,Data!$1:$1048576,21,FALSE),)</f>
        <v>1.610000000000003</v>
      </c>
      <c r="Q4" s="8">
        <f>IFERROR(VLOOKUP($A4,Data!$1:$1048576,22,FALSE),)</f>
        <v>1.2200000000000024</v>
      </c>
      <c r="R4" s="8">
        <f>IFERROR(VLOOKUP($A4,Data!$1:$1048576,23,FALSE),)</f>
        <v>0.12999999999999901</v>
      </c>
      <c r="S4" s="8">
        <f>IFERROR(VLOOKUP($A4,Data!$1:$1048576,24,FALSE),)</f>
        <v>0</v>
      </c>
      <c r="T4" s="8">
        <f>IFERROR(VLOOKUP($A4,Data!$1:$1048576,25,FALSE),)</f>
        <v>0</v>
      </c>
      <c r="U4" s="8">
        <f>IFERROR(VLOOKUP($A4,Data!$1:$1048576,26,FALSE),)</f>
        <v>0</v>
      </c>
      <c r="V4" s="8">
        <f>IFERROR(VLOOKUP($A4,Data!$1:$1048576,27,FALSE),)</f>
        <v>0</v>
      </c>
      <c r="W4" s="8">
        <f>IFERROR(VLOOKUP($A4,Data!$1:$1048576,28,FALSE),)</f>
        <v>0</v>
      </c>
      <c r="X4" s="8">
        <f>IFERROR(VLOOKUP($A4,Data!$1:$1048576,29,FALSE),)</f>
        <v>0</v>
      </c>
      <c r="Y4" s="8">
        <f>IFERROR(VLOOKUP($A4,Data!$1:$1048576,30,FALSE),)</f>
        <v>0</v>
      </c>
      <c r="Z4" s="8">
        <f>IFERROR(VLOOKUP($A4,Data!$1:$1048576,31,FALSE),)</f>
        <v>0</v>
      </c>
      <c r="AA4" s="8">
        <f>IFERROR(VLOOKUP($A4,Data!$1:$1048576,32,FALSE),)</f>
        <v>0</v>
      </c>
      <c r="AB4" s="8">
        <f>IFERROR(VLOOKUP($A4,Data!$1:$1048576,33,FALSE),)</f>
        <v>0</v>
      </c>
    </row>
    <row r="5" spans="1:28" x14ac:dyDescent="0.2">
      <c r="A5" s="8" t="str">
        <f>Data!A97</f>
        <v>O-1</v>
      </c>
      <c r="B5" s="9">
        <f>IFERROR(VLOOKUP($A5,Data!$1:$1048576,34,FALSE),)</f>
        <v>24.34</v>
      </c>
      <c r="C5" s="9" t="str">
        <f>IFERROR(VLOOKUP($A5,Data!$1:$1048576,2,FALSE),)</f>
        <v>Imperial</v>
      </c>
      <c r="D5" s="9" t="str">
        <f>IFERROR(VLOOKUP($A5,Data!$1:$1048576,3,FALSE),)</f>
        <v>10</v>
      </c>
      <c r="E5" s="9" t="str">
        <f>IFERROR(VLOOKUP($A5,Data!$1:$1048576,4,FALSE),)</f>
        <v>Brent</v>
      </c>
      <c r="F5" s="9" t="str">
        <f>IFERROR(VLOOKUP($A5,Data!$1:$1048576,6,FALSE),)</f>
        <v>Spring Grain</v>
      </c>
      <c r="G5" s="9" t="str">
        <f>IFERROR(VLOOKUP($A5,Data!$1:$1048576,7,FALSE),)</f>
        <v>Cannon Rent</v>
      </c>
      <c r="H5" s="8" t="str">
        <f>IFERROR(VLOOKUP($A5,Data!$1:$1048576,13,FALSE),)</f>
        <v/>
      </c>
      <c r="I5" s="8">
        <f>IFERROR(VLOOKUP($A5,Data!$1:$1048576,14,FALSE),)</f>
        <v>1.29</v>
      </c>
      <c r="J5" s="8">
        <f>IFERROR(VLOOKUP($A5,Data!$1:$1048576,15,FALSE),)</f>
        <v>0.78</v>
      </c>
      <c r="K5" s="8">
        <f>IFERROR(VLOOKUP($A5,Data!$1:$1048576,16,FALSE),)</f>
        <v>2.3999999999999995</v>
      </c>
      <c r="L5" s="8">
        <f>IFERROR(VLOOKUP($A5,Data!$1:$1048576,17,FALSE),)</f>
        <v>2.5700000000000003</v>
      </c>
      <c r="M5" s="8">
        <f>IFERROR(VLOOKUP($A5,Data!$1:$1048576,18,FALSE),)</f>
        <v>2.4900000000000002</v>
      </c>
      <c r="N5" s="8">
        <f>IFERROR(VLOOKUP($A5,Data!$1:$1048576,19,FALSE),)</f>
        <v>1.7699999999999996</v>
      </c>
      <c r="O5" s="8">
        <f>IFERROR(VLOOKUP($A5,Data!$1:$1048576,20,FALSE),)</f>
        <v>2.3800000000000008</v>
      </c>
      <c r="P5" s="8">
        <f>IFERROR(VLOOKUP($A5,Data!$1:$1048576,21,FALSE),)</f>
        <v>1.4399999999999995</v>
      </c>
      <c r="Q5" s="8">
        <f>IFERROR(VLOOKUP($A5,Data!$1:$1048576,22,FALSE),)</f>
        <v>1.7200000000000006</v>
      </c>
      <c r="R5" s="8">
        <f>IFERROR(VLOOKUP($A5,Data!$1:$1048576,23,FALSE),)</f>
        <v>1.3599999999999994</v>
      </c>
      <c r="S5" s="8">
        <f>IFERROR(VLOOKUP($A5,Data!$1:$1048576,24,FALSE),)</f>
        <v>1.6600000000000001</v>
      </c>
      <c r="T5" s="8">
        <f>IFERROR(VLOOKUP($A5,Data!$1:$1048576,25,FALSE),)</f>
        <v>2.0199999999999996</v>
      </c>
      <c r="U5" s="8">
        <f>IFERROR(VLOOKUP($A5,Data!$1:$1048576,26,FALSE),)</f>
        <v>1.6799999999999997</v>
      </c>
      <c r="V5" s="8">
        <f>IFERROR(VLOOKUP($A5,Data!$1:$1048576,27,FALSE),)</f>
        <v>0</v>
      </c>
      <c r="W5" s="8">
        <f>IFERROR(VLOOKUP($A5,Data!$1:$1048576,28,FALSE),)</f>
        <v>0</v>
      </c>
      <c r="X5" s="8">
        <f>IFERROR(VLOOKUP($A5,Data!$1:$1048576,29,FALSE),)</f>
        <v>0</v>
      </c>
      <c r="Y5" s="8">
        <f>IFERROR(VLOOKUP($A5,Data!$1:$1048576,30,FALSE),)</f>
        <v>0</v>
      </c>
      <c r="Z5" s="8">
        <f>IFERROR(VLOOKUP($A5,Data!$1:$1048576,31,FALSE),)</f>
        <v>0</v>
      </c>
      <c r="AA5" s="8">
        <f>IFERROR(VLOOKUP($A5,Data!$1:$1048576,32,FALSE),)</f>
        <v>0</v>
      </c>
      <c r="AB5" s="8">
        <f>IFERROR(VLOOKUP($A5,Data!$1:$1048576,33,FALSE),)</f>
        <v>0</v>
      </c>
    </row>
    <row r="6" spans="1:28" x14ac:dyDescent="0.2">
      <c r="A6" s="8" t="str">
        <f>Data!A98</f>
        <v>O-2</v>
      </c>
      <c r="B6" s="9">
        <f>IFERROR(VLOOKUP($A6,Data!$1:$1048576,34,FALSE),)</f>
        <v>22.74</v>
      </c>
      <c r="C6" s="9" t="str">
        <f>IFERROR(VLOOKUP($A6,Data!$1:$1048576,2,FALSE),)</f>
        <v>Imperial</v>
      </c>
      <c r="D6" s="9" t="str">
        <f>IFERROR(VLOOKUP($A6,Data!$1:$1048576,3,FALSE),)</f>
        <v>10</v>
      </c>
      <c r="E6" s="9" t="str">
        <f>IFERROR(VLOOKUP($A6,Data!$1:$1048576,4,FALSE),)</f>
        <v>Brent</v>
      </c>
      <c r="F6" s="9" t="str">
        <f>IFERROR(VLOOKUP($A6,Data!$1:$1048576,6,FALSE),)</f>
        <v>Spring Grain</v>
      </c>
      <c r="G6" s="9" t="str">
        <f>IFERROR(VLOOKUP($A6,Data!$1:$1048576,7,FALSE),)</f>
        <v>Cannon Rent</v>
      </c>
      <c r="H6" s="8" t="str">
        <f>IFERROR(VLOOKUP($A6,Data!$1:$1048576,13,FALSE),)</f>
        <v/>
      </c>
      <c r="I6" s="8">
        <f>IFERROR(VLOOKUP($A6,Data!$1:$1048576,14,FALSE),)</f>
        <v>1.31</v>
      </c>
      <c r="J6" s="8">
        <f>IFERROR(VLOOKUP($A6,Data!$1:$1048576,15,FALSE),)</f>
        <v>0.77</v>
      </c>
      <c r="K6" s="8">
        <f>IFERROR(VLOOKUP($A6,Data!$1:$1048576,16,FALSE),)</f>
        <v>2.39</v>
      </c>
      <c r="L6" s="8">
        <f>IFERROR(VLOOKUP($A6,Data!$1:$1048576,17,FALSE),)</f>
        <v>2.5299999999999994</v>
      </c>
      <c r="M6" s="8">
        <f>IFERROR(VLOOKUP($A6,Data!$1:$1048576,18,FALSE),)</f>
        <v>2.5599999999999996</v>
      </c>
      <c r="N6" s="8">
        <f>IFERROR(VLOOKUP($A6,Data!$1:$1048576,19,FALSE),)</f>
        <v>1.67</v>
      </c>
      <c r="O6" s="8">
        <f>IFERROR(VLOOKUP($A6,Data!$1:$1048576,20,FALSE),)</f>
        <v>1.9300000000000015</v>
      </c>
      <c r="P6" s="8">
        <f>IFERROR(VLOOKUP($A6,Data!$1:$1048576,21,FALSE),)</f>
        <v>1.8099999999999987</v>
      </c>
      <c r="Q6" s="8">
        <f>IFERROR(VLOOKUP($A6,Data!$1:$1048576,22,FALSE),)</f>
        <v>1.7700000000000014</v>
      </c>
      <c r="R6" s="8">
        <f>IFERROR(VLOOKUP($A6,Data!$1:$1048576,23,FALSE),)</f>
        <v>1.1999999999999993</v>
      </c>
      <c r="S6" s="8">
        <f>IFERROR(VLOOKUP($A6,Data!$1:$1048576,24,FALSE),)</f>
        <v>1.620000000000001</v>
      </c>
      <c r="T6" s="8">
        <f>IFERROR(VLOOKUP($A6,Data!$1:$1048576,25,FALSE),)</f>
        <v>1.6400000000000006</v>
      </c>
      <c r="U6" s="8">
        <f>IFERROR(VLOOKUP($A6,Data!$1:$1048576,26,FALSE),)</f>
        <v>0.81999999999999673</v>
      </c>
      <c r="V6" s="8">
        <f>IFERROR(VLOOKUP($A6,Data!$1:$1048576,27,FALSE),)</f>
        <v>0</v>
      </c>
      <c r="W6" s="8">
        <f>IFERROR(VLOOKUP($A6,Data!$1:$1048576,28,FALSE),)</f>
        <v>0</v>
      </c>
      <c r="X6" s="8">
        <f>IFERROR(VLOOKUP($A6,Data!$1:$1048576,29,FALSE),)</f>
        <v>0</v>
      </c>
      <c r="Y6" s="8">
        <f>IFERROR(VLOOKUP($A6,Data!$1:$1048576,30,FALSE),)</f>
        <v>0</v>
      </c>
      <c r="Z6" s="8">
        <f>IFERROR(VLOOKUP($A6,Data!$1:$1048576,31,FALSE),)</f>
        <v>0</v>
      </c>
      <c r="AA6" s="8">
        <f>IFERROR(VLOOKUP($A6,Data!$1:$1048576,32,FALSE),)</f>
        <v>0</v>
      </c>
      <c r="AB6" s="8">
        <f>IFERROR(VLOOKUP($A6,Data!$1:$1048576,33,FALSE),)</f>
        <v>0</v>
      </c>
    </row>
    <row r="7" spans="1:28" x14ac:dyDescent="0.2">
      <c r="A7" s="8" t="str">
        <f>Data!A99</f>
        <v>O-3</v>
      </c>
      <c r="B7" s="9">
        <f>IFERROR(VLOOKUP($A7,Data!$1:$1048576,34,FALSE),)</f>
        <v>22.81</v>
      </c>
      <c r="C7" s="9" t="str">
        <f>IFERROR(VLOOKUP($A7,Data!$1:$1048576,2,FALSE),)</f>
        <v>Imperial</v>
      </c>
      <c r="D7" s="9" t="str">
        <f>IFERROR(VLOOKUP($A7,Data!$1:$1048576,3,FALSE),)</f>
        <v>10</v>
      </c>
      <c r="E7" s="9" t="str">
        <f>IFERROR(VLOOKUP($A7,Data!$1:$1048576,4,FALSE),)</f>
        <v>Brent</v>
      </c>
      <c r="F7" s="9" t="str">
        <f>IFERROR(VLOOKUP($A7,Data!$1:$1048576,6,FALSE),)</f>
        <v>Spring Grain</v>
      </c>
      <c r="G7" s="9" t="str">
        <f>IFERROR(VLOOKUP($A7,Data!$1:$1048576,7,FALSE),)</f>
        <v>Cannon Rent</v>
      </c>
      <c r="H7" s="8" t="str">
        <f>IFERROR(VLOOKUP($A7,Data!$1:$1048576,13,FALSE),)</f>
        <v/>
      </c>
      <c r="I7" s="8">
        <f>IFERROR(VLOOKUP($A7,Data!$1:$1048576,14,FALSE),)</f>
        <v>1.28</v>
      </c>
      <c r="J7" s="8">
        <f>IFERROR(VLOOKUP($A7,Data!$1:$1048576,15,FALSE),)</f>
        <v>0.7</v>
      </c>
      <c r="K7" s="8">
        <f>IFERROR(VLOOKUP($A7,Data!$1:$1048576,16,FALSE),)</f>
        <v>2.2199999999999998</v>
      </c>
      <c r="L7" s="8">
        <f>IFERROR(VLOOKUP($A7,Data!$1:$1048576,17,FALSE),)</f>
        <v>2.2999999999999998</v>
      </c>
      <c r="M7" s="8">
        <f>IFERROR(VLOOKUP($A7,Data!$1:$1048576,18,FALSE),)</f>
        <v>2.3499999999999996</v>
      </c>
      <c r="N7" s="8">
        <f>IFERROR(VLOOKUP($A7,Data!$1:$1048576,19,FALSE),)</f>
        <v>1.7300000000000004</v>
      </c>
      <c r="O7" s="8">
        <f>IFERROR(VLOOKUP($A7,Data!$1:$1048576,20,FALSE),)</f>
        <v>2.1899999999999995</v>
      </c>
      <c r="P7" s="8">
        <f>IFERROR(VLOOKUP($A7,Data!$1:$1048576,21,FALSE),)</f>
        <v>1.6300000000000008</v>
      </c>
      <c r="Q7" s="8">
        <f>IFERROR(VLOOKUP($A7,Data!$1:$1048576,22,FALSE),)</f>
        <v>2.0099999999999998</v>
      </c>
      <c r="R7" s="8">
        <f>IFERROR(VLOOKUP($A7,Data!$1:$1048576,23,FALSE),)</f>
        <v>1.6499999999999986</v>
      </c>
      <c r="S7" s="8">
        <f>IFERROR(VLOOKUP($A7,Data!$1:$1048576,24,FALSE),)</f>
        <v>1.4200000000000017</v>
      </c>
      <c r="T7" s="8">
        <f>IFERROR(VLOOKUP($A7,Data!$1:$1048576,25,FALSE),)</f>
        <v>1.4699999999999989</v>
      </c>
      <c r="U7" s="8">
        <f>IFERROR(VLOOKUP($A7,Data!$1:$1048576,26,FALSE),)</f>
        <v>0.85999999999999943</v>
      </c>
      <c r="V7" s="8">
        <f>IFERROR(VLOOKUP($A7,Data!$1:$1048576,27,FALSE),)</f>
        <v>0</v>
      </c>
      <c r="W7" s="8">
        <f>IFERROR(VLOOKUP($A7,Data!$1:$1048576,28,FALSE),)</f>
        <v>0</v>
      </c>
      <c r="X7" s="8">
        <f>IFERROR(VLOOKUP($A7,Data!$1:$1048576,29,FALSE),)</f>
        <v>0</v>
      </c>
      <c r="Y7" s="8">
        <f>IFERROR(VLOOKUP($A7,Data!$1:$1048576,30,FALSE),)</f>
        <v>0</v>
      </c>
      <c r="Z7" s="8">
        <f>IFERROR(VLOOKUP($A7,Data!$1:$1048576,31,FALSE),)</f>
        <v>0</v>
      </c>
      <c r="AA7" s="8">
        <f>IFERROR(VLOOKUP($A7,Data!$1:$1048576,32,FALSE),)</f>
        <v>0</v>
      </c>
      <c r="AB7" s="8">
        <f>IFERROR(VLOOKUP($A7,Data!$1:$1048576,33,FALSE),)</f>
        <v>0</v>
      </c>
    </row>
    <row r="8" spans="1:28" x14ac:dyDescent="0.2">
      <c r="A8" s="8" t="str">
        <f>Data!A100</f>
        <v>O-4</v>
      </c>
      <c r="B8" s="9">
        <f>IFERROR(VLOOKUP($A8,Data!$1:$1048576,34,FALSE),)</f>
        <v>21.11</v>
      </c>
      <c r="C8" s="9" t="str">
        <f>IFERROR(VLOOKUP($A8,Data!$1:$1048576,2,FALSE),)</f>
        <v>Imperial</v>
      </c>
      <c r="D8" s="9" t="str">
        <f>IFERROR(VLOOKUP($A8,Data!$1:$1048576,3,FALSE),)</f>
        <v>10</v>
      </c>
      <c r="E8" s="9" t="str">
        <f>IFERROR(VLOOKUP($A8,Data!$1:$1048576,4,FALSE),)</f>
        <v>Brent</v>
      </c>
      <c r="F8" s="9" t="str">
        <f>IFERROR(VLOOKUP($A8,Data!$1:$1048576,6,FALSE),)</f>
        <v>Spring Grain</v>
      </c>
      <c r="G8" s="9" t="str">
        <f>IFERROR(VLOOKUP($A8,Data!$1:$1048576,7,FALSE),)</f>
        <v>Cannon Rent</v>
      </c>
      <c r="H8" s="8" t="str">
        <f>IFERROR(VLOOKUP($A8,Data!$1:$1048576,13,FALSE),)</f>
        <v/>
      </c>
      <c r="I8" s="8">
        <f>IFERROR(VLOOKUP($A8,Data!$1:$1048576,14,FALSE),)</f>
        <v>1.39</v>
      </c>
      <c r="J8" s="8">
        <f>IFERROR(VLOOKUP($A8,Data!$1:$1048576,15,FALSE),)</f>
        <v>0.74</v>
      </c>
      <c r="K8" s="8">
        <f>IFERROR(VLOOKUP($A8,Data!$1:$1048576,16,FALSE),)</f>
        <v>2.3500000000000005</v>
      </c>
      <c r="L8" s="8">
        <f>IFERROR(VLOOKUP($A8,Data!$1:$1048576,17,FALSE),)</f>
        <v>2.38</v>
      </c>
      <c r="M8" s="8">
        <f>IFERROR(VLOOKUP($A8,Data!$1:$1048576,18,FALSE),)</f>
        <v>2.4699999999999989</v>
      </c>
      <c r="N8" s="8">
        <f>IFERROR(VLOOKUP($A8,Data!$1:$1048576,19,FALSE),)</f>
        <v>1.8800000000000008</v>
      </c>
      <c r="O8" s="8">
        <f>IFERROR(VLOOKUP($A8,Data!$1:$1048576,20,FALSE),)</f>
        <v>2.3499999999999996</v>
      </c>
      <c r="P8" s="8">
        <f>IFERROR(VLOOKUP($A8,Data!$1:$1048576,21,FALSE),)</f>
        <v>1.75</v>
      </c>
      <c r="Q8" s="8">
        <f>IFERROR(VLOOKUP($A8,Data!$1:$1048576,22,FALSE),)</f>
        <v>1.8000000000000007</v>
      </c>
      <c r="R8" s="8">
        <f>IFERROR(VLOOKUP($A8,Data!$1:$1048576,23,FALSE),)</f>
        <v>0</v>
      </c>
      <c r="S8" s="8">
        <f>IFERROR(VLOOKUP($A8,Data!$1:$1048576,24,FALSE),)</f>
        <v>0</v>
      </c>
      <c r="T8" s="8">
        <f>IFERROR(VLOOKUP($A8,Data!$1:$1048576,25,FALSE),)</f>
        <v>1.8500000000000014</v>
      </c>
      <c r="U8" s="8">
        <f>IFERROR(VLOOKUP($A8,Data!$1:$1048576,26,FALSE),)</f>
        <v>0.93999999999999773</v>
      </c>
      <c r="V8" s="8">
        <f>IFERROR(VLOOKUP($A8,Data!$1:$1048576,27,FALSE),)</f>
        <v>0</v>
      </c>
      <c r="W8" s="8">
        <f>IFERROR(VLOOKUP($A8,Data!$1:$1048576,28,FALSE),)</f>
        <v>0</v>
      </c>
      <c r="X8" s="8">
        <f>IFERROR(VLOOKUP($A8,Data!$1:$1048576,29,FALSE),)</f>
        <v>0</v>
      </c>
      <c r="Y8" s="8">
        <f>IFERROR(VLOOKUP($A8,Data!$1:$1048576,30,FALSE),)</f>
        <v>0</v>
      </c>
      <c r="Z8" s="8">
        <f>IFERROR(VLOOKUP($A8,Data!$1:$1048576,31,FALSE),)</f>
        <v>0</v>
      </c>
      <c r="AA8" s="8">
        <f>IFERROR(VLOOKUP($A8,Data!$1:$1048576,32,FALSE),)</f>
        <v>0</v>
      </c>
      <c r="AB8" s="8">
        <f>IFERROR(VLOOKUP($A8,Data!$1:$1048576,33,FALSE),)</f>
        <v>0</v>
      </c>
    </row>
    <row r="9" spans="1:28" hidden="1" x14ac:dyDescent="0.2">
      <c r="A9" s="8">
        <f>Data!A101</f>
        <v>0</v>
      </c>
      <c r="B9" s="9">
        <f>IFERROR(VLOOKUP($A9,Data!$1:$1048576,34,FALSE),)</f>
        <v>0</v>
      </c>
      <c r="C9" s="9">
        <f>IFERROR(VLOOKUP($A9,Data!$1:$1048576,2,FALSE),)</f>
        <v>0</v>
      </c>
      <c r="D9" s="9">
        <f>IFERROR(VLOOKUP($A9,Data!$1:$1048576,3,FALSE),)</f>
        <v>0</v>
      </c>
      <c r="E9" s="9">
        <f>IFERROR(VLOOKUP($A9,Data!$1:$1048576,4,FALSE),)</f>
        <v>0</v>
      </c>
      <c r="F9" s="9">
        <f>IFERROR(VLOOKUP($A9,Data!$1:$1048576,6,FALSE),)</f>
        <v>0</v>
      </c>
      <c r="G9" s="9">
        <f>IFERROR(VLOOKUP($A9,Data!$1:$1048576,7,FALSE),)</f>
        <v>0</v>
      </c>
      <c r="H9" s="8">
        <f>IFERROR(VLOOKUP($A9,Data!$1:$1048576,13,FALSE),)</f>
        <v>0</v>
      </c>
      <c r="I9" s="8">
        <f>IFERROR(VLOOKUP($A9,Data!$1:$1048576,14,FALSE),)</f>
        <v>0</v>
      </c>
      <c r="J9" s="8">
        <f>IFERROR(VLOOKUP($A9,Data!$1:$1048576,15,FALSE),)</f>
        <v>0</v>
      </c>
      <c r="K9" s="8">
        <f>IFERROR(VLOOKUP($A9,Data!$1:$1048576,16,FALSE),)</f>
        <v>0</v>
      </c>
      <c r="L9" s="8">
        <f>IFERROR(VLOOKUP($A9,Data!$1:$1048576,17,FALSE),)</f>
        <v>0</v>
      </c>
      <c r="M9" s="8">
        <f>IFERROR(VLOOKUP($A9,Data!$1:$1048576,18,FALSE),)</f>
        <v>0</v>
      </c>
      <c r="N9" s="8">
        <f>IFERROR(VLOOKUP($A9,Data!$1:$1048576,19,FALSE),)</f>
        <v>0</v>
      </c>
      <c r="O9" s="8">
        <f>IFERROR(VLOOKUP($A9,Data!$1:$1048576,20,FALSE),)</f>
        <v>0</v>
      </c>
      <c r="P9" s="8">
        <f>IFERROR(VLOOKUP($A9,Data!$1:$1048576,21,FALSE),)</f>
        <v>0</v>
      </c>
      <c r="Q9" s="8">
        <f>IFERROR(VLOOKUP($A9,Data!$1:$1048576,22,FALSE),)</f>
        <v>0</v>
      </c>
      <c r="R9" s="8">
        <f>IFERROR(VLOOKUP($A9,Data!$1:$1048576,23,FALSE),)</f>
        <v>0</v>
      </c>
      <c r="S9" s="8">
        <f>IFERROR(VLOOKUP($A9,Data!$1:$1048576,24,FALSE),)</f>
        <v>0</v>
      </c>
      <c r="T9" s="8">
        <f>IFERROR(VLOOKUP($A9,Data!$1:$1048576,25,FALSE),)</f>
        <v>0</v>
      </c>
      <c r="U9" s="8">
        <f>IFERROR(VLOOKUP($A9,Data!$1:$1048576,26,FALSE),)</f>
        <v>0</v>
      </c>
      <c r="V9" s="8">
        <f>IFERROR(VLOOKUP($A9,Data!$1:$1048576,27,FALSE),)</f>
        <v>0</v>
      </c>
      <c r="W9" s="8">
        <f>IFERROR(VLOOKUP($A9,Data!$1:$1048576,28,FALSE),)</f>
        <v>0</v>
      </c>
      <c r="X9" s="8">
        <f>IFERROR(VLOOKUP($A9,Data!$1:$1048576,29,FALSE),)</f>
        <v>0</v>
      </c>
      <c r="Y9" s="8">
        <f>IFERROR(VLOOKUP($A9,Data!$1:$1048576,30,FALSE),)</f>
        <v>0</v>
      </c>
      <c r="Z9" s="8">
        <f>IFERROR(VLOOKUP($A9,Data!$1:$1048576,31,FALSE),)</f>
        <v>0</v>
      </c>
      <c r="AA9" s="8">
        <f>IFERROR(VLOOKUP($A9,Data!$1:$1048576,32,FALSE),)</f>
        <v>0</v>
      </c>
      <c r="AB9" s="8">
        <f>IFERROR(VLOOKUP($A9,Data!$1:$1048576,33,FALSE),)</f>
        <v>0</v>
      </c>
    </row>
    <row r="10" spans="1:28" hidden="1" x14ac:dyDescent="0.2">
      <c r="A10" s="8">
        <f>Data!A102</f>
        <v>0</v>
      </c>
      <c r="B10" s="9">
        <f>IFERROR(VLOOKUP($A10,Data!$1:$1048576,34,FALSE),)</f>
        <v>0</v>
      </c>
      <c r="C10" s="9">
        <f>IFERROR(VLOOKUP($A10,Data!$1:$1048576,2,FALSE),)</f>
        <v>0</v>
      </c>
      <c r="D10" s="9">
        <f>IFERROR(VLOOKUP($A10,Data!$1:$1048576,3,FALSE),)</f>
        <v>0</v>
      </c>
      <c r="E10" s="9">
        <f>IFERROR(VLOOKUP($A10,Data!$1:$1048576,4,FALSE),)</f>
        <v>0</v>
      </c>
      <c r="F10" s="9">
        <f>IFERROR(VLOOKUP($A10,Data!$1:$1048576,6,FALSE),)</f>
        <v>0</v>
      </c>
      <c r="G10" s="9">
        <f>IFERROR(VLOOKUP($A10,Data!$1:$1048576,7,FALSE),)</f>
        <v>0</v>
      </c>
      <c r="H10" s="8">
        <f>IFERROR(VLOOKUP($A10,Data!$1:$1048576,13,FALSE),)</f>
        <v>0</v>
      </c>
      <c r="I10" s="8">
        <f>IFERROR(VLOOKUP($A10,Data!$1:$1048576,14,FALSE),)</f>
        <v>0</v>
      </c>
      <c r="J10" s="8">
        <f>IFERROR(VLOOKUP($A10,Data!$1:$1048576,15,FALSE),)</f>
        <v>0</v>
      </c>
      <c r="K10" s="8">
        <f>IFERROR(VLOOKUP($A10,Data!$1:$1048576,16,FALSE),)</f>
        <v>0</v>
      </c>
      <c r="L10" s="8">
        <f>IFERROR(VLOOKUP($A10,Data!$1:$1048576,17,FALSE),)</f>
        <v>0</v>
      </c>
      <c r="M10" s="8">
        <f>IFERROR(VLOOKUP($A10,Data!$1:$1048576,18,FALSE),)</f>
        <v>0</v>
      </c>
      <c r="N10" s="8">
        <f>IFERROR(VLOOKUP($A10,Data!$1:$1048576,19,FALSE),)</f>
        <v>0</v>
      </c>
      <c r="O10" s="8">
        <f>IFERROR(VLOOKUP($A10,Data!$1:$1048576,20,FALSE),)</f>
        <v>0</v>
      </c>
      <c r="P10" s="8">
        <f>IFERROR(VLOOKUP($A10,Data!$1:$1048576,21,FALSE),)</f>
        <v>0</v>
      </c>
      <c r="Q10" s="8">
        <f>IFERROR(VLOOKUP($A10,Data!$1:$1048576,22,FALSE),)</f>
        <v>0</v>
      </c>
      <c r="R10" s="8">
        <f>IFERROR(VLOOKUP($A10,Data!$1:$1048576,23,FALSE),)</f>
        <v>0</v>
      </c>
      <c r="S10" s="8">
        <f>IFERROR(VLOOKUP($A10,Data!$1:$1048576,24,FALSE),)</f>
        <v>0</v>
      </c>
      <c r="T10" s="8">
        <f>IFERROR(VLOOKUP($A10,Data!$1:$1048576,25,FALSE),)</f>
        <v>0</v>
      </c>
      <c r="U10" s="8">
        <f>IFERROR(VLOOKUP($A10,Data!$1:$1048576,26,FALSE),)</f>
        <v>0</v>
      </c>
      <c r="V10" s="8">
        <f>IFERROR(VLOOKUP($A10,Data!$1:$1048576,27,FALSE),)</f>
        <v>0</v>
      </c>
      <c r="W10" s="8">
        <f>IFERROR(VLOOKUP($A10,Data!$1:$1048576,28,FALSE),)</f>
        <v>0</v>
      </c>
      <c r="X10" s="8">
        <f>IFERROR(VLOOKUP($A10,Data!$1:$1048576,29,FALSE),)</f>
        <v>0</v>
      </c>
      <c r="Y10" s="8">
        <f>IFERROR(VLOOKUP($A10,Data!$1:$1048576,30,FALSE),)</f>
        <v>0</v>
      </c>
      <c r="Z10" s="8">
        <f>IFERROR(VLOOKUP($A10,Data!$1:$1048576,31,FALSE),)</f>
        <v>0</v>
      </c>
      <c r="AA10" s="8">
        <f>IFERROR(VLOOKUP($A10,Data!$1:$1048576,32,FALSE),)</f>
        <v>0</v>
      </c>
      <c r="AB10" s="8">
        <f>IFERROR(VLOOKUP($A10,Data!$1:$1048576,33,FALSE),)</f>
        <v>0</v>
      </c>
    </row>
    <row r="11" spans="1:28" hidden="1" x14ac:dyDescent="0.2">
      <c r="A11" s="8">
        <f>Data!A103</f>
        <v>0</v>
      </c>
      <c r="B11" s="9">
        <f>IFERROR(VLOOKUP($A11,Data!$1:$1048576,34,FALSE),)</f>
        <v>0</v>
      </c>
      <c r="C11" s="9">
        <f>IFERROR(VLOOKUP($A11,Data!$1:$1048576,2,FALSE),)</f>
        <v>0</v>
      </c>
      <c r="D11" s="9">
        <f>IFERROR(VLOOKUP($A11,Data!$1:$1048576,3,FALSE),)</f>
        <v>0</v>
      </c>
      <c r="E11" s="9">
        <f>IFERROR(VLOOKUP($A11,Data!$1:$1048576,4,FALSE),)</f>
        <v>0</v>
      </c>
      <c r="F11" s="9">
        <f>IFERROR(VLOOKUP($A11,Data!$1:$1048576,6,FALSE),)</f>
        <v>0</v>
      </c>
      <c r="G11" s="9">
        <f>IFERROR(VLOOKUP($A11,Data!$1:$1048576,7,FALSE),)</f>
        <v>0</v>
      </c>
      <c r="H11" s="8">
        <f>IFERROR(VLOOKUP($A11,Data!$1:$1048576,13,FALSE),)</f>
        <v>0</v>
      </c>
      <c r="I11" s="8">
        <f>IFERROR(VLOOKUP($A11,Data!$1:$1048576,14,FALSE),)</f>
        <v>0</v>
      </c>
      <c r="J11" s="8">
        <f>IFERROR(VLOOKUP($A11,Data!$1:$1048576,15,FALSE),)</f>
        <v>0</v>
      </c>
      <c r="K11" s="8">
        <f>IFERROR(VLOOKUP($A11,Data!$1:$1048576,16,FALSE),)</f>
        <v>0</v>
      </c>
      <c r="L11" s="8">
        <f>IFERROR(VLOOKUP($A11,Data!$1:$1048576,17,FALSE),)</f>
        <v>0</v>
      </c>
      <c r="M11" s="8">
        <f>IFERROR(VLOOKUP($A11,Data!$1:$1048576,18,FALSE),)</f>
        <v>0</v>
      </c>
      <c r="N11" s="8">
        <f>IFERROR(VLOOKUP($A11,Data!$1:$1048576,19,FALSE),)</f>
        <v>0</v>
      </c>
      <c r="O11" s="8">
        <f>IFERROR(VLOOKUP($A11,Data!$1:$1048576,20,FALSE),)</f>
        <v>0</v>
      </c>
      <c r="P11" s="8">
        <f>IFERROR(VLOOKUP($A11,Data!$1:$1048576,21,FALSE),)</f>
        <v>0</v>
      </c>
      <c r="Q11" s="8">
        <f>IFERROR(VLOOKUP($A11,Data!$1:$1048576,22,FALSE),)</f>
        <v>0</v>
      </c>
      <c r="R11" s="8">
        <f>IFERROR(VLOOKUP($A11,Data!$1:$1048576,23,FALSE),)</f>
        <v>0</v>
      </c>
      <c r="S11" s="8">
        <f>IFERROR(VLOOKUP($A11,Data!$1:$1048576,24,FALSE),)</f>
        <v>0</v>
      </c>
      <c r="T11" s="8">
        <f>IFERROR(VLOOKUP($A11,Data!$1:$1048576,25,FALSE),)</f>
        <v>0</v>
      </c>
      <c r="U11" s="8">
        <f>IFERROR(VLOOKUP($A11,Data!$1:$1048576,26,FALSE),)</f>
        <v>0</v>
      </c>
      <c r="V11" s="8">
        <f>IFERROR(VLOOKUP($A11,Data!$1:$1048576,27,FALSE),)</f>
        <v>0</v>
      </c>
      <c r="W11" s="8">
        <f>IFERROR(VLOOKUP($A11,Data!$1:$1048576,28,FALSE),)</f>
        <v>0</v>
      </c>
      <c r="X11" s="8">
        <f>IFERROR(VLOOKUP($A11,Data!$1:$1048576,29,FALSE),)</f>
        <v>0</v>
      </c>
      <c r="Y11" s="8">
        <f>IFERROR(VLOOKUP($A11,Data!$1:$1048576,30,FALSE),)</f>
        <v>0</v>
      </c>
      <c r="Z11" s="8">
        <f>IFERROR(VLOOKUP($A11,Data!$1:$1048576,31,FALSE),)</f>
        <v>0</v>
      </c>
      <c r="AA11" s="8">
        <f>IFERROR(VLOOKUP($A11,Data!$1:$1048576,32,FALSE),)</f>
        <v>0</v>
      </c>
      <c r="AB11" s="8">
        <f>IFERROR(VLOOKUP($A11,Data!$1:$1048576,33,FALSE),)</f>
        <v>0</v>
      </c>
    </row>
    <row r="12" spans="1:28" hidden="1" x14ac:dyDescent="0.2">
      <c r="A12" s="8">
        <f>Data!A104</f>
        <v>0</v>
      </c>
      <c r="B12" s="9">
        <f>IFERROR(VLOOKUP($A12,Data!$1:$1048576,34,FALSE),)</f>
        <v>0</v>
      </c>
      <c r="C12" s="9">
        <f>IFERROR(VLOOKUP($A12,Data!$1:$1048576,2,FALSE),)</f>
        <v>0</v>
      </c>
      <c r="D12" s="9">
        <f>IFERROR(VLOOKUP($A12,Data!$1:$1048576,3,FALSE),)</f>
        <v>0</v>
      </c>
      <c r="E12" s="9">
        <f>IFERROR(VLOOKUP($A12,Data!$1:$1048576,4,FALSE),)</f>
        <v>0</v>
      </c>
      <c r="F12" s="9">
        <f>IFERROR(VLOOKUP($A12,Data!$1:$1048576,6,FALSE),)</f>
        <v>0</v>
      </c>
      <c r="G12" s="9">
        <f>IFERROR(VLOOKUP($A12,Data!$1:$1048576,7,FALSE),)</f>
        <v>0</v>
      </c>
      <c r="H12" s="8">
        <f>IFERROR(VLOOKUP($A12,Data!$1:$1048576,13,FALSE),)</f>
        <v>0</v>
      </c>
      <c r="I12" s="8">
        <f>IFERROR(VLOOKUP($A12,Data!$1:$1048576,14,FALSE),)</f>
        <v>0</v>
      </c>
      <c r="J12" s="8">
        <f>IFERROR(VLOOKUP($A12,Data!$1:$1048576,15,FALSE),)</f>
        <v>0</v>
      </c>
      <c r="K12" s="8">
        <f>IFERROR(VLOOKUP($A12,Data!$1:$1048576,16,FALSE),)</f>
        <v>0</v>
      </c>
      <c r="L12" s="8">
        <f>IFERROR(VLOOKUP($A12,Data!$1:$1048576,17,FALSE),)</f>
        <v>0</v>
      </c>
      <c r="M12" s="8">
        <f>IFERROR(VLOOKUP($A12,Data!$1:$1048576,18,FALSE),)</f>
        <v>0</v>
      </c>
      <c r="N12" s="8">
        <f>IFERROR(VLOOKUP($A12,Data!$1:$1048576,19,FALSE),)</f>
        <v>0</v>
      </c>
      <c r="O12" s="8">
        <f>IFERROR(VLOOKUP($A12,Data!$1:$1048576,20,FALSE),)</f>
        <v>0</v>
      </c>
      <c r="P12" s="8">
        <f>IFERROR(VLOOKUP($A12,Data!$1:$1048576,21,FALSE),)</f>
        <v>0</v>
      </c>
      <c r="Q12" s="8">
        <f>IFERROR(VLOOKUP($A12,Data!$1:$1048576,22,FALSE),)</f>
        <v>0</v>
      </c>
      <c r="R12" s="8">
        <f>IFERROR(VLOOKUP($A12,Data!$1:$1048576,23,FALSE),)</f>
        <v>0</v>
      </c>
      <c r="S12" s="8">
        <f>IFERROR(VLOOKUP($A12,Data!$1:$1048576,24,FALSE),)</f>
        <v>0</v>
      </c>
      <c r="T12" s="8">
        <f>IFERROR(VLOOKUP($A12,Data!$1:$1048576,25,FALSE),)</f>
        <v>0</v>
      </c>
      <c r="U12" s="8">
        <f>IFERROR(VLOOKUP($A12,Data!$1:$1048576,26,FALSE),)</f>
        <v>0</v>
      </c>
      <c r="V12" s="8">
        <f>IFERROR(VLOOKUP($A12,Data!$1:$1048576,27,FALSE),)</f>
        <v>0</v>
      </c>
      <c r="W12" s="8">
        <f>IFERROR(VLOOKUP($A12,Data!$1:$1048576,28,FALSE),)</f>
        <v>0</v>
      </c>
      <c r="X12" s="8">
        <f>IFERROR(VLOOKUP($A12,Data!$1:$1048576,29,FALSE),)</f>
        <v>0</v>
      </c>
      <c r="Y12" s="8">
        <f>IFERROR(VLOOKUP($A12,Data!$1:$1048576,30,FALSE),)</f>
        <v>0</v>
      </c>
      <c r="Z12" s="8">
        <f>IFERROR(VLOOKUP($A12,Data!$1:$1048576,31,FALSE),)</f>
        <v>0</v>
      </c>
      <c r="AA12" s="8">
        <f>IFERROR(VLOOKUP($A12,Data!$1:$1048576,32,FALSE),)</f>
        <v>0</v>
      </c>
      <c r="AB12" s="8">
        <f>IFERROR(VLOOKUP($A12,Data!$1:$1048576,33,FALSE),)</f>
        <v>0</v>
      </c>
    </row>
    <row r="13" spans="1:28" hidden="1" x14ac:dyDescent="0.2">
      <c r="A13" s="8">
        <f>Data!A105</f>
        <v>0</v>
      </c>
      <c r="B13" s="9">
        <f>IFERROR(VLOOKUP($A13,Data!$1:$1048576,34,FALSE),)</f>
        <v>0</v>
      </c>
      <c r="C13" s="9">
        <f>IFERROR(VLOOKUP($A13,Data!$1:$1048576,2,FALSE),)</f>
        <v>0</v>
      </c>
      <c r="D13" s="9">
        <f>IFERROR(VLOOKUP($A13,Data!$1:$1048576,3,FALSE),)</f>
        <v>0</v>
      </c>
      <c r="E13" s="9">
        <f>IFERROR(VLOOKUP($A13,Data!$1:$1048576,4,FALSE),)</f>
        <v>0</v>
      </c>
      <c r="F13" s="9">
        <f>IFERROR(VLOOKUP($A13,Data!$1:$1048576,6,FALSE),)</f>
        <v>0</v>
      </c>
      <c r="G13" s="9">
        <f>IFERROR(VLOOKUP($A13,Data!$1:$1048576,7,FALSE),)</f>
        <v>0</v>
      </c>
      <c r="H13" s="8">
        <f>IFERROR(VLOOKUP($A13,Data!$1:$1048576,13,FALSE),)</f>
        <v>0</v>
      </c>
      <c r="I13" s="8">
        <f>IFERROR(VLOOKUP($A13,Data!$1:$1048576,14,FALSE),)</f>
        <v>0</v>
      </c>
      <c r="J13" s="8">
        <f>IFERROR(VLOOKUP($A13,Data!$1:$1048576,15,FALSE),)</f>
        <v>0</v>
      </c>
      <c r="K13" s="8">
        <f>IFERROR(VLOOKUP($A13,Data!$1:$1048576,16,FALSE),)</f>
        <v>0</v>
      </c>
      <c r="L13" s="8">
        <f>IFERROR(VLOOKUP($A13,Data!$1:$1048576,17,FALSE),)</f>
        <v>0</v>
      </c>
      <c r="M13" s="8">
        <f>IFERROR(VLOOKUP($A13,Data!$1:$1048576,18,FALSE),)</f>
        <v>0</v>
      </c>
      <c r="N13" s="8">
        <f>IFERROR(VLOOKUP($A13,Data!$1:$1048576,19,FALSE),)</f>
        <v>0</v>
      </c>
      <c r="O13" s="8">
        <f>IFERROR(VLOOKUP($A13,Data!$1:$1048576,20,FALSE),)</f>
        <v>0</v>
      </c>
      <c r="P13" s="8">
        <f>IFERROR(VLOOKUP($A13,Data!$1:$1048576,21,FALSE),)</f>
        <v>0</v>
      </c>
      <c r="Q13" s="8">
        <f>IFERROR(VLOOKUP($A13,Data!$1:$1048576,22,FALSE),)</f>
        <v>0</v>
      </c>
      <c r="R13" s="8">
        <f>IFERROR(VLOOKUP($A13,Data!$1:$1048576,23,FALSE),)</f>
        <v>0</v>
      </c>
      <c r="S13" s="8">
        <f>IFERROR(VLOOKUP($A13,Data!$1:$1048576,24,FALSE),)</f>
        <v>0</v>
      </c>
      <c r="T13" s="8">
        <f>IFERROR(VLOOKUP($A13,Data!$1:$1048576,25,FALSE),)</f>
        <v>0</v>
      </c>
      <c r="U13" s="8">
        <f>IFERROR(VLOOKUP($A13,Data!$1:$1048576,26,FALSE),)</f>
        <v>0</v>
      </c>
      <c r="V13" s="8">
        <f>IFERROR(VLOOKUP($A13,Data!$1:$1048576,27,FALSE),)</f>
        <v>0</v>
      </c>
      <c r="W13" s="8">
        <f>IFERROR(VLOOKUP($A13,Data!$1:$1048576,28,FALSE),)</f>
        <v>0</v>
      </c>
      <c r="X13" s="8">
        <f>IFERROR(VLOOKUP($A13,Data!$1:$1048576,29,FALSE),)</f>
        <v>0</v>
      </c>
      <c r="Y13" s="8">
        <f>IFERROR(VLOOKUP($A13,Data!$1:$1048576,30,FALSE),)</f>
        <v>0</v>
      </c>
      <c r="Z13" s="8">
        <f>IFERROR(VLOOKUP($A13,Data!$1:$1048576,31,FALSE),)</f>
        <v>0</v>
      </c>
      <c r="AA13" s="8">
        <f>IFERROR(VLOOKUP($A13,Data!$1:$1048576,32,FALSE),)</f>
        <v>0</v>
      </c>
      <c r="AB13" s="8">
        <f>IFERROR(VLOOKUP($A13,Data!$1:$1048576,33,FALSE),)</f>
        <v>0</v>
      </c>
    </row>
    <row r="14" spans="1:28" x14ac:dyDescent="0.2">
      <c r="A14" s="10"/>
    </row>
    <row r="17" spans="21:21" x14ac:dyDescent="0.2">
      <c r="U17" s="1"/>
    </row>
    <row r="18" spans="21:21" x14ac:dyDescent="0.2">
      <c r="U18" s="23"/>
    </row>
    <row r="19" spans="21:21" x14ac:dyDescent="0.2">
      <c r="U19" s="23"/>
    </row>
  </sheetData>
  <pageMargins left="0.7" right="0.7" top="0.75" bottom="0.75" header="0.3" footer="0.3"/>
  <pageSetup scale="7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5F662-24A1-47F0-9DE6-7C5930BDA1ED}">
  <sheetPr>
    <tabColor theme="8" tint="0.39997558519241921"/>
    <pageSetUpPr fitToPage="1"/>
  </sheetPr>
  <dimension ref="A1:AB19"/>
  <sheetViews>
    <sheetView workbookViewId="0">
      <selection activeCell="N1" sqref="N1:N1048576"/>
    </sheetView>
  </sheetViews>
  <sheetFormatPr defaultColWidth="9.14453125" defaultRowHeight="15" x14ac:dyDescent="0.2"/>
  <cols>
    <col min="1" max="5" width="8.47265625" customWidth="1"/>
    <col min="6" max="6" width="11.703125" bestFit="1" customWidth="1"/>
    <col min="7" max="7" width="16.6796875" customWidth="1"/>
    <col min="8" max="8" width="12.23828125" hidden="1" customWidth="1"/>
    <col min="9" max="9" width="10.22265625" hidden="1" customWidth="1"/>
    <col min="10" max="10" width="9.68359375" hidden="1" customWidth="1"/>
    <col min="11" max="11" width="8.7421875" hidden="1" customWidth="1"/>
    <col min="12" max="12" width="8.875" hidden="1" customWidth="1"/>
    <col min="13" max="13" width="9.4140625" hidden="1" customWidth="1"/>
    <col min="14" max="14" width="9.953125" hidden="1" customWidth="1"/>
    <col min="15" max="15" width="9.953125" bestFit="1" customWidth="1"/>
    <col min="16" max="16" width="8.47265625" bestFit="1" customWidth="1"/>
    <col min="17" max="17" width="9.4140625" bestFit="1" customWidth="1"/>
    <col min="18" max="19" width="9.4140625" hidden="1" customWidth="1"/>
    <col min="20" max="21" width="8.47265625" hidden="1" customWidth="1"/>
    <col min="22" max="25" width="9.4140625" hidden="1" customWidth="1"/>
    <col min="26" max="28" width="10.4921875" hidden="1" customWidth="1"/>
    <col min="29" max="29" width="9.14453125" customWidth="1"/>
  </cols>
  <sheetData>
    <row r="1" spans="1:28" ht="19.5" thickBot="1" x14ac:dyDescent="0.3">
      <c r="A1" s="7" t="str">
        <f>E4</f>
        <v>Kurt</v>
      </c>
      <c r="B1" s="6"/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0.23</v>
      </c>
      <c r="C3" s="12"/>
      <c r="D3" s="14"/>
      <c r="E3" s="12"/>
      <c r="F3" s="12"/>
      <c r="G3" s="12"/>
      <c r="H3" s="11">
        <f>'Rain Totals'!H2</f>
        <v>0</v>
      </c>
      <c r="I3" s="11">
        <f>'Rain Totals'!I2</f>
        <v>0.03</v>
      </c>
      <c r="J3" s="11">
        <f>'Rain Totals'!J2</f>
        <v>0</v>
      </c>
      <c r="K3" s="11">
        <f>'Rain Totals'!K2</f>
        <v>0</v>
      </c>
      <c r="L3" s="11">
        <f>'Rain Totals'!L2</f>
        <v>0.2</v>
      </c>
      <c r="M3" s="11">
        <f>'Rain Totals'!M2</f>
        <v>0</v>
      </c>
      <c r="N3" s="11">
        <f>'Rain Totals'!N2</f>
        <v>0</v>
      </c>
      <c r="O3" s="11">
        <f>'Rain Totals'!O2</f>
        <v>0</v>
      </c>
      <c r="P3" s="11">
        <f>'Rain Totals'!P2</f>
        <v>0</v>
      </c>
      <c r="Q3" s="11">
        <f>'Rain Totals'!Q2</f>
        <v>0</v>
      </c>
      <c r="R3" s="11">
        <f>'Rain Totals'!R2</f>
        <v>0</v>
      </c>
      <c r="S3" s="11">
        <f>'Rain Totals'!S2</f>
        <v>0</v>
      </c>
      <c r="T3" s="11">
        <f>'Rain Totals'!T2</f>
        <v>0</v>
      </c>
      <c r="U3" s="11">
        <f>'Rain Totals'!U2</f>
        <v>0</v>
      </c>
      <c r="V3" s="11">
        <f>'Rain Totals'!V2</f>
        <v>0</v>
      </c>
      <c r="W3" s="11">
        <f>'Rain Totals'!W2</f>
        <v>0</v>
      </c>
      <c r="X3" s="11">
        <f>'Rain Totals'!X2</f>
        <v>0</v>
      </c>
      <c r="Y3" s="11">
        <f>'Rain Totals'!Y2</f>
        <v>0</v>
      </c>
      <c r="Z3" s="11">
        <f>'Rain Totals'!Z2</f>
        <v>0</v>
      </c>
      <c r="AA3" s="11">
        <f>'Rain Totals'!AA2</f>
        <v>0</v>
      </c>
      <c r="AB3" s="11">
        <f>'Rain Totals'!AB2</f>
        <v>0</v>
      </c>
    </row>
    <row r="4" spans="1:28" x14ac:dyDescent="0.2">
      <c r="A4" s="8" t="str">
        <f>Data!A325</f>
        <v>.ET 32</v>
      </c>
      <c r="B4" s="9">
        <f>IFERROR(VLOOKUP($A4,Data!$1:$1048576,34,FALSE),)</f>
        <v>21.750000000000007</v>
      </c>
      <c r="C4" s="9" t="str">
        <f>IFERROR(VLOOKUP($A4,Data!$1:$1048576,2,FALSE),)</f>
        <v>Imperial</v>
      </c>
      <c r="D4" s="9" t="str">
        <f>IFERROR(VLOOKUP($A4,Data!$1:$1048576,3,FALSE),)</f>
        <v>32</v>
      </c>
      <c r="E4" s="9" t="str">
        <f>IFERROR(VLOOKUP($A4,Data!$1:$1048576,4,FALSE),)</f>
        <v>Kurt</v>
      </c>
      <c r="F4" s="9" t="str">
        <f>IFERROR(VLOOKUP($A4,Data!$1:$1048576,6,FALSE),)</f>
        <v>Spring Grain</v>
      </c>
      <c r="G4" s="9" t="str">
        <f>IFERROR(VLOOKUP($A4,Data!$1:$1048576,7,FALSE),)</f>
        <v>Lott Rent</v>
      </c>
      <c r="H4" s="8">
        <f>IFERROR(VLOOKUP($A4,Data!$1:$1048576,13,FALSE),)</f>
        <v>2.2400000000000002</v>
      </c>
      <c r="I4" s="8">
        <f>IFERROR(VLOOKUP($A4,Data!$1:$1048576,14,FALSE),)</f>
        <v>2.0300000000000011</v>
      </c>
      <c r="J4" s="8">
        <f>IFERROR(VLOOKUP($A4,Data!$1:$1048576,15,FALSE),)</f>
        <v>1.9900000000000002</v>
      </c>
      <c r="K4" s="8">
        <f>IFERROR(VLOOKUP($A4,Data!$1:$1048576,16,FALSE),)</f>
        <v>1.9400000000000013</v>
      </c>
      <c r="L4" s="8">
        <f>IFERROR(VLOOKUP($A4,Data!$1:$1048576,17,FALSE),)</f>
        <v>1.6800000000000015</v>
      </c>
      <c r="M4" s="8">
        <f>IFERROR(VLOOKUP($A4,Data!$1:$1048576,18,FALSE),)</f>
        <v>1.6899999999999977</v>
      </c>
      <c r="N4" s="8">
        <f>IFERROR(VLOOKUP($A4,Data!$1:$1048576,19,FALSE),)</f>
        <v>1.7699999999999996</v>
      </c>
      <c r="O4" s="8">
        <f>IFERROR(VLOOKUP($A4,Data!$1:$1048576,20,FALSE),)</f>
        <v>1.8200000000000003</v>
      </c>
      <c r="P4" s="8">
        <f>IFERROR(VLOOKUP($A4,Data!$1:$1048576,21,FALSE),)</f>
        <v>1.610000000000003</v>
      </c>
      <c r="Q4" s="8">
        <f>IFERROR(VLOOKUP($A4,Data!$1:$1048576,22,FALSE),)</f>
        <v>1.2200000000000024</v>
      </c>
      <c r="R4" s="8">
        <f>IFERROR(VLOOKUP($A4,Data!$1:$1048576,23,FALSE),)</f>
        <v>0.12999999999999901</v>
      </c>
      <c r="S4" s="8">
        <f>IFERROR(VLOOKUP($A4,Data!$1:$1048576,24,FALSE),)</f>
        <v>0</v>
      </c>
      <c r="T4" s="8">
        <f>IFERROR(VLOOKUP($A4,Data!$1:$1048576,25,FALSE),)</f>
        <v>0</v>
      </c>
      <c r="U4" s="8">
        <f>IFERROR(VLOOKUP($A4,Data!$1:$1048576,26,FALSE),)</f>
        <v>0</v>
      </c>
      <c r="V4" s="8">
        <f>IFERROR(VLOOKUP($A4,Data!$1:$1048576,27,FALSE),)</f>
        <v>0</v>
      </c>
      <c r="W4" s="8">
        <f>IFERROR(VLOOKUP($A4,Data!$1:$1048576,28,FALSE),)</f>
        <v>0</v>
      </c>
      <c r="X4" s="8">
        <f>IFERROR(VLOOKUP($A4,Data!$1:$1048576,29,FALSE),)</f>
        <v>0</v>
      </c>
      <c r="Y4" s="8">
        <f>IFERROR(VLOOKUP($A4,Data!$1:$1048576,30,FALSE),)</f>
        <v>0</v>
      </c>
      <c r="Z4" s="8">
        <f>IFERROR(VLOOKUP($A4,Data!$1:$1048576,31,FALSE),)</f>
        <v>0</v>
      </c>
      <c r="AA4" s="8">
        <f>IFERROR(VLOOKUP($A4,Data!$1:$1048576,32,FALSE),)</f>
        <v>0</v>
      </c>
      <c r="AB4" s="8">
        <f>IFERROR(VLOOKUP($A4,Data!$1:$1048576,33,FALSE),)</f>
        <v>0</v>
      </c>
    </row>
    <row r="5" spans="1:28" x14ac:dyDescent="0.2">
      <c r="A5" s="8" t="str">
        <f>Data!A326</f>
        <v>I-26</v>
      </c>
      <c r="B5" s="9">
        <f>IFERROR(VLOOKUP($A5,Data!$1:$1048576,34,FALSE),)</f>
        <v>0</v>
      </c>
      <c r="C5" s="9" t="str">
        <f>IFERROR(VLOOKUP($A5,Data!$1:$1048576,2,FALSE),)</f>
        <v>Imperial</v>
      </c>
      <c r="D5" s="9" t="str">
        <f>IFERROR(VLOOKUP($A5,Data!$1:$1048576,3,FALSE),)</f>
        <v>32</v>
      </c>
      <c r="E5" s="9" t="str">
        <f>IFERROR(VLOOKUP($A5,Data!$1:$1048576,4,FALSE),)</f>
        <v>Kurt</v>
      </c>
      <c r="F5" s="9" t="str">
        <f>IFERROR(VLOOKUP($A5,Data!$1:$1048576,6,FALSE),)</f>
        <v>Spring Grain</v>
      </c>
      <c r="G5" s="9" t="str">
        <f>IFERROR(VLOOKUP($A5,Data!$1:$1048576,7,FALSE),)</f>
        <v>Lott Rent</v>
      </c>
      <c r="H5" s="8" t="str">
        <f>IFERROR(VLOOKUP($A5,Data!$1:$1048576,13,FALSE),)</f>
        <v/>
      </c>
      <c r="I5" s="8">
        <f>IFERROR(VLOOKUP($A5,Data!$1:$1048576,14,FALSE),)</f>
        <v>0</v>
      </c>
      <c r="J5" s="8">
        <f>IFERROR(VLOOKUP($A5,Data!$1:$1048576,15,FALSE),)</f>
        <v>0</v>
      </c>
      <c r="K5" s="8">
        <f>IFERROR(VLOOKUP($A5,Data!$1:$1048576,16,FALSE),)</f>
        <v>0</v>
      </c>
      <c r="L5" s="8">
        <f>IFERROR(VLOOKUP($A5,Data!$1:$1048576,17,FALSE),)</f>
        <v>0</v>
      </c>
      <c r="M5" s="8">
        <f>IFERROR(VLOOKUP($A5,Data!$1:$1048576,18,FALSE),)</f>
        <v>0</v>
      </c>
      <c r="N5" s="8">
        <f>IFERROR(VLOOKUP($A5,Data!$1:$1048576,19,FALSE),)</f>
        <v>0</v>
      </c>
      <c r="O5" s="8">
        <f>IFERROR(VLOOKUP($A5,Data!$1:$1048576,20,FALSE),)</f>
        <v>0</v>
      </c>
      <c r="P5" s="8">
        <f>IFERROR(VLOOKUP($A5,Data!$1:$1048576,21,FALSE),)</f>
        <v>0</v>
      </c>
      <c r="Q5" s="8">
        <f>IFERROR(VLOOKUP($A5,Data!$1:$1048576,22,FALSE),)</f>
        <v>0</v>
      </c>
      <c r="R5" s="8">
        <f>IFERROR(VLOOKUP($A5,Data!$1:$1048576,23,FALSE),)</f>
        <v>0</v>
      </c>
      <c r="S5" s="8">
        <f>IFERROR(VLOOKUP($A5,Data!$1:$1048576,24,FALSE),)</f>
        <v>0</v>
      </c>
      <c r="T5" s="8">
        <f>IFERROR(VLOOKUP($A5,Data!$1:$1048576,25,FALSE),)</f>
        <v>0</v>
      </c>
      <c r="U5" s="8">
        <f>IFERROR(VLOOKUP($A5,Data!$1:$1048576,26,FALSE),)</f>
        <v>0</v>
      </c>
      <c r="V5" s="8">
        <f>IFERROR(VLOOKUP($A5,Data!$1:$1048576,27,FALSE),)</f>
        <v>0</v>
      </c>
      <c r="W5" s="8">
        <f>IFERROR(VLOOKUP($A5,Data!$1:$1048576,28,FALSE),)</f>
        <v>0</v>
      </c>
      <c r="X5" s="8">
        <f>IFERROR(VLOOKUP($A5,Data!$1:$1048576,29,FALSE),)</f>
        <v>0</v>
      </c>
      <c r="Y5" s="8">
        <f>IFERROR(VLOOKUP($A5,Data!$1:$1048576,30,FALSE),)</f>
        <v>0</v>
      </c>
      <c r="Z5" s="8">
        <f>IFERROR(VLOOKUP($A5,Data!$1:$1048576,31,FALSE),)</f>
        <v>0</v>
      </c>
      <c r="AA5" s="8">
        <f>IFERROR(VLOOKUP($A5,Data!$1:$1048576,32,FALSE),)</f>
        <v>0</v>
      </c>
      <c r="AB5" s="8">
        <f>IFERROR(VLOOKUP($A5,Data!$1:$1048576,33,FALSE),)</f>
        <v>0</v>
      </c>
    </row>
    <row r="6" spans="1:28" x14ac:dyDescent="0.2">
      <c r="A6" s="8" t="str">
        <f>Data!A327</f>
        <v>I-27</v>
      </c>
      <c r="B6" s="9">
        <f>IFERROR(VLOOKUP($A6,Data!$1:$1048576,34,FALSE),)</f>
        <v>19.600000000000001</v>
      </c>
      <c r="C6" s="9" t="str">
        <f>IFERROR(VLOOKUP($A6,Data!$1:$1048576,2,FALSE),)</f>
        <v>Imperial</v>
      </c>
      <c r="D6" s="9" t="str">
        <f>IFERROR(VLOOKUP($A6,Data!$1:$1048576,3,FALSE),)</f>
        <v>32</v>
      </c>
      <c r="E6" s="9" t="str">
        <f>IFERROR(VLOOKUP($A6,Data!$1:$1048576,4,FALSE),)</f>
        <v>Kurt</v>
      </c>
      <c r="F6" s="9" t="str">
        <f>IFERROR(VLOOKUP($A6,Data!$1:$1048576,6,FALSE),)</f>
        <v>Spring Grain</v>
      </c>
      <c r="G6" s="9" t="str">
        <f>IFERROR(VLOOKUP($A6,Data!$1:$1048576,7,FALSE),)</f>
        <v>Lott Rent</v>
      </c>
      <c r="H6" s="8" t="str">
        <f>IFERROR(VLOOKUP($A6,Data!$1:$1048576,13,FALSE),)</f>
        <v/>
      </c>
      <c r="I6" s="8">
        <f>IFERROR(VLOOKUP($A6,Data!$1:$1048576,14,FALSE),)</f>
        <v>1.47</v>
      </c>
      <c r="J6" s="8">
        <f>IFERROR(VLOOKUP($A6,Data!$1:$1048576,15,FALSE),)</f>
        <v>2.34</v>
      </c>
      <c r="K6" s="8">
        <f>IFERROR(VLOOKUP($A6,Data!$1:$1048576,16,FALSE),)</f>
        <v>5.1700000000000008</v>
      </c>
      <c r="L6" s="8">
        <f>IFERROR(VLOOKUP($A6,Data!$1:$1048576,17,FALSE),)</f>
        <v>1.9800000000000004</v>
      </c>
      <c r="M6" s="8">
        <f>IFERROR(VLOOKUP($A6,Data!$1:$1048576,18,FALSE),)</f>
        <v>2.3000000000000007</v>
      </c>
      <c r="N6" s="8">
        <f>IFERROR(VLOOKUP($A6,Data!$1:$1048576,19,FALSE),)</f>
        <v>2.1400000000000006</v>
      </c>
      <c r="O6" s="8">
        <f>IFERROR(VLOOKUP($A6,Data!$1:$1048576,20,FALSE),)</f>
        <v>0.16999999999999815</v>
      </c>
      <c r="P6" s="8">
        <f>IFERROR(VLOOKUP($A6,Data!$1:$1048576,21,FALSE),)</f>
        <v>0</v>
      </c>
      <c r="Q6" s="8">
        <f>IFERROR(VLOOKUP($A6,Data!$1:$1048576,22,FALSE),)</f>
        <v>0</v>
      </c>
      <c r="R6" s="8">
        <f>IFERROR(VLOOKUP($A6,Data!$1:$1048576,23,FALSE),)</f>
        <v>0</v>
      </c>
      <c r="S6" s="8">
        <f>IFERROR(VLOOKUP($A6,Data!$1:$1048576,24,FALSE),)</f>
        <v>0</v>
      </c>
      <c r="T6" s="8">
        <f>IFERROR(VLOOKUP($A6,Data!$1:$1048576,25,FALSE),)</f>
        <v>0</v>
      </c>
      <c r="U6" s="8">
        <f>IFERROR(VLOOKUP($A6,Data!$1:$1048576,26,FALSE),)</f>
        <v>1.0000000000001563E-2</v>
      </c>
      <c r="V6" s="8">
        <f>IFERROR(VLOOKUP($A6,Data!$1:$1048576,27,FALSE),)</f>
        <v>0</v>
      </c>
      <c r="W6" s="8">
        <f>IFERROR(VLOOKUP($A6,Data!$1:$1048576,28,FALSE),)</f>
        <v>0</v>
      </c>
      <c r="X6" s="8">
        <f>IFERROR(VLOOKUP($A6,Data!$1:$1048576,29,FALSE),)</f>
        <v>0</v>
      </c>
      <c r="Y6" s="8">
        <f>IFERROR(VLOOKUP($A6,Data!$1:$1048576,30,FALSE),)</f>
        <v>0</v>
      </c>
      <c r="Z6" s="8">
        <f>IFERROR(VLOOKUP($A6,Data!$1:$1048576,31,FALSE),)</f>
        <v>0</v>
      </c>
      <c r="AA6" s="8">
        <f>IFERROR(VLOOKUP($A6,Data!$1:$1048576,32,FALSE),)</f>
        <v>0</v>
      </c>
      <c r="AB6" s="8">
        <f>IFERROR(VLOOKUP($A6,Data!$1:$1048576,33,FALSE),)</f>
        <v>0</v>
      </c>
    </row>
    <row r="7" spans="1:28" x14ac:dyDescent="0.2">
      <c r="A7" s="8" t="str">
        <f>Data!A328</f>
        <v>I-30</v>
      </c>
      <c r="B7" s="9">
        <f>IFERROR(VLOOKUP($A7,Data!$1:$1048576,34,FALSE),)</f>
        <v>0</v>
      </c>
      <c r="C7" s="9" t="str">
        <f>IFERROR(VLOOKUP($A7,Data!$1:$1048576,2,FALSE),)</f>
        <v>Imperial</v>
      </c>
      <c r="D7" s="9" t="str">
        <f>IFERROR(VLOOKUP($A7,Data!$1:$1048576,3,FALSE),)</f>
        <v>32</v>
      </c>
      <c r="E7" s="9" t="str">
        <f>IFERROR(VLOOKUP($A7,Data!$1:$1048576,4,FALSE),)</f>
        <v>Kurt</v>
      </c>
      <c r="F7" s="9" t="str">
        <f>IFERROR(VLOOKUP($A7,Data!$1:$1048576,6,FALSE),)</f>
        <v>Spring Grain</v>
      </c>
      <c r="G7" s="9" t="str">
        <f>IFERROR(VLOOKUP($A7,Data!$1:$1048576,7,FALSE),)</f>
        <v>Lott Rent</v>
      </c>
      <c r="H7" s="8">
        <f>IFERROR(VLOOKUP($A7,Data!$1:$1048576,13,FALSE),)</f>
        <v>0</v>
      </c>
      <c r="I7" s="8">
        <f>IFERROR(VLOOKUP($A7,Data!$1:$1048576,14,FALSE),)</f>
        <v>0</v>
      </c>
      <c r="J7" s="8">
        <f>IFERROR(VLOOKUP($A7,Data!$1:$1048576,15,FALSE),)</f>
        <v>0</v>
      </c>
      <c r="K7" s="8">
        <f>IFERROR(VLOOKUP($A7,Data!$1:$1048576,16,FALSE),)</f>
        <v>0</v>
      </c>
      <c r="L7" s="8">
        <f>IFERROR(VLOOKUP($A7,Data!$1:$1048576,17,FALSE),)</f>
        <v>0</v>
      </c>
      <c r="M7" s="8">
        <f>IFERROR(VLOOKUP($A7,Data!$1:$1048576,18,FALSE),)</f>
        <v>0</v>
      </c>
      <c r="N7" s="8">
        <f>IFERROR(VLOOKUP($A7,Data!$1:$1048576,19,FALSE),)</f>
        <v>0</v>
      </c>
      <c r="O7" s="8">
        <f>IFERROR(VLOOKUP($A7,Data!$1:$1048576,20,FALSE),)</f>
        <v>0</v>
      </c>
      <c r="P7" s="8">
        <f>IFERROR(VLOOKUP($A7,Data!$1:$1048576,21,FALSE),)</f>
        <v>0</v>
      </c>
      <c r="Q7" s="8">
        <f>IFERROR(VLOOKUP($A7,Data!$1:$1048576,22,FALSE),)</f>
        <v>0</v>
      </c>
      <c r="R7" s="8">
        <f>IFERROR(VLOOKUP($A7,Data!$1:$1048576,23,FALSE),)</f>
        <v>0</v>
      </c>
      <c r="S7" s="8">
        <f>IFERROR(VLOOKUP($A7,Data!$1:$1048576,24,FALSE),)</f>
        <v>0</v>
      </c>
      <c r="T7" s="8">
        <f>IFERROR(VLOOKUP($A7,Data!$1:$1048576,25,FALSE),)</f>
        <v>0</v>
      </c>
      <c r="U7" s="8">
        <f>IFERROR(VLOOKUP($A7,Data!$1:$1048576,26,FALSE),)</f>
        <v>0</v>
      </c>
      <c r="V7" s="8">
        <f>IFERROR(VLOOKUP($A7,Data!$1:$1048576,27,FALSE),)</f>
        <v>0</v>
      </c>
      <c r="W7" s="8">
        <f>IFERROR(VLOOKUP($A7,Data!$1:$1048576,28,FALSE),)</f>
        <v>0</v>
      </c>
      <c r="X7" s="8">
        <f>IFERROR(VLOOKUP($A7,Data!$1:$1048576,29,FALSE),)</f>
        <v>0</v>
      </c>
      <c r="Y7" s="8">
        <f>IFERROR(VLOOKUP($A7,Data!$1:$1048576,30,FALSE),)</f>
        <v>0</v>
      </c>
      <c r="Z7" s="8">
        <f>IFERROR(VLOOKUP($A7,Data!$1:$1048576,31,FALSE),)</f>
        <v>0</v>
      </c>
      <c r="AA7" s="8">
        <f>IFERROR(VLOOKUP($A7,Data!$1:$1048576,32,FALSE),)</f>
        <v>0</v>
      </c>
      <c r="AB7" s="8">
        <f>IFERROR(VLOOKUP($A7,Data!$1:$1048576,33,FALSE),)</f>
        <v>0</v>
      </c>
    </row>
    <row r="8" spans="1:28" x14ac:dyDescent="0.2">
      <c r="A8" s="8" t="str">
        <f>Data!A329</f>
        <v>I-31</v>
      </c>
      <c r="B8" s="9">
        <f>IFERROR(VLOOKUP($A8,Data!$1:$1048576,34,FALSE),)</f>
        <v>18.38</v>
      </c>
      <c r="C8" s="9" t="str">
        <f>IFERROR(VLOOKUP($A8,Data!$1:$1048576,2,FALSE),)</f>
        <v>Imperial</v>
      </c>
      <c r="D8" s="9" t="str">
        <f>IFERROR(VLOOKUP($A8,Data!$1:$1048576,3,FALSE),)</f>
        <v>32</v>
      </c>
      <c r="E8" s="9" t="str">
        <f>IFERROR(VLOOKUP($A8,Data!$1:$1048576,4,FALSE),)</f>
        <v>Kurt</v>
      </c>
      <c r="F8" s="9" t="str">
        <f>IFERROR(VLOOKUP($A8,Data!$1:$1048576,6,FALSE),)</f>
        <v>Spring Grain</v>
      </c>
      <c r="G8" s="9" t="str">
        <f>IFERROR(VLOOKUP($A8,Data!$1:$1048576,7,FALSE),)</f>
        <v>Lott Rent</v>
      </c>
      <c r="H8" s="8" t="str">
        <f>IFERROR(VLOOKUP($A8,Data!$1:$1048576,13,FALSE),)</f>
        <v/>
      </c>
      <c r="I8" s="8">
        <f>IFERROR(VLOOKUP($A8,Data!$1:$1048576,14,FALSE),)</f>
        <v>1.69</v>
      </c>
      <c r="J8" s="8">
        <f>IFERROR(VLOOKUP($A8,Data!$1:$1048576,15,FALSE),)</f>
        <v>2.35</v>
      </c>
      <c r="K8" s="8">
        <f>IFERROR(VLOOKUP($A8,Data!$1:$1048576,16,FALSE),)</f>
        <v>5.59</v>
      </c>
      <c r="L8" s="8">
        <f>IFERROR(VLOOKUP($A8,Data!$1:$1048576,17,FALSE),)</f>
        <v>1.9700000000000006</v>
      </c>
      <c r="M8" s="8">
        <f>IFERROR(VLOOKUP($A8,Data!$1:$1048576,18,FALSE),)</f>
        <v>2.08</v>
      </c>
      <c r="N8" s="8">
        <f>IFERROR(VLOOKUP($A8,Data!$1:$1048576,19,FALSE),)</f>
        <v>1.879999999999999</v>
      </c>
      <c r="O8" s="8">
        <f>IFERROR(VLOOKUP($A8,Data!$1:$1048576,20,FALSE),)</f>
        <v>0</v>
      </c>
      <c r="P8" s="8">
        <f>IFERROR(VLOOKUP($A8,Data!$1:$1048576,21,FALSE),)</f>
        <v>0</v>
      </c>
      <c r="Q8" s="8">
        <f>IFERROR(VLOOKUP($A8,Data!$1:$1048576,22,FALSE),)</f>
        <v>0</v>
      </c>
      <c r="R8" s="8">
        <f>IFERROR(VLOOKUP($A8,Data!$1:$1048576,23,FALSE),)</f>
        <v>0</v>
      </c>
      <c r="S8" s="8">
        <f>IFERROR(VLOOKUP($A8,Data!$1:$1048576,24,FALSE),)</f>
        <v>0</v>
      </c>
      <c r="T8" s="8">
        <f>IFERROR(VLOOKUP($A8,Data!$1:$1048576,25,FALSE),)</f>
        <v>0.45000000000000284</v>
      </c>
      <c r="U8" s="8">
        <f>IFERROR(VLOOKUP($A8,Data!$1:$1048576,26,FALSE),)</f>
        <v>0.9599999999999973</v>
      </c>
      <c r="V8" s="8">
        <f>IFERROR(VLOOKUP($A8,Data!$1:$1048576,27,FALSE),)</f>
        <v>0</v>
      </c>
      <c r="W8" s="8">
        <f>IFERROR(VLOOKUP($A8,Data!$1:$1048576,28,FALSE),)</f>
        <v>0</v>
      </c>
      <c r="X8" s="8">
        <f>IFERROR(VLOOKUP($A8,Data!$1:$1048576,29,FALSE),)</f>
        <v>0</v>
      </c>
      <c r="Y8" s="8">
        <f>IFERROR(VLOOKUP($A8,Data!$1:$1048576,30,FALSE),)</f>
        <v>0</v>
      </c>
      <c r="Z8" s="8">
        <f>IFERROR(VLOOKUP($A8,Data!$1:$1048576,31,FALSE),)</f>
        <v>0</v>
      </c>
      <c r="AA8" s="8">
        <f>IFERROR(VLOOKUP($A8,Data!$1:$1048576,32,FALSE),)</f>
        <v>0</v>
      </c>
      <c r="AB8" s="8">
        <f>IFERROR(VLOOKUP($A8,Data!$1:$1048576,33,FALSE),)</f>
        <v>0</v>
      </c>
    </row>
    <row r="9" spans="1:28" x14ac:dyDescent="0.2">
      <c r="A9" s="8" t="str">
        <f>Data!A330</f>
        <v>I-37</v>
      </c>
      <c r="B9" s="9">
        <f>IFERROR(VLOOKUP($A9,Data!$1:$1048576,34,FALSE),)</f>
        <v>17.920000000000002</v>
      </c>
      <c r="C9" s="9" t="str">
        <f>IFERROR(VLOOKUP($A9,Data!$1:$1048576,2,FALSE),)</f>
        <v>Imperial</v>
      </c>
      <c r="D9" s="9" t="str">
        <f>IFERROR(VLOOKUP($A9,Data!$1:$1048576,3,FALSE),)</f>
        <v>32</v>
      </c>
      <c r="E9" s="9" t="str">
        <f>IFERROR(VLOOKUP($A9,Data!$1:$1048576,4,FALSE),)</f>
        <v>Kurt</v>
      </c>
      <c r="F9" s="9" t="str">
        <f>IFERROR(VLOOKUP($A9,Data!$1:$1048576,6,FALSE),)</f>
        <v>Spring Grain</v>
      </c>
      <c r="G9" s="9" t="str">
        <f>IFERROR(VLOOKUP($A9,Data!$1:$1048576,7,FALSE),)</f>
        <v>Brett Jensen Rent</v>
      </c>
      <c r="H9" s="8" t="str">
        <f>IFERROR(VLOOKUP($A9,Data!$1:$1048576,13,FALSE),)</f>
        <v/>
      </c>
      <c r="I9" s="8">
        <f>IFERROR(VLOOKUP($A9,Data!$1:$1048576,14,FALSE),)</f>
        <v>1.41</v>
      </c>
      <c r="J9" s="8">
        <f>IFERROR(VLOOKUP($A9,Data!$1:$1048576,15,FALSE),)</f>
        <v>2.1800000000000002</v>
      </c>
      <c r="K9" s="8">
        <f>IFERROR(VLOOKUP($A9,Data!$1:$1048576,16,FALSE),)</f>
        <v>4.42</v>
      </c>
      <c r="L9" s="8">
        <f>IFERROR(VLOOKUP($A9,Data!$1:$1048576,17,FALSE),)</f>
        <v>2.129999999999999</v>
      </c>
      <c r="M9" s="8">
        <f>IFERROR(VLOOKUP($A9,Data!$1:$1048576,18,FALSE),)</f>
        <v>2.1500000000000004</v>
      </c>
      <c r="N9" s="8">
        <f>IFERROR(VLOOKUP($A9,Data!$1:$1048576,19,FALSE),)</f>
        <v>2.5499999999999989</v>
      </c>
      <c r="O9" s="8">
        <f>IFERROR(VLOOKUP($A9,Data!$1:$1048576,20,FALSE),)</f>
        <v>0.88000000000000256</v>
      </c>
      <c r="P9" s="8">
        <f>IFERROR(VLOOKUP($A9,Data!$1:$1048576,21,FALSE),)</f>
        <v>0</v>
      </c>
      <c r="Q9" s="8">
        <f>IFERROR(VLOOKUP($A9,Data!$1:$1048576,22,FALSE),)</f>
        <v>0</v>
      </c>
      <c r="R9" s="8">
        <f>IFERROR(VLOOKUP($A9,Data!$1:$1048576,23,FALSE),)</f>
        <v>0</v>
      </c>
      <c r="S9" s="8">
        <f>IFERROR(VLOOKUP($A9,Data!$1:$1048576,24,FALSE),)</f>
        <v>0</v>
      </c>
      <c r="T9" s="8">
        <f>IFERROR(VLOOKUP($A9,Data!$1:$1048576,25,FALSE),)</f>
        <v>0</v>
      </c>
      <c r="U9" s="8">
        <f>IFERROR(VLOOKUP($A9,Data!$1:$1048576,26,FALSE),)</f>
        <v>0</v>
      </c>
      <c r="V9" s="8">
        <f>IFERROR(VLOOKUP($A9,Data!$1:$1048576,27,FALSE),)</f>
        <v>0</v>
      </c>
      <c r="W9" s="8">
        <f>IFERROR(VLOOKUP($A9,Data!$1:$1048576,28,FALSE),)</f>
        <v>0</v>
      </c>
      <c r="X9" s="8">
        <f>IFERROR(VLOOKUP($A9,Data!$1:$1048576,29,FALSE),)</f>
        <v>0</v>
      </c>
      <c r="Y9" s="8">
        <f>IFERROR(VLOOKUP($A9,Data!$1:$1048576,30,FALSE),)</f>
        <v>0</v>
      </c>
      <c r="Z9" s="8">
        <f>IFERROR(VLOOKUP($A9,Data!$1:$1048576,31,FALSE),)</f>
        <v>0</v>
      </c>
      <c r="AA9" s="8">
        <f>IFERROR(VLOOKUP($A9,Data!$1:$1048576,32,FALSE),)</f>
        <v>0</v>
      </c>
      <c r="AB9" s="8">
        <f>IFERROR(VLOOKUP($A9,Data!$1:$1048576,33,FALSE),)</f>
        <v>0</v>
      </c>
    </row>
    <row r="10" spans="1:28" hidden="1" x14ac:dyDescent="0.2">
      <c r="A10" s="8" t="str">
        <f>Data!A331</f>
        <v>I-38</v>
      </c>
      <c r="B10" s="9">
        <f>IFERROR(VLOOKUP($A10,Data!$1:$1048576,34,FALSE),)</f>
        <v>18.54</v>
      </c>
      <c r="C10" s="9" t="str">
        <f>IFERROR(VLOOKUP($A10,Data!$1:$1048576,2,FALSE),)</f>
        <v>Imperial</v>
      </c>
      <c r="D10" s="9" t="str">
        <f>IFERROR(VLOOKUP($A10,Data!$1:$1048576,3,FALSE),)</f>
        <v>32</v>
      </c>
      <c r="E10" s="9" t="str">
        <f>IFERROR(VLOOKUP($A10,Data!$1:$1048576,4,FALSE),)</f>
        <v>Kurt</v>
      </c>
      <c r="F10" s="9" t="str">
        <f>IFERROR(VLOOKUP($A10,Data!$1:$1048576,6,FALSE),)</f>
        <v>Spring Grain</v>
      </c>
      <c r="G10" s="9" t="str">
        <f>IFERROR(VLOOKUP($A10,Data!$1:$1048576,7,FALSE),)</f>
        <v>Brett Jensen Rent</v>
      </c>
      <c r="H10" s="8" t="str">
        <f>IFERROR(VLOOKUP($A10,Data!$1:$1048576,13,FALSE),)</f>
        <v/>
      </c>
      <c r="I10" s="8">
        <f>IFERROR(VLOOKUP($A10,Data!$1:$1048576,14,FALSE),)</f>
        <v>1.84</v>
      </c>
      <c r="J10" s="8">
        <f>IFERROR(VLOOKUP($A10,Data!$1:$1048576,15,FALSE),)</f>
        <v>2.15</v>
      </c>
      <c r="K10" s="8">
        <f>IFERROR(VLOOKUP($A10,Data!$1:$1048576,16,FALSE),)</f>
        <v>4.4700000000000006</v>
      </c>
      <c r="L10" s="8">
        <f>IFERROR(VLOOKUP($A10,Data!$1:$1048576,17,FALSE),)</f>
        <v>2.1500000000000004</v>
      </c>
      <c r="M10" s="8">
        <f>IFERROR(VLOOKUP($A10,Data!$1:$1048576,18,FALSE),)</f>
        <v>2.1399999999999988</v>
      </c>
      <c r="N10" s="8">
        <f>IFERROR(VLOOKUP($A10,Data!$1:$1048576,19,FALSE),)</f>
        <v>2.4700000000000006</v>
      </c>
      <c r="O10" s="8">
        <f>IFERROR(VLOOKUP($A10,Data!$1:$1048576,20,FALSE),)</f>
        <v>1.0199999999999996</v>
      </c>
      <c r="P10" s="8">
        <f>IFERROR(VLOOKUP($A10,Data!$1:$1048576,21,FALSE),)</f>
        <v>0</v>
      </c>
      <c r="Q10" s="8">
        <f>IFERROR(VLOOKUP($A10,Data!$1:$1048576,22,FALSE),)</f>
        <v>0</v>
      </c>
      <c r="R10" s="8">
        <f>IFERROR(VLOOKUP($A10,Data!$1:$1048576,23,FALSE),)</f>
        <v>0.10999999999999943</v>
      </c>
      <c r="S10" s="8">
        <f>IFERROR(VLOOKUP($A10,Data!$1:$1048576,24,FALSE),)</f>
        <v>0</v>
      </c>
      <c r="T10" s="8">
        <f>IFERROR(VLOOKUP($A10,Data!$1:$1048576,25,FALSE),)</f>
        <v>0</v>
      </c>
      <c r="U10" s="8">
        <f>IFERROR(VLOOKUP($A10,Data!$1:$1048576,26,FALSE),)</f>
        <v>0</v>
      </c>
      <c r="V10" s="8">
        <f>IFERROR(VLOOKUP($A10,Data!$1:$1048576,27,FALSE),)</f>
        <v>0</v>
      </c>
      <c r="W10" s="8">
        <f>IFERROR(VLOOKUP($A10,Data!$1:$1048576,28,FALSE),)</f>
        <v>0</v>
      </c>
      <c r="X10" s="8">
        <f>IFERROR(VLOOKUP($A10,Data!$1:$1048576,29,FALSE),)</f>
        <v>0</v>
      </c>
      <c r="Y10" s="8">
        <f>IFERROR(VLOOKUP($A10,Data!$1:$1048576,30,FALSE),)</f>
        <v>0</v>
      </c>
      <c r="Z10" s="8">
        <f>IFERROR(VLOOKUP($A10,Data!$1:$1048576,31,FALSE),)</f>
        <v>0</v>
      </c>
      <c r="AA10" s="8">
        <f>IFERROR(VLOOKUP($A10,Data!$1:$1048576,32,FALSE),)</f>
        <v>0</v>
      </c>
      <c r="AB10" s="8">
        <f>IFERROR(VLOOKUP($A10,Data!$1:$1048576,33,FALSE),)</f>
        <v>0</v>
      </c>
    </row>
    <row r="11" spans="1:28" hidden="1" x14ac:dyDescent="0.2">
      <c r="A11" s="8">
        <f>Data!A332</f>
        <v>0</v>
      </c>
      <c r="B11" s="9">
        <f>IFERROR(VLOOKUP($A11,Data!$1:$1048576,34,FALSE),)</f>
        <v>0</v>
      </c>
      <c r="C11" s="9">
        <f>IFERROR(VLOOKUP($A11,Data!$1:$1048576,2,FALSE),)</f>
        <v>0</v>
      </c>
      <c r="D11" s="9">
        <f>IFERROR(VLOOKUP($A11,Data!$1:$1048576,3,FALSE),)</f>
        <v>0</v>
      </c>
      <c r="E11" s="9">
        <f>IFERROR(VLOOKUP($A11,Data!$1:$1048576,4,FALSE),)</f>
        <v>0</v>
      </c>
      <c r="F11" s="9">
        <f>IFERROR(VLOOKUP($A11,Data!$1:$1048576,6,FALSE),)</f>
        <v>0</v>
      </c>
      <c r="G11" s="9">
        <f>IFERROR(VLOOKUP($A11,Data!$1:$1048576,7,FALSE),)</f>
        <v>0</v>
      </c>
      <c r="H11" s="8">
        <f>IFERROR(VLOOKUP($A11,Data!$1:$1048576,13,FALSE),)</f>
        <v>0</v>
      </c>
      <c r="I11" s="8">
        <f>IFERROR(VLOOKUP($A11,Data!$1:$1048576,14,FALSE),)</f>
        <v>0</v>
      </c>
      <c r="J11" s="8">
        <f>IFERROR(VLOOKUP($A11,Data!$1:$1048576,15,FALSE),)</f>
        <v>0</v>
      </c>
      <c r="K11" s="8">
        <f>IFERROR(VLOOKUP($A11,Data!$1:$1048576,16,FALSE),)</f>
        <v>0</v>
      </c>
      <c r="L11" s="8">
        <f>IFERROR(VLOOKUP($A11,Data!$1:$1048576,17,FALSE),)</f>
        <v>0</v>
      </c>
      <c r="M11" s="8">
        <f>IFERROR(VLOOKUP($A11,Data!$1:$1048576,18,FALSE),)</f>
        <v>0</v>
      </c>
      <c r="N11" s="8">
        <f>IFERROR(VLOOKUP($A11,Data!$1:$1048576,19,FALSE),)</f>
        <v>0</v>
      </c>
      <c r="O11" s="8">
        <f>IFERROR(VLOOKUP($A11,Data!$1:$1048576,20,FALSE),)</f>
        <v>0</v>
      </c>
      <c r="P11" s="8">
        <f>IFERROR(VLOOKUP($A11,Data!$1:$1048576,21,FALSE),)</f>
        <v>0</v>
      </c>
      <c r="Q11" s="8">
        <f>IFERROR(VLOOKUP($A11,Data!$1:$1048576,22,FALSE),)</f>
        <v>0</v>
      </c>
      <c r="R11" s="8">
        <f>IFERROR(VLOOKUP($A11,Data!$1:$1048576,23,FALSE),)</f>
        <v>0</v>
      </c>
      <c r="S11" s="8">
        <f>IFERROR(VLOOKUP($A11,Data!$1:$1048576,24,FALSE),)</f>
        <v>0</v>
      </c>
      <c r="T11" s="8">
        <f>IFERROR(VLOOKUP($A11,Data!$1:$1048576,25,FALSE),)</f>
        <v>0</v>
      </c>
      <c r="U11" s="8">
        <f>IFERROR(VLOOKUP($A11,Data!$1:$1048576,26,FALSE),)</f>
        <v>0</v>
      </c>
      <c r="V11" s="8">
        <f>IFERROR(VLOOKUP($A11,Data!$1:$1048576,27,FALSE),)</f>
        <v>0</v>
      </c>
      <c r="W11" s="8">
        <f>IFERROR(VLOOKUP($A11,Data!$1:$1048576,28,FALSE),)</f>
        <v>0</v>
      </c>
      <c r="X11" s="8">
        <f>IFERROR(VLOOKUP($A11,Data!$1:$1048576,29,FALSE),)</f>
        <v>0</v>
      </c>
      <c r="Y11" s="8">
        <f>IFERROR(VLOOKUP($A11,Data!$1:$1048576,30,FALSE),)</f>
        <v>0</v>
      </c>
      <c r="Z11" s="8">
        <f>IFERROR(VLOOKUP($A11,Data!$1:$1048576,31,FALSE),)</f>
        <v>0</v>
      </c>
      <c r="AA11" s="8">
        <f>IFERROR(VLOOKUP($A11,Data!$1:$1048576,32,FALSE),)</f>
        <v>0</v>
      </c>
      <c r="AB11" s="8">
        <f>IFERROR(VLOOKUP($A11,Data!$1:$1048576,33,FALSE),)</f>
        <v>0</v>
      </c>
    </row>
    <row r="12" spans="1:28" hidden="1" x14ac:dyDescent="0.2">
      <c r="A12" s="8">
        <f>Data!A333</f>
        <v>0</v>
      </c>
      <c r="B12" s="9">
        <f>IFERROR(VLOOKUP($A12,Data!$1:$1048576,34,FALSE),)</f>
        <v>0</v>
      </c>
      <c r="C12" s="9">
        <f>IFERROR(VLOOKUP($A12,Data!$1:$1048576,2,FALSE),)</f>
        <v>0</v>
      </c>
      <c r="D12" s="9">
        <f>IFERROR(VLOOKUP($A12,Data!$1:$1048576,3,FALSE),)</f>
        <v>0</v>
      </c>
      <c r="E12" s="9">
        <f>IFERROR(VLOOKUP($A12,Data!$1:$1048576,4,FALSE),)</f>
        <v>0</v>
      </c>
      <c r="F12" s="9">
        <f>IFERROR(VLOOKUP($A12,Data!$1:$1048576,6,FALSE),)</f>
        <v>0</v>
      </c>
      <c r="G12" s="9">
        <f>IFERROR(VLOOKUP($A12,Data!$1:$1048576,7,FALSE),)</f>
        <v>0</v>
      </c>
      <c r="H12" s="8">
        <f>IFERROR(VLOOKUP($A12,Data!$1:$1048576,13,FALSE),)</f>
        <v>0</v>
      </c>
      <c r="I12" s="8">
        <f>IFERROR(VLOOKUP($A12,Data!$1:$1048576,14,FALSE),)</f>
        <v>0</v>
      </c>
      <c r="J12" s="8">
        <f>IFERROR(VLOOKUP($A12,Data!$1:$1048576,15,FALSE),)</f>
        <v>0</v>
      </c>
      <c r="K12" s="8">
        <f>IFERROR(VLOOKUP($A12,Data!$1:$1048576,16,FALSE),)</f>
        <v>0</v>
      </c>
      <c r="L12" s="8">
        <f>IFERROR(VLOOKUP($A12,Data!$1:$1048576,17,FALSE),)</f>
        <v>0</v>
      </c>
      <c r="M12" s="8">
        <f>IFERROR(VLOOKUP($A12,Data!$1:$1048576,18,FALSE),)</f>
        <v>0</v>
      </c>
      <c r="N12" s="8">
        <f>IFERROR(VLOOKUP($A12,Data!$1:$1048576,19,FALSE),)</f>
        <v>0</v>
      </c>
      <c r="O12" s="8">
        <f>IFERROR(VLOOKUP($A12,Data!$1:$1048576,20,FALSE),)</f>
        <v>0</v>
      </c>
      <c r="P12" s="8">
        <f>IFERROR(VLOOKUP($A12,Data!$1:$1048576,21,FALSE),)</f>
        <v>0</v>
      </c>
      <c r="Q12" s="8">
        <f>IFERROR(VLOOKUP($A12,Data!$1:$1048576,22,FALSE),)</f>
        <v>0</v>
      </c>
      <c r="R12" s="8">
        <f>IFERROR(VLOOKUP($A12,Data!$1:$1048576,23,FALSE),)</f>
        <v>0</v>
      </c>
      <c r="S12" s="8">
        <f>IFERROR(VLOOKUP($A12,Data!$1:$1048576,24,FALSE),)</f>
        <v>0</v>
      </c>
      <c r="T12" s="8">
        <f>IFERROR(VLOOKUP($A12,Data!$1:$1048576,25,FALSE),)</f>
        <v>0</v>
      </c>
      <c r="U12" s="8">
        <f>IFERROR(VLOOKUP($A12,Data!$1:$1048576,26,FALSE),)</f>
        <v>0</v>
      </c>
      <c r="V12" s="8">
        <f>IFERROR(VLOOKUP($A12,Data!$1:$1048576,27,FALSE),)</f>
        <v>0</v>
      </c>
      <c r="W12" s="8">
        <f>IFERROR(VLOOKUP($A12,Data!$1:$1048576,28,FALSE),)</f>
        <v>0</v>
      </c>
      <c r="X12" s="8">
        <f>IFERROR(VLOOKUP($A12,Data!$1:$1048576,29,FALSE),)</f>
        <v>0</v>
      </c>
      <c r="Y12" s="8">
        <f>IFERROR(VLOOKUP($A12,Data!$1:$1048576,30,FALSE),)</f>
        <v>0</v>
      </c>
      <c r="Z12" s="8">
        <f>IFERROR(VLOOKUP($A12,Data!$1:$1048576,31,FALSE),)</f>
        <v>0</v>
      </c>
      <c r="AA12" s="8">
        <f>IFERROR(VLOOKUP($A12,Data!$1:$1048576,32,FALSE),)</f>
        <v>0</v>
      </c>
      <c r="AB12" s="8">
        <f>IFERROR(VLOOKUP($A12,Data!$1:$1048576,33,FALSE),)</f>
        <v>0</v>
      </c>
    </row>
    <row r="13" spans="1:28" hidden="1" x14ac:dyDescent="0.2">
      <c r="A13" s="8">
        <f>Data!A334</f>
        <v>0</v>
      </c>
      <c r="B13" s="9">
        <f>IFERROR(VLOOKUP($A13,Data!$1:$1048576,34,FALSE),)</f>
        <v>0</v>
      </c>
      <c r="C13" s="9">
        <f>IFERROR(VLOOKUP($A13,Data!$1:$1048576,2,FALSE),)</f>
        <v>0</v>
      </c>
      <c r="D13" s="9">
        <f>IFERROR(VLOOKUP($A13,Data!$1:$1048576,3,FALSE),)</f>
        <v>0</v>
      </c>
      <c r="E13" s="9">
        <f>IFERROR(VLOOKUP($A13,Data!$1:$1048576,4,FALSE),)</f>
        <v>0</v>
      </c>
      <c r="F13" s="9">
        <f>IFERROR(VLOOKUP($A13,Data!$1:$1048576,6,FALSE),)</f>
        <v>0</v>
      </c>
      <c r="G13" s="9">
        <f>IFERROR(VLOOKUP($A13,Data!$1:$1048576,7,FALSE),)</f>
        <v>0</v>
      </c>
      <c r="H13" s="8">
        <f>IFERROR(VLOOKUP($A13,Data!$1:$1048576,13,FALSE),)</f>
        <v>0</v>
      </c>
      <c r="I13" s="8">
        <f>IFERROR(VLOOKUP($A13,Data!$1:$1048576,14,FALSE),)</f>
        <v>0</v>
      </c>
      <c r="J13" s="8">
        <f>IFERROR(VLOOKUP($A13,Data!$1:$1048576,15,FALSE),)</f>
        <v>0</v>
      </c>
      <c r="K13" s="8">
        <f>IFERROR(VLOOKUP($A13,Data!$1:$1048576,16,FALSE),)</f>
        <v>0</v>
      </c>
      <c r="L13" s="8">
        <f>IFERROR(VLOOKUP($A13,Data!$1:$1048576,17,FALSE),)</f>
        <v>0</v>
      </c>
      <c r="M13" s="8">
        <f>IFERROR(VLOOKUP($A13,Data!$1:$1048576,18,FALSE),)</f>
        <v>0</v>
      </c>
      <c r="N13" s="8">
        <f>IFERROR(VLOOKUP($A13,Data!$1:$1048576,19,FALSE),)</f>
        <v>0</v>
      </c>
      <c r="O13" s="8">
        <f>IFERROR(VLOOKUP($A13,Data!$1:$1048576,20,FALSE),)</f>
        <v>0</v>
      </c>
      <c r="P13" s="8">
        <f>IFERROR(VLOOKUP($A13,Data!$1:$1048576,21,FALSE),)</f>
        <v>0</v>
      </c>
      <c r="Q13" s="8">
        <f>IFERROR(VLOOKUP($A13,Data!$1:$1048576,22,FALSE),)</f>
        <v>0</v>
      </c>
      <c r="R13" s="8">
        <f>IFERROR(VLOOKUP($A13,Data!$1:$1048576,23,FALSE),)</f>
        <v>0</v>
      </c>
      <c r="S13" s="8">
        <f>IFERROR(VLOOKUP($A13,Data!$1:$1048576,24,FALSE),)</f>
        <v>0</v>
      </c>
      <c r="T13" s="8">
        <f>IFERROR(VLOOKUP($A13,Data!$1:$1048576,25,FALSE),)</f>
        <v>0</v>
      </c>
      <c r="U13" s="8">
        <f>IFERROR(VLOOKUP($A13,Data!$1:$1048576,26,FALSE),)</f>
        <v>0</v>
      </c>
      <c r="V13" s="8">
        <f>IFERROR(VLOOKUP($A13,Data!$1:$1048576,27,FALSE),)</f>
        <v>0</v>
      </c>
      <c r="W13" s="8">
        <f>IFERROR(VLOOKUP($A13,Data!$1:$1048576,28,FALSE),)</f>
        <v>0</v>
      </c>
      <c r="X13" s="8">
        <f>IFERROR(VLOOKUP($A13,Data!$1:$1048576,29,FALSE),)</f>
        <v>0</v>
      </c>
      <c r="Y13" s="8">
        <f>IFERROR(VLOOKUP($A13,Data!$1:$1048576,30,FALSE),)</f>
        <v>0</v>
      </c>
      <c r="Z13" s="8">
        <f>IFERROR(VLOOKUP($A13,Data!$1:$1048576,31,FALSE),)</f>
        <v>0</v>
      </c>
      <c r="AA13" s="8">
        <f>IFERROR(VLOOKUP($A13,Data!$1:$1048576,32,FALSE),)</f>
        <v>0</v>
      </c>
      <c r="AB13" s="8">
        <f>IFERROR(VLOOKUP($A13,Data!$1:$1048576,33,FALSE),)</f>
        <v>0</v>
      </c>
    </row>
    <row r="14" spans="1:28" x14ac:dyDescent="0.2">
      <c r="A14" s="10"/>
    </row>
    <row r="17" spans="21:21" x14ac:dyDescent="0.2">
      <c r="U17" s="1"/>
    </row>
    <row r="18" spans="21:21" x14ac:dyDescent="0.2">
      <c r="U18" s="23"/>
    </row>
    <row r="19" spans="21:21" x14ac:dyDescent="0.2">
      <c r="U19" s="23"/>
    </row>
  </sheetData>
  <pageMargins left="0.7" right="0.7" top="0.75" bottom="0.75" header="0.3" footer="0.3"/>
  <pageSetup scale="7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619FF-7800-46A3-A7AA-96B3339EBD3E}">
  <sheetPr>
    <tabColor theme="7" tint="0.39997558519241921"/>
    <pageSetUpPr fitToPage="1"/>
  </sheetPr>
  <dimension ref="A1:AB19"/>
  <sheetViews>
    <sheetView zoomScale="85" zoomScaleNormal="85" workbookViewId="0">
      <selection activeCell="N1" sqref="N1:N1048576"/>
    </sheetView>
  </sheetViews>
  <sheetFormatPr defaultColWidth="9.14453125" defaultRowHeight="15" x14ac:dyDescent="0.2"/>
  <cols>
    <col min="1" max="5" width="8.47265625" customWidth="1"/>
    <col min="6" max="6" width="11.703125" bestFit="1" customWidth="1"/>
    <col min="7" max="7" width="16.6796875" customWidth="1"/>
    <col min="8" max="8" width="12.23828125" hidden="1" customWidth="1"/>
    <col min="9" max="9" width="10.76171875" hidden="1" customWidth="1"/>
    <col min="10" max="10" width="10.22265625" hidden="1" customWidth="1"/>
    <col min="11" max="11" width="9.14453125" hidden="1" customWidth="1"/>
    <col min="12" max="12" width="9.55078125" hidden="1" customWidth="1"/>
    <col min="13" max="13" width="10.22265625" hidden="1" customWidth="1"/>
    <col min="14" max="14" width="10.76171875" hidden="1" customWidth="1"/>
    <col min="15" max="15" width="10.76171875" bestFit="1" customWidth="1"/>
    <col min="16" max="16" width="9.14453125" bestFit="1" customWidth="1"/>
    <col min="17" max="17" width="10.22265625" bestFit="1" customWidth="1"/>
    <col min="18" max="19" width="10.22265625" hidden="1" customWidth="1"/>
    <col min="20" max="21" width="9.14453125" hidden="1" customWidth="1"/>
    <col min="22" max="25" width="10.22265625" hidden="1" customWidth="1"/>
    <col min="26" max="28" width="11.1640625" hidden="1" customWidth="1"/>
    <col min="29" max="29" width="9.14453125" customWidth="1"/>
  </cols>
  <sheetData>
    <row r="1" spans="1:28" ht="19.5" thickBot="1" x14ac:dyDescent="0.3">
      <c r="A1" s="7" t="str">
        <f>E4</f>
        <v>Brent</v>
      </c>
      <c r="B1" s="6"/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0.23</v>
      </c>
      <c r="C3" s="12"/>
      <c r="D3" s="14"/>
      <c r="E3" s="12"/>
      <c r="F3" s="12"/>
      <c r="G3" s="12"/>
      <c r="H3" s="11">
        <f>'Rain Totals'!H2</f>
        <v>0</v>
      </c>
      <c r="I3" s="11">
        <f>'Rain Totals'!I2</f>
        <v>0.03</v>
      </c>
      <c r="J3" s="11">
        <f>'Rain Totals'!J2</f>
        <v>0</v>
      </c>
      <c r="K3" s="11">
        <f>'Rain Totals'!K2</f>
        <v>0</v>
      </c>
      <c r="L3" s="11">
        <f>'Rain Totals'!L2</f>
        <v>0.2</v>
      </c>
      <c r="M3" s="11">
        <f>'Rain Totals'!M2</f>
        <v>0</v>
      </c>
      <c r="N3" s="11">
        <f>'Rain Totals'!N2</f>
        <v>0</v>
      </c>
      <c r="O3" s="11">
        <f>'Rain Totals'!O2</f>
        <v>0</v>
      </c>
      <c r="P3" s="11">
        <f>'Rain Totals'!P2</f>
        <v>0</v>
      </c>
      <c r="Q3" s="11">
        <f>'Rain Totals'!Q2</f>
        <v>0</v>
      </c>
      <c r="R3" s="11">
        <f>'Rain Totals'!R2</f>
        <v>0</v>
      </c>
      <c r="S3" s="11">
        <f>'Rain Totals'!S2</f>
        <v>0</v>
      </c>
      <c r="T3" s="11">
        <f>'Rain Totals'!T2</f>
        <v>0</v>
      </c>
      <c r="U3" s="11">
        <f>'Rain Totals'!U2</f>
        <v>0</v>
      </c>
      <c r="V3" s="11">
        <f>'Rain Totals'!V2</f>
        <v>0</v>
      </c>
      <c r="W3" s="11">
        <f>'Rain Totals'!W2</f>
        <v>0</v>
      </c>
      <c r="X3" s="11">
        <f>'Rain Totals'!X2</f>
        <v>0</v>
      </c>
      <c r="Y3" s="11">
        <f>'Rain Totals'!Y2</f>
        <v>0</v>
      </c>
      <c r="Z3" s="11">
        <f>'Rain Totals'!Z2</f>
        <v>0</v>
      </c>
      <c r="AA3" s="11">
        <f>'Rain Totals'!AA2</f>
        <v>0</v>
      </c>
      <c r="AB3" s="11">
        <f>'Rain Totals'!AB2</f>
        <v>0</v>
      </c>
    </row>
    <row r="4" spans="1:28" x14ac:dyDescent="0.2">
      <c r="A4" s="8" t="str">
        <f>Data!A23</f>
        <v>.ET 3</v>
      </c>
      <c r="B4" s="9">
        <f>IFERROR(VLOOKUP($A4,Data!$1:$1048576,34,FALSE),)</f>
        <v>23.469999999999988</v>
      </c>
      <c r="C4" s="9" t="str">
        <f>IFERROR(VLOOKUP($A4,Data!$1:$1048576,2,FALSE),)</f>
        <v>Imperial</v>
      </c>
      <c r="D4" s="9" t="str">
        <f>IFERROR(VLOOKUP($A4,Data!$1:$1048576,3,FALSE),)</f>
        <v>3</v>
      </c>
      <c r="E4" s="9" t="str">
        <f>IFERROR(VLOOKUP($A4,Data!$1:$1048576,4,FALSE),)</f>
        <v>Brent</v>
      </c>
      <c r="F4" s="9" t="str">
        <f>IFERROR(VLOOKUP($A4,Data!$1:$1048576,6,FALSE),)</f>
        <v>Potatoes</v>
      </c>
      <c r="G4" s="9" t="str">
        <f>IFERROR(VLOOKUP($A4,Data!$1:$1048576,7,FALSE),)</f>
        <v>Norkotahs</v>
      </c>
      <c r="H4" s="8">
        <f>IFERROR(VLOOKUP($A4,Data!$1:$1048576,13,FALSE),)</f>
        <v>2.0399999999999991</v>
      </c>
      <c r="I4" s="8">
        <f>IFERROR(VLOOKUP($A4,Data!$1:$1048576,14,FALSE),)</f>
        <v>1.9100000000000001</v>
      </c>
      <c r="J4" s="8">
        <f>IFERROR(VLOOKUP($A4,Data!$1:$1048576,15,FALSE),)</f>
        <v>1.83</v>
      </c>
      <c r="K4" s="8">
        <f>IFERROR(VLOOKUP($A4,Data!$1:$1048576,16,FALSE),)</f>
        <v>1.7800000000000011</v>
      </c>
      <c r="L4" s="8">
        <f>IFERROR(VLOOKUP($A4,Data!$1:$1048576,17,FALSE),)</f>
        <v>1.5400000000000009</v>
      </c>
      <c r="M4" s="8">
        <f>IFERROR(VLOOKUP($A4,Data!$1:$1048576,18,FALSE),)</f>
        <v>1.5600000000000005</v>
      </c>
      <c r="N4" s="8">
        <f>IFERROR(VLOOKUP($A4,Data!$1:$1048576,19,FALSE),)</f>
        <v>1.629999999999999</v>
      </c>
      <c r="O4" s="8">
        <f>IFERROR(VLOOKUP($A4,Data!$1:$1048576,20,FALSE),)</f>
        <v>1.5899999999999981</v>
      </c>
      <c r="P4" s="8">
        <f>IFERROR(VLOOKUP($A4,Data!$1:$1048576,21,FALSE),)</f>
        <v>1.5700000000000003</v>
      </c>
      <c r="Q4" s="8">
        <f>IFERROR(VLOOKUP($A4,Data!$1:$1048576,22,FALSE),)</f>
        <v>1.759999999999998</v>
      </c>
      <c r="R4" s="8">
        <f>IFERROR(VLOOKUP($A4,Data!$1:$1048576,23,FALSE),)</f>
        <v>1.3699999999999939</v>
      </c>
      <c r="S4" s="8">
        <f>IFERROR(VLOOKUP($A4,Data!$1:$1048576,24,FALSE),)</f>
        <v>1.2899999999999956</v>
      </c>
      <c r="T4" s="8">
        <f>IFERROR(VLOOKUP($A4,Data!$1:$1048576,25,FALSE),)</f>
        <v>0.80000000000000071</v>
      </c>
      <c r="U4" s="8">
        <f>IFERROR(VLOOKUP($A4,Data!$1:$1048576,26,FALSE),)</f>
        <v>0.14000000000000057</v>
      </c>
      <c r="V4" s="8">
        <f>IFERROR(VLOOKUP($A4,Data!$1:$1048576,27,FALSE),)</f>
        <v>0</v>
      </c>
      <c r="W4" s="8">
        <f>IFERROR(VLOOKUP($A4,Data!$1:$1048576,28,FALSE),)</f>
        <v>0</v>
      </c>
      <c r="X4" s="8">
        <f>IFERROR(VLOOKUP($A4,Data!$1:$1048576,29,FALSE),)</f>
        <v>0</v>
      </c>
      <c r="Y4" s="8">
        <f>IFERROR(VLOOKUP($A4,Data!$1:$1048576,30,FALSE),)</f>
        <v>0</v>
      </c>
      <c r="Z4" s="8">
        <f>IFERROR(VLOOKUP($A4,Data!$1:$1048576,31,FALSE),)</f>
        <v>0</v>
      </c>
      <c r="AA4" s="8">
        <f>IFERROR(VLOOKUP($A4,Data!$1:$1048576,32,FALSE),)</f>
        <v>0</v>
      </c>
      <c r="AB4" s="8">
        <f>IFERROR(VLOOKUP($A4,Data!$1:$1048576,33,FALSE),)</f>
        <v>0</v>
      </c>
    </row>
    <row r="5" spans="1:28" x14ac:dyDescent="0.2">
      <c r="A5" s="8" t="str">
        <f>Data!A24</f>
        <v>O-7</v>
      </c>
      <c r="B5" s="9">
        <f>IFERROR(VLOOKUP($A5,Data!$1:$1048576,34,FALSE),)</f>
        <v>24.77</v>
      </c>
      <c r="C5" s="9" t="str">
        <f>IFERROR(VLOOKUP($A5,Data!$1:$1048576,2,FALSE),)</f>
        <v>Imperial</v>
      </c>
      <c r="D5" s="9" t="str">
        <f>IFERROR(VLOOKUP($A5,Data!$1:$1048576,3,FALSE),)</f>
        <v>3</v>
      </c>
      <c r="E5" s="9" t="str">
        <f>IFERROR(VLOOKUP($A5,Data!$1:$1048576,4,FALSE),)</f>
        <v>Brent</v>
      </c>
      <c r="F5" s="9" t="str">
        <f>IFERROR(VLOOKUP($A5,Data!$1:$1048576,6,FALSE),)</f>
        <v>Potatoes</v>
      </c>
      <c r="G5" s="9" t="str">
        <f>IFERROR(VLOOKUP($A5,Data!$1:$1048576,7,FALSE),)</f>
        <v>Norkotahs</v>
      </c>
      <c r="H5" s="8" t="str">
        <f>IFERROR(VLOOKUP($A5,Data!$1:$1048576,13,FALSE),)</f>
        <v/>
      </c>
      <c r="I5" s="8">
        <f>IFERROR(VLOOKUP($A5,Data!$1:$1048576,14,FALSE),)</f>
        <v>2.09</v>
      </c>
      <c r="J5" s="8">
        <f>IFERROR(VLOOKUP($A5,Data!$1:$1048576,15,FALSE),)</f>
        <v>2.29</v>
      </c>
      <c r="K5" s="8">
        <f>IFERROR(VLOOKUP($A5,Data!$1:$1048576,16,FALSE),)</f>
        <v>3.71</v>
      </c>
      <c r="L5" s="8">
        <f>IFERROR(VLOOKUP($A5,Data!$1:$1048576,17,FALSE),)</f>
        <v>2.58</v>
      </c>
      <c r="M5" s="8">
        <f>IFERROR(VLOOKUP($A5,Data!$1:$1048576,18,FALSE),)</f>
        <v>2.6500000000000004</v>
      </c>
      <c r="N5" s="8">
        <f>IFERROR(VLOOKUP($A5,Data!$1:$1048576,19,FALSE),)</f>
        <v>2.0099999999999998</v>
      </c>
      <c r="O5" s="8">
        <f>IFERROR(VLOOKUP($A5,Data!$1:$1048576,20,FALSE),)</f>
        <v>2.0600000000000005</v>
      </c>
      <c r="P5" s="8">
        <f>IFERROR(VLOOKUP($A5,Data!$1:$1048576,21,FALSE),)</f>
        <v>1.509999999999998</v>
      </c>
      <c r="Q5" s="8">
        <f>IFERROR(VLOOKUP($A5,Data!$1:$1048576,22,FALSE),)</f>
        <v>2.0800000000000018</v>
      </c>
      <c r="R5" s="8">
        <f>IFERROR(VLOOKUP($A5,Data!$1:$1048576,23,FALSE),)</f>
        <v>0.59999999999999787</v>
      </c>
      <c r="S5" s="8">
        <f>IFERROR(VLOOKUP($A5,Data!$1:$1048576,24,FALSE),)</f>
        <v>0.46000000000000085</v>
      </c>
      <c r="T5" s="8">
        <f>IFERROR(VLOOKUP($A5,Data!$1:$1048576,25,FALSE),)</f>
        <v>0.62000000000000099</v>
      </c>
      <c r="U5" s="8">
        <f>IFERROR(VLOOKUP($A5,Data!$1:$1048576,26,FALSE),)</f>
        <v>0.98999999999999844</v>
      </c>
      <c r="V5" s="8">
        <f>IFERROR(VLOOKUP($A5,Data!$1:$1048576,27,FALSE),)</f>
        <v>0.51000000000000156</v>
      </c>
      <c r="W5" s="8">
        <f>IFERROR(VLOOKUP($A5,Data!$1:$1048576,28,FALSE),)</f>
        <v>0.37999999999999901</v>
      </c>
      <c r="X5" s="8">
        <f>IFERROR(VLOOKUP($A5,Data!$1:$1048576,29,FALSE),)</f>
        <v>0.23000000000000043</v>
      </c>
      <c r="Y5" s="8">
        <f>IFERROR(VLOOKUP($A5,Data!$1:$1048576,30,FALSE),)</f>
        <v>0</v>
      </c>
      <c r="Z5" s="8">
        <f>IFERROR(VLOOKUP($A5,Data!$1:$1048576,31,FALSE),)</f>
        <v>0</v>
      </c>
      <c r="AA5" s="8">
        <f>IFERROR(VLOOKUP($A5,Data!$1:$1048576,32,FALSE),)</f>
        <v>0</v>
      </c>
      <c r="AB5" s="8">
        <f>IFERROR(VLOOKUP($A5,Data!$1:$1048576,33,FALSE),)</f>
        <v>0</v>
      </c>
    </row>
    <row r="6" spans="1:28" x14ac:dyDescent="0.2">
      <c r="A6" s="8" t="str">
        <f>Data!A25</f>
        <v>O-8</v>
      </c>
      <c r="B6" s="9">
        <f>IFERROR(VLOOKUP($A6,Data!$1:$1048576,34,FALSE),)</f>
        <v>24.61</v>
      </c>
      <c r="C6" s="9" t="str">
        <f>IFERROR(VLOOKUP($A6,Data!$1:$1048576,2,FALSE),)</f>
        <v>Imperial</v>
      </c>
      <c r="D6" s="9" t="str">
        <f>IFERROR(VLOOKUP($A6,Data!$1:$1048576,3,FALSE),)</f>
        <v>3</v>
      </c>
      <c r="E6" s="9" t="str">
        <f>IFERROR(VLOOKUP($A6,Data!$1:$1048576,4,FALSE),)</f>
        <v>Brent</v>
      </c>
      <c r="F6" s="9" t="str">
        <f>IFERROR(VLOOKUP($A6,Data!$1:$1048576,6,FALSE),)</f>
        <v>Potatoes</v>
      </c>
      <c r="G6" s="9" t="str">
        <f>IFERROR(VLOOKUP($A6,Data!$1:$1048576,7,FALSE),)</f>
        <v>Norkotahs</v>
      </c>
      <c r="H6" s="8" t="str">
        <f>IFERROR(VLOOKUP($A6,Data!$1:$1048576,13,FALSE),)</f>
        <v/>
      </c>
      <c r="I6" s="8">
        <f>IFERROR(VLOOKUP($A6,Data!$1:$1048576,14,FALSE),)</f>
        <v>2.02</v>
      </c>
      <c r="J6" s="8">
        <f>IFERROR(VLOOKUP($A6,Data!$1:$1048576,15,FALSE),)</f>
        <v>2.29</v>
      </c>
      <c r="K6" s="8">
        <f>IFERROR(VLOOKUP($A6,Data!$1:$1048576,16,FALSE),)</f>
        <v>3.5399999999999991</v>
      </c>
      <c r="L6" s="8">
        <f>IFERROR(VLOOKUP($A6,Data!$1:$1048576,17,FALSE),)</f>
        <v>2.6500000000000004</v>
      </c>
      <c r="M6" s="8">
        <f>IFERROR(VLOOKUP($A6,Data!$1:$1048576,18,FALSE),)</f>
        <v>2.6500000000000004</v>
      </c>
      <c r="N6" s="8">
        <f>IFERROR(VLOOKUP($A6,Data!$1:$1048576,19,FALSE),)</f>
        <v>2</v>
      </c>
      <c r="O6" s="8">
        <f>IFERROR(VLOOKUP($A6,Data!$1:$1048576,20,FALSE),)</f>
        <v>1.9900000000000002</v>
      </c>
      <c r="P6" s="8">
        <f>IFERROR(VLOOKUP($A6,Data!$1:$1048576,21,FALSE),)</f>
        <v>2.1400000000000006</v>
      </c>
      <c r="Q6" s="8">
        <f>IFERROR(VLOOKUP($A6,Data!$1:$1048576,22,FALSE),)</f>
        <v>1.9499999999999993</v>
      </c>
      <c r="R6" s="8">
        <f>IFERROR(VLOOKUP($A6,Data!$1:$1048576,23,FALSE),)</f>
        <v>0.46999999999999886</v>
      </c>
      <c r="S6" s="8">
        <f>IFERROR(VLOOKUP($A6,Data!$1:$1048576,24,FALSE),)</f>
        <v>0.37999999999999901</v>
      </c>
      <c r="T6" s="8">
        <f>IFERROR(VLOOKUP($A6,Data!$1:$1048576,25,FALSE),)</f>
        <v>0.71000000000000085</v>
      </c>
      <c r="U6" s="8">
        <f>IFERROR(VLOOKUP($A6,Data!$1:$1048576,26,FALSE),)</f>
        <v>0.85000000000000142</v>
      </c>
      <c r="V6" s="8">
        <f>IFERROR(VLOOKUP($A6,Data!$1:$1048576,27,FALSE),)</f>
        <v>0.50999999999999801</v>
      </c>
      <c r="W6" s="8">
        <f>IFERROR(VLOOKUP($A6,Data!$1:$1048576,28,FALSE),)</f>
        <v>0.24000000000000199</v>
      </c>
      <c r="X6" s="8">
        <f>IFERROR(VLOOKUP($A6,Data!$1:$1048576,29,FALSE),)</f>
        <v>0.21999999999999886</v>
      </c>
      <c r="Y6" s="8">
        <f>IFERROR(VLOOKUP($A6,Data!$1:$1048576,30,FALSE),)</f>
        <v>0</v>
      </c>
      <c r="Z6" s="8">
        <f>IFERROR(VLOOKUP($A6,Data!$1:$1048576,31,FALSE),)</f>
        <v>0</v>
      </c>
      <c r="AA6" s="8">
        <f>IFERROR(VLOOKUP($A6,Data!$1:$1048576,32,FALSE),)</f>
        <v>0</v>
      </c>
      <c r="AB6" s="8">
        <f>IFERROR(VLOOKUP($A6,Data!$1:$1048576,33,FALSE),)</f>
        <v>0</v>
      </c>
    </row>
    <row r="7" spans="1:28" x14ac:dyDescent="0.2">
      <c r="A7" s="8" t="str">
        <f>Data!A26</f>
        <v>O-10</v>
      </c>
      <c r="B7" s="9">
        <f>IFERROR(VLOOKUP($A7,Data!$1:$1048576,34,FALSE),)</f>
        <v>24.19</v>
      </c>
      <c r="C7" s="9" t="str">
        <f>IFERROR(VLOOKUP($A7,Data!$1:$1048576,2,FALSE),)</f>
        <v>Imperial</v>
      </c>
      <c r="D7" s="9" t="str">
        <f>IFERROR(VLOOKUP($A7,Data!$1:$1048576,3,FALSE),)</f>
        <v>3</v>
      </c>
      <c r="E7" s="9" t="str">
        <f>IFERROR(VLOOKUP($A7,Data!$1:$1048576,4,FALSE),)</f>
        <v>Brent</v>
      </c>
      <c r="F7" s="9" t="str">
        <f>IFERROR(VLOOKUP($A7,Data!$1:$1048576,6,FALSE),)</f>
        <v>Potatoes</v>
      </c>
      <c r="G7" s="9" t="str">
        <f>IFERROR(VLOOKUP($A7,Data!$1:$1048576,7,FALSE),)</f>
        <v>Norkotahs</v>
      </c>
      <c r="H7" s="8" t="str">
        <f>IFERROR(VLOOKUP($A7,Data!$1:$1048576,13,FALSE),)</f>
        <v/>
      </c>
      <c r="I7" s="8">
        <f>IFERROR(VLOOKUP($A7,Data!$1:$1048576,14,FALSE),)</f>
        <v>2.17</v>
      </c>
      <c r="J7" s="8">
        <f>IFERROR(VLOOKUP($A7,Data!$1:$1048576,15,FALSE),)</f>
        <v>2.48</v>
      </c>
      <c r="K7" s="8">
        <f>IFERROR(VLOOKUP($A7,Data!$1:$1048576,16,FALSE),)</f>
        <v>3.13</v>
      </c>
      <c r="L7" s="8">
        <f>IFERROR(VLOOKUP($A7,Data!$1:$1048576,17,FALSE),)</f>
        <v>2.6000000000000005</v>
      </c>
      <c r="M7" s="8">
        <f>IFERROR(VLOOKUP($A7,Data!$1:$1048576,18,FALSE),)</f>
        <v>1.9599999999999991</v>
      </c>
      <c r="N7" s="8">
        <f>IFERROR(VLOOKUP($A7,Data!$1:$1048576,19,FALSE),)</f>
        <v>2.1999999999999993</v>
      </c>
      <c r="O7" s="8">
        <f>IFERROR(VLOOKUP($A7,Data!$1:$1048576,20,FALSE),)</f>
        <v>2.4700000000000024</v>
      </c>
      <c r="P7" s="8">
        <f>IFERROR(VLOOKUP($A7,Data!$1:$1048576,21,FALSE),)</f>
        <v>1.0699999999999967</v>
      </c>
      <c r="Q7" s="8">
        <f>IFERROR(VLOOKUP($A7,Data!$1:$1048576,22,FALSE),)</f>
        <v>2.0600000000000023</v>
      </c>
      <c r="R7" s="8">
        <f>IFERROR(VLOOKUP($A7,Data!$1:$1048576,23,FALSE),)</f>
        <v>0.87999999999999901</v>
      </c>
      <c r="S7" s="8">
        <f>IFERROR(VLOOKUP($A7,Data!$1:$1048576,24,FALSE),)</f>
        <v>0.87000000000000099</v>
      </c>
      <c r="T7" s="8">
        <f>IFERROR(VLOOKUP($A7,Data!$1:$1048576,25,FALSE),)</f>
        <v>0.82000000000000028</v>
      </c>
      <c r="U7" s="8">
        <f>IFERROR(VLOOKUP($A7,Data!$1:$1048576,26,FALSE),)</f>
        <v>0.41999999999999815</v>
      </c>
      <c r="V7" s="8">
        <f>IFERROR(VLOOKUP($A7,Data!$1:$1048576,27,FALSE),)</f>
        <v>0</v>
      </c>
      <c r="W7" s="8">
        <f>IFERROR(VLOOKUP($A7,Data!$1:$1048576,28,FALSE),)</f>
        <v>0.44999999999999929</v>
      </c>
      <c r="X7" s="8">
        <f>IFERROR(VLOOKUP($A7,Data!$1:$1048576,29,FALSE),)</f>
        <v>0.61000000000000298</v>
      </c>
      <c r="Y7" s="8">
        <f>IFERROR(VLOOKUP($A7,Data!$1:$1048576,30,FALSE),)</f>
        <v>0</v>
      </c>
      <c r="Z7" s="8">
        <f>IFERROR(VLOOKUP($A7,Data!$1:$1048576,31,FALSE),)</f>
        <v>0</v>
      </c>
      <c r="AA7" s="8">
        <f>IFERROR(VLOOKUP($A7,Data!$1:$1048576,32,FALSE),)</f>
        <v>0</v>
      </c>
      <c r="AB7" s="8">
        <f>IFERROR(VLOOKUP($A7,Data!$1:$1048576,33,FALSE),)</f>
        <v>0</v>
      </c>
    </row>
    <row r="8" spans="1:28" x14ac:dyDescent="0.2">
      <c r="A8" s="8" t="str">
        <f>Data!A27</f>
        <v>O-12</v>
      </c>
      <c r="B8" s="9">
        <f>IFERROR(VLOOKUP($A8,Data!$1:$1048576,34,FALSE),)</f>
        <v>24.92</v>
      </c>
      <c r="C8" s="9" t="str">
        <f>IFERROR(VLOOKUP($A8,Data!$1:$1048576,2,FALSE),)</f>
        <v>Imperial</v>
      </c>
      <c r="D8" s="9" t="str">
        <f>IFERROR(VLOOKUP($A8,Data!$1:$1048576,3,FALSE),)</f>
        <v>3</v>
      </c>
      <c r="E8" s="9" t="str">
        <f>IFERROR(VLOOKUP($A8,Data!$1:$1048576,4,FALSE),)</f>
        <v>Brent</v>
      </c>
      <c r="F8" s="9" t="str">
        <f>IFERROR(VLOOKUP($A8,Data!$1:$1048576,6,FALSE),)</f>
        <v>Potatoes</v>
      </c>
      <c r="G8" s="9" t="str">
        <f>IFERROR(VLOOKUP($A8,Data!$1:$1048576,7,FALSE),)</f>
        <v>Norkotahs</v>
      </c>
      <c r="H8" s="8" t="str">
        <f>IFERROR(VLOOKUP($A8,Data!$1:$1048576,13,FALSE),)</f>
        <v/>
      </c>
      <c r="I8" s="8">
        <f>IFERROR(VLOOKUP($A8,Data!$1:$1048576,14,FALSE),)</f>
        <v>2.17</v>
      </c>
      <c r="J8" s="8">
        <f>IFERROR(VLOOKUP($A8,Data!$1:$1048576,15,FALSE),)</f>
        <v>2.62</v>
      </c>
      <c r="K8" s="8">
        <f>IFERROR(VLOOKUP($A8,Data!$1:$1048576,16,FALSE),)</f>
        <v>3.2600000000000007</v>
      </c>
      <c r="L8" s="8">
        <f>IFERROR(VLOOKUP($A8,Data!$1:$1048576,17,FALSE),)</f>
        <v>2.6799999999999997</v>
      </c>
      <c r="M8" s="8">
        <f>IFERROR(VLOOKUP($A8,Data!$1:$1048576,18,FALSE),)</f>
        <v>2.4599999999999991</v>
      </c>
      <c r="N8" s="8">
        <f>IFERROR(VLOOKUP($A8,Data!$1:$1048576,19,FALSE),)</f>
        <v>1.870000000000001</v>
      </c>
      <c r="O8" s="8">
        <f>IFERROR(VLOOKUP($A8,Data!$1:$1048576,20,FALSE),)</f>
        <v>2.5299999999999994</v>
      </c>
      <c r="P8" s="8">
        <f>IFERROR(VLOOKUP($A8,Data!$1:$1048576,21,FALSE),)</f>
        <v>1.75</v>
      </c>
      <c r="Q8" s="8">
        <f>IFERROR(VLOOKUP($A8,Data!$1:$1048576,22,FALSE),)</f>
        <v>1.9800000000000004</v>
      </c>
      <c r="R8" s="8">
        <f>IFERROR(VLOOKUP($A8,Data!$1:$1048576,23,FALSE),)</f>
        <v>0.78000000000000114</v>
      </c>
      <c r="S8" s="8">
        <f>IFERROR(VLOOKUP($A8,Data!$1:$1048576,24,FALSE),)</f>
        <v>0.72999999999999687</v>
      </c>
      <c r="T8" s="8">
        <f>IFERROR(VLOOKUP($A8,Data!$1:$1048576,25,FALSE),)</f>
        <v>0.70000000000000284</v>
      </c>
      <c r="U8" s="8">
        <f>IFERROR(VLOOKUP($A8,Data!$1:$1048576,26,FALSE),)</f>
        <v>0.30999999999999872</v>
      </c>
      <c r="V8" s="8">
        <f>IFERROR(VLOOKUP($A8,Data!$1:$1048576,27,FALSE),)</f>
        <v>0</v>
      </c>
      <c r="W8" s="8">
        <f>IFERROR(VLOOKUP($A8,Data!$1:$1048576,28,FALSE),)</f>
        <v>0.51000000000000156</v>
      </c>
      <c r="X8" s="8">
        <f>IFERROR(VLOOKUP($A8,Data!$1:$1048576,29,FALSE),)</f>
        <v>0.57000000000000028</v>
      </c>
      <c r="Y8" s="8">
        <f>IFERROR(VLOOKUP($A8,Data!$1:$1048576,30,FALSE),)</f>
        <v>0</v>
      </c>
      <c r="Z8" s="8">
        <f>IFERROR(VLOOKUP($A8,Data!$1:$1048576,31,FALSE),)</f>
        <v>0</v>
      </c>
      <c r="AA8" s="8">
        <f>IFERROR(VLOOKUP($A8,Data!$1:$1048576,32,FALSE),)</f>
        <v>0</v>
      </c>
      <c r="AB8" s="8">
        <f>IFERROR(VLOOKUP($A8,Data!$1:$1048576,33,FALSE),)</f>
        <v>0</v>
      </c>
    </row>
    <row r="9" spans="1:28" x14ac:dyDescent="0.2">
      <c r="A9" s="8" t="str">
        <f>Data!A28</f>
        <v>O-14</v>
      </c>
      <c r="B9" s="9">
        <f>IFERROR(VLOOKUP($A9,Data!$1:$1048576,34,FALSE),)</f>
        <v>24.92</v>
      </c>
      <c r="C9" s="9" t="str">
        <f>IFERROR(VLOOKUP($A9,Data!$1:$1048576,2,FALSE),)</f>
        <v>Imperial</v>
      </c>
      <c r="D9" s="9" t="str">
        <f>IFERROR(VLOOKUP($A9,Data!$1:$1048576,3,FALSE),)</f>
        <v>3</v>
      </c>
      <c r="E9" s="9" t="str">
        <f>IFERROR(VLOOKUP($A9,Data!$1:$1048576,4,FALSE),)</f>
        <v>Brent</v>
      </c>
      <c r="F9" s="9" t="str">
        <f>IFERROR(VLOOKUP($A9,Data!$1:$1048576,6,FALSE),)</f>
        <v>Potatoes</v>
      </c>
      <c r="G9" s="9" t="str">
        <f>IFERROR(VLOOKUP($A9,Data!$1:$1048576,7,FALSE),)</f>
        <v>Norkotahs</v>
      </c>
      <c r="H9" s="8" t="str">
        <f>IFERROR(VLOOKUP($A9,Data!$1:$1048576,13,FALSE),)</f>
        <v/>
      </c>
      <c r="I9" s="8">
        <f>IFERROR(VLOOKUP($A9,Data!$1:$1048576,14,FALSE),)</f>
        <v>2.29</v>
      </c>
      <c r="J9" s="8">
        <f>IFERROR(VLOOKUP($A9,Data!$1:$1048576,15,FALSE),)</f>
        <v>2.4900000000000002</v>
      </c>
      <c r="K9" s="8">
        <f>IFERROR(VLOOKUP($A9,Data!$1:$1048576,16,FALSE),)</f>
        <v>2.79</v>
      </c>
      <c r="L9" s="8">
        <f>IFERROR(VLOOKUP($A9,Data!$1:$1048576,17,FALSE),)</f>
        <v>2.67</v>
      </c>
      <c r="M9" s="8">
        <f>IFERROR(VLOOKUP($A9,Data!$1:$1048576,18,FALSE),)</f>
        <v>2.2899999999999991</v>
      </c>
      <c r="N9" s="8">
        <f>IFERROR(VLOOKUP($A9,Data!$1:$1048576,19,FALSE),)</f>
        <v>2.2599999999999998</v>
      </c>
      <c r="O9" s="8">
        <f>IFERROR(VLOOKUP($A9,Data!$1:$1048576,20,FALSE),)</f>
        <v>2.5100000000000016</v>
      </c>
      <c r="P9" s="8">
        <f>IFERROR(VLOOKUP($A9,Data!$1:$1048576,21,FALSE),)</f>
        <v>1.7300000000000004</v>
      </c>
      <c r="Q9" s="8">
        <f>IFERROR(VLOOKUP($A9,Data!$1:$1048576,22,FALSE),)</f>
        <v>2.09</v>
      </c>
      <c r="R9" s="8">
        <f>IFERROR(VLOOKUP($A9,Data!$1:$1048576,23,FALSE),)</f>
        <v>0.58999999999999986</v>
      </c>
      <c r="S9" s="8">
        <f>IFERROR(VLOOKUP($A9,Data!$1:$1048576,24,FALSE),)</f>
        <v>0.89000000000000057</v>
      </c>
      <c r="T9" s="8">
        <f>IFERROR(VLOOKUP($A9,Data!$1:$1048576,25,FALSE),)</f>
        <v>0.83999999999999986</v>
      </c>
      <c r="U9" s="8">
        <f>IFERROR(VLOOKUP($A9,Data!$1:$1048576,26,FALSE),)</f>
        <v>0.42999999999999972</v>
      </c>
      <c r="V9" s="8">
        <f>IFERROR(VLOOKUP($A9,Data!$1:$1048576,27,FALSE),)</f>
        <v>0</v>
      </c>
      <c r="W9" s="8">
        <f>IFERROR(VLOOKUP($A9,Data!$1:$1048576,28,FALSE),)</f>
        <v>0.42999999999999972</v>
      </c>
      <c r="X9" s="8">
        <f>IFERROR(VLOOKUP($A9,Data!$1:$1048576,29,FALSE),)</f>
        <v>0.62000000000000099</v>
      </c>
      <c r="Y9" s="8">
        <f>IFERROR(VLOOKUP($A9,Data!$1:$1048576,30,FALSE),)</f>
        <v>0</v>
      </c>
      <c r="Z9" s="8">
        <f>IFERROR(VLOOKUP($A9,Data!$1:$1048576,31,FALSE),)</f>
        <v>0</v>
      </c>
      <c r="AA9" s="8">
        <f>IFERROR(VLOOKUP($A9,Data!$1:$1048576,32,FALSE),)</f>
        <v>0</v>
      </c>
      <c r="AB9" s="8">
        <f>IFERROR(VLOOKUP($A9,Data!$1:$1048576,33,FALSE),)</f>
        <v>0</v>
      </c>
    </row>
    <row r="10" spans="1:28" x14ac:dyDescent="0.2">
      <c r="A10" s="8" t="str">
        <f>Data!A29</f>
        <v>O-13</v>
      </c>
      <c r="B10" s="9">
        <f>IFERROR(VLOOKUP($A10,Data!$1:$1048576,34,FALSE),)</f>
        <v>23.55</v>
      </c>
      <c r="C10" s="9" t="str">
        <f>IFERROR(VLOOKUP($A10,Data!$1:$1048576,2,FALSE),)</f>
        <v>Imperial</v>
      </c>
      <c r="D10" s="9" t="str">
        <f>IFERROR(VLOOKUP($A10,Data!$1:$1048576,3,FALSE),)</f>
        <v>3</v>
      </c>
      <c r="E10" s="9" t="str">
        <f>IFERROR(VLOOKUP($A10,Data!$1:$1048576,4,FALSE),)</f>
        <v>Brent</v>
      </c>
      <c r="F10" s="9" t="str">
        <f>IFERROR(VLOOKUP($A10,Data!$1:$1048576,6,FALSE),)</f>
        <v>Potatoes</v>
      </c>
      <c r="G10" s="9" t="str">
        <f>IFERROR(VLOOKUP($A10,Data!$1:$1048576,7,FALSE),)</f>
        <v>Norkotahs</v>
      </c>
      <c r="H10" s="8" t="str">
        <f>IFERROR(VLOOKUP($A10,Data!$1:$1048576,13,FALSE),)</f>
        <v/>
      </c>
      <c r="I10" s="8">
        <f>IFERROR(VLOOKUP($A10,Data!$1:$1048576,14,FALSE),)</f>
        <v>1.84</v>
      </c>
      <c r="J10" s="8">
        <f>IFERROR(VLOOKUP($A10,Data!$1:$1048576,15,FALSE),)</f>
        <v>2.63</v>
      </c>
      <c r="K10" s="8">
        <f>IFERROR(VLOOKUP($A10,Data!$1:$1048576,16,FALSE),)</f>
        <v>3.3500000000000005</v>
      </c>
      <c r="L10" s="8">
        <f>IFERROR(VLOOKUP($A10,Data!$1:$1048576,17,FALSE),)</f>
        <v>2.5</v>
      </c>
      <c r="M10" s="8">
        <f>IFERROR(VLOOKUP($A10,Data!$1:$1048576,18,FALSE),)</f>
        <v>2.4299999999999997</v>
      </c>
      <c r="N10" s="8">
        <f>IFERROR(VLOOKUP($A10,Data!$1:$1048576,19,FALSE),)</f>
        <v>1.17</v>
      </c>
      <c r="O10" s="8">
        <f>IFERROR(VLOOKUP($A10,Data!$1:$1048576,20,FALSE),)</f>
        <v>2.2900000000000009</v>
      </c>
      <c r="P10" s="8">
        <f>IFERROR(VLOOKUP($A10,Data!$1:$1048576,21,FALSE),)</f>
        <v>1.7199999999999989</v>
      </c>
      <c r="Q10" s="8">
        <f>IFERROR(VLOOKUP($A10,Data!$1:$1048576,22,FALSE),)</f>
        <v>1.879999999999999</v>
      </c>
      <c r="R10" s="8">
        <f>IFERROR(VLOOKUP($A10,Data!$1:$1048576,23,FALSE),)</f>
        <v>0.71000000000000085</v>
      </c>
      <c r="S10" s="8">
        <f>IFERROR(VLOOKUP($A10,Data!$1:$1048576,24,FALSE),)</f>
        <v>0.83999999999999986</v>
      </c>
      <c r="T10" s="8">
        <f>IFERROR(VLOOKUP($A10,Data!$1:$1048576,25,FALSE),)</f>
        <v>0.78000000000000114</v>
      </c>
      <c r="U10" s="8">
        <f>IFERROR(VLOOKUP($A10,Data!$1:$1048576,26,FALSE),)</f>
        <v>0.33999999999999986</v>
      </c>
      <c r="V10" s="8">
        <f>IFERROR(VLOOKUP($A10,Data!$1:$1048576,27,FALSE),)</f>
        <v>0</v>
      </c>
      <c r="W10" s="8">
        <f>IFERROR(VLOOKUP($A10,Data!$1:$1048576,28,FALSE),)</f>
        <v>0.48999999999999844</v>
      </c>
      <c r="X10" s="8">
        <f>IFERROR(VLOOKUP($A10,Data!$1:$1048576,29,FALSE),)</f>
        <v>0.58000000000000185</v>
      </c>
      <c r="Y10" s="8">
        <f>IFERROR(VLOOKUP($A10,Data!$1:$1048576,30,FALSE),)</f>
        <v>0</v>
      </c>
      <c r="Z10" s="8">
        <f>IFERROR(VLOOKUP($A10,Data!$1:$1048576,31,FALSE),)</f>
        <v>0</v>
      </c>
      <c r="AA10" s="8">
        <f>IFERROR(VLOOKUP($A10,Data!$1:$1048576,32,FALSE),)</f>
        <v>0</v>
      </c>
      <c r="AB10" s="8">
        <f>IFERROR(VLOOKUP($A10,Data!$1:$1048576,33,FALSE),)</f>
        <v>0</v>
      </c>
    </row>
    <row r="11" spans="1:28" x14ac:dyDescent="0.2">
      <c r="A11" s="8" t="str">
        <f>Data!A30</f>
        <v>O-15</v>
      </c>
      <c r="B11" s="9">
        <f>IFERROR(VLOOKUP($A11,Data!$1:$1048576,34,FALSE),)</f>
        <v>23.7</v>
      </c>
      <c r="C11" s="9" t="str">
        <f>IFERROR(VLOOKUP($A11,Data!$1:$1048576,2,FALSE),)</f>
        <v>Imperial</v>
      </c>
      <c r="D11" s="9" t="str">
        <f>IFERROR(VLOOKUP($A11,Data!$1:$1048576,3,FALSE),)</f>
        <v>3</v>
      </c>
      <c r="E11" s="9" t="str">
        <f>IFERROR(VLOOKUP($A11,Data!$1:$1048576,4,FALSE),)</f>
        <v>Brent</v>
      </c>
      <c r="F11" s="9" t="str">
        <f>IFERROR(VLOOKUP($A11,Data!$1:$1048576,6,FALSE),)</f>
        <v>Potatoes</v>
      </c>
      <c r="G11" s="9" t="str">
        <f>IFERROR(VLOOKUP($A11,Data!$1:$1048576,7,FALSE),)</f>
        <v>Norkotahs</v>
      </c>
      <c r="H11" s="8" t="str">
        <f>IFERROR(VLOOKUP($A11,Data!$1:$1048576,13,FALSE),)</f>
        <v/>
      </c>
      <c r="I11" s="8">
        <f>IFERROR(VLOOKUP($A11,Data!$1:$1048576,14,FALSE),)</f>
        <v>1.86</v>
      </c>
      <c r="J11" s="8">
        <f>IFERROR(VLOOKUP($A11,Data!$1:$1048576,15,FALSE),)</f>
        <v>2.57</v>
      </c>
      <c r="K11" s="8">
        <f>IFERROR(VLOOKUP($A11,Data!$1:$1048576,16,FALSE),)</f>
        <v>3.08</v>
      </c>
      <c r="L11" s="8">
        <f>IFERROR(VLOOKUP($A11,Data!$1:$1048576,17,FALSE),)</f>
        <v>2.58</v>
      </c>
      <c r="M11" s="8">
        <f>IFERROR(VLOOKUP($A11,Data!$1:$1048576,18,FALSE),)</f>
        <v>2.3800000000000008</v>
      </c>
      <c r="N11" s="8">
        <f>IFERROR(VLOOKUP($A11,Data!$1:$1048576,19,FALSE),)</f>
        <v>1.1499999999999986</v>
      </c>
      <c r="O11" s="8">
        <f>IFERROR(VLOOKUP($A11,Data!$1:$1048576,20,FALSE),)</f>
        <v>2.4399999999999995</v>
      </c>
      <c r="P11" s="8">
        <f>IFERROR(VLOOKUP($A11,Data!$1:$1048576,21,FALSE),)</f>
        <v>1.6900000000000013</v>
      </c>
      <c r="Q11" s="8">
        <f>IFERROR(VLOOKUP($A11,Data!$1:$1048576,22,FALSE),)</f>
        <v>2.0300000000000011</v>
      </c>
      <c r="R11" s="8">
        <f>IFERROR(VLOOKUP($A11,Data!$1:$1048576,23,FALSE),)</f>
        <v>0.84999999999999787</v>
      </c>
      <c r="S11" s="8">
        <f>IFERROR(VLOOKUP($A11,Data!$1:$1048576,24,FALSE),)</f>
        <v>0.85000000000000142</v>
      </c>
      <c r="T11" s="8">
        <f>IFERROR(VLOOKUP($A11,Data!$1:$1048576,25,FALSE),)</f>
        <v>0.80000000000000071</v>
      </c>
      <c r="U11" s="8">
        <f>IFERROR(VLOOKUP($A11,Data!$1:$1048576,26,FALSE),)</f>
        <v>0.34999999999999787</v>
      </c>
      <c r="V11" s="8">
        <f>IFERROR(VLOOKUP($A11,Data!$1:$1048576,27,FALSE),)</f>
        <v>0</v>
      </c>
      <c r="W11" s="8">
        <f>IFERROR(VLOOKUP($A11,Data!$1:$1048576,28,FALSE),)</f>
        <v>0.49000000000000199</v>
      </c>
      <c r="X11" s="8">
        <f>IFERROR(VLOOKUP($A11,Data!$1:$1048576,29,FALSE),)</f>
        <v>0.57999999999999829</v>
      </c>
      <c r="Y11" s="8">
        <f>IFERROR(VLOOKUP($A11,Data!$1:$1048576,30,FALSE),)</f>
        <v>0</v>
      </c>
      <c r="Z11" s="8">
        <f>IFERROR(VLOOKUP($A11,Data!$1:$1048576,31,FALSE),)</f>
        <v>0</v>
      </c>
      <c r="AA11" s="8">
        <f>IFERROR(VLOOKUP($A11,Data!$1:$1048576,32,FALSE),)</f>
        <v>0</v>
      </c>
      <c r="AB11" s="8">
        <f>IFERROR(VLOOKUP($A11,Data!$1:$1048576,33,FALSE),)</f>
        <v>0</v>
      </c>
    </row>
    <row r="12" spans="1:28" hidden="1" x14ac:dyDescent="0.2">
      <c r="A12" s="8">
        <f>Data!A31</f>
        <v>0</v>
      </c>
      <c r="B12" s="9">
        <f>IFERROR(VLOOKUP($A12,Data!$1:$1048576,34,FALSE),)</f>
        <v>0</v>
      </c>
      <c r="C12" s="9">
        <f>IFERROR(VLOOKUP($A12,Data!$1:$1048576,2,FALSE),)</f>
        <v>0</v>
      </c>
      <c r="D12" s="9">
        <f>IFERROR(VLOOKUP($A12,Data!$1:$1048576,3,FALSE),)</f>
        <v>0</v>
      </c>
      <c r="E12" s="9">
        <f>IFERROR(VLOOKUP($A12,Data!$1:$1048576,4,FALSE),)</f>
        <v>0</v>
      </c>
      <c r="F12" s="9">
        <f>IFERROR(VLOOKUP($A12,Data!$1:$1048576,6,FALSE),)</f>
        <v>0</v>
      </c>
      <c r="G12" s="9">
        <f>IFERROR(VLOOKUP($A12,Data!$1:$1048576,7,FALSE),)</f>
        <v>0</v>
      </c>
      <c r="H12" s="8">
        <f>IFERROR(VLOOKUP($A12,Data!$1:$1048576,13,FALSE),)</f>
        <v>0</v>
      </c>
      <c r="I12" s="8">
        <f>IFERROR(VLOOKUP($A12,Data!$1:$1048576,14,FALSE),)</f>
        <v>0</v>
      </c>
      <c r="J12" s="8">
        <f>IFERROR(VLOOKUP($A12,Data!$1:$1048576,15,FALSE),)</f>
        <v>0</v>
      </c>
      <c r="K12" s="8">
        <f>IFERROR(VLOOKUP($A12,Data!$1:$1048576,16,FALSE),)</f>
        <v>0</v>
      </c>
      <c r="L12" s="8">
        <f>IFERROR(VLOOKUP($A12,Data!$1:$1048576,17,FALSE),)</f>
        <v>0</v>
      </c>
      <c r="M12" s="8">
        <f>IFERROR(VLOOKUP($A12,Data!$1:$1048576,18,FALSE),)</f>
        <v>0</v>
      </c>
      <c r="N12" s="8">
        <f>IFERROR(VLOOKUP($A12,Data!$1:$1048576,19,FALSE),)</f>
        <v>0</v>
      </c>
      <c r="O12" s="8">
        <f>IFERROR(VLOOKUP($A12,Data!$1:$1048576,20,FALSE),)</f>
        <v>0</v>
      </c>
      <c r="P12" s="8">
        <f>IFERROR(VLOOKUP($A12,Data!$1:$1048576,21,FALSE),)</f>
        <v>0</v>
      </c>
      <c r="Q12" s="8">
        <f>IFERROR(VLOOKUP($A12,Data!$1:$1048576,22,FALSE),)</f>
        <v>0</v>
      </c>
      <c r="R12" s="8">
        <f>IFERROR(VLOOKUP($A12,Data!$1:$1048576,23,FALSE),)</f>
        <v>0</v>
      </c>
      <c r="S12" s="8">
        <f>IFERROR(VLOOKUP($A12,Data!$1:$1048576,24,FALSE),)</f>
        <v>0</v>
      </c>
      <c r="T12" s="8">
        <f>IFERROR(VLOOKUP($A12,Data!$1:$1048576,25,FALSE),)</f>
        <v>0</v>
      </c>
      <c r="U12" s="8">
        <f>IFERROR(VLOOKUP($A12,Data!$1:$1048576,26,FALSE),)</f>
        <v>0</v>
      </c>
      <c r="V12" s="8">
        <f>IFERROR(VLOOKUP($A12,Data!$1:$1048576,27,FALSE),)</f>
        <v>0</v>
      </c>
      <c r="W12" s="8">
        <f>IFERROR(VLOOKUP($A12,Data!$1:$1048576,28,FALSE),)</f>
        <v>0</v>
      </c>
      <c r="X12" s="8">
        <f>IFERROR(VLOOKUP($A12,Data!$1:$1048576,29,FALSE),)</f>
        <v>0</v>
      </c>
      <c r="Y12" s="8">
        <f>IFERROR(VLOOKUP($A12,Data!$1:$1048576,30,FALSE),)</f>
        <v>0</v>
      </c>
      <c r="Z12" s="8">
        <f>IFERROR(VLOOKUP($A12,Data!$1:$1048576,31,FALSE),)</f>
        <v>0</v>
      </c>
      <c r="AA12" s="8">
        <f>IFERROR(VLOOKUP($A12,Data!$1:$1048576,32,FALSE),)</f>
        <v>0</v>
      </c>
      <c r="AB12" s="8">
        <f>IFERROR(VLOOKUP($A12,Data!$1:$1048576,33,FALSE),)</f>
        <v>0</v>
      </c>
    </row>
    <row r="13" spans="1:28" hidden="1" x14ac:dyDescent="0.2">
      <c r="A13" s="8">
        <f>Data!A32</f>
        <v>0</v>
      </c>
      <c r="B13" s="9">
        <f>IFERROR(VLOOKUP($A13,Data!$1:$1048576,34,FALSE),)</f>
        <v>0</v>
      </c>
      <c r="C13" s="9">
        <f>IFERROR(VLOOKUP($A13,Data!$1:$1048576,2,FALSE),)</f>
        <v>0</v>
      </c>
      <c r="D13" s="9">
        <f>IFERROR(VLOOKUP($A13,Data!$1:$1048576,3,FALSE),)</f>
        <v>0</v>
      </c>
      <c r="E13" s="9">
        <f>IFERROR(VLOOKUP($A13,Data!$1:$1048576,4,FALSE),)</f>
        <v>0</v>
      </c>
      <c r="F13" s="9">
        <f>IFERROR(VLOOKUP($A13,Data!$1:$1048576,6,FALSE),)</f>
        <v>0</v>
      </c>
      <c r="G13" s="9">
        <f>IFERROR(VLOOKUP($A13,Data!$1:$1048576,7,FALSE),)</f>
        <v>0</v>
      </c>
      <c r="H13" s="8">
        <f>IFERROR(VLOOKUP($A13,Data!$1:$1048576,13,FALSE),)</f>
        <v>0</v>
      </c>
      <c r="I13" s="8">
        <f>IFERROR(VLOOKUP($A13,Data!$1:$1048576,14,FALSE),)</f>
        <v>0</v>
      </c>
      <c r="J13" s="8">
        <f>IFERROR(VLOOKUP($A13,Data!$1:$1048576,15,FALSE),)</f>
        <v>0</v>
      </c>
      <c r="K13" s="8">
        <f>IFERROR(VLOOKUP($A13,Data!$1:$1048576,16,FALSE),)</f>
        <v>0</v>
      </c>
      <c r="L13" s="8">
        <f>IFERROR(VLOOKUP($A13,Data!$1:$1048576,17,FALSE),)</f>
        <v>0</v>
      </c>
      <c r="M13" s="8">
        <f>IFERROR(VLOOKUP($A13,Data!$1:$1048576,18,FALSE),)</f>
        <v>0</v>
      </c>
      <c r="N13" s="8">
        <f>IFERROR(VLOOKUP($A13,Data!$1:$1048576,19,FALSE),)</f>
        <v>0</v>
      </c>
      <c r="O13" s="8">
        <f>IFERROR(VLOOKUP($A13,Data!$1:$1048576,20,FALSE),)</f>
        <v>0</v>
      </c>
      <c r="P13" s="8">
        <f>IFERROR(VLOOKUP($A13,Data!$1:$1048576,21,FALSE),)</f>
        <v>0</v>
      </c>
      <c r="Q13" s="8">
        <f>IFERROR(VLOOKUP($A13,Data!$1:$1048576,22,FALSE),)</f>
        <v>0</v>
      </c>
      <c r="R13" s="8">
        <f>IFERROR(VLOOKUP($A13,Data!$1:$1048576,23,FALSE),)</f>
        <v>0</v>
      </c>
      <c r="S13" s="8">
        <f>IFERROR(VLOOKUP($A13,Data!$1:$1048576,24,FALSE),)</f>
        <v>0</v>
      </c>
      <c r="T13" s="8">
        <f>IFERROR(VLOOKUP($A13,Data!$1:$1048576,25,FALSE),)</f>
        <v>0</v>
      </c>
      <c r="U13" s="8">
        <f>IFERROR(VLOOKUP($A13,Data!$1:$1048576,26,FALSE),)</f>
        <v>0</v>
      </c>
      <c r="V13" s="8">
        <f>IFERROR(VLOOKUP($A13,Data!$1:$1048576,27,FALSE),)</f>
        <v>0</v>
      </c>
      <c r="W13" s="8">
        <f>IFERROR(VLOOKUP($A13,Data!$1:$1048576,28,FALSE),)</f>
        <v>0</v>
      </c>
      <c r="X13" s="8">
        <f>IFERROR(VLOOKUP($A13,Data!$1:$1048576,29,FALSE),)</f>
        <v>0</v>
      </c>
      <c r="Y13" s="8">
        <f>IFERROR(VLOOKUP($A13,Data!$1:$1048576,30,FALSE),)</f>
        <v>0</v>
      </c>
      <c r="Z13" s="8">
        <f>IFERROR(VLOOKUP($A13,Data!$1:$1048576,31,FALSE),)</f>
        <v>0</v>
      </c>
      <c r="AA13" s="8">
        <f>IFERROR(VLOOKUP($A13,Data!$1:$1048576,32,FALSE),)</f>
        <v>0</v>
      </c>
      <c r="AB13" s="8">
        <f>IFERROR(VLOOKUP($A13,Data!$1:$1048576,33,FALSE),)</f>
        <v>0</v>
      </c>
    </row>
    <row r="14" spans="1:28" x14ac:dyDescent="0.2">
      <c r="A14" s="10"/>
    </row>
    <row r="17" spans="21:21" x14ac:dyDescent="0.2">
      <c r="U17" s="1"/>
    </row>
    <row r="18" spans="21:21" x14ac:dyDescent="0.2">
      <c r="U18" s="23"/>
    </row>
    <row r="19" spans="21:21" x14ac:dyDescent="0.2">
      <c r="U19" s="23"/>
    </row>
  </sheetData>
  <pageMargins left="0.7" right="0.7" top="0.75" bottom="0.75" header="0.3" footer="0.3"/>
  <pageSetup scale="76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F70CB-A5B6-441A-865B-C80100EB65F5}">
  <sheetPr>
    <tabColor theme="7" tint="0.39997558519241921"/>
    <pageSetUpPr fitToPage="1"/>
  </sheetPr>
  <dimension ref="A1:AB19"/>
  <sheetViews>
    <sheetView workbookViewId="0">
      <selection activeCell="N1" sqref="N1:N1048576"/>
    </sheetView>
  </sheetViews>
  <sheetFormatPr defaultColWidth="9.14453125" defaultRowHeight="15" x14ac:dyDescent="0.2"/>
  <cols>
    <col min="1" max="1" width="16.94921875" customWidth="1"/>
    <col min="2" max="5" width="8.47265625" customWidth="1"/>
    <col min="6" max="6" width="11.703125" bestFit="1" customWidth="1"/>
    <col min="7" max="7" width="16.6796875" bestFit="1" customWidth="1"/>
    <col min="8" max="8" width="12.23828125" hidden="1" customWidth="1"/>
    <col min="9" max="9" width="10.22265625" hidden="1" customWidth="1"/>
    <col min="10" max="10" width="9.68359375" hidden="1" customWidth="1"/>
    <col min="11" max="11" width="8.7421875" hidden="1" customWidth="1"/>
    <col min="12" max="12" width="8.875" hidden="1" customWidth="1"/>
    <col min="13" max="13" width="9.4140625" hidden="1" customWidth="1"/>
    <col min="14" max="14" width="9.953125" hidden="1" customWidth="1"/>
    <col min="15" max="15" width="9.953125" bestFit="1" customWidth="1"/>
    <col min="16" max="16" width="8.47265625" bestFit="1" customWidth="1"/>
    <col min="17" max="17" width="9.4140625" bestFit="1" customWidth="1"/>
    <col min="18" max="19" width="9.4140625" hidden="1" customWidth="1"/>
    <col min="20" max="21" width="8.47265625" hidden="1" customWidth="1"/>
    <col min="22" max="25" width="9.4140625" hidden="1" customWidth="1"/>
    <col min="26" max="28" width="10.4921875" hidden="1" customWidth="1"/>
  </cols>
  <sheetData>
    <row r="1" spans="1:28" ht="19.5" thickBot="1" x14ac:dyDescent="0.3">
      <c r="A1" s="7" t="str">
        <f>E4</f>
        <v>Brent</v>
      </c>
      <c r="B1" s="6"/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0.23</v>
      </c>
      <c r="C3" s="12"/>
      <c r="D3" s="14"/>
      <c r="E3" s="12"/>
      <c r="F3" s="12"/>
      <c r="G3" s="12"/>
      <c r="H3" s="11">
        <f>'Rain Totals'!H2</f>
        <v>0</v>
      </c>
      <c r="I3" s="11">
        <f>'Rain Totals'!I2</f>
        <v>0.03</v>
      </c>
      <c r="J3" s="11">
        <f>'Rain Totals'!J2</f>
        <v>0</v>
      </c>
      <c r="K3" s="11">
        <f>'Rain Totals'!K2</f>
        <v>0</v>
      </c>
      <c r="L3" s="11">
        <f>'Rain Totals'!L2</f>
        <v>0.2</v>
      </c>
      <c r="M3" s="11">
        <f>'Rain Totals'!M2</f>
        <v>0</v>
      </c>
      <c r="N3" s="11">
        <f>'Rain Totals'!N2</f>
        <v>0</v>
      </c>
      <c r="O3" s="11">
        <f>'Rain Totals'!O2</f>
        <v>0</v>
      </c>
      <c r="P3" s="11">
        <f>'Rain Totals'!P2</f>
        <v>0</v>
      </c>
      <c r="Q3" s="11">
        <f>'Rain Totals'!Q2</f>
        <v>0</v>
      </c>
      <c r="R3" s="11">
        <f>'Rain Totals'!R2</f>
        <v>0</v>
      </c>
      <c r="S3" s="11">
        <f>'Rain Totals'!S2</f>
        <v>0</v>
      </c>
      <c r="T3" s="11">
        <f>'Rain Totals'!T2</f>
        <v>0</v>
      </c>
      <c r="U3" s="11">
        <f>'Rain Totals'!U2</f>
        <v>0</v>
      </c>
      <c r="V3" s="11">
        <f>'Rain Totals'!V2</f>
        <v>0</v>
      </c>
      <c r="W3" s="11">
        <f>'Rain Totals'!W2</f>
        <v>0</v>
      </c>
      <c r="X3" s="11">
        <f>'Rain Totals'!X2</f>
        <v>0</v>
      </c>
      <c r="Y3" s="11">
        <f>'Rain Totals'!Y2</f>
        <v>0</v>
      </c>
      <c r="Z3" s="11">
        <f>'Rain Totals'!Z2</f>
        <v>0</v>
      </c>
      <c r="AA3" s="11">
        <f>'Rain Totals'!AA2</f>
        <v>0</v>
      </c>
      <c r="AB3" s="11">
        <f>'Rain Totals'!AB2</f>
        <v>0</v>
      </c>
    </row>
    <row r="4" spans="1:28" x14ac:dyDescent="0.2">
      <c r="A4" s="8" t="str">
        <f>Data!A33</f>
        <v>.ET 4</v>
      </c>
      <c r="B4" s="9">
        <f>IFERROR(VLOOKUP($A4,Data!$1:$1048576,34,FALSE),)</f>
        <v>23.469999999999988</v>
      </c>
      <c r="C4" s="9" t="str">
        <f>IFERROR(VLOOKUP($A4,Data!$1:$1048576,2,FALSE),)</f>
        <v>Imperial</v>
      </c>
      <c r="D4" s="9" t="str">
        <f>IFERROR(VLOOKUP($A4,Data!$1:$1048576,3,FALSE),)</f>
        <v>4</v>
      </c>
      <c r="E4" s="9" t="str">
        <f>IFERROR(VLOOKUP($A4,Data!$1:$1048576,4,FALSE),)</f>
        <v>Brent</v>
      </c>
      <c r="F4" s="9" t="str">
        <f>IFERROR(VLOOKUP($A4,Data!$1:$1048576,6,FALSE),)</f>
        <v>Potatoes</v>
      </c>
      <c r="G4" s="9" t="str">
        <f>IFERROR(VLOOKUP($A4,Data!$1:$1048576,7,FALSE),)</f>
        <v>278's</v>
      </c>
      <c r="H4" s="8">
        <f>IFERROR(VLOOKUP($A4,Data!$1:$1048576,13,FALSE),)</f>
        <v>2.0399999999999991</v>
      </c>
      <c r="I4" s="8">
        <f>IFERROR(VLOOKUP($A4,Data!$1:$1048576,14,FALSE),)</f>
        <v>1.9100000000000001</v>
      </c>
      <c r="J4" s="8">
        <f>IFERROR(VLOOKUP($A4,Data!$1:$1048576,15,FALSE),)</f>
        <v>1.83</v>
      </c>
      <c r="K4" s="8">
        <f>IFERROR(VLOOKUP($A4,Data!$1:$1048576,16,FALSE),)</f>
        <v>1.7800000000000011</v>
      </c>
      <c r="L4" s="8">
        <f>IFERROR(VLOOKUP($A4,Data!$1:$1048576,17,FALSE),)</f>
        <v>1.5400000000000009</v>
      </c>
      <c r="M4" s="8">
        <f>IFERROR(VLOOKUP($A4,Data!$1:$1048576,18,FALSE),)</f>
        <v>1.5600000000000005</v>
      </c>
      <c r="N4" s="8">
        <f>IFERROR(VLOOKUP($A4,Data!$1:$1048576,19,FALSE),)</f>
        <v>1.629999999999999</v>
      </c>
      <c r="O4" s="8">
        <f>IFERROR(VLOOKUP($A4,Data!$1:$1048576,20,FALSE),)</f>
        <v>1.5899999999999981</v>
      </c>
      <c r="P4" s="8">
        <f>IFERROR(VLOOKUP($A4,Data!$1:$1048576,21,FALSE),)</f>
        <v>1.5700000000000003</v>
      </c>
      <c r="Q4" s="8">
        <f>IFERROR(VLOOKUP($A4,Data!$1:$1048576,22,FALSE),)</f>
        <v>1.759999999999998</v>
      </c>
      <c r="R4" s="8">
        <f>IFERROR(VLOOKUP($A4,Data!$1:$1048576,23,FALSE),)</f>
        <v>1.3699999999999939</v>
      </c>
      <c r="S4" s="8">
        <f>IFERROR(VLOOKUP($A4,Data!$1:$1048576,24,FALSE),)</f>
        <v>1.2899999999999956</v>
      </c>
      <c r="T4" s="8">
        <f>IFERROR(VLOOKUP($A4,Data!$1:$1048576,25,FALSE),)</f>
        <v>0.80000000000000071</v>
      </c>
      <c r="U4" s="8">
        <f>IFERROR(VLOOKUP($A4,Data!$1:$1048576,26,FALSE),)</f>
        <v>0.14000000000000057</v>
      </c>
      <c r="V4" s="8">
        <f>IFERROR(VLOOKUP($A4,Data!$1:$1048576,27,FALSE),)</f>
        <v>0</v>
      </c>
      <c r="W4" s="8">
        <f>IFERROR(VLOOKUP($A4,Data!$1:$1048576,28,FALSE),)</f>
        <v>0</v>
      </c>
      <c r="X4" s="8">
        <f>IFERROR(VLOOKUP($A4,Data!$1:$1048576,29,FALSE),)</f>
        <v>0</v>
      </c>
      <c r="Y4" s="8">
        <f>IFERROR(VLOOKUP($A4,Data!$1:$1048576,30,FALSE),)</f>
        <v>0</v>
      </c>
      <c r="Z4" s="8">
        <f>IFERROR(VLOOKUP($A4,Data!$1:$1048576,31,FALSE),)</f>
        <v>0</v>
      </c>
      <c r="AA4" s="8">
        <f>IFERROR(VLOOKUP($A4,Data!$1:$1048576,32,FALSE),)</f>
        <v>0</v>
      </c>
      <c r="AB4" s="8">
        <f>IFERROR(VLOOKUP($A4,Data!$1:$1048576,33,FALSE),)</f>
        <v>0</v>
      </c>
    </row>
    <row r="5" spans="1:28" x14ac:dyDescent="0.2">
      <c r="A5" s="8" t="str">
        <f>Data!A34</f>
        <v>B-4</v>
      </c>
      <c r="B5" s="9">
        <f>IFERROR(VLOOKUP($A5,Data!$1:$1048576,34,FALSE),)</f>
        <v>0</v>
      </c>
      <c r="C5" s="9" t="str">
        <f>IFERROR(VLOOKUP($A5,Data!$1:$1048576,2,FALSE),)</f>
        <v>Imperial</v>
      </c>
      <c r="D5" s="9" t="str">
        <f>IFERROR(VLOOKUP($A5,Data!$1:$1048576,3,FALSE),)</f>
        <v>4</v>
      </c>
      <c r="E5" s="9" t="str">
        <f>IFERROR(VLOOKUP($A5,Data!$1:$1048576,4,FALSE),)</f>
        <v>Brent</v>
      </c>
      <c r="F5" s="9" t="str">
        <f>IFERROR(VLOOKUP($A5,Data!$1:$1048576,6,FALSE),)</f>
        <v>Potatoes</v>
      </c>
      <c r="G5" s="9" t="str">
        <f>IFERROR(VLOOKUP($A5,Data!$1:$1048576,7,FALSE),)</f>
        <v>278's</v>
      </c>
      <c r="H5" s="8">
        <f>IFERROR(VLOOKUP($A5,Data!$1:$1048576,13,FALSE),)</f>
        <v>0</v>
      </c>
      <c r="I5" s="8">
        <f>IFERROR(VLOOKUP($A5,Data!$1:$1048576,14,FALSE),)</f>
        <v>0</v>
      </c>
      <c r="J5" s="8">
        <f>IFERROR(VLOOKUP($A5,Data!$1:$1048576,15,FALSE),)</f>
        <v>0</v>
      </c>
      <c r="K5" s="8">
        <f>IFERROR(VLOOKUP($A5,Data!$1:$1048576,16,FALSE),)</f>
        <v>0</v>
      </c>
      <c r="L5" s="8">
        <f>IFERROR(VLOOKUP($A5,Data!$1:$1048576,17,FALSE),)</f>
        <v>0</v>
      </c>
      <c r="M5" s="8">
        <f>IFERROR(VLOOKUP($A5,Data!$1:$1048576,18,FALSE),)</f>
        <v>0</v>
      </c>
      <c r="N5" s="8">
        <f>IFERROR(VLOOKUP($A5,Data!$1:$1048576,19,FALSE),)</f>
        <v>0</v>
      </c>
      <c r="O5" s="8">
        <f>IFERROR(VLOOKUP($A5,Data!$1:$1048576,20,FALSE),)</f>
        <v>0</v>
      </c>
      <c r="P5" s="8">
        <f>IFERROR(VLOOKUP($A5,Data!$1:$1048576,21,FALSE),)</f>
        <v>0</v>
      </c>
      <c r="Q5" s="8">
        <f>IFERROR(VLOOKUP($A5,Data!$1:$1048576,22,FALSE),)</f>
        <v>0</v>
      </c>
      <c r="R5" s="8">
        <f>IFERROR(VLOOKUP($A5,Data!$1:$1048576,23,FALSE),)</f>
        <v>0</v>
      </c>
      <c r="S5" s="8">
        <f>IFERROR(VLOOKUP($A5,Data!$1:$1048576,24,FALSE),)</f>
        <v>0</v>
      </c>
      <c r="T5" s="8">
        <f>IFERROR(VLOOKUP($A5,Data!$1:$1048576,25,FALSE),)</f>
        <v>0</v>
      </c>
      <c r="U5" s="8">
        <f>IFERROR(VLOOKUP($A5,Data!$1:$1048576,26,FALSE),)</f>
        <v>0</v>
      </c>
      <c r="V5" s="8">
        <f>IFERROR(VLOOKUP($A5,Data!$1:$1048576,27,FALSE),)</f>
        <v>0</v>
      </c>
      <c r="W5" s="8">
        <f>IFERROR(VLOOKUP($A5,Data!$1:$1048576,28,FALSE),)</f>
        <v>0</v>
      </c>
      <c r="X5" s="8">
        <f>IFERROR(VLOOKUP($A5,Data!$1:$1048576,29,FALSE),)</f>
        <v>0</v>
      </c>
      <c r="Y5" s="8">
        <f>IFERROR(VLOOKUP($A5,Data!$1:$1048576,30,FALSE),)</f>
        <v>0</v>
      </c>
      <c r="Z5" s="8">
        <f>IFERROR(VLOOKUP($A5,Data!$1:$1048576,31,FALSE),)</f>
        <v>0</v>
      </c>
      <c r="AA5" s="8">
        <f>IFERROR(VLOOKUP($A5,Data!$1:$1048576,32,FALSE),)</f>
        <v>0</v>
      </c>
      <c r="AB5" s="8">
        <f>IFERROR(VLOOKUP($A5,Data!$1:$1048576,33,FALSE),)</f>
        <v>0</v>
      </c>
    </row>
    <row r="6" spans="1:28" x14ac:dyDescent="0.2">
      <c r="A6" s="8" t="str">
        <f>Data!A35</f>
        <v>E-8_Cannon</v>
      </c>
      <c r="B6" s="9">
        <f>IFERROR(VLOOKUP($A6,Data!$1:$1048576,34,FALSE),)</f>
        <v>21.19</v>
      </c>
      <c r="C6" s="9" t="str">
        <f>IFERROR(VLOOKUP($A6,Data!$1:$1048576,2,FALSE),)</f>
        <v>Imperial</v>
      </c>
      <c r="D6" s="9" t="str">
        <f>IFERROR(VLOOKUP($A6,Data!$1:$1048576,3,FALSE),)</f>
        <v>4</v>
      </c>
      <c r="E6" s="9" t="str">
        <f>IFERROR(VLOOKUP($A6,Data!$1:$1048576,4,FALSE),)</f>
        <v>Brent</v>
      </c>
      <c r="F6" s="9" t="str">
        <f>IFERROR(VLOOKUP($A6,Data!$1:$1048576,6,FALSE),)</f>
        <v>Potatoes</v>
      </c>
      <c r="G6" s="9" t="str">
        <f>IFERROR(VLOOKUP($A6,Data!$1:$1048576,7,FALSE),)</f>
        <v>278's</v>
      </c>
      <c r="H6" s="8" t="str">
        <f>IFERROR(VLOOKUP($A6,Data!$1:$1048576,13,FALSE),)</f>
        <v/>
      </c>
      <c r="I6" s="8">
        <f>IFERROR(VLOOKUP($A6,Data!$1:$1048576,14,FALSE),)</f>
        <v>2.39</v>
      </c>
      <c r="J6" s="8">
        <f>IFERROR(VLOOKUP($A6,Data!$1:$1048576,15,FALSE),)</f>
        <v>2.63</v>
      </c>
      <c r="K6" s="8">
        <f>IFERROR(VLOOKUP($A6,Data!$1:$1048576,16,FALSE),)</f>
        <v>0</v>
      </c>
      <c r="L6" s="8">
        <f>IFERROR(VLOOKUP($A6,Data!$1:$1048576,17,FALSE),)</f>
        <v>2.6199999999999992</v>
      </c>
      <c r="M6" s="8">
        <f>IFERROR(VLOOKUP($A6,Data!$1:$1048576,18,FALSE),)</f>
        <v>2.3600000000000012</v>
      </c>
      <c r="N6" s="8">
        <f>IFERROR(VLOOKUP($A6,Data!$1:$1048576,19,FALSE),)</f>
        <v>2.09</v>
      </c>
      <c r="O6" s="8">
        <f>IFERROR(VLOOKUP($A6,Data!$1:$1048576,20,FALSE),)</f>
        <v>2.120000000000001</v>
      </c>
      <c r="P6" s="8">
        <f>IFERROR(VLOOKUP($A6,Data!$1:$1048576,21,FALSE),)</f>
        <v>1.639999999999997</v>
      </c>
      <c r="Q6" s="8">
        <f>IFERROR(VLOOKUP($A6,Data!$1:$1048576,22,FALSE),)</f>
        <v>2.2300000000000004</v>
      </c>
      <c r="R6" s="8">
        <f>IFERROR(VLOOKUP($A6,Data!$1:$1048576,23,FALSE),)</f>
        <v>0.57000000000000028</v>
      </c>
      <c r="S6" s="8">
        <f>IFERROR(VLOOKUP($A6,Data!$1:$1048576,24,FALSE),)</f>
        <v>0.41000000000000014</v>
      </c>
      <c r="T6" s="8">
        <f>IFERROR(VLOOKUP($A6,Data!$1:$1048576,25,FALSE),)</f>
        <v>0.41000000000000014</v>
      </c>
      <c r="U6" s="8">
        <f>IFERROR(VLOOKUP($A6,Data!$1:$1048576,26,FALSE),)</f>
        <v>0</v>
      </c>
      <c r="V6" s="8">
        <f>IFERROR(VLOOKUP($A6,Data!$1:$1048576,27,FALSE),)</f>
        <v>0.62000000000000099</v>
      </c>
      <c r="W6" s="8">
        <f>IFERROR(VLOOKUP($A6,Data!$1:$1048576,28,FALSE),)</f>
        <v>0.58999999999999986</v>
      </c>
      <c r="X6" s="8">
        <f>IFERROR(VLOOKUP($A6,Data!$1:$1048576,29,FALSE),)</f>
        <v>0.51000000000000156</v>
      </c>
      <c r="Y6" s="8">
        <f>IFERROR(VLOOKUP($A6,Data!$1:$1048576,30,FALSE),)</f>
        <v>0</v>
      </c>
      <c r="Z6" s="8">
        <f>IFERROR(VLOOKUP($A6,Data!$1:$1048576,31,FALSE),)</f>
        <v>0</v>
      </c>
      <c r="AA6" s="8">
        <f>IFERROR(VLOOKUP($A6,Data!$1:$1048576,32,FALSE),)</f>
        <v>0</v>
      </c>
      <c r="AB6" s="8">
        <f>IFERROR(VLOOKUP($A6,Data!$1:$1048576,33,FALSE),)</f>
        <v>0</v>
      </c>
    </row>
    <row r="7" spans="1:28" x14ac:dyDescent="0.2">
      <c r="A7" s="8" t="str">
        <f>Data!A36</f>
        <v>E-5_Cannon</v>
      </c>
      <c r="B7" s="9">
        <f>IFERROR(VLOOKUP($A7,Data!$1:$1048576,34,FALSE),)</f>
        <v>20.34</v>
      </c>
      <c r="C7" s="9" t="str">
        <f>IFERROR(VLOOKUP($A7,Data!$1:$1048576,2,FALSE),)</f>
        <v>Imperial</v>
      </c>
      <c r="D7" s="9" t="str">
        <f>IFERROR(VLOOKUP($A7,Data!$1:$1048576,3,FALSE),)</f>
        <v>4</v>
      </c>
      <c r="E7" s="9" t="str">
        <f>IFERROR(VLOOKUP($A7,Data!$1:$1048576,4,FALSE),)</f>
        <v>Brent</v>
      </c>
      <c r="F7" s="9" t="str">
        <f>IFERROR(VLOOKUP($A7,Data!$1:$1048576,6,FALSE),)</f>
        <v>Potatoes</v>
      </c>
      <c r="G7" s="9" t="str">
        <f>IFERROR(VLOOKUP($A7,Data!$1:$1048576,7,FALSE),)</f>
        <v>278's</v>
      </c>
      <c r="H7" s="8" t="str">
        <f>IFERROR(VLOOKUP($A7,Data!$1:$1048576,13,FALSE),)</f>
        <v/>
      </c>
      <c r="I7" s="8">
        <f>IFERROR(VLOOKUP($A7,Data!$1:$1048576,14,FALSE),)</f>
        <v>2.42</v>
      </c>
      <c r="J7" s="8">
        <f>IFERROR(VLOOKUP($A7,Data!$1:$1048576,15,FALSE),)</f>
        <v>2.5299999999999998</v>
      </c>
      <c r="K7" s="8">
        <f>IFERROR(VLOOKUP($A7,Data!$1:$1048576,16,FALSE),)</f>
        <v>0</v>
      </c>
      <c r="L7" s="8">
        <f>IFERROR(VLOOKUP($A7,Data!$1:$1048576,17,FALSE),)</f>
        <v>2.3900000000000006</v>
      </c>
      <c r="M7" s="8">
        <f>IFERROR(VLOOKUP($A7,Data!$1:$1048576,18,FALSE),)</f>
        <v>2.3800000000000008</v>
      </c>
      <c r="N7" s="8">
        <f>IFERROR(VLOOKUP($A7,Data!$1:$1048576,19,FALSE),)</f>
        <v>1.7799999999999994</v>
      </c>
      <c r="O7" s="8">
        <f>IFERROR(VLOOKUP($A7,Data!$1:$1048576,20,FALSE),)</f>
        <v>1.879999999999999</v>
      </c>
      <c r="P7" s="8">
        <f>IFERROR(VLOOKUP($A7,Data!$1:$1048576,21,FALSE),)</f>
        <v>1.7200000000000024</v>
      </c>
      <c r="Q7" s="8">
        <f>IFERROR(VLOOKUP($A7,Data!$1:$1048576,22,FALSE),)</f>
        <v>1.9599999999999973</v>
      </c>
      <c r="R7" s="8">
        <f>IFERROR(VLOOKUP($A7,Data!$1:$1048576,23,FALSE),)</f>
        <v>0.71000000000000085</v>
      </c>
      <c r="S7" s="8">
        <f>IFERROR(VLOOKUP($A7,Data!$1:$1048576,24,FALSE),)</f>
        <v>0.42000000000000171</v>
      </c>
      <c r="T7" s="8">
        <f>IFERROR(VLOOKUP($A7,Data!$1:$1048576,25,FALSE),)</f>
        <v>0.42999999999999972</v>
      </c>
      <c r="U7" s="8">
        <f>IFERROR(VLOOKUP($A7,Data!$1:$1048576,26,FALSE),)</f>
        <v>0</v>
      </c>
      <c r="V7" s="8">
        <f>IFERROR(VLOOKUP($A7,Data!$1:$1048576,27,FALSE),)</f>
        <v>0.87999999999999901</v>
      </c>
      <c r="W7" s="8">
        <f>IFERROR(VLOOKUP($A7,Data!$1:$1048576,28,FALSE),)</f>
        <v>0.33000000000000185</v>
      </c>
      <c r="X7" s="8">
        <f>IFERROR(VLOOKUP($A7,Data!$1:$1048576,29,FALSE),)</f>
        <v>0.50999999999999801</v>
      </c>
      <c r="Y7" s="8">
        <f>IFERROR(VLOOKUP($A7,Data!$1:$1048576,30,FALSE),)</f>
        <v>0</v>
      </c>
      <c r="Z7" s="8">
        <f>IFERROR(VLOOKUP($A7,Data!$1:$1048576,31,FALSE),)</f>
        <v>0</v>
      </c>
      <c r="AA7" s="8">
        <f>IFERROR(VLOOKUP($A7,Data!$1:$1048576,32,FALSE),)</f>
        <v>0</v>
      </c>
      <c r="AB7" s="8">
        <f>IFERROR(VLOOKUP($A7,Data!$1:$1048576,33,FALSE),)</f>
        <v>0</v>
      </c>
    </row>
    <row r="8" spans="1:28" x14ac:dyDescent="0.2">
      <c r="A8" s="8" t="str">
        <f>Data!A37</f>
        <v>Taylor Farm-2</v>
      </c>
      <c r="B8" s="9">
        <f>IFERROR(VLOOKUP($A8,Data!$1:$1048576,34,FALSE),)</f>
        <v>24.34</v>
      </c>
      <c r="C8" s="9" t="str">
        <f>IFERROR(VLOOKUP($A8,Data!$1:$1048576,2,FALSE),)</f>
        <v>Imperial</v>
      </c>
      <c r="D8" s="9" t="str">
        <f>IFERROR(VLOOKUP($A8,Data!$1:$1048576,3,FALSE),)</f>
        <v>4</v>
      </c>
      <c r="E8" s="9" t="str">
        <f>IFERROR(VLOOKUP($A8,Data!$1:$1048576,4,FALSE),)</f>
        <v>Brent</v>
      </c>
      <c r="F8" s="9" t="str">
        <f>IFERROR(VLOOKUP($A8,Data!$1:$1048576,6,FALSE),)</f>
        <v>Potatoes</v>
      </c>
      <c r="G8" s="9" t="str">
        <f>IFERROR(VLOOKUP($A8,Data!$1:$1048576,7,FALSE),)</f>
        <v>278's</v>
      </c>
      <c r="H8" s="8" t="str">
        <f>IFERROR(VLOOKUP($A8,Data!$1:$1048576,13,FALSE),)</f>
        <v/>
      </c>
      <c r="I8" s="8">
        <f>IFERROR(VLOOKUP($A8,Data!$1:$1048576,14,FALSE),)</f>
        <v>2.0499999999999998</v>
      </c>
      <c r="J8" s="8">
        <f>IFERROR(VLOOKUP($A8,Data!$1:$1048576,15,FALSE),)</f>
        <v>2.62</v>
      </c>
      <c r="K8" s="8">
        <f>IFERROR(VLOOKUP($A8,Data!$1:$1048576,16,FALSE),)</f>
        <v>4.0399999999999991</v>
      </c>
      <c r="L8" s="8">
        <f>IFERROR(VLOOKUP($A8,Data!$1:$1048576,17,FALSE),)</f>
        <v>2.620000000000001</v>
      </c>
      <c r="M8" s="8">
        <f>IFERROR(VLOOKUP($A8,Data!$1:$1048576,18,FALSE),)</f>
        <v>2.6199999999999992</v>
      </c>
      <c r="N8" s="8">
        <f>IFERROR(VLOOKUP($A8,Data!$1:$1048576,19,FALSE),)</f>
        <v>2.2099999999999991</v>
      </c>
      <c r="O8" s="8">
        <f>IFERROR(VLOOKUP($A8,Data!$1:$1048576,20,FALSE),)</f>
        <v>1.8500000000000014</v>
      </c>
      <c r="P8" s="8">
        <f>IFERROR(VLOOKUP($A8,Data!$1:$1048576,21,FALSE),)</f>
        <v>1.8099999999999987</v>
      </c>
      <c r="Q8" s="8">
        <f>IFERROR(VLOOKUP($A8,Data!$1:$1048576,22,FALSE),)</f>
        <v>1.360000000000003</v>
      </c>
      <c r="R8" s="8">
        <f>IFERROR(VLOOKUP($A8,Data!$1:$1048576,23,FALSE),)</f>
        <v>0.75</v>
      </c>
      <c r="S8" s="8">
        <f>IFERROR(VLOOKUP($A8,Data!$1:$1048576,24,FALSE),)</f>
        <v>0.30999999999999872</v>
      </c>
      <c r="T8" s="8">
        <f>IFERROR(VLOOKUP($A8,Data!$1:$1048576,25,FALSE),)</f>
        <v>0</v>
      </c>
      <c r="U8" s="8">
        <f>IFERROR(VLOOKUP($A8,Data!$1:$1048576,26,FALSE),)</f>
        <v>0.53000000000000114</v>
      </c>
      <c r="V8" s="8">
        <f>IFERROR(VLOOKUP($A8,Data!$1:$1048576,27,FALSE),)</f>
        <v>1.2399999999999984</v>
      </c>
      <c r="W8" s="8">
        <f>IFERROR(VLOOKUP($A8,Data!$1:$1048576,28,FALSE),)</f>
        <v>0</v>
      </c>
      <c r="X8" s="8">
        <f>IFERROR(VLOOKUP($A8,Data!$1:$1048576,29,FALSE),)</f>
        <v>0</v>
      </c>
      <c r="Y8" s="8">
        <f>IFERROR(VLOOKUP($A8,Data!$1:$1048576,30,FALSE),)</f>
        <v>0</v>
      </c>
      <c r="Z8" s="8">
        <f>IFERROR(VLOOKUP($A8,Data!$1:$1048576,31,FALSE),)</f>
        <v>0</v>
      </c>
      <c r="AA8" s="8">
        <f>IFERROR(VLOOKUP($A8,Data!$1:$1048576,32,FALSE),)</f>
        <v>0</v>
      </c>
      <c r="AB8" s="8">
        <f>IFERROR(VLOOKUP($A8,Data!$1:$1048576,33,FALSE),)</f>
        <v>0</v>
      </c>
    </row>
    <row r="9" spans="1:28" x14ac:dyDescent="0.2">
      <c r="A9" s="8" t="str">
        <f>Data!A38</f>
        <v>Taylor Farm-3</v>
      </c>
      <c r="B9" s="9">
        <f>IFERROR(VLOOKUP($A9,Data!$1:$1048576,34,FALSE),)</f>
        <v>0</v>
      </c>
      <c r="C9" s="9" t="str">
        <f>IFERROR(VLOOKUP($A9,Data!$1:$1048576,2,FALSE),)</f>
        <v>Imperial</v>
      </c>
      <c r="D9" s="9" t="str">
        <f>IFERROR(VLOOKUP($A9,Data!$1:$1048576,3,FALSE),)</f>
        <v>4</v>
      </c>
      <c r="E9" s="9" t="str">
        <f>IFERROR(VLOOKUP($A9,Data!$1:$1048576,4,FALSE),)</f>
        <v>Brent</v>
      </c>
      <c r="F9" s="9" t="str">
        <f>IFERROR(VLOOKUP($A9,Data!$1:$1048576,6,FALSE),)</f>
        <v>Potatoes</v>
      </c>
      <c r="G9" s="9" t="str">
        <f>IFERROR(VLOOKUP($A9,Data!$1:$1048576,7,FALSE),)</f>
        <v>278's</v>
      </c>
      <c r="H9" s="8">
        <f>IFERROR(VLOOKUP($A9,Data!$1:$1048576,13,FALSE),)</f>
        <v>0</v>
      </c>
      <c r="I9" s="8">
        <f>IFERROR(VLOOKUP($A9,Data!$1:$1048576,14,FALSE),)</f>
        <v>0</v>
      </c>
      <c r="J9" s="8">
        <f>IFERROR(VLOOKUP($A9,Data!$1:$1048576,15,FALSE),)</f>
        <v>0</v>
      </c>
      <c r="K9" s="8">
        <f>IFERROR(VLOOKUP($A9,Data!$1:$1048576,16,FALSE),)</f>
        <v>0</v>
      </c>
      <c r="L9" s="8">
        <f>IFERROR(VLOOKUP($A9,Data!$1:$1048576,17,FALSE),)</f>
        <v>0</v>
      </c>
      <c r="M9" s="8">
        <f>IFERROR(VLOOKUP($A9,Data!$1:$1048576,18,FALSE),)</f>
        <v>0</v>
      </c>
      <c r="N9" s="8">
        <f>IFERROR(VLOOKUP($A9,Data!$1:$1048576,19,FALSE),)</f>
        <v>0</v>
      </c>
      <c r="O9" s="8">
        <f>IFERROR(VLOOKUP($A9,Data!$1:$1048576,20,FALSE),)</f>
        <v>0</v>
      </c>
      <c r="P9" s="8">
        <f>IFERROR(VLOOKUP($A9,Data!$1:$1048576,21,FALSE),)</f>
        <v>0</v>
      </c>
      <c r="Q9" s="8">
        <f>IFERROR(VLOOKUP($A9,Data!$1:$1048576,22,FALSE),)</f>
        <v>0</v>
      </c>
      <c r="R9" s="8">
        <f>IFERROR(VLOOKUP($A9,Data!$1:$1048576,23,FALSE),)</f>
        <v>0</v>
      </c>
      <c r="S9" s="8">
        <f>IFERROR(VLOOKUP($A9,Data!$1:$1048576,24,FALSE),)</f>
        <v>0</v>
      </c>
      <c r="T9" s="8">
        <f>IFERROR(VLOOKUP($A9,Data!$1:$1048576,25,FALSE),)</f>
        <v>0</v>
      </c>
      <c r="U9" s="8">
        <f>IFERROR(VLOOKUP($A9,Data!$1:$1048576,26,FALSE),)</f>
        <v>0</v>
      </c>
      <c r="V9" s="8">
        <f>IFERROR(VLOOKUP($A9,Data!$1:$1048576,27,FALSE),)</f>
        <v>0</v>
      </c>
      <c r="W9" s="8">
        <f>IFERROR(VLOOKUP($A9,Data!$1:$1048576,28,FALSE),)</f>
        <v>0</v>
      </c>
      <c r="X9" s="8">
        <f>IFERROR(VLOOKUP($A9,Data!$1:$1048576,29,FALSE),)</f>
        <v>0</v>
      </c>
      <c r="Y9" s="8">
        <f>IFERROR(VLOOKUP($A9,Data!$1:$1048576,30,FALSE),)</f>
        <v>0</v>
      </c>
      <c r="Z9" s="8">
        <f>IFERROR(VLOOKUP($A9,Data!$1:$1048576,31,FALSE),)</f>
        <v>0</v>
      </c>
      <c r="AA9" s="8">
        <f>IFERROR(VLOOKUP($A9,Data!$1:$1048576,32,FALSE),)</f>
        <v>0</v>
      </c>
      <c r="AB9" s="8">
        <f>IFERROR(VLOOKUP($A9,Data!$1:$1048576,33,FALSE),)</f>
        <v>0</v>
      </c>
    </row>
    <row r="10" spans="1:28" x14ac:dyDescent="0.2">
      <c r="A10" s="8" t="str">
        <f>Data!A39</f>
        <v>Taylor Farm-5</v>
      </c>
      <c r="B10" s="9">
        <f>IFERROR(VLOOKUP($A10,Data!$1:$1048576,34,FALSE),)</f>
        <v>23.6</v>
      </c>
      <c r="C10" s="9" t="str">
        <f>IFERROR(VLOOKUP($A10,Data!$1:$1048576,2,FALSE),)</f>
        <v>Imperial</v>
      </c>
      <c r="D10" s="9" t="str">
        <f>IFERROR(VLOOKUP($A10,Data!$1:$1048576,3,FALSE),)</f>
        <v>4</v>
      </c>
      <c r="E10" s="9" t="str">
        <f>IFERROR(VLOOKUP($A10,Data!$1:$1048576,4,FALSE),)</f>
        <v>Brent</v>
      </c>
      <c r="F10" s="9" t="str">
        <f>IFERROR(VLOOKUP($A10,Data!$1:$1048576,6,FALSE),)</f>
        <v>Potatoes</v>
      </c>
      <c r="G10" s="9" t="str">
        <f>IFERROR(VLOOKUP($A10,Data!$1:$1048576,7,FALSE),)</f>
        <v>278's</v>
      </c>
      <c r="H10" s="8" t="str">
        <f>IFERROR(VLOOKUP($A10,Data!$1:$1048576,13,FALSE),)</f>
        <v/>
      </c>
      <c r="I10" s="8">
        <f>IFERROR(VLOOKUP($A10,Data!$1:$1048576,14,FALSE),)</f>
        <v>1.82</v>
      </c>
      <c r="J10" s="8">
        <f>IFERROR(VLOOKUP($A10,Data!$1:$1048576,15,FALSE),)</f>
        <v>2.48</v>
      </c>
      <c r="K10" s="8">
        <f>IFERROR(VLOOKUP($A10,Data!$1:$1048576,16,FALSE),)</f>
        <v>3.9500000000000011</v>
      </c>
      <c r="L10" s="8">
        <f>IFERROR(VLOOKUP($A10,Data!$1:$1048576,17,FALSE),)</f>
        <v>2.4599999999999991</v>
      </c>
      <c r="M10" s="8">
        <f>IFERROR(VLOOKUP($A10,Data!$1:$1048576,18,FALSE),)</f>
        <v>2.3200000000000003</v>
      </c>
      <c r="N10" s="8">
        <f>IFERROR(VLOOKUP($A10,Data!$1:$1048576,19,FALSE),)</f>
        <v>2.09</v>
      </c>
      <c r="O10" s="8">
        <f>IFERROR(VLOOKUP($A10,Data!$1:$1048576,20,FALSE),)</f>
        <v>2.4799999999999986</v>
      </c>
      <c r="P10" s="8">
        <f>IFERROR(VLOOKUP($A10,Data!$1:$1048576,21,FALSE),)</f>
        <v>1.6799999999999997</v>
      </c>
      <c r="Q10" s="8">
        <f>IFERROR(VLOOKUP($A10,Data!$1:$1048576,22,FALSE),)</f>
        <v>1.3300000000000018</v>
      </c>
      <c r="R10" s="8">
        <f>IFERROR(VLOOKUP($A10,Data!$1:$1048576,23,FALSE),)</f>
        <v>0.60999999999999943</v>
      </c>
      <c r="S10" s="8">
        <f>IFERROR(VLOOKUP($A10,Data!$1:$1048576,24,FALSE),)</f>
        <v>0.30999999999999872</v>
      </c>
      <c r="T10" s="8">
        <f>IFERROR(VLOOKUP($A10,Data!$1:$1048576,25,FALSE),)</f>
        <v>0</v>
      </c>
      <c r="U10" s="8">
        <f>IFERROR(VLOOKUP($A10,Data!$1:$1048576,26,FALSE),)</f>
        <v>0.5</v>
      </c>
      <c r="V10" s="8">
        <f>IFERROR(VLOOKUP($A10,Data!$1:$1048576,27,FALSE),)</f>
        <v>1.2700000000000031</v>
      </c>
      <c r="W10" s="8">
        <f>IFERROR(VLOOKUP($A10,Data!$1:$1048576,28,FALSE),)</f>
        <v>0</v>
      </c>
      <c r="X10" s="8">
        <f>IFERROR(VLOOKUP($A10,Data!$1:$1048576,29,FALSE),)</f>
        <v>0</v>
      </c>
      <c r="Y10" s="8">
        <f>IFERROR(VLOOKUP($A10,Data!$1:$1048576,30,FALSE),)</f>
        <v>0</v>
      </c>
      <c r="Z10" s="8">
        <f>IFERROR(VLOOKUP($A10,Data!$1:$1048576,31,FALSE),)</f>
        <v>0</v>
      </c>
      <c r="AA10" s="8">
        <f>IFERROR(VLOOKUP($A10,Data!$1:$1048576,32,FALSE),)</f>
        <v>0</v>
      </c>
      <c r="AB10" s="8">
        <f>IFERROR(VLOOKUP($A10,Data!$1:$1048576,33,FALSE),)</f>
        <v>0</v>
      </c>
    </row>
    <row r="11" spans="1:28" x14ac:dyDescent="0.2">
      <c r="A11" s="8" t="str">
        <f>Data!A40</f>
        <v>Watkins East-5</v>
      </c>
      <c r="B11" s="9">
        <f>IFERROR(VLOOKUP($A11,Data!$1:$1048576,34,FALSE),)</f>
        <v>20.22</v>
      </c>
      <c r="C11" s="9" t="str">
        <f>IFERROR(VLOOKUP($A11,Data!$1:$1048576,2,FALSE),)</f>
        <v>Imperial</v>
      </c>
      <c r="D11" s="9" t="str">
        <f>IFERROR(VLOOKUP($A11,Data!$1:$1048576,3,FALSE),)</f>
        <v>4</v>
      </c>
      <c r="E11" s="9" t="str">
        <f>IFERROR(VLOOKUP($A11,Data!$1:$1048576,4,FALSE),)</f>
        <v>Brent</v>
      </c>
      <c r="F11" s="9" t="str">
        <f>IFERROR(VLOOKUP($A11,Data!$1:$1048576,6,FALSE),)</f>
        <v>Potatoes</v>
      </c>
      <c r="G11" s="9" t="str">
        <f>IFERROR(VLOOKUP($A11,Data!$1:$1048576,7,FALSE),)</f>
        <v>278's</v>
      </c>
      <c r="H11" s="8" t="str">
        <f>IFERROR(VLOOKUP($A11,Data!$1:$1048576,13,FALSE),)</f>
        <v/>
      </c>
      <c r="I11" s="8">
        <f>IFERROR(VLOOKUP($A11,Data!$1:$1048576,14,FALSE),)</f>
        <v>3.28</v>
      </c>
      <c r="J11" s="8">
        <f>IFERROR(VLOOKUP($A11,Data!$1:$1048576,15,FALSE),)</f>
        <v>2.98</v>
      </c>
      <c r="K11" s="8">
        <f>IFERROR(VLOOKUP($A11,Data!$1:$1048576,16,FALSE),)</f>
        <v>5.34</v>
      </c>
      <c r="L11" s="8">
        <f>IFERROR(VLOOKUP($A11,Data!$1:$1048576,17,FALSE),)</f>
        <v>-4.2999999999999989</v>
      </c>
      <c r="M11" s="8">
        <f>IFERROR(VLOOKUP($A11,Data!$1:$1048576,18,FALSE),)</f>
        <v>2.7099999999999991</v>
      </c>
      <c r="N11" s="8">
        <f>IFERROR(VLOOKUP($A11,Data!$1:$1048576,19,FALSE),)</f>
        <v>2.2699999999999996</v>
      </c>
      <c r="O11" s="8">
        <f>IFERROR(VLOOKUP($A11,Data!$1:$1048576,20,FALSE),)</f>
        <v>1.4800000000000004</v>
      </c>
      <c r="P11" s="8">
        <f>IFERROR(VLOOKUP($A11,Data!$1:$1048576,21,FALSE),)</f>
        <v>1.5200000000000014</v>
      </c>
      <c r="Q11" s="8">
        <f>IFERROR(VLOOKUP($A11,Data!$1:$1048576,22,FALSE),)</f>
        <v>1.5700000000000003</v>
      </c>
      <c r="R11" s="8">
        <f>IFERROR(VLOOKUP($A11,Data!$1:$1048576,23,FALSE),)</f>
        <v>0.12999999999999901</v>
      </c>
      <c r="S11" s="8">
        <f>IFERROR(VLOOKUP($A11,Data!$1:$1048576,24,FALSE),)</f>
        <v>0</v>
      </c>
      <c r="T11" s="8">
        <f>IFERROR(VLOOKUP($A11,Data!$1:$1048576,25,FALSE),)</f>
        <v>0</v>
      </c>
      <c r="U11" s="8">
        <f>IFERROR(VLOOKUP($A11,Data!$1:$1048576,26,FALSE),)</f>
        <v>1.120000000000001</v>
      </c>
      <c r="V11" s="8">
        <f>IFERROR(VLOOKUP($A11,Data!$1:$1048576,27,FALSE),)</f>
        <v>0.54999999999999716</v>
      </c>
      <c r="W11" s="8">
        <f>IFERROR(VLOOKUP($A11,Data!$1:$1048576,28,FALSE),)</f>
        <v>0</v>
      </c>
      <c r="X11" s="8">
        <f>IFERROR(VLOOKUP($A11,Data!$1:$1048576,29,FALSE),)</f>
        <v>0.48000000000000043</v>
      </c>
      <c r="Y11" s="8">
        <f>IFERROR(VLOOKUP($A11,Data!$1:$1048576,30,FALSE),)</f>
        <v>0</v>
      </c>
      <c r="Z11" s="8">
        <f>IFERROR(VLOOKUP($A11,Data!$1:$1048576,31,FALSE),)</f>
        <v>0</v>
      </c>
      <c r="AA11" s="8">
        <f>IFERROR(VLOOKUP($A11,Data!$1:$1048576,32,FALSE),)</f>
        <v>0</v>
      </c>
      <c r="AB11" s="8">
        <f>IFERROR(VLOOKUP($A11,Data!$1:$1048576,33,FALSE),)</f>
        <v>0</v>
      </c>
    </row>
    <row r="12" spans="1:28" x14ac:dyDescent="0.2">
      <c r="A12" s="8" t="str">
        <f>Data!A41</f>
        <v>Watkins East-6</v>
      </c>
      <c r="B12" s="9">
        <f>IFERROR(VLOOKUP($A12,Data!$1:$1048576,34,FALSE),)</f>
        <v>22.43</v>
      </c>
      <c r="C12" s="9" t="str">
        <f>IFERROR(VLOOKUP($A12,Data!$1:$1048576,2,FALSE),)</f>
        <v>Imperial</v>
      </c>
      <c r="D12" s="9" t="str">
        <f>IFERROR(VLOOKUP($A12,Data!$1:$1048576,3,FALSE),)</f>
        <v>4</v>
      </c>
      <c r="E12" s="9" t="str">
        <f>IFERROR(VLOOKUP($A12,Data!$1:$1048576,4,FALSE),)</f>
        <v>Brent</v>
      </c>
      <c r="F12" s="9" t="str">
        <f>IFERROR(VLOOKUP($A12,Data!$1:$1048576,6,FALSE),)</f>
        <v>Potatoes</v>
      </c>
      <c r="G12" s="9" t="str">
        <f>IFERROR(VLOOKUP($A12,Data!$1:$1048576,7,FALSE),)</f>
        <v>278's</v>
      </c>
      <c r="H12" s="8" t="str">
        <f>IFERROR(VLOOKUP($A12,Data!$1:$1048576,13,FALSE),)</f>
        <v/>
      </c>
      <c r="I12" s="8">
        <f>IFERROR(VLOOKUP($A12,Data!$1:$1048576,14,FALSE),)</f>
        <v>2.2799999999999998</v>
      </c>
      <c r="J12" s="8">
        <f>IFERROR(VLOOKUP($A12,Data!$1:$1048576,15,FALSE),)</f>
        <v>2.35</v>
      </c>
      <c r="K12" s="8">
        <f>IFERROR(VLOOKUP($A12,Data!$1:$1048576,16,FALSE),)</f>
        <v>2.9499999999999993</v>
      </c>
      <c r="L12" s="8">
        <f>IFERROR(VLOOKUP($A12,Data!$1:$1048576,17,FALSE),)</f>
        <v>2.41</v>
      </c>
      <c r="M12" s="8">
        <f>IFERROR(VLOOKUP($A12,Data!$1:$1048576,18,FALSE),)</f>
        <v>2.41</v>
      </c>
      <c r="N12" s="8">
        <f>IFERROR(VLOOKUP($A12,Data!$1:$1048576,19,FALSE),)</f>
        <v>2.0099999999999998</v>
      </c>
      <c r="O12" s="8">
        <f>IFERROR(VLOOKUP($A12,Data!$1:$1048576,20,FALSE),)</f>
        <v>1.7099999999999991</v>
      </c>
      <c r="P12" s="8">
        <f>IFERROR(VLOOKUP($A12,Data!$1:$1048576,21,FALSE),)</f>
        <v>1.360000000000003</v>
      </c>
      <c r="Q12" s="8">
        <f>IFERROR(VLOOKUP($A12,Data!$1:$1048576,22,FALSE),)</f>
        <v>1.6099999999999994</v>
      </c>
      <c r="R12" s="8">
        <f>IFERROR(VLOOKUP($A12,Data!$1:$1048576,23,FALSE),)</f>
        <v>0.16999999999999815</v>
      </c>
      <c r="S12" s="8">
        <f>IFERROR(VLOOKUP($A12,Data!$1:$1048576,24,FALSE),)</f>
        <v>0</v>
      </c>
      <c r="T12" s="8">
        <f>IFERROR(VLOOKUP($A12,Data!$1:$1048576,25,FALSE),)</f>
        <v>0</v>
      </c>
      <c r="U12" s="8">
        <f>IFERROR(VLOOKUP($A12,Data!$1:$1048576,26,FALSE),)</f>
        <v>1.4800000000000004</v>
      </c>
      <c r="V12" s="8">
        <f>IFERROR(VLOOKUP($A12,Data!$1:$1048576,27,FALSE),)</f>
        <v>0.91000000000000014</v>
      </c>
      <c r="W12" s="8">
        <f>IFERROR(VLOOKUP($A12,Data!$1:$1048576,28,FALSE),)</f>
        <v>0</v>
      </c>
      <c r="X12" s="8">
        <f>IFERROR(VLOOKUP($A12,Data!$1:$1048576,29,FALSE),)</f>
        <v>0</v>
      </c>
      <c r="Y12" s="8">
        <f>IFERROR(VLOOKUP($A12,Data!$1:$1048576,30,FALSE),)</f>
        <v>0</v>
      </c>
      <c r="Z12" s="8">
        <f>IFERROR(VLOOKUP($A12,Data!$1:$1048576,31,FALSE),)</f>
        <v>0</v>
      </c>
      <c r="AA12" s="8">
        <f>IFERROR(VLOOKUP($A12,Data!$1:$1048576,32,FALSE),)</f>
        <v>0</v>
      </c>
      <c r="AB12" s="8">
        <f>IFERROR(VLOOKUP($A12,Data!$1:$1048576,33,FALSE),)</f>
        <v>0</v>
      </c>
    </row>
    <row r="13" spans="1:28" x14ac:dyDescent="0.2">
      <c r="A13" s="8" t="str">
        <f>Data!A42</f>
        <v>Watkins East-7</v>
      </c>
      <c r="B13" s="9">
        <f>IFERROR(VLOOKUP($A13,Data!$1:$1048576,34,FALSE),)</f>
        <v>29.02</v>
      </c>
      <c r="C13" s="9" t="str">
        <f>IFERROR(VLOOKUP($A13,Data!$1:$1048576,2,FALSE),)</f>
        <v>Imperial</v>
      </c>
      <c r="D13" s="9" t="str">
        <f>IFERROR(VLOOKUP($A13,Data!$1:$1048576,3,FALSE),)</f>
        <v>4</v>
      </c>
      <c r="E13" s="9" t="str">
        <f>IFERROR(VLOOKUP($A13,Data!$1:$1048576,4,FALSE),)</f>
        <v>Brent</v>
      </c>
      <c r="F13" s="9" t="str">
        <f>IFERROR(VLOOKUP($A13,Data!$1:$1048576,6,FALSE),)</f>
        <v>Potatoes</v>
      </c>
      <c r="G13" s="9" t="str">
        <f>IFERROR(VLOOKUP($A13,Data!$1:$1048576,7,FALSE),)</f>
        <v>278's</v>
      </c>
      <c r="H13" s="8" t="str">
        <f>IFERROR(VLOOKUP($A13,Data!$1:$1048576,13,FALSE),)</f>
        <v/>
      </c>
      <c r="I13" s="8">
        <f>IFERROR(VLOOKUP($A13,Data!$1:$1048576,14,FALSE),)</f>
        <v>2.31</v>
      </c>
      <c r="J13" s="8">
        <f>IFERROR(VLOOKUP($A13,Data!$1:$1048576,15,FALSE),)</f>
        <v>2.4500000000000002</v>
      </c>
      <c r="K13" s="8">
        <f>IFERROR(VLOOKUP($A13,Data!$1:$1048576,16,FALSE),)</f>
        <v>3.04</v>
      </c>
      <c r="L13" s="8">
        <f>IFERROR(VLOOKUP($A13,Data!$1:$1048576,17,FALSE),)</f>
        <v>2.5</v>
      </c>
      <c r="M13" s="8">
        <f>IFERROR(VLOOKUP($A13,Data!$1:$1048576,18,FALSE),)</f>
        <v>2.33</v>
      </c>
      <c r="N13" s="8">
        <f>IFERROR(VLOOKUP($A13,Data!$1:$1048576,19,FALSE),)</f>
        <v>2.33</v>
      </c>
      <c r="O13" s="8">
        <f>IFERROR(VLOOKUP($A13,Data!$1:$1048576,20,FALSE),)</f>
        <v>1.6800000000000015</v>
      </c>
      <c r="P13" s="8">
        <f>IFERROR(VLOOKUP($A13,Data!$1:$1048576,21,FALSE),)</f>
        <v>2.4299999999999997</v>
      </c>
      <c r="Q13" s="8">
        <f>IFERROR(VLOOKUP($A13,Data!$1:$1048576,22,FALSE),)</f>
        <v>1.7099999999999973</v>
      </c>
      <c r="R13" s="8">
        <f>IFERROR(VLOOKUP($A13,Data!$1:$1048576,23,FALSE),)</f>
        <v>1.2200000000000024</v>
      </c>
      <c r="S13" s="8">
        <f>IFERROR(VLOOKUP($A13,Data!$1:$1048576,24,FALSE),)</f>
        <v>0.64999999999999858</v>
      </c>
      <c r="T13" s="8">
        <f>IFERROR(VLOOKUP($A13,Data!$1:$1048576,25,FALSE),)</f>
        <v>1.0599999999999987</v>
      </c>
      <c r="U13" s="8">
        <f>IFERROR(VLOOKUP($A13,Data!$1:$1048576,26,FALSE),)</f>
        <v>1.870000000000001</v>
      </c>
      <c r="V13" s="8">
        <f>IFERROR(VLOOKUP($A13,Data!$1:$1048576,27,FALSE),)</f>
        <v>1.8000000000000007</v>
      </c>
      <c r="W13" s="8">
        <f>IFERROR(VLOOKUP($A13,Data!$1:$1048576,28,FALSE),)</f>
        <v>0.19000000000000128</v>
      </c>
      <c r="X13" s="8">
        <f>IFERROR(VLOOKUP($A13,Data!$1:$1048576,29,FALSE),)</f>
        <v>0.66999999999999815</v>
      </c>
      <c r="Y13" s="8">
        <f>IFERROR(VLOOKUP($A13,Data!$1:$1048576,30,FALSE),)</f>
        <v>0</v>
      </c>
      <c r="Z13" s="8">
        <f>IFERROR(VLOOKUP($A13,Data!$1:$1048576,31,FALSE),)</f>
        <v>0</v>
      </c>
      <c r="AA13" s="8">
        <f>IFERROR(VLOOKUP($A13,Data!$1:$1048576,32,FALSE),)</f>
        <v>0</v>
      </c>
      <c r="AB13" s="8">
        <f>IFERROR(VLOOKUP($A13,Data!$1:$1048576,33,FALSE),)</f>
        <v>0</v>
      </c>
    </row>
    <row r="14" spans="1:28" x14ac:dyDescent="0.2">
      <c r="A14" s="8" t="str">
        <f>Data!A43</f>
        <v>FL-2D</v>
      </c>
      <c r="B14" s="9">
        <f>IFERROR(VLOOKUP($A14,Data!$1:$1048576,34,FALSE),)</f>
        <v>1.55</v>
      </c>
      <c r="C14" s="9" t="str">
        <f>IFERROR(VLOOKUP($A14,Data!$1:$1048576,2,FALSE),)</f>
        <v>Imperial</v>
      </c>
      <c r="D14" s="9" t="str">
        <f>IFERROR(VLOOKUP($A14,Data!$1:$1048576,3,FALSE),)</f>
        <v>4</v>
      </c>
      <c r="E14" s="9" t="str">
        <f>IFERROR(VLOOKUP($A14,Data!$1:$1048576,4,FALSE),)</f>
        <v>Brent</v>
      </c>
      <c r="F14" s="9" t="str">
        <f>IFERROR(VLOOKUP($A14,Data!$1:$1048576,6,FALSE),)</f>
        <v>Potatoes</v>
      </c>
      <c r="G14" s="9" t="str">
        <f>IFERROR(VLOOKUP($A14,Data!$1:$1048576,7,FALSE),)</f>
        <v>278's</v>
      </c>
      <c r="H14" s="8">
        <f>IFERROR(VLOOKUP($A14,Data!$1:$1048576,13,FALSE),)</f>
        <v>0</v>
      </c>
      <c r="I14" s="8" t="str">
        <f>IFERROR(VLOOKUP($A14,Data!$1:$1048576,14,FALSE),)</f>
        <v/>
      </c>
      <c r="J14" s="8" t="str">
        <f>IFERROR(VLOOKUP($A14,Data!$1:$1048576,15,FALSE),)</f>
        <v/>
      </c>
      <c r="K14" s="8">
        <f>IFERROR(VLOOKUP($A14,Data!$1:$1048576,16,FALSE),)</f>
        <v>0</v>
      </c>
      <c r="L14" s="8">
        <f>IFERROR(VLOOKUP($A14,Data!$1:$1048576,17,FALSE),)</f>
        <v>0</v>
      </c>
      <c r="M14" s="8">
        <f>IFERROR(VLOOKUP($A14,Data!$1:$1048576,18,FALSE),)</f>
        <v>1.55</v>
      </c>
      <c r="N14" s="8">
        <f>IFERROR(VLOOKUP($A14,Data!$1:$1048576,19,FALSE),)</f>
        <v>0</v>
      </c>
      <c r="O14" s="8">
        <f>IFERROR(VLOOKUP($A14,Data!$1:$1048576,20,FALSE),)</f>
        <v>0</v>
      </c>
      <c r="P14" s="8">
        <f>IFERROR(VLOOKUP($A14,Data!$1:$1048576,21,FALSE),)</f>
        <v>0</v>
      </c>
      <c r="Q14" s="8">
        <f>IFERROR(VLOOKUP($A14,Data!$1:$1048576,22,FALSE),)</f>
        <v>0</v>
      </c>
      <c r="R14" s="8">
        <f>IFERROR(VLOOKUP($A14,Data!$1:$1048576,23,FALSE),)</f>
        <v>0</v>
      </c>
      <c r="S14" s="8">
        <f>IFERROR(VLOOKUP($A14,Data!$1:$1048576,24,FALSE),)</f>
        <v>0</v>
      </c>
      <c r="T14" s="8">
        <f>IFERROR(VLOOKUP($A14,Data!$1:$1048576,25,FALSE),)</f>
        <v>0</v>
      </c>
      <c r="U14" s="8">
        <f>IFERROR(VLOOKUP($A14,Data!$1:$1048576,26,FALSE),)</f>
        <v>0</v>
      </c>
      <c r="V14" s="8">
        <f>IFERROR(VLOOKUP($A14,Data!$1:$1048576,27,FALSE),)</f>
        <v>0</v>
      </c>
      <c r="W14" s="8">
        <f>IFERROR(VLOOKUP($A14,Data!$1:$1048576,28,FALSE),)</f>
        <v>0</v>
      </c>
      <c r="X14" s="8">
        <f>IFERROR(VLOOKUP($A14,Data!$1:$1048576,29,FALSE),)</f>
        <v>0</v>
      </c>
      <c r="Y14" s="8">
        <f>IFERROR(VLOOKUP($A14,Data!$1:$1048576,30,FALSE),)</f>
        <v>0</v>
      </c>
      <c r="Z14" s="8">
        <f>IFERROR(VLOOKUP($A14,Data!$1:$1048576,31,FALSE),)</f>
        <v>0</v>
      </c>
      <c r="AA14" s="8">
        <f>IFERROR(VLOOKUP($A14,Data!$1:$1048576,32,FALSE),)</f>
        <v>0</v>
      </c>
      <c r="AB14" s="8">
        <f>IFERROR(VLOOKUP($A14,Data!$1:$1048576,33,FALSE),)</f>
        <v>0</v>
      </c>
    </row>
    <row r="15" spans="1:28" x14ac:dyDescent="0.2">
      <c r="A15" s="8" t="str">
        <f>Data!A44</f>
        <v>FL-3B</v>
      </c>
      <c r="B15" s="9">
        <f>IFERROR(VLOOKUP($A15,Data!$1:$1048576,34,FALSE),)</f>
        <v>1.1000000000000001</v>
      </c>
      <c r="C15" s="9" t="str">
        <f>IFERROR(VLOOKUP($A15,Data!$1:$1048576,2,FALSE),)</f>
        <v>Imperial</v>
      </c>
      <c r="D15" s="9" t="str">
        <f>IFERROR(VLOOKUP($A15,Data!$1:$1048576,3,FALSE),)</f>
        <v>4</v>
      </c>
      <c r="E15" s="9" t="str">
        <f>IFERROR(VLOOKUP($A15,Data!$1:$1048576,4,FALSE),)</f>
        <v>Brent</v>
      </c>
      <c r="F15" s="9" t="str">
        <f>IFERROR(VLOOKUP($A15,Data!$1:$1048576,6,FALSE),)</f>
        <v>Potatoes</v>
      </c>
      <c r="G15" s="9" t="str">
        <f>IFERROR(VLOOKUP($A15,Data!$1:$1048576,7,FALSE),)</f>
        <v>278's</v>
      </c>
      <c r="H15" s="8">
        <f>IFERROR(VLOOKUP($A15,Data!$1:$1048576,13,FALSE),)</f>
        <v>0</v>
      </c>
      <c r="I15" s="8" t="str">
        <f>IFERROR(VLOOKUP($A15,Data!$1:$1048576,14,FALSE),)</f>
        <v/>
      </c>
      <c r="J15" s="8" t="str">
        <f>IFERROR(VLOOKUP($A15,Data!$1:$1048576,15,FALSE),)</f>
        <v/>
      </c>
      <c r="K15" s="8">
        <f>IFERROR(VLOOKUP($A15,Data!$1:$1048576,16,FALSE),)</f>
        <v>0</v>
      </c>
      <c r="L15" s="8">
        <f>IFERROR(VLOOKUP($A15,Data!$1:$1048576,17,FALSE),)</f>
        <v>0</v>
      </c>
      <c r="M15" s="8">
        <f>IFERROR(VLOOKUP($A15,Data!$1:$1048576,18,FALSE),)</f>
        <v>1.1000000000000001</v>
      </c>
      <c r="N15" s="8">
        <f>IFERROR(VLOOKUP($A15,Data!$1:$1048576,19,FALSE),)</f>
        <v>0</v>
      </c>
      <c r="O15" s="8">
        <f>IFERROR(VLOOKUP($A15,Data!$1:$1048576,20,FALSE),)</f>
        <v>0</v>
      </c>
      <c r="P15" s="8">
        <f>IFERROR(VLOOKUP($A15,Data!$1:$1048576,21,FALSE),)</f>
        <v>0</v>
      </c>
      <c r="Q15" s="8">
        <f>IFERROR(VLOOKUP($A15,Data!$1:$1048576,22,FALSE),)</f>
        <v>0</v>
      </c>
      <c r="R15" s="8">
        <f>IFERROR(VLOOKUP($A15,Data!$1:$1048576,23,FALSE),)</f>
        <v>0</v>
      </c>
      <c r="S15" s="8">
        <f>IFERROR(VLOOKUP($A15,Data!$1:$1048576,24,FALSE),)</f>
        <v>0</v>
      </c>
      <c r="T15" s="8">
        <f>IFERROR(VLOOKUP($A15,Data!$1:$1048576,25,FALSE),)</f>
        <v>0</v>
      </c>
      <c r="U15" s="8">
        <f>IFERROR(VLOOKUP($A15,Data!$1:$1048576,26,FALSE),)</f>
        <v>0</v>
      </c>
      <c r="V15" s="8">
        <f>IFERROR(VLOOKUP($A15,Data!$1:$1048576,27,FALSE),)</f>
        <v>0</v>
      </c>
      <c r="W15" s="8">
        <f>IFERROR(VLOOKUP($A15,Data!$1:$1048576,28,FALSE),)</f>
        <v>0</v>
      </c>
      <c r="X15" s="8">
        <f>IFERROR(VLOOKUP($A15,Data!$1:$1048576,29,FALSE),)</f>
        <v>0</v>
      </c>
      <c r="Y15" s="8">
        <f>IFERROR(VLOOKUP($A15,Data!$1:$1048576,30,FALSE),)</f>
        <v>0</v>
      </c>
      <c r="Z15" s="8">
        <f>IFERROR(VLOOKUP($A15,Data!$1:$1048576,31,FALSE),)</f>
        <v>0</v>
      </c>
      <c r="AA15" s="8">
        <f>IFERROR(VLOOKUP($A15,Data!$1:$1048576,32,FALSE),)</f>
        <v>0</v>
      </c>
      <c r="AB15" s="8">
        <f>IFERROR(VLOOKUP($A15,Data!$1:$1048576,33,FALSE),)</f>
        <v>0</v>
      </c>
    </row>
    <row r="16" spans="1:28" x14ac:dyDescent="0.2">
      <c r="A16" s="8" t="str">
        <f>Data!A45</f>
        <v>FL-3C</v>
      </c>
      <c r="B16" s="9">
        <f>IFERROR(VLOOKUP($A16,Data!$1:$1048576,34,FALSE),)</f>
        <v>1.8</v>
      </c>
      <c r="C16" s="9" t="str">
        <f>IFERROR(VLOOKUP($A16,Data!$1:$1048576,2,FALSE),)</f>
        <v>Imperial</v>
      </c>
      <c r="D16" s="9" t="str">
        <f>IFERROR(VLOOKUP($A16,Data!$1:$1048576,3,FALSE),)</f>
        <v>4</v>
      </c>
      <c r="E16" s="9" t="str">
        <f>IFERROR(VLOOKUP($A16,Data!$1:$1048576,4,FALSE),)</f>
        <v>Brent</v>
      </c>
      <c r="F16" s="9" t="str">
        <f>IFERROR(VLOOKUP($A16,Data!$1:$1048576,6,FALSE),)</f>
        <v>Potatoes</v>
      </c>
      <c r="G16" s="9" t="str">
        <f>IFERROR(VLOOKUP($A16,Data!$1:$1048576,7,FALSE),)</f>
        <v>278's</v>
      </c>
      <c r="H16" s="8">
        <f>IFERROR(VLOOKUP($A16,Data!$1:$1048576,13,FALSE),)</f>
        <v>0</v>
      </c>
      <c r="I16" s="8" t="str">
        <f>IFERROR(VLOOKUP($A16,Data!$1:$1048576,14,FALSE),)</f>
        <v/>
      </c>
      <c r="J16" s="8" t="str">
        <f>IFERROR(VLOOKUP($A16,Data!$1:$1048576,15,FALSE),)</f>
        <v/>
      </c>
      <c r="K16" s="8">
        <f>IFERROR(VLOOKUP($A16,Data!$1:$1048576,16,FALSE),)</f>
        <v>0</v>
      </c>
      <c r="L16" s="8">
        <f>IFERROR(VLOOKUP($A16,Data!$1:$1048576,17,FALSE),)</f>
        <v>0</v>
      </c>
      <c r="M16" s="8">
        <f>IFERROR(VLOOKUP($A16,Data!$1:$1048576,18,FALSE),)</f>
        <v>1.8</v>
      </c>
      <c r="N16" s="8">
        <f>IFERROR(VLOOKUP($A16,Data!$1:$1048576,19,FALSE),)</f>
        <v>0</v>
      </c>
      <c r="O16" s="8">
        <f>IFERROR(VLOOKUP($A16,Data!$1:$1048576,20,FALSE),)</f>
        <v>0</v>
      </c>
      <c r="P16" s="8">
        <f>IFERROR(VLOOKUP($A16,Data!$1:$1048576,21,FALSE),)</f>
        <v>0</v>
      </c>
      <c r="Q16" s="8">
        <f>IFERROR(VLOOKUP($A16,Data!$1:$1048576,22,FALSE),)</f>
        <v>0</v>
      </c>
      <c r="R16" s="8">
        <f>IFERROR(VLOOKUP($A16,Data!$1:$1048576,23,FALSE),)</f>
        <v>0</v>
      </c>
      <c r="S16" s="8">
        <f>IFERROR(VLOOKUP($A16,Data!$1:$1048576,24,FALSE),)</f>
        <v>0</v>
      </c>
      <c r="T16" s="8">
        <f>IFERROR(VLOOKUP($A16,Data!$1:$1048576,25,FALSE),)</f>
        <v>0</v>
      </c>
      <c r="U16" s="8">
        <f>IFERROR(VLOOKUP($A16,Data!$1:$1048576,26,FALSE),)</f>
        <v>0</v>
      </c>
      <c r="V16" s="8">
        <f>IFERROR(VLOOKUP($A16,Data!$1:$1048576,27,FALSE),)</f>
        <v>0</v>
      </c>
      <c r="W16" s="8">
        <f>IFERROR(VLOOKUP($A16,Data!$1:$1048576,28,FALSE),)</f>
        <v>0</v>
      </c>
      <c r="X16" s="8">
        <f>IFERROR(VLOOKUP($A16,Data!$1:$1048576,29,FALSE),)</f>
        <v>0</v>
      </c>
      <c r="Y16" s="8">
        <f>IFERROR(VLOOKUP($A16,Data!$1:$1048576,30,FALSE),)</f>
        <v>0</v>
      </c>
      <c r="Z16" s="8">
        <f>IFERROR(VLOOKUP($A16,Data!$1:$1048576,31,FALSE),)</f>
        <v>0</v>
      </c>
      <c r="AA16" s="8">
        <f>IFERROR(VLOOKUP($A16,Data!$1:$1048576,32,FALSE),)</f>
        <v>0</v>
      </c>
      <c r="AB16" s="8">
        <f>IFERROR(VLOOKUP($A16,Data!$1:$1048576,33,FALSE),)</f>
        <v>0</v>
      </c>
    </row>
    <row r="17" spans="21:21" x14ac:dyDescent="0.2">
      <c r="U17" s="1"/>
    </row>
    <row r="18" spans="21:21" x14ac:dyDescent="0.2">
      <c r="U18" s="23"/>
    </row>
    <row r="19" spans="21:21" x14ac:dyDescent="0.2">
      <c r="U19" s="23"/>
    </row>
  </sheetData>
  <pageMargins left="0.7" right="0.7" top="0.75" bottom="0.75" header="0.3" footer="0.3"/>
  <pageSetup scale="62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6BCBF-95E6-47FB-84E9-45A85F17D705}">
  <sheetPr>
    <tabColor theme="5" tint="0.39997558519241921"/>
    <pageSetUpPr fitToPage="1"/>
  </sheetPr>
  <dimension ref="A1:AB19"/>
  <sheetViews>
    <sheetView workbookViewId="0">
      <selection activeCell="L1" sqref="J1:L1048576"/>
    </sheetView>
  </sheetViews>
  <sheetFormatPr defaultColWidth="9.14453125" defaultRowHeight="15" x14ac:dyDescent="0.2"/>
  <cols>
    <col min="1" max="5" width="8.47265625" customWidth="1"/>
    <col min="6" max="6" width="11.703125" bestFit="1" customWidth="1"/>
    <col min="7" max="7" width="16.6796875" bestFit="1" customWidth="1"/>
    <col min="8" max="8" width="12.23828125" hidden="1" customWidth="1"/>
    <col min="9" max="11" width="10.22265625" hidden="1" customWidth="1"/>
    <col min="12" max="12" width="9.01171875" hidden="1" customWidth="1"/>
    <col min="13" max="15" width="10.22265625" customWidth="1"/>
    <col min="16" max="16" width="9.01171875" hidden="1" customWidth="1"/>
    <col min="17" max="17" width="9.68359375" hidden="1" customWidth="1"/>
    <col min="18" max="20" width="10.22265625" hidden="1" customWidth="1"/>
    <col min="21" max="21" width="9.68359375" hidden="1" customWidth="1"/>
    <col min="22" max="24" width="10.22265625" hidden="1" customWidth="1"/>
    <col min="25" max="25" width="9.01171875" hidden="1" customWidth="1"/>
    <col min="26" max="28" width="10.22265625" hidden="1" customWidth="1"/>
  </cols>
  <sheetData>
    <row r="1" spans="1:28" ht="19.5" thickBot="1" x14ac:dyDescent="0.3">
      <c r="A1" s="7" t="str">
        <f>E4</f>
        <v>Brett</v>
      </c>
      <c r="B1" s="6"/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0.23</v>
      </c>
      <c r="C3" s="12"/>
      <c r="D3" s="14"/>
      <c r="E3" s="12"/>
      <c r="F3" s="12"/>
      <c r="G3" s="12"/>
      <c r="H3" s="11">
        <f>'Rain Totals'!H2</f>
        <v>0</v>
      </c>
      <c r="I3" s="11">
        <f>'Rain Totals'!I2</f>
        <v>0.03</v>
      </c>
      <c r="J3" s="11">
        <f>'Rain Totals'!J2</f>
        <v>0</v>
      </c>
      <c r="K3" s="11">
        <f>'Rain Totals'!K2</f>
        <v>0</v>
      </c>
      <c r="L3" s="11">
        <f>'Rain Totals'!L2</f>
        <v>0.2</v>
      </c>
      <c r="M3" s="11">
        <f>'Rain Totals'!M2</f>
        <v>0</v>
      </c>
      <c r="N3" s="11">
        <f>'Rain Totals'!N2</f>
        <v>0</v>
      </c>
      <c r="O3" s="11">
        <f>'Rain Totals'!O2</f>
        <v>0</v>
      </c>
      <c r="P3" s="11">
        <f>'Rain Totals'!P2</f>
        <v>0</v>
      </c>
      <c r="Q3" s="11">
        <f>'Rain Totals'!Q2</f>
        <v>0</v>
      </c>
      <c r="R3" s="11">
        <f>'Rain Totals'!R2</f>
        <v>0</v>
      </c>
      <c r="S3" s="11">
        <f>'Rain Totals'!S2</f>
        <v>0</v>
      </c>
      <c r="T3" s="11">
        <f>'Rain Totals'!T2</f>
        <v>0</v>
      </c>
      <c r="U3" s="11">
        <f>'Rain Totals'!U2</f>
        <v>0</v>
      </c>
      <c r="V3" s="11">
        <f>'Rain Totals'!V2</f>
        <v>0</v>
      </c>
      <c r="W3" s="11">
        <f>'Rain Totals'!W2</f>
        <v>0</v>
      </c>
      <c r="X3" s="11">
        <f>'Rain Totals'!X2</f>
        <v>0</v>
      </c>
      <c r="Y3" s="11">
        <f>'Rain Totals'!Y2</f>
        <v>0</v>
      </c>
      <c r="Z3" s="11">
        <f>'Rain Totals'!Z2</f>
        <v>0</v>
      </c>
      <c r="AA3" s="11">
        <f>'Rain Totals'!AA2</f>
        <v>0</v>
      </c>
      <c r="AB3" s="11">
        <f>'Rain Totals'!AB2</f>
        <v>0</v>
      </c>
    </row>
    <row r="4" spans="1:28" x14ac:dyDescent="0.2">
      <c r="A4" s="8" t="str">
        <f>Data!A106</f>
        <v>.ET 11</v>
      </c>
      <c r="B4" s="9">
        <f>IFERROR(VLOOKUP($A4,Data!$1:$1048576,34,FALSE),)</f>
        <v>0</v>
      </c>
      <c r="C4" s="9" t="str">
        <f>IFERROR(VLOOKUP($A4,Data!$1:$1048576,2,FALSE),)</f>
        <v>Imperial</v>
      </c>
      <c r="D4" s="9" t="str">
        <f>IFERROR(VLOOKUP($A4,Data!$1:$1048576,3,FALSE),)</f>
        <v>11</v>
      </c>
      <c r="E4" s="9" t="str">
        <f>IFERROR(VLOOKUP($A4,Data!$1:$1048576,4,FALSE),)</f>
        <v>Brett</v>
      </c>
      <c r="F4" s="9">
        <f>IFERROR(VLOOKUP($A4,Data!$1:$1048576,6,FALSE),)</f>
        <v>0</v>
      </c>
      <c r="G4" s="9">
        <f>IFERROR(VLOOKUP($A4,Data!$1:$1048576,7,FALSE),)</f>
        <v>0</v>
      </c>
      <c r="H4" s="8">
        <f>IFERROR(VLOOKUP($A4,Data!$1:$1048576,13,FALSE),)</f>
        <v>0</v>
      </c>
      <c r="I4" s="8">
        <f>IFERROR(VLOOKUP($A4,Data!$1:$1048576,14,FALSE),)</f>
        <v>0</v>
      </c>
      <c r="J4" s="8">
        <f>IFERROR(VLOOKUP($A4,Data!$1:$1048576,15,FALSE),)</f>
        <v>0</v>
      </c>
      <c r="K4" s="8">
        <f>IFERROR(VLOOKUP($A4,Data!$1:$1048576,16,FALSE),)</f>
        <v>0</v>
      </c>
      <c r="L4" s="8">
        <f>IFERROR(VLOOKUP($A4,Data!$1:$1048576,17,FALSE),)</f>
        <v>0</v>
      </c>
      <c r="M4" s="8">
        <f>IFERROR(VLOOKUP($A4,Data!$1:$1048576,18,FALSE),)</f>
        <v>0</v>
      </c>
      <c r="N4" s="8">
        <f>IFERROR(VLOOKUP($A4,Data!$1:$1048576,19,FALSE),)</f>
        <v>0</v>
      </c>
      <c r="O4" s="8">
        <f>IFERROR(VLOOKUP($A4,Data!$1:$1048576,20,FALSE),)</f>
        <v>0</v>
      </c>
      <c r="P4" s="8">
        <f>IFERROR(VLOOKUP($A4,Data!$1:$1048576,21,FALSE),)</f>
        <v>0</v>
      </c>
      <c r="Q4" s="8">
        <f>IFERROR(VLOOKUP($A4,Data!$1:$1048576,22,FALSE),)</f>
        <v>0</v>
      </c>
      <c r="R4" s="8">
        <f>IFERROR(VLOOKUP($A4,Data!$1:$1048576,23,FALSE),)</f>
        <v>0</v>
      </c>
      <c r="S4" s="8">
        <f>IFERROR(VLOOKUP($A4,Data!$1:$1048576,24,FALSE),)</f>
        <v>0</v>
      </c>
      <c r="T4" s="8">
        <f>IFERROR(VLOOKUP($A4,Data!$1:$1048576,25,FALSE),)</f>
        <v>0</v>
      </c>
      <c r="U4" s="8">
        <f>IFERROR(VLOOKUP($A4,Data!$1:$1048576,26,FALSE),)</f>
        <v>0</v>
      </c>
      <c r="V4" s="8">
        <f>IFERROR(VLOOKUP($A4,Data!$1:$1048576,27,FALSE),)</f>
        <v>0</v>
      </c>
      <c r="W4" s="8">
        <f>IFERROR(VLOOKUP($A4,Data!$1:$1048576,28,FALSE),)</f>
        <v>0</v>
      </c>
      <c r="X4" s="8">
        <f>IFERROR(VLOOKUP($A4,Data!$1:$1048576,29,FALSE),)</f>
        <v>0</v>
      </c>
      <c r="Y4" s="8">
        <f>IFERROR(VLOOKUP($A4,Data!$1:$1048576,30,FALSE),)</f>
        <v>0</v>
      </c>
      <c r="Z4" s="8">
        <f>IFERROR(VLOOKUP($A4,Data!$1:$1048576,31,FALSE),)</f>
        <v>0</v>
      </c>
      <c r="AA4" s="8">
        <f>IFERROR(VLOOKUP($A4,Data!$1:$1048576,32,FALSE),)</f>
        <v>0</v>
      </c>
      <c r="AB4" s="8">
        <f>IFERROR(VLOOKUP($A4,Data!$1:$1048576,33,FALSE),)</f>
        <v>0</v>
      </c>
    </row>
    <row r="5" spans="1:28" x14ac:dyDescent="0.2">
      <c r="A5" s="8">
        <f>Data!A107</f>
        <v>0</v>
      </c>
      <c r="B5" s="9">
        <f>IFERROR(VLOOKUP($A5,Data!$1:$1048576,34,FALSE),)</f>
        <v>0</v>
      </c>
      <c r="C5" s="9">
        <f>IFERROR(VLOOKUP($A5,Data!$1:$1048576,2,FALSE),)</f>
        <v>0</v>
      </c>
      <c r="D5" s="9">
        <f>IFERROR(VLOOKUP($A5,Data!$1:$1048576,3,FALSE),)</f>
        <v>0</v>
      </c>
      <c r="E5" s="9">
        <f>IFERROR(VLOOKUP($A5,Data!$1:$1048576,4,FALSE),)</f>
        <v>0</v>
      </c>
      <c r="F5" s="9">
        <f>IFERROR(VLOOKUP($A5,Data!$1:$1048576,6,FALSE),)</f>
        <v>0</v>
      </c>
      <c r="G5" s="9">
        <f>IFERROR(VLOOKUP($A5,Data!$1:$1048576,7,FALSE),)</f>
        <v>0</v>
      </c>
      <c r="H5" s="8">
        <f>IFERROR(VLOOKUP($A5,Data!$1:$1048576,13,FALSE),)</f>
        <v>0</v>
      </c>
      <c r="I5" s="8">
        <f>IFERROR(VLOOKUP($A5,Data!$1:$1048576,14,FALSE),)</f>
        <v>0</v>
      </c>
      <c r="J5" s="8">
        <f>IFERROR(VLOOKUP($A5,Data!$1:$1048576,15,FALSE),)</f>
        <v>0</v>
      </c>
      <c r="K5" s="8">
        <f>IFERROR(VLOOKUP($A5,Data!$1:$1048576,16,FALSE),)</f>
        <v>0</v>
      </c>
      <c r="L5" s="8">
        <f>IFERROR(VLOOKUP($A5,Data!$1:$1048576,17,FALSE),)</f>
        <v>0</v>
      </c>
      <c r="M5" s="8">
        <f>IFERROR(VLOOKUP($A5,Data!$1:$1048576,18,FALSE),)</f>
        <v>0</v>
      </c>
      <c r="N5" s="8">
        <f>IFERROR(VLOOKUP($A5,Data!$1:$1048576,19,FALSE),)</f>
        <v>0</v>
      </c>
      <c r="O5" s="8">
        <f>IFERROR(VLOOKUP($A5,Data!$1:$1048576,20,FALSE),)</f>
        <v>0</v>
      </c>
      <c r="P5" s="8">
        <f>IFERROR(VLOOKUP($A5,Data!$1:$1048576,21,FALSE),)</f>
        <v>0</v>
      </c>
      <c r="Q5" s="8">
        <f>IFERROR(VLOOKUP($A5,Data!$1:$1048576,22,FALSE),)</f>
        <v>0</v>
      </c>
      <c r="R5" s="8">
        <f>IFERROR(VLOOKUP($A5,Data!$1:$1048576,23,FALSE),)</f>
        <v>0</v>
      </c>
      <c r="S5" s="8">
        <f>IFERROR(VLOOKUP($A5,Data!$1:$1048576,24,FALSE),)</f>
        <v>0</v>
      </c>
      <c r="T5" s="8">
        <f>IFERROR(VLOOKUP($A5,Data!$1:$1048576,25,FALSE),)</f>
        <v>0</v>
      </c>
      <c r="U5" s="8">
        <f>IFERROR(VLOOKUP($A5,Data!$1:$1048576,26,FALSE),)</f>
        <v>0</v>
      </c>
      <c r="V5" s="8">
        <f>IFERROR(VLOOKUP($A5,Data!$1:$1048576,27,FALSE),)</f>
        <v>0</v>
      </c>
      <c r="W5" s="8">
        <f>IFERROR(VLOOKUP($A5,Data!$1:$1048576,28,FALSE),)</f>
        <v>0</v>
      </c>
      <c r="X5" s="8">
        <f>IFERROR(VLOOKUP($A5,Data!$1:$1048576,29,FALSE),)</f>
        <v>0</v>
      </c>
      <c r="Y5" s="8">
        <f>IFERROR(VLOOKUP($A5,Data!$1:$1048576,30,FALSE),)</f>
        <v>0</v>
      </c>
      <c r="Z5" s="8">
        <f>IFERROR(VLOOKUP($A5,Data!$1:$1048576,31,FALSE),)</f>
        <v>0</v>
      </c>
      <c r="AA5" s="8">
        <f>IFERROR(VLOOKUP($A5,Data!$1:$1048576,32,FALSE),)</f>
        <v>0</v>
      </c>
      <c r="AB5" s="8">
        <f>IFERROR(VLOOKUP($A5,Data!$1:$1048576,33,FALSE),)</f>
        <v>0</v>
      </c>
    </row>
    <row r="6" spans="1:28" x14ac:dyDescent="0.2">
      <c r="A6" s="8">
        <f>Data!A108</f>
        <v>0</v>
      </c>
      <c r="B6" s="9">
        <f>IFERROR(VLOOKUP($A6,Data!$1:$1048576,34,FALSE),)</f>
        <v>0</v>
      </c>
      <c r="C6" s="9">
        <f>IFERROR(VLOOKUP($A6,Data!$1:$1048576,2,FALSE),)</f>
        <v>0</v>
      </c>
      <c r="D6" s="9">
        <f>IFERROR(VLOOKUP($A6,Data!$1:$1048576,3,FALSE),)</f>
        <v>0</v>
      </c>
      <c r="E6" s="9">
        <f>IFERROR(VLOOKUP($A6,Data!$1:$1048576,4,FALSE),)</f>
        <v>0</v>
      </c>
      <c r="F6" s="9">
        <f>IFERROR(VLOOKUP($A6,Data!$1:$1048576,6,FALSE),)</f>
        <v>0</v>
      </c>
      <c r="G6" s="9">
        <f>IFERROR(VLOOKUP($A6,Data!$1:$1048576,7,FALSE),)</f>
        <v>0</v>
      </c>
      <c r="H6" s="8">
        <f>IFERROR(VLOOKUP($A6,Data!$1:$1048576,13,FALSE),)</f>
        <v>0</v>
      </c>
      <c r="I6" s="8">
        <f>IFERROR(VLOOKUP($A6,Data!$1:$1048576,14,FALSE),)</f>
        <v>0</v>
      </c>
      <c r="J6" s="8">
        <f>IFERROR(VLOOKUP($A6,Data!$1:$1048576,15,FALSE),)</f>
        <v>0</v>
      </c>
      <c r="K6" s="8">
        <f>IFERROR(VLOOKUP($A6,Data!$1:$1048576,16,FALSE),)</f>
        <v>0</v>
      </c>
      <c r="L6" s="8">
        <f>IFERROR(VLOOKUP($A6,Data!$1:$1048576,17,FALSE),)</f>
        <v>0</v>
      </c>
      <c r="M6" s="8">
        <f>IFERROR(VLOOKUP($A6,Data!$1:$1048576,18,FALSE),)</f>
        <v>0</v>
      </c>
      <c r="N6" s="8">
        <f>IFERROR(VLOOKUP($A6,Data!$1:$1048576,19,FALSE),)</f>
        <v>0</v>
      </c>
      <c r="O6" s="8">
        <f>IFERROR(VLOOKUP($A6,Data!$1:$1048576,20,FALSE),)</f>
        <v>0</v>
      </c>
      <c r="P6" s="8">
        <f>IFERROR(VLOOKUP($A6,Data!$1:$1048576,21,FALSE),)</f>
        <v>0</v>
      </c>
      <c r="Q6" s="8">
        <f>IFERROR(VLOOKUP($A6,Data!$1:$1048576,22,FALSE),)</f>
        <v>0</v>
      </c>
      <c r="R6" s="8">
        <f>IFERROR(VLOOKUP($A6,Data!$1:$1048576,23,FALSE),)</f>
        <v>0</v>
      </c>
      <c r="S6" s="8">
        <f>IFERROR(VLOOKUP($A6,Data!$1:$1048576,24,FALSE),)</f>
        <v>0</v>
      </c>
      <c r="T6" s="8">
        <f>IFERROR(VLOOKUP($A6,Data!$1:$1048576,25,FALSE),)</f>
        <v>0</v>
      </c>
      <c r="U6" s="8">
        <f>IFERROR(VLOOKUP($A6,Data!$1:$1048576,26,FALSE),)</f>
        <v>0</v>
      </c>
      <c r="V6" s="8">
        <f>IFERROR(VLOOKUP($A6,Data!$1:$1048576,27,FALSE),)</f>
        <v>0</v>
      </c>
      <c r="W6" s="8">
        <f>IFERROR(VLOOKUP($A6,Data!$1:$1048576,28,FALSE),)</f>
        <v>0</v>
      </c>
      <c r="X6" s="8">
        <f>IFERROR(VLOOKUP($A6,Data!$1:$1048576,29,FALSE),)</f>
        <v>0</v>
      </c>
      <c r="Y6" s="8">
        <f>IFERROR(VLOOKUP($A6,Data!$1:$1048576,30,FALSE),)</f>
        <v>0</v>
      </c>
      <c r="Z6" s="8">
        <f>IFERROR(VLOOKUP($A6,Data!$1:$1048576,31,FALSE),)</f>
        <v>0</v>
      </c>
      <c r="AA6" s="8">
        <f>IFERROR(VLOOKUP($A6,Data!$1:$1048576,32,FALSE),)</f>
        <v>0</v>
      </c>
      <c r="AB6" s="8">
        <f>IFERROR(VLOOKUP($A6,Data!$1:$1048576,33,FALSE),)</f>
        <v>0</v>
      </c>
    </row>
    <row r="7" spans="1:28" x14ac:dyDescent="0.2">
      <c r="A7" s="8">
        <f>Data!A109</f>
        <v>0</v>
      </c>
      <c r="B7" s="9">
        <f>IFERROR(VLOOKUP($A7,Data!$1:$1048576,34,FALSE),)</f>
        <v>0</v>
      </c>
      <c r="C7" s="9">
        <f>IFERROR(VLOOKUP($A7,Data!$1:$1048576,2,FALSE),)</f>
        <v>0</v>
      </c>
      <c r="D7" s="9">
        <f>IFERROR(VLOOKUP($A7,Data!$1:$1048576,3,FALSE),)</f>
        <v>0</v>
      </c>
      <c r="E7" s="9">
        <f>IFERROR(VLOOKUP($A7,Data!$1:$1048576,4,FALSE),)</f>
        <v>0</v>
      </c>
      <c r="F7" s="9">
        <f>IFERROR(VLOOKUP($A7,Data!$1:$1048576,6,FALSE),)</f>
        <v>0</v>
      </c>
      <c r="G7" s="9">
        <f>IFERROR(VLOOKUP($A7,Data!$1:$1048576,7,FALSE),)</f>
        <v>0</v>
      </c>
      <c r="H7" s="8">
        <f>IFERROR(VLOOKUP($A7,Data!$1:$1048576,13,FALSE),)</f>
        <v>0</v>
      </c>
      <c r="I7" s="8">
        <f>IFERROR(VLOOKUP($A7,Data!$1:$1048576,14,FALSE),)</f>
        <v>0</v>
      </c>
      <c r="J7" s="8">
        <f>IFERROR(VLOOKUP($A7,Data!$1:$1048576,15,FALSE),)</f>
        <v>0</v>
      </c>
      <c r="K7" s="8">
        <f>IFERROR(VLOOKUP($A7,Data!$1:$1048576,16,FALSE),)</f>
        <v>0</v>
      </c>
      <c r="L7" s="8">
        <f>IFERROR(VLOOKUP($A7,Data!$1:$1048576,17,FALSE),)</f>
        <v>0</v>
      </c>
      <c r="M7" s="8">
        <f>IFERROR(VLOOKUP($A7,Data!$1:$1048576,18,FALSE),)</f>
        <v>0</v>
      </c>
      <c r="N7" s="8">
        <f>IFERROR(VLOOKUP($A7,Data!$1:$1048576,19,FALSE),)</f>
        <v>0</v>
      </c>
      <c r="O7" s="8">
        <f>IFERROR(VLOOKUP($A7,Data!$1:$1048576,20,FALSE),)</f>
        <v>0</v>
      </c>
      <c r="P7" s="8">
        <f>IFERROR(VLOOKUP($A7,Data!$1:$1048576,21,FALSE),)</f>
        <v>0</v>
      </c>
      <c r="Q7" s="8">
        <f>IFERROR(VLOOKUP($A7,Data!$1:$1048576,22,FALSE),)</f>
        <v>0</v>
      </c>
      <c r="R7" s="8">
        <f>IFERROR(VLOOKUP($A7,Data!$1:$1048576,23,FALSE),)</f>
        <v>0</v>
      </c>
      <c r="S7" s="8">
        <f>IFERROR(VLOOKUP($A7,Data!$1:$1048576,24,FALSE),)</f>
        <v>0</v>
      </c>
      <c r="T7" s="8">
        <f>IFERROR(VLOOKUP($A7,Data!$1:$1048576,25,FALSE),)</f>
        <v>0</v>
      </c>
      <c r="U7" s="8">
        <f>IFERROR(VLOOKUP($A7,Data!$1:$1048576,26,FALSE),)</f>
        <v>0</v>
      </c>
      <c r="V7" s="8">
        <f>IFERROR(VLOOKUP($A7,Data!$1:$1048576,27,FALSE),)</f>
        <v>0</v>
      </c>
      <c r="W7" s="8">
        <f>IFERROR(VLOOKUP($A7,Data!$1:$1048576,28,FALSE),)</f>
        <v>0</v>
      </c>
      <c r="X7" s="8">
        <f>IFERROR(VLOOKUP($A7,Data!$1:$1048576,29,FALSE),)</f>
        <v>0</v>
      </c>
      <c r="Y7" s="8">
        <f>IFERROR(VLOOKUP($A7,Data!$1:$1048576,30,FALSE),)</f>
        <v>0</v>
      </c>
      <c r="Z7" s="8">
        <f>IFERROR(VLOOKUP($A7,Data!$1:$1048576,31,FALSE),)</f>
        <v>0</v>
      </c>
      <c r="AA7" s="8">
        <f>IFERROR(VLOOKUP($A7,Data!$1:$1048576,32,FALSE),)</f>
        <v>0</v>
      </c>
      <c r="AB7" s="8">
        <f>IFERROR(VLOOKUP($A7,Data!$1:$1048576,33,FALSE),)</f>
        <v>0</v>
      </c>
    </row>
    <row r="8" spans="1:28" x14ac:dyDescent="0.2">
      <c r="A8" s="8">
        <f>Data!A110</f>
        <v>0</v>
      </c>
      <c r="B8" s="9">
        <f>IFERROR(VLOOKUP($A8,Data!$1:$1048576,34,FALSE),)</f>
        <v>0</v>
      </c>
      <c r="C8" s="9">
        <f>IFERROR(VLOOKUP($A8,Data!$1:$1048576,2,FALSE),)</f>
        <v>0</v>
      </c>
      <c r="D8" s="9">
        <f>IFERROR(VLOOKUP($A8,Data!$1:$1048576,3,FALSE),)</f>
        <v>0</v>
      </c>
      <c r="E8" s="9">
        <f>IFERROR(VLOOKUP($A8,Data!$1:$1048576,4,FALSE),)</f>
        <v>0</v>
      </c>
      <c r="F8" s="9">
        <f>IFERROR(VLOOKUP($A8,Data!$1:$1048576,6,FALSE),)</f>
        <v>0</v>
      </c>
      <c r="G8" s="9">
        <f>IFERROR(VLOOKUP($A8,Data!$1:$1048576,7,FALSE),)</f>
        <v>0</v>
      </c>
      <c r="H8" s="8">
        <f>IFERROR(VLOOKUP($A8,Data!$1:$1048576,13,FALSE),)</f>
        <v>0</v>
      </c>
      <c r="I8" s="8">
        <f>IFERROR(VLOOKUP($A8,Data!$1:$1048576,14,FALSE),)</f>
        <v>0</v>
      </c>
      <c r="J8" s="8">
        <f>IFERROR(VLOOKUP($A8,Data!$1:$1048576,15,FALSE),)</f>
        <v>0</v>
      </c>
      <c r="K8" s="8">
        <f>IFERROR(VLOOKUP($A8,Data!$1:$1048576,16,FALSE),)</f>
        <v>0</v>
      </c>
      <c r="L8" s="8">
        <f>IFERROR(VLOOKUP($A8,Data!$1:$1048576,17,FALSE),)</f>
        <v>0</v>
      </c>
      <c r="M8" s="8">
        <f>IFERROR(VLOOKUP($A8,Data!$1:$1048576,18,FALSE),)</f>
        <v>0</v>
      </c>
      <c r="N8" s="8">
        <f>IFERROR(VLOOKUP($A8,Data!$1:$1048576,19,FALSE),)</f>
        <v>0</v>
      </c>
      <c r="O8" s="8">
        <f>IFERROR(VLOOKUP($A8,Data!$1:$1048576,20,FALSE),)</f>
        <v>0</v>
      </c>
      <c r="P8" s="8">
        <f>IFERROR(VLOOKUP($A8,Data!$1:$1048576,21,FALSE),)</f>
        <v>0</v>
      </c>
      <c r="Q8" s="8">
        <f>IFERROR(VLOOKUP($A8,Data!$1:$1048576,22,FALSE),)</f>
        <v>0</v>
      </c>
      <c r="R8" s="8">
        <f>IFERROR(VLOOKUP($A8,Data!$1:$1048576,23,FALSE),)</f>
        <v>0</v>
      </c>
      <c r="S8" s="8">
        <f>IFERROR(VLOOKUP($A8,Data!$1:$1048576,24,FALSE),)</f>
        <v>0</v>
      </c>
      <c r="T8" s="8">
        <f>IFERROR(VLOOKUP($A8,Data!$1:$1048576,25,FALSE),)</f>
        <v>0</v>
      </c>
      <c r="U8" s="8">
        <f>IFERROR(VLOOKUP($A8,Data!$1:$1048576,26,FALSE),)</f>
        <v>0</v>
      </c>
      <c r="V8" s="8">
        <f>IFERROR(VLOOKUP($A8,Data!$1:$1048576,27,FALSE),)</f>
        <v>0</v>
      </c>
      <c r="W8" s="8">
        <f>IFERROR(VLOOKUP($A8,Data!$1:$1048576,28,FALSE),)</f>
        <v>0</v>
      </c>
      <c r="X8" s="8">
        <f>IFERROR(VLOOKUP($A8,Data!$1:$1048576,29,FALSE),)</f>
        <v>0</v>
      </c>
      <c r="Y8" s="8">
        <f>IFERROR(VLOOKUP($A8,Data!$1:$1048576,30,FALSE),)</f>
        <v>0</v>
      </c>
      <c r="Z8" s="8">
        <f>IFERROR(VLOOKUP($A8,Data!$1:$1048576,31,FALSE),)</f>
        <v>0</v>
      </c>
      <c r="AA8" s="8">
        <f>IFERROR(VLOOKUP($A8,Data!$1:$1048576,32,FALSE),)</f>
        <v>0</v>
      </c>
      <c r="AB8" s="8">
        <f>IFERROR(VLOOKUP($A8,Data!$1:$1048576,33,FALSE),)</f>
        <v>0</v>
      </c>
    </row>
    <row r="9" spans="1:28" x14ac:dyDescent="0.2">
      <c r="A9" s="8">
        <f>Data!A111</f>
        <v>0</v>
      </c>
      <c r="B9" s="9">
        <f>IFERROR(VLOOKUP($A9,Data!$1:$1048576,34,FALSE),)</f>
        <v>0</v>
      </c>
      <c r="C9" s="9">
        <f>IFERROR(VLOOKUP($A9,Data!$1:$1048576,2,FALSE),)</f>
        <v>0</v>
      </c>
      <c r="D9" s="9">
        <f>IFERROR(VLOOKUP($A9,Data!$1:$1048576,3,FALSE),)</f>
        <v>0</v>
      </c>
      <c r="E9" s="9">
        <f>IFERROR(VLOOKUP($A9,Data!$1:$1048576,4,FALSE),)</f>
        <v>0</v>
      </c>
      <c r="F9" s="9">
        <f>IFERROR(VLOOKUP($A9,Data!$1:$1048576,6,FALSE),)</f>
        <v>0</v>
      </c>
      <c r="G9" s="9">
        <f>IFERROR(VLOOKUP($A9,Data!$1:$1048576,7,FALSE),)</f>
        <v>0</v>
      </c>
      <c r="H9" s="8">
        <f>IFERROR(VLOOKUP($A9,Data!$1:$1048576,13,FALSE),)</f>
        <v>0</v>
      </c>
      <c r="I9" s="8">
        <f>IFERROR(VLOOKUP($A9,Data!$1:$1048576,14,FALSE),)</f>
        <v>0</v>
      </c>
      <c r="J9" s="8">
        <f>IFERROR(VLOOKUP($A9,Data!$1:$1048576,15,FALSE),)</f>
        <v>0</v>
      </c>
      <c r="K9" s="8">
        <f>IFERROR(VLOOKUP($A9,Data!$1:$1048576,16,FALSE),)</f>
        <v>0</v>
      </c>
      <c r="L9" s="8">
        <f>IFERROR(VLOOKUP($A9,Data!$1:$1048576,17,FALSE),)</f>
        <v>0</v>
      </c>
      <c r="M9" s="8">
        <f>IFERROR(VLOOKUP($A9,Data!$1:$1048576,18,FALSE),)</f>
        <v>0</v>
      </c>
      <c r="N9" s="8">
        <f>IFERROR(VLOOKUP($A9,Data!$1:$1048576,19,FALSE),)</f>
        <v>0</v>
      </c>
      <c r="O9" s="8">
        <f>IFERROR(VLOOKUP($A9,Data!$1:$1048576,20,FALSE),)</f>
        <v>0</v>
      </c>
      <c r="P9" s="8">
        <f>IFERROR(VLOOKUP($A9,Data!$1:$1048576,21,FALSE),)</f>
        <v>0</v>
      </c>
      <c r="Q9" s="8">
        <f>IFERROR(VLOOKUP($A9,Data!$1:$1048576,22,FALSE),)</f>
        <v>0</v>
      </c>
      <c r="R9" s="8">
        <f>IFERROR(VLOOKUP($A9,Data!$1:$1048576,23,FALSE),)</f>
        <v>0</v>
      </c>
      <c r="S9" s="8">
        <f>IFERROR(VLOOKUP($A9,Data!$1:$1048576,24,FALSE),)</f>
        <v>0</v>
      </c>
      <c r="T9" s="8">
        <f>IFERROR(VLOOKUP($A9,Data!$1:$1048576,25,FALSE),)</f>
        <v>0</v>
      </c>
      <c r="U9" s="8">
        <f>IFERROR(VLOOKUP($A9,Data!$1:$1048576,26,FALSE),)</f>
        <v>0</v>
      </c>
      <c r="V9" s="8">
        <f>IFERROR(VLOOKUP($A9,Data!$1:$1048576,27,FALSE),)</f>
        <v>0</v>
      </c>
      <c r="W9" s="8">
        <f>IFERROR(VLOOKUP($A9,Data!$1:$1048576,28,FALSE),)</f>
        <v>0</v>
      </c>
      <c r="X9" s="8">
        <f>IFERROR(VLOOKUP($A9,Data!$1:$1048576,29,FALSE),)</f>
        <v>0</v>
      </c>
      <c r="Y9" s="8">
        <f>IFERROR(VLOOKUP($A9,Data!$1:$1048576,30,FALSE),)</f>
        <v>0</v>
      </c>
      <c r="Z9" s="8">
        <f>IFERROR(VLOOKUP($A9,Data!$1:$1048576,31,FALSE),)</f>
        <v>0</v>
      </c>
      <c r="AA9" s="8">
        <f>IFERROR(VLOOKUP($A9,Data!$1:$1048576,32,FALSE),)</f>
        <v>0</v>
      </c>
      <c r="AB9" s="8">
        <f>IFERROR(VLOOKUP($A9,Data!$1:$1048576,33,FALSE),)</f>
        <v>0</v>
      </c>
    </row>
    <row r="10" spans="1:28" x14ac:dyDescent="0.2">
      <c r="A10" s="8">
        <f>Data!A112</f>
        <v>0</v>
      </c>
      <c r="B10" s="9">
        <f>IFERROR(VLOOKUP($A10,Data!$1:$1048576,34,FALSE),)</f>
        <v>0</v>
      </c>
      <c r="C10" s="9">
        <f>IFERROR(VLOOKUP($A10,Data!$1:$1048576,2,FALSE),)</f>
        <v>0</v>
      </c>
      <c r="D10" s="9">
        <f>IFERROR(VLOOKUP($A10,Data!$1:$1048576,3,FALSE),)</f>
        <v>0</v>
      </c>
      <c r="E10" s="9">
        <f>IFERROR(VLOOKUP($A10,Data!$1:$1048576,4,FALSE),)</f>
        <v>0</v>
      </c>
      <c r="F10" s="9">
        <f>IFERROR(VLOOKUP($A10,Data!$1:$1048576,6,FALSE),)</f>
        <v>0</v>
      </c>
      <c r="G10" s="9">
        <f>IFERROR(VLOOKUP($A10,Data!$1:$1048576,7,FALSE),)</f>
        <v>0</v>
      </c>
      <c r="H10" s="8">
        <f>IFERROR(VLOOKUP($A10,Data!$1:$1048576,13,FALSE),)</f>
        <v>0</v>
      </c>
      <c r="I10" s="8">
        <f>IFERROR(VLOOKUP($A10,Data!$1:$1048576,14,FALSE),)</f>
        <v>0</v>
      </c>
      <c r="J10" s="8">
        <f>IFERROR(VLOOKUP($A10,Data!$1:$1048576,15,FALSE),)</f>
        <v>0</v>
      </c>
      <c r="K10" s="8">
        <f>IFERROR(VLOOKUP($A10,Data!$1:$1048576,16,FALSE),)</f>
        <v>0</v>
      </c>
      <c r="L10" s="8">
        <f>IFERROR(VLOOKUP($A10,Data!$1:$1048576,17,FALSE),)</f>
        <v>0</v>
      </c>
      <c r="M10" s="8">
        <f>IFERROR(VLOOKUP($A10,Data!$1:$1048576,18,FALSE),)</f>
        <v>0</v>
      </c>
      <c r="N10" s="8">
        <f>IFERROR(VLOOKUP($A10,Data!$1:$1048576,19,FALSE),)</f>
        <v>0</v>
      </c>
      <c r="O10" s="8">
        <f>IFERROR(VLOOKUP($A10,Data!$1:$1048576,20,FALSE),)</f>
        <v>0</v>
      </c>
      <c r="P10" s="8">
        <f>IFERROR(VLOOKUP($A10,Data!$1:$1048576,21,FALSE),)</f>
        <v>0</v>
      </c>
      <c r="Q10" s="8">
        <f>IFERROR(VLOOKUP($A10,Data!$1:$1048576,22,FALSE),)</f>
        <v>0</v>
      </c>
      <c r="R10" s="8">
        <f>IFERROR(VLOOKUP($A10,Data!$1:$1048576,23,FALSE),)</f>
        <v>0</v>
      </c>
      <c r="S10" s="8">
        <f>IFERROR(VLOOKUP($A10,Data!$1:$1048576,24,FALSE),)</f>
        <v>0</v>
      </c>
      <c r="T10" s="8">
        <f>IFERROR(VLOOKUP($A10,Data!$1:$1048576,25,FALSE),)</f>
        <v>0</v>
      </c>
      <c r="U10" s="8">
        <f>IFERROR(VLOOKUP($A10,Data!$1:$1048576,26,FALSE),)</f>
        <v>0</v>
      </c>
      <c r="V10" s="8">
        <f>IFERROR(VLOOKUP($A10,Data!$1:$1048576,27,FALSE),)</f>
        <v>0</v>
      </c>
      <c r="W10" s="8">
        <f>IFERROR(VLOOKUP($A10,Data!$1:$1048576,28,FALSE),)</f>
        <v>0</v>
      </c>
      <c r="X10" s="8">
        <f>IFERROR(VLOOKUP($A10,Data!$1:$1048576,29,FALSE),)</f>
        <v>0</v>
      </c>
      <c r="Y10" s="8">
        <f>IFERROR(VLOOKUP($A10,Data!$1:$1048576,30,FALSE),)</f>
        <v>0</v>
      </c>
      <c r="Z10" s="8">
        <f>IFERROR(VLOOKUP($A10,Data!$1:$1048576,31,FALSE),)</f>
        <v>0</v>
      </c>
      <c r="AA10" s="8">
        <f>IFERROR(VLOOKUP($A10,Data!$1:$1048576,32,FALSE),)</f>
        <v>0</v>
      </c>
      <c r="AB10" s="8">
        <f>IFERROR(VLOOKUP($A10,Data!$1:$1048576,33,FALSE),)</f>
        <v>0</v>
      </c>
    </row>
    <row r="11" spans="1:28" x14ac:dyDescent="0.2">
      <c r="A11" s="8">
        <f>Data!A113</f>
        <v>0</v>
      </c>
      <c r="B11" s="9">
        <f>IFERROR(VLOOKUP($A11,Data!$1:$1048576,34,FALSE),)</f>
        <v>0</v>
      </c>
      <c r="C11" s="9">
        <f>IFERROR(VLOOKUP($A11,Data!$1:$1048576,2,FALSE),)</f>
        <v>0</v>
      </c>
      <c r="D11" s="9">
        <f>IFERROR(VLOOKUP($A11,Data!$1:$1048576,3,FALSE),)</f>
        <v>0</v>
      </c>
      <c r="E11" s="9">
        <f>IFERROR(VLOOKUP($A11,Data!$1:$1048576,4,FALSE),)</f>
        <v>0</v>
      </c>
      <c r="F11" s="9">
        <f>IFERROR(VLOOKUP($A11,Data!$1:$1048576,6,FALSE),)</f>
        <v>0</v>
      </c>
      <c r="G11" s="9">
        <f>IFERROR(VLOOKUP($A11,Data!$1:$1048576,7,FALSE),)</f>
        <v>0</v>
      </c>
      <c r="H11" s="8">
        <f>IFERROR(VLOOKUP($A11,Data!$1:$1048576,13,FALSE),)</f>
        <v>0</v>
      </c>
      <c r="I11" s="8">
        <f>IFERROR(VLOOKUP($A11,Data!$1:$1048576,14,FALSE),)</f>
        <v>0</v>
      </c>
      <c r="J11" s="8">
        <f>IFERROR(VLOOKUP($A11,Data!$1:$1048576,15,FALSE),)</f>
        <v>0</v>
      </c>
      <c r="K11" s="8">
        <f>IFERROR(VLOOKUP($A11,Data!$1:$1048576,16,FALSE),)</f>
        <v>0</v>
      </c>
      <c r="L11" s="8">
        <f>IFERROR(VLOOKUP($A11,Data!$1:$1048576,17,FALSE),)</f>
        <v>0</v>
      </c>
      <c r="M11" s="8">
        <f>IFERROR(VLOOKUP($A11,Data!$1:$1048576,18,FALSE),)</f>
        <v>0</v>
      </c>
      <c r="N11" s="8">
        <f>IFERROR(VLOOKUP($A11,Data!$1:$1048576,19,FALSE),)</f>
        <v>0</v>
      </c>
      <c r="O11" s="8">
        <f>IFERROR(VLOOKUP($A11,Data!$1:$1048576,20,FALSE),)</f>
        <v>0</v>
      </c>
      <c r="P11" s="8">
        <f>IFERROR(VLOOKUP($A11,Data!$1:$1048576,21,FALSE),)</f>
        <v>0</v>
      </c>
      <c r="Q11" s="8">
        <f>IFERROR(VLOOKUP($A11,Data!$1:$1048576,22,FALSE),)</f>
        <v>0</v>
      </c>
      <c r="R11" s="8">
        <f>IFERROR(VLOOKUP($A11,Data!$1:$1048576,23,FALSE),)</f>
        <v>0</v>
      </c>
      <c r="S11" s="8">
        <f>IFERROR(VLOOKUP($A11,Data!$1:$1048576,24,FALSE),)</f>
        <v>0</v>
      </c>
      <c r="T11" s="8">
        <f>IFERROR(VLOOKUP($A11,Data!$1:$1048576,25,FALSE),)</f>
        <v>0</v>
      </c>
      <c r="U11" s="8">
        <f>IFERROR(VLOOKUP($A11,Data!$1:$1048576,26,FALSE),)</f>
        <v>0</v>
      </c>
      <c r="V11" s="8">
        <f>IFERROR(VLOOKUP($A11,Data!$1:$1048576,27,FALSE),)</f>
        <v>0</v>
      </c>
      <c r="W11" s="8">
        <f>IFERROR(VLOOKUP($A11,Data!$1:$1048576,28,FALSE),)</f>
        <v>0</v>
      </c>
      <c r="X11" s="8">
        <f>IFERROR(VLOOKUP($A11,Data!$1:$1048576,29,FALSE),)</f>
        <v>0</v>
      </c>
      <c r="Y11" s="8">
        <f>IFERROR(VLOOKUP($A11,Data!$1:$1048576,30,FALSE),)</f>
        <v>0</v>
      </c>
      <c r="Z11" s="8">
        <f>IFERROR(VLOOKUP($A11,Data!$1:$1048576,31,FALSE),)</f>
        <v>0</v>
      </c>
      <c r="AA11" s="8">
        <f>IFERROR(VLOOKUP($A11,Data!$1:$1048576,32,FALSE),)</f>
        <v>0</v>
      </c>
      <c r="AB11" s="8">
        <f>IFERROR(VLOOKUP($A11,Data!$1:$1048576,33,FALSE),)</f>
        <v>0</v>
      </c>
    </row>
    <row r="12" spans="1:28" x14ac:dyDescent="0.2">
      <c r="A12" s="8">
        <f>Data!A114</f>
        <v>0</v>
      </c>
      <c r="B12" s="9">
        <f>IFERROR(VLOOKUP($A12,Data!$1:$1048576,34,FALSE),)</f>
        <v>0</v>
      </c>
      <c r="C12" s="9">
        <f>IFERROR(VLOOKUP($A12,Data!$1:$1048576,2,FALSE),)</f>
        <v>0</v>
      </c>
      <c r="D12" s="9">
        <f>IFERROR(VLOOKUP($A12,Data!$1:$1048576,3,FALSE),)</f>
        <v>0</v>
      </c>
      <c r="E12" s="9">
        <f>IFERROR(VLOOKUP($A12,Data!$1:$1048576,4,FALSE),)</f>
        <v>0</v>
      </c>
      <c r="F12" s="9">
        <f>IFERROR(VLOOKUP($A12,Data!$1:$1048576,6,FALSE),)</f>
        <v>0</v>
      </c>
      <c r="G12" s="9">
        <f>IFERROR(VLOOKUP($A12,Data!$1:$1048576,7,FALSE),)</f>
        <v>0</v>
      </c>
      <c r="H12" s="8">
        <f>IFERROR(VLOOKUP($A12,Data!$1:$1048576,13,FALSE),)</f>
        <v>0</v>
      </c>
      <c r="I12" s="8">
        <f>IFERROR(VLOOKUP($A12,Data!$1:$1048576,14,FALSE),)</f>
        <v>0</v>
      </c>
      <c r="J12" s="8">
        <f>IFERROR(VLOOKUP($A12,Data!$1:$1048576,15,FALSE),)</f>
        <v>0</v>
      </c>
      <c r="K12" s="8">
        <f>IFERROR(VLOOKUP($A12,Data!$1:$1048576,16,FALSE),)</f>
        <v>0</v>
      </c>
      <c r="L12" s="8">
        <f>IFERROR(VLOOKUP($A12,Data!$1:$1048576,17,FALSE),)</f>
        <v>0</v>
      </c>
      <c r="M12" s="8">
        <f>IFERROR(VLOOKUP($A12,Data!$1:$1048576,18,FALSE),)</f>
        <v>0</v>
      </c>
      <c r="N12" s="8">
        <f>IFERROR(VLOOKUP($A12,Data!$1:$1048576,19,FALSE),)</f>
        <v>0</v>
      </c>
      <c r="O12" s="8">
        <f>IFERROR(VLOOKUP($A12,Data!$1:$1048576,20,FALSE),)</f>
        <v>0</v>
      </c>
      <c r="P12" s="8">
        <f>IFERROR(VLOOKUP($A12,Data!$1:$1048576,21,FALSE),)</f>
        <v>0</v>
      </c>
      <c r="Q12" s="8">
        <f>IFERROR(VLOOKUP($A12,Data!$1:$1048576,22,FALSE),)</f>
        <v>0</v>
      </c>
      <c r="R12" s="8">
        <f>IFERROR(VLOOKUP($A12,Data!$1:$1048576,23,FALSE),)</f>
        <v>0</v>
      </c>
      <c r="S12" s="8">
        <f>IFERROR(VLOOKUP($A12,Data!$1:$1048576,24,FALSE),)</f>
        <v>0</v>
      </c>
      <c r="T12" s="8">
        <f>IFERROR(VLOOKUP($A12,Data!$1:$1048576,25,FALSE),)</f>
        <v>0</v>
      </c>
      <c r="U12" s="8">
        <f>IFERROR(VLOOKUP($A12,Data!$1:$1048576,26,FALSE),)</f>
        <v>0</v>
      </c>
      <c r="V12" s="8">
        <f>IFERROR(VLOOKUP($A12,Data!$1:$1048576,27,FALSE),)</f>
        <v>0</v>
      </c>
      <c r="W12" s="8">
        <f>IFERROR(VLOOKUP($A12,Data!$1:$1048576,28,FALSE),)</f>
        <v>0</v>
      </c>
      <c r="X12" s="8">
        <f>IFERROR(VLOOKUP($A12,Data!$1:$1048576,29,FALSE),)</f>
        <v>0</v>
      </c>
      <c r="Y12" s="8">
        <f>IFERROR(VLOOKUP($A12,Data!$1:$1048576,30,FALSE),)</f>
        <v>0</v>
      </c>
      <c r="Z12" s="8">
        <f>IFERROR(VLOOKUP($A12,Data!$1:$1048576,31,FALSE),)</f>
        <v>0</v>
      </c>
      <c r="AA12" s="8">
        <f>IFERROR(VLOOKUP($A12,Data!$1:$1048576,32,FALSE),)</f>
        <v>0</v>
      </c>
      <c r="AB12" s="8">
        <f>IFERROR(VLOOKUP($A12,Data!$1:$1048576,33,FALSE),)</f>
        <v>0</v>
      </c>
    </row>
    <row r="13" spans="1:28" hidden="1" x14ac:dyDescent="0.2">
      <c r="A13" s="8">
        <f>Data!A115</f>
        <v>0</v>
      </c>
      <c r="B13" s="9">
        <f>IFERROR(VLOOKUP($A13,Data!$1:$1048576,34,FALSE),)</f>
        <v>0</v>
      </c>
      <c r="C13" s="9">
        <f>IFERROR(VLOOKUP($A13,Data!$1:$1048576,2,FALSE),)</f>
        <v>0</v>
      </c>
      <c r="D13" s="9">
        <f>IFERROR(VLOOKUP($A13,Data!$1:$1048576,3,FALSE),)</f>
        <v>0</v>
      </c>
      <c r="E13" s="9">
        <f>IFERROR(VLOOKUP($A13,Data!$1:$1048576,4,FALSE),)</f>
        <v>0</v>
      </c>
      <c r="F13" s="9">
        <f>IFERROR(VLOOKUP($A13,Data!$1:$1048576,6,FALSE),)</f>
        <v>0</v>
      </c>
      <c r="G13" s="9">
        <f>IFERROR(VLOOKUP($A13,Data!$1:$1048576,7,FALSE),)</f>
        <v>0</v>
      </c>
      <c r="H13" s="8">
        <f>IFERROR(VLOOKUP($A13,Data!$1:$1048576,13,FALSE),)</f>
        <v>0</v>
      </c>
      <c r="I13" s="8">
        <f>IFERROR(VLOOKUP($A13,Data!$1:$1048576,14,FALSE),)</f>
        <v>0</v>
      </c>
      <c r="J13" s="8">
        <f>IFERROR(VLOOKUP($A13,Data!$1:$1048576,15,FALSE),)</f>
        <v>0</v>
      </c>
      <c r="K13" s="8">
        <f>IFERROR(VLOOKUP($A13,Data!$1:$1048576,16,FALSE),)</f>
        <v>0</v>
      </c>
      <c r="L13" s="8">
        <f>IFERROR(VLOOKUP($A13,Data!$1:$1048576,17,FALSE),)</f>
        <v>0</v>
      </c>
      <c r="M13" s="8">
        <f>IFERROR(VLOOKUP($A13,Data!$1:$1048576,18,FALSE),)</f>
        <v>0</v>
      </c>
      <c r="N13" s="8">
        <f>IFERROR(VLOOKUP($A13,Data!$1:$1048576,19,FALSE),)</f>
        <v>0</v>
      </c>
      <c r="O13" s="8">
        <f>IFERROR(VLOOKUP($A13,Data!$1:$1048576,20,FALSE),)</f>
        <v>0</v>
      </c>
      <c r="P13" s="8">
        <f>IFERROR(VLOOKUP($A13,Data!$1:$1048576,21,FALSE),)</f>
        <v>0</v>
      </c>
      <c r="Q13" s="8">
        <f>IFERROR(VLOOKUP($A13,Data!$1:$1048576,22,FALSE),)</f>
        <v>0</v>
      </c>
      <c r="R13" s="8">
        <f>IFERROR(VLOOKUP($A13,Data!$1:$1048576,23,FALSE),)</f>
        <v>0</v>
      </c>
      <c r="S13" s="8">
        <f>IFERROR(VLOOKUP($A13,Data!$1:$1048576,24,FALSE),)</f>
        <v>0</v>
      </c>
      <c r="T13" s="8">
        <f>IFERROR(VLOOKUP($A13,Data!$1:$1048576,25,FALSE),)</f>
        <v>0</v>
      </c>
      <c r="U13" s="8">
        <f>IFERROR(VLOOKUP($A13,Data!$1:$1048576,26,FALSE),)</f>
        <v>0</v>
      </c>
      <c r="V13" s="8">
        <f>IFERROR(VLOOKUP($A13,Data!$1:$1048576,27,FALSE),)</f>
        <v>0</v>
      </c>
      <c r="W13" s="8">
        <f>IFERROR(VLOOKUP($A13,Data!$1:$1048576,28,FALSE),)</f>
        <v>0</v>
      </c>
      <c r="X13" s="8">
        <f>IFERROR(VLOOKUP($A13,Data!$1:$1048576,29,FALSE),)</f>
        <v>0</v>
      </c>
      <c r="Y13" s="8">
        <f>IFERROR(VLOOKUP($A13,Data!$1:$1048576,30,FALSE),)</f>
        <v>0</v>
      </c>
      <c r="Z13" s="8">
        <f>IFERROR(VLOOKUP($A13,Data!$1:$1048576,31,FALSE),)</f>
        <v>0</v>
      </c>
      <c r="AA13" s="8">
        <f>IFERROR(VLOOKUP($A13,Data!$1:$1048576,32,FALSE),)</f>
        <v>0</v>
      </c>
      <c r="AB13" s="8">
        <f>IFERROR(VLOOKUP($A13,Data!$1:$1048576,33,FALSE),)</f>
        <v>0</v>
      </c>
    </row>
    <row r="14" spans="1:28" x14ac:dyDescent="0.2">
      <c r="A14" s="10"/>
    </row>
    <row r="17" spans="21:21" x14ac:dyDescent="0.2">
      <c r="U17" s="1"/>
    </row>
    <row r="18" spans="21:21" x14ac:dyDescent="0.2">
      <c r="U18" s="23"/>
    </row>
    <row r="19" spans="21:21" x14ac:dyDescent="0.2">
      <c r="U19" s="23"/>
    </row>
  </sheetData>
  <pageMargins left="0.7" right="0.7" top="0.75" bottom="0.75" header="0.3" footer="0.3"/>
  <pageSetup scale="7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778D2-1722-44A0-99FD-D355A98B287A}">
  <sheetPr>
    <tabColor theme="5" tint="0.39997558519241921"/>
    <pageSetUpPr fitToPage="1"/>
  </sheetPr>
  <dimension ref="A1:AB19"/>
  <sheetViews>
    <sheetView workbookViewId="0">
      <selection activeCell="A4" sqref="A4:A13"/>
    </sheetView>
  </sheetViews>
  <sheetFormatPr defaultColWidth="9.14453125" defaultRowHeight="15" x14ac:dyDescent="0.2"/>
  <cols>
    <col min="1" max="5" width="8.47265625" customWidth="1"/>
    <col min="6" max="6" width="11.703125" bestFit="1" customWidth="1"/>
    <col min="7" max="7" width="16.6796875" bestFit="1" customWidth="1"/>
    <col min="8" max="8" width="12.23828125" bestFit="1" customWidth="1"/>
    <col min="9" max="10" width="10.22265625" customWidth="1"/>
    <col min="11" max="11" width="10.22265625" hidden="1" customWidth="1"/>
    <col min="12" max="12" width="9.01171875" hidden="1" customWidth="1"/>
    <col min="13" max="15" width="10.22265625" hidden="1" customWidth="1"/>
    <col min="16" max="16" width="9.01171875" hidden="1" customWidth="1"/>
    <col min="17" max="17" width="9.68359375" hidden="1" customWidth="1"/>
    <col min="18" max="20" width="10.22265625" hidden="1" customWidth="1"/>
    <col min="21" max="21" width="9.68359375" hidden="1" customWidth="1"/>
    <col min="22" max="24" width="10.22265625" hidden="1" customWidth="1"/>
    <col min="25" max="25" width="9.01171875" hidden="1" customWidth="1"/>
    <col min="26" max="28" width="10.22265625" hidden="1" customWidth="1"/>
  </cols>
  <sheetData>
    <row r="1" spans="1:28" ht="19.5" thickBot="1" x14ac:dyDescent="0.3">
      <c r="A1" s="7" t="str">
        <f>E4</f>
        <v>Brett</v>
      </c>
      <c r="B1" s="6"/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0.23</v>
      </c>
      <c r="C3" s="12"/>
      <c r="D3" s="14"/>
      <c r="E3" s="12"/>
      <c r="F3" s="12"/>
      <c r="G3" s="12"/>
      <c r="H3" s="11">
        <f>'Rain Totals'!H2</f>
        <v>0</v>
      </c>
      <c r="I3" s="11">
        <f>'Rain Totals'!I2</f>
        <v>0.03</v>
      </c>
      <c r="J3" s="11">
        <f>'Rain Totals'!J2</f>
        <v>0</v>
      </c>
      <c r="K3" s="11">
        <f>'Rain Totals'!K2</f>
        <v>0</v>
      </c>
      <c r="L3" s="11">
        <f>'Rain Totals'!L2</f>
        <v>0.2</v>
      </c>
      <c r="M3" s="11">
        <f>'Rain Totals'!M2</f>
        <v>0</v>
      </c>
      <c r="N3" s="11">
        <f>'Rain Totals'!N2</f>
        <v>0</v>
      </c>
      <c r="O3" s="11">
        <f>'Rain Totals'!O2</f>
        <v>0</v>
      </c>
      <c r="P3" s="11">
        <f>'Rain Totals'!P2</f>
        <v>0</v>
      </c>
      <c r="Q3" s="11">
        <f>'Rain Totals'!Q2</f>
        <v>0</v>
      </c>
      <c r="R3" s="11">
        <f>'Rain Totals'!R2</f>
        <v>0</v>
      </c>
      <c r="S3" s="11">
        <f>'Rain Totals'!S2</f>
        <v>0</v>
      </c>
      <c r="T3" s="11">
        <f>'Rain Totals'!T2</f>
        <v>0</v>
      </c>
      <c r="U3" s="11">
        <f>'Rain Totals'!U2</f>
        <v>0</v>
      </c>
      <c r="V3" s="11">
        <f>'Rain Totals'!V2</f>
        <v>0</v>
      </c>
      <c r="W3" s="11">
        <f>'Rain Totals'!W2</f>
        <v>0</v>
      </c>
      <c r="X3" s="11">
        <f>'Rain Totals'!X2</f>
        <v>0</v>
      </c>
      <c r="Y3" s="11">
        <f>'Rain Totals'!Y2</f>
        <v>0</v>
      </c>
      <c r="Z3" s="11">
        <f>'Rain Totals'!Z2</f>
        <v>0</v>
      </c>
      <c r="AA3" s="11">
        <f>'Rain Totals'!AA2</f>
        <v>0</v>
      </c>
      <c r="AB3" s="11">
        <f>'Rain Totals'!AB2</f>
        <v>0</v>
      </c>
    </row>
    <row r="4" spans="1:28" x14ac:dyDescent="0.2">
      <c r="A4" s="8" t="str">
        <f>Data!A116</f>
        <v>.ET 12</v>
      </c>
      <c r="B4" s="9">
        <f>IFERROR(VLOOKUP($A4,Data!$1:$1048576,34,FALSE),)</f>
        <v>0</v>
      </c>
      <c r="C4" s="9" t="str">
        <f>IFERROR(VLOOKUP($A4,Data!$1:$1048576,2,FALSE),)</f>
        <v>Imperial</v>
      </c>
      <c r="D4" s="9" t="str">
        <f>IFERROR(VLOOKUP($A4,Data!$1:$1048576,3,FALSE),)</f>
        <v>12</v>
      </c>
      <c r="E4" s="9" t="str">
        <f>IFERROR(VLOOKUP($A4,Data!$1:$1048576,4,FALSE),)</f>
        <v>Brett</v>
      </c>
      <c r="F4" s="9">
        <f>IFERROR(VLOOKUP($A4,Data!$1:$1048576,6,FALSE),)</f>
        <v>0</v>
      </c>
      <c r="G4" s="9">
        <f>IFERROR(VLOOKUP($A4,Data!$1:$1048576,7,FALSE),)</f>
        <v>0</v>
      </c>
      <c r="H4" s="8">
        <f>IFERROR(VLOOKUP($A4,Data!$1:$1048576,13,FALSE),)</f>
        <v>0</v>
      </c>
      <c r="I4" s="8">
        <f>IFERROR(VLOOKUP($A4,Data!$1:$1048576,14,FALSE),)</f>
        <v>0</v>
      </c>
      <c r="J4" s="8">
        <f>IFERROR(VLOOKUP($A4,Data!$1:$1048576,15,FALSE),)</f>
        <v>0</v>
      </c>
      <c r="K4" s="8">
        <f>IFERROR(VLOOKUP($A4,Data!$1:$1048576,16,FALSE),)</f>
        <v>0</v>
      </c>
      <c r="L4" s="8">
        <f>IFERROR(VLOOKUP($A4,Data!$1:$1048576,17,FALSE),)</f>
        <v>0</v>
      </c>
      <c r="M4" s="8">
        <f>IFERROR(VLOOKUP($A4,Data!$1:$1048576,18,FALSE),)</f>
        <v>0</v>
      </c>
      <c r="N4" s="8">
        <f>IFERROR(VLOOKUP($A4,Data!$1:$1048576,19,FALSE),)</f>
        <v>0</v>
      </c>
      <c r="O4" s="8">
        <f>IFERROR(VLOOKUP($A4,Data!$1:$1048576,20,FALSE),)</f>
        <v>0</v>
      </c>
      <c r="P4" s="8">
        <f>IFERROR(VLOOKUP($A4,Data!$1:$1048576,21,FALSE),)</f>
        <v>0</v>
      </c>
      <c r="Q4" s="8">
        <f>IFERROR(VLOOKUP($A4,Data!$1:$1048576,22,FALSE),)</f>
        <v>0</v>
      </c>
      <c r="R4" s="8">
        <f>IFERROR(VLOOKUP($A4,Data!$1:$1048576,23,FALSE),)</f>
        <v>0</v>
      </c>
      <c r="S4" s="8">
        <f>IFERROR(VLOOKUP($A4,Data!$1:$1048576,24,FALSE),)</f>
        <v>0</v>
      </c>
      <c r="T4" s="8">
        <f>IFERROR(VLOOKUP($A4,Data!$1:$1048576,25,FALSE),)</f>
        <v>0</v>
      </c>
      <c r="U4" s="8">
        <f>IFERROR(VLOOKUP($A4,Data!$1:$1048576,26,FALSE),)</f>
        <v>0</v>
      </c>
      <c r="V4" s="8">
        <f>IFERROR(VLOOKUP($A4,Data!$1:$1048576,27,FALSE),)</f>
        <v>0</v>
      </c>
      <c r="W4" s="8">
        <f>IFERROR(VLOOKUP($A4,Data!$1:$1048576,28,FALSE),)</f>
        <v>0</v>
      </c>
      <c r="X4" s="8">
        <f>IFERROR(VLOOKUP($A4,Data!$1:$1048576,29,FALSE),)</f>
        <v>0</v>
      </c>
      <c r="Y4" s="8">
        <f>IFERROR(VLOOKUP($A4,Data!$1:$1048576,30,FALSE),)</f>
        <v>0</v>
      </c>
      <c r="Z4" s="8">
        <f>IFERROR(VLOOKUP($A4,Data!$1:$1048576,31,FALSE),)</f>
        <v>0</v>
      </c>
      <c r="AA4" s="8">
        <f>IFERROR(VLOOKUP($A4,Data!$1:$1048576,32,FALSE),)</f>
        <v>0</v>
      </c>
      <c r="AB4" s="8">
        <f>IFERROR(VLOOKUP($A4,Data!$1:$1048576,33,FALSE),)</f>
        <v>0</v>
      </c>
    </row>
    <row r="5" spans="1:28" x14ac:dyDescent="0.2">
      <c r="A5" s="8">
        <f>Data!A117</f>
        <v>0</v>
      </c>
      <c r="B5" s="9">
        <f>IFERROR(VLOOKUP($A5,Data!$1:$1048576,34,FALSE),)</f>
        <v>0</v>
      </c>
      <c r="C5" s="9">
        <f>IFERROR(VLOOKUP($A5,Data!$1:$1048576,2,FALSE),)</f>
        <v>0</v>
      </c>
      <c r="D5" s="9">
        <f>IFERROR(VLOOKUP($A5,Data!$1:$1048576,3,FALSE),)</f>
        <v>0</v>
      </c>
      <c r="E5" s="9">
        <f>IFERROR(VLOOKUP($A5,Data!$1:$1048576,4,FALSE),)</f>
        <v>0</v>
      </c>
      <c r="F5" s="9">
        <f>IFERROR(VLOOKUP($A5,Data!$1:$1048576,6,FALSE),)</f>
        <v>0</v>
      </c>
      <c r="G5" s="9">
        <f>IFERROR(VLOOKUP($A5,Data!$1:$1048576,7,FALSE),)</f>
        <v>0</v>
      </c>
      <c r="H5" s="8">
        <f>IFERROR(VLOOKUP($A5,Data!$1:$1048576,13,FALSE),)</f>
        <v>0</v>
      </c>
      <c r="I5" s="8">
        <f>IFERROR(VLOOKUP($A5,Data!$1:$1048576,14,FALSE),)</f>
        <v>0</v>
      </c>
      <c r="J5" s="8">
        <f>IFERROR(VLOOKUP($A5,Data!$1:$1048576,15,FALSE),)</f>
        <v>0</v>
      </c>
      <c r="K5" s="8">
        <f>IFERROR(VLOOKUP($A5,Data!$1:$1048576,16,FALSE),)</f>
        <v>0</v>
      </c>
      <c r="L5" s="8">
        <f>IFERROR(VLOOKUP($A5,Data!$1:$1048576,17,FALSE),)</f>
        <v>0</v>
      </c>
      <c r="M5" s="8">
        <f>IFERROR(VLOOKUP($A5,Data!$1:$1048576,18,FALSE),)</f>
        <v>0</v>
      </c>
      <c r="N5" s="8">
        <f>IFERROR(VLOOKUP($A5,Data!$1:$1048576,19,FALSE),)</f>
        <v>0</v>
      </c>
      <c r="O5" s="8">
        <f>IFERROR(VLOOKUP($A5,Data!$1:$1048576,20,FALSE),)</f>
        <v>0</v>
      </c>
      <c r="P5" s="8">
        <f>IFERROR(VLOOKUP($A5,Data!$1:$1048576,21,FALSE),)</f>
        <v>0</v>
      </c>
      <c r="Q5" s="8">
        <f>IFERROR(VLOOKUP($A5,Data!$1:$1048576,22,FALSE),)</f>
        <v>0</v>
      </c>
      <c r="R5" s="8">
        <f>IFERROR(VLOOKUP($A5,Data!$1:$1048576,23,FALSE),)</f>
        <v>0</v>
      </c>
      <c r="S5" s="8">
        <f>IFERROR(VLOOKUP($A5,Data!$1:$1048576,24,FALSE),)</f>
        <v>0</v>
      </c>
      <c r="T5" s="8">
        <f>IFERROR(VLOOKUP($A5,Data!$1:$1048576,25,FALSE),)</f>
        <v>0</v>
      </c>
      <c r="U5" s="8">
        <f>IFERROR(VLOOKUP($A5,Data!$1:$1048576,26,FALSE),)</f>
        <v>0</v>
      </c>
      <c r="V5" s="8">
        <f>IFERROR(VLOOKUP($A5,Data!$1:$1048576,27,FALSE),)</f>
        <v>0</v>
      </c>
      <c r="W5" s="8">
        <f>IFERROR(VLOOKUP($A5,Data!$1:$1048576,28,FALSE),)</f>
        <v>0</v>
      </c>
      <c r="X5" s="8">
        <f>IFERROR(VLOOKUP($A5,Data!$1:$1048576,29,FALSE),)</f>
        <v>0</v>
      </c>
      <c r="Y5" s="8">
        <f>IFERROR(VLOOKUP($A5,Data!$1:$1048576,30,FALSE),)</f>
        <v>0</v>
      </c>
      <c r="Z5" s="8">
        <f>IFERROR(VLOOKUP($A5,Data!$1:$1048576,31,FALSE),)</f>
        <v>0</v>
      </c>
      <c r="AA5" s="8">
        <f>IFERROR(VLOOKUP($A5,Data!$1:$1048576,32,FALSE),)</f>
        <v>0</v>
      </c>
      <c r="AB5" s="8">
        <f>IFERROR(VLOOKUP($A5,Data!$1:$1048576,33,FALSE),)</f>
        <v>0</v>
      </c>
    </row>
    <row r="6" spans="1:28" x14ac:dyDescent="0.2">
      <c r="A6" s="8">
        <f>Data!A118</f>
        <v>0</v>
      </c>
      <c r="B6" s="9">
        <f>IFERROR(VLOOKUP($A6,Data!$1:$1048576,34,FALSE),)</f>
        <v>0</v>
      </c>
      <c r="C6" s="9">
        <f>IFERROR(VLOOKUP($A6,Data!$1:$1048576,2,FALSE),)</f>
        <v>0</v>
      </c>
      <c r="D6" s="9">
        <f>IFERROR(VLOOKUP($A6,Data!$1:$1048576,3,FALSE),)</f>
        <v>0</v>
      </c>
      <c r="E6" s="9">
        <f>IFERROR(VLOOKUP($A6,Data!$1:$1048576,4,FALSE),)</f>
        <v>0</v>
      </c>
      <c r="F6" s="9">
        <f>IFERROR(VLOOKUP($A6,Data!$1:$1048576,6,FALSE),)</f>
        <v>0</v>
      </c>
      <c r="G6" s="9">
        <f>IFERROR(VLOOKUP($A6,Data!$1:$1048576,7,FALSE),)</f>
        <v>0</v>
      </c>
      <c r="H6" s="8">
        <f>IFERROR(VLOOKUP($A6,Data!$1:$1048576,13,FALSE),)</f>
        <v>0</v>
      </c>
      <c r="I6" s="8">
        <f>IFERROR(VLOOKUP($A6,Data!$1:$1048576,14,FALSE),)</f>
        <v>0</v>
      </c>
      <c r="J6" s="8">
        <f>IFERROR(VLOOKUP($A6,Data!$1:$1048576,15,FALSE),)</f>
        <v>0</v>
      </c>
      <c r="K6" s="8">
        <f>IFERROR(VLOOKUP($A6,Data!$1:$1048576,16,FALSE),)</f>
        <v>0</v>
      </c>
      <c r="L6" s="8">
        <f>IFERROR(VLOOKUP($A6,Data!$1:$1048576,17,FALSE),)</f>
        <v>0</v>
      </c>
      <c r="M6" s="8">
        <f>IFERROR(VLOOKUP($A6,Data!$1:$1048576,18,FALSE),)</f>
        <v>0</v>
      </c>
      <c r="N6" s="8">
        <f>IFERROR(VLOOKUP($A6,Data!$1:$1048576,19,FALSE),)</f>
        <v>0</v>
      </c>
      <c r="O6" s="8">
        <f>IFERROR(VLOOKUP($A6,Data!$1:$1048576,20,FALSE),)</f>
        <v>0</v>
      </c>
      <c r="P6" s="8">
        <f>IFERROR(VLOOKUP($A6,Data!$1:$1048576,21,FALSE),)</f>
        <v>0</v>
      </c>
      <c r="Q6" s="8">
        <f>IFERROR(VLOOKUP($A6,Data!$1:$1048576,22,FALSE),)</f>
        <v>0</v>
      </c>
      <c r="R6" s="8">
        <f>IFERROR(VLOOKUP($A6,Data!$1:$1048576,23,FALSE),)</f>
        <v>0</v>
      </c>
      <c r="S6" s="8">
        <f>IFERROR(VLOOKUP($A6,Data!$1:$1048576,24,FALSE),)</f>
        <v>0</v>
      </c>
      <c r="T6" s="8">
        <f>IFERROR(VLOOKUP($A6,Data!$1:$1048576,25,FALSE),)</f>
        <v>0</v>
      </c>
      <c r="U6" s="8">
        <f>IFERROR(VLOOKUP($A6,Data!$1:$1048576,26,FALSE),)</f>
        <v>0</v>
      </c>
      <c r="V6" s="8">
        <f>IFERROR(VLOOKUP($A6,Data!$1:$1048576,27,FALSE),)</f>
        <v>0</v>
      </c>
      <c r="W6" s="8">
        <f>IFERROR(VLOOKUP($A6,Data!$1:$1048576,28,FALSE),)</f>
        <v>0</v>
      </c>
      <c r="X6" s="8">
        <f>IFERROR(VLOOKUP($A6,Data!$1:$1048576,29,FALSE),)</f>
        <v>0</v>
      </c>
      <c r="Y6" s="8">
        <f>IFERROR(VLOOKUP($A6,Data!$1:$1048576,30,FALSE),)</f>
        <v>0</v>
      </c>
      <c r="Z6" s="8">
        <f>IFERROR(VLOOKUP($A6,Data!$1:$1048576,31,FALSE),)</f>
        <v>0</v>
      </c>
      <c r="AA6" s="8">
        <f>IFERROR(VLOOKUP($A6,Data!$1:$1048576,32,FALSE),)</f>
        <v>0</v>
      </c>
      <c r="AB6" s="8">
        <f>IFERROR(VLOOKUP($A6,Data!$1:$1048576,33,FALSE),)</f>
        <v>0</v>
      </c>
    </row>
    <row r="7" spans="1:28" x14ac:dyDescent="0.2">
      <c r="A7" s="8">
        <f>Data!A119</f>
        <v>0</v>
      </c>
      <c r="B7" s="9">
        <f>IFERROR(VLOOKUP($A7,Data!$1:$1048576,34,FALSE),)</f>
        <v>0</v>
      </c>
      <c r="C7" s="9">
        <f>IFERROR(VLOOKUP($A7,Data!$1:$1048576,2,FALSE),)</f>
        <v>0</v>
      </c>
      <c r="D7" s="9">
        <f>IFERROR(VLOOKUP($A7,Data!$1:$1048576,3,FALSE),)</f>
        <v>0</v>
      </c>
      <c r="E7" s="9">
        <f>IFERROR(VLOOKUP($A7,Data!$1:$1048576,4,FALSE),)</f>
        <v>0</v>
      </c>
      <c r="F7" s="9">
        <f>IFERROR(VLOOKUP($A7,Data!$1:$1048576,6,FALSE),)</f>
        <v>0</v>
      </c>
      <c r="G7" s="9">
        <f>IFERROR(VLOOKUP($A7,Data!$1:$1048576,7,FALSE),)</f>
        <v>0</v>
      </c>
      <c r="H7" s="8">
        <f>IFERROR(VLOOKUP($A7,Data!$1:$1048576,13,FALSE),)</f>
        <v>0</v>
      </c>
      <c r="I7" s="8">
        <f>IFERROR(VLOOKUP($A7,Data!$1:$1048576,14,FALSE),)</f>
        <v>0</v>
      </c>
      <c r="J7" s="8">
        <f>IFERROR(VLOOKUP($A7,Data!$1:$1048576,15,FALSE),)</f>
        <v>0</v>
      </c>
      <c r="K7" s="8">
        <f>IFERROR(VLOOKUP($A7,Data!$1:$1048576,16,FALSE),)</f>
        <v>0</v>
      </c>
      <c r="L7" s="8">
        <f>IFERROR(VLOOKUP($A7,Data!$1:$1048576,17,FALSE),)</f>
        <v>0</v>
      </c>
      <c r="M7" s="8">
        <f>IFERROR(VLOOKUP($A7,Data!$1:$1048576,18,FALSE),)</f>
        <v>0</v>
      </c>
      <c r="N7" s="8">
        <f>IFERROR(VLOOKUP($A7,Data!$1:$1048576,19,FALSE),)</f>
        <v>0</v>
      </c>
      <c r="O7" s="8">
        <f>IFERROR(VLOOKUP($A7,Data!$1:$1048576,20,FALSE),)</f>
        <v>0</v>
      </c>
      <c r="P7" s="8">
        <f>IFERROR(VLOOKUP($A7,Data!$1:$1048576,21,FALSE),)</f>
        <v>0</v>
      </c>
      <c r="Q7" s="8">
        <f>IFERROR(VLOOKUP($A7,Data!$1:$1048576,22,FALSE),)</f>
        <v>0</v>
      </c>
      <c r="R7" s="8">
        <f>IFERROR(VLOOKUP($A7,Data!$1:$1048576,23,FALSE),)</f>
        <v>0</v>
      </c>
      <c r="S7" s="8">
        <f>IFERROR(VLOOKUP($A7,Data!$1:$1048576,24,FALSE),)</f>
        <v>0</v>
      </c>
      <c r="T7" s="8">
        <f>IFERROR(VLOOKUP($A7,Data!$1:$1048576,25,FALSE),)</f>
        <v>0</v>
      </c>
      <c r="U7" s="8">
        <f>IFERROR(VLOOKUP($A7,Data!$1:$1048576,26,FALSE),)</f>
        <v>0</v>
      </c>
      <c r="V7" s="8">
        <f>IFERROR(VLOOKUP($A7,Data!$1:$1048576,27,FALSE),)</f>
        <v>0</v>
      </c>
      <c r="W7" s="8">
        <f>IFERROR(VLOOKUP($A7,Data!$1:$1048576,28,FALSE),)</f>
        <v>0</v>
      </c>
      <c r="X7" s="8">
        <f>IFERROR(VLOOKUP($A7,Data!$1:$1048576,29,FALSE),)</f>
        <v>0</v>
      </c>
      <c r="Y7" s="8">
        <f>IFERROR(VLOOKUP($A7,Data!$1:$1048576,30,FALSE),)</f>
        <v>0</v>
      </c>
      <c r="Z7" s="8">
        <f>IFERROR(VLOOKUP($A7,Data!$1:$1048576,31,FALSE),)</f>
        <v>0</v>
      </c>
      <c r="AA7" s="8">
        <f>IFERROR(VLOOKUP($A7,Data!$1:$1048576,32,FALSE),)</f>
        <v>0</v>
      </c>
      <c r="AB7" s="8">
        <f>IFERROR(VLOOKUP($A7,Data!$1:$1048576,33,FALSE),)</f>
        <v>0</v>
      </c>
    </row>
    <row r="8" spans="1:28" x14ac:dyDescent="0.2">
      <c r="A8" s="8">
        <f>Data!A120</f>
        <v>0</v>
      </c>
      <c r="B8" s="9">
        <f>IFERROR(VLOOKUP($A8,Data!$1:$1048576,34,FALSE),)</f>
        <v>0</v>
      </c>
      <c r="C8" s="9">
        <f>IFERROR(VLOOKUP($A8,Data!$1:$1048576,2,FALSE),)</f>
        <v>0</v>
      </c>
      <c r="D8" s="9">
        <f>IFERROR(VLOOKUP($A8,Data!$1:$1048576,3,FALSE),)</f>
        <v>0</v>
      </c>
      <c r="E8" s="9">
        <f>IFERROR(VLOOKUP($A8,Data!$1:$1048576,4,FALSE),)</f>
        <v>0</v>
      </c>
      <c r="F8" s="9">
        <f>IFERROR(VLOOKUP($A8,Data!$1:$1048576,6,FALSE),)</f>
        <v>0</v>
      </c>
      <c r="G8" s="9">
        <f>IFERROR(VLOOKUP($A8,Data!$1:$1048576,7,FALSE),)</f>
        <v>0</v>
      </c>
      <c r="H8" s="8">
        <f>IFERROR(VLOOKUP($A8,Data!$1:$1048576,13,FALSE),)</f>
        <v>0</v>
      </c>
      <c r="I8" s="8">
        <f>IFERROR(VLOOKUP($A8,Data!$1:$1048576,14,FALSE),)</f>
        <v>0</v>
      </c>
      <c r="J8" s="8">
        <f>IFERROR(VLOOKUP($A8,Data!$1:$1048576,15,FALSE),)</f>
        <v>0</v>
      </c>
      <c r="K8" s="8">
        <f>IFERROR(VLOOKUP($A8,Data!$1:$1048576,16,FALSE),)</f>
        <v>0</v>
      </c>
      <c r="L8" s="8">
        <f>IFERROR(VLOOKUP($A8,Data!$1:$1048576,17,FALSE),)</f>
        <v>0</v>
      </c>
      <c r="M8" s="8">
        <f>IFERROR(VLOOKUP($A8,Data!$1:$1048576,18,FALSE),)</f>
        <v>0</v>
      </c>
      <c r="N8" s="8">
        <f>IFERROR(VLOOKUP($A8,Data!$1:$1048576,19,FALSE),)</f>
        <v>0</v>
      </c>
      <c r="O8" s="8">
        <f>IFERROR(VLOOKUP($A8,Data!$1:$1048576,20,FALSE),)</f>
        <v>0</v>
      </c>
      <c r="P8" s="8">
        <f>IFERROR(VLOOKUP($A8,Data!$1:$1048576,21,FALSE),)</f>
        <v>0</v>
      </c>
      <c r="Q8" s="8">
        <f>IFERROR(VLOOKUP($A8,Data!$1:$1048576,22,FALSE),)</f>
        <v>0</v>
      </c>
      <c r="R8" s="8">
        <f>IFERROR(VLOOKUP($A8,Data!$1:$1048576,23,FALSE),)</f>
        <v>0</v>
      </c>
      <c r="S8" s="8">
        <f>IFERROR(VLOOKUP($A8,Data!$1:$1048576,24,FALSE),)</f>
        <v>0</v>
      </c>
      <c r="T8" s="8">
        <f>IFERROR(VLOOKUP($A8,Data!$1:$1048576,25,FALSE),)</f>
        <v>0</v>
      </c>
      <c r="U8" s="8">
        <f>IFERROR(VLOOKUP($A8,Data!$1:$1048576,26,FALSE),)</f>
        <v>0</v>
      </c>
      <c r="V8" s="8">
        <f>IFERROR(VLOOKUP($A8,Data!$1:$1048576,27,FALSE),)</f>
        <v>0</v>
      </c>
      <c r="W8" s="8">
        <f>IFERROR(VLOOKUP($A8,Data!$1:$1048576,28,FALSE),)</f>
        <v>0</v>
      </c>
      <c r="X8" s="8">
        <f>IFERROR(VLOOKUP($A8,Data!$1:$1048576,29,FALSE),)</f>
        <v>0</v>
      </c>
      <c r="Y8" s="8">
        <f>IFERROR(VLOOKUP($A8,Data!$1:$1048576,30,FALSE),)</f>
        <v>0</v>
      </c>
      <c r="Z8" s="8">
        <f>IFERROR(VLOOKUP($A8,Data!$1:$1048576,31,FALSE),)</f>
        <v>0</v>
      </c>
      <c r="AA8" s="8">
        <f>IFERROR(VLOOKUP($A8,Data!$1:$1048576,32,FALSE),)</f>
        <v>0</v>
      </c>
      <c r="AB8" s="8">
        <f>IFERROR(VLOOKUP($A8,Data!$1:$1048576,33,FALSE),)</f>
        <v>0</v>
      </c>
    </row>
    <row r="9" spans="1:28" x14ac:dyDescent="0.2">
      <c r="A9" s="8">
        <f>Data!A121</f>
        <v>0</v>
      </c>
      <c r="B9" s="9">
        <f>IFERROR(VLOOKUP($A9,Data!$1:$1048576,34,FALSE),)</f>
        <v>0</v>
      </c>
      <c r="C9" s="9">
        <f>IFERROR(VLOOKUP($A9,Data!$1:$1048576,2,FALSE),)</f>
        <v>0</v>
      </c>
      <c r="D9" s="9">
        <f>IFERROR(VLOOKUP($A9,Data!$1:$1048576,3,FALSE),)</f>
        <v>0</v>
      </c>
      <c r="E9" s="9">
        <f>IFERROR(VLOOKUP($A9,Data!$1:$1048576,4,FALSE),)</f>
        <v>0</v>
      </c>
      <c r="F9" s="9">
        <f>IFERROR(VLOOKUP($A9,Data!$1:$1048576,6,FALSE),)</f>
        <v>0</v>
      </c>
      <c r="G9" s="9">
        <f>IFERROR(VLOOKUP($A9,Data!$1:$1048576,7,FALSE),)</f>
        <v>0</v>
      </c>
      <c r="H9" s="8">
        <f>IFERROR(VLOOKUP($A9,Data!$1:$1048576,13,FALSE),)</f>
        <v>0</v>
      </c>
      <c r="I9" s="8">
        <f>IFERROR(VLOOKUP($A9,Data!$1:$1048576,14,FALSE),)</f>
        <v>0</v>
      </c>
      <c r="J9" s="8">
        <f>IFERROR(VLOOKUP($A9,Data!$1:$1048576,15,FALSE),)</f>
        <v>0</v>
      </c>
      <c r="K9" s="8">
        <f>IFERROR(VLOOKUP($A9,Data!$1:$1048576,16,FALSE),)</f>
        <v>0</v>
      </c>
      <c r="L9" s="8">
        <f>IFERROR(VLOOKUP($A9,Data!$1:$1048576,17,FALSE),)</f>
        <v>0</v>
      </c>
      <c r="M9" s="8">
        <f>IFERROR(VLOOKUP($A9,Data!$1:$1048576,18,FALSE),)</f>
        <v>0</v>
      </c>
      <c r="N9" s="8">
        <f>IFERROR(VLOOKUP($A9,Data!$1:$1048576,19,FALSE),)</f>
        <v>0</v>
      </c>
      <c r="O9" s="8">
        <f>IFERROR(VLOOKUP($A9,Data!$1:$1048576,20,FALSE),)</f>
        <v>0</v>
      </c>
      <c r="P9" s="8">
        <f>IFERROR(VLOOKUP($A9,Data!$1:$1048576,21,FALSE),)</f>
        <v>0</v>
      </c>
      <c r="Q9" s="8">
        <f>IFERROR(VLOOKUP($A9,Data!$1:$1048576,22,FALSE),)</f>
        <v>0</v>
      </c>
      <c r="R9" s="8">
        <f>IFERROR(VLOOKUP($A9,Data!$1:$1048576,23,FALSE),)</f>
        <v>0</v>
      </c>
      <c r="S9" s="8">
        <f>IFERROR(VLOOKUP($A9,Data!$1:$1048576,24,FALSE),)</f>
        <v>0</v>
      </c>
      <c r="T9" s="8">
        <f>IFERROR(VLOOKUP($A9,Data!$1:$1048576,25,FALSE),)</f>
        <v>0</v>
      </c>
      <c r="U9" s="8">
        <f>IFERROR(VLOOKUP($A9,Data!$1:$1048576,26,FALSE),)</f>
        <v>0</v>
      </c>
      <c r="V9" s="8">
        <f>IFERROR(VLOOKUP($A9,Data!$1:$1048576,27,FALSE),)</f>
        <v>0</v>
      </c>
      <c r="W9" s="8">
        <f>IFERROR(VLOOKUP($A9,Data!$1:$1048576,28,FALSE),)</f>
        <v>0</v>
      </c>
      <c r="X9" s="8">
        <f>IFERROR(VLOOKUP($A9,Data!$1:$1048576,29,FALSE),)</f>
        <v>0</v>
      </c>
      <c r="Y9" s="8">
        <f>IFERROR(VLOOKUP($A9,Data!$1:$1048576,30,FALSE),)</f>
        <v>0</v>
      </c>
      <c r="Z9" s="8">
        <f>IFERROR(VLOOKUP($A9,Data!$1:$1048576,31,FALSE),)</f>
        <v>0</v>
      </c>
      <c r="AA9" s="8">
        <f>IFERROR(VLOOKUP($A9,Data!$1:$1048576,32,FALSE),)</f>
        <v>0</v>
      </c>
      <c r="AB9" s="8">
        <f>IFERROR(VLOOKUP($A9,Data!$1:$1048576,33,FALSE),)</f>
        <v>0</v>
      </c>
    </row>
    <row r="10" spans="1:28" x14ac:dyDescent="0.2">
      <c r="A10" s="8">
        <f>Data!A122</f>
        <v>0</v>
      </c>
      <c r="B10" s="9">
        <f>IFERROR(VLOOKUP($A10,Data!$1:$1048576,34,FALSE),)</f>
        <v>0</v>
      </c>
      <c r="C10" s="9">
        <f>IFERROR(VLOOKUP($A10,Data!$1:$1048576,2,FALSE),)</f>
        <v>0</v>
      </c>
      <c r="D10" s="9">
        <f>IFERROR(VLOOKUP($A10,Data!$1:$1048576,3,FALSE),)</f>
        <v>0</v>
      </c>
      <c r="E10" s="9">
        <f>IFERROR(VLOOKUP($A10,Data!$1:$1048576,4,FALSE),)</f>
        <v>0</v>
      </c>
      <c r="F10" s="9">
        <f>IFERROR(VLOOKUP($A10,Data!$1:$1048576,6,FALSE),)</f>
        <v>0</v>
      </c>
      <c r="G10" s="9">
        <f>IFERROR(VLOOKUP($A10,Data!$1:$1048576,7,FALSE),)</f>
        <v>0</v>
      </c>
      <c r="H10" s="8">
        <f>IFERROR(VLOOKUP($A10,Data!$1:$1048576,13,FALSE),)</f>
        <v>0</v>
      </c>
      <c r="I10" s="8">
        <f>IFERROR(VLOOKUP($A10,Data!$1:$1048576,14,FALSE),)</f>
        <v>0</v>
      </c>
      <c r="J10" s="8">
        <f>IFERROR(VLOOKUP($A10,Data!$1:$1048576,15,FALSE),)</f>
        <v>0</v>
      </c>
      <c r="K10" s="8">
        <f>IFERROR(VLOOKUP($A10,Data!$1:$1048576,16,FALSE),)</f>
        <v>0</v>
      </c>
      <c r="L10" s="8">
        <f>IFERROR(VLOOKUP($A10,Data!$1:$1048576,17,FALSE),)</f>
        <v>0</v>
      </c>
      <c r="M10" s="8">
        <f>IFERROR(VLOOKUP($A10,Data!$1:$1048576,18,FALSE),)</f>
        <v>0</v>
      </c>
      <c r="N10" s="8">
        <f>IFERROR(VLOOKUP($A10,Data!$1:$1048576,19,FALSE),)</f>
        <v>0</v>
      </c>
      <c r="O10" s="8">
        <f>IFERROR(VLOOKUP($A10,Data!$1:$1048576,20,FALSE),)</f>
        <v>0</v>
      </c>
      <c r="P10" s="8">
        <f>IFERROR(VLOOKUP($A10,Data!$1:$1048576,21,FALSE),)</f>
        <v>0</v>
      </c>
      <c r="Q10" s="8">
        <f>IFERROR(VLOOKUP($A10,Data!$1:$1048576,22,FALSE),)</f>
        <v>0</v>
      </c>
      <c r="R10" s="8">
        <f>IFERROR(VLOOKUP($A10,Data!$1:$1048576,23,FALSE),)</f>
        <v>0</v>
      </c>
      <c r="S10" s="8">
        <f>IFERROR(VLOOKUP($A10,Data!$1:$1048576,24,FALSE),)</f>
        <v>0</v>
      </c>
      <c r="T10" s="8">
        <f>IFERROR(VLOOKUP($A10,Data!$1:$1048576,25,FALSE),)</f>
        <v>0</v>
      </c>
      <c r="U10" s="8">
        <f>IFERROR(VLOOKUP($A10,Data!$1:$1048576,26,FALSE),)</f>
        <v>0</v>
      </c>
      <c r="V10" s="8">
        <f>IFERROR(VLOOKUP($A10,Data!$1:$1048576,27,FALSE),)</f>
        <v>0</v>
      </c>
      <c r="W10" s="8">
        <f>IFERROR(VLOOKUP($A10,Data!$1:$1048576,28,FALSE),)</f>
        <v>0</v>
      </c>
      <c r="X10" s="8">
        <f>IFERROR(VLOOKUP($A10,Data!$1:$1048576,29,FALSE),)</f>
        <v>0</v>
      </c>
      <c r="Y10" s="8">
        <f>IFERROR(VLOOKUP($A10,Data!$1:$1048576,30,FALSE),)</f>
        <v>0</v>
      </c>
      <c r="Z10" s="8">
        <f>IFERROR(VLOOKUP($A10,Data!$1:$1048576,31,FALSE),)</f>
        <v>0</v>
      </c>
      <c r="AA10" s="8">
        <f>IFERROR(VLOOKUP($A10,Data!$1:$1048576,32,FALSE),)</f>
        <v>0</v>
      </c>
      <c r="AB10" s="8">
        <f>IFERROR(VLOOKUP($A10,Data!$1:$1048576,33,FALSE),)</f>
        <v>0</v>
      </c>
    </row>
    <row r="11" spans="1:28" x14ac:dyDescent="0.2">
      <c r="A11" s="8">
        <f>Data!A123</f>
        <v>0</v>
      </c>
      <c r="B11" s="9">
        <f>IFERROR(VLOOKUP($A11,Data!$1:$1048576,34,FALSE),)</f>
        <v>0</v>
      </c>
      <c r="C11" s="9">
        <f>IFERROR(VLOOKUP($A11,Data!$1:$1048576,2,FALSE),)</f>
        <v>0</v>
      </c>
      <c r="D11" s="9">
        <f>IFERROR(VLOOKUP($A11,Data!$1:$1048576,3,FALSE),)</f>
        <v>0</v>
      </c>
      <c r="E11" s="9">
        <f>IFERROR(VLOOKUP($A11,Data!$1:$1048576,4,FALSE),)</f>
        <v>0</v>
      </c>
      <c r="F11" s="9">
        <f>IFERROR(VLOOKUP($A11,Data!$1:$1048576,6,FALSE),)</f>
        <v>0</v>
      </c>
      <c r="G11" s="9">
        <f>IFERROR(VLOOKUP($A11,Data!$1:$1048576,7,FALSE),)</f>
        <v>0</v>
      </c>
      <c r="H11" s="8">
        <f>IFERROR(VLOOKUP($A11,Data!$1:$1048576,13,FALSE),)</f>
        <v>0</v>
      </c>
      <c r="I11" s="8">
        <f>IFERROR(VLOOKUP($A11,Data!$1:$1048576,14,FALSE),)</f>
        <v>0</v>
      </c>
      <c r="J11" s="8">
        <f>IFERROR(VLOOKUP($A11,Data!$1:$1048576,15,FALSE),)</f>
        <v>0</v>
      </c>
      <c r="K11" s="8">
        <f>IFERROR(VLOOKUP($A11,Data!$1:$1048576,16,FALSE),)</f>
        <v>0</v>
      </c>
      <c r="L11" s="8">
        <f>IFERROR(VLOOKUP($A11,Data!$1:$1048576,17,FALSE),)</f>
        <v>0</v>
      </c>
      <c r="M11" s="8">
        <f>IFERROR(VLOOKUP($A11,Data!$1:$1048576,18,FALSE),)</f>
        <v>0</v>
      </c>
      <c r="N11" s="8">
        <f>IFERROR(VLOOKUP($A11,Data!$1:$1048576,19,FALSE),)</f>
        <v>0</v>
      </c>
      <c r="O11" s="8">
        <f>IFERROR(VLOOKUP($A11,Data!$1:$1048576,20,FALSE),)</f>
        <v>0</v>
      </c>
      <c r="P11" s="8">
        <f>IFERROR(VLOOKUP($A11,Data!$1:$1048576,21,FALSE),)</f>
        <v>0</v>
      </c>
      <c r="Q11" s="8">
        <f>IFERROR(VLOOKUP($A11,Data!$1:$1048576,22,FALSE),)</f>
        <v>0</v>
      </c>
      <c r="R11" s="8">
        <f>IFERROR(VLOOKUP($A11,Data!$1:$1048576,23,FALSE),)</f>
        <v>0</v>
      </c>
      <c r="S11" s="8">
        <f>IFERROR(VLOOKUP($A11,Data!$1:$1048576,24,FALSE),)</f>
        <v>0</v>
      </c>
      <c r="T11" s="8">
        <f>IFERROR(VLOOKUP($A11,Data!$1:$1048576,25,FALSE),)</f>
        <v>0</v>
      </c>
      <c r="U11" s="8">
        <f>IFERROR(VLOOKUP($A11,Data!$1:$1048576,26,FALSE),)</f>
        <v>0</v>
      </c>
      <c r="V11" s="8">
        <f>IFERROR(VLOOKUP($A11,Data!$1:$1048576,27,FALSE),)</f>
        <v>0</v>
      </c>
      <c r="W11" s="8">
        <f>IFERROR(VLOOKUP($A11,Data!$1:$1048576,28,FALSE),)</f>
        <v>0</v>
      </c>
      <c r="X11" s="8">
        <f>IFERROR(VLOOKUP($A11,Data!$1:$1048576,29,FALSE),)</f>
        <v>0</v>
      </c>
      <c r="Y11" s="8">
        <f>IFERROR(VLOOKUP($A11,Data!$1:$1048576,30,FALSE),)</f>
        <v>0</v>
      </c>
      <c r="Z11" s="8">
        <f>IFERROR(VLOOKUP($A11,Data!$1:$1048576,31,FALSE),)</f>
        <v>0</v>
      </c>
      <c r="AA11" s="8">
        <f>IFERROR(VLOOKUP($A11,Data!$1:$1048576,32,FALSE),)</f>
        <v>0</v>
      </c>
      <c r="AB11" s="8">
        <f>IFERROR(VLOOKUP($A11,Data!$1:$1048576,33,FALSE),)</f>
        <v>0</v>
      </c>
    </row>
    <row r="12" spans="1:28" x14ac:dyDescent="0.2">
      <c r="A12" s="8">
        <f>Data!A124</f>
        <v>0</v>
      </c>
      <c r="B12" s="9">
        <f>IFERROR(VLOOKUP($A12,Data!$1:$1048576,34,FALSE),)</f>
        <v>0</v>
      </c>
      <c r="C12" s="9">
        <f>IFERROR(VLOOKUP($A12,Data!$1:$1048576,2,FALSE),)</f>
        <v>0</v>
      </c>
      <c r="D12" s="9">
        <f>IFERROR(VLOOKUP($A12,Data!$1:$1048576,3,FALSE),)</f>
        <v>0</v>
      </c>
      <c r="E12" s="9">
        <f>IFERROR(VLOOKUP($A12,Data!$1:$1048576,4,FALSE),)</f>
        <v>0</v>
      </c>
      <c r="F12" s="9">
        <f>IFERROR(VLOOKUP($A12,Data!$1:$1048576,6,FALSE),)</f>
        <v>0</v>
      </c>
      <c r="G12" s="9">
        <f>IFERROR(VLOOKUP($A12,Data!$1:$1048576,7,FALSE),)</f>
        <v>0</v>
      </c>
      <c r="H12" s="8">
        <f>IFERROR(VLOOKUP($A12,Data!$1:$1048576,13,FALSE),)</f>
        <v>0</v>
      </c>
      <c r="I12" s="8">
        <f>IFERROR(VLOOKUP($A12,Data!$1:$1048576,14,FALSE),)</f>
        <v>0</v>
      </c>
      <c r="J12" s="8">
        <f>IFERROR(VLOOKUP($A12,Data!$1:$1048576,15,FALSE),)</f>
        <v>0</v>
      </c>
      <c r="K12" s="8">
        <f>IFERROR(VLOOKUP($A12,Data!$1:$1048576,16,FALSE),)</f>
        <v>0</v>
      </c>
      <c r="L12" s="8">
        <f>IFERROR(VLOOKUP($A12,Data!$1:$1048576,17,FALSE),)</f>
        <v>0</v>
      </c>
      <c r="M12" s="8">
        <f>IFERROR(VLOOKUP($A12,Data!$1:$1048576,18,FALSE),)</f>
        <v>0</v>
      </c>
      <c r="N12" s="8">
        <f>IFERROR(VLOOKUP($A12,Data!$1:$1048576,19,FALSE),)</f>
        <v>0</v>
      </c>
      <c r="O12" s="8">
        <f>IFERROR(VLOOKUP($A12,Data!$1:$1048576,20,FALSE),)</f>
        <v>0</v>
      </c>
      <c r="P12" s="8">
        <f>IFERROR(VLOOKUP($A12,Data!$1:$1048576,21,FALSE),)</f>
        <v>0</v>
      </c>
      <c r="Q12" s="8">
        <f>IFERROR(VLOOKUP($A12,Data!$1:$1048576,22,FALSE),)</f>
        <v>0</v>
      </c>
      <c r="R12" s="8">
        <f>IFERROR(VLOOKUP($A12,Data!$1:$1048576,23,FALSE),)</f>
        <v>0</v>
      </c>
      <c r="S12" s="8">
        <f>IFERROR(VLOOKUP($A12,Data!$1:$1048576,24,FALSE),)</f>
        <v>0</v>
      </c>
      <c r="T12" s="8">
        <f>IFERROR(VLOOKUP($A12,Data!$1:$1048576,25,FALSE),)</f>
        <v>0</v>
      </c>
      <c r="U12" s="8">
        <f>IFERROR(VLOOKUP($A12,Data!$1:$1048576,26,FALSE),)</f>
        <v>0</v>
      </c>
      <c r="V12" s="8">
        <f>IFERROR(VLOOKUP($A12,Data!$1:$1048576,27,FALSE),)</f>
        <v>0</v>
      </c>
      <c r="W12" s="8">
        <f>IFERROR(VLOOKUP($A12,Data!$1:$1048576,28,FALSE),)</f>
        <v>0</v>
      </c>
      <c r="X12" s="8">
        <f>IFERROR(VLOOKUP($A12,Data!$1:$1048576,29,FALSE),)</f>
        <v>0</v>
      </c>
      <c r="Y12" s="8">
        <f>IFERROR(VLOOKUP($A12,Data!$1:$1048576,30,FALSE),)</f>
        <v>0</v>
      </c>
      <c r="Z12" s="8">
        <f>IFERROR(VLOOKUP($A12,Data!$1:$1048576,31,FALSE),)</f>
        <v>0</v>
      </c>
      <c r="AA12" s="8">
        <f>IFERROR(VLOOKUP($A12,Data!$1:$1048576,32,FALSE),)</f>
        <v>0</v>
      </c>
      <c r="AB12" s="8">
        <f>IFERROR(VLOOKUP($A12,Data!$1:$1048576,33,FALSE),)</f>
        <v>0</v>
      </c>
    </row>
    <row r="13" spans="1:28" x14ac:dyDescent="0.2">
      <c r="A13" s="8">
        <f>Data!A125</f>
        <v>0</v>
      </c>
      <c r="B13" s="9">
        <f>IFERROR(VLOOKUP($A13,Data!$1:$1048576,34,FALSE),)</f>
        <v>0</v>
      </c>
      <c r="C13" s="9">
        <f>IFERROR(VLOOKUP($A13,Data!$1:$1048576,2,FALSE),)</f>
        <v>0</v>
      </c>
      <c r="D13" s="9">
        <f>IFERROR(VLOOKUP($A13,Data!$1:$1048576,3,FALSE),)</f>
        <v>0</v>
      </c>
      <c r="E13" s="9">
        <f>IFERROR(VLOOKUP($A13,Data!$1:$1048576,4,FALSE),)</f>
        <v>0</v>
      </c>
      <c r="F13" s="9">
        <f>IFERROR(VLOOKUP($A13,Data!$1:$1048576,6,FALSE),)</f>
        <v>0</v>
      </c>
      <c r="G13" s="9">
        <f>IFERROR(VLOOKUP($A13,Data!$1:$1048576,7,FALSE),)</f>
        <v>0</v>
      </c>
      <c r="H13" s="8">
        <f>IFERROR(VLOOKUP($A13,Data!$1:$1048576,13,FALSE),)</f>
        <v>0</v>
      </c>
      <c r="I13" s="8">
        <f>IFERROR(VLOOKUP($A13,Data!$1:$1048576,14,FALSE),)</f>
        <v>0</v>
      </c>
      <c r="J13" s="8">
        <f>IFERROR(VLOOKUP($A13,Data!$1:$1048576,15,FALSE),)</f>
        <v>0</v>
      </c>
      <c r="K13" s="8">
        <f>IFERROR(VLOOKUP($A13,Data!$1:$1048576,16,FALSE),)</f>
        <v>0</v>
      </c>
      <c r="L13" s="8">
        <f>IFERROR(VLOOKUP($A13,Data!$1:$1048576,17,FALSE),)</f>
        <v>0</v>
      </c>
      <c r="M13" s="8">
        <f>IFERROR(VLOOKUP($A13,Data!$1:$1048576,18,FALSE),)</f>
        <v>0</v>
      </c>
      <c r="N13" s="8">
        <f>IFERROR(VLOOKUP($A13,Data!$1:$1048576,19,FALSE),)</f>
        <v>0</v>
      </c>
      <c r="O13" s="8">
        <f>IFERROR(VLOOKUP($A13,Data!$1:$1048576,20,FALSE),)</f>
        <v>0</v>
      </c>
      <c r="P13" s="8">
        <f>IFERROR(VLOOKUP($A13,Data!$1:$1048576,21,FALSE),)</f>
        <v>0</v>
      </c>
      <c r="Q13" s="8">
        <f>IFERROR(VLOOKUP($A13,Data!$1:$1048576,22,FALSE),)</f>
        <v>0</v>
      </c>
      <c r="R13" s="8">
        <f>IFERROR(VLOOKUP($A13,Data!$1:$1048576,23,FALSE),)</f>
        <v>0</v>
      </c>
      <c r="S13" s="8">
        <f>IFERROR(VLOOKUP($A13,Data!$1:$1048576,24,FALSE),)</f>
        <v>0</v>
      </c>
      <c r="T13" s="8">
        <f>IFERROR(VLOOKUP($A13,Data!$1:$1048576,25,FALSE),)</f>
        <v>0</v>
      </c>
      <c r="U13" s="8">
        <f>IFERROR(VLOOKUP($A13,Data!$1:$1048576,26,FALSE),)</f>
        <v>0</v>
      </c>
      <c r="V13" s="8">
        <f>IFERROR(VLOOKUP($A13,Data!$1:$1048576,27,FALSE),)</f>
        <v>0</v>
      </c>
      <c r="W13" s="8">
        <f>IFERROR(VLOOKUP($A13,Data!$1:$1048576,28,FALSE),)</f>
        <v>0</v>
      </c>
      <c r="X13" s="8">
        <f>IFERROR(VLOOKUP($A13,Data!$1:$1048576,29,FALSE),)</f>
        <v>0</v>
      </c>
      <c r="Y13" s="8">
        <f>IFERROR(VLOOKUP($A13,Data!$1:$1048576,30,FALSE),)</f>
        <v>0</v>
      </c>
      <c r="Z13" s="8">
        <f>IFERROR(VLOOKUP($A13,Data!$1:$1048576,31,FALSE),)</f>
        <v>0</v>
      </c>
      <c r="AA13" s="8">
        <f>IFERROR(VLOOKUP($A13,Data!$1:$1048576,32,FALSE),)</f>
        <v>0</v>
      </c>
      <c r="AB13" s="8">
        <f>IFERROR(VLOOKUP($A13,Data!$1:$1048576,33,FALSE),)</f>
        <v>0</v>
      </c>
    </row>
    <row r="14" spans="1:28" x14ac:dyDescent="0.2">
      <c r="A14" s="10"/>
    </row>
    <row r="17" spans="21:21" x14ac:dyDescent="0.2">
      <c r="U17" s="1"/>
    </row>
    <row r="18" spans="21:21" x14ac:dyDescent="0.2">
      <c r="U18" s="23"/>
    </row>
    <row r="19" spans="21:21" x14ac:dyDescent="0.2">
      <c r="U19" s="23"/>
    </row>
  </sheetData>
  <pageMargins left="0.7" right="0.7" top="0.75" bottom="0.75" header="0.3" footer="0.3"/>
  <pageSetup scale="87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70FC8-D394-4B5B-A618-268441C76B39}">
  <sheetPr>
    <tabColor theme="8" tint="0.39997558519241921"/>
    <pageSetUpPr fitToPage="1"/>
  </sheetPr>
  <dimension ref="A1:AB19"/>
  <sheetViews>
    <sheetView workbookViewId="0">
      <selection activeCell="L1" sqref="J1:L1048576"/>
    </sheetView>
  </sheetViews>
  <sheetFormatPr defaultColWidth="9.14453125" defaultRowHeight="15" x14ac:dyDescent="0.2"/>
  <cols>
    <col min="1" max="5" width="8.47265625" customWidth="1"/>
    <col min="6" max="6" width="11.703125" bestFit="1" customWidth="1"/>
    <col min="7" max="7" width="16.6796875" bestFit="1" customWidth="1"/>
    <col min="8" max="8" width="12.23828125" hidden="1" customWidth="1"/>
    <col min="9" max="11" width="10.22265625" hidden="1" customWidth="1"/>
    <col min="12" max="12" width="9.01171875" hidden="1" customWidth="1"/>
    <col min="13" max="15" width="10.22265625" customWidth="1"/>
    <col min="16" max="16" width="9.01171875" hidden="1" customWidth="1"/>
    <col min="17" max="17" width="9.68359375" hidden="1" customWidth="1"/>
    <col min="18" max="20" width="10.22265625" hidden="1" customWidth="1"/>
    <col min="21" max="21" width="9.68359375" hidden="1" customWidth="1"/>
    <col min="22" max="24" width="10.22265625" hidden="1" customWidth="1"/>
    <col min="25" max="25" width="9.01171875" hidden="1" customWidth="1"/>
    <col min="26" max="28" width="10.22265625" hidden="1" customWidth="1"/>
  </cols>
  <sheetData>
    <row r="1" spans="1:28" ht="19.5" thickBot="1" x14ac:dyDescent="0.3">
      <c r="A1" s="7" t="str">
        <f>E4</f>
        <v>Kurt</v>
      </c>
      <c r="B1" s="6"/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0.23</v>
      </c>
      <c r="C3" s="12"/>
      <c r="D3" s="14"/>
      <c r="E3" s="12"/>
      <c r="F3" s="12"/>
      <c r="G3" s="12"/>
      <c r="H3" s="11">
        <f>'Rain Totals'!H2</f>
        <v>0</v>
      </c>
      <c r="I3" s="11">
        <f>'Rain Totals'!I2</f>
        <v>0.03</v>
      </c>
      <c r="J3" s="11">
        <f>'Rain Totals'!J2</f>
        <v>0</v>
      </c>
      <c r="K3" s="11">
        <f>'Rain Totals'!K2</f>
        <v>0</v>
      </c>
      <c r="L3" s="11">
        <f>'Rain Totals'!L2</f>
        <v>0.2</v>
      </c>
      <c r="M3" s="11">
        <f>'Rain Totals'!M2</f>
        <v>0</v>
      </c>
      <c r="N3" s="11">
        <f>'Rain Totals'!N2</f>
        <v>0</v>
      </c>
      <c r="O3" s="11">
        <f>'Rain Totals'!O2</f>
        <v>0</v>
      </c>
      <c r="P3" s="11">
        <f>'Rain Totals'!P2</f>
        <v>0</v>
      </c>
      <c r="Q3" s="11">
        <f>'Rain Totals'!Q2</f>
        <v>0</v>
      </c>
      <c r="R3" s="11">
        <f>'Rain Totals'!R2</f>
        <v>0</v>
      </c>
      <c r="S3" s="11">
        <f>'Rain Totals'!S2</f>
        <v>0</v>
      </c>
      <c r="T3" s="11">
        <f>'Rain Totals'!T2</f>
        <v>0</v>
      </c>
      <c r="U3" s="11">
        <f>'Rain Totals'!U2</f>
        <v>0</v>
      </c>
      <c r="V3" s="11">
        <f>'Rain Totals'!V2</f>
        <v>0</v>
      </c>
      <c r="W3" s="11">
        <f>'Rain Totals'!W2</f>
        <v>0</v>
      </c>
      <c r="X3" s="11">
        <f>'Rain Totals'!X2</f>
        <v>0</v>
      </c>
      <c r="Y3" s="11">
        <f>'Rain Totals'!Y2</f>
        <v>0</v>
      </c>
      <c r="Z3" s="11">
        <f>'Rain Totals'!Z2</f>
        <v>0</v>
      </c>
      <c r="AA3" s="11">
        <f>'Rain Totals'!AA2</f>
        <v>0</v>
      </c>
      <c r="AB3" s="11">
        <f>'Rain Totals'!AB2</f>
        <v>0</v>
      </c>
    </row>
    <row r="4" spans="1:28" x14ac:dyDescent="0.2">
      <c r="A4" s="8" t="str">
        <f>Data!A301</f>
        <v>.ET 30</v>
      </c>
      <c r="B4" s="9">
        <f>IFERROR(VLOOKUP($A4,Data!$1:$1048576,34,FALSE),)</f>
        <v>0</v>
      </c>
      <c r="C4" s="9" t="str">
        <f>IFERROR(VLOOKUP($A4,Data!$1:$1048576,2,FALSE),)</f>
        <v>Imperial</v>
      </c>
      <c r="D4" s="9" t="str">
        <f>IFERROR(VLOOKUP($A4,Data!$1:$1048576,3,FALSE),)</f>
        <v>30</v>
      </c>
      <c r="E4" s="9" t="str">
        <f>IFERROR(VLOOKUP($A4,Data!$1:$1048576,4,FALSE),)</f>
        <v>Kurt</v>
      </c>
      <c r="F4" s="9">
        <f>IFERROR(VLOOKUP($A4,Data!$1:$1048576,6,FALSE),)</f>
        <v>0</v>
      </c>
      <c r="G4" s="9">
        <f>IFERROR(VLOOKUP($A4,Data!$1:$1048576,7,FALSE),)</f>
        <v>0</v>
      </c>
      <c r="H4" s="8">
        <f>IFERROR(VLOOKUP($A4,Data!$1:$1048576,13,FALSE),)</f>
        <v>0</v>
      </c>
      <c r="I4" s="8">
        <f>IFERROR(VLOOKUP($A4,Data!$1:$1048576,14,FALSE),)</f>
        <v>0</v>
      </c>
      <c r="J4" s="8">
        <f>IFERROR(VLOOKUP($A4,Data!$1:$1048576,15,FALSE),)</f>
        <v>0</v>
      </c>
      <c r="K4" s="8">
        <f>IFERROR(VLOOKUP($A4,Data!$1:$1048576,16,FALSE),)</f>
        <v>0</v>
      </c>
      <c r="L4" s="8">
        <f>IFERROR(VLOOKUP($A4,Data!$1:$1048576,17,FALSE),)</f>
        <v>0</v>
      </c>
      <c r="M4" s="8">
        <f>IFERROR(VLOOKUP($A4,Data!$1:$1048576,18,FALSE),)</f>
        <v>0</v>
      </c>
      <c r="N4" s="8">
        <f>IFERROR(VLOOKUP($A4,Data!$1:$1048576,19,FALSE),)</f>
        <v>0</v>
      </c>
      <c r="O4" s="8">
        <f>IFERROR(VLOOKUP($A4,Data!$1:$1048576,20,FALSE),)</f>
        <v>0</v>
      </c>
      <c r="P4" s="8">
        <f>IFERROR(VLOOKUP($A4,Data!$1:$1048576,21,FALSE),)</f>
        <v>0</v>
      </c>
      <c r="Q4" s="8">
        <f>IFERROR(VLOOKUP($A4,Data!$1:$1048576,22,FALSE),)</f>
        <v>0</v>
      </c>
      <c r="R4" s="8">
        <f>IFERROR(VLOOKUP($A4,Data!$1:$1048576,23,FALSE),)</f>
        <v>0</v>
      </c>
      <c r="S4" s="8">
        <f>IFERROR(VLOOKUP($A4,Data!$1:$1048576,24,FALSE),)</f>
        <v>0</v>
      </c>
      <c r="T4" s="8">
        <f>IFERROR(VLOOKUP($A4,Data!$1:$1048576,25,FALSE),)</f>
        <v>0</v>
      </c>
      <c r="U4" s="8">
        <f>IFERROR(VLOOKUP($A4,Data!$1:$1048576,26,FALSE),)</f>
        <v>0</v>
      </c>
      <c r="V4" s="8">
        <f>IFERROR(VLOOKUP($A4,Data!$1:$1048576,27,FALSE),)</f>
        <v>0</v>
      </c>
      <c r="W4" s="8">
        <f>IFERROR(VLOOKUP($A4,Data!$1:$1048576,28,FALSE),)</f>
        <v>0</v>
      </c>
      <c r="X4" s="8">
        <f>IFERROR(VLOOKUP($A4,Data!$1:$1048576,29,FALSE),)</f>
        <v>0</v>
      </c>
      <c r="Y4" s="8">
        <f>IFERROR(VLOOKUP($A4,Data!$1:$1048576,30,FALSE),)</f>
        <v>0</v>
      </c>
      <c r="Z4" s="8">
        <f>IFERROR(VLOOKUP($A4,Data!$1:$1048576,31,FALSE),)</f>
        <v>0</v>
      </c>
      <c r="AA4" s="8">
        <f>IFERROR(VLOOKUP($A4,Data!$1:$1048576,32,FALSE),)</f>
        <v>0</v>
      </c>
      <c r="AB4" s="8">
        <f>IFERROR(VLOOKUP($A4,Data!$1:$1048576,33,FALSE),)</f>
        <v>0</v>
      </c>
    </row>
    <row r="5" spans="1:28" x14ac:dyDescent="0.2">
      <c r="A5" s="8">
        <f>Data!A302</f>
        <v>0</v>
      </c>
      <c r="B5" s="9">
        <f>IFERROR(VLOOKUP($A5,Data!$1:$1048576,34,FALSE),)</f>
        <v>0</v>
      </c>
      <c r="C5" s="9">
        <f>IFERROR(VLOOKUP($A5,Data!$1:$1048576,2,FALSE),)</f>
        <v>0</v>
      </c>
      <c r="D5" s="9">
        <f>IFERROR(VLOOKUP($A5,Data!$1:$1048576,3,FALSE),)</f>
        <v>0</v>
      </c>
      <c r="E5" s="9">
        <f>IFERROR(VLOOKUP($A5,Data!$1:$1048576,4,FALSE),)</f>
        <v>0</v>
      </c>
      <c r="F5" s="9">
        <f>IFERROR(VLOOKUP($A5,Data!$1:$1048576,6,FALSE),)</f>
        <v>0</v>
      </c>
      <c r="G5" s="9">
        <f>IFERROR(VLOOKUP($A5,Data!$1:$1048576,7,FALSE),)</f>
        <v>0</v>
      </c>
      <c r="H5" s="8">
        <f>IFERROR(VLOOKUP($A5,Data!$1:$1048576,13,FALSE),)</f>
        <v>0</v>
      </c>
      <c r="I5" s="8">
        <f>IFERROR(VLOOKUP($A5,Data!$1:$1048576,14,FALSE),)</f>
        <v>0</v>
      </c>
      <c r="J5" s="8">
        <f>IFERROR(VLOOKUP($A5,Data!$1:$1048576,15,FALSE),)</f>
        <v>0</v>
      </c>
      <c r="K5" s="8">
        <f>IFERROR(VLOOKUP($A5,Data!$1:$1048576,16,FALSE),)</f>
        <v>0</v>
      </c>
      <c r="L5" s="8">
        <f>IFERROR(VLOOKUP($A5,Data!$1:$1048576,17,FALSE),)</f>
        <v>0</v>
      </c>
      <c r="M5" s="8">
        <f>IFERROR(VLOOKUP($A5,Data!$1:$1048576,18,FALSE),)</f>
        <v>0</v>
      </c>
      <c r="N5" s="8">
        <f>IFERROR(VLOOKUP($A5,Data!$1:$1048576,19,FALSE),)</f>
        <v>0</v>
      </c>
      <c r="O5" s="8">
        <f>IFERROR(VLOOKUP($A5,Data!$1:$1048576,20,FALSE),)</f>
        <v>0</v>
      </c>
      <c r="P5" s="8">
        <f>IFERROR(VLOOKUP($A5,Data!$1:$1048576,21,FALSE),)</f>
        <v>0</v>
      </c>
      <c r="Q5" s="8">
        <f>IFERROR(VLOOKUP($A5,Data!$1:$1048576,22,FALSE),)</f>
        <v>0</v>
      </c>
      <c r="R5" s="8">
        <f>IFERROR(VLOOKUP($A5,Data!$1:$1048576,23,FALSE),)</f>
        <v>0</v>
      </c>
      <c r="S5" s="8">
        <f>IFERROR(VLOOKUP($A5,Data!$1:$1048576,24,FALSE),)</f>
        <v>0</v>
      </c>
      <c r="T5" s="8">
        <f>IFERROR(VLOOKUP($A5,Data!$1:$1048576,25,FALSE),)</f>
        <v>0</v>
      </c>
      <c r="U5" s="8">
        <f>IFERROR(VLOOKUP($A5,Data!$1:$1048576,26,FALSE),)</f>
        <v>0</v>
      </c>
      <c r="V5" s="8">
        <f>IFERROR(VLOOKUP($A5,Data!$1:$1048576,27,FALSE),)</f>
        <v>0</v>
      </c>
      <c r="W5" s="8">
        <f>IFERROR(VLOOKUP($A5,Data!$1:$1048576,28,FALSE),)</f>
        <v>0</v>
      </c>
      <c r="X5" s="8">
        <f>IFERROR(VLOOKUP($A5,Data!$1:$1048576,29,FALSE),)</f>
        <v>0</v>
      </c>
      <c r="Y5" s="8">
        <f>IFERROR(VLOOKUP($A5,Data!$1:$1048576,30,FALSE),)</f>
        <v>0</v>
      </c>
      <c r="Z5" s="8">
        <f>IFERROR(VLOOKUP($A5,Data!$1:$1048576,31,FALSE),)</f>
        <v>0</v>
      </c>
      <c r="AA5" s="8">
        <f>IFERROR(VLOOKUP($A5,Data!$1:$1048576,32,FALSE),)</f>
        <v>0</v>
      </c>
      <c r="AB5" s="8">
        <f>IFERROR(VLOOKUP($A5,Data!$1:$1048576,33,FALSE),)</f>
        <v>0</v>
      </c>
    </row>
    <row r="6" spans="1:28" x14ac:dyDescent="0.2">
      <c r="A6" s="8">
        <f>Data!A303</f>
        <v>0</v>
      </c>
      <c r="B6" s="9">
        <f>IFERROR(VLOOKUP($A6,Data!$1:$1048576,34,FALSE),)</f>
        <v>0</v>
      </c>
      <c r="C6" s="9">
        <f>IFERROR(VLOOKUP($A6,Data!$1:$1048576,2,FALSE),)</f>
        <v>0</v>
      </c>
      <c r="D6" s="9">
        <f>IFERROR(VLOOKUP($A6,Data!$1:$1048576,3,FALSE),)</f>
        <v>0</v>
      </c>
      <c r="E6" s="9">
        <f>IFERROR(VLOOKUP($A6,Data!$1:$1048576,4,FALSE),)</f>
        <v>0</v>
      </c>
      <c r="F6" s="9">
        <f>IFERROR(VLOOKUP($A6,Data!$1:$1048576,6,FALSE),)</f>
        <v>0</v>
      </c>
      <c r="G6" s="9">
        <f>IFERROR(VLOOKUP($A6,Data!$1:$1048576,7,FALSE),)</f>
        <v>0</v>
      </c>
      <c r="H6" s="8">
        <f>IFERROR(VLOOKUP($A6,Data!$1:$1048576,13,FALSE),)</f>
        <v>0</v>
      </c>
      <c r="I6" s="8">
        <f>IFERROR(VLOOKUP($A6,Data!$1:$1048576,14,FALSE),)</f>
        <v>0</v>
      </c>
      <c r="J6" s="8">
        <f>IFERROR(VLOOKUP($A6,Data!$1:$1048576,15,FALSE),)</f>
        <v>0</v>
      </c>
      <c r="K6" s="8">
        <f>IFERROR(VLOOKUP($A6,Data!$1:$1048576,16,FALSE),)</f>
        <v>0</v>
      </c>
      <c r="L6" s="8">
        <f>IFERROR(VLOOKUP($A6,Data!$1:$1048576,17,FALSE),)</f>
        <v>0</v>
      </c>
      <c r="M6" s="8">
        <f>IFERROR(VLOOKUP($A6,Data!$1:$1048576,18,FALSE),)</f>
        <v>0</v>
      </c>
      <c r="N6" s="8">
        <f>IFERROR(VLOOKUP($A6,Data!$1:$1048576,19,FALSE),)</f>
        <v>0</v>
      </c>
      <c r="O6" s="8">
        <f>IFERROR(VLOOKUP($A6,Data!$1:$1048576,20,FALSE),)</f>
        <v>0</v>
      </c>
      <c r="P6" s="8">
        <f>IFERROR(VLOOKUP($A6,Data!$1:$1048576,21,FALSE),)</f>
        <v>0</v>
      </c>
      <c r="Q6" s="8">
        <f>IFERROR(VLOOKUP($A6,Data!$1:$1048576,22,FALSE),)</f>
        <v>0</v>
      </c>
      <c r="R6" s="8">
        <f>IFERROR(VLOOKUP($A6,Data!$1:$1048576,23,FALSE),)</f>
        <v>0</v>
      </c>
      <c r="S6" s="8">
        <f>IFERROR(VLOOKUP($A6,Data!$1:$1048576,24,FALSE),)</f>
        <v>0</v>
      </c>
      <c r="T6" s="8">
        <f>IFERROR(VLOOKUP($A6,Data!$1:$1048576,25,FALSE),)</f>
        <v>0</v>
      </c>
      <c r="U6" s="8">
        <f>IFERROR(VLOOKUP($A6,Data!$1:$1048576,26,FALSE),)</f>
        <v>0</v>
      </c>
      <c r="V6" s="8">
        <f>IFERROR(VLOOKUP($A6,Data!$1:$1048576,27,FALSE),)</f>
        <v>0</v>
      </c>
      <c r="W6" s="8">
        <f>IFERROR(VLOOKUP($A6,Data!$1:$1048576,28,FALSE),)</f>
        <v>0</v>
      </c>
      <c r="X6" s="8">
        <f>IFERROR(VLOOKUP($A6,Data!$1:$1048576,29,FALSE),)</f>
        <v>0</v>
      </c>
      <c r="Y6" s="8">
        <f>IFERROR(VLOOKUP($A6,Data!$1:$1048576,30,FALSE),)</f>
        <v>0</v>
      </c>
      <c r="Z6" s="8">
        <f>IFERROR(VLOOKUP($A6,Data!$1:$1048576,31,FALSE),)</f>
        <v>0</v>
      </c>
      <c r="AA6" s="8">
        <f>IFERROR(VLOOKUP($A6,Data!$1:$1048576,32,FALSE),)</f>
        <v>0</v>
      </c>
      <c r="AB6" s="8">
        <f>IFERROR(VLOOKUP($A6,Data!$1:$1048576,33,FALSE),)</f>
        <v>0</v>
      </c>
    </row>
    <row r="7" spans="1:28" x14ac:dyDescent="0.2">
      <c r="A7" s="8">
        <f>Data!A304</f>
        <v>0</v>
      </c>
      <c r="B7" s="9">
        <f>IFERROR(VLOOKUP($A7,Data!$1:$1048576,34,FALSE),)</f>
        <v>0</v>
      </c>
      <c r="C7" s="9">
        <f>IFERROR(VLOOKUP($A7,Data!$1:$1048576,2,FALSE),)</f>
        <v>0</v>
      </c>
      <c r="D7" s="9">
        <f>IFERROR(VLOOKUP($A7,Data!$1:$1048576,3,FALSE),)</f>
        <v>0</v>
      </c>
      <c r="E7" s="9">
        <f>IFERROR(VLOOKUP($A7,Data!$1:$1048576,4,FALSE),)</f>
        <v>0</v>
      </c>
      <c r="F7" s="9">
        <f>IFERROR(VLOOKUP($A7,Data!$1:$1048576,6,FALSE),)</f>
        <v>0</v>
      </c>
      <c r="G7" s="9">
        <f>IFERROR(VLOOKUP($A7,Data!$1:$1048576,7,FALSE),)</f>
        <v>0</v>
      </c>
      <c r="H7" s="8">
        <f>IFERROR(VLOOKUP($A7,Data!$1:$1048576,13,FALSE),)</f>
        <v>0</v>
      </c>
      <c r="I7" s="8">
        <f>IFERROR(VLOOKUP($A7,Data!$1:$1048576,14,FALSE),)</f>
        <v>0</v>
      </c>
      <c r="J7" s="8">
        <f>IFERROR(VLOOKUP($A7,Data!$1:$1048576,15,FALSE),)</f>
        <v>0</v>
      </c>
      <c r="K7" s="8">
        <f>IFERROR(VLOOKUP($A7,Data!$1:$1048576,16,FALSE),)</f>
        <v>0</v>
      </c>
      <c r="L7" s="8">
        <f>IFERROR(VLOOKUP($A7,Data!$1:$1048576,17,FALSE),)</f>
        <v>0</v>
      </c>
      <c r="M7" s="8">
        <f>IFERROR(VLOOKUP($A7,Data!$1:$1048576,18,FALSE),)</f>
        <v>0</v>
      </c>
      <c r="N7" s="8">
        <f>IFERROR(VLOOKUP($A7,Data!$1:$1048576,19,FALSE),)</f>
        <v>0</v>
      </c>
      <c r="O7" s="8">
        <f>IFERROR(VLOOKUP($A7,Data!$1:$1048576,20,FALSE),)</f>
        <v>0</v>
      </c>
      <c r="P7" s="8">
        <f>IFERROR(VLOOKUP($A7,Data!$1:$1048576,21,FALSE),)</f>
        <v>0</v>
      </c>
      <c r="Q7" s="8">
        <f>IFERROR(VLOOKUP($A7,Data!$1:$1048576,22,FALSE),)</f>
        <v>0</v>
      </c>
      <c r="R7" s="8">
        <f>IFERROR(VLOOKUP($A7,Data!$1:$1048576,23,FALSE),)</f>
        <v>0</v>
      </c>
      <c r="S7" s="8">
        <f>IFERROR(VLOOKUP($A7,Data!$1:$1048576,24,FALSE),)</f>
        <v>0</v>
      </c>
      <c r="T7" s="8">
        <f>IFERROR(VLOOKUP($A7,Data!$1:$1048576,25,FALSE),)</f>
        <v>0</v>
      </c>
      <c r="U7" s="8">
        <f>IFERROR(VLOOKUP($A7,Data!$1:$1048576,26,FALSE),)</f>
        <v>0</v>
      </c>
      <c r="V7" s="8">
        <f>IFERROR(VLOOKUP($A7,Data!$1:$1048576,27,FALSE),)</f>
        <v>0</v>
      </c>
      <c r="W7" s="8">
        <f>IFERROR(VLOOKUP($A7,Data!$1:$1048576,28,FALSE),)</f>
        <v>0</v>
      </c>
      <c r="X7" s="8">
        <f>IFERROR(VLOOKUP($A7,Data!$1:$1048576,29,FALSE),)</f>
        <v>0</v>
      </c>
      <c r="Y7" s="8">
        <f>IFERROR(VLOOKUP($A7,Data!$1:$1048576,30,FALSE),)</f>
        <v>0</v>
      </c>
      <c r="Z7" s="8">
        <f>IFERROR(VLOOKUP($A7,Data!$1:$1048576,31,FALSE),)</f>
        <v>0</v>
      </c>
      <c r="AA7" s="8">
        <f>IFERROR(VLOOKUP($A7,Data!$1:$1048576,32,FALSE),)</f>
        <v>0</v>
      </c>
      <c r="AB7" s="8">
        <f>IFERROR(VLOOKUP($A7,Data!$1:$1048576,33,FALSE),)</f>
        <v>0</v>
      </c>
    </row>
    <row r="8" spans="1:28" x14ac:dyDescent="0.2">
      <c r="A8" s="8">
        <f>Data!A305</f>
        <v>0</v>
      </c>
      <c r="B8" s="9">
        <f>IFERROR(VLOOKUP($A8,Data!$1:$1048576,34,FALSE),)</f>
        <v>0</v>
      </c>
      <c r="C8" s="9">
        <f>IFERROR(VLOOKUP($A8,Data!$1:$1048576,2,FALSE),)</f>
        <v>0</v>
      </c>
      <c r="D8" s="9">
        <f>IFERROR(VLOOKUP($A8,Data!$1:$1048576,3,FALSE),)</f>
        <v>0</v>
      </c>
      <c r="E8" s="9">
        <f>IFERROR(VLOOKUP($A8,Data!$1:$1048576,4,FALSE),)</f>
        <v>0</v>
      </c>
      <c r="F8" s="9">
        <f>IFERROR(VLOOKUP($A8,Data!$1:$1048576,6,FALSE),)</f>
        <v>0</v>
      </c>
      <c r="G8" s="9">
        <f>IFERROR(VLOOKUP($A8,Data!$1:$1048576,7,FALSE),)</f>
        <v>0</v>
      </c>
      <c r="H8" s="8">
        <f>IFERROR(VLOOKUP($A8,Data!$1:$1048576,13,FALSE),)</f>
        <v>0</v>
      </c>
      <c r="I8" s="8">
        <f>IFERROR(VLOOKUP($A8,Data!$1:$1048576,14,FALSE),)</f>
        <v>0</v>
      </c>
      <c r="J8" s="8">
        <f>IFERROR(VLOOKUP($A8,Data!$1:$1048576,15,FALSE),)</f>
        <v>0</v>
      </c>
      <c r="K8" s="8">
        <f>IFERROR(VLOOKUP($A8,Data!$1:$1048576,16,FALSE),)</f>
        <v>0</v>
      </c>
      <c r="L8" s="8">
        <f>IFERROR(VLOOKUP($A8,Data!$1:$1048576,17,FALSE),)</f>
        <v>0</v>
      </c>
      <c r="M8" s="8">
        <f>IFERROR(VLOOKUP($A8,Data!$1:$1048576,18,FALSE),)</f>
        <v>0</v>
      </c>
      <c r="N8" s="8">
        <f>IFERROR(VLOOKUP($A8,Data!$1:$1048576,19,FALSE),)</f>
        <v>0</v>
      </c>
      <c r="O8" s="8">
        <f>IFERROR(VLOOKUP($A8,Data!$1:$1048576,20,FALSE),)</f>
        <v>0</v>
      </c>
      <c r="P8" s="8">
        <f>IFERROR(VLOOKUP($A8,Data!$1:$1048576,21,FALSE),)</f>
        <v>0</v>
      </c>
      <c r="Q8" s="8">
        <f>IFERROR(VLOOKUP($A8,Data!$1:$1048576,22,FALSE),)</f>
        <v>0</v>
      </c>
      <c r="R8" s="8">
        <f>IFERROR(VLOOKUP($A8,Data!$1:$1048576,23,FALSE),)</f>
        <v>0</v>
      </c>
      <c r="S8" s="8">
        <f>IFERROR(VLOOKUP($A8,Data!$1:$1048576,24,FALSE),)</f>
        <v>0</v>
      </c>
      <c r="T8" s="8">
        <f>IFERROR(VLOOKUP($A8,Data!$1:$1048576,25,FALSE),)</f>
        <v>0</v>
      </c>
      <c r="U8" s="8">
        <f>IFERROR(VLOOKUP($A8,Data!$1:$1048576,26,FALSE),)</f>
        <v>0</v>
      </c>
      <c r="V8" s="8">
        <f>IFERROR(VLOOKUP($A8,Data!$1:$1048576,27,FALSE),)</f>
        <v>0</v>
      </c>
      <c r="W8" s="8">
        <f>IFERROR(VLOOKUP($A8,Data!$1:$1048576,28,FALSE),)</f>
        <v>0</v>
      </c>
      <c r="X8" s="8">
        <f>IFERROR(VLOOKUP($A8,Data!$1:$1048576,29,FALSE),)</f>
        <v>0</v>
      </c>
      <c r="Y8" s="8">
        <f>IFERROR(VLOOKUP($A8,Data!$1:$1048576,30,FALSE),)</f>
        <v>0</v>
      </c>
      <c r="Z8" s="8">
        <f>IFERROR(VLOOKUP($A8,Data!$1:$1048576,31,FALSE),)</f>
        <v>0</v>
      </c>
      <c r="AA8" s="8">
        <f>IFERROR(VLOOKUP($A8,Data!$1:$1048576,32,FALSE),)</f>
        <v>0</v>
      </c>
      <c r="AB8" s="8">
        <f>IFERROR(VLOOKUP($A8,Data!$1:$1048576,33,FALSE),)</f>
        <v>0</v>
      </c>
    </row>
    <row r="9" spans="1:28" x14ac:dyDescent="0.2">
      <c r="A9" s="8">
        <f>Data!A306</f>
        <v>0</v>
      </c>
      <c r="B9" s="9">
        <f>IFERROR(VLOOKUP($A9,Data!$1:$1048576,34,FALSE),)</f>
        <v>0</v>
      </c>
      <c r="C9" s="9">
        <f>IFERROR(VLOOKUP($A9,Data!$1:$1048576,2,FALSE),)</f>
        <v>0</v>
      </c>
      <c r="D9" s="9">
        <f>IFERROR(VLOOKUP($A9,Data!$1:$1048576,3,FALSE),)</f>
        <v>0</v>
      </c>
      <c r="E9" s="9">
        <f>IFERROR(VLOOKUP($A9,Data!$1:$1048576,4,FALSE),)</f>
        <v>0</v>
      </c>
      <c r="F9" s="9">
        <f>IFERROR(VLOOKUP($A9,Data!$1:$1048576,6,FALSE),)</f>
        <v>0</v>
      </c>
      <c r="G9" s="9">
        <f>IFERROR(VLOOKUP($A9,Data!$1:$1048576,7,FALSE),)</f>
        <v>0</v>
      </c>
      <c r="H9" s="8">
        <f>IFERROR(VLOOKUP($A9,Data!$1:$1048576,13,FALSE),)</f>
        <v>0</v>
      </c>
      <c r="I9" s="8">
        <f>IFERROR(VLOOKUP($A9,Data!$1:$1048576,14,FALSE),)</f>
        <v>0</v>
      </c>
      <c r="J9" s="8">
        <f>IFERROR(VLOOKUP($A9,Data!$1:$1048576,15,FALSE),)</f>
        <v>0</v>
      </c>
      <c r="K9" s="8">
        <f>IFERROR(VLOOKUP($A9,Data!$1:$1048576,16,FALSE),)</f>
        <v>0</v>
      </c>
      <c r="L9" s="8">
        <f>IFERROR(VLOOKUP($A9,Data!$1:$1048576,17,FALSE),)</f>
        <v>0</v>
      </c>
      <c r="M9" s="8">
        <f>IFERROR(VLOOKUP($A9,Data!$1:$1048576,18,FALSE),)</f>
        <v>0</v>
      </c>
      <c r="N9" s="8">
        <f>IFERROR(VLOOKUP($A9,Data!$1:$1048576,19,FALSE),)</f>
        <v>0</v>
      </c>
      <c r="O9" s="8">
        <f>IFERROR(VLOOKUP($A9,Data!$1:$1048576,20,FALSE),)</f>
        <v>0</v>
      </c>
      <c r="P9" s="8">
        <f>IFERROR(VLOOKUP($A9,Data!$1:$1048576,21,FALSE),)</f>
        <v>0</v>
      </c>
      <c r="Q9" s="8">
        <f>IFERROR(VLOOKUP($A9,Data!$1:$1048576,22,FALSE),)</f>
        <v>0</v>
      </c>
      <c r="R9" s="8">
        <f>IFERROR(VLOOKUP($A9,Data!$1:$1048576,23,FALSE),)</f>
        <v>0</v>
      </c>
      <c r="S9" s="8">
        <f>IFERROR(VLOOKUP($A9,Data!$1:$1048576,24,FALSE),)</f>
        <v>0</v>
      </c>
      <c r="T9" s="8">
        <f>IFERROR(VLOOKUP($A9,Data!$1:$1048576,25,FALSE),)</f>
        <v>0</v>
      </c>
      <c r="U9" s="8">
        <f>IFERROR(VLOOKUP($A9,Data!$1:$1048576,26,FALSE),)</f>
        <v>0</v>
      </c>
      <c r="V9" s="8">
        <f>IFERROR(VLOOKUP($A9,Data!$1:$1048576,27,FALSE),)</f>
        <v>0</v>
      </c>
      <c r="W9" s="8">
        <f>IFERROR(VLOOKUP($A9,Data!$1:$1048576,28,FALSE),)</f>
        <v>0</v>
      </c>
      <c r="X9" s="8">
        <f>IFERROR(VLOOKUP($A9,Data!$1:$1048576,29,FALSE),)</f>
        <v>0</v>
      </c>
      <c r="Y9" s="8">
        <f>IFERROR(VLOOKUP($A9,Data!$1:$1048576,30,FALSE),)</f>
        <v>0</v>
      </c>
      <c r="Z9" s="8">
        <f>IFERROR(VLOOKUP($A9,Data!$1:$1048576,31,FALSE),)</f>
        <v>0</v>
      </c>
      <c r="AA9" s="8">
        <f>IFERROR(VLOOKUP($A9,Data!$1:$1048576,32,FALSE),)</f>
        <v>0</v>
      </c>
      <c r="AB9" s="8">
        <f>IFERROR(VLOOKUP($A9,Data!$1:$1048576,33,FALSE),)</f>
        <v>0</v>
      </c>
    </row>
    <row r="10" spans="1:28" x14ac:dyDescent="0.2">
      <c r="A10" s="8">
        <f>Data!A307</f>
        <v>0</v>
      </c>
      <c r="B10" s="9">
        <f>IFERROR(VLOOKUP($A10,Data!$1:$1048576,34,FALSE),)</f>
        <v>0</v>
      </c>
      <c r="C10" s="9">
        <f>IFERROR(VLOOKUP($A10,Data!$1:$1048576,2,FALSE),)</f>
        <v>0</v>
      </c>
      <c r="D10" s="9">
        <f>IFERROR(VLOOKUP($A10,Data!$1:$1048576,3,FALSE),)</f>
        <v>0</v>
      </c>
      <c r="E10" s="9">
        <f>IFERROR(VLOOKUP($A10,Data!$1:$1048576,4,FALSE),)</f>
        <v>0</v>
      </c>
      <c r="F10" s="9">
        <f>IFERROR(VLOOKUP($A10,Data!$1:$1048576,6,FALSE),)</f>
        <v>0</v>
      </c>
      <c r="G10" s="9">
        <f>IFERROR(VLOOKUP($A10,Data!$1:$1048576,7,FALSE),)</f>
        <v>0</v>
      </c>
      <c r="H10" s="8">
        <f>IFERROR(VLOOKUP($A10,Data!$1:$1048576,13,FALSE),)</f>
        <v>0</v>
      </c>
      <c r="I10" s="8">
        <f>IFERROR(VLOOKUP($A10,Data!$1:$1048576,14,FALSE),)</f>
        <v>0</v>
      </c>
      <c r="J10" s="8">
        <f>IFERROR(VLOOKUP($A10,Data!$1:$1048576,15,FALSE),)</f>
        <v>0</v>
      </c>
      <c r="K10" s="8">
        <f>IFERROR(VLOOKUP($A10,Data!$1:$1048576,16,FALSE),)</f>
        <v>0</v>
      </c>
      <c r="L10" s="8">
        <f>IFERROR(VLOOKUP($A10,Data!$1:$1048576,17,FALSE),)</f>
        <v>0</v>
      </c>
      <c r="M10" s="8">
        <f>IFERROR(VLOOKUP($A10,Data!$1:$1048576,18,FALSE),)</f>
        <v>0</v>
      </c>
      <c r="N10" s="8">
        <f>IFERROR(VLOOKUP($A10,Data!$1:$1048576,19,FALSE),)</f>
        <v>0</v>
      </c>
      <c r="O10" s="8">
        <f>IFERROR(VLOOKUP($A10,Data!$1:$1048576,20,FALSE),)</f>
        <v>0</v>
      </c>
      <c r="P10" s="8">
        <f>IFERROR(VLOOKUP($A10,Data!$1:$1048576,21,FALSE),)</f>
        <v>0</v>
      </c>
      <c r="Q10" s="8">
        <f>IFERROR(VLOOKUP($A10,Data!$1:$1048576,22,FALSE),)</f>
        <v>0</v>
      </c>
      <c r="R10" s="8">
        <f>IFERROR(VLOOKUP($A10,Data!$1:$1048576,23,FALSE),)</f>
        <v>0</v>
      </c>
      <c r="S10" s="8">
        <f>IFERROR(VLOOKUP($A10,Data!$1:$1048576,24,FALSE),)</f>
        <v>0</v>
      </c>
      <c r="T10" s="8">
        <f>IFERROR(VLOOKUP($A10,Data!$1:$1048576,25,FALSE),)</f>
        <v>0</v>
      </c>
      <c r="U10" s="8">
        <f>IFERROR(VLOOKUP($A10,Data!$1:$1048576,26,FALSE),)</f>
        <v>0</v>
      </c>
      <c r="V10" s="8">
        <f>IFERROR(VLOOKUP($A10,Data!$1:$1048576,27,FALSE),)</f>
        <v>0</v>
      </c>
      <c r="W10" s="8">
        <f>IFERROR(VLOOKUP($A10,Data!$1:$1048576,28,FALSE),)</f>
        <v>0</v>
      </c>
      <c r="X10" s="8">
        <f>IFERROR(VLOOKUP($A10,Data!$1:$1048576,29,FALSE),)</f>
        <v>0</v>
      </c>
      <c r="Y10" s="8">
        <f>IFERROR(VLOOKUP($A10,Data!$1:$1048576,30,FALSE),)</f>
        <v>0</v>
      </c>
      <c r="Z10" s="8">
        <f>IFERROR(VLOOKUP($A10,Data!$1:$1048576,31,FALSE),)</f>
        <v>0</v>
      </c>
      <c r="AA10" s="8">
        <f>IFERROR(VLOOKUP($A10,Data!$1:$1048576,32,FALSE),)</f>
        <v>0</v>
      </c>
      <c r="AB10" s="8">
        <f>IFERROR(VLOOKUP($A10,Data!$1:$1048576,33,FALSE),)</f>
        <v>0</v>
      </c>
    </row>
    <row r="11" spans="1:28" x14ac:dyDescent="0.2">
      <c r="A11" s="8">
        <f>Data!A308</f>
        <v>0</v>
      </c>
      <c r="B11" s="9">
        <f>IFERROR(VLOOKUP($A11,Data!$1:$1048576,34,FALSE),)</f>
        <v>0</v>
      </c>
      <c r="C11" s="9">
        <f>IFERROR(VLOOKUP($A11,Data!$1:$1048576,2,FALSE),)</f>
        <v>0</v>
      </c>
      <c r="D11" s="9">
        <f>IFERROR(VLOOKUP($A11,Data!$1:$1048576,3,FALSE),)</f>
        <v>0</v>
      </c>
      <c r="E11" s="9">
        <f>IFERROR(VLOOKUP($A11,Data!$1:$1048576,4,FALSE),)</f>
        <v>0</v>
      </c>
      <c r="F11" s="9">
        <f>IFERROR(VLOOKUP($A11,Data!$1:$1048576,6,FALSE),)</f>
        <v>0</v>
      </c>
      <c r="G11" s="9">
        <f>IFERROR(VLOOKUP($A11,Data!$1:$1048576,7,FALSE),)</f>
        <v>0</v>
      </c>
      <c r="H11" s="8">
        <f>IFERROR(VLOOKUP($A11,Data!$1:$1048576,13,FALSE),)</f>
        <v>0</v>
      </c>
      <c r="I11" s="8">
        <f>IFERROR(VLOOKUP($A11,Data!$1:$1048576,14,FALSE),)</f>
        <v>0</v>
      </c>
      <c r="J11" s="8">
        <f>IFERROR(VLOOKUP($A11,Data!$1:$1048576,15,FALSE),)</f>
        <v>0</v>
      </c>
      <c r="K11" s="8">
        <f>IFERROR(VLOOKUP($A11,Data!$1:$1048576,16,FALSE),)</f>
        <v>0</v>
      </c>
      <c r="L11" s="8">
        <f>IFERROR(VLOOKUP($A11,Data!$1:$1048576,17,FALSE),)</f>
        <v>0</v>
      </c>
      <c r="M11" s="8">
        <f>IFERROR(VLOOKUP($A11,Data!$1:$1048576,18,FALSE),)</f>
        <v>0</v>
      </c>
      <c r="N11" s="8">
        <f>IFERROR(VLOOKUP($A11,Data!$1:$1048576,19,FALSE),)</f>
        <v>0</v>
      </c>
      <c r="O11" s="8">
        <f>IFERROR(VLOOKUP($A11,Data!$1:$1048576,20,FALSE),)</f>
        <v>0</v>
      </c>
      <c r="P11" s="8">
        <f>IFERROR(VLOOKUP($A11,Data!$1:$1048576,21,FALSE),)</f>
        <v>0</v>
      </c>
      <c r="Q11" s="8">
        <f>IFERROR(VLOOKUP($A11,Data!$1:$1048576,22,FALSE),)</f>
        <v>0</v>
      </c>
      <c r="R11" s="8">
        <f>IFERROR(VLOOKUP($A11,Data!$1:$1048576,23,FALSE),)</f>
        <v>0</v>
      </c>
      <c r="S11" s="8">
        <f>IFERROR(VLOOKUP($A11,Data!$1:$1048576,24,FALSE),)</f>
        <v>0</v>
      </c>
      <c r="T11" s="8">
        <f>IFERROR(VLOOKUP($A11,Data!$1:$1048576,25,FALSE),)</f>
        <v>0</v>
      </c>
      <c r="U11" s="8">
        <f>IFERROR(VLOOKUP($A11,Data!$1:$1048576,26,FALSE),)</f>
        <v>0</v>
      </c>
      <c r="V11" s="8">
        <f>IFERROR(VLOOKUP($A11,Data!$1:$1048576,27,FALSE),)</f>
        <v>0</v>
      </c>
      <c r="W11" s="8">
        <f>IFERROR(VLOOKUP($A11,Data!$1:$1048576,28,FALSE),)</f>
        <v>0</v>
      </c>
      <c r="X11" s="8">
        <f>IFERROR(VLOOKUP($A11,Data!$1:$1048576,29,FALSE),)</f>
        <v>0</v>
      </c>
      <c r="Y11" s="8">
        <f>IFERROR(VLOOKUP($A11,Data!$1:$1048576,30,FALSE),)</f>
        <v>0</v>
      </c>
      <c r="Z11" s="8">
        <f>IFERROR(VLOOKUP($A11,Data!$1:$1048576,31,FALSE),)</f>
        <v>0</v>
      </c>
      <c r="AA11" s="8">
        <f>IFERROR(VLOOKUP($A11,Data!$1:$1048576,32,FALSE),)</f>
        <v>0</v>
      </c>
      <c r="AB11" s="8">
        <f>IFERROR(VLOOKUP($A11,Data!$1:$1048576,33,FALSE),)</f>
        <v>0</v>
      </c>
    </row>
    <row r="12" spans="1:28" x14ac:dyDescent="0.2">
      <c r="A12" s="8">
        <f>Data!A309</f>
        <v>0</v>
      </c>
      <c r="B12" s="9">
        <f>IFERROR(VLOOKUP($A12,Data!$1:$1048576,34,FALSE),)</f>
        <v>0</v>
      </c>
      <c r="C12" s="9">
        <f>IFERROR(VLOOKUP($A12,Data!$1:$1048576,2,FALSE),)</f>
        <v>0</v>
      </c>
      <c r="D12" s="9">
        <f>IFERROR(VLOOKUP($A12,Data!$1:$1048576,3,FALSE),)</f>
        <v>0</v>
      </c>
      <c r="E12" s="9">
        <f>IFERROR(VLOOKUP($A12,Data!$1:$1048576,4,FALSE),)</f>
        <v>0</v>
      </c>
      <c r="F12" s="9">
        <f>IFERROR(VLOOKUP($A12,Data!$1:$1048576,6,FALSE),)</f>
        <v>0</v>
      </c>
      <c r="G12" s="9">
        <f>IFERROR(VLOOKUP($A12,Data!$1:$1048576,7,FALSE),)</f>
        <v>0</v>
      </c>
      <c r="H12" s="8">
        <f>IFERROR(VLOOKUP($A12,Data!$1:$1048576,13,FALSE),)</f>
        <v>0</v>
      </c>
      <c r="I12" s="8">
        <f>IFERROR(VLOOKUP($A12,Data!$1:$1048576,14,FALSE),)</f>
        <v>0</v>
      </c>
      <c r="J12" s="8">
        <f>IFERROR(VLOOKUP($A12,Data!$1:$1048576,15,FALSE),)</f>
        <v>0</v>
      </c>
      <c r="K12" s="8">
        <f>IFERROR(VLOOKUP($A12,Data!$1:$1048576,16,FALSE),)</f>
        <v>0</v>
      </c>
      <c r="L12" s="8">
        <f>IFERROR(VLOOKUP($A12,Data!$1:$1048576,17,FALSE),)</f>
        <v>0</v>
      </c>
      <c r="M12" s="8">
        <f>IFERROR(VLOOKUP($A12,Data!$1:$1048576,18,FALSE),)</f>
        <v>0</v>
      </c>
      <c r="N12" s="8">
        <f>IFERROR(VLOOKUP($A12,Data!$1:$1048576,19,FALSE),)</f>
        <v>0</v>
      </c>
      <c r="O12" s="8">
        <f>IFERROR(VLOOKUP($A12,Data!$1:$1048576,20,FALSE),)</f>
        <v>0</v>
      </c>
      <c r="P12" s="8">
        <f>IFERROR(VLOOKUP($A12,Data!$1:$1048576,21,FALSE),)</f>
        <v>0</v>
      </c>
      <c r="Q12" s="8">
        <f>IFERROR(VLOOKUP($A12,Data!$1:$1048576,22,FALSE),)</f>
        <v>0</v>
      </c>
      <c r="R12" s="8">
        <f>IFERROR(VLOOKUP($A12,Data!$1:$1048576,23,FALSE),)</f>
        <v>0</v>
      </c>
      <c r="S12" s="8">
        <f>IFERROR(VLOOKUP($A12,Data!$1:$1048576,24,FALSE),)</f>
        <v>0</v>
      </c>
      <c r="T12" s="8">
        <f>IFERROR(VLOOKUP($A12,Data!$1:$1048576,25,FALSE),)</f>
        <v>0</v>
      </c>
      <c r="U12" s="8">
        <f>IFERROR(VLOOKUP($A12,Data!$1:$1048576,26,FALSE),)</f>
        <v>0</v>
      </c>
      <c r="V12" s="8">
        <f>IFERROR(VLOOKUP($A12,Data!$1:$1048576,27,FALSE),)</f>
        <v>0</v>
      </c>
      <c r="W12" s="8">
        <f>IFERROR(VLOOKUP($A12,Data!$1:$1048576,28,FALSE),)</f>
        <v>0</v>
      </c>
      <c r="X12" s="8">
        <f>IFERROR(VLOOKUP($A12,Data!$1:$1048576,29,FALSE),)</f>
        <v>0</v>
      </c>
      <c r="Y12" s="8">
        <f>IFERROR(VLOOKUP($A12,Data!$1:$1048576,30,FALSE),)</f>
        <v>0</v>
      </c>
      <c r="Z12" s="8">
        <f>IFERROR(VLOOKUP($A12,Data!$1:$1048576,31,FALSE),)</f>
        <v>0</v>
      </c>
      <c r="AA12" s="8">
        <f>IFERROR(VLOOKUP($A12,Data!$1:$1048576,32,FALSE),)</f>
        <v>0</v>
      </c>
      <c r="AB12" s="8">
        <f>IFERROR(VLOOKUP($A12,Data!$1:$1048576,33,FALSE),)</f>
        <v>0</v>
      </c>
    </row>
    <row r="13" spans="1:28" hidden="1" x14ac:dyDescent="0.2">
      <c r="A13" s="8">
        <f>Data!A310</f>
        <v>0</v>
      </c>
      <c r="B13" s="9">
        <f>IFERROR(VLOOKUP($A13,Data!$1:$1048576,34,FALSE),)</f>
        <v>0</v>
      </c>
      <c r="C13" s="9">
        <f>IFERROR(VLOOKUP($A13,Data!$1:$1048576,2,FALSE),)</f>
        <v>0</v>
      </c>
      <c r="D13" s="9">
        <f>IFERROR(VLOOKUP($A13,Data!$1:$1048576,3,FALSE),)</f>
        <v>0</v>
      </c>
      <c r="E13" s="9">
        <f>IFERROR(VLOOKUP($A13,Data!$1:$1048576,4,FALSE),)</f>
        <v>0</v>
      </c>
      <c r="F13" s="9">
        <f>IFERROR(VLOOKUP($A13,Data!$1:$1048576,6,FALSE),)</f>
        <v>0</v>
      </c>
      <c r="G13" s="9">
        <f>IFERROR(VLOOKUP($A13,Data!$1:$1048576,7,FALSE),)</f>
        <v>0</v>
      </c>
      <c r="H13" s="8">
        <f>IFERROR(VLOOKUP($A13,Data!$1:$1048576,13,FALSE),)</f>
        <v>0</v>
      </c>
      <c r="I13" s="8">
        <f>IFERROR(VLOOKUP($A13,Data!$1:$1048576,14,FALSE),)</f>
        <v>0</v>
      </c>
      <c r="J13" s="8">
        <f>IFERROR(VLOOKUP($A13,Data!$1:$1048576,15,FALSE),)</f>
        <v>0</v>
      </c>
      <c r="K13" s="8">
        <f>IFERROR(VLOOKUP($A13,Data!$1:$1048576,16,FALSE),)</f>
        <v>0</v>
      </c>
      <c r="L13" s="8">
        <f>IFERROR(VLOOKUP($A13,Data!$1:$1048576,17,FALSE),)</f>
        <v>0</v>
      </c>
      <c r="M13" s="8">
        <f>IFERROR(VLOOKUP($A13,Data!$1:$1048576,18,FALSE),)</f>
        <v>0</v>
      </c>
      <c r="N13" s="8">
        <f>IFERROR(VLOOKUP($A13,Data!$1:$1048576,19,FALSE),)</f>
        <v>0</v>
      </c>
      <c r="O13" s="8">
        <f>IFERROR(VLOOKUP($A13,Data!$1:$1048576,20,FALSE),)</f>
        <v>0</v>
      </c>
      <c r="P13" s="8">
        <f>IFERROR(VLOOKUP($A13,Data!$1:$1048576,21,FALSE),)</f>
        <v>0</v>
      </c>
      <c r="Q13" s="8">
        <f>IFERROR(VLOOKUP($A13,Data!$1:$1048576,22,FALSE),)</f>
        <v>0</v>
      </c>
      <c r="R13" s="8">
        <f>IFERROR(VLOOKUP($A13,Data!$1:$1048576,23,FALSE),)</f>
        <v>0</v>
      </c>
      <c r="S13" s="8">
        <f>IFERROR(VLOOKUP($A13,Data!$1:$1048576,24,FALSE),)</f>
        <v>0</v>
      </c>
      <c r="T13" s="8">
        <f>IFERROR(VLOOKUP($A13,Data!$1:$1048576,25,FALSE),)</f>
        <v>0</v>
      </c>
      <c r="U13" s="8">
        <f>IFERROR(VLOOKUP($A13,Data!$1:$1048576,26,FALSE),)</f>
        <v>0</v>
      </c>
      <c r="V13" s="8">
        <f>IFERROR(VLOOKUP($A13,Data!$1:$1048576,27,FALSE),)</f>
        <v>0</v>
      </c>
      <c r="W13" s="8">
        <f>IFERROR(VLOOKUP($A13,Data!$1:$1048576,28,FALSE),)</f>
        <v>0</v>
      </c>
      <c r="X13" s="8">
        <f>IFERROR(VLOOKUP($A13,Data!$1:$1048576,29,FALSE),)</f>
        <v>0</v>
      </c>
      <c r="Y13" s="8">
        <f>IFERROR(VLOOKUP($A13,Data!$1:$1048576,30,FALSE),)</f>
        <v>0</v>
      </c>
      <c r="Z13" s="8">
        <f>IFERROR(VLOOKUP($A13,Data!$1:$1048576,31,FALSE),)</f>
        <v>0</v>
      </c>
      <c r="AA13" s="8">
        <f>IFERROR(VLOOKUP($A13,Data!$1:$1048576,32,FALSE),)</f>
        <v>0</v>
      </c>
      <c r="AB13" s="8">
        <f>IFERROR(VLOOKUP($A13,Data!$1:$1048576,33,FALSE),)</f>
        <v>0</v>
      </c>
    </row>
    <row r="14" spans="1:28" x14ac:dyDescent="0.2">
      <c r="A14" s="10"/>
    </row>
    <row r="17" spans="21:21" x14ac:dyDescent="0.2">
      <c r="U17" s="1"/>
    </row>
    <row r="18" spans="21:21" x14ac:dyDescent="0.2">
      <c r="U18" s="23"/>
    </row>
    <row r="19" spans="21:21" x14ac:dyDescent="0.2">
      <c r="U19" s="23"/>
    </row>
  </sheetData>
  <pageMargins left="0.7" right="0.7" top="0.75" bottom="0.75" header="0.3" footer="0.3"/>
  <pageSetup scale="79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5A4E2-0F9D-4E49-9AD1-6FB06B8E0B1B}">
  <sheetPr>
    <tabColor theme="7" tint="0.39997558519241921"/>
    <pageSetUpPr fitToPage="1"/>
  </sheetPr>
  <dimension ref="A1:AB19"/>
  <sheetViews>
    <sheetView workbookViewId="0"/>
  </sheetViews>
  <sheetFormatPr defaultColWidth="9.14453125" defaultRowHeight="15" x14ac:dyDescent="0.2"/>
  <cols>
    <col min="1" max="5" width="8.47265625" customWidth="1"/>
    <col min="6" max="6" width="11.703125" bestFit="1" customWidth="1"/>
    <col min="7" max="7" width="16.6796875" bestFit="1" customWidth="1"/>
    <col min="8" max="8" width="12.23828125" bestFit="1" customWidth="1"/>
    <col min="9" max="11" width="10.22265625" customWidth="1"/>
    <col min="12" max="12" width="9.01171875" customWidth="1"/>
    <col min="13" max="15" width="10.22265625" customWidth="1"/>
    <col min="16" max="16" width="9.01171875" customWidth="1"/>
    <col min="17" max="17" width="9.68359375" customWidth="1"/>
    <col min="18" max="20" width="10.22265625" customWidth="1"/>
    <col min="21" max="21" width="9.68359375" customWidth="1"/>
    <col min="22" max="24" width="10.22265625" customWidth="1"/>
    <col min="25" max="25" width="9.01171875" customWidth="1"/>
    <col min="26" max="28" width="10.22265625" customWidth="1"/>
  </cols>
  <sheetData>
    <row r="1" spans="1:28" ht="19.5" thickBot="1" x14ac:dyDescent="0.3">
      <c r="A1" s="7">
        <f>E4</f>
        <v>0</v>
      </c>
      <c r="B1" s="6"/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0.23</v>
      </c>
      <c r="C3" s="12"/>
      <c r="D3" s="14"/>
      <c r="E3" s="12"/>
      <c r="F3" s="12"/>
      <c r="G3" s="12"/>
      <c r="H3" s="11">
        <f>'Rain Totals'!H2</f>
        <v>0</v>
      </c>
      <c r="I3" s="11">
        <f>'Rain Totals'!I2</f>
        <v>0.03</v>
      </c>
      <c r="J3" s="11">
        <f>'Rain Totals'!J2</f>
        <v>0</v>
      </c>
      <c r="K3" s="11">
        <f>'Rain Totals'!K2</f>
        <v>0</v>
      </c>
      <c r="L3" s="11">
        <f>'Rain Totals'!L2</f>
        <v>0.2</v>
      </c>
      <c r="M3" s="11">
        <f>'Rain Totals'!M2</f>
        <v>0</v>
      </c>
      <c r="N3" s="11">
        <f>'Rain Totals'!N2</f>
        <v>0</v>
      </c>
      <c r="O3" s="11">
        <f>'Rain Totals'!O2</f>
        <v>0</v>
      </c>
      <c r="P3" s="11">
        <f>'Rain Totals'!P2</f>
        <v>0</v>
      </c>
      <c r="Q3" s="11">
        <f>'Rain Totals'!Q2</f>
        <v>0</v>
      </c>
      <c r="R3" s="11">
        <f>'Rain Totals'!R2</f>
        <v>0</v>
      </c>
      <c r="S3" s="11">
        <f>'Rain Totals'!S2</f>
        <v>0</v>
      </c>
      <c r="T3" s="11">
        <f>'Rain Totals'!T2</f>
        <v>0</v>
      </c>
      <c r="U3" s="11">
        <f>'Rain Totals'!U2</f>
        <v>0</v>
      </c>
      <c r="V3" s="11">
        <f>'Rain Totals'!V2</f>
        <v>0</v>
      </c>
      <c r="W3" s="11">
        <f>'Rain Totals'!W2</f>
        <v>0</v>
      </c>
      <c r="X3" s="11">
        <f>'Rain Totals'!X2</f>
        <v>0</v>
      </c>
      <c r="Y3" s="11">
        <f>'Rain Totals'!Y2</f>
        <v>0</v>
      </c>
      <c r="Z3" s="11">
        <f>'Rain Totals'!Z2</f>
        <v>0</v>
      </c>
      <c r="AA3" s="11">
        <f>'Rain Totals'!AA2</f>
        <v>0</v>
      </c>
      <c r="AB3" s="11">
        <f>'Rain Totals'!AB2</f>
        <v>0</v>
      </c>
    </row>
    <row r="4" spans="1:28" x14ac:dyDescent="0.2">
      <c r="A4" s="8" t="str">
        <f>Data!A46</f>
        <v>.ET 5</v>
      </c>
      <c r="B4" s="9">
        <f>IFERROR(VLOOKUP($A4,#REF!,34,FALSE),)</f>
        <v>0</v>
      </c>
      <c r="C4" s="9">
        <f>IFERROR(VLOOKUP($A4,#REF!,2,FALSE),)</f>
        <v>0</v>
      </c>
      <c r="D4" s="9">
        <f>IFERROR(VLOOKUP($A4,#REF!,3,FALSE),)</f>
        <v>0</v>
      </c>
      <c r="E4" s="9">
        <f>IFERROR(VLOOKUP($A4,#REF!,4,FALSE),)</f>
        <v>0</v>
      </c>
      <c r="F4" s="9">
        <f>IFERROR(VLOOKUP($A4,#REF!,6,FALSE),)</f>
        <v>0</v>
      </c>
      <c r="G4" s="9">
        <f>IFERROR(VLOOKUP($A4,#REF!,7,FALSE),)</f>
        <v>0</v>
      </c>
      <c r="H4" s="8">
        <f>IFERROR(VLOOKUP($A4,#REF!,8,FALSE),)</f>
        <v>0</v>
      </c>
      <c r="I4" s="8">
        <f>IFERROR(VLOOKUP($A4,#REF!,9,FALSE),)</f>
        <v>0</v>
      </c>
      <c r="J4" s="8">
        <f>IFERROR(VLOOKUP($A4,#REF!,10,FALSE),)</f>
        <v>0</v>
      </c>
      <c r="K4" s="8">
        <f>IFERROR(VLOOKUP($A4,#REF!,11,FALSE),)</f>
        <v>0</v>
      </c>
      <c r="L4" s="8">
        <f>IFERROR(VLOOKUP($A4,#REF!,12,FALSE),)</f>
        <v>0</v>
      </c>
      <c r="M4" s="8">
        <f>IFERROR(VLOOKUP($A4,#REF!,13,FALSE),)</f>
        <v>0</v>
      </c>
      <c r="N4" s="8">
        <f>IFERROR(VLOOKUP($A4,#REF!,14,FALSE),)</f>
        <v>0</v>
      </c>
      <c r="O4" s="8">
        <f>IFERROR(VLOOKUP($A4,#REF!,15,FALSE),)</f>
        <v>0</v>
      </c>
      <c r="P4" s="8">
        <f>IFERROR(VLOOKUP($A4,#REF!,16,FALSE),)</f>
        <v>0</v>
      </c>
      <c r="Q4" s="8">
        <f>IFERROR(VLOOKUP($A4,#REF!,17,FALSE),)</f>
        <v>0</v>
      </c>
      <c r="R4" s="8">
        <f>IFERROR(VLOOKUP($A4,#REF!,18,FALSE),)</f>
        <v>0</v>
      </c>
      <c r="S4" s="8">
        <f>IFERROR(VLOOKUP($A4,#REF!,19,FALSE),)</f>
        <v>0</v>
      </c>
      <c r="T4" s="8">
        <f>IFERROR(VLOOKUP($A4,#REF!,20,FALSE),)</f>
        <v>0</v>
      </c>
      <c r="U4" s="8">
        <f>IFERROR(VLOOKUP($A4,#REF!,21,FALSE),)</f>
        <v>0</v>
      </c>
      <c r="V4" s="8">
        <f>IFERROR(VLOOKUP($A4,#REF!,22,FALSE),)</f>
        <v>0</v>
      </c>
      <c r="W4" s="8">
        <f>IFERROR(VLOOKUP($A4,#REF!,23,FALSE),)</f>
        <v>0</v>
      </c>
      <c r="X4" s="8">
        <f>IFERROR(VLOOKUP($A4,#REF!,24,FALSE),)</f>
        <v>0</v>
      </c>
      <c r="Y4" s="8">
        <f>IFERROR(VLOOKUP($A4,#REF!,25,FALSE),)</f>
        <v>0</v>
      </c>
      <c r="Z4" s="8">
        <f>IFERROR(VLOOKUP($A4,#REF!,26,FALSE),)</f>
        <v>0</v>
      </c>
      <c r="AA4" s="8">
        <f>IFERROR(VLOOKUP($A4,#REF!,27,FALSE),)</f>
        <v>0</v>
      </c>
      <c r="AB4" s="8">
        <f>IFERROR(VLOOKUP($A4,#REF!,28,FALSE),)</f>
        <v>0</v>
      </c>
    </row>
    <row r="5" spans="1:28" x14ac:dyDescent="0.2">
      <c r="A5" s="8" t="str">
        <f>Data!A47</f>
        <v>I-32</v>
      </c>
      <c r="B5" s="9">
        <f>IFERROR(VLOOKUP($A5,#REF!,34,FALSE),)</f>
        <v>0</v>
      </c>
      <c r="C5" s="9">
        <f>IFERROR(VLOOKUP($A5,#REF!,2,FALSE),)</f>
        <v>0</v>
      </c>
      <c r="D5" s="9">
        <f>IFERROR(VLOOKUP($A5,#REF!,3,FALSE),)</f>
        <v>0</v>
      </c>
      <c r="E5" s="9">
        <f>IFERROR(VLOOKUP($A5,#REF!,4,FALSE),)</f>
        <v>0</v>
      </c>
      <c r="F5" s="9">
        <f>IFERROR(VLOOKUP($A5,#REF!,6,FALSE),)</f>
        <v>0</v>
      </c>
      <c r="G5" s="9">
        <f>IFERROR(VLOOKUP($A5,#REF!,7,FALSE),)</f>
        <v>0</v>
      </c>
      <c r="H5" s="8">
        <f>IFERROR(VLOOKUP($A5,#REF!,8,FALSE),)</f>
        <v>0</v>
      </c>
      <c r="I5" s="8">
        <f>IFERROR(VLOOKUP($A5,#REF!,9,FALSE),)</f>
        <v>0</v>
      </c>
      <c r="J5" s="8">
        <f>IFERROR(VLOOKUP($A5,#REF!,10,FALSE),)</f>
        <v>0</v>
      </c>
      <c r="K5" s="8">
        <f>IFERROR(VLOOKUP($A5,#REF!,11,FALSE),)</f>
        <v>0</v>
      </c>
      <c r="L5" s="8">
        <f>IFERROR(VLOOKUP($A5,#REF!,12,FALSE),)</f>
        <v>0</v>
      </c>
      <c r="M5" s="8">
        <f>IFERROR(VLOOKUP($A5,#REF!,13,FALSE),)</f>
        <v>0</v>
      </c>
      <c r="N5" s="8">
        <f>IFERROR(VLOOKUP($A5,#REF!,14,FALSE),)</f>
        <v>0</v>
      </c>
      <c r="O5" s="8">
        <f>IFERROR(VLOOKUP($A5,#REF!,15,FALSE),)</f>
        <v>0</v>
      </c>
      <c r="P5" s="8">
        <f>IFERROR(VLOOKUP($A5,#REF!,16,FALSE),)</f>
        <v>0</v>
      </c>
      <c r="Q5" s="8">
        <f>IFERROR(VLOOKUP($A5,#REF!,17,FALSE),)</f>
        <v>0</v>
      </c>
      <c r="R5" s="8">
        <f>IFERROR(VLOOKUP($A5,#REF!,18,FALSE),)</f>
        <v>0</v>
      </c>
      <c r="S5" s="8">
        <f>IFERROR(VLOOKUP($A5,#REF!,19,FALSE),)</f>
        <v>0</v>
      </c>
      <c r="T5" s="8">
        <f>IFERROR(VLOOKUP($A5,#REF!,20,FALSE),)</f>
        <v>0</v>
      </c>
      <c r="U5" s="8">
        <f>IFERROR(VLOOKUP($A5,#REF!,21,FALSE),)</f>
        <v>0</v>
      </c>
      <c r="V5" s="8">
        <f>IFERROR(VLOOKUP($A5,#REF!,22,FALSE),)</f>
        <v>0</v>
      </c>
      <c r="W5" s="8">
        <f>IFERROR(VLOOKUP($A5,#REF!,23,FALSE),)</f>
        <v>0</v>
      </c>
      <c r="X5" s="8">
        <f>IFERROR(VLOOKUP($A5,#REF!,24,FALSE),)</f>
        <v>0</v>
      </c>
      <c r="Y5" s="8">
        <f>IFERROR(VLOOKUP($A5,#REF!,25,FALSE),)</f>
        <v>0</v>
      </c>
      <c r="Z5" s="8">
        <f>IFERROR(VLOOKUP($A5,#REF!,26,FALSE),)</f>
        <v>0</v>
      </c>
      <c r="AA5" s="8">
        <f>IFERROR(VLOOKUP($A5,#REF!,27,FALSE),)</f>
        <v>0</v>
      </c>
      <c r="AB5" s="8">
        <f>IFERROR(VLOOKUP($A5,#REF!,28,FALSE),)</f>
        <v>0</v>
      </c>
    </row>
    <row r="6" spans="1:28" x14ac:dyDescent="0.2">
      <c r="A6" s="8" t="str">
        <f>Data!A48</f>
        <v>I-33</v>
      </c>
      <c r="B6" s="9">
        <f>IFERROR(VLOOKUP($A6,#REF!,34,FALSE),)</f>
        <v>0</v>
      </c>
      <c r="C6" s="9">
        <f>IFERROR(VLOOKUP($A6,#REF!,2,FALSE),)</f>
        <v>0</v>
      </c>
      <c r="D6" s="9">
        <f>IFERROR(VLOOKUP($A6,#REF!,3,FALSE),)</f>
        <v>0</v>
      </c>
      <c r="E6" s="9">
        <f>IFERROR(VLOOKUP($A6,#REF!,4,FALSE),)</f>
        <v>0</v>
      </c>
      <c r="F6" s="9">
        <f>IFERROR(VLOOKUP($A6,#REF!,6,FALSE),)</f>
        <v>0</v>
      </c>
      <c r="G6" s="9">
        <f>IFERROR(VLOOKUP($A6,#REF!,7,FALSE),)</f>
        <v>0</v>
      </c>
      <c r="H6" s="8">
        <f>IFERROR(VLOOKUP($A6,#REF!,8,FALSE),)</f>
        <v>0</v>
      </c>
      <c r="I6" s="8">
        <f>IFERROR(VLOOKUP($A6,#REF!,9,FALSE),)</f>
        <v>0</v>
      </c>
      <c r="J6" s="8">
        <f>IFERROR(VLOOKUP($A6,#REF!,10,FALSE),)</f>
        <v>0</v>
      </c>
      <c r="K6" s="8">
        <f>IFERROR(VLOOKUP($A6,#REF!,11,FALSE),)</f>
        <v>0</v>
      </c>
      <c r="L6" s="8">
        <f>IFERROR(VLOOKUP($A6,#REF!,12,FALSE),)</f>
        <v>0</v>
      </c>
      <c r="M6" s="8">
        <f>IFERROR(VLOOKUP($A6,#REF!,13,FALSE),)</f>
        <v>0</v>
      </c>
      <c r="N6" s="8">
        <f>IFERROR(VLOOKUP($A6,#REF!,14,FALSE),)</f>
        <v>0</v>
      </c>
      <c r="O6" s="8">
        <f>IFERROR(VLOOKUP($A6,#REF!,15,FALSE),)</f>
        <v>0</v>
      </c>
      <c r="P6" s="8">
        <f>IFERROR(VLOOKUP($A6,#REF!,16,FALSE),)</f>
        <v>0</v>
      </c>
      <c r="Q6" s="8">
        <f>IFERROR(VLOOKUP($A6,#REF!,17,FALSE),)</f>
        <v>0</v>
      </c>
      <c r="R6" s="8">
        <f>IFERROR(VLOOKUP($A6,#REF!,18,FALSE),)</f>
        <v>0</v>
      </c>
      <c r="S6" s="8">
        <f>IFERROR(VLOOKUP($A6,#REF!,19,FALSE),)</f>
        <v>0</v>
      </c>
      <c r="T6" s="8">
        <f>IFERROR(VLOOKUP($A6,#REF!,20,FALSE),)</f>
        <v>0</v>
      </c>
      <c r="U6" s="8">
        <f>IFERROR(VLOOKUP($A6,#REF!,21,FALSE),)</f>
        <v>0</v>
      </c>
      <c r="V6" s="8">
        <f>IFERROR(VLOOKUP($A6,#REF!,22,FALSE),)</f>
        <v>0</v>
      </c>
      <c r="W6" s="8">
        <f>IFERROR(VLOOKUP($A6,#REF!,23,FALSE),)</f>
        <v>0</v>
      </c>
      <c r="X6" s="8">
        <f>IFERROR(VLOOKUP($A6,#REF!,24,FALSE),)</f>
        <v>0</v>
      </c>
      <c r="Y6" s="8">
        <f>IFERROR(VLOOKUP($A6,#REF!,25,FALSE),)</f>
        <v>0</v>
      </c>
      <c r="Z6" s="8">
        <f>IFERROR(VLOOKUP($A6,#REF!,26,FALSE),)</f>
        <v>0</v>
      </c>
      <c r="AA6" s="8">
        <f>IFERROR(VLOOKUP($A6,#REF!,27,FALSE),)</f>
        <v>0</v>
      </c>
      <c r="AB6" s="8">
        <f>IFERROR(VLOOKUP($A6,#REF!,28,FALSE),)</f>
        <v>0</v>
      </c>
    </row>
    <row r="7" spans="1:28" x14ac:dyDescent="0.2">
      <c r="A7" s="8" t="str">
        <f>Data!A49</f>
        <v>I-34</v>
      </c>
      <c r="B7" s="9">
        <f>IFERROR(VLOOKUP($A7,#REF!,34,FALSE),)</f>
        <v>0</v>
      </c>
      <c r="C7" s="9">
        <f>IFERROR(VLOOKUP($A7,#REF!,2,FALSE),)</f>
        <v>0</v>
      </c>
      <c r="D7" s="9">
        <f>IFERROR(VLOOKUP($A7,#REF!,3,FALSE),)</f>
        <v>0</v>
      </c>
      <c r="E7" s="9">
        <f>IFERROR(VLOOKUP($A7,#REF!,4,FALSE),)</f>
        <v>0</v>
      </c>
      <c r="F7" s="9">
        <f>IFERROR(VLOOKUP($A7,#REF!,6,FALSE),)</f>
        <v>0</v>
      </c>
      <c r="G7" s="9">
        <f>IFERROR(VLOOKUP($A7,#REF!,7,FALSE),)</f>
        <v>0</v>
      </c>
      <c r="H7" s="8">
        <f>IFERROR(VLOOKUP($A7,#REF!,8,FALSE),)</f>
        <v>0</v>
      </c>
      <c r="I7" s="8">
        <f>IFERROR(VLOOKUP($A7,#REF!,9,FALSE),)</f>
        <v>0</v>
      </c>
      <c r="J7" s="8">
        <f>IFERROR(VLOOKUP($A7,#REF!,10,FALSE),)</f>
        <v>0</v>
      </c>
      <c r="K7" s="8">
        <f>IFERROR(VLOOKUP($A7,#REF!,11,FALSE),)</f>
        <v>0</v>
      </c>
      <c r="L7" s="8">
        <f>IFERROR(VLOOKUP($A7,#REF!,12,FALSE),)</f>
        <v>0</v>
      </c>
      <c r="M7" s="8">
        <f>IFERROR(VLOOKUP($A7,#REF!,13,FALSE),)</f>
        <v>0</v>
      </c>
      <c r="N7" s="8">
        <f>IFERROR(VLOOKUP($A7,#REF!,14,FALSE),)</f>
        <v>0</v>
      </c>
      <c r="O7" s="8">
        <f>IFERROR(VLOOKUP($A7,#REF!,15,FALSE),)</f>
        <v>0</v>
      </c>
      <c r="P7" s="8">
        <f>IFERROR(VLOOKUP($A7,#REF!,16,FALSE),)</f>
        <v>0</v>
      </c>
      <c r="Q7" s="8">
        <f>IFERROR(VLOOKUP($A7,#REF!,17,FALSE),)</f>
        <v>0</v>
      </c>
      <c r="R7" s="8">
        <f>IFERROR(VLOOKUP($A7,#REF!,18,FALSE),)</f>
        <v>0</v>
      </c>
      <c r="S7" s="8">
        <f>IFERROR(VLOOKUP($A7,#REF!,19,FALSE),)</f>
        <v>0</v>
      </c>
      <c r="T7" s="8">
        <f>IFERROR(VLOOKUP($A7,#REF!,20,FALSE),)</f>
        <v>0</v>
      </c>
      <c r="U7" s="8">
        <f>IFERROR(VLOOKUP($A7,#REF!,21,FALSE),)</f>
        <v>0</v>
      </c>
      <c r="V7" s="8">
        <f>IFERROR(VLOOKUP($A7,#REF!,22,FALSE),)</f>
        <v>0</v>
      </c>
      <c r="W7" s="8">
        <f>IFERROR(VLOOKUP($A7,#REF!,23,FALSE),)</f>
        <v>0</v>
      </c>
      <c r="X7" s="8">
        <f>IFERROR(VLOOKUP($A7,#REF!,24,FALSE),)</f>
        <v>0</v>
      </c>
      <c r="Y7" s="8">
        <f>IFERROR(VLOOKUP($A7,#REF!,25,FALSE),)</f>
        <v>0</v>
      </c>
      <c r="Z7" s="8">
        <f>IFERROR(VLOOKUP($A7,#REF!,26,FALSE),)</f>
        <v>0</v>
      </c>
      <c r="AA7" s="8">
        <f>IFERROR(VLOOKUP($A7,#REF!,27,FALSE),)</f>
        <v>0</v>
      </c>
      <c r="AB7" s="8">
        <f>IFERROR(VLOOKUP($A7,#REF!,28,FALSE),)</f>
        <v>0</v>
      </c>
    </row>
    <row r="8" spans="1:28" x14ac:dyDescent="0.2">
      <c r="A8" s="8" t="str">
        <f>Data!A50</f>
        <v>I-35</v>
      </c>
      <c r="B8" s="9">
        <f>IFERROR(VLOOKUP($A8,#REF!,34,FALSE),)</f>
        <v>0</v>
      </c>
      <c r="C8" s="9">
        <f>IFERROR(VLOOKUP($A8,#REF!,2,FALSE),)</f>
        <v>0</v>
      </c>
      <c r="D8" s="9">
        <f>IFERROR(VLOOKUP($A8,#REF!,3,FALSE),)</f>
        <v>0</v>
      </c>
      <c r="E8" s="9">
        <f>IFERROR(VLOOKUP($A8,#REF!,4,FALSE),)</f>
        <v>0</v>
      </c>
      <c r="F8" s="9">
        <f>IFERROR(VLOOKUP($A8,#REF!,6,FALSE),)</f>
        <v>0</v>
      </c>
      <c r="G8" s="9">
        <f>IFERROR(VLOOKUP($A8,#REF!,7,FALSE),)</f>
        <v>0</v>
      </c>
      <c r="H8" s="8">
        <f>IFERROR(VLOOKUP($A8,#REF!,8,FALSE),)</f>
        <v>0</v>
      </c>
      <c r="I8" s="8">
        <f>IFERROR(VLOOKUP($A8,#REF!,9,FALSE),)</f>
        <v>0</v>
      </c>
      <c r="J8" s="8">
        <f>IFERROR(VLOOKUP($A8,#REF!,10,FALSE),)</f>
        <v>0</v>
      </c>
      <c r="K8" s="8">
        <f>IFERROR(VLOOKUP($A8,#REF!,11,FALSE),)</f>
        <v>0</v>
      </c>
      <c r="L8" s="8">
        <f>IFERROR(VLOOKUP($A8,#REF!,12,FALSE),)</f>
        <v>0</v>
      </c>
      <c r="M8" s="8">
        <f>IFERROR(VLOOKUP($A8,#REF!,13,FALSE),)</f>
        <v>0</v>
      </c>
      <c r="N8" s="8">
        <f>IFERROR(VLOOKUP($A8,#REF!,14,FALSE),)</f>
        <v>0</v>
      </c>
      <c r="O8" s="8">
        <f>IFERROR(VLOOKUP($A8,#REF!,15,FALSE),)</f>
        <v>0</v>
      </c>
      <c r="P8" s="8">
        <f>IFERROR(VLOOKUP($A8,#REF!,16,FALSE),)</f>
        <v>0</v>
      </c>
      <c r="Q8" s="8">
        <f>IFERROR(VLOOKUP($A8,#REF!,17,FALSE),)</f>
        <v>0</v>
      </c>
      <c r="R8" s="8">
        <f>IFERROR(VLOOKUP($A8,#REF!,18,FALSE),)</f>
        <v>0</v>
      </c>
      <c r="S8" s="8">
        <f>IFERROR(VLOOKUP($A8,#REF!,19,FALSE),)</f>
        <v>0</v>
      </c>
      <c r="T8" s="8">
        <f>IFERROR(VLOOKUP($A8,#REF!,20,FALSE),)</f>
        <v>0</v>
      </c>
      <c r="U8" s="8">
        <f>IFERROR(VLOOKUP($A8,#REF!,21,FALSE),)</f>
        <v>0</v>
      </c>
      <c r="V8" s="8">
        <f>IFERROR(VLOOKUP($A8,#REF!,22,FALSE),)</f>
        <v>0</v>
      </c>
      <c r="W8" s="8">
        <f>IFERROR(VLOOKUP($A8,#REF!,23,FALSE),)</f>
        <v>0</v>
      </c>
      <c r="X8" s="8">
        <f>IFERROR(VLOOKUP($A8,#REF!,24,FALSE),)</f>
        <v>0</v>
      </c>
      <c r="Y8" s="8">
        <f>IFERROR(VLOOKUP($A8,#REF!,25,FALSE),)</f>
        <v>0</v>
      </c>
      <c r="Z8" s="8">
        <f>IFERROR(VLOOKUP($A8,#REF!,26,FALSE),)</f>
        <v>0</v>
      </c>
      <c r="AA8" s="8">
        <f>IFERROR(VLOOKUP($A8,#REF!,27,FALSE),)</f>
        <v>0</v>
      </c>
      <c r="AB8" s="8">
        <f>IFERROR(VLOOKUP($A8,#REF!,28,FALSE),)</f>
        <v>0</v>
      </c>
    </row>
    <row r="9" spans="1:28" x14ac:dyDescent="0.2">
      <c r="A9" s="8" t="str">
        <f>Data!A51</f>
        <v>I-36</v>
      </c>
      <c r="B9" s="9">
        <f>IFERROR(VLOOKUP($A9,#REF!,34,FALSE),)</f>
        <v>0</v>
      </c>
      <c r="C9" s="9">
        <f>IFERROR(VLOOKUP($A9,#REF!,2,FALSE),)</f>
        <v>0</v>
      </c>
      <c r="D9" s="9">
        <f>IFERROR(VLOOKUP($A9,#REF!,3,FALSE),)</f>
        <v>0</v>
      </c>
      <c r="E9" s="9">
        <f>IFERROR(VLOOKUP($A9,#REF!,4,FALSE),)</f>
        <v>0</v>
      </c>
      <c r="F9" s="9">
        <f>IFERROR(VLOOKUP($A9,#REF!,6,FALSE),)</f>
        <v>0</v>
      </c>
      <c r="G9" s="9">
        <f>IFERROR(VLOOKUP($A9,#REF!,7,FALSE),)</f>
        <v>0</v>
      </c>
      <c r="H9" s="8">
        <f>IFERROR(VLOOKUP($A9,#REF!,8,FALSE),)</f>
        <v>0</v>
      </c>
      <c r="I9" s="8">
        <f>IFERROR(VLOOKUP($A9,#REF!,9,FALSE),)</f>
        <v>0</v>
      </c>
      <c r="J9" s="8">
        <f>IFERROR(VLOOKUP($A9,#REF!,10,FALSE),)</f>
        <v>0</v>
      </c>
      <c r="K9" s="8">
        <f>IFERROR(VLOOKUP($A9,#REF!,11,FALSE),)</f>
        <v>0</v>
      </c>
      <c r="L9" s="8">
        <f>IFERROR(VLOOKUP($A9,#REF!,12,FALSE),)</f>
        <v>0</v>
      </c>
      <c r="M9" s="8">
        <f>IFERROR(VLOOKUP($A9,#REF!,13,FALSE),)</f>
        <v>0</v>
      </c>
      <c r="N9" s="8">
        <f>IFERROR(VLOOKUP($A9,#REF!,14,FALSE),)</f>
        <v>0</v>
      </c>
      <c r="O9" s="8">
        <f>IFERROR(VLOOKUP($A9,#REF!,15,FALSE),)</f>
        <v>0</v>
      </c>
      <c r="P9" s="8">
        <f>IFERROR(VLOOKUP($A9,#REF!,16,FALSE),)</f>
        <v>0</v>
      </c>
      <c r="Q9" s="8">
        <f>IFERROR(VLOOKUP($A9,#REF!,17,FALSE),)</f>
        <v>0</v>
      </c>
      <c r="R9" s="8">
        <f>IFERROR(VLOOKUP($A9,#REF!,18,FALSE),)</f>
        <v>0</v>
      </c>
      <c r="S9" s="8">
        <f>IFERROR(VLOOKUP($A9,#REF!,19,FALSE),)</f>
        <v>0</v>
      </c>
      <c r="T9" s="8">
        <f>IFERROR(VLOOKUP($A9,#REF!,20,FALSE),)</f>
        <v>0</v>
      </c>
      <c r="U9" s="8">
        <f>IFERROR(VLOOKUP($A9,#REF!,21,FALSE),)</f>
        <v>0</v>
      </c>
      <c r="V9" s="8">
        <f>IFERROR(VLOOKUP($A9,#REF!,22,FALSE),)</f>
        <v>0</v>
      </c>
      <c r="W9" s="8">
        <f>IFERROR(VLOOKUP($A9,#REF!,23,FALSE),)</f>
        <v>0</v>
      </c>
      <c r="X9" s="8">
        <f>IFERROR(VLOOKUP($A9,#REF!,24,FALSE),)</f>
        <v>0</v>
      </c>
      <c r="Y9" s="8">
        <f>IFERROR(VLOOKUP($A9,#REF!,25,FALSE),)</f>
        <v>0</v>
      </c>
      <c r="Z9" s="8">
        <f>IFERROR(VLOOKUP($A9,#REF!,26,FALSE),)</f>
        <v>0</v>
      </c>
      <c r="AA9" s="8">
        <f>IFERROR(VLOOKUP($A9,#REF!,27,FALSE),)</f>
        <v>0</v>
      </c>
      <c r="AB9" s="8">
        <f>IFERROR(VLOOKUP($A9,#REF!,28,FALSE),)</f>
        <v>0</v>
      </c>
    </row>
    <row r="10" spans="1:28" x14ac:dyDescent="0.2">
      <c r="A10" s="8">
        <f>Data!A52</f>
        <v>0</v>
      </c>
      <c r="B10" s="9">
        <f>IFERROR(VLOOKUP($A10,#REF!,34,FALSE),)</f>
        <v>0</v>
      </c>
      <c r="C10" s="9">
        <f>IFERROR(VLOOKUP($A10,#REF!,2,FALSE),)</f>
        <v>0</v>
      </c>
      <c r="D10" s="9">
        <f>IFERROR(VLOOKUP($A10,#REF!,3,FALSE),)</f>
        <v>0</v>
      </c>
      <c r="E10" s="9">
        <f>IFERROR(VLOOKUP($A10,#REF!,4,FALSE),)</f>
        <v>0</v>
      </c>
      <c r="F10" s="9">
        <f>IFERROR(VLOOKUP($A10,#REF!,6,FALSE),)</f>
        <v>0</v>
      </c>
      <c r="G10" s="9">
        <f>IFERROR(VLOOKUP($A10,#REF!,7,FALSE),)</f>
        <v>0</v>
      </c>
      <c r="H10" s="8">
        <f>IFERROR(VLOOKUP($A10,#REF!,8,FALSE),)</f>
        <v>0</v>
      </c>
      <c r="I10" s="8">
        <f>IFERROR(VLOOKUP($A10,#REF!,9,FALSE),)</f>
        <v>0</v>
      </c>
      <c r="J10" s="8">
        <f>IFERROR(VLOOKUP($A10,#REF!,10,FALSE),)</f>
        <v>0</v>
      </c>
      <c r="K10" s="8">
        <f>IFERROR(VLOOKUP($A10,#REF!,11,FALSE),)</f>
        <v>0</v>
      </c>
      <c r="L10" s="8">
        <f>IFERROR(VLOOKUP($A10,#REF!,12,FALSE),)</f>
        <v>0</v>
      </c>
      <c r="M10" s="8">
        <f>IFERROR(VLOOKUP($A10,#REF!,13,FALSE),)</f>
        <v>0</v>
      </c>
      <c r="N10" s="8">
        <f>IFERROR(VLOOKUP($A10,#REF!,14,FALSE),)</f>
        <v>0</v>
      </c>
      <c r="O10" s="8">
        <f>IFERROR(VLOOKUP($A10,#REF!,15,FALSE),)</f>
        <v>0</v>
      </c>
      <c r="P10" s="8">
        <f>IFERROR(VLOOKUP($A10,#REF!,16,FALSE),)</f>
        <v>0</v>
      </c>
      <c r="Q10" s="8">
        <f>IFERROR(VLOOKUP($A10,#REF!,17,FALSE),)</f>
        <v>0</v>
      </c>
      <c r="R10" s="8">
        <f>IFERROR(VLOOKUP($A10,#REF!,18,FALSE),)</f>
        <v>0</v>
      </c>
      <c r="S10" s="8">
        <f>IFERROR(VLOOKUP($A10,#REF!,19,FALSE),)</f>
        <v>0</v>
      </c>
      <c r="T10" s="8">
        <f>IFERROR(VLOOKUP($A10,#REF!,20,FALSE),)</f>
        <v>0</v>
      </c>
      <c r="U10" s="8">
        <f>IFERROR(VLOOKUP($A10,#REF!,21,FALSE),)</f>
        <v>0</v>
      </c>
      <c r="V10" s="8">
        <f>IFERROR(VLOOKUP($A10,#REF!,22,FALSE),)</f>
        <v>0</v>
      </c>
      <c r="W10" s="8">
        <f>IFERROR(VLOOKUP($A10,#REF!,23,FALSE),)</f>
        <v>0</v>
      </c>
      <c r="X10" s="8">
        <f>IFERROR(VLOOKUP($A10,#REF!,24,FALSE),)</f>
        <v>0</v>
      </c>
      <c r="Y10" s="8">
        <f>IFERROR(VLOOKUP($A10,#REF!,25,FALSE),)</f>
        <v>0</v>
      </c>
      <c r="Z10" s="8">
        <f>IFERROR(VLOOKUP($A10,#REF!,26,FALSE),)</f>
        <v>0</v>
      </c>
      <c r="AA10" s="8">
        <f>IFERROR(VLOOKUP($A10,#REF!,27,FALSE),)</f>
        <v>0</v>
      </c>
      <c r="AB10" s="8">
        <f>IFERROR(VLOOKUP($A10,#REF!,28,FALSE),)</f>
        <v>0</v>
      </c>
    </row>
    <row r="11" spans="1:28" x14ac:dyDescent="0.2">
      <c r="A11" s="8">
        <f>Data!A53</f>
        <v>0</v>
      </c>
      <c r="B11" s="9">
        <f>IFERROR(VLOOKUP($A11,#REF!,34,FALSE),)</f>
        <v>0</v>
      </c>
      <c r="C11" s="9">
        <f>IFERROR(VLOOKUP($A11,#REF!,2,FALSE),)</f>
        <v>0</v>
      </c>
      <c r="D11" s="9">
        <f>IFERROR(VLOOKUP($A11,#REF!,3,FALSE),)</f>
        <v>0</v>
      </c>
      <c r="E11" s="9">
        <f>IFERROR(VLOOKUP($A11,#REF!,4,FALSE),)</f>
        <v>0</v>
      </c>
      <c r="F11" s="9">
        <f>IFERROR(VLOOKUP($A11,#REF!,6,FALSE),)</f>
        <v>0</v>
      </c>
      <c r="G11" s="9">
        <f>IFERROR(VLOOKUP($A11,#REF!,7,FALSE),)</f>
        <v>0</v>
      </c>
      <c r="H11" s="8">
        <f>IFERROR(VLOOKUP($A11,#REF!,8,FALSE),)</f>
        <v>0</v>
      </c>
      <c r="I11" s="8">
        <f>IFERROR(VLOOKUP($A11,#REF!,9,FALSE),)</f>
        <v>0</v>
      </c>
      <c r="J11" s="8">
        <f>IFERROR(VLOOKUP($A11,#REF!,10,FALSE),)</f>
        <v>0</v>
      </c>
      <c r="K11" s="8">
        <f>IFERROR(VLOOKUP($A11,#REF!,11,FALSE),)</f>
        <v>0</v>
      </c>
      <c r="L11" s="8">
        <f>IFERROR(VLOOKUP($A11,#REF!,12,FALSE),)</f>
        <v>0</v>
      </c>
      <c r="M11" s="8">
        <f>IFERROR(VLOOKUP($A11,#REF!,13,FALSE),)</f>
        <v>0</v>
      </c>
      <c r="N11" s="8">
        <f>IFERROR(VLOOKUP($A11,#REF!,14,FALSE),)</f>
        <v>0</v>
      </c>
      <c r="O11" s="8">
        <f>IFERROR(VLOOKUP($A11,#REF!,15,FALSE),)</f>
        <v>0</v>
      </c>
      <c r="P11" s="8">
        <f>IFERROR(VLOOKUP($A11,#REF!,16,FALSE),)</f>
        <v>0</v>
      </c>
      <c r="Q11" s="8">
        <f>IFERROR(VLOOKUP($A11,#REF!,17,FALSE),)</f>
        <v>0</v>
      </c>
      <c r="R11" s="8">
        <f>IFERROR(VLOOKUP($A11,#REF!,18,FALSE),)</f>
        <v>0</v>
      </c>
      <c r="S11" s="8">
        <f>IFERROR(VLOOKUP($A11,#REF!,19,FALSE),)</f>
        <v>0</v>
      </c>
      <c r="T11" s="8">
        <f>IFERROR(VLOOKUP($A11,#REF!,20,FALSE),)</f>
        <v>0</v>
      </c>
      <c r="U11" s="8">
        <f>IFERROR(VLOOKUP($A11,#REF!,21,FALSE),)</f>
        <v>0</v>
      </c>
      <c r="V11" s="8">
        <f>IFERROR(VLOOKUP($A11,#REF!,22,FALSE),)</f>
        <v>0</v>
      </c>
      <c r="W11" s="8">
        <f>IFERROR(VLOOKUP($A11,#REF!,23,FALSE),)</f>
        <v>0</v>
      </c>
      <c r="X11" s="8">
        <f>IFERROR(VLOOKUP($A11,#REF!,24,FALSE),)</f>
        <v>0</v>
      </c>
      <c r="Y11" s="8">
        <f>IFERROR(VLOOKUP($A11,#REF!,25,FALSE),)</f>
        <v>0</v>
      </c>
      <c r="Z11" s="8">
        <f>IFERROR(VLOOKUP($A11,#REF!,26,FALSE),)</f>
        <v>0</v>
      </c>
      <c r="AA11" s="8">
        <f>IFERROR(VLOOKUP($A11,#REF!,27,FALSE),)</f>
        <v>0</v>
      </c>
      <c r="AB11" s="8">
        <f>IFERROR(VLOOKUP($A11,#REF!,28,FALSE),)</f>
        <v>0</v>
      </c>
    </row>
    <row r="12" spans="1:28" x14ac:dyDescent="0.2">
      <c r="A12" s="8">
        <f>Data!A54</f>
        <v>0</v>
      </c>
      <c r="B12" s="9">
        <f>IFERROR(VLOOKUP($A12,#REF!,34,FALSE),)</f>
        <v>0</v>
      </c>
      <c r="C12" s="9">
        <f>IFERROR(VLOOKUP($A12,#REF!,2,FALSE),)</f>
        <v>0</v>
      </c>
      <c r="D12" s="9">
        <f>IFERROR(VLOOKUP($A12,#REF!,3,FALSE),)</f>
        <v>0</v>
      </c>
      <c r="E12" s="9">
        <f>IFERROR(VLOOKUP($A12,#REF!,4,FALSE),)</f>
        <v>0</v>
      </c>
      <c r="F12" s="9">
        <f>IFERROR(VLOOKUP($A12,#REF!,6,FALSE),)</f>
        <v>0</v>
      </c>
      <c r="G12" s="9">
        <f>IFERROR(VLOOKUP($A12,#REF!,7,FALSE),)</f>
        <v>0</v>
      </c>
      <c r="H12" s="8">
        <f>IFERROR(VLOOKUP($A12,#REF!,8,FALSE),)</f>
        <v>0</v>
      </c>
      <c r="I12" s="8">
        <f>IFERROR(VLOOKUP($A12,#REF!,9,FALSE),)</f>
        <v>0</v>
      </c>
      <c r="J12" s="8">
        <f>IFERROR(VLOOKUP($A12,#REF!,10,FALSE),)</f>
        <v>0</v>
      </c>
      <c r="K12" s="8">
        <f>IFERROR(VLOOKUP($A12,#REF!,11,FALSE),)</f>
        <v>0</v>
      </c>
      <c r="L12" s="8">
        <f>IFERROR(VLOOKUP($A12,#REF!,12,FALSE),)</f>
        <v>0</v>
      </c>
      <c r="M12" s="8">
        <f>IFERROR(VLOOKUP($A12,#REF!,13,FALSE),)</f>
        <v>0</v>
      </c>
      <c r="N12" s="8">
        <f>IFERROR(VLOOKUP($A12,#REF!,14,FALSE),)</f>
        <v>0</v>
      </c>
      <c r="O12" s="8">
        <f>IFERROR(VLOOKUP($A12,#REF!,15,FALSE),)</f>
        <v>0</v>
      </c>
      <c r="P12" s="8">
        <f>IFERROR(VLOOKUP($A12,#REF!,16,FALSE),)</f>
        <v>0</v>
      </c>
      <c r="Q12" s="8">
        <f>IFERROR(VLOOKUP($A12,#REF!,17,FALSE),)</f>
        <v>0</v>
      </c>
      <c r="R12" s="8">
        <f>IFERROR(VLOOKUP($A12,#REF!,18,FALSE),)</f>
        <v>0</v>
      </c>
      <c r="S12" s="8">
        <f>IFERROR(VLOOKUP($A12,#REF!,19,FALSE),)</f>
        <v>0</v>
      </c>
      <c r="T12" s="8">
        <f>IFERROR(VLOOKUP($A12,#REF!,20,FALSE),)</f>
        <v>0</v>
      </c>
      <c r="U12" s="8">
        <f>IFERROR(VLOOKUP($A12,#REF!,21,FALSE),)</f>
        <v>0</v>
      </c>
      <c r="V12" s="8">
        <f>IFERROR(VLOOKUP($A12,#REF!,22,FALSE),)</f>
        <v>0</v>
      </c>
      <c r="W12" s="8">
        <f>IFERROR(VLOOKUP($A12,#REF!,23,FALSE),)</f>
        <v>0</v>
      </c>
      <c r="X12" s="8">
        <f>IFERROR(VLOOKUP($A12,#REF!,24,FALSE),)</f>
        <v>0</v>
      </c>
      <c r="Y12" s="8">
        <f>IFERROR(VLOOKUP($A12,#REF!,25,FALSE),)</f>
        <v>0</v>
      </c>
      <c r="Z12" s="8">
        <f>IFERROR(VLOOKUP($A12,#REF!,26,FALSE),)</f>
        <v>0</v>
      </c>
      <c r="AA12" s="8">
        <f>IFERROR(VLOOKUP($A12,#REF!,27,FALSE),)</f>
        <v>0</v>
      </c>
      <c r="AB12" s="8">
        <f>IFERROR(VLOOKUP($A12,#REF!,28,FALSE),)</f>
        <v>0</v>
      </c>
    </row>
    <row r="13" spans="1:28" x14ac:dyDescent="0.2">
      <c r="A13" s="8">
        <f>Data!A55</f>
        <v>0</v>
      </c>
      <c r="B13" s="9">
        <f>IFERROR(VLOOKUP($A13,#REF!,34,FALSE),)</f>
        <v>0</v>
      </c>
      <c r="C13" s="9">
        <f>IFERROR(VLOOKUP($A13,#REF!,2,FALSE),)</f>
        <v>0</v>
      </c>
      <c r="D13" s="9">
        <f>IFERROR(VLOOKUP($A13,#REF!,3,FALSE),)</f>
        <v>0</v>
      </c>
      <c r="E13" s="9">
        <f>IFERROR(VLOOKUP($A13,#REF!,4,FALSE),)</f>
        <v>0</v>
      </c>
      <c r="F13" s="9">
        <f>IFERROR(VLOOKUP($A13,#REF!,6,FALSE),)</f>
        <v>0</v>
      </c>
      <c r="G13" s="9">
        <f>IFERROR(VLOOKUP($A13,#REF!,7,FALSE),)</f>
        <v>0</v>
      </c>
      <c r="H13" s="8">
        <f>IFERROR(VLOOKUP($A13,#REF!,8,FALSE),)</f>
        <v>0</v>
      </c>
      <c r="I13" s="8">
        <f>IFERROR(VLOOKUP($A13,#REF!,9,FALSE),)</f>
        <v>0</v>
      </c>
      <c r="J13" s="8">
        <f>IFERROR(VLOOKUP($A13,#REF!,10,FALSE),)</f>
        <v>0</v>
      </c>
      <c r="K13" s="8">
        <f>IFERROR(VLOOKUP($A13,#REF!,11,FALSE),)</f>
        <v>0</v>
      </c>
      <c r="L13" s="8">
        <f>IFERROR(VLOOKUP($A13,#REF!,12,FALSE),)</f>
        <v>0</v>
      </c>
      <c r="M13" s="8">
        <f>IFERROR(VLOOKUP($A13,#REF!,13,FALSE),)</f>
        <v>0</v>
      </c>
      <c r="N13" s="8">
        <f>IFERROR(VLOOKUP($A13,#REF!,14,FALSE),)</f>
        <v>0</v>
      </c>
      <c r="O13" s="8">
        <f>IFERROR(VLOOKUP($A13,#REF!,15,FALSE),)</f>
        <v>0</v>
      </c>
      <c r="P13" s="8">
        <f>IFERROR(VLOOKUP($A13,#REF!,16,FALSE),)</f>
        <v>0</v>
      </c>
      <c r="Q13" s="8">
        <f>IFERROR(VLOOKUP($A13,#REF!,17,FALSE),)</f>
        <v>0</v>
      </c>
      <c r="R13" s="8">
        <f>IFERROR(VLOOKUP($A13,#REF!,18,FALSE),)</f>
        <v>0</v>
      </c>
      <c r="S13" s="8">
        <f>IFERROR(VLOOKUP($A13,#REF!,19,FALSE),)</f>
        <v>0</v>
      </c>
      <c r="T13" s="8">
        <f>IFERROR(VLOOKUP($A13,#REF!,20,FALSE),)</f>
        <v>0</v>
      </c>
      <c r="U13" s="8">
        <f>IFERROR(VLOOKUP($A13,#REF!,21,FALSE),)</f>
        <v>0</v>
      </c>
      <c r="V13" s="8">
        <f>IFERROR(VLOOKUP($A13,#REF!,22,FALSE),)</f>
        <v>0</v>
      </c>
      <c r="W13" s="8">
        <f>IFERROR(VLOOKUP($A13,#REF!,23,FALSE),)</f>
        <v>0</v>
      </c>
      <c r="X13" s="8">
        <f>IFERROR(VLOOKUP($A13,#REF!,24,FALSE),)</f>
        <v>0</v>
      </c>
      <c r="Y13" s="8">
        <f>IFERROR(VLOOKUP($A13,#REF!,25,FALSE),)</f>
        <v>0</v>
      </c>
      <c r="Z13" s="8">
        <f>IFERROR(VLOOKUP($A13,#REF!,26,FALSE),)</f>
        <v>0</v>
      </c>
      <c r="AA13" s="8">
        <f>IFERROR(VLOOKUP($A13,#REF!,27,FALSE),)</f>
        <v>0</v>
      </c>
      <c r="AB13" s="8">
        <f>IFERROR(VLOOKUP($A13,#REF!,28,FALSE),)</f>
        <v>0</v>
      </c>
    </row>
    <row r="14" spans="1:28" x14ac:dyDescent="0.2">
      <c r="A14" s="10"/>
    </row>
    <row r="17" spans="21:21" x14ac:dyDescent="0.2">
      <c r="U17" s="1"/>
    </row>
    <row r="18" spans="21:21" x14ac:dyDescent="0.2">
      <c r="U18" s="23"/>
    </row>
    <row r="19" spans="21:21" x14ac:dyDescent="0.2">
      <c r="U19" s="23"/>
    </row>
  </sheetData>
  <pageMargins left="0.7" right="0.7" top="0.75" bottom="0.75" header="0.3" footer="0.3"/>
  <pageSetup scale="87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5CA45-8335-47B7-BB4C-FA91CCA35190}">
  <sheetPr>
    <tabColor theme="7" tint="0.39997558519241921"/>
    <pageSetUpPr fitToPage="1"/>
  </sheetPr>
  <dimension ref="A1:AB19"/>
  <sheetViews>
    <sheetView workbookViewId="0"/>
  </sheetViews>
  <sheetFormatPr defaultColWidth="9.14453125" defaultRowHeight="15" x14ac:dyDescent="0.2"/>
  <cols>
    <col min="1" max="5" width="8.47265625" customWidth="1"/>
    <col min="6" max="6" width="11.703125" bestFit="1" customWidth="1"/>
    <col min="7" max="7" width="16.6796875" bestFit="1" customWidth="1"/>
    <col min="8" max="8" width="12.23828125" bestFit="1" customWidth="1"/>
    <col min="9" max="11" width="10.22265625" customWidth="1"/>
    <col min="12" max="12" width="9.01171875" customWidth="1"/>
    <col min="13" max="15" width="10.22265625" customWidth="1"/>
    <col min="16" max="16" width="9.01171875" customWidth="1"/>
    <col min="17" max="17" width="9.68359375" customWidth="1"/>
    <col min="18" max="20" width="10.22265625" customWidth="1"/>
    <col min="21" max="21" width="9.68359375" customWidth="1"/>
    <col min="22" max="24" width="10.22265625" customWidth="1"/>
    <col min="25" max="25" width="9.01171875" customWidth="1"/>
    <col min="26" max="28" width="10.22265625" customWidth="1"/>
  </cols>
  <sheetData>
    <row r="1" spans="1:28" ht="19.5" thickBot="1" x14ac:dyDescent="0.3">
      <c r="A1" s="7">
        <f>E4</f>
        <v>0</v>
      </c>
      <c r="B1" s="6"/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0.23</v>
      </c>
      <c r="C3" s="12"/>
      <c r="D3" s="14"/>
      <c r="E3" s="12"/>
      <c r="F3" s="12"/>
      <c r="G3" s="12"/>
      <c r="H3" s="11">
        <f>'Rain Totals'!H2</f>
        <v>0</v>
      </c>
      <c r="I3" s="11">
        <f>'Rain Totals'!I2</f>
        <v>0.03</v>
      </c>
      <c r="J3" s="11">
        <f>'Rain Totals'!J2</f>
        <v>0</v>
      </c>
      <c r="K3" s="11">
        <f>'Rain Totals'!K2</f>
        <v>0</v>
      </c>
      <c r="L3" s="11">
        <f>'Rain Totals'!L2</f>
        <v>0.2</v>
      </c>
      <c r="M3" s="11">
        <f>'Rain Totals'!M2</f>
        <v>0</v>
      </c>
      <c r="N3" s="11">
        <f>'Rain Totals'!N2</f>
        <v>0</v>
      </c>
      <c r="O3" s="11">
        <f>'Rain Totals'!O2</f>
        <v>0</v>
      </c>
      <c r="P3" s="11">
        <f>'Rain Totals'!P2</f>
        <v>0</v>
      </c>
      <c r="Q3" s="11">
        <f>'Rain Totals'!Q2</f>
        <v>0</v>
      </c>
      <c r="R3" s="11">
        <f>'Rain Totals'!R2</f>
        <v>0</v>
      </c>
      <c r="S3" s="11">
        <f>'Rain Totals'!S2</f>
        <v>0</v>
      </c>
      <c r="T3" s="11">
        <f>'Rain Totals'!T2</f>
        <v>0</v>
      </c>
      <c r="U3" s="11">
        <f>'Rain Totals'!U2</f>
        <v>0</v>
      </c>
      <c r="V3" s="11">
        <f>'Rain Totals'!V2</f>
        <v>0</v>
      </c>
      <c r="W3" s="11">
        <f>'Rain Totals'!W2</f>
        <v>0</v>
      </c>
      <c r="X3" s="11">
        <f>'Rain Totals'!X2</f>
        <v>0</v>
      </c>
      <c r="Y3" s="11">
        <f>'Rain Totals'!Y2</f>
        <v>0</v>
      </c>
      <c r="Z3" s="11">
        <f>'Rain Totals'!Z2</f>
        <v>0</v>
      </c>
      <c r="AA3" s="11">
        <f>'Rain Totals'!AA2</f>
        <v>0</v>
      </c>
      <c r="AB3" s="11">
        <f>'Rain Totals'!AB2</f>
        <v>0</v>
      </c>
    </row>
    <row r="4" spans="1:28" x14ac:dyDescent="0.2">
      <c r="A4" s="8" t="str">
        <f>Data!A56</f>
        <v>.ET 6</v>
      </c>
      <c r="B4" s="9">
        <f>IFERROR(VLOOKUP($A4,#REF!,34,FALSE),)</f>
        <v>0</v>
      </c>
      <c r="C4" s="9">
        <f>IFERROR(VLOOKUP($A4,#REF!,2,FALSE),)</f>
        <v>0</v>
      </c>
      <c r="D4" s="9">
        <f>IFERROR(VLOOKUP($A4,#REF!,3,FALSE),)</f>
        <v>0</v>
      </c>
      <c r="E4" s="9">
        <f>IFERROR(VLOOKUP($A4,#REF!,4,FALSE),)</f>
        <v>0</v>
      </c>
      <c r="F4" s="9">
        <f>IFERROR(VLOOKUP($A4,#REF!,6,FALSE),)</f>
        <v>0</v>
      </c>
      <c r="G4" s="9">
        <f>IFERROR(VLOOKUP($A4,#REF!,7,FALSE),)</f>
        <v>0</v>
      </c>
      <c r="H4" s="8">
        <f>IFERROR(VLOOKUP($A4,#REF!,8,FALSE),)</f>
        <v>0</v>
      </c>
      <c r="I4" s="8">
        <f>IFERROR(VLOOKUP($A4,#REF!,9,FALSE),)</f>
        <v>0</v>
      </c>
      <c r="J4" s="8">
        <f>IFERROR(VLOOKUP($A4,#REF!,10,FALSE),)</f>
        <v>0</v>
      </c>
      <c r="K4" s="8">
        <f>IFERROR(VLOOKUP($A4,#REF!,11,FALSE),)</f>
        <v>0</v>
      </c>
      <c r="L4" s="8">
        <f>IFERROR(VLOOKUP($A4,#REF!,12,FALSE),)</f>
        <v>0</v>
      </c>
      <c r="M4" s="8">
        <f>IFERROR(VLOOKUP($A4,#REF!,13,FALSE),)</f>
        <v>0</v>
      </c>
      <c r="N4" s="8">
        <f>IFERROR(VLOOKUP($A4,#REF!,14,FALSE),)</f>
        <v>0</v>
      </c>
      <c r="O4" s="8">
        <f>IFERROR(VLOOKUP($A4,#REF!,15,FALSE),)</f>
        <v>0</v>
      </c>
      <c r="P4" s="8">
        <f>IFERROR(VLOOKUP($A4,#REF!,16,FALSE),)</f>
        <v>0</v>
      </c>
      <c r="Q4" s="8">
        <f>IFERROR(VLOOKUP($A4,#REF!,17,FALSE),)</f>
        <v>0</v>
      </c>
      <c r="R4" s="8">
        <f>IFERROR(VLOOKUP($A4,#REF!,18,FALSE),)</f>
        <v>0</v>
      </c>
      <c r="S4" s="8">
        <f>IFERROR(VLOOKUP($A4,#REF!,19,FALSE),)</f>
        <v>0</v>
      </c>
      <c r="T4" s="8">
        <f>IFERROR(VLOOKUP($A4,#REF!,20,FALSE),)</f>
        <v>0</v>
      </c>
      <c r="U4" s="8">
        <f>IFERROR(VLOOKUP($A4,#REF!,21,FALSE),)</f>
        <v>0</v>
      </c>
      <c r="V4" s="8">
        <f>IFERROR(VLOOKUP($A4,#REF!,22,FALSE),)</f>
        <v>0</v>
      </c>
      <c r="W4" s="8">
        <f>IFERROR(VLOOKUP($A4,#REF!,23,FALSE),)</f>
        <v>0</v>
      </c>
      <c r="X4" s="8">
        <f>IFERROR(VLOOKUP($A4,#REF!,24,FALSE),)</f>
        <v>0</v>
      </c>
      <c r="Y4" s="8">
        <f>IFERROR(VLOOKUP($A4,#REF!,25,FALSE),)</f>
        <v>0</v>
      </c>
      <c r="Z4" s="8">
        <f>IFERROR(VLOOKUP($A4,#REF!,26,FALSE),)</f>
        <v>0</v>
      </c>
      <c r="AA4" s="8">
        <f>IFERROR(VLOOKUP($A4,#REF!,27,FALSE),)</f>
        <v>0</v>
      </c>
      <c r="AB4" s="8">
        <f>IFERROR(VLOOKUP($A4,#REF!,28,FALSE),)</f>
        <v>0</v>
      </c>
    </row>
    <row r="5" spans="1:28" x14ac:dyDescent="0.2">
      <c r="A5" s="8">
        <f>Data!A57</f>
        <v>0</v>
      </c>
      <c r="B5" s="9">
        <f>IFERROR(VLOOKUP($A5,#REF!,34,FALSE),)</f>
        <v>0</v>
      </c>
      <c r="C5" s="9">
        <f>IFERROR(VLOOKUP($A5,#REF!,2,FALSE),)</f>
        <v>0</v>
      </c>
      <c r="D5" s="9">
        <f>IFERROR(VLOOKUP($A5,#REF!,3,FALSE),)</f>
        <v>0</v>
      </c>
      <c r="E5" s="9">
        <f>IFERROR(VLOOKUP($A5,#REF!,4,FALSE),)</f>
        <v>0</v>
      </c>
      <c r="F5" s="9">
        <f>IFERROR(VLOOKUP($A5,#REF!,6,FALSE),)</f>
        <v>0</v>
      </c>
      <c r="G5" s="9">
        <f>IFERROR(VLOOKUP($A5,#REF!,7,FALSE),)</f>
        <v>0</v>
      </c>
      <c r="H5" s="8">
        <f>IFERROR(VLOOKUP($A5,#REF!,8,FALSE),)</f>
        <v>0</v>
      </c>
      <c r="I5" s="8">
        <f>IFERROR(VLOOKUP($A5,#REF!,9,FALSE),)</f>
        <v>0</v>
      </c>
      <c r="J5" s="8">
        <f>IFERROR(VLOOKUP($A5,#REF!,10,FALSE),)</f>
        <v>0</v>
      </c>
      <c r="K5" s="8">
        <f>IFERROR(VLOOKUP($A5,#REF!,11,FALSE),)</f>
        <v>0</v>
      </c>
      <c r="L5" s="8">
        <f>IFERROR(VLOOKUP($A5,#REF!,12,FALSE),)</f>
        <v>0</v>
      </c>
      <c r="M5" s="8">
        <f>IFERROR(VLOOKUP($A5,#REF!,13,FALSE),)</f>
        <v>0</v>
      </c>
      <c r="N5" s="8">
        <f>IFERROR(VLOOKUP($A5,#REF!,14,FALSE),)</f>
        <v>0</v>
      </c>
      <c r="O5" s="8">
        <f>IFERROR(VLOOKUP($A5,#REF!,15,FALSE),)</f>
        <v>0</v>
      </c>
      <c r="P5" s="8">
        <f>IFERROR(VLOOKUP($A5,#REF!,16,FALSE),)</f>
        <v>0</v>
      </c>
      <c r="Q5" s="8">
        <f>IFERROR(VLOOKUP($A5,#REF!,17,FALSE),)</f>
        <v>0</v>
      </c>
      <c r="R5" s="8">
        <f>IFERROR(VLOOKUP($A5,#REF!,18,FALSE),)</f>
        <v>0</v>
      </c>
      <c r="S5" s="8">
        <f>IFERROR(VLOOKUP($A5,#REF!,19,FALSE),)</f>
        <v>0</v>
      </c>
      <c r="T5" s="8">
        <f>IFERROR(VLOOKUP($A5,#REF!,20,FALSE),)</f>
        <v>0</v>
      </c>
      <c r="U5" s="8">
        <f>IFERROR(VLOOKUP($A5,#REF!,21,FALSE),)</f>
        <v>0</v>
      </c>
      <c r="V5" s="8">
        <f>IFERROR(VLOOKUP($A5,#REF!,22,FALSE),)</f>
        <v>0</v>
      </c>
      <c r="W5" s="8">
        <f>IFERROR(VLOOKUP($A5,#REF!,23,FALSE),)</f>
        <v>0</v>
      </c>
      <c r="X5" s="8">
        <f>IFERROR(VLOOKUP($A5,#REF!,24,FALSE),)</f>
        <v>0</v>
      </c>
      <c r="Y5" s="8">
        <f>IFERROR(VLOOKUP($A5,#REF!,25,FALSE),)</f>
        <v>0</v>
      </c>
      <c r="Z5" s="8">
        <f>IFERROR(VLOOKUP($A5,#REF!,26,FALSE),)</f>
        <v>0</v>
      </c>
      <c r="AA5" s="8">
        <f>IFERROR(VLOOKUP($A5,#REF!,27,FALSE),)</f>
        <v>0</v>
      </c>
      <c r="AB5" s="8">
        <f>IFERROR(VLOOKUP($A5,#REF!,28,FALSE),)</f>
        <v>0</v>
      </c>
    </row>
    <row r="6" spans="1:28" x14ac:dyDescent="0.2">
      <c r="A6" s="8">
        <f>Data!A58</f>
        <v>0</v>
      </c>
      <c r="B6" s="9">
        <f>IFERROR(VLOOKUP($A6,#REF!,34,FALSE),)</f>
        <v>0</v>
      </c>
      <c r="C6" s="9">
        <f>IFERROR(VLOOKUP($A6,#REF!,2,FALSE),)</f>
        <v>0</v>
      </c>
      <c r="D6" s="9">
        <f>IFERROR(VLOOKUP($A6,#REF!,3,FALSE),)</f>
        <v>0</v>
      </c>
      <c r="E6" s="9">
        <f>IFERROR(VLOOKUP($A6,#REF!,4,FALSE),)</f>
        <v>0</v>
      </c>
      <c r="F6" s="9">
        <f>IFERROR(VLOOKUP($A6,#REF!,6,FALSE),)</f>
        <v>0</v>
      </c>
      <c r="G6" s="9">
        <f>IFERROR(VLOOKUP($A6,#REF!,7,FALSE),)</f>
        <v>0</v>
      </c>
      <c r="H6" s="8">
        <f>IFERROR(VLOOKUP($A6,#REF!,8,FALSE),)</f>
        <v>0</v>
      </c>
      <c r="I6" s="8">
        <f>IFERROR(VLOOKUP($A6,#REF!,9,FALSE),)</f>
        <v>0</v>
      </c>
      <c r="J6" s="8">
        <f>IFERROR(VLOOKUP($A6,#REF!,10,FALSE),)</f>
        <v>0</v>
      </c>
      <c r="K6" s="8">
        <f>IFERROR(VLOOKUP($A6,#REF!,11,FALSE),)</f>
        <v>0</v>
      </c>
      <c r="L6" s="8">
        <f>IFERROR(VLOOKUP($A6,#REF!,12,FALSE),)</f>
        <v>0</v>
      </c>
      <c r="M6" s="8">
        <f>IFERROR(VLOOKUP($A6,#REF!,13,FALSE),)</f>
        <v>0</v>
      </c>
      <c r="N6" s="8">
        <f>IFERROR(VLOOKUP($A6,#REF!,14,FALSE),)</f>
        <v>0</v>
      </c>
      <c r="O6" s="8">
        <f>IFERROR(VLOOKUP($A6,#REF!,15,FALSE),)</f>
        <v>0</v>
      </c>
      <c r="P6" s="8">
        <f>IFERROR(VLOOKUP($A6,#REF!,16,FALSE),)</f>
        <v>0</v>
      </c>
      <c r="Q6" s="8">
        <f>IFERROR(VLOOKUP($A6,#REF!,17,FALSE),)</f>
        <v>0</v>
      </c>
      <c r="R6" s="8">
        <f>IFERROR(VLOOKUP($A6,#REF!,18,FALSE),)</f>
        <v>0</v>
      </c>
      <c r="S6" s="8">
        <f>IFERROR(VLOOKUP($A6,#REF!,19,FALSE),)</f>
        <v>0</v>
      </c>
      <c r="T6" s="8">
        <f>IFERROR(VLOOKUP($A6,#REF!,20,FALSE),)</f>
        <v>0</v>
      </c>
      <c r="U6" s="8">
        <f>IFERROR(VLOOKUP($A6,#REF!,21,FALSE),)</f>
        <v>0</v>
      </c>
      <c r="V6" s="8">
        <f>IFERROR(VLOOKUP($A6,#REF!,22,FALSE),)</f>
        <v>0</v>
      </c>
      <c r="W6" s="8">
        <f>IFERROR(VLOOKUP($A6,#REF!,23,FALSE),)</f>
        <v>0</v>
      </c>
      <c r="X6" s="8">
        <f>IFERROR(VLOOKUP($A6,#REF!,24,FALSE),)</f>
        <v>0</v>
      </c>
      <c r="Y6" s="8">
        <f>IFERROR(VLOOKUP($A6,#REF!,25,FALSE),)</f>
        <v>0</v>
      </c>
      <c r="Z6" s="8">
        <f>IFERROR(VLOOKUP($A6,#REF!,26,FALSE),)</f>
        <v>0</v>
      </c>
      <c r="AA6" s="8">
        <f>IFERROR(VLOOKUP($A6,#REF!,27,FALSE),)</f>
        <v>0</v>
      </c>
      <c r="AB6" s="8">
        <f>IFERROR(VLOOKUP($A6,#REF!,28,FALSE),)</f>
        <v>0</v>
      </c>
    </row>
    <row r="7" spans="1:28" x14ac:dyDescent="0.2">
      <c r="A7" s="8">
        <f>Data!A59</f>
        <v>0</v>
      </c>
      <c r="B7" s="9">
        <f>IFERROR(VLOOKUP($A7,#REF!,34,FALSE),)</f>
        <v>0</v>
      </c>
      <c r="C7" s="9">
        <f>IFERROR(VLOOKUP($A7,#REF!,2,FALSE),)</f>
        <v>0</v>
      </c>
      <c r="D7" s="9">
        <f>IFERROR(VLOOKUP($A7,#REF!,3,FALSE),)</f>
        <v>0</v>
      </c>
      <c r="E7" s="9">
        <f>IFERROR(VLOOKUP($A7,#REF!,4,FALSE),)</f>
        <v>0</v>
      </c>
      <c r="F7" s="9">
        <f>IFERROR(VLOOKUP($A7,#REF!,6,FALSE),)</f>
        <v>0</v>
      </c>
      <c r="G7" s="9">
        <f>IFERROR(VLOOKUP($A7,#REF!,7,FALSE),)</f>
        <v>0</v>
      </c>
      <c r="H7" s="8">
        <f>IFERROR(VLOOKUP($A7,#REF!,8,FALSE),)</f>
        <v>0</v>
      </c>
      <c r="I7" s="8">
        <f>IFERROR(VLOOKUP($A7,#REF!,9,FALSE),)</f>
        <v>0</v>
      </c>
      <c r="J7" s="8">
        <f>IFERROR(VLOOKUP($A7,#REF!,10,FALSE),)</f>
        <v>0</v>
      </c>
      <c r="K7" s="8">
        <f>IFERROR(VLOOKUP($A7,#REF!,11,FALSE),)</f>
        <v>0</v>
      </c>
      <c r="L7" s="8">
        <f>IFERROR(VLOOKUP($A7,#REF!,12,FALSE),)</f>
        <v>0</v>
      </c>
      <c r="M7" s="8">
        <f>IFERROR(VLOOKUP($A7,#REF!,13,FALSE),)</f>
        <v>0</v>
      </c>
      <c r="N7" s="8">
        <f>IFERROR(VLOOKUP($A7,#REF!,14,FALSE),)</f>
        <v>0</v>
      </c>
      <c r="O7" s="8">
        <f>IFERROR(VLOOKUP($A7,#REF!,15,FALSE),)</f>
        <v>0</v>
      </c>
      <c r="P7" s="8">
        <f>IFERROR(VLOOKUP($A7,#REF!,16,FALSE),)</f>
        <v>0</v>
      </c>
      <c r="Q7" s="8">
        <f>IFERROR(VLOOKUP($A7,#REF!,17,FALSE),)</f>
        <v>0</v>
      </c>
      <c r="R7" s="8">
        <f>IFERROR(VLOOKUP($A7,#REF!,18,FALSE),)</f>
        <v>0</v>
      </c>
      <c r="S7" s="8">
        <f>IFERROR(VLOOKUP($A7,#REF!,19,FALSE),)</f>
        <v>0</v>
      </c>
      <c r="T7" s="8">
        <f>IFERROR(VLOOKUP($A7,#REF!,20,FALSE),)</f>
        <v>0</v>
      </c>
      <c r="U7" s="8">
        <f>IFERROR(VLOOKUP($A7,#REF!,21,FALSE),)</f>
        <v>0</v>
      </c>
      <c r="V7" s="8">
        <f>IFERROR(VLOOKUP($A7,#REF!,22,FALSE),)</f>
        <v>0</v>
      </c>
      <c r="W7" s="8">
        <f>IFERROR(VLOOKUP($A7,#REF!,23,FALSE),)</f>
        <v>0</v>
      </c>
      <c r="X7" s="8">
        <f>IFERROR(VLOOKUP($A7,#REF!,24,FALSE),)</f>
        <v>0</v>
      </c>
      <c r="Y7" s="8">
        <f>IFERROR(VLOOKUP($A7,#REF!,25,FALSE),)</f>
        <v>0</v>
      </c>
      <c r="Z7" s="8">
        <f>IFERROR(VLOOKUP($A7,#REF!,26,FALSE),)</f>
        <v>0</v>
      </c>
      <c r="AA7" s="8">
        <f>IFERROR(VLOOKUP($A7,#REF!,27,FALSE),)</f>
        <v>0</v>
      </c>
      <c r="AB7" s="8">
        <f>IFERROR(VLOOKUP($A7,#REF!,28,FALSE),)</f>
        <v>0</v>
      </c>
    </row>
    <row r="8" spans="1:28" x14ac:dyDescent="0.2">
      <c r="A8" s="8">
        <f>Data!A60</f>
        <v>0</v>
      </c>
      <c r="B8" s="9">
        <f>IFERROR(VLOOKUP($A8,#REF!,34,FALSE),)</f>
        <v>0</v>
      </c>
      <c r="C8" s="9">
        <f>IFERROR(VLOOKUP($A8,#REF!,2,FALSE),)</f>
        <v>0</v>
      </c>
      <c r="D8" s="9">
        <f>IFERROR(VLOOKUP($A8,#REF!,3,FALSE),)</f>
        <v>0</v>
      </c>
      <c r="E8" s="9">
        <f>IFERROR(VLOOKUP($A8,#REF!,4,FALSE),)</f>
        <v>0</v>
      </c>
      <c r="F8" s="9">
        <f>IFERROR(VLOOKUP($A8,#REF!,6,FALSE),)</f>
        <v>0</v>
      </c>
      <c r="G8" s="9">
        <f>IFERROR(VLOOKUP($A8,#REF!,7,FALSE),)</f>
        <v>0</v>
      </c>
      <c r="H8" s="8">
        <f>IFERROR(VLOOKUP($A8,#REF!,8,FALSE),)</f>
        <v>0</v>
      </c>
      <c r="I8" s="8">
        <f>IFERROR(VLOOKUP($A8,#REF!,9,FALSE),)</f>
        <v>0</v>
      </c>
      <c r="J8" s="8">
        <f>IFERROR(VLOOKUP($A8,#REF!,10,FALSE),)</f>
        <v>0</v>
      </c>
      <c r="K8" s="8">
        <f>IFERROR(VLOOKUP($A8,#REF!,11,FALSE),)</f>
        <v>0</v>
      </c>
      <c r="L8" s="8">
        <f>IFERROR(VLOOKUP($A8,#REF!,12,FALSE),)</f>
        <v>0</v>
      </c>
      <c r="M8" s="8">
        <f>IFERROR(VLOOKUP($A8,#REF!,13,FALSE),)</f>
        <v>0</v>
      </c>
      <c r="N8" s="8">
        <f>IFERROR(VLOOKUP($A8,#REF!,14,FALSE),)</f>
        <v>0</v>
      </c>
      <c r="O8" s="8">
        <f>IFERROR(VLOOKUP($A8,#REF!,15,FALSE),)</f>
        <v>0</v>
      </c>
      <c r="P8" s="8">
        <f>IFERROR(VLOOKUP($A8,#REF!,16,FALSE),)</f>
        <v>0</v>
      </c>
      <c r="Q8" s="8">
        <f>IFERROR(VLOOKUP($A8,#REF!,17,FALSE),)</f>
        <v>0</v>
      </c>
      <c r="R8" s="8">
        <f>IFERROR(VLOOKUP($A8,#REF!,18,FALSE),)</f>
        <v>0</v>
      </c>
      <c r="S8" s="8">
        <f>IFERROR(VLOOKUP($A8,#REF!,19,FALSE),)</f>
        <v>0</v>
      </c>
      <c r="T8" s="8">
        <f>IFERROR(VLOOKUP($A8,#REF!,20,FALSE),)</f>
        <v>0</v>
      </c>
      <c r="U8" s="8">
        <f>IFERROR(VLOOKUP($A8,#REF!,21,FALSE),)</f>
        <v>0</v>
      </c>
      <c r="V8" s="8">
        <f>IFERROR(VLOOKUP($A8,#REF!,22,FALSE),)</f>
        <v>0</v>
      </c>
      <c r="W8" s="8">
        <f>IFERROR(VLOOKUP($A8,#REF!,23,FALSE),)</f>
        <v>0</v>
      </c>
      <c r="X8" s="8">
        <f>IFERROR(VLOOKUP($A8,#REF!,24,FALSE),)</f>
        <v>0</v>
      </c>
      <c r="Y8" s="8">
        <f>IFERROR(VLOOKUP($A8,#REF!,25,FALSE),)</f>
        <v>0</v>
      </c>
      <c r="Z8" s="8">
        <f>IFERROR(VLOOKUP($A8,#REF!,26,FALSE),)</f>
        <v>0</v>
      </c>
      <c r="AA8" s="8">
        <f>IFERROR(VLOOKUP($A8,#REF!,27,FALSE),)</f>
        <v>0</v>
      </c>
      <c r="AB8" s="8">
        <f>IFERROR(VLOOKUP($A8,#REF!,28,FALSE),)</f>
        <v>0</v>
      </c>
    </row>
    <row r="9" spans="1:28" x14ac:dyDescent="0.2">
      <c r="A9" s="8">
        <f>Data!A61</f>
        <v>0</v>
      </c>
      <c r="B9" s="9">
        <f>IFERROR(VLOOKUP($A9,#REF!,34,FALSE),)</f>
        <v>0</v>
      </c>
      <c r="C9" s="9">
        <f>IFERROR(VLOOKUP($A9,#REF!,2,FALSE),)</f>
        <v>0</v>
      </c>
      <c r="D9" s="9">
        <f>IFERROR(VLOOKUP($A9,#REF!,3,FALSE),)</f>
        <v>0</v>
      </c>
      <c r="E9" s="9">
        <f>IFERROR(VLOOKUP($A9,#REF!,4,FALSE),)</f>
        <v>0</v>
      </c>
      <c r="F9" s="9">
        <f>IFERROR(VLOOKUP($A9,#REF!,6,FALSE),)</f>
        <v>0</v>
      </c>
      <c r="G9" s="9">
        <f>IFERROR(VLOOKUP($A9,#REF!,7,FALSE),)</f>
        <v>0</v>
      </c>
      <c r="H9" s="8">
        <f>IFERROR(VLOOKUP($A9,#REF!,8,FALSE),)</f>
        <v>0</v>
      </c>
      <c r="I9" s="8">
        <f>IFERROR(VLOOKUP($A9,#REF!,9,FALSE),)</f>
        <v>0</v>
      </c>
      <c r="J9" s="8">
        <f>IFERROR(VLOOKUP($A9,#REF!,10,FALSE),)</f>
        <v>0</v>
      </c>
      <c r="K9" s="8">
        <f>IFERROR(VLOOKUP($A9,#REF!,11,FALSE),)</f>
        <v>0</v>
      </c>
      <c r="L9" s="8">
        <f>IFERROR(VLOOKUP($A9,#REF!,12,FALSE),)</f>
        <v>0</v>
      </c>
      <c r="M9" s="8">
        <f>IFERROR(VLOOKUP($A9,#REF!,13,FALSE),)</f>
        <v>0</v>
      </c>
      <c r="N9" s="8">
        <f>IFERROR(VLOOKUP($A9,#REF!,14,FALSE),)</f>
        <v>0</v>
      </c>
      <c r="O9" s="8">
        <f>IFERROR(VLOOKUP($A9,#REF!,15,FALSE),)</f>
        <v>0</v>
      </c>
      <c r="P9" s="8">
        <f>IFERROR(VLOOKUP($A9,#REF!,16,FALSE),)</f>
        <v>0</v>
      </c>
      <c r="Q9" s="8">
        <f>IFERROR(VLOOKUP($A9,#REF!,17,FALSE),)</f>
        <v>0</v>
      </c>
      <c r="R9" s="8">
        <f>IFERROR(VLOOKUP($A9,#REF!,18,FALSE),)</f>
        <v>0</v>
      </c>
      <c r="S9" s="8">
        <f>IFERROR(VLOOKUP($A9,#REF!,19,FALSE),)</f>
        <v>0</v>
      </c>
      <c r="T9" s="8">
        <f>IFERROR(VLOOKUP($A9,#REF!,20,FALSE),)</f>
        <v>0</v>
      </c>
      <c r="U9" s="8">
        <f>IFERROR(VLOOKUP($A9,#REF!,21,FALSE),)</f>
        <v>0</v>
      </c>
      <c r="V9" s="8">
        <f>IFERROR(VLOOKUP($A9,#REF!,22,FALSE),)</f>
        <v>0</v>
      </c>
      <c r="W9" s="8">
        <f>IFERROR(VLOOKUP($A9,#REF!,23,FALSE),)</f>
        <v>0</v>
      </c>
      <c r="X9" s="8">
        <f>IFERROR(VLOOKUP($A9,#REF!,24,FALSE),)</f>
        <v>0</v>
      </c>
      <c r="Y9" s="8">
        <f>IFERROR(VLOOKUP($A9,#REF!,25,FALSE),)</f>
        <v>0</v>
      </c>
      <c r="Z9" s="8">
        <f>IFERROR(VLOOKUP($A9,#REF!,26,FALSE),)</f>
        <v>0</v>
      </c>
      <c r="AA9" s="8">
        <f>IFERROR(VLOOKUP($A9,#REF!,27,FALSE),)</f>
        <v>0</v>
      </c>
      <c r="AB9" s="8">
        <f>IFERROR(VLOOKUP($A9,#REF!,28,FALSE),)</f>
        <v>0</v>
      </c>
    </row>
    <row r="10" spans="1:28" x14ac:dyDescent="0.2">
      <c r="A10" s="8">
        <f>Data!A62</f>
        <v>0</v>
      </c>
      <c r="B10" s="9">
        <f>IFERROR(VLOOKUP($A10,#REF!,34,FALSE),)</f>
        <v>0</v>
      </c>
      <c r="C10" s="9">
        <f>IFERROR(VLOOKUP($A10,#REF!,2,FALSE),)</f>
        <v>0</v>
      </c>
      <c r="D10" s="9">
        <f>IFERROR(VLOOKUP($A10,#REF!,3,FALSE),)</f>
        <v>0</v>
      </c>
      <c r="E10" s="9">
        <f>IFERROR(VLOOKUP($A10,#REF!,4,FALSE),)</f>
        <v>0</v>
      </c>
      <c r="F10" s="9">
        <f>IFERROR(VLOOKUP($A10,#REF!,6,FALSE),)</f>
        <v>0</v>
      </c>
      <c r="G10" s="9">
        <f>IFERROR(VLOOKUP($A10,#REF!,7,FALSE),)</f>
        <v>0</v>
      </c>
      <c r="H10" s="8">
        <f>IFERROR(VLOOKUP($A10,#REF!,8,FALSE),)</f>
        <v>0</v>
      </c>
      <c r="I10" s="8">
        <f>IFERROR(VLOOKUP($A10,#REF!,9,FALSE),)</f>
        <v>0</v>
      </c>
      <c r="J10" s="8">
        <f>IFERROR(VLOOKUP($A10,#REF!,10,FALSE),)</f>
        <v>0</v>
      </c>
      <c r="K10" s="8">
        <f>IFERROR(VLOOKUP($A10,#REF!,11,FALSE),)</f>
        <v>0</v>
      </c>
      <c r="L10" s="8">
        <f>IFERROR(VLOOKUP($A10,#REF!,12,FALSE),)</f>
        <v>0</v>
      </c>
      <c r="M10" s="8">
        <f>IFERROR(VLOOKUP($A10,#REF!,13,FALSE),)</f>
        <v>0</v>
      </c>
      <c r="N10" s="8">
        <f>IFERROR(VLOOKUP($A10,#REF!,14,FALSE),)</f>
        <v>0</v>
      </c>
      <c r="O10" s="8">
        <f>IFERROR(VLOOKUP($A10,#REF!,15,FALSE),)</f>
        <v>0</v>
      </c>
      <c r="P10" s="8">
        <f>IFERROR(VLOOKUP($A10,#REF!,16,FALSE),)</f>
        <v>0</v>
      </c>
      <c r="Q10" s="8">
        <f>IFERROR(VLOOKUP($A10,#REF!,17,FALSE),)</f>
        <v>0</v>
      </c>
      <c r="R10" s="8">
        <f>IFERROR(VLOOKUP($A10,#REF!,18,FALSE),)</f>
        <v>0</v>
      </c>
      <c r="S10" s="8">
        <f>IFERROR(VLOOKUP($A10,#REF!,19,FALSE),)</f>
        <v>0</v>
      </c>
      <c r="T10" s="8">
        <f>IFERROR(VLOOKUP($A10,#REF!,20,FALSE),)</f>
        <v>0</v>
      </c>
      <c r="U10" s="8">
        <f>IFERROR(VLOOKUP($A10,#REF!,21,FALSE),)</f>
        <v>0</v>
      </c>
      <c r="V10" s="8">
        <f>IFERROR(VLOOKUP($A10,#REF!,22,FALSE),)</f>
        <v>0</v>
      </c>
      <c r="W10" s="8">
        <f>IFERROR(VLOOKUP($A10,#REF!,23,FALSE),)</f>
        <v>0</v>
      </c>
      <c r="X10" s="8">
        <f>IFERROR(VLOOKUP($A10,#REF!,24,FALSE),)</f>
        <v>0</v>
      </c>
      <c r="Y10" s="8">
        <f>IFERROR(VLOOKUP($A10,#REF!,25,FALSE),)</f>
        <v>0</v>
      </c>
      <c r="Z10" s="8">
        <f>IFERROR(VLOOKUP($A10,#REF!,26,FALSE),)</f>
        <v>0</v>
      </c>
      <c r="AA10" s="8">
        <f>IFERROR(VLOOKUP($A10,#REF!,27,FALSE),)</f>
        <v>0</v>
      </c>
      <c r="AB10" s="8">
        <f>IFERROR(VLOOKUP($A10,#REF!,28,FALSE),)</f>
        <v>0</v>
      </c>
    </row>
    <row r="11" spans="1:28" x14ac:dyDescent="0.2">
      <c r="A11" s="8">
        <f>Data!A63</f>
        <v>0</v>
      </c>
      <c r="B11" s="9">
        <f>IFERROR(VLOOKUP($A11,#REF!,34,FALSE),)</f>
        <v>0</v>
      </c>
      <c r="C11" s="9">
        <f>IFERROR(VLOOKUP($A11,#REF!,2,FALSE),)</f>
        <v>0</v>
      </c>
      <c r="D11" s="9">
        <f>IFERROR(VLOOKUP($A11,#REF!,3,FALSE),)</f>
        <v>0</v>
      </c>
      <c r="E11" s="9">
        <f>IFERROR(VLOOKUP($A11,#REF!,4,FALSE),)</f>
        <v>0</v>
      </c>
      <c r="F11" s="9">
        <f>IFERROR(VLOOKUP($A11,#REF!,6,FALSE),)</f>
        <v>0</v>
      </c>
      <c r="G11" s="9">
        <f>IFERROR(VLOOKUP($A11,#REF!,7,FALSE),)</f>
        <v>0</v>
      </c>
      <c r="H11" s="8">
        <f>IFERROR(VLOOKUP($A11,#REF!,8,FALSE),)</f>
        <v>0</v>
      </c>
      <c r="I11" s="8">
        <f>IFERROR(VLOOKUP($A11,#REF!,9,FALSE),)</f>
        <v>0</v>
      </c>
      <c r="J11" s="8">
        <f>IFERROR(VLOOKUP($A11,#REF!,10,FALSE),)</f>
        <v>0</v>
      </c>
      <c r="K11" s="8">
        <f>IFERROR(VLOOKUP($A11,#REF!,11,FALSE),)</f>
        <v>0</v>
      </c>
      <c r="L11" s="8">
        <f>IFERROR(VLOOKUP($A11,#REF!,12,FALSE),)</f>
        <v>0</v>
      </c>
      <c r="M11" s="8">
        <f>IFERROR(VLOOKUP($A11,#REF!,13,FALSE),)</f>
        <v>0</v>
      </c>
      <c r="N11" s="8">
        <f>IFERROR(VLOOKUP($A11,#REF!,14,FALSE),)</f>
        <v>0</v>
      </c>
      <c r="O11" s="8">
        <f>IFERROR(VLOOKUP($A11,#REF!,15,FALSE),)</f>
        <v>0</v>
      </c>
      <c r="P11" s="8">
        <f>IFERROR(VLOOKUP($A11,#REF!,16,FALSE),)</f>
        <v>0</v>
      </c>
      <c r="Q11" s="8">
        <f>IFERROR(VLOOKUP($A11,#REF!,17,FALSE),)</f>
        <v>0</v>
      </c>
      <c r="R11" s="8">
        <f>IFERROR(VLOOKUP($A11,#REF!,18,FALSE),)</f>
        <v>0</v>
      </c>
      <c r="S11" s="8">
        <f>IFERROR(VLOOKUP($A11,#REF!,19,FALSE),)</f>
        <v>0</v>
      </c>
      <c r="T11" s="8">
        <f>IFERROR(VLOOKUP($A11,#REF!,20,FALSE),)</f>
        <v>0</v>
      </c>
      <c r="U11" s="8">
        <f>IFERROR(VLOOKUP($A11,#REF!,21,FALSE),)</f>
        <v>0</v>
      </c>
      <c r="V11" s="8">
        <f>IFERROR(VLOOKUP($A11,#REF!,22,FALSE),)</f>
        <v>0</v>
      </c>
      <c r="W11" s="8">
        <f>IFERROR(VLOOKUP($A11,#REF!,23,FALSE),)</f>
        <v>0</v>
      </c>
      <c r="X11" s="8">
        <f>IFERROR(VLOOKUP($A11,#REF!,24,FALSE),)</f>
        <v>0</v>
      </c>
      <c r="Y11" s="8">
        <f>IFERROR(VLOOKUP($A11,#REF!,25,FALSE),)</f>
        <v>0</v>
      </c>
      <c r="Z11" s="8">
        <f>IFERROR(VLOOKUP($A11,#REF!,26,FALSE),)</f>
        <v>0</v>
      </c>
      <c r="AA11" s="8">
        <f>IFERROR(VLOOKUP($A11,#REF!,27,FALSE),)</f>
        <v>0</v>
      </c>
      <c r="AB11" s="8">
        <f>IFERROR(VLOOKUP($A11,#REF!,28,FALSE),)</f>
        <v>0</v>
      </c>
    </row>
    <row r="12" spans="1:28" x14ac:dyDescent="0.2">
      <c r="A12" s="8">
        <f>Data!A64</f>
        <v>0</v>
      </c>
      <c r="B12" s="9">
        <f>IFERROR(VLOOKUP($A12,#REF!,34,FALSE),)</f>
        <v>0</v>
      </c>
      <c r="C12" s="9">
        <f>IFERROR(VLOOKUP($A12,#REF!,2,FALSE),)</f>
        <v>0</v>
      </c>
      <c r="D12" s="9">
        <f>IFERROR(VLOOKUP($A12,#REF!,3,FALSE),)</f>
        <v>0</v>
      </c>
      <c r="E12" s="9">
        <f>IFERROR(VLOOKUP($A12,#REF!,4,FALSE),)</f>
        <v>0</v>
      </c>
      <c r="F12" s="9">
        <f>IFERROR(VLOOKUP($A12,#REF!,6,FALSE),)</f>
        <v>0</v>
      </c>
      <c r="G12" s="9">
        <f>IFERROR(VLOOKUP($A12,#REF!,7,FALSE),)</f>
        <v>0</v>
      </c>
      <c r="H12" s="8">
        <f>IFERROR(VLOOKUP($A12,#REF!,8,FALSE),)</f>
        <v>0</v>
      </c>
      <c r="I12" s="8">
        <f>IFERROR(VLOOKUP($A12,#REF!,9,FALSE),)</f>
        <v>0</v>
      </c>
      <c r="J12" s="8">
        <f>IFERROR(VLOOKUP($A12,#REF!,10,FALSE),)</f>
        <v>0</v>
      </c>
      <c r="K12" s="8">
        <f>IFERROR(VLOOKUP($A12,#REF!,11,FALSE),)</f>
        <v>0</v>
      </c>
      <c r="L12" s="8">
        <f>IFERROR(VLOOKUP($A12,#REF!,12,FALSE),)</f>
        <v>0</v>
      </c>
      <c r="M12" s="8">
        <f>IFERROR(VLOOKUP($A12,#REF!,13,FALSE),)</f>
        <v>0</v>
      </c>
      <c r="N12" s="8">
        <f>IFERROR(VLOOKUP($A12,#REF!,14,FALSE),)</f>
        <v>0</v>
      </c>
      <c r="O12" s="8">
        <f>IFERROR(VLOOKUP($A12,#REF!,15,FALSE),)</f>
        <v>0</v>
      </c>
      <c r="P12" s="8">
        <f>IFERROR(VLOOKUP($A12,#REF!,16,FALSE),)</f>
        <v>0</v>
      </c>
      <c r="Q12" s="8">
        <f>IFERROR(VLOOKUP($A12,#REF!,17,FALSE),)</f>
        <v>0</v>
      </c>
      <c r="R12" s="8">
        <f>IFERROR(VLOOKUP($A12,#REF!,18,FALSE),)</f>
        <v>0</v>
      </c>
      <c r="S12" s="8">
        <f>IFERROR(VLOOKUP($A12,#REF!,19,FALSE),)</f>
        <v>0</v>
      </c>
      <c r="T12" s="8">
        <f>IFERROR(VLOOKUP($A12,#REF!,20,FALSE),)</f>
        <v>0</v>
      </c>
      <c r="U12" s="8">
        <f>IFERROR(VLOOKUP($A12,#REF!,21,FALSE),)</f>
        <v>0</v>
      </c>
      <c r="V12" s="8">
        <f>IFERROR(VLOOKUP($A12,#REF!,22,FALSE),)</f>
        <v>0</v>
      </c>
      <c r="W12" s="8">
        <f>IFERROR(VLOOKUP($A12,#REF!,23,FALSE),)</f>
        <v>0</v>
      </c>
      <c r="X12" s="8">
        <f>IFERROR(VLOOKUP($A12,#REF!,24,FALSE),)</f>
        <v>0</v>
      </c>
      <c r="Y12" s="8">
        <f>IFERROR(VLOOKUP($A12,#REF!,25,FALSE),)</f>
        <v>0</v>
      </c>
      <c r="Z12" s="8">
        <f>IFERROR(VLOOKUP($A12,#REF!,26,FALSE),)</f>
        <v>0</v>
      </c>
      <c r="AA12" s="8">
        <f>IFERROR(VLOOKUP($A12,#REF!,27,FALSE),)</f>
        <v>0</v>
      </c>
      <c r="AB12" s="8">
        <f>IFERROR(VLOOKUP($A12,#REF!,28,FALSE),)</f>
        <v>0</v>
      </c>
    </row>
    <row r="13" spans="1:28" x14ac:dyDescent="0.2">
      <c r="A13" s="8">
        <f>Data!A65</f>
        <v>0</v>
      </c>
      <c r="B13" s="9">
        <f>IFERROR(VLOOKUP($A13,#REF!,34,FALSE),)</f>
        <v>0</v>
      </c>
      <c r="C13" s="9">
        <f>IFERROR(VLOOKUP($A13,#REF!,2,FALSE),)</f>
        <v>0</v>
      </c>
      <c r="D13" s="9">
        <f>IFERROR(VLOOKUP($A13,#REF!,3,FALSE),)</f>
        <v>0</v>
      </c>
      <c r="E13" s="9">
        <f>IFERROR(VLOOKUP($A13,#REF!,4,FALSE),)</f>
        <v>0</v>
      </c>
      <c r="F13" s="9">
        <f>IFERROR(VLOOKUP($A13,#REF!,6,FALSE),)</f>
        <v>0</v>
      </c>
      <c r="G13" s="9">
        <f>IFERROR(VLOOKUP($A13,#REF!,7,FALSE),)</f>
        <v>0</v>
      </c>
      <c r="H13" s="8">
        <f>IFERROR(VLOOKUP($A13,#REF!,8,FALSE),)</f>
        <v>0</v>
      </c>
      <c r="I13" s="8">
        <f>IFERROR(VLOOKUP($A13,#REF!,9,FALSE),)</f>
        <v>0</v>
      </c>
      <c r="J13" s="8">
        <f>IFERROR(VLOOKUP($A13,#REF!,10,FALSE),)</f>
        <v>0</v>
      </c>
      <c r="K13" s="8">
        <f>IFERROR(VLOOKUP($A13,#REF!,11,FALSE),)</f>
        <v>0</v>
      </c>
      <c r="L13" s="8">
        <f>IFERROR(VLOOKUP($A13,#REF!,12,FALSE),)</f>
        <v>0</v>
      </c>
      <c r="M13" s="8">
        <f>IFERROR(VLOOKUP($A13,#REF!,13,FALSE),)</f>
        <v>0</v>
      </c>
      <c r="N13" s="8">
        <f>IFERROR(VLOOKUP($A13,#REF!,14,FALSE),)</f>
        <v>0</v>
      </c>
      <c r="O13" s="8">
        <f>IFERROR(VLOOKUP($A13,#REF!,15,FALSE),)</f>
        <v>0</v>
      </c>
      <c r="P13" s="8">
        <f>IFERROR(VLOOKUP($A13,#REF!,16,FALSE),)</f>
        <v>0</v>
      </c>
      <c r="Q13" s="8">
        <f>IFERROR(VLOOKUP($A13,#REF!,17,FALSE),)</f>
        <v>0</v>
      </c>
      <c r="R13" s="8">
        <f>IFERROR(VLOOKUP($A13,#REF!,18,FALSE),)</f>
        <v>0</v>
      </c>
      <c r="S13" s="8">
        <f>IFERROR(VLOOKUP($A13,#REF!,19,FALSE),)</f>
        <v>0</v>
      </c>
      <c r="T13" s="8">
        <f>IFERROR(VLOOKUP($A13,#REF!,20,FALSE),)</f>
        <v>0</v>
      </c>
      <c r="U13" s="8">
        <f>IFERROR(VLOOKUP($A13,#REF!,21,FALSE),)</f>
        <v>0</v>
      </c>
      <c r="V13" s="8">
        <f>IFERROR(VLOOKUP($A13,#REF!,22,FALSE),)</f>
        <v>0</v>
      </c>
      <c r="W13" s="8">
        <f>IFERROR(VLOOKUP($A13,#REF!,23,FALSE),)</f>
        <v>0</v>
      </c>
      <c r="X13" s="8">
        <f>IFERROR(VLOOKUP($A13,#REF!,24,FALSE),)</f>
        <v>0</v>
      </c>
      <c r="Y13" s="8">
        <f>IFERROR(VLOOKUP($A13,#REF!,25,FALSE),)</f>
        <v>0</v>
      </c>
      <c r="Z13" s="8">
        <f>IFERROR(VLOOKUP($A13,#REF!,26,FALSE),)</f>
        <v>0</v>
      </c>
      <c r="AA13" s="8">
        <f>IFERROR(VLOOKUP($A13,#REF!,27,FALSE),)</f>
        <v>0</v>
      </c>
      <c r="AB13" s="8">
        <f>IFERROR(VLOOKUP($A13,#REF!,28,FALSE),)</f>
        <v>0</v>
      </c>
    </row>
    <row r="14" spans="1:28" x14ac:dyDescent="0.2">
      <c r="A14" s="10"/>
    </row>
    <row r="17" spans="21:21" x14ac:dyDescent="0.2">
      <c r="U17" s="1"/>
    </row>
    <row r="18" spans="21:21" x14ac:dyDescent="0.2">
      <c r="U18" s="23"/>
    </row>
    <row r="19" spans="21:21" x14ac:dyDescent="0.2">
      <c r="U19" s="23"/>
    </row>
  </sheetData>
  <pageMargins left="0.7" right="0.7" top="0.75" bottom="0.75" header="0.3" footer="0.3"/>
  <pageSetup scale="87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2F334-C9E0-40B5-90E5-D84E3FF6A90C}">
  <sheetPr>
    <tabColor theme="7" tint="0.39997558519241921"/>
    <pageSetUpPr fitToPage="1"/>
  </sheetPr>
  <dimension ref="A1:AB19"/>
  <sheetViews>
    <sheetView workbookViewId="0"/>
  </sheetViews>
  <sheetFormatPr defaultColWidth="9.14453125" defaultRowHeight="15" x14ac:dyDescent="0.2"/>
  <cols>
    <col min="1" max="5" width="8.47265625" customWidth="1"/>
    <col min="6" max="6" width="11.703125" bestFit="1" customWidth="1"/>
    <col min="7" max="7" width="16.6796875" bestFit="1" customWidth="1"/>
    <col min="8" max="8" width="12.23828125" bestFit="1" customWidth="1"/>
    <col min="9" max="11" width="10.22265625" customWidth="1"/>
    <col min="12" max="12" width="9.01171875" customWidth="1"/>
    <col min="13" max="15" width="10.22265625" customWidth="1"/>
    <col min="16" max="16" width="9.01171875" customWidth="1"/>
    <col min="17" max="17" width="9.68359375" customWidth="1"/>
    <col min="18" max="20" width="10.22265625" customWidth="1"/>
    <col min="21" max="21" width="9.68359375" customWidth="1"/>
    <col min="22" max="24" width="10.22265625" customWidth="1"/>
    <col min="25" max="25" width="9.01171875" customWidth="1"/>
    <col min="26" max="28" width="10.22265625" customWidth="1"/>
  </cols>
  <sheetData>
    <row r="1" spans="1:28" ht="19.5" thickBot="1" x14ac:dyDescent="0.3">
      <c r="A1" s="7">
        <f>E4</f>
        <v>0</v>
      </c>
      <c r="B1" s="6"/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0.23</v>
      </c>
      <c r="C3" s="12"/>
      <c r="D3" s="14"/>
      <c r="E3" s="12"/>
      <c r="F3" s="12"/>
      <c r="G3" s="12"/>
      <c r="H3" s="11">
        <f>'Rain Totals'!H2</f>
        <v>0</v>
      </c>
      <c r="I3" s="11">
        <f>'Rain Totals'!I2</f>
        <v>0.03</v>
      </c>
      <c r="J3" s="11">
        <f>'Rain Totals'!J2</f>
        <v>0</v>
      </c>
      <c r="K3" s="11">
        <f>'Rain Totals'!K2</f>
        <v>0</v>
      </c>
      <c r="L3" s="11">
        <f>'Rain Totals'!L2</f>
        <v>0.2</v>
      </c>
      <c r="M3" s="11">
        <f>'Rain Totals'!M2</f>
        <v>0</v>
      </c>
      <c r="N3" s="11">
        <f>'Rain Totals'!N2</f>
        <v>0</v>
      </c>
      <c r="O3" s="11">
        <f>'Rain Totals'!O2</f>
        <v>0</v>
      </c>
      <c r="P3" s="11">
        <f>'Rain Totals'!P2</f>
        <v>0</v>
      </c>
      <c r="Q3" s="11">
        <f>'Rain Totals'!Q2</f>
        <v>0</v>
      </c>
      <c r="R3" s="11">
        <f>'Rain Totals'!R2</f>
        <v>0</v>
      </c>
      <c r="S3" s="11">
        <f>'Rain Totals'!S2</f>
        <v>0</v>
      </c>
      <c r="T3" s="11">
        <f>'Rain Totals'!T2</f>
        <v>0</v>
      </c>
      <c r="U3" s="11">
        <f>'Rain Totals'!U2</f>
        <v>0</v>
      </c>
      <c r="V3" s="11">
        <f>'Rain Totals'!V2</f>
        <v>0</v>
      </c>
      <c r="W3" s="11">
        <f>'Rain Totals'!W2</f>
        <v>0</v>
      </c>
      <c r="X3" s="11">
        <f>'Rain Totals'!X2</f>
        <v>0</v>
      </c>
      <c r="Y3" s="11">
        <f>'Rain Totals'!Y2</f>
        <v>0</v>
      </c>
      <c r="Z3" s="11">
        <f>'Rain Totals'!Z2</f>
        <v>0</v>
      </c>
      <c r="AA3" s="11">
        <f>'Rain Totals'!AA2</f>
        <v>0</v>
      </c>
      <c r="AB3" s="11">
        <f>'Rain Totals'!AB2</f>
        <v>0</v>
      </c>
    </row>
    <row r="4" spans="1:28" x14ac:dyDescent="0.2">
      <c r="A4" s="8" t="str">
        <f>Data!A66</f>
        <v>.ET 7</v>
      </c>
      <c r="B4" s="9">
        <f>IFERROR(VLOOKUP($A4,#REF!,34,FALSE),)</f>
        <v>0</v>
      </c>
      <c r="C4" s="9">
        <f>IFERROR(VLOOKUP($A4,#REF!,2,FALSE),)</f>
        <v>0</v>
      </c>
      <c r="D4" s="9">
        <f>IFERROR(VLOOKUP($A4,#REF!,3,FALSE),)</f>
        <v>0</v>
      </c>
      <c r="E4" s="9">
        <f>IFERROR(VLOOKUP($A4,#REF!,4,FALSE),)</f>
        <v>0</v>
      </c>
      <c r="F4" s="9">
        <f>IFERROR(VLOOKUP($A4,#REF!,6,FALSE),)</f>
        <v>0</v>
      </c>
      <c r="G4" s="9">
        <f>IFERROR(VLOOKUP($A4,#REF!,7,FALSE),)</f>
        <v>0</v>
      </c>
      <c r="H4" s="8">
        <f>IFERROR(VLOOKUP($A4,#REF!,8,FALSE),)</f>
        <v>0</v>
      </c>
      <c r="I4" s="8">
        <f>IFERROR(VLOOKUP($A4,#REF!,9,FALSE),)</f>
        <v>0</v>
      </c>
      <c r="J4" s="8">
        <f>IFERROR(VLOOKUP($A4,#REF!,10,FALSE),)</f>
        <v>0</v>
      </c>
      <c r="K4" s="8">
        <f>IFERROR(VLOOKUP($A4,#REF!,11,FALSE),)</f>
        <v>0</v>
      </c>
      <c r="L4" s="8">
        <f>IFERROR(VLOOKUP($A4,#REF!,12,FALSE),)</f>
        <v>0</v>
      </c>
      <c r="M4" s="8">
        <f>IFERROR(VLOOKUP($A4,#REF!,13,FALSE),)</f>
        <v>0</v>
      </c>
      <c r="N4" s="8">
        <f>IFERROR(VLOOKUP($A4,#REF!,14,FALSE),)</f>
        <v>0</v>
      </c>
      <c r="O4" s="8">
        <f>IFERROR(VLOOKUP($A4,#REF!,15,FALSE),)</f>
        <v>0</v>
      </c>
      <c r="P4" s="8">
        <f>IFERROR(VLOOKUP($A4,#REF!,16,FALSE),)</f>
        <v>0</v>
      </c>
      <c r="Q4" s="8">
        <f>IFERROR(VLOOKUP($A4,#REF!,17,FALSE),)</f>
        <v>0</v>
      </c>
      <c r="R4" s="8">
        <f>IFERROR(VLOOKUP($A4,#REF!,18,FALSE),)</f>
        <v>0</v>
      </c>
      <c r="S4" s="8">
        <f>IFERROR(VLOOKUP($A4,#REF!,19,FALSE),)</f>
        <v>0</v>
      </c>
      <c r="T4" s="8">
        <f>IFERROR(VLOOKUP($A4,#REF!,20,FALSE),)</f>
        <v>0</v>
      </c>
      <c r="U4" s="8">
        <f>IFERROR(VLOOKUP($A4,#REF!,21,FALSE),)</f>
        <v>0</v>
      </c>
      <c r="V4" s="8">
        <f>IFERROR(VLOOKUP($A4,#REF!,22,FALSE),)</f>
        <v>0</v>
      </c>
      <c r="W4" s="8">
        <f>IFERROR(VLOOKUP($A4,#REF!,23,FALSE),)</f>
        <v>0</v>
      </c>
      <c r="X4" s="8">
        <f>IFERROR(VLOOKUP($A4,#REF!,24,FALSE),)</f>
        <v>0</v>
      </c>
      <c r="Y4" s="8">
        <f>IFERROR(VLOOKUP($A4,#REF!,25,FALSE),)</f>
        <v>0</v>
      </c>
      <c r="Z4" s="8">
        <f>IFERROR(VLOOKUP($A4,#REF!,26,FALSE),)</f>
        <v>0</v>
      </c>
      <c r="AA4" s="8">
        <f>IFERROR(VLOOKUP($A4,#REF!,27,FALSE),)</f>
        <v>0</v>
      </c>
      <c r="AB4" s="8">
        <f>IFERROR(VLOOKUP($A4,#REF!,28,FALSE),)</f>
        <v>0</v>
      </c>
    </row>
    <row r="5" spans="1:28" x14ac:dyDescent="0.2">
      <c r="A5" s="8">
        <f>Data!A67</f>
        <v>0</v>
      </c>
      <c r="B5" s="9">
        <f>IFERROR(VLOOKUP($A5,#REF!,34,FALSE),)</f>
        <v>0</v>
      </c>
      <c r="C5" s="9">
        <f>IFERROR(VLOOKUP($A5,#REF!,2,FALSE),)</f>
        <v>0</v>
      </c>
      <c r="D5" s="9">
        <f>IFERROR(VLOOKUP($A5,#REF!,3,FALSE),)</f>
        <v>0</v>
      </c>
      <c r="E5" s="9">
        <f>IFERROR(VLOOKUP($A5,#REF!,4,FALSE),)</f>
        <v>0</v>
      </c>
      <c r="F5" s="9">
        <f>IFERROR(VLOOKUP($A5,#REF!,6,FALSE),)</f>
        <v>0</v>
      </c>
      <c r="G5" s="9">
        <f>IFERROR(VLOOKUP($A5,#REF!,7,FALSE),)</f>
        <v>0</v>
      </c>
      <c r="H5" s="8">
        <f>IFERROR(VLOOKUP($A5,#REF!,8,FALSE),)</f>
        <v>0</v>
      </c>
      <c r="I5" s="8">
        <f>IFERROR(VLOOKUP($A5,#REF!,9,FALSE),)</f>
        <v>0</v>
      </c>
      <c r="J5" s="8">
        <f>IFERROR(VLOOKUP($A5,#REF!,10,FALSE),)</f>
        <v>0</v>
      </c>
      <c r="K5" s="8">
        <f>IFERROR(VLOOKUP($A5,#REF!,11,FALSE),)</f>
        <v>0</v>
      </c>
      <c r="L5" s="8">
        <f>IFERROR(VLOOKUP($A5,#REF!,12,FALSE),)</f>
        <v>0</v>
      </c>
      <c r="M5" s="8">
        <f>IFERROR(VLOOKUP($A5,#REF!,13,FALSE),)</f>
        <v>0</v>
      </c>
      <c r="N5" s="8">
        <f>IFERROR(VLOOKUP($A5,#REF!,14,FALSE),)</f>
        <v>0</v>
      </c>
      <c r="O5" s="8">
        <f>IFERROR(VLOOKUP($A5,#REF!,15,FALSE),)</f>
        <v>0</v>
      </c>
      <c r="P5" s="8">
        <f>IFERROR(VLOOKUP($A5,#REF!,16,FALSE),)</f>
        <v>0</v>
      </c>
      <c r="Q5" s="8">
        <f>IFERROR(VLOOKUP($A5,#REF!,17,FALSE),)</f>
        <v>0</v>
      </c>
      <c r="R5" s="8">
        <f>IFERROR(VLOOKUP($A5,#REF!,18,FALSE),)</f>
        <v>0</v>
      </c>
      <c r="S5" s="8">
        <f>IFERROR(VLOOKUP($A5,#REF!,19,FALSE),)</f>
        <v>0</v>
      </c>
      <c r="T5" s="8">
        <f>IFERROR(VLOOKUP($A5,#REF!,20,FALSE),)</f>
        <v>0</v>
      </c>
      <c r="U5" s="8">
        <f>IFERROR(VLOOKUP($A5,#REF!,21,FALSE),)</f>
        <v>0</v>
      </c>
      <c r="V5" s="8">
        <f>IFERROR(VLOOKUP($A5,#REF!,22,FALSE),)</f>
        <v>0</v>
      </c>
      <c r="W5" s="8">
        <f>IFERROR(VLOOKUP($A5,#REF!,23,FALSE),)</f>
        <v>0</v>
      </c>
      <c r="X5" s="8">
        <f>IFERROR(VLOOKUP($A5,#REF!,24,FALSE),)</f>
        <v>0</v>
      </c>
      <c r="Y5" s="8">
        <f>IFERROR(VLOOKUP($A5,#REF!,25,FALSE),)</f>
        <v>0</v>
      </c>
      <c r="Z5" s="8">
        <f>IFERROR(VLOOKUP($A5,#REF!,26,FALSE),)</f>
        <v>0</v>
      </c>
      <c r="AA5" s="8">
        <f>IFERROR(VLOOKUP($A5,#REF!,27,FALSE),)</f>
        <v>0</v>
      </c>
      <c r="AB5" s="8">
        <f>IFERROR(VLOOKUP($A5,#REF!,28,FALSE),)</f>
        <v>0</v>
      </c>
    </row>
    <row r="6" spans="1:28" x14ac:dyDescent="0.2">
      <c r="A6" s="8">
        <f>Data!A68</f>
        <v>0</v>
      </c>
      <c r="B6" s="9">
        <f>IFERROR(VLOOKUP($A6,#REF!,34,FALSE),)</f>
        <v>0</v>
      </c>
      <c r="C6" s="9">
        <f>IFERROR(VLOOKUP($A6,#REF!,2,FALSE),)</f>
        <v>0</v>
      </c>
      <c r="D6" s="9">
        <f>IFERROR(VLOOKUP($A6,#REF!,3,FALSE),)</f>
        <v>0</v>
      </c>
      <c r="E6" s="9">
        <f>IFERROR(VLOOKUP($A6,#REF!,4,FALSE),)</f>
        <v>0</v>
      </c>
      <c r="F6" s="9">
        <f>IFERROR(VLOOKUP($A6,#REF!,6,FALSE),)</f>
        <v>0</v>
      </c>
      <c r="G6" s="9">
        <f>IFERROR(VLOOKUP($A6,#REF!,7,FALSE),)</f>
        <v>0</v>
      </c>
      <c r="H6" s="8">
        <f>IFERROR(VLOOKUP($A6,#REF!,8,FALSE),)</f>
        <v>0</v>
      </c>
      <c r="I6" s="8">
        <f>IFERROR(VLOOKUP($A6,#REF!,9,FALSE),)</f>
        <v>0</v>
      </c>
      <c r="J6" s="8">
        <f>IFERROR(VLOOKUP($A6,#REF!,10,FALSE),)</f>
        <v>0</v>
      </c>
      <c r="K6" s="8">
        <f>IFERROR(VLOOKUP($A6,#REF!,11,FALSE),)</f>
        <v>0</v>
      </c>
      <c r="L6" s="8">
        <f>IFERROR(VLOOKUP($A6,#REF!,12,FALSE),)</f>
        <v>0</v>
      </c>
      <c r="M6" s="8">
        <f>IFERROR(VLOOKUP($A6,#REF!,13,FALSE),)</f>
        <v>0</v>
      </c>
      <c r="N6" s="8">
        <f>IFERROR(VLOOKUP($A6,#REF!,14,FALSE),)</f>
        <v>0</v>
      </c>
      <c r="O6" s="8">
        <f>IFERROR(VLOOKUP($A6,#REF!,15,FALSE),)</f>
        <v>0</v>
      </c>
      <c r="P6" s="8">
        <f>IFERROR(VLOOKUP($A6,#REF!,16,FALSE),)</f>
        <v>0</v>
      </c>
      <c r="Q6" s="8">
        <f>IFERROR(VLOOKUP($A6,#REF!,17,FALSE),)</f>
        <v>0</v>
      </c>
      <c r="R6" s="8">
        <f>IFERROR(VLOOKUP($A6,#REF!,18,FALSE),)</f>
        <v>0</v>
      </c>
      <c r="S6" s="8">
        <f>IFERROR(VLOOKUP($A6,#REF!,19,FALSE),)</f>
        <v>0</v>
      </c>
      <c r="T6" s="8">
        <f>IFERROR(VLOOKUP($A6,#REF!,20,FALSE),)</f>
        <v>0</v>
      </c>
      <c r="U6" s="8">
        <f>IFERROR(VLOOKUP($A6,#REF!,21,FALSE),)</f>
        <v>0</v>
      </c>
      <c r="V6" s="8">
        <f>IFERROR(VLOOKUP($A6,#REF!,22,FALSE),)</f>
        <v>0</v>
      </c>
      <c r="W6" s="8">
        <f>IFERROR(VLOOKUP($A6,#REF!,23,FALSE),)</f>
        <v>0</v>
      </c>
      <c r="X6" s="8">
        <f>IFERROR(VLOOKUP($A6,#REF!,24,FALSE),)</f>
        <v>0</v>
      </c>
      <c r="Y6" s="8">
        <f>IFERROR(VLOOKUP($A6,#REF!,25,FALSE),)</f>
        <v>0</v>
      </c>
      <c r="Z6" s="8">
        <f>IFERROR(VLOOKUP($A6,#REF!,26,FALSE),)</f>
        <v>0</v>
      </c>
      <c r="AA6" s="8">
        <f>IFERROR(VLOOKUP($A6,#REF!,27,FALSE),)</f>
        <v>0</v>
      </c>
      <c r="AB6" s="8">
        <f>IFERROR(VLOOKUP($A6,#REF!,28,FALSE),)</f>
        <v>0</v>
      </c>
    </row>
    <row r="7" spans="1:28" x14ac:dyDescent="0.2">
      <c r="A7" s="8">
        <f>Data!A69</f>
        <v>0</v>
      </c>
      <c r="B7" s="9">
        <f>IFERROR(VLOOKUP($A7,#REF!,34,FALSE),)</f>
        <v>0</v>
      </c>
      <c r="C7" s="9">
        <f>IFERROR(VLOOKUP($A7,#REF!,2,FALSE),)</f>
        <v>0</v>
      </c>
      <c r="D7" s="9">
        <f>IFERROR(VLOOKUP($A7,#REF!,3,FALSE),)</f>
        <v>0</v>
      </c>
      <c r="E7" s="9">
        <f>IFERROR(VLOOKUP($A7,#REF!,4,FALSE),)</f>
        <v>0</v>
      </c>
      <c r="F7" s="9">
        <f>IFERROR(VLOOKUP($A7,#REF!,6,FALSE),)</f>
        <v>0</v>
      </c>
      <c r="G7" s="9">
        <f>IFERROR(VLOOKUP($A7,#REF!,7,FALSE),)</f>
        <v>0</v>
      </c>
      <c r="H7" s="8">
        <f>IFERROR(VLOOKUP($A7,#REF!,8,FALSE),)</f>
        <v>0</v>
      </c>
      <c r="I7" s="8">
        <f>IFERROR(VLOOKUP($A7,#REF!,9,FALSE),)</f>
        <v>0</v>
      </c>
      <c r="J7" s="8">
        <f>IFERROR(VLOOKUP($A7,#REF!,10,FALSE),)</f>
        <v>0</v>
      </c>
      <c r="K7" s="8">
        <f>IFERROR(VLOOKUP($A7,#REF!,11,FALSE),)</f>
        <v>0</v>
      </c>
      <c r="L7" s="8">
        <f>IFERROR(VLOOKUP($A7,#REF!,12,FALSE),)</f>
        <v>0</v>
      </c>
      <c r="M7" s="8">
        <f>IFERROR(VLOOKUP($A7,#REF!,13,FALSE),)</f>
        <v>0</v>
      </c>
      <c r="N7" s="8">
        <f>IFERROR(VLOOKUP($A7,#REF!,14,FALSE),)</f>
        <v>0</v>
      </c>
      <c r="O7" s="8">
        <f>IFERROR(VLOOKUP($A7,#REF!,15,FALSE),)</f>
        <v>0</v>
      </c>
      <c r="P7" s="8">
        <f>IFERROR(VLOOKUP($A7,#REF!,16,FALSE),)</f>
        <v>0</v>
      </c>
      <c r="Q7" s="8">
        <f>IFERROR(VLOOKUP($A7,#REF!,17,FALSE),)</f>
        <v>0</v>
      </c>
      <c r="R7" s="8">
        <f>IFERROR(VLOOKUP($A7,#REF!,18,FALSE),)</f>
        <v>0</v>
      </c>
      <c r="S7" s="8">
        <f>IFERROR(VLOOKUP($A7,#REF!,19,FALSE),)</f>
        <v>0</v>
      </c>
      <c r="T7" s="8">
        <f>IFERROR(VLOOKUP($A7,#REF!,20,FALSE),)</f>
        <v>0</v>
      </c>
      <c r="U7" s="8">
        <f>IFERROR(VLOOKUP($A7,#REF!,21,FALSE),)</f>
        <v>0</v>
      </c>
      <c r="V7" s="8">
        <f>IFERROR(VLOOKUP($A7,#REF!,22,FALSE),)</f>
        <v>0</v>
      </c>
      <c r="W7" s="8">
        <f>IFERROR(VLOOKUP($A7,#REF!,23,FALSE),)</f>
        <v>0</v>
      </c>
      <c r="X7" s="8">
        <f>IFERROR(VLOOKUP($A7,#REF!,24,FALSE),)</f>
        <v>0</v>
      </c>
      <c r="Y7" s="8">
        <f>IFERROR(VLOOKUP($A7,#REF!,25,FALSE),)</f>
        <v>0</v>
      </c>
      <c r="Z7" s="8">
        <f>IFERROR(VLOOKUP($A7,#REF!,26,FALSE),)</f>
        <v>0</v>
      </c>
      <c r="AA7" s="8">
        <f>IFERROR(VLOOKUP($A7,#REF!,27,FALSE),)</f>
        <v>0</v>
      </c>
      <c r="AB7" s="8">
        <f>IFERROR(VLOOKUP($A7,#REF!,28,FALSE),)</f>
        <v>0</v>
      </c>
    </row>
    <row r="8" spans="1:28" x14ac:dyDescent="0.2">
      <c r="A8" s="8">
        <f>Data!A70</f>
        <v>0</v>
      </c>
      <c r="B8" s="9">
        <f>IFERROR(VLOOKUP($A8,#REF!,34,FALSE),)</f>
        <v>0</v>
      </c>
      <c r="C8" s="9">
        <f>IFERROR(VLOOKUP($A8,#REF!,2,FALSE),)</f>
        <v>0</v>
      </c>
      <c r="D8" s="9">
        <f>IFERROR(VLOOKUP($A8,#REF!,3,FALSE),)</f>
        <v>0</v>
      </c>
      <c r="E8" s="9">
        <f>IFERROR(VLOOKUP($A8,#REF!,4,FALSE),)</f>
        <v>0</v>
      </c>
      <c r="F8" s="9">
        <f>IFERROR(VLOOKUP($A8,#REF!,6,FALSE),)</f>
        <v>0</v>
      </c>
      <c r="G8" s="9">
        <f>IFERROR(VLOOKUP($A8,#REF!,7,FALSE),)</f>
        <v>0</v>
      </c>
      <c r="H8" s="8">
        <f>IFERROR(VLOOKUP($A8,#REF!,8,FALSE),)</f>
        <v>0</v>
      </c>
      <c r="I8" s="8">
        <f>IFERROR(VLOOKUP($A8,#REF!,9,FALSE),)</f>
        <v>0</v>
      </c>
      <c r="J8" s="8">
        <f>IFERROR(VLOOKUP($A8,#REF!,10,FALSE),)</f>
        <v>0</v>
      </c>
      <c r="K8" s="8">
        <f>IFERROR(VLOOKUP($A8,#REF!,11,FALSE),)</f>
        <v>0</v>
      </c>
      <c r="L8" s="8">
        <f>IFERROR(VLOOKUP($A8,#REF!,12,FALSE),)</f>
        <v>0</v>
      </c>
      <c r="M8" s="8">
        <f>IFERROR(VLOOKUP($A8,#REF!,13,FALSE),)</f>
        <v>0</v>
      </c>
      <c r="N8" s="8">
        <f>IFERROR(VLOOKUP($A8,#REF!,14,FALSE),)</f>
        <v>0</v>
      </c>
      <c r="O8" s="8">
        <f>IFERROR(VLOOKUP($A8,#REF!,15,FALSE),)</f>
        <v>0</v>
      </c>
      <c r="P8" s="8">
        <f>IFERROR(VLOOKUP($A8,#REF!,16,FALSE),)</f>
        <v>0</v>
      </c>
      <c r="Q8" s="8">
        <f>IFERROR(VLOOKUP($A8,#REF!,17,FALSE),)</f>
        <v>0</v>
      </c>
      <c r="R8" s="8">
        <f>IFERROR(VLOOKUP($A8,#REF!,18,FALSE),)</f>
        <v>0</v>
      </c>
      <c r="S8" s="8">
        <f>IFERROR(VLOOKUP($A8,#REF!,19,FALSE),)</f>
        <v>0</v>
      </c>
      <c r="T8" s="8">
        <f>IFERROR(VLOOKUP($A8,#REF!,20,FALSE),)</f>
        <v>0</v>
      </c>
      <c r="U8" s="8">
        <f>IFERROR(VLOOKUP($A8,#REF!,21,FALSE),)</f>
        <v>0</v>
      </c>
      <c r="V8" s="8">
        <f>IFERROR(VLOOKUP($A8,#REF!,22,FALSE),)</f>
        <v>0</v>
      </c>
      <c r="W8" s="8">
        <f>IFERROR(VLOOKUP($A8,#REF!,23,FALSE),)</f>
        <v>0</v>
      </c>
      <c r="X8" s="8">
        <f>IFERROR(VLOOKUP($A8,#REF!,24,FALSE),)</f>
        <v>0</v>
      </c>
      <c r="Y8" s="8">
        <f>IFERROR(VLOOKUP($A8,#REF!,25,FALSE),)</f>
        <v>0</v>
      </c>
      <c r="Z8" s="8">
        <f>IFERROR(VLOOKUP($A8,#REF!,26,FALSE),)</f>
        <v>0</v>
      </c>
      <c r="AA8" s="8">
        <f>IFERROR(VLOOKUP($A8,#REF!,27,FALSE),)</f>
        <v>0</v>
      </c>
      <c r="AB8" s="8">
        <f>IFERROR(VLOOKUP($A8,#REF!,28,FALSE),)</f>
        <v>0</v>
      </c>
    </row>
    <row r="9" spans="1:28" x14ac:dyDescent="0.2">
      <c r="A9" s="8">
        <f>Data!A71</f>
        <v>0</v>
      </c>
      <c r="B9" s="9">
        <f>IFERROR(VLOOKUP($A9,#REF!,34,FALSE),)</f>
        <v>0</v>
      </c>
      <c r="C9" s="9">
        <f>IFERROR(VLOOKUP($A9,#REF!,2,FALSE),)</f>
        <v>0</v>
      </c>
      <c r="D9" s="9">
        <f>IFERROR(VLOOKUP($A9,#REF!,3,FALSE),)</f>
        <v>0</v>
      </c>
      <c r="E9" s="9">
        <f>IFERROR(VLOOKUP($A9,#REF!,4,FALSE),)</f>
        <v>0</v>
      </c>
      <c r="F9" s="9">
        <f>IFERROR(VLOOKUP($A9,#REF!,6,FALSE),)</f>
        <v>0</v>
      </c>
      <c r="G9" s="9">
        <f>IFERROR(VLOOKUP($A9,#REF!,7,FALSE),)</f>
        <v>0</v>
      </c>
      <c r="H9" s="8">
        <f>IFERROR(VLOOKUP($A9,#REF!,8,FALSE),)</f>
        <v>0</v>
      </c>
      <c r="I9" s="8">
        <f>IFERROR(VLOOKUP($A9,#REF!,9,FALSE),)</f>
        <v>0</v>
      </c>
      <c r="J9" s="8">
        <f>IFERROR(VLOOKUP($A9,#REF!,10,FALSE),)</f>
        <v>0</v>
      </c>
      <c r="K9" s="8">
        <f>IFERROR(VLOOKUP($A9,#REF!,11,FALSE),)</f>
        <v>0</v>
      </c>
      <c r="L9" s="8">
        <f>IFERROR(VLOOKUP($A9,#REF!,12,FALSE),)</f>
        <v>0</v>
      </c>
      <c r="M9" s="8">
        <f>IFERROR(VLOOKUP($A9,#REF!,13,FALSE),)</f>
        <v>0</v>
      </c>
      <c r="N9" s="8">
        <f>IFERROR(VLOOKUP($A9,#REF!,14,FALSE),)</f>
        <v>0</v>
      </c>
      <c r="O9" s="8">
        <f>IFERROR(VLOOKUP($A9,#REF!,15,FALSE),)</f>
        <v>0</v>
      </c>
      <c r="P9" s="8">
        <f>IFERROR(VLOOKUP($A9,#REF!,16,FALSE),)</f>
        <v>0</v>
      </c>
      <c r="Q9" s="8">
        <f>IFERROR(VLOOKUP($A9,#REF!,17,FALSE),)</f>
        <v>0</v>
      </c>
      <c r="R9" s="8">
        <f>IFERROR(VLOOKUP($A9,#REF!,18,FALSE),)</f>
        <v>0</v>
      </c>
      <c r="S9" s="8">
        <f>IFERROR(VLOOKUP($A9,#REF!,19,FALSE),)</f>
        <v>0</v>
      </c>
      <c r="T9" s="8">
        <f>IFERROR(VLOOKUP($A9,#REF!,20,FALSE),)</f>
        <v>0</v>
      </c>
      <c r="U9" s="8">
        <f>IFERROR(VLOOKUP($A9,#REF!,21,FALSE),)</f>
        <v>0</v>
      </c>
      <c r="V9" s="8">
        <f>IFERROR(VLOOKUP($A9,#REF!,22,FALSE),)</f>
        <v>0</v>
      </c>
      <c r="W9" s="8">
        <f>IFERROR(VLOOKUP($A9,#REF!,23,FALSE),)</f>
        <v>0</v>
      </c>
      <c r="X9" s="8">
        <f>IFERROR(VLOOKUP($A9,#REF!,24,FALSE),)</f>
        <v>0</v>
      </c>
      <c r="Y9" s="8">
        <f>IFERROR(VLOOKUP($A9,#REF!,25,FALSE),)</f>
        <v>0</v>
      </c>
      <c r="Z9" s="8">
        <f>IFERROR(VLOOKUP($A9,#REF!,26,FALSE),)</f>
        <v>0</v>
      </c>
      <c r="AA9" s="8">
        <f>IFERROR(VLOOKUP($A9,#REF!,27,FALSE),)</f>
        <v>0</v>
      </c>
      <c r="AB9" s="8">
        <f>IFERROR(VLOOKUP($A9,#REF!,28,FALSE),)</f>
        <v>0</v>
      </c>
    </row>
    <row r="10" spans="1:28" x14ac:dyDescent="0.2">
      <c r="A10" s="8">
        <f>Data!A72</f>
        <v>0</v>
      </c>
      <c r="B10" s="9">
        <f>IFERROR(VLOOKUP($A10,#REF!,34,FALSE),)</f>
        <v>0</v>
      </c>
      <c r="C10" s="9">
        <f>IFERROR(VLOOKUP($A10,#REF!,2,FALSE),)</f>
        <v>0</v>
      </c>
      <c r="D10" s="9">
        <f>IFERROR(VLOOKUP($A10,#REF!,3,FALSE),)</f>
        <v>0</v>
      </c>
      <c r="E10" s="9">
        <f>IFERROR(VLOOKUP($A10,#REF!,4,FALSE),)</f>
        <v>0</v>
      </c>
      <c r="F10" s="9">
        <f>IFERROR(VLOOKUP($A10,#REF!,6,FALSE),)</f>
        <v>0</v>
      </c>
      <c r="G10" s="9">
        <f>IFERROR(VLOOKUP($A10,#REF!,7,FALSE),)</f>
        <v>0</v>
      </c>
      <c r="H10" s="8">
        <f>IFERROR(VLOOKUP($A10,#REF!,8,FALSE),)</f>
        <v>0</v>
      </c>
      <c r="I10" s="8">
        <f>IFERROR(VLOOKUP($A10,#REF!,9,FALSE),)</f>
        <v>0</v>
      </c>
      <c r="J10" s="8">
        <f>IFERROR(VLOOKUP($A10,#REF!,10,FALSE),)</f>
        <v>0</v>
      </c>
      <c r="K10" s="8">
        <f>IFERROR(VLOOKUP($A10,#REF!,11,FALSE),)</f>
        <v>0</v>
      </c>
      <c r="L10" s="8">
        <f>IFERROR(VLOOKUP($A10,#REF!,12,FALSE),)</f>
        <v>0</v>
      </c>
      <c r="M10" s="8">
        <f>IFERROR(VLOOKUP($A10,#REF!,13,FALSE),)</f>
        <v>0</v>
      </c>
      <c r="N10" s="8">
        <f>IFERROR(VLOOKUP($A10,#REF!,14,FALSE),)</f>
        <v>0</v>
      </c>
      <c r="O10" s="8">
        <f>IFERROR(VLOOKUP($A10,#REF!,15,FALSE),)</f>
        <v>0</v>
      </c>
      <c r="P10" s="8">
        <f>IFERROR(VLOOKUP($A10,#REF!,16,FALSE),)</f>
        <v>0</v>
      </c>
      <c r="Q10" s="8">
        <f>IFERROR(VLOOKUP($A10,#REF!,17,FALSE),)</f>
        <v>0</v>
      </c>
      <c r="R10" s="8">
        <f>IFERROR(VLOOKUP($A10,#REF!,18,FALSE),)</f>
        <v>0</v>
      </c>
      <c r="S10" s="8">
        <f>IFERROR(VLOOKUP($A10,#REF!,19,FALSE),)</f>
        <v>0</v>
      </c>
      <c r="T10" s="8">
        <f>IFERROR(VLOOKUP($A10,#REF!,20,FALSE),)</f>
        <v>0</v>
      </c>
      <c r="U10" s="8">
        <f>IFERROR(VLOOKUP($A10,#REF!,21,FALSE),)</f>
        <v>0</v>
      </c>
      <c r="V10" s="8">
        <f>IFERROR(VLOOKUP($A10,#REF!,22,FALSE),)</f>
        <v>0</v>
      </c>
      <c r="W10" s="8">
        <f>IFERROR(VLOOKUP($A10,#REF!,23,FALSE),)</f>
        <v>0</v>
      </c>
      <c r="X10" s="8">
        <f>IFERROR(VLOOKUP($A10,#REF!,24,FALSE),)</f>
        <v>0</v>
      </c>
      <c r="Y10" s="8">
        <f>IFERROR(VLOOKUP($A10,#REF!,25,FALSE),)</f>
        <v>0</v>
      </c>
      <c r="Z10" s="8">
        <f>IFERROR(VLOOKUP($A10,#REF!,26,FALSE),)</f>
        <v>0</v>
      </c>
      <c r="AA10" s="8">
        <f>IFERROR(VLOOKUP($A10,#REF!,27,FALSE),)</f>
        <v>0</v>
      </c>
      <c r="AB10" s="8">
        <f>IFERROR(VLOOKUP($A10,#REF!,28,FALSE),)</f>
        <v>0</v>
      </c>
    </row>
    <row r="11" spans="1:28" x14ac:dyDescent="0.2">
      <c r="A11" s="8">
        <f>Data!A73</f>
        <v>0</v>
      </c>
      <c r="B11" s="9">
        <f>IFERROR(VLOOKUP($A11,#REF!,34,FALSE),)</f>
        <v>0</v>
      </c>
      <c r="C11" s="9">
        <f>IFERROR(VLOOKUP($A11,#REF!,2,FALSE),)</f>
        <v>0</v>
      </c>
      <c r="D11" s="9">
        <f>IFERROR(VLOOKUP($A11,#REF!,3,FALSE),)</f>
        <v>0</v>
      </c>
      <c r="E11" s="9">
        <f>IFERROR(VLOOKUP($A11,#REF!,4,FALSE),)</f>
        <v>0</v>
      </c>
      <c r="F11" s="9">
        <f>IFERROR(VLOOKUP($A11,#REF!,6,FALSE),)</f>
        <v>0</v>
      </c>
      <c r="G11" s="9">
        <f>IFERROR(VLOOKUP($A11,#REF!,7,FALSE),)</f>
        <v>0</v>
      </c>
      <c r="H11" s="8">
        <f>IFERROR(VLOOKUP($A11,#REF!,8,FALSE),)</f>
        <v>0</v>
      </c>
      <c r="I11" s="8">
        <f>IFERROR(VLOOKUP($A11,#REF!,9,FALSE),)</f>
        <v>0</v>
      </c>
      <c r="J11" s="8">
        <f>IFERROR(VLOOKUP($A11,#REF!,10,FALSE),)</f>
        <v>0</v>
      </c>
      <c r="K11" s="8">
        <f>IFERROR(VLOOKUP($A11,#REF!,11,FALSE),)</f>
        <v>0</v>
      </c>
      <c r="L11" s="8">
        <f>IFERROR(VLOOKUP($A11,#REF!,12,FALSE),)</f>
        <v>0</v>
      </c>
      <c r="M11" s="8">
        <f>IFERROR(VLOOKUP($A11,#REF!,13,FALSE),)</f>
        <v>0</v>
      </c>
      <c r="N11" s="8">
        <f>IFERROR(VLOOKUP($A11,#REF!,14,FALSE),)</f>
        <v>0</v>
      </c>
      <c r="O11" s="8">
        <f>IFERROR(VLOOKUP($A11,#REF!,15,FALSE),)</f>
        <v>0</v>
      </c>
      <c r="P11" s="8">
        <f>IFERROR(VLOOKUP($A11,#REF!,16,FALSE),)</f>
        <v>0</v>
      </c>
      <c r="Q11" s="8">
        <f>IFERROR(VLOOKUP($A11,#REF!,17,FALSE),)</f>
        <v>0</v>
      </c>
      <c r="R11" s="8">
        <f>IFERROR(VLOOKUP($A11,#REF!,18,FALSE),)</f>
        <v>0</v>
      </c>
      <c r="S11" s="8">
        <f>IFERROR(VLOOKUP($A11,#REF!,19,FALSE),)</f>
        <v>0</v>
      </c>
      <c r="T11" s="8">
        <f>IFERROR(VLOOKUP($A11,#REF!,20,FALSE),)</f>
        <v>0</v>
      </c>
      <c r="U11" s="8">
        <f>IFERROR(VLOOKUP($A11,#REF!,21,FALSE),)</f>
        <v>0</v>
      </c>
      <c r="V11" s="8">
        <f>IFERROR(VLOOKUP($A11,#REF!,22,FALSE),)</f>
        <v>0</v>
      </c>
      <c r="W11" s="8">
        <f>IFERROR(VLOOKUP($A11,#REF!,23,FALSE),)</f>
        <v>0</v>
      </c>
      <c r="X11" s="8">
        <f>IFERROR(VLOOKUP($A11,#REF!,24,FALSE),)</f>
        <v>0</v>
      </c>
      <c r="Y11" s="8">
        <f>IFERROR(VLOOKUP($A11,#REF!,25,FALSE),)</f>
        <v>0</v>
      </c>
      <c r="Z11" s="8">
        <f>IFERROR(VLOOKUP($A11,#REF!,26,FALSE),)</f>
        <v>0</v>
      </c>
      <c r="AA11" s="8">
        <f>IFERROR(VLOOKUP($A11,#REF!,27,FALSE),)</f>
        <v>0</v>
      </c>
      <c r="AB11" s="8">
        <f>IFERROR(VLOOKUP($A11,#REF!,28,FALSE),)</f>
        <v>0</v>
      </c>
    </row>
    <row r="12" spans="1:28" x14ac:dyDescent="0.2">
      <c r="A12" s="8">
        <f>Data!A74</f>
        <v>0</v>
      </c>
      <c r="B12" s="9">
        <f>IFERROR(VLOOKUP($A12,#REF!,34,FALSE),)</f>
        <v>0</v>
      </c>
      <c r="C12" s="9">
        <f>IFERROR(VLOOKUP($A12,#REF!,2,FALSE),)</f>
        <v>0</v>
      </c>
      <c r="D12" s="9">
        <f>IFERROR(VLOOKUP($A12,#REF!,3,FALSE),)</f>
        <v>0</v>
      </c>
      <c r="E12" s="9">
        <f>IFERROR(VLOOKUP($A12,#REF!,4,FALSE),)</f>
        <v>0</v>
      </c>
      <c r="F12" s="9">
        <f>IFERROR(VLOOKUP($A12,#REF!,6,FALSE),)</f>
        <v>0</v>
      </c>
      <c r="G12" s="9">
        <f>IFERROR(VLOOKUP($A12,#REF!,7,FALSE),)</f>
        <v>0</v>
      </c>
      <c r="H12" s="8">
        <f>IFERROR(VLOOKUP($A12,#REF!,8,FALSE),)</f>
        <v>0</v>
      </c>
      <c r="I12" s="8">
        <f>IFERROR(VLOOKUP($A12,#REF!,9,FALSE),)</f>
        <v>0</v>
      </c>
      <c r="J12" s="8">
        <f>IFERROR(VLOOKUP($A12,#REF!,10,FALSE),)</f>
        <v>0</v>
      </c>
      <c r="K12" s="8">
        <f>IFERROR(VLOOKUP($A12,#REF!,11,FALSE),)</f>
        <v>0</v>
      </c>
      <c r="L12" s="8">
        <f>IFERROR(VLOOKUP($A12,#REF!,12,FALSE),)</f>
        <v>0</v>
      </c>
      <c r="M12" s="8">
        <f>IFERROR(VLOOKUP($A12,#REF!,13,FALSE),)</f>
        <v>0</v>
      </c>
      <c r="N12" s="8">
        <f>IFERROR(VLOOKUP($A12,#REF!,14,FALSE),)</f>
        <v>0</v>
      </c>
      <c r="O12" s="8">
        <f>IFERROR(VLOOKUP($A12,#REF!,15,FALSE),)</f>
        <v>0</v>
      </c>
      <c r="P12" s="8">
        <f>IFERROR(VLOOKUP($A12,#REF!,16,FALSE),)</f>
        <v>0</v>
      </c>
      <c r="Q12" s="8">
        <f>IFERROR(VLOOKUP($A12,#REF!,17,FALSE),)</f>
        <v>0</v>
      </c>
      <c r="R12" s="8">
        <f>IFERROR(VLOOKUP($A12,#REF!,18,FALSE),)</f>
        <v>0</v>
      </c>
      <c r="S12" s="8">
        <f>IFERROR(VLOOKUP($A12,#REF!,19,FALSE),)</f>
        <v>0</v>
      </c>
      <c r="T12" s="8">
        <f>IFERROR(VLOOKUP($A12,#REF!,20,FALSE),)</f>
        <v>0</v>
      </c>
      <c r="U12" s="8">
        <f>IFERROR(VLOOKUP($A12,#REF!,21,FALSE),)</f>
        <v>0</v>
      </c>
      <c r="V12" s="8">
        <f>IFERROR(VLOOKUP($A12,#REF!,22,FALSE),)</f>
        <v>0</v>
      </c>
      <c r="W12" s="8">
        <f>IFERROR(VLOOKUP($A12,#REF!,23,FALSE),)</f>
        <v>0</v>
      </c>
      <c r="X12" s="8">
        <f>IFERROR(VLOOKUP($A12,#REF!,24,FALSE),)</f>
        <v>0</v>
      </c>
      <c r="Y12" s="8">
        <f>IFERROR(VLOOKUP($A12,#REF!,25,FALSE),)</f>
        <v>0</v>
      </c>
      <c r="Z12" s="8">
        <f>IFERROR(VLOOKUP($A12,#REF!,26,FALSE),)</f>
        <v>0</v>
      </c>
      <c r="AA12" s="8">
        <f>IFERROR(VLOOKUP($A12,#REF!,27,FALSE),)</f>
        <v>0</v>
      </c>
      <c r="AB12" s="8">
        <f>IFERROR(VLOOKUP($A12,#REF!,28,FALSE),)</f>
        <v>0</v>
      </c>
    </row>
    <row r="13" spans="1:28" x14ac:dyDescent="0.2">
      <c r="A13" s="8">
        <f>Data!A75</f>
        <v>0</v>
      </c>
      <c r="B13" s="9">
        <f>IFERROR(VLOOKUP($A13,#REF!,34,FALSE),)</f>
        <v>0</v>
      </c>
      <c r="C13" s="9">
        <f>IFERROR(VLOOKUP($A13,#REF!,2,FALSE),)</f>
        <v>0</v>
      </c>
      <c r="D13" s="9">
        <f>IFERROR(VLOOKUP($A13,#REF!,3,FALSE),)</f>
        <v>0</v>
      </c>
      <c r="E13" s="9">
        <f>IFERROR(VLOOKUP($A13,#REF!,4,FALSE),)</f>
        <v>0</v>
      </c>
      <c r="F13" s="9">
        <f>IFERROR(VLOOKUP($A13,#REF!,6,FALSE),)</f>
        <v>0</v>
      </c>
      <c r="G13" s="9">
        <f>IFERROR(VLOOKUP($A13,#REF!,7,FALSE),)</f>
        <v>0</v>
      </c>
      <c r="H13" s="8">
        <f>IFERROR(VLOOKUP($A13,#REF!,8,FALSE),)</f>
        <v>0</v>
      </c>
      <c r="I13" s="8">
        <f>IFERROR(VLOOKUP($A13,#REF!,9,FALSE),)</f>
        <v>0</v>
      </c>
      <c r="J13" s="8">
        <f>IFERROR(VLOOKUP($A13,#REF!,10,FALSE),)</f>
        <v>0</v>
      </c>
      <c r="K13" s="8">
        <f>IFERROR(VLOOKUP($A13,#REF!,11,FALSE),)</f>
        <v>0</v>
      </c>
      <c r="L13" s="8">
        <f>IFERROR(VLOOKUP($A13,#REF!,12,FALSE),)</f>
        <v>0</v>
      </c>
      <c r="M13" s="8">
        <f>IFERROR(VLOOKUP($A13,#REF!,13,FALSE),)</f>
        <v>0</v>
      </c>
      <c r="N13" s="8">
        <f>IFERROR(VLOOKUP($A13,#REF!,14,FALSE),)</f>
        <v>0</v>
      </c>
      <c r="O13" s="8">
        <f>IFERROR(VLOOKUP($A13,#REF!,15,FALSE),)</f>
        <v>0</v>
      </c>
      <c r="P13" s="8">
        <f>IFERROR(VLOOKUP($A13,#REF!,16,FALSE),)</f>
        <v>0</v>
      </c>
      <c r="Q13" s="8">
        <f>IFERROR(VLOOKUP($A13,#REF!,17,FALSE),)</f>
        <v>0</v>
      </c>
      <c r="R13" s="8">
        <f>IFERROR(VLOOKUP($A13,#REF!,18,FALSE),)</f>
        <v>0</v>
      </c>
      <c r="S13" s="8">
        <f>IFERROR(VLOOKUP($A13,#REF!,19,FALSE),)</f>
        <v>0</v>
      </c>
      <c r="T13" s="8">
        <f>IFERROR(VLOOKUP($A13,#REF!,20,FALSE),)</f>
        <v>0</v>
      </c>
      <c r="U13" s="8">
        <f>IFERROR(VLOOKUP($A13,#REF!,21,FALSE),)</f>
        <v>0</v>
      </c>
      <c r="V13" s="8">
        <f>IFERROR(VLOOKUP($A13,#REF!,22,FALSE),)</f>
        <v>0</v>
      </c>
      <c r="W13" s="8">
        <f>IFERROR(VLOOKUP($A13,#REF!,23,FALSE),)</f>
        <v>0</v>
      </c>
      <c r="X13" s="8">
        <f>IFERROR(VLOOKUP($A13,#REF!,24,FALSE),)</f>
        <v>0</v>
      </c>
      <c r="Y13" s="8">
        <f>IFERROR(VLOOKUP($A13,#REF!,25,FALSE),)</f>
        <v>0</v>
      </c>
      <c r="Z13" s="8">
        <f>IFERROR(VLOOKUP($A13,#REF!,26,FALSE),)</f>
        <v>0</v>
      </c>
      <c r="AA13" s="8">
        <f>IFERROR(VLOOKUP($A13,#REF!,27,FALSE),)</f>
        <v>0</v>
      </c>
      <c r="AB13" s="8">
        <f>IFERROR(VLOOKUP($A13,#REF!,28,FALSE),)</f>
        <v>0</v>
      </c>
    </row>
    <row r="14" spans="1:28" x14ac:dyDescent="0.2">
      <c r="A14" s="10"/>
    </row>
    <row r="17" spans="21:21" x14ac:dyDescent="0.2">
      <c r="U17" s="1"/>
    </row>
    <row r="18" spans="21:21" x14ac:dyDescent="0.2">
      <c r="U18" s="23"/>
    </row>
    <row r="19" spans="21:21" x14ac:dyDescent="0.2">
      <c r="U19" s="23"/>
    </row>
  </sheetData>
  <pageMargins left="0.7" right="0.7" top="0.75" bottom="0.75" header="0.3" footer="0.3"/>
  <pageSetup scale="87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D1782-F58D-4078-9022-1B6A51D6490E}">
  <sheetPr>
    <tabColor theme="7" tint="0.39997558519241921"/>
    <pageSetUpPr fitToPage="1"/>
  </sheetPr>
  <dimension ref="A1:AB19"/>
  <sheetViews>
    <sheetView workbookViewId="0"/>
  </sheetViews>
  <sheetFormatPr defaultColWidth="9.14453125" defaultRowHeight="15" x14ac:dyDescent="0.2"/>
  <cols>
    <col min="1" max="5" width="8.47265625" customWidth="1"/>
    <col min="6" max="6" width="11.703125" bestFit="1" customWidth="1"/>
    <col min="7" max="7" width="16.6796875" bestFit="1" customWidth="1"/>
    <col min="8" max="8" width="12.23828125" bestFit="1" customWidth="1"/>
    <col min="9" max="11" width="10.22265625" customWidth="1"/>
    <col min="12" max="12" width="9.01171875" customWidth="1"/>
    <col min="13" max="15" width="10.22265625" customWidth="1"/>
    <col min="16" max="16" width="9.01171875" customWidth="1"/>
    <col min="17" max="17" width="9.68359375" customWidth="1"/>
    <col min="18" max="20" width="10.22265625" customWidth="1"/>
    <col min="21" max="21" width="9.68359375" customWidth="1"/>
    <col min="22" max="24" width="10.22265625" customWidth="1"/>
    <col min="25" max="25" width="9.01171875" customWidth="1"/>
    <col min="26" max="28" width="10.22265625" customWidth="1"/>
  </cols>
  <sheetData>
    <row r="1" spans="1:28" ht="19.5" thickBot="1" x14ac:dyDescent="0.3">
      <c r="A1" s="7">
        <f>E4</f>
        <v>0</v>
      </c>
      <c r="B1" s="6"/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0.23</v>
      </c>
      <c r="C3" s="12"/>
      <c r="D3" s="14"/>
      <c r="E3" s="12"/>
      <c r="F3" s="12"/>
      <c r="G3" s="12"/>
      <c r="H3" s="11">
        <f>'Rain Totals'!H2</f>
        <v>0</v>
      </c>
      <c r="I3" s="11">
        <f>'Rain Totals'!I2</f>
        <v>0.03</v>
      </c>
      <c r="J3" s="11">
        <f>'Rain Totals'!J2</f>
        <v>0</v>
      </c>
      <c r="K3" s="11">
        <f>'Rain Totals'!K2</f>
        <v>0</v>
      </c>
      <c r="L3" s="11">
        <f>'Rain Totals'!L2</f>
        <v>0.2</v>
      </c>
      <c r="M3" s="11">
        <f>'Rain Totals'!M2</f>
        <v>0</v>
      </c>
      <c r="N3" s="11">
        <f>'Rain Totals'!N2</f>
        <v>0</v>
      </c>
      <c r="O3" s="11">
        <f>'Rain Totals'!O2</f>
        <v>0</v>
      </c>
      <c r="P3" s="11">
        <f>'Rain Totals'!P2</f>
        <v>0</v>
      </c>
      <c r="Q3" s="11">
        <f>'Rain Totals'!Q2</f>
        <v>0</v>
      </c>
      <c r="R3" s="11">
        <f>'Rain Totals'!R2</f>
        <v>0</v>
      </c>
      <c r="S3" s="11">
        <f>'Rain Totals'!S2</f>
        <v>0</v>
      </c>
      <c r="T3" s="11">
        <f>'Rain Totals'!T2</f>
        <v>0</v>
      </c>
      <c r="U3" s="11">
        <f>'Rain Totals'!U2</f>
        <v>0</v>
      </c>
      <c r="V3" s="11">
        <f>'Rain Totals'!V2</f>
        <v>0</v>
      </c>
      <c r="W3" s="11">
        <f>'Rain Totals'!W2</f>
        <v>0</v>
      </c>
      <c r="X3" s="11">
        <f>'Rain Totals'!X2</f>
        <v>0</v>
      </c>
      <c r="Y3" s="11">
        <f>'Rain Totals'!Y2</f>
        <v>0</v>
      </c>
      <c r="Z3" s="11">
        <f>'Rain Totals'!Z2</f>
        <v>0</v>
      </c>
      <c r="AA3" s="11">
        <f>'Rain Totals'!AA2</f>
        <v>0</v>
      </c>
      <c r="AB3" s="11">
        <f>'Rain Totals'!AB2</f>
        <v>0</v>
      </c>
    </row>
    <row r="4" spans="1:28" x14ac:dyDescent="0.2">
      <c r="A4" s="8" t="str">
        <f>Data!A76</f>
        <v>.ET 8</v>
      </c>
      <c r="B4" s="9">
        <f>IFERROR(VLOOKUP($A4,#REF!,34,FALSE),)</f>
        <v>0</v>
      </c>
      <c r="C4" s="9">
        <f>IFERROR(VLOOKUP($A4,#REF!,2,FALSE),)</f>
        <v>0</v>
      </c>
      <c r="D4" s="9">
        <f>IFERROR(VLOOKUP($A4,#REF!,3,FALSE),)</f>
        <v>0</v>
      </c>
      <c r="E4" s="9">
        <f>IFERROR(VLOOKUP($A4,#REF!,4,FALSE),)</f>
        <v>0</v>
      </c>
      <c r="F4" s="9">
        <f>IFERROR(VLOOKUP($A4,#REF!,6,FALSE),)</f>
        <v>0</v>
      </c>
      <c r="G4" s="9">
        <f>IFERROR(VLOOKUP($A4,#REF!,7,FALSE),)</f>
        <v>0</v>
      </c>
      <c r="H4" s="8">
        <f>IFERROR(VLOOKUP($A4,#REF!,8,FALSE),)</f>
        <v>0</v>
      </c>
      <c r="I4" s="8">
        <f>IFERROR(VLOOKUP($A4,#REF!,9,FALSE),)</f>
        <v>0</v>
      </c>
      <c r="J4" s="8">
        <f>IFERROR(VLOOKUP($A4,#REF!,10,FALSE),)</f>
        <v>0</v>
      </c>
      <c r="K4" s="8">
        <f>IFERROR(VLOOKUP($A4,#REF!,11,FALSE),)</f>
        <v>0</v>
      </c>
      <c r="L4" s="8">
        <f>IFERROR(VLOOKUP($A4,#REF!,12,FALSE),)</f>
        <v>0</v>
      </c>
      <c r="M4" s="8">
        <f>IFERROR(VLOOKUP($A4,#REF!,13,FALSE),)</f>
        <v>0</v>
      </c>
      <c r="N4" s="8">
        <f>IFERROR(VLOOKUP($A4,#REF!,14,FALSE),)</f>
        <v>0</v>
      </c>
      <c r="O4" s="8">
        <f>IFERROR(VLOOKUP($A4,#REF!,15,FALSE),)</f>
        <v>0</v>
      </c>
      <c r="P4" s="8">
        <f>IFERROR(VLOOKUP($A4,#REF!,16,FALSE),)</f>
        <v>0</v>
      </c>
      <c r="Q4" s="8">
        <f>IFERROR(VLOOKUP($A4,#REF!,17,FALSE),)</f>
        <v>0</v>
      </c>
      <c r="R4" s="8">
        <f>IFERROR(VLOOKUP($A4,#REF!,18,FALSE),)</f>
        <v>0</v>
      </c>
      <c r="S4" s="8">
        <f>IFERROR(VLOOKUP($A4,#REF!,19,FALSE),)</f>
        <v>0</v>
      </c>
      <c r="T4" s="8">
        <f>IFERROR(VLOOKUP($A4,#REF!,20,FALSE),)</f>
        <v>0</v>
      </c>
      <c r="U4" s="8">
        <f>IFERROR(VLOOKUP($A4,#REF!,21,FALSE),)</f>
        <v>0</v>
      </c>
      <c r="V4" s="8">
        <f>IFERROR(VLOOKUP($A4,#REF!,22,FALSE),)</f>
        <v>0</v>
      </c>
      <c r="W4" s="8">
        <f>IFERROR(VLOOKUP($A4,#REF!,23,FALSE),)</f>
        <v>0</v>
      </c>
      <c r="X4" s="8">
        <f>IFERROR(VLOOKUP($A4,#REF!,24,FALSE),)</f>
        <v>0</v>
      </c>
      <c r="Y4" s="8">
        <f>IFERROR(VLOOKUP($A4,#REF!,25,FALSE),)</f>
        <v>0</v>
      </c>
      <c r="Z4" s="8">
        <f>IFERROR(VLOOKUP($A4,#REF!,26,FALSE),)</f>
        <v>0</v>
      </c>
      <c r="AA4" s="8">
        <f>IFERROR(VLOOKUP($A4,#REF!,27,FALSE),)</f>
        <v>0</v>
      </c>
      <c r="AB4" s="8">
        <f>IFERROR(VLOOKUP($A4,#REF!,28,FALSE),)</f>
        <v>0</v>
      </c>
    </row>
    <row r="5" spans="1:28" x14ac:dyDescent="0.2">
      <c r="A5" s="8">
        <f>Data!A77</f>
        <v>0</v>
      </c>
      <c r="B5" s="9">
        <f>IFERROR(VLOOKUP($A5,#REF!,34,FALSE),)</f>
        <v>0</v>
      </c>
      <c r="C5" s="9">
        <f>IFERROR(VLOOKUP($A5,#REF!,2,FALSE),)</f>
        <v>0</v>
      </c>
      <c r="D5" s="9">
        <f>IFERROR(VLOOKUP($A5,#REF!,3,FALSE),)</f>
        <v>0</v>
      </c>
      <c r="E5" s="9">
        <f>IFERROR(VLOOKUP($A5,#REF!,4,FALSE),)</f>
        <v>0</v>
      </c>
      <c r="F5" s="9">
        <f>IFERROR(VLOOKUP($A5,#REF!,6,FALSE),)</f>
        <v>0</v>
      </c>
      <c r="G5" s="9">
        <f>IFERROR(VLOOKUP($A5,#REF!,7,FALSE),)</f>
        <v>0</v>
      </c>
      <c r="H5" s="8">
        <f>IFERROR(VLOOKUP($A5,#REF!,8,FALSE),)</f>
        <v>0</v>
      </c>
      <c r="I5" s="8">
        <f>IFERROR(VLOOKUP($A5,#REF!,9,FALSE),)</f>
        <v>0</v>
      </c>
      <c r="J5" s="8">
        <f>IFERROR(VLOOKUP($A5,#REF!,10,FALSE),)</f>
        <v>0</v>
      </c>
      <c r="K5" s="8">
        <f>IFERROR(VLOOKUP($A5,#REF!,11,FALSE),)</f>
        <v>0</v>
      </c>
      <c r="L5" s="8">
        <f>IFERROR(VLOOKUP($A5,#REF!,12,FALSE),)</f>
        <v>0</v>
      </c>
      <c r="M5" s="8">
        <f>IFERROR(VLOOKUP($A5,#REF!,13,FALSE),)</f>
        <v>0</v>
      </c>
      <c r="N5" s="8">
        <f>IFERROR(VLOOKUP($A5,#REF!,14,FALSE),)</f>
        <v>0</v>
      </c>
      <c r="O5" s="8">
        <f>IFERROR(VLOOKUP($A5,#REF!,15,FALSE),)</f>
        <v>0</v>
      </c>
      <c r="P5" s="8">
        <f>IFERROR(VLOOKUP($A5,#REF!,16,FALSE),)</f>
        <v>0</v>
      </c>
      <c r="Q5" s="8">
        <f>IFERROR(VLOOKUP($A5,#REF!,17,FALSE),)</f>
        <v>0</v>
      </c>
      <c r="R5" s="8">
        <f>IFERROR(VLOOKUP($A5,#REF!,18,FALSE),)</f>
        <v>0</v>
      </c>
      <c r="S5" s="8">
        <f>IFERROR(VLOOKUP($A5,#REF!,19,FALSE),)</f>
        <v>0</v>
      </c>
      <c r="T5" s="8">
        <f>IFERROR(VLOOKUP($A5,#REF!,20,FALSE),)</f>
        <v>0</v>
      </c>
      <c r="U5" s="8">
        <f>IFERROR(VLOOKUP($A5,#REF!,21,FALSE),)</f>
        <v>0</v>
      </c>
      <c r="V5" s="8">
        <f>IFERROR(VLOOKUP($A5,#REF!,22,FALSE),)</f>
        <v>0</v>
      </c>
      <c r="W5" s="8">
        <f>IFERROR(VLOOKUP($A5,#REF!,23,FALSE),)</f>
        <v>0</v>
      </c>
      <c r="X5" s="8">
        <f>IFERROR(VLOOKUP($A5,#REF!,24,FALSE),)</f>
        <v>0</v>
      </c>
      <c r="Y5" s="8">
        <f>IFERROR(VLOOKUP($A5,#REF!,25,FALSE),)</f>
        <v>0</v>
      </c>
      <c r="Z5" s="8">
        <f>IFERROR(VLOOKUP($A5,#REF!,26,FALSE),)</f>
        <v>0</v>
      </c>
      <c r="AA5" s="8">
        <f>IFERROR(VLOOKUP($A5,#REF!,27,FALSE),)</f>
        <v>0</v>
      </c>
      <c r="AB5" s="8">
        <f>IFERROR(VLOOKUP($A5,#REF!,28,FALSE),)</f>
        <v>0</v>
      </c>
    </row>
    <row r="6" spans="1:28" x14ac:dyDescent="0.2">
      <c r="A6" s="8">
        <f>Data!A78</f>
        <v>0</v>
      </c>
      <c r="B6" s="9">
        <f>IFERROR(VLOOKUP($A6,#REF!,34,FALSE),)</f>
        <v>0</v>
      </c>
      <c r="C6" s="9">
        <f>IFERROR(VLOOKUP($A6,#REF!,2,FALSE),)</f>
        <v>0</v>
      </c>
      <c r="D6" s="9">
        <f>IFERROR(VLOOKUP($A6,#REF!,3,FALSE),)</f>
        <v>0</v>
      </c>
      <c r="E6" s="9">
        <f>IFERROR(VLOOKUP($A6,#REF!,4,FALSE),)</f>
        <v>0</v>
      </c>
      <c r="F6" s="9">
        <f>IFERROR(VLOOKUP($A6,#REF!,6,FALSE),)</f>
        <v>0</v>
      </c>
      <c r="G6" s="9">
        <f>IFERROR(VLOOKUP($A6,#REF!,7,FALSE),)</f>
        <v>0</v>
      </c>
      <c r="H6" s="8">
        <f>IFERROR(VLOOKUP($A6,#REF!,8,FALSE),)</f>
        <v>0</v>
      </c>
      <c r="I6" s="8">
        <f>IFERROR(VLOOKUP($A6,#REF!,9,FALSE),)</f>
        <v>0</v>
      </c>
      <c r="J6" s="8">
        <f>IFERROR(VLOOKUP($A6,#REF!,10,FALSE),)</f>
        <v>0</v>
      </c>
      <c r="K6" s="8">
        <f>IFERROR(VLOOKUP($A6,#REF!,11,FALSE),)</f>
        <v>0</v>
      </c>
      <c r="L6" s="8">
        <f>IFERROR(VLOOKUP($A6,#REF!,12,FALSE),)</f>
        <v>0</v>
      </c>
      <c r="M6" s="8">
        <f>IFERROR(VLOOKUP($A6,#REF!,13,FALSE),)</f>
        <v>0</v>
      </c>
      <c r="N6" s="8">
        <f>IFERROR(VLOOKUP($A6,#REF!,14,FALSE),)</f>
        <v>0</v>
      </c>
      <c r="O6" s="8">
        <f>IFERROR(VLOOKUP($A6,#REF!,15,FALSE),)</f>
        <v>0</v>
      </c>
      <c r="P6" s="8">
        <f>IFERROR(VLOOKUP($A6,#REF!,16,FALSE),)</f>
        <v>0</v>
      </c>
      <c r="Q6" s="8">
        <f>IFERROR(VLOOKUP($A6,#REF!,17,FALSE),)</f>
        <v>0</v>
      </c>
      <c r="R6" s="8">
        <f>IFERROR(VLOOKUP($A6,#REF!,18,FALSE),)</f>
        <v>0</v>
      </c>
      <c r="S6" s="8">
        <f>IFERROR(VLOOKUP($A6,#REF!,19,FALSE),)</f>
        <v>0</v>
      </c>
      <c r="T6" s="8">
        <f>IFERROR(VLOOKUP($A6,#REF!,20,FALSE),)</f>
        <v>0</v>
      </c>
      <c r="U6" s="8">
        <f>IFERROR(VLOOKUP($A6,#REF!,21,FALSE),)</f>
        <v>0</v>
      </c>
      <c r="V6" s="8">
        <f>IFERROR(VLOOKUP($A6,#REF!,22,FALSE),)</f>
        <v>0</v>
      </c>
      <c r="W6" s="8">
        <f>IFERROR(VLOOKUP($A6,#REF!,23,FALSE),)</f>
        <v>0</v>
      </c>
      <c r="X6" s="8">
        <f>IFERROR(VLOOKUP($A6,#REF!,24,FALSE),)</f>
        <v>0</v>
      </c>
      <c r="Y6" s="8">
        <f>IFERROR(VLOOKUP($A6,#REF!,25,FALSE),)</f>
        <v>0</v>
      </c>
      <c r="Z6" s="8">
        <f>IFERROR(VLOOKUP($A6,#REF!,26,FALSE),)</f>
        <v>0</v>
      </c>
      <c r="AA6" s="8">
        <f>IFERROR(VLOOKUP($A6,#REF!,27,FALSE),)</f>
        <v>0</v>
      </c>
      <c r="AB6" s="8">
        <f>IFERROR(VLOOKUP($A6,#REF!,28,FALSE),)</f>
        <v>0</v>
      </c>
    </row>
    <row r="7" spans="1:28" x14ac:dyDescent="0.2">
      <c r="A7" s="8">
        <f>Data!A79</f>
        <v>0</v>
      </c>
      <c r="B7" s="9">
        <f>IFERROR(VLOOKUP($A7,#REF!,34,FALSE),)</f>
        <v>0</v>
      </c>
      <c r="C7" s="9">
        <f>IFERROR(VLOOKUP($A7,#REF!,2,FALSE),)</f>
        <v>0</v>
      </c>
      <c r="D7" s="9">
        <f>IFERROR(VLOOKUP($A7,#REF!,3,FALSE),)</f>
        <v>0</v>
      </c>
      <c r="E7" s="9">
        <f>IFERROR(VLOOKUP($A7,#REF!,4,FALSE),)</f>
        <v>0</v>
      </c>
      <c r="F7" s="9">
        <f>IFERROR(VLOOKUP($A7,#REF!,6,FALSE),)</f>
        <v>0</v>
      </c>
      <c r="G7" s="9">
        <f>IFERROR(VLOOKUP($A7,#REF!,7,FALSE),)</f>
        <v>0</v>
      </c>
      <c r="H7" s="8">
        <f>IFERROR(VLOOKUP($A7,#REF!,8,FALSE),)</f>
        <v>0</v>
      </c>
      <c r="I7" s="8">
        <f>IFERROR(VLOOKUP($A7,#REF!,9,FALSE),)</f>
        <v>0</v>
      </c>
      <c r="J7" s="8">
        <f>IFERROR(VLOOKUP($A7,#REF!,10,FALSE),)</f>
        <v>0</v>
      </c>
      <c r="K7" s="8">
        <f>IFERROR(VLOOKUP($A7,#REF!,11,FALSE),)</f>
        <v>0</v>
      </c>
      <c r="L7" s="8">
        <f>IFERROR(VLOOKUP($A7,#REF!,12,FALSE),)</f>
        <v>0</v>
      </c>
      <c r="M7" s="8">
        <f>IFERROR(VLOOKUP($A7,#REF!,13,FALSE),)</f>
        <v>0</v>
      </c>
      <c r="N7" s="8">
        <f>IFERROR(VLOOKUP($A7,#REF!,14,FALSE),)</f>
        <v>0</v>
      </c>
      <c r="O7" s="8">
        <f>IFERROR(VLOOKUP($A7,#REF!,15,FALSE),)</f>
        <v>0</v>
      </c>
      <c r="P7" s="8">
        <f>IFERROR(VLOOKUP($A7,#REF!,16,FALSE),)</f>
        <v>0</v>
      </c>
      <c r="Q7" s="8">
        <f>IFERROR(VLOOKUP($A7,#REF!,17,FALSE),)</f>
        <v>0</v>
      </c>
      <c r="R7" s="8">
        <f>IFERROR(VLOOKUP($A7,#REF!,18,FALSE),)</f>
        <v>0</v>
      </c>
      <c r="S7" s="8">
        <f>IFERROR(VLOOKUP($A7,#REF!,19,FALSE),)</f>
        <v>0</v>
      </c>
      <c r="T7" s="8">
        <f>IFERROR(VLOOKUP($A7,#REF!,20,FALSE),)</f>
        <v>0</v>
      </c>
      <c r="U7" s="8">
        <f>IFERROR(VLOOKUP($A7,#REF!,21,FALSE),)</f>
        <v>0</v>
      </c>
      <c r="V7" s="8">
        <f>IFERROR(VLOOKUP($A7,#REF!,22,FALSE),)</f>
        <v>0</v>
      </c>
      <c r="W7" s="8">
        <f>IFERROR(VLOOKUP($A7,#REF!,23,FALSE),)</f>
        <v>0</v>
      </c>
      <c r="X7" s="8">
        <f>IFERROR(VLOOKUP($A7,#REF!,24,FALSE),)</f>
        <v>0</v>
      </c>
      <c r="Y7" s="8">
        <f>IFERROR(VLOOKUP($A7,#REF!,25,FALSE),)</f>
        <v>0</v>
      </c>
      <c r="Z7" s="8">
        <f>IFERROR(VLOOKUP($A7,#REF!,26,FALSE),)</f>
        <v>0</v>
      </c>
      <c r="AA7" s="8">
        <f>IFERROR(VLOOKUP($A7,#REF!,27,FALSE),)</f>
        <v>0</v>
      </c>
      <c r="AB7" s="8">
        <f>IFERROR(VLOOKUP($A7,#REF!,28,FALSE),)</f>
        <v>0</v>
      </c>
    </row>
    <row r="8" spans="1:28" x14ac:dyDescent="0.2">
      <c r="A8" s="8">
        <f>Data!A80</f>
        <v>0</v>
      </c>
      <c r="B8" s="9">
        <f>IFERROR(VLOOKUP($A8,#REF!,34,FALSE),)</f>
        <v>0</v>
      </c>
      <c r="C8" s="9">
        <f>IFERROR(VLOOKUP($A8,#REF!,2,FALSE),)</f>
        <v>0</v>
      </c>
      <c r="D8" s="9">
        <f>IFERROR(VLOOKUP($A8,#REF!,3,FALSE),)</f>
        <v>0</v>
      </c>
      <c r="E8" s="9">
        <f>IFERROR(VLOOKUP($A8,#REF!,4,FALSE),)</f>
        <v>0</v>
      </c>
      <c r="F8" s="9">
        <f>IFERROR(VLOOKUP($A8,#REF!,6,FALSE),)</f>
        <v>0</v>
      </c>
      <c r="G8" s="9">
        <f>IFERROR(VLOOKUP($A8,#REF!,7,FALSE),)</f>
        <v>0</v>
      </c>
      <c r="H8" s="8">
        <f>IFERROR(VLOOKUP($A8,#REF!,8,FALSE),)</f>
        <v>0</v>
      </c>
      <c r="I8" s="8">
        <f>IFERROR(VLOOKUP($A8,#REF!,9,FALSE),)</f>
        <v>0</v>
      </c>
      <c r="J8" s="8">
        <f>IFERROR(VLOOKUP($A8,#REF!,10,FALSE),)</f>
        <v>0</v>
      </c>
      <c r="K8" s="8">
        <f>IFERROR(VLOOKUP($A8,#REF!,11,FALSE),)</f>
        <v>0</v>
      </c>
      <c r="L8" s="8">
        <f>IFERROR(VLOOKUP($A8,#REF!,12,FALSE),)</f>
        <v>0</v>
      </c>
      <c r="M8" s="8">
        <f>IFERROR(VLOOKUP($A8,#REF!,13,FALSE),)</f>
        <v>0</v>
      </c>
      <c r="N8" s="8">
        <f>IFERROR(VLOOKUP($A8,#REF!,14,FALSE),)</f>
        <v>0</v>
      </c>
      <c r="O8" s="8">
        <f>IFERROR(VLOOKUP($A8,#REF!,15,FALSE),)</f>
        <v>0</v>
      </c>
      <c r="P8" s="8">
        <f>IFERROR(VLOOKUP($A8,#REF!,16,FALSE),)</f>
        <v>0</v>
      </c>
      <c r="Q8" s="8">
        <f>IFERROR(VLOOKUP($A8,#REF!,17,FALSE),)</f>
        <v>0</v>
      </c>
      <c r="R8" s="8">
        <f>IFERROR(VLOOKUP($A8,#REF!,18,FALSE),)</f>
        <v>0</v>
      </c>
      <c r="S8" s="8">
        <f>IFERROR(VLOOKUP($A8,#REF!,19,FALSE),)</f>
        <v>0</v>
      </c>
      <c r="T8" s="8">
        <f>IFERROR(VLOOKUP($A8,#REF!,20,FALSE),)</f>
        <v>0</v>
      </c>
      <c r="U8" s="8">
        <f>IFERROR(VLOOKUP($A8,#REF!,21,FALSE),)</f>
        <v>0</v>
      </c>
      <c r="V8" s="8">
        <f>IFERROR(VLOOKUP($A8,#REF!,22,FALSE),)</f>
        <v>0</v>
      </c>
      <c r="W8" s="8">
        <f>IFERROR(VLOOKUP($A8,#REF!,23,FALSE),)</f>
        <v>0</v>
      </c>
      <c r="X8" s="8">
        <f>IFERROR(VLOOKUP($A8,#REF!,24,FALSE),)</f>
        <v>0</v>
      </c>
      <c r="Y8" s="8">
        <f>IFERROR(VLOOKUP($A8,#REF!,25,FALSE),)</f>
        <v>0</v>
      </c>
      <c r="Z8" s="8">
        <f>IFERROR(VLOOKUP($A8,#REF!,26,FALSE),)</f>
        <v>0</v>
      </c>
      <c r="AA8" s="8">
        <f>IFERROR(VLOOKUP($A8,#REF!,27,FALSE),)</f>
        <v>0</v>
      </c>
      <c r="AB8" s="8">
        <f>IFERROR(VLOOKUP($A8,#REF!,28,FALSE),)</f>
        <v>0</v>
      </c>
    </row>
    <row r="9" spans="1:28" x14ac:dyDescent="0.2">
      <c r="A9" s="8">
        <f>Data!A81</f>
        <v>0</v>
      </c>
      <c r="B9" s="9">
        <f>IFERROR(VLOOKUP($A9,#REF!,34,FALSE),)</f>
        <v>0</v>
      </c>
      <c r="C9" s="9">
        <f>IFERROR(VLOOKUP($A9,#REF!,2,FALSE),)</f>
        <v>0</v>
      </c>
      <c r="D9" s="9">
        <f>IFERROR(VLOOKUP($A9,#REF!,3,FALSE),)</f>
        <v>0</v>
      </c>
      <c r="E9" s="9">
        <f>IFERROR(VLOOKUP($A9,#REF!,4,FALSE),)</f>
        <v>0</v>
      </c>
      <c r="F9" s="9">
        <f>IFERROR(VLOOKUP($A9,#REF!,6,FALSE),)</f>
        <v>0</v>
      </c>
      <c r="G9" s="9">
        <f>IFERROR(VLOOKUP($A9,#REF!,7,FALSE),)</f>
        <v>0</v>
      </c>
      <c r="H9" s="8">
        <f>IFERROR(VLOOKUP($A9,#REF!,8,FALSE),)</f>
        <v>0</v>
      </c>
      <c r="I9" s="8">
        <f>IFERROR(VLOOKUP($A9,#REF!,9,FALSE),)</f>
        <v>0</v>
      </c>
      <c r="J9" s="8">
        <f>IFERROR(VLOOKUP($A9,#REF!,10,FALSE),)</f>
        <v>0</v>
      </c>
      <c r="K9" s="8">
        <f>IFERROR(VLOOKUP($A9,#REF!,11,FALSE),)</f>
        <v>0</v>
      </c>
      <c r="L9" s="8">
        <f>IFERROR(VLOOKUP($A9,#REF!,12,FALSE),)</f>
        <v>0</v>
      </c>
      <c r="M9" s="8">
        <f>IFERROR(VLOOKUP($A9,#REF!,13,FALSE),)</f>
        <v>0</v>
      </c>
      <c r="N9" s="8">
        <f>IFERROR(VLOOKUP($A9,#REF!,14,FALSE),)</f>
        <v>0</v>
      </c>
      <c r="O9" s="8">
        <f>IFERROR(VLOOKUP($A9,#REF!,15,FALSE),)</f>
        <v>0</v>
      </c>
      <c r="P9" s="8">
        <f>IFERROR(VLOOKUP($A9,#REF!,16,FALSE),)</f>
        <v>0</v>
      </c>
      <c r="Q9" s="8">
        <f>IFERROR(VLOOKUP($A9,#REF!,17,FALSE),)</f>
        <v>0</v>
      </c>
      <c r="R9" s="8">
        <f>IFERROR(VLOOKUP($A9,#REF!,18,FALSE),)</f>
        <v>0</v>
      </c>
      <c r="S9" s="8">
        <f>IFERROR(VLOOKUP($A9,#REF!,19,FALSE),)</f>
        <v>0</v>
      </c>
      <c r="T9" s="8">
        <f>IFERROR(VLOOKUP($A9,#REF!,20,FALSE),)</f>
        <v>0</v>
      </c>
      <c r="U9" s="8">
        <f>IFERROR(VLOOKUP($A9,#REF!,21,FALSE),)</f>
        <v>0</v>
      </c>
      <c r="V9" s="8">
        <f>IFERROR(VLOOKUP($A9,#REF!,22,FALSE),)</f>
        <v>0</v>
      </c>
      <c r="W9" s="8">
        <f>IFERROR(VLOOKUP($A9,#REF!,23,FALSE),)</f>
        <v>0</v>
      </c>
      <c r="X9" s="8">
        <f>IFERROR(VLOOKUP($A9,#REF!,24,FALSE),)</f>
        <v>0</v>
      </c>
      <c r="Y9" s="8">
        <f>IFERROR(VLOOKUP($A9,#REF!,25,FALSE),)</f>
        <v>0</v>
      </c>
      <c r="Z9" s="8">
        <f>IFERROR(VLOOKUP($A9,#REF!,26,FALSE),)</f>
        <v>0</v>
      </c>
      <c r="AA9" s="8">
        <f>IFERROR(VLOOKUP($A9,#REF!,27,FALSE),)</f>
        <v>0</v>
      </c>
      <c r="AB9" s="8">
        <f>IFERROR(VLOOKUP($A9,#REF!,28,FALSE),)</f>
        <v>0</v>
      </c>
    </row>
    <row r="10" spans="1:28" x14ac:dyDescent="0.2">
      <c r="A10" s="8">
        <f>Data!A82</f>
        <v>0</v>
      </c>
      <c r="B10" s="9">
        <f>IFERROR(VLOOKUP($A10,#REF!,34,FALSE),)</f>
        <v>0</v>
      </c>
      <c r="C10" s="9">
        <f>IFERROR(VLOOKUP($A10,#REF!,2,FALSE),)</f>
        <v>0</v>
      </c>
      <c r="D10" s="9">
        <f>IFERROR(VLOOKUP($A10,#REF!,3,FALSE),)</f>
        <v>0</v>
      </c>
      <c r="E10" s="9">
        <f>IFERROR(VLOOKUP($A10,#REF!,4,FALSE),)</f>
        <v>0</v>
      </c>
      <c r="F10" s="9">
        <f>IFERROR(VLOOKUP($A10,#REF!,6,FALSE),)</f>
        <v>0</v>
      </c>
      <c r="G10" s="9">
        <f>IFERROR(VLOOKUP($A10,#REF!,7,FALSE),)</f>
        <v>0</v>
      </c>
      <c r="H10" s="8">
        <f>IFERROR(VLOOKUP($A10,#REF!,8,FALSE),)</f>
        <v>0</v>
      </c>
      <c r="I10" s="8">
        <f>IFERROR(VLOOKUP($A10,#REF!,9,FALSE),)</f>
        <v>0</v>
      </c>
      <c r="J10" s="8">
        <f>IFERROR(VLOOKUP($A10,#REF!,10,FALSE),)</f>
        <v>0</v>
      </c>
      <c r="K10" s="8">
        <f>IFERROR(VLOOKUP($A10,#REF!,11,FALSE),)</f>
        <v>0</v>
      </c>
      <c r="L10" s="8">
        <f>IFERROR(VLOOKUP($A10,#REF!,12,FALSE),)</f>
        <v>0</v>
      </c>
      <c r="M10" s="8">
        <f>IFERROR(VLOOKUP($A10,#REF!,13,FALSE),)</f>
        <v>0</v>
      </c>
      <c r="N10" s="8">
        <f>IFERROR(VLOOKUP($A10,#REF!,14,FALSE),)</f>
        <v>0</v>
      </c>
      <c r="O10" s="8">
        <f>IFERROR(VLOOKUP($A10,#REF!,15,FALSE),)</f>
        <v>0</v>
      </c>
      <c r="P10" s="8">
        <f>IFERROR(VLOOKUP($A10,#REF!,16,FALSE),)</f>
        <v>0</v>
      </c>
      <c r="Q10" s="8">
        <f>IFERROR(VLOOKUP($A10,#REF!,17,FALSE),)</f>
        <v>0</v>
      </c>
      <c r="R10" s="8">
        <f>IFERROR(VLOOKUP($A10,#REF!,18,FALSE),)</f>
        <v>0</v>
      </c>
      <c r="S10" s="8">
        <f>IFERROR(VLOOKUP($A10,#REF!,19,FALSE),)</f>
        <v>0</v>
      </c>
      <c r="T10" s="8">
        <f>IFERROR(VLOOKUP($A10,#REF!,20,FALSE),)</f>
        <v>0</v>
      </c>
      <c r="U10" s="8">
        <f>IFERROR(VLOOKUP($A10,#REF!,21,FALSE),)</f>
        <v>0</v>
      </c>
      <c r="V10" s="8">
        <f>IFERROR(VLOOKUP($A10,#REF!,22,FALSE),)</f>
        <v>0</v>
      </c>
      <c r="W10" s="8">
        <f>IFERROR(VLOOKUP($A10,#REF!,23,FALSE),)</f>
        <v>0</v>
      </c>
      <c r="X10" s="8">
        <f>IFERROR(VLOOKUP($A10,#REF!,24,FALSE),)</f>
        <v>0</v>
      </c>
      <c r="Y10" s="8">
        <f>IFERROR(VLOOKUP($A10,#REF!,25,FALSE),)</f>
        <v>0</v>
      </c>
      <c r="Z10" s="8">
        <f>IFERROR(VLOOKUP($A10,#REF!,26,FALSE),)</f>
        <v>0</v>
      </c>
      <c r="AA10" s="8">
        <f>IFERROR(VLOOKUP($A10,#REF!,27,FALSE),)</f>
        <v>0</v>
      </c>
      <c r="AB10" s="8">
        <f>IFERROR(VLOOKUP($A10,#REF!,28,FALSE),)</f>
        <v>0</v>
      </c>
    </row>
    <row r="11" spans="1:28" x14ac:dyDescent="0.2">
      <c r="A11" s="8">
        <f>Data!A83</f>
        <v>0</v>
      </c>
      <c r="B11" s="9">
        <f>IFERROR(VLOOKUP($A11,#REF!,34,FALSE),)</f>
        <v>0</v>
      </c>
      <c r="C11" s="9">
        <f>IFERROR(VLOOKUP($A11,#REF!,2,FALSE),)</f>
        <v>0</v>
      </c>
      <c r="D11" s="9">
        <f>IFERROR(VLOOKUP($A11,#REF!,3,FALSE),)</f>
        <v>0</v>
      </c>
      <c r="E11" s="9">
        <f>IFERROR(VLOOKUP($A11,#REF!,4,FALSE),)</f>
        <v>0</v>
      </c>
      <c r="F11" s="9">
        <f>IFERROR(VLOOKUP($A11,#REF!,6,FALSE),)</f>
        <v>0</v>
      </c>
      <c r="G11" s="9">
        <f>IFERROR(VLOOKUP($A11,#REF!,7,FALSE),)</f>
        <v>0</v>
      </c>
      <c r="H11" s="8">
        <f>IFERROR(VLOOKUP($A11,#REF!,8,FALSE),)</f>
        <v>0</v>
      </c>
      <c r="I11" s="8">
        <f>IFERROR(VLOOKUP($A11,#REF!,9,FALSE),)</f>
        <v>0</v>
      </c>
      <c r="J11" s="8">
        <f>IFERROR(VLOOKUP($A11,#REF!,10,FALSE),)</f>
        <v>0</v>
      </c>
      <c r="K11" s="8">
        <f>IFERROR(VLOOKUP($A11,#REF!,11,FALSE),)</f>
        <v>0</v>
      </c>
      <c r="L11" s="8">
        <f>IFERROR(VLOOKUP($A11,#REF!,12,FALSE),)</f>
        <v>0</v>
      </c>
      <c r="M11" s="8">
        <f>IFERROR(VLOOKUP($A11,#REF!,13,FALSE),)</f>
        <v>0</v>
      </c>
      <c r="N11" s="8">
        <f>IFERROR(VLOOKUP($A11,#REF!,14,FALSE),)</f>
        <v>0</v>
      </c>
      <c r="O11" s="8">
        <f>IFERROR(VLOOKUP($A11,#REF!,15,FALSE),)</f>
        <v>0</v>
      </c>
      <c r="P11" s="8">
        <f>IFERROR(VLOOKUP($A11,#REF!,16,FALSE),)</f>
        <v>0</v>
      </c>
      <c r="Q11" s="8">
        <f>IFERROR(VLOOKUP($A11,#REF!,17,FALSE),)</f>
        <v>0</v>
      </c>
      <c r="R11" s="8">
        <f>IFERROR(VLOOKUP($A11,#REF!,18,FALSE),)</f>
        <v>0</v>
      </c>
      <c r="S11" s="8">
        <f>IFERROR(VLOOKUP($A11,#REF!,19,FALSE),)</f>
        <v>0</v>
      </c>
      <c r="T11" s="8">
        <f>IFERROR(VLOOKUP($A11,#REF!,20,FALSE),)</f>
        <v>0</v>
      </c>
      <c r="U11" s="8">
        <f>IFERROR(VLOOKUP($A11,#REF!,21,FALSE),)</f>
        <v>0</v>
      </c>
      <c r="V11" s="8">
        <f>IFERROR(VLOOKUP($A11,#REF!,22,FALSE),)</f>
        <v>0</v>
      </c>
      <c r="W11" s="8">
        <f>IFERROR(VLOOKUP($A11,#REF!,23,FALSE),)</f>
        <v>0</v>
      </c>
      <c r="X11" s="8">
        <f>IFERROR(VLOOKUP($A11,#REF!,24,FALSE),)</f>
        <v>0</v>
      </c>
      <c r="Y11" s="8">
        <f>IFERROR(VLOOKUP($A11,#REF!,25,FALSE),)</f>
        <v>0</v>
      </c>
      <c r="Z11" s="8">
        <f>IFERROR(VLOOKUP($A11,#REF!,26,FALSE),)</f>
        <v>0</v>
      </c>
      <c r="AA11" s="8">
        <f>IFERROR(VLOOKUP($A11,#REF!,27,FALSE),)</f>
        <v>0</v>
      </c>
      <c r="AB11" s="8">
        <f>IFERROR(VLOOKUP($A11,#REF!,28,FALSE),)</f>
        <v>0</v>
      </c>
    </row>
    <row r="12" spans="1:28" x14ac:dyDescent="0.2">
      <c r="A12" s="8">
        <f>Data!A84</f>
        <v>0</v>
      </c>
      <c r="B12" s="9">
        <f>IFERROR(VLOOKUP($A12,#REF!,34,FALSE),)</f>
        <v>0</v>
      </c>
      <c r="C12" s="9">
        <f>IFERROR(VLOOKUP($A12,#REF!,2,FALSE),)</f>
        <v>0</v>
      </c>
      <c r="D12" s="9">
        <f>IFERROR(VLOOKUP($A12,#REF!,3,FALSE),)</f>
        <v>0</v>
      </c>
      <c r="E12" s="9">
        <f>IFERROR(VLOOKUP($A12,#REF!,4,FALSE),)</f>
        <v>0</v>
      </c>
      <c r="F12" s="9">
        <f>IFERROR(VLOOKUP($A12,#REF!,6,FALSE),)</f>
        <v>0</v>
      </c>
      <c r="G12" s="9">
        <f>IFERROR(VLOOKUP($A12,#REF!,7,FALSE),)</f>
        <v>0</v>
      </c>
      <c r="H12" s="8">
        <f>IFERROR(VLOOKUP($A12,#REF!,8,FALSE),)</f>
        <v>0</v>
      </c>
      <c r="I12" s="8">
        <f>IFERROR(VLOOKUP($A12,#REF!,9,FALSE),)</f>
        <v>0</v>
      </c>
      <c r="J12" s="8">
        <f>IFERROR(VLOOKUP($A12,#REF!,10,FALSE),)</f>
        <v>0</v>
      </c>
      <c r="K12" s="8">
        <f>IFERROR(VLOOKUP($A12,#REF!,11,FALSE),)</f>
        <v>0</v>
      </c>
      <c r="L12" s="8">
        <f>IFERROR(VLOOKUP($A12,#REF!,12,FALSE),)</f>
        <v>0</v>
      </c>
      <c r="M12" s="8">
        <f>IFERROR(VLOOKUP($A12,#REF!,13,FALSE),)</f>
        <v>0</v>
      </c>
      <c r="N12" s="8">
        <f>IFERROR(VLOOKUP($A12,#REF!,14,FALSE),)</f>
        <v>0</v>
      </c>
      <c r="O12" s="8">
        <f>IFERROR(VLOOKUP($A12,#REF!,15,FALSE),)</f>
        <v>0</v>
      </c>
      <c r="P12" s="8">
        <f>IFERROR(VLOOKUP($A12,#REF!,16,FALSE),)</f>
        <v>0</v>
      </c>
      <c r="Q12" s="8">
        <f>IFERROR(VLOOKUP($A12,#REF!,17,FALSE),)</f>
        <v>0</v>
      </c>
      <c r="R12" s="8">
        <f>IFERROR(VLOOKUP($A12,#REF!,18,FALSE),)</f>
        <v>0</v>
      </c>
      <c r="S12" s="8">
        <f>IFERROR(VLOOKUP($A12,#REF!,19,FALSE),)</f>
        <v>0</v>
      </c>
      <c r="T12" s="8">
        <f>IFERROR(VLOOKUP($A12,#REF!,20,FALSE),)</f>
        <v>0</v>
      </c>
      <c r="U12" s="8">
        <f>IFERROR(VLOOKUP($A12,#REF!,21,FALSE),)</f>
        <v>0</v>
      </c>
      <c r="V12" s="8">
        <f>IFERROR(VLOOKUP($A12,#REF!,22,FALSE),)</f>
        <v>0</v>
      </c>
      <c r="W12" s="8">
        <f>IFERROR(VLOOKUP($A12,#REF!,23,FALSE),)</f>
        <v>0</v>
      </c>
      <c r="X12" s="8">
        <f>IFERROR(VLOOKUP($A12,#REF!,24,FALSE),)</f>
        <v>0</v>
      </c>
      <c r="Y12" s="8">
        <f>IFERROR(VLOOKUP($A12,#REF!,25,FALSE),)</f>
        <v>0</v>
      </c>
      <c r="Z12" s="8">
        <f>IFERROR(VLOOKUP($A12,#REF!,26,FALSE),)</f>
        <v>0</v>
      </c>
      <c r="AA12" s="8">
        <f>IFERROR(VLOOKUP($A12,#REF!,27,FALSE),)</f>
        <v>0</v>
      </c>
      <c r="AB12" s="8">
        <f>IFERROR(VLOOKUP($A12,#REF!,28,FALSE),)</f>
        <v>0</v>
      </c>
    </row>
    <row r="13" spans="1:28" x14ac:dyDescent="0.2">
      <c r="A13" s="8">
        <f>Data!A85</f>
        <v>0</v>
      </c>
      <c r="B13" s="9">
        <f>IFERROR(VLOOKUP($A13,#REF!,34,FALSE),)</f>
        <v>0</v>
      </c>
      <c r="C13" s="9">
        <f>IFERROR(VLOOKUP($A13,#REF!,2,FALSE),)</f>
        <v>0</v>
      </c>
      <c r="D13" s="9">
        <f>IFERROR(VLOOKUP($A13,#REF!,3,FALSE),)</f>
        <v>0</v>
      </c>
      <c r="E13" s="9">
        <f>IFERROR(VLOOKUP($A13,#REF!,4,FALSE),)</f>
        <v>0</v>
      </c>
      <c r="F13" s="9">
        <f>IFERROR(VLOOKUP($A13,#REF!,6,FALSE),)</f>
        <v>0</v>
      </c>
      <c r="G13" s="9">
        <f>IFERROR(VLOOKUP($A13,#REF!,7,FALSE),)</f>
        <v>0</v>
      </c>
      <c r="H13" s="8">
        <f>IFERROR(VLOOKUP($A13,#REF!,8,FALSE),)</f>
        <v>0</v>
      </c>
      <c r="I13" s="8">
        <f>IFERROR(VLOOKUP($A13,#REF!,9,FALSE),)</f>
        <v>0</v>
      </c>
      <c r="J13" s="8">
        <f>IFERROR(VLOOKUP($A13,#REF!,10,FALSE),)</f>
        <v>0</v>
      </c>
      <c r="K13" s="8">
        <f>IFERROR(VLOOKUP($A13,#REF!,11,FALSE),)</f>
        <v>0</v>
      </c>
      <c r="L13" s="8">
        <f>IFERROR(VLOOKUP($A13,#REF!,12,FALSE),)</f>
        <v>0</v>
      </c>
      <c r="M13" s="8">
        <f>IFERROR(VLOOKUP($A13,#REF!,13,FALSE),)</f>
        <v>0</v>
      </c>
      <c r="N13" s="8">
        <f>IFERROR(VLOOKUP($A13,#REF!,14,FALSE),)</f>
        <v>0</v>
      </c>
      <c r="O13" s="8">
        <f>IFERROR(VLOOKUP($A13,#REF!,15,FALSE),)</f>
        <v>0</v>
      </c>
      <c r="P13" s="8">
        <f>IFERROR(VLOOKUP($A13,#REF!,16,FALSE),)</f>
        <v>0</v>
      </c>
      <c r="Q13" s="8">
        <f>IFERROR(VLOOKUP($A13,#REF!,17,FALSE),)</f>
        <v>0</v>
      </c>
      <c r="R13" s="8">
        <f>IFERROR(VLOOKUP($A13,#REF!,18,FALSE),)</f>
        <v>0</v>
      </c>
      <c r="S13" s="8">
        <f>IFERROR(VLOOKUP($A13,#REF!,19,FALSE),)</f>
        <v>0</v>
      </c>
      <c r="T13" s="8">
        <f>IFERROR(VLOOKUP($A13,#REF!,20,FALSE),)</f>
        <v>0</v>
      </c>
      <c r="U13" s="8">
        <f>IFERROR(VLOOKUP($A13,#REF!,21,FALSE),)</f>
        <v>0</v>
      </c>
      <c r="V13" s="8">
        <f>IFERROR(VLOOKUP($A13,#REF!,22,FALSE),)</f>
        <v>0</v>
      </c>
      <c r="W13" s="8">
        <f>IFERROR(VLOOKUP($A13,#REF!,23,FALSE),)</f>
        <v>0</v>
      </c>
      <c r="X13" s="8">
        <f>IFERROR(VLOOKUP($A13,#REF!,24,FALSE),)</f>
        <v>0</v>
      </c>
      <c r="Y13" s="8">
        <f>IFERROR(VLOOKUP($A13,#REF!,25,FALSE),)</f>
        <v>0</v>
      </c>
      <c r="Z13" s="8">
        <f>IFERROR(VLOOKUP($A13,#REF!,26,FALSE),)</f>
        <v>0</v>
      </c>
      <c r="AA13" s="8">
        <f>IFERROR(VLOOKUP($A13,#REF!,27,FALSE),)</f>
        <v>0</v>
      </c>
      <c r="AB13" s="8">
        <f>IFERROR(VLOOKUP($A13,#REF!,28,FALSE),)</f>
        <v>0</v>
      </c>
    </row>
    <row r="14" spans="1:28" x14ac:dyDescent="0.2">
      <c r="A14" s="10"/>
    </row>
    <row r="17" spans="21:21" x14ac:dyDescent="0.2">
      <c r="U17" s="1"/>
    </row>
    <row r="18" spans="21:21" x14ac:dyDescent="0.2">
      <c r="U18" s="23"/>
    </row>
    <row r="19" spans="21:21" x14ac:dyDescent="0.2">
      <c r="U19" s="23"/>
    </row>
  </sheetData>
  <pageMargins left="0.7" right="0.7" top="0.75" bottom="0.75" header="0.3" footer="0.3"/>
  <pageSetup scale="87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D8DD9-48C6-4ABD-ADC8-47BE949F5E80}">
  <sheetPr>
    <tabColor theme="7" tint="0.39997558519241921"/>
    <pageSetUpPr fitToPage="1"/>
  </sheetPr>
  <dimension ref="A1:AB19"/>
  <sheetViews>
    <sheetView workbookViewId="0"/>
  </sheetViews>
  <sheetFormatPr defaultColWidth="9.14453125" defaultRowHeight="15" x14ac:dyDescent="0.2"/>
  <cols>
    <col min="1" max="5" width="8.47265625" customWidth="1"/>
    <col min="6" max="6" width="11.703125" bestFit="1" customWidth="1"/>
    <col min="7" max="7" width="16.6796875" bestFit="1" customWidth="1"/>
    <col min="8" max="8" width="12.23828125" bestFit="1" customWidth="1"/>
    <col min="9" max="11" width="10.22265625" customWidth="1"/>
    <col min="12" max="12" width="9.01171875" customWidth="1"/>
    <col min="13" max="15" width="10.22265625" customWidth="1"/>
    <col min="16" max="16" width="9.01171875" customWidth="1"/>
    <col min="17" max="17" width="9.68359375" customWidth="1"/>
    <col min="18" max="20" width="10.22265625" customWidth="1"/>
    <col min="21" max="21" width="9.68359375" customWidth="1"/>
    <col min="22" max="24" width="10.22265625" customWidth="1"/>
    <col min="25" max="25" width="9.01171875" customWidth="1"/>
    <col min="26" max="28" width="10.22265625" customWidth="1"/>
  </cols>
  <sheetData>
    <row r="1" spans="1:28" ht="19.5" thickBot="1" x14ac:dyDescent="0.3">
      <c r="A1" s="7">
        <f>E4</f>
        <v>0</v>
      </c>
      <c r="B1" s="6"/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0.23</v>
      </c>
      <c r="C3" s="12"/>
      <c r="D3" s="14"/>
      <c r="E3" s="12"/>
      <c r="F3" s="12"/>
      <c r="G3" s="12"/>
      <c r="H3" s="11">
        <f>'Rain Totals'!H2</f>
        <v>0</v>
      </c>
      <c r="I3" s="11">
        <f>'Rain Totals'!I2</f>
        <v>0.03</v>
      </c>
      <c r="J3" s="11">
        <f>'Rain Totals'!J2</f>
        <v>0</v>
      </c>
      <c r="K3" s="11">
        <f>'Rain Totals'!K2</f>
        <v>0</v>
      </c>
      <c r="L3" s="11">
        <f>'Rain Totals'!L2</f>
        <v>0.2</v>
      </c>
      <c r="M3" s="11">
        <f>'Rain Totals'!M2</f>
        <v>0</v>
      </c>
      <c r="N3" s="11">
        <f>'Rain Totals'!N2</f>
        <v>0</v>
      </c>
      <c r="O3" s="11">
        <f>'Rain Totals'!O2</f>
        <v>0</v>
      </c>
      <c r="P3" s="11">
        <f>'Rain Totals'!P2</f>
        <v>0</v>
      </c>
      <c r="Q3" s="11">
        <f>'Rain Totals'!Q2</f>
        <v>0</v>
      </c>
      <c r="R3" s="11">
        <f>'Rain Totals'!R2</f>
        <v>0</v>
      </c>
      <c r="S3" s="11">
        <f>'Rain Totals'!S2</f>
        <v>0</v>
      </c>
      <c r="T3" s="11">
        <f>'Rain Totals'!T2</f>
        <v>0</v>
      </c>
      <c r="U3" s="11">
        <f>'Rain Totals'!U2</f>
        <v>0</v>
      </c>
      <c r="V3" s="11">
        <f>'Rain Totals'!V2</f>
        <v>0</v>
      </c>
      <c r="W3" s="11">
        <f>'Rain Totals'!W2</f>
        <v>0</v>
      </c>
      <c r="X3" s="11">
        <f>'Rain Totals'!X2</f>
        <v>0</v>
      </c>
      <c r="Y3" s="11">
        <f>'Rain Totals'!Y2</f>
        <v>0</v>
      </c>
      <c r="Z3" s="11">
        <f>'Rain Totals'!Z2</f>
        <v>0</v>
      </c>
      <c r="AA3" s="11">
        <f>'Rain Totals'!AA2</f>
        <v>0</v>
      </c>
      <c r="AB3" s="11">
        <f>'Rain Totals'!AB2</f>
        <v>0</v>
      </c>
    </row>
    <row r="4" spans="1:28" x14ac:dyDescent="0.2">
      <c r="A4" s="8" t="str">
        <f>Data!A86</f>
        <v>.ET 9</v>
      </c>
      <c r="B4" s="9">
        <f>IFERROR(VLOOKUP($A4,#REF!,34,FALSE),)</f>
        <v>0</v>
      </c>
      <c r="C4" s="9">
        <f>IFERROR(VLOOKUP($A4,#REF!,2,FALSE),)</f>
        <v>0</v>
      </c>
      <c r="D4" s="9">
        <f>IFERROR(VLOOKUP($A4,#REF!,3,FALSE),)</f>
        <v>0</v>
      </c>
      <c r="E4" s="9">
        <f>IFERROR(VLOOKUP($A4,#REF!,4,FALSE),)</f>
        <v>0</v>
      </c>
      <c r="F4" s="9">
        <f>IFERROR(VLOOKUP($A4,#REF!,6,FALSE),)</f>
        <v>0</v>
      </c>
      <c r="G4" s="9">
        <f>IFERROR(VLOOKUP($A4,#REF!,7,FALSE),)</f>
        <v>0</v>
      </c>
      <c r="H4" s="8">
        <f>IFERROR(VLOOKUP($A4,#REF!,8,FALSE),)</f>
        <v>0</v>
      </c>
      <c r="I4" s="8">
        <f>IFERROR(VLOOKUP($A4,#REF!,9,FALSE),)</f>
        <v>0</v>
      </c>
      <c r="J4" s="8">
        <f>IFERROR(VLOOKUP($A4,#REF!,10,FALSE),)</f>
        <v>0</v>
      </c>
      <c r="K4" s="8">
        <f>IFERROR(VLOOKUP($A4,#REF!,11,FALSE),)</f>
        <v>0</v>
      </c>
      <c r="L4" s="8">
        <f>IFERROR(VLOOKUP($A4,#REF!,12,FALSE),)</f>
        <v>0</v>
      </c>
      <c r="M4" s="8">
        <f>IFERROR(VLOOKUP($A4,#REF!,13,FALSE),)</f>
        <v>0</v>
      </c>
      <c r="N4" s="8">
        <f>IFERROR(VLOOKUP($A4,#REF!,14,FALSE),)</f>
        <v>0</v>
      </c>
      <c r="O4" s="8">
        <f>IFERROR(VLOOKUP($A4,#REF!,15,FALSE),)</f>
        <v>0</v>
      </c>
      <c r="P4" s="8">
        <f>IFERROR(VLOOKUP($A4,#REF!,16,FALSE),)</f>
        <v>0</v>
      </c>
      <c r="Q4" s="8">
        <f>IFERROR(VLOOKUP($A4,#REF!,17,FALSE),)</f>
        <v>0</v>
      </c>
      <c r="R4" s="8">
        <f>IFERROR(VLOOKUP($A4,#REF!,18,FALSE),)</f>
        <v>0</v>
      </c>
      <c r="S4" s="8">
        <f>IFERROR(VLOOKUP($A4,#REF!,19,FALSE),)</f>
        <v>0</v>
      </c>
      <c r="T4" s="8">
        <f>IFERROR(VLOOKUP($A4,#REF!,20,FALSE),)</f>
        <v>0</v>
      </c>
      <c r="U4" s="8">
        <f>IFERROR(VLOOKUP($A4,#REF!,21,FALSE),)</f>
        <v>0</v>
      </c>
      <c r="V4" s="8">
        <f>IFERROR(VLOOKUP($A4,#REF!,22,FALSE),)</f>
        <v>0</v>
      </c>
      <c r="W4" s="8">
        <f>IFERROR(VLOOKUP($A4,#REF!,23,FALSE),)</f>
        <v>0</v>
      </c>
      <c r="X4" s="8">
        <f>IFERROR(VLOOKUP($A4,#REF!,24,FALSE),)</f>
        <v>0</v>
      </c>
      <c r="Y4" s="8">
        <f>IFERROR(VLOOKUP($A4,#REF!,25,FALSE),)</f>
        <v>0</v>
      </c>
      <c r="Z4" s="8">
        <f>IFERROR(VLOOKUP($A4,#REF!,26,FALSE),)</f>
        <v>0</v>
      </c>
      <c r="AA4" s="8">
        <f>IFERROR(VLOOKUP($A4,#REF!,27,FALSE),)</f>
        <v>0</v>
      </c>
      <c r="AB4" s="8">
        <f>IFERROR(VLOOKUP($A4,#REF!,28,FALSE),)</f>
        <v>0</v>
      </c>
    </row>
    <row r="5" spans="1:28" x14ac:dyDescent="0.2">
      <c r="A5" s="8">
        <f>Data!A87</f>
        <v>0</v>
      </c>
      <c r="B5" s="9">
        <f>IFERROR(VLOOKUP($A5,#REF!,34,FALSE),)</f>
        <v>0</v>
      </c>
      <c r="C5" s="9">
        <f>IFERROR(VLOOKUP($A5,#REF!,2,FALSE),)</f>
        <v>0</v>
      </c>
      <c r="D5" s="9">
        <f>IFERROR(VLOOKUP($A5,#REF!,3,FALSE),)</f>
        <v>0</v>
      </c>
      <c r="E5" s="9">
        <f>IFERROR(VLOOKUP($A5,#REF!,4,FALSE),)</f>
        <v>0</v>
      </c>
      <c r="F5" s="9">
        <f>IFERROR(VLOOKUP($A5,#REF!,6,FALSE),)</f>
        <v>0</v>
      </c>
      <c r="G5" s="9">
        <f>IFERROR(VLOOKUP($A5,#REF!,7,FALSE),)</f>
        <v>0</v>
      </c>
      <c r="H5" s="8">
        <f>IFERROR(VLOOKUP($A5,#REF!,8,FALSE),)</f>
        <v>0</v>
      </c>
      <c r="I5" s="8">
        <f>IFERROR(VLOOKUP($A5,#REF!,9,FALSE),)</f>
        <v>0</v>
      </c>
      <c r="J5" s="8">
        <f>IFERROR(VLOOKUP($A5,#REF!,10,FALSE),)</f>
        <v>0</v>
      </c>
      <c r="K5" s="8">
        <f>IFERROR(VLOOKUP($A5,#REF!,11,FALSE),)</f>
        <v>0</v>
      </c>
      <c r="L5" s="8">
        <f>IFERROR(VLOOKUP($A5,#REF!,12,FALSE),)</f>
        <v>0</v>
      </c>
      <c r="M5" s="8">
        <f>IFERROR(VLOOKUP($A5,#REF!,13,FALSE),)</f>
        <v>0</v>
      </c>
      <c r="N5" s="8">
        <f>IFERROR(VLOOKUP($A5,#REF!,14,FALSE),)</f>
        <v>0</v>
      </c>
      <c r="O5" s="8">
        <f>IFERROR(VLOOKUP($A5,#REF!,15,FALSE),)</f>
        <v>0</v>
      </c>
      <c r="P5" s="8">
        <f>IFERROR(VLOOKUP($A5,#REF!,16,FALSE),)</f>
        <v>0</v>
      </c>
      <c r="Q5" s="8">
        <f>IFERROR(VLOOKUP($A5,#REF!,17,FALSE),)</f>
        <v>0</v>
      </c>
      <c r="R5" s="8">
        <f>IFERROR(VLOOKUP($A5,#REF!,18,FALSE),)</f>
        <v>0</v>
      </c>
      <c r="S5" s="8">
        <f>IFERROR(VLOOKUP($A5,#REF!,19,FALSE),)</f>
        <v>0</v>
      </c>
      <c r="T5" s="8">
        <f>IFERROR(VLOOKUP($A5,#REF!,20,FALSE),)</f>
        <v>0</v>
      </c>
      <c r="U5" s="8">
        <f>IFERROR(VLOOKUP($A5,#REF!,21,FALSE),)</f>
        <v>0</v>
      </c>
      <c r="V5" s="8">
        <f>IFERROR(VLOOKUP($A5,#REF!,22,FALSE),)</f>
        <v>0</v>
      </c>
      <c r="W5" s="8">
        <f>IFERROR(VLOOKUP($A5,#REF!,23,FALSE),)</f>
        <v>0</v>
      </c>
      <c r="X5" s="8">
        <f>IFERROR(VLOOKUP($A5,#REF!,24,FALSE),)</f>
        <v>0</v>
      </c>
      <c r="Y5" s="8">
        <f>IFERROR(VLOOKUP($A5,#REF!,25,FALSE),)</f>
        <v>0</v>
      </c>
      <c r="Z5" s="8">
        <f>IFERROR(VLOOKUP($A5,#REF!,26,FALSE),)</f>
        <v>0</v>
      </c>
      <c r="AA5" s="8">
        <f>IFERROR(VLOOKUP($A5,#REF!,27,FALSE),)</f>
        <v>0</v>
      </c>
      <c r="AB5" s="8">
        <f>IFERROR(VLOOKUP($A5,#REF!,28,FALSE),)</f>
        <v>0</v>
      </c>
    </row>
    <row r="6" spans="1:28" x14ac:dyDescent="0.2">
      <c r="A6" s="8">
        <f>Data!A88</f>
        <v>0</v>
      </c>
      <c r="B6" s="9">
        <f>IFERROR(VLOOKUP($A6,#REF!,34,FALSE),)</f>
        <v>0</v>
      </c>
      <c r="C6" s="9">
        <f>IFERROR(VLOOKUP($A6,#REF!,2,FALSE),)</f>
        <v>0</v>
      </c>
      <c r="D6" s="9">
        <f>IFERROR(VLOOKUP($A6,#REF!,3,FALSE),)</f>
        <v>0</v>
      </c>
      <c r="E6" s="9">
        <f>IFERROR(VLOOKUP($A6,#REF!,4,FALSE),)</f>
        <v>0</v>
      </c>
      <c r="F6" s="9">
        <f>IFERROR(VLOOKUP($A6,#REF!,6,FALSE),)</f>
        <v>0</v>
      </c>
      <c r="G6" s="9">
        <f>IFERROR(VLOOKUP($A6,#REF!,7,FALSE),)</f>
        <v>0</v>
      </c>
      <c r="H6" s="8">
        <f>IFERROR(VLOOKUP($A6,#REF!,8,FALSE),)</f>
        <v>0</v>
      </c>
      <c r="I6" s="8">
        <f>IFERROR(VLOOKUP($A6,#REF!,9,FALSE),)</f>
        <v>0</v>
      </c>
      <c r="J6" s="8">
        <f>IFERROR(VLOOKUP($A6,#REF!,10,FALSE),)</f>
        <v>0</v>
      </c>
      <c r="K6" s="8">
        <f>IFERROR(VLOOKUP($A6,#REF!,11,FALSE),)</f>
        <v>0</v>
      </c>
      <c r="L6" s="8">
        <f>IFERROR(VLOOKUP($A6,#REF!,12,FALSE),)</f>
        <v>0</v>
      </c>
      <c r="M6" s="8">
        <f>IFERROR(VLOOKUP($A6,#REF!,13,FALSE),)</f>
        <v>0</v>
      </c>
      <c r="N6" s="8">
        <f>IFERROR(VLOOKUP($A6,#REF!,14,FALSE),)</f>
        <v>0</v>
      </c>
      <c r="O6" s="8">
        <f>IFERROR(VLOOKUP($A6,#REF!,15,FALSE),)</f>
        <v>0</v>
      </c>
      <c r="P6" s="8">
        <f>IFERROR(VLOOKUP($A6,#REF!,16,FALSE),)</f>
        <v>0</v>
      </c>
      <c r="Q6" s="8">
        <f>IFERROR(VLOOKUP($A6,#REF!,17,FALSE),)</f>
        <v>0</v>
      </c>
      <c r="R6" s="8">
        <f>IFERROR(VLOOKUP($A6,#REF!,18,FALSE),)</f>
        <v>0</v>
      </c>
      <c r="S6" s="8">
        <f>IFERROR(VLOOKUP($A6,#REF!,19,FALSE),)</f>
        <v>0</v>
      </c>
      <c r="T6" s="8">
        <f>IFERROR(VLOOKUP($A6,#REF!,20,FALSE),)</f>
        <v>0</v>
      </c>
      <c r="U6" s="8">
        <f>IFERROR(VLOOKUP($A6,#REF!,21,FALSE),)</f>
        <v>0</v>
      </c>
      <c r="V6" s="8">
        <f>IFERROR(VLOOKUP($A6,#REF!,22,FALSE),)</f>
        <v>0</v>
      </c>
      <c r="W6" s="8">
        <f>IFERROR(VLOOKUP($A6,#REF!,23,FALSE),)</f>
        <v>0</v>
      </c>
      <c r="X6" s="8">
        <f>IFERROR(VLOOKUP($A6,#REF!,24,FALSE),)</f>
        <v>0</v>
      </c>
      <c r="Y6" s="8">
        <f>IFERROR(VLOOKUP($A6,#REF!,25,FALSE),)</f>
        <v>0</v>
      </c>
      <c r="Z6" s="8">
        <f>IFERROR(VLOOKUP($A6,#REF!,26,FALSE),)</f>
        <v>0</v>
      </c>
      <c r="AA6" s="8">
        <f>IFERROR(VLOOKUP($A6,#REF!,27,FALSE),)</f>
        <v>0</v>
      </c>
      <c r="AB6" s="8">
        <f>IFERROR(VLOOKUP($A6,#REF!,28,FALSE),)</f>
        <v>0</v>
      </c>
    </row>
    <row r="7" spans="1:28" x14ac:dyDescent="0.2">
      <c r="A7" s="8">
        <f>Data!A89</f>
        <v>0</v>
      </c>
      <c r="B7" s="9">
        <f>IFERROR(VLOOKUP($A7,#REF!,34,FALSE),)</f>
        <v>0</v>
      </c>
      <c r="C7" s="9">
        <f>IFERROR(VLOOKUP($A7,#REF!,2,FALSE),)</f>
        <v>0</v>
      </c>
      <c r="D7" s="9">
        <f>IFERROR(VLOOKUP($A7,#REF!,3,FALSE),)</f>
        <v>0</v>
      </c>
      <c r="E7" s="9">
        <f>IFERROR(VLOOKUP($A7,#REF!,4,FALSE),)</f>
        <v>0</v>
      </c>
      <c r="F7" s="9">
        <f>IFERROR(VLOOKUP($A7,#REF!,6,FALSE),)</f>
        <v>0</v>
      </c>
      <c r="G7" s="9">
        <f>IFERROR(VLOOKUP($A7,#REF!,7,FALSE),)</f>
        <v>0</v>
      </c>
      <c r="H7" s="8">
        <f>IFERROR(VLOOKUP($A7,#REF!,8,FALSE),)</f>
        <v>0</v>
      </c>
      <c r="I7" s="8">
        <f>IFERROR(VLOOKUP($A7,#REF!,9,FALSE),)</f>
        <v>0</v>
      </c>
      <c r="J7" s="8">
        <f>IFERROR(VLOOKUP($A7,#REF!,10,FALSE),)</f>
        <v>0</v>
      </c>
      <c r="K7" s="8">
        <f>IFERROR(VLOOKUP($A7,#REF!,11,FALSE),)</f>
        <v>0</v>
      </c>
      <c r="L7" s="8">
        <f>IFERROR(VLOOKUP($A7,#REF!,12,FALSE),)</f>
        <v>0</v>
      </c>
      <c r="M7" s="8">
        <f>IFERROR(VLOOKUP($A7,#REF!,13,FALSE),)</f>
        <v>0</v>
      </c>
      <c r="N7" s="8">
        <f>IFERROR(VLOOKUP($A7,#REF!,14,FALSE),)</f>
        <v>0</v>
      </c>
      <c r="O7" s="8">
        <f>IFERROR(VLOOKUP($A7,#REF!,15,FALSE),)</f>
        <v>0</v>
      </c>
      <c r="P7" s="8">
        <f>IFERROR(VLOOKUP($A7,#REF!,16,FALSE),)</f>
        <v>0</v>
      </c>
      <c r="Q7" s="8">
        <f>IFERROR(VLOOKUP($A7,#REF!,17,FALSE),)</f>
        <v>0</v>
      </c>
      <c r="R7" s="8">
        <f>IFERROR(VLOOKUP($A7,#REF!,18,FALSE),)</f>
        <v>0</v>
      </c>
      <c r="S7" s="8">
        <f>IFERROR(VLOOKUP($A7,#REF!,19,FALSE),)</f>
        <v>0</v>
      </c>
      <c r="T7" s="8">
        <f>IFERROR(VLOOKUP($A7,#REF!,20,FALSE),)</f>
        <v>0</v>
      </c>
      <c r="U7" s="8">
        <f>IFERROR(VLOOKUP($A7,#REF!,21,FALSE),)</f>
        <v>0</v>
      </c>
      <c r="V7" s="8">
        <f>IFERROR(VLOOKUP($A7,#REF!,22,FALSE),)</f>
        <v>0</v>
      </c>
      <c r="W7" s="8">
        <f>IFERROR(VLOOKUP($A7,#REF!,23,FALSE),)</f>
        <v>0</v>
      </c>
      <c r="X7" s="8">
        <f>IFERROR(VLOOKUP($A7,#REF!,24,FALSE),)</f>
        <v>0</v>
      </c>
      <c r="Y7" s="8">
        <f>IFERROR(VLOOKUP($A7,#REF!,25,FALSE),)</f>
        <v>0</v>
      </c>
      <c r="Z7" s="8">
        <f>IFERROR(VLOOKUP($A7,#REF!,26,FALSE),)</f>
        <v>0</v>
      </c>
      <c r="AA7" s="8">
        <f>IFERROR(VLOOKUP($A7,#REF!,27,FALSE),)</f>
        <v>0</v>
      </c>
      <c r="AB7" s="8">
        <f>IFERROR(VLOOKUP($A7,#REF!,28,FALSE),)</f>
        <v>0</v>
      </c>
    </row>
    <row r="8" spans="1:28" x14ac:dyDescent="0.2">
      <c r="A8" s="8">
        <f>Data!A90</f>
        <v>0</v>
      </c>
      <c r="B8" s="9">
        <f>IFERROR(VLOOKUP($A8,#REF!,34,FALSE),)</f>
        <v>0</v>
      </c>
      <c r="C8" s="9">
        <f>IFERROR(VLOOKUP($A8,#REF!,2,FALSE),)</f>
        <v>0</v>
      </c>
      <c r="D8" s="9">
        <f>IFERROR(VLOOKUP($A8,#REF!,3,FALSE),)</f>
        <v>0</v>
      </c>
      <c r="E8" s="9">
        <f>IFERROR(VLOOKUP($A8,#REF!,4,FALSE),)</f>
        <v>0</v>
      </c>
      <c r="F8" s="9">
        <f>IFERROR(VLOOKUP($A8,#REF!,6,FALSE),)</f>
        <v>0</v>
      </c>
      <c r="G8" s="9">
        <f>IFERROR(VLOOKUP($A8,#REF!,7,FALSE),)</f>
        <v>0</v>
      </c>
      <c r="H8" s="8">
        <f>IFERROR(VLOOKUP($A8,#REF!,8,FALSE),)</f>
        <v>0</v>
      </c>
      <c r="I8" s="8">
        <f>IFERROR(VLOOKUP($A8,#REF!,9,FALSE),)</f>
        <v>0</v>
      </c>
      <c r="J8" s="8">
        <f>IFERROR(VLOOKUP($A8,#REF!,10,FALSE),)</f>
        <v>0</v>
      </c>
      <c r="K8" s="8">
        <f>IFERROR(VLOOKUP($A8,#REF!,11,FALSE),)</f>
        <v>0</v>
      </c>
      <c r="L8" s="8">
        <f>IFERROR(VLOOKUP($A8,#REF!,12,FALSE),)</f>
        <v>0</v>
      </c>
      <c r="M8" s="8">
        <f>IFERROR(VLOOKUP($A8,#REF!,13,FALSE),)</f>
        <v>0</v>
      </c>
      <c r="N8" s="8">
        <f>IFERROR(VLOOKUP($A8,#REF!,14,FALSE),)</f>
        <v>0</v>
      </c>
      <c r="O8" s="8">
        <f>IFERROR(VLOOKUP($A8,#REF!,15,FALSE),)</f>
        <v>0</v>
      </c>
      <c r="P8" s="8">
        <f>IFERROR(VLOOKUP($A8,#REF!,16,FALSE),)</f>
        <v>0</v>
      </c>
      <c r="Q8" s="8">
        <f>IFERROR(VLOOKUP($A8,#REF!,17,FALSE),)</f>
        <v>0</v>
      </c>
      <c r="R8" s="8">
        <f>IFERROR(VLOOKUP($A8,#REF!,18,FALSE),)</f>
        <v>0</v>
      </c>
      <c r="S8" s="8">
        <f>IFERROR(VLOOKUP($A8,#REF!,19,FALSE),)</f>
        <v>0</v>
      </c>
      <c r="T8" s="8">
        <f>IFERROR(VLOOKUP($A8,#REF!,20,FALSE),)</f>
        <v>0</v>
      </c>
      <c r="U8" s="8">
        <f>IFERROR(VLOOKUP($A8,#REF!,21,FALSE),)</f>
        <v>0</v>
      </c>
      <c r="V8" s="8">
        <f>IFERROR(VLOOKUP($A8,#REF!,22,FALSE),)</f>
        <v>0</v>
      </c>
      <c r="W8" s="8">
        <f>IFERROR(VLOOKUP($A8,#REF!,23,FALSE),)</f>
        <v>0</v>
      </c>
      <c r="X8" s="8">
        <f>IFERROR(VLOOKUP($A8,#REF!,24,FALSE),)</f>
        <v>0</v>
      </c>
      <c r="Y8" s="8">
        <f>IFERROR(VLOOKUP($A8,#REF!,25,FALSE),)</f>
        <v>0</v>
      </c>
      <c r="Z8" s="8">
        <f>IFERROR(VLOOKUP($A8,#REF!,26,FALSE),)</f>
        <v>0</v>
      </c>
      <c r="AA8" s="8">
        <f>IFERROR(VLOOKUP($A8,#REF!,27,FALSE),)</f>
        <v>0</v>
      </c>
      <c r="AB8" s="8">
        <f>IFERROR(VLOOKUP($A8,#REF!,28,FALSE),)</f>
        <v>0</v>
      </c>
    </row>
    <row r="9" spans="1:28" x14ac:dyDescent="0.2">
      <c r="A9" s="8">
        <f>Data!A91</f>
        <v>0</v>
      </c>
      <c r="B9" s="9">
        <f>IFERROR(VLOOKUP($A9,#REF!,34,FALSE),)</f>
        <v>0</v>
      </c>
      <c r="C9" s="9">
        <f>IFERROR(VLOOKUP($A9,#REF!,2,FALSE),)</f>
        <v>0</v>
      </c>
      <c r="D9" s="9">
        <f>IFERROR(VLOOKUP($A9,#REF!,3,FALSE),)</f>
        <v>0</v>
      </c>
      <c r="E9" s="9">
        <f>IFERROR(VLOOKUP($A9,#REF!,4,FALSE),)</f>
        <v>0</v>
      </c>
      <c r="F9" s="9">
        <f>IFERROR(VLOOKUP($A9,#REF!,6,FALSE),)</f>
        <v>0</v>
      </c>
      <c r="G9" s="9">
        <f>IFERROR(VLOOKUP($A9,#REF!,7,FALSE),)</f>
        <v>0</v>
      </c>
      <c r="H9" s="8">
        <f>IFERROR(VLOOKUP($A9,#REF!,8,FALSE),)</f>
        <v>0</v>
      </c>
      <c r="I9" s="8">
        <f>IFERROR(VLOOKUP($A9,#REF!,9,FALSE),)</f>
        <v>0</v>
      </c>
      <c r="J9" s="8">
        <f>IFERROR(VLOOKUP($A9,#REF!,10,FALSE),)</f>
        <v>0</v>
      </c>
      <c r="K9" s="8">
        <f>IFERROR(VLOOKUP($A9,#REF!,11,FALSE),)</f>
        <v>0</v>
      </c>
      <c r="L9" s="8">
        <f>IFERROR(VLOOKUP($A9,#REF!,12,FALSE),)</f>
        <v>0</v>
      </c>
      <c r="M9" s="8">
        <f>IFERROR(VLOOKUP($A9,#REF!,13,FALSE),)</f>
        <v>0</v>
      </c>
      <c r="N9" s="8">
        <f>IFERROR(VLOOKUP($A9,#REF!,14,FALSE),)</f>
        <v>0</v>
      </c>
      <c r="O9" s="8">
        <f>IFERROR(VLOOKUP($A9,#REF!,15,FALSE),)</f>
        <v>0</v>
      </c>
      <c r="P9" s="8">
        <f>IFERROR(VLOOKUP($A9,#REF!,16,FALSE),)</f>
        <v>0</v>
      </c>
      <c r="Q9" s="8">
        <f>IFERROR(VLOOKUP($A9,#REF!,17,FALSE),)</f>
        <v>0</v>
      </c>
      <c r="R9" s="8">
        <f>IFERROR(VLOOKUP($A9,#REF!,18,FALSE),)</f>
        <v>0</v>
      </c>
      <c r="S9" s="8">
        <f>IFERROR(VLOOKUP($A9,#REF!,19,FALSE),)</f>
        <v>0</v>
      </c>
      <c r="T9" s="8">
        <f>IFERROR(VLOOKUP($A9,#REF!,20,FALSE),)</f>
        <v>0</v>
      </c>
      <c r="U9" s="8">
        <f>IFERROR(VLOOKUP($A9,#REF!,21,FALSE),)</f>
        <v>0</v>
      </c>
      <c r="V9" s="8">
        <f>IFERROR(VLOOKUP($A9,#REF!,22,FALSE),)</f>
        <v>0</v>
      </c>
      <c r="W9" s="8">
        <f>IFERROR(VLOOKUP($A9,#REF!,23,FALSE),)</f>
        <v>0</v>
      </c>
      <c r="X9" s="8">
        <f>IFERROR(VLOOKUP($A9,#REF!,24,FALSE),)</f>
        <v>0</v>
      </c>
      <c r="Y9" s="8">
        <f>IFERROR(VLOOKUP($A9,#REF!,25,FALSE),)</f>
        <v>0</v>
      </c>
      <c r="Z9" s="8">
        <f>IFERROR(VLOOKUP($A9,#REF!,26,FALSE),)</f>
        <v>0</v>
      </c>
      <c r="AA9" s="8">
        <f>IFERROR(VLOOKUP($A9,#REF!,27,FALSE),)</f>
        <v>0</v>
      </c>
      <c r="AB9" s="8">
        <f>IFERROR(VLOOKUP($A9,#REF!,28,FALSE),)</f>
        <v>0</v>
      </c>
    </row>
    <row r="10" spans="1:28" x14ac:dyDescent="0.2">
      <c r="A10" s="8">
        <f>Data!A92</f>
        <v>0</v>
      </c>
      <c r="B10" s="9">
        <f>IFERROR(VLOOKUP($A10,#REF!,34,FALSE),)</f>
        <v>0</v>
      </c>
      <c r="C10" s="9">
        <f>IFERROR(VLOOKUP($A10,#REF!,2,FALSE),)</f>
        <v>0</v>
      </c>
      <c r="D10" s="9">
        <f>IFERROR(VLOOKUP($A10,#REF!,3,FALSE),)</f>
        <v>0</v>
      </c>
      <c r="E10" s="9">
        <f>IFERROR(VLOOKUP($A10,#REF!,4,FALSE),)</f>
        <v>0</v>
      </c>
      <c r="F10" s="9">
        <f>IFERROR(VLOOKUP($A10,#REF!,6,FALSE),)</f>
        <v>0</v>
      </c>
      <c r="G10" s="9">
        <f>IFERROR(VLOOKUP($A10,#REF!,7,FALSE),)</f>
        <v>0</v>
      </c>
      <c r="H10" s="8">
        <f>IFERROR(VLOOKUP($A10,#REF!,8,FALSE),)</f>
        <v>0</v>
      </c>
      <c r="I10" s="8">
        <f>IFERROR(VLOOKUP($A10,#REF!,9,FALSE),)</f>
        <v>0</v>
      </c>
      <c r="J10" s="8">
        <f>IFERROR(VLOOKUP($A10,#REF!,10,FALSE),)</f>
        <v>0</v>
      </c>
      <c r="K10" s="8">
        <f>IFERROR(VLOOKUP($A10,#REF!,11,FALSE),)</f>
        <v>0</v>
      </c>
      <c r="L10" s="8">
        <f>IFERROR(VLOOKUP($A10,#REF!,12,FALSE),)</f>
        <v>0</v>
      </c>
      <c r="M10" s="8">
        <f>IFERROR(VLOOKUP($A10,#REF!,13,FALSE),)</f>
        <v>0</v>
      </c>
      <c r="N10" s="8">
        <f>IFERROR(VLOOKUP($A10,#REF!,14,FALSE),)</f>
        <v>0</v>
      </c>
      <c r="O10" s="8">
        <f>IFERROR(VLOOKUP($A10,#REF!,15,FALSE),)</f>
        <v>0</v>
      </c>
      <c r="P10" s="8">
        <f>IFERROR(VLOOKUP($A10,#REF!,16,FALSE),)</f>
        <v>0</v>
      </c>
      <c r="Q10" s="8">
        <f>IFERROR(VLOOKUP($A10,#REF!,17,FALSE),)</f>
        <v>0</v>
      </c>
      <c r="R10" s="8">
        <f>IFERROR(VLOOKUP($A10,#REF!,18,FALSE),)</f>
        <v>0</v>
      </c>
      <c r="S10" s="8">
        <f>IFERROR(VLOOKUP($A10,#REF!,19,FALSE),)</f>
        <v>0</v>
      </c>
      <c r="T10" s="8">
        <f>IFERROR(VLOOKUP($A10,#REF!,20,FALSE),)</f>
        <v>0</v>
      </c>
      <c r="U10" s="8">
        <f>IFERROR(VLOOKUP($A10,#REF!,21,FALSE),)</f>
        <v>0</v>
      </c>
      <c r="V10" s="8">
        <f>IFERROR(VLOOKUP($A10,#REF!,22,FALSE),)</f>
        <v>0</v>
      </c>
      <c r="W10" s="8">
        <f>IFERROR(VLOOKUP($A10,#REF!,23,FALSE),)</f>
        <v>0</v>
      </c>
      <c r="X10" s="8">
        <f>IFERROR(VLOOKUP($A10,#REF!,24,FALSE),)</f>
        <v>0</v>
      </c>
      <c r="Y10" s="8">
        <f>IFERROR(VLOOKUP($A10,#REF!,25,FALSE),)</f>
        <v>0</v>
      </c>
      <c r="Z10" s="8">
        <f>IFERROR(VLOOKUP($A10,#REF!,26,FALSE),)</f>
        <v>0</v>
      </c>
      <c r="AA10" s="8">
        <f>IFERROR(VLOOKUP($A10,#REF!,27,FALSE),)</f>
        <v>0</v>
      </c>
      <c r="AB10" s="8">
        <f>IFERROR(VLOOKUP($A10,#REF!,28,FALSE),)</f>
        <v>0</v>
      </c>
    </row>
    <row r="11" spans="1:28" x14ac:dyDescent="0.2">
      <c r="A11" s="8">
        <f>Data!A93</f>
        <v>0</v>
      </c>
      <c r="B11" s="9">
        <f>IFERROR(VLOOKUP($A11,#REF!,34,FALSE),)</f>
        <v>0</v>
      </c>
      <c r="C11" s="9">
        <f>IFERROR(VLOOKUP($A11,#REF!,2,FALSE),)</f>
        <v>0</v>
      </c>
      <c r="D11" s="9">
        <f>IFERROR(VLOOKUP($A11,#REF!,3,FALSE),)</f>
        <v>0</v>
      </c>
      <c r="E11" s="9">
        <f>IFERROR(VLOOKUP($A11,#REF!,4,FALSE),)</f>
        <v>0</v>
      </c>
      <c r="F11" s="9">
        <f>IFERROR(VLOOKUP($A11,#REF!,6,FALSE),)</f>
        <v>0</v>
      </c>
      <c r="G11" s="9">
        <f>IFERROR(VLOOKUP($A11,#REF!,7,FALSE),)</f>
        <v>0</v>
      </c>
      <c r="H11" s="8">
        <f>IFERROR(VLOOKUP($A11,#REF!,8,FALSE),)</f>
        <v>0</v>
      </c>
      <c r="I11" s="8">
        <f>IFERROR(VLOOKUP($A11,#REF!,9,FALSE),)</f>
        <v>0</v>
      </c>
      <c r="J11" s="8">
        <f>IFERROR(VLOOKUP($A11,#REF!,10,FALSE),)</f>
        <v>0</v>
      </c>
      <c r="K11" s="8">
        <f>IFERROR(VLOOKUP($A11,#REF!,11,FALSE),)</f>
        <v>0</v>
      </c>
      <c r="L11" s="8">
        <f>IFERROR(VLOOKUP($A11,#REF!,12,FALSE),)</f>
        <v>0</v>
      </c>
      <c r="M11" s="8">
        <f>IFERROR(VLOOKUP($A11,#REF!,13,FALSE),)</f>
        <v>0</v>
      </c>
      <c r="N11" s="8">
        <f>IFERROR(VLOOKUP($A11,#REF!,14,FALSE),)</f>
        <v>0</v>
      </c>
      <c r="O11" s="8">
        <f>IFERROR(VLOOKUP($A11,#REF!,15,FALSE),)</f>
        <v>0</v>
      </c>
      <c r="P11" s="8">
        <f>IFERROR(VLOOKUP($A11,#REF!,16,FALSE),)</f>
        <v>0</v>
      </c>
      <c r="Q11" s="8">
        <f>IFERROR(VLOOKUP($A11,#REF!,17,FALSE),)</f>
        <v>0</v>
      </c>
      <c r="R11" s="8">
        <f>IFERROR(VLOOKUP($A11,#REF!,18,FALSE),)</f>
        <v>0</v>
      </c>
      <c r="S11" s="8">
        <f>IFERROR(VLOOKUP($A11,#REF!,19,FALSE),)</f>
        <v>0</v>
      </c>
      <c r="T11" s="8">
        <f>IFERROR(VLOOKUP($A11,#REF!,20,FALSE),)</f>
        <v>0</v>
      </c>
      <c r="U11" s="8">
        <f>IFERROR(VLOOKUP($A11,#REF!,21,FALSE),)</f>
        <v>0</v>
      </c>
      <c r="V11" s="8">
        <f>IFERROR(VLOOKUP($A11,#REF!,22,FALSE),)</f>
        <v>0</v>
      </c>
      <c r="W11" s="8">
        <f>IFERROR(VLOOKUP($A11,#REF!,23,FALSE),)</f>
        <v>0</v>
      </c>
      <c r="X11" s="8">
        <f>IFERROR(VLOOKUP($A11,#REF!,24,FALSE),)</f>
        <v>0</v>
      </c>
      <c r="Y11" s="8">
        <f>IFERROR(VLOOKUP($A11,#REF!,25,FALSE),)</f>
        <v>0</v>
      </c>
      <c r="Z11" s="8">
        <f>IFERROR(VLOOKUP($A11,#REF!,26,FALSE),)</f>
        <v>0</v>
      </c>
      <c r="AA11" s="8">
        <f>IFERROR(VLOOKUP($A11,#REF!,27,FALSE),)</f>
        <v>0</v>
      </c>
      <c r="AB11" s="8">
        <f>IFERROR(VLOOKUP($A11,#REF!,28,FALSE),)</f>
        <v>0</v>
      </c>
    </row>
    <row r="12" spans="1:28" x14ac:dyDescent="0.2">
      <c r="A12" s="8">
        <f>Data!A94</f>
        <v>0</v>
      </c>
      <c r="B12" s="9">
        <f>IFERROR(VLOOKUP($A12,#REF!,34,FALSE),)</f>
        <v>0</v>
      </c>
      <c r="C12" s="9">
        <f>IFERROR(VLOOKUP($A12,#REF!,2,FALSE),)</f>
        <v>0</v>
      </c>
      <c r="D12" s="9">
        <f>IFERROR(VLOOKUP($A12,#REF!,3,FALSE),)</f>
        <v>0</v>
      </c>
      <c r="E12" s="9">
        <f>IFERROR(VLOOKUP($A12,#REF!,4,FALSE),)</f>
        <v>0</v>
      </c>
      <c r="F12" s="9">
        <f>IFERROR(VLOOKUP($A12,#REF!,6,FALSE),)</f>
        <v>0</v>
      </c>
      <c r="G12" s="9">
        <f>IFERROR(VLOOKUP($A12,#REF!,7,FALSE),)</f>
        <v>0</v>
      </c>
      <c r="H12" s="8">
        <f>IFERROR(VLOOKUP($A12,#REF!,8,FALSE),)</f>
        <v>0</v>
      </c>
      <c r="I12" s="8">
        <f>IFERROR(VLOOKUP($A12,#REF!,9,FALSE),)</f>
        <v>0</v>
      </c>
      <c r="J12" s="8">
        <f>IFERROR(VLOOKUP($A12,#REF!,10,FALSE),)</f>
        <v>0</v>
      </c>
      <c r="K12" s="8">
        <f>IFERROR(VLOOKUP($A12,#REF!,11,FALSE),)</f>
        <v>0</v>
      </c>
      <c r="L12" s="8">
        <f>IFERROR(VLOOKUP($A12,#REF!,12,FALSE),)</f>
        <v>0</v>
      </c>
      <c r="M12" s="8">
        <f>IFERROR(VLOOKUP($A12,#REF!,13,FALSE),)</f>
        <v>0</v>
      </c>
      <c r="N12" s="8">
        <f>IFERROR(VLOOKUP($A12,#REF!,14,FALSE),)</f>
        <v>0</v>
      </c>
      <c r="O12" s="8">
        <f>IFERROR(VLOOKUP($A12,#REF!,15,FALSE),)</f>
        <v>0</v>
      </c>
      <c r="P12" s="8">
        <f>IFERROR(VLOOKUP($A12,#REF!,16,FALSE),)</f>
        <v>0</v>
      </c>
      <c r="Q12" s="8">
        <f>IFERROR(VLOOKUP($A12,#REF!,17,FALSE),)</f>
        <v>0</v>
      </c>
      <c r="R12" s="8">
        <f>IFERROR(VLOOKUP($A12,#REF!,18,FALSE),)</f>
        <v>0</v>
      </c>
      <c r="S12" s="8">
        <f>IFERROR(VLOOKUP($A12,#REF!,19,FALSE),)</f>
        <v>0</v>
      </c>
      <c r="T12" s="8">
        <f>IFERROR(VLOOKUP($A12,#REF!,20,FALSE),)</f>
        <v>0</v>
      </c>
      <c r="U12" s="8">
        <f>IFERROR(VLOOKUP($A12,#REF!,21,FALSE),)</f>
        <v>0</v>
      </c>
      <c r="V12" s="8">
        <f>IFERROR(VLOOKUP($A12,#REF!,22,FALSE),)</f>
        <v>0</v>
      </c>
      <c r="W12" s="8">
        <f>IFERROR(VLOOKUP($A12,#REF!,23,FALSE),)</f>
        <v>0</v>
      </c>
      <c r="X12" s="8">
        <f>IFERROR(VLOOKUP($A12,#REF!,24,FALSE),)</f>
        <v>0</v>
      </c>
      <c r="Y12" s="8">
        <f>IFERROR(VLOOKUP($A12,#REF!,25,FALSE),)</f>
        <v>0</v>
      </c>
      <c r="Z12" s="8">
        <f>IFERROR(VLOOKUP($A12,#REF!,26,FALSE),)</f>
        <v>0</v>
      </c>
      <c r="AA12" s="8">
        <f>IFERROR(VLOOKUP($A12,#REF!,27,FALSE),)</f>
        <v>0</v>
      </c>
      <c r="AB12" s="8">
        <f>IFERROR(VLOOKUP($A12,#REF!,28,FALSE),)</f>
        <v>0</v>
      </c>
    </row>
    <row r="13" spans="1:28" x14ac:dyDescent="0.2">
      <c r="A13" s="8">
        <f>Data!A95</f>
        <v>0</v>
      </c>
      <c r="B13" s="9">
        <f>IFERROR(VLOOKUP($A13,#REF!,34,FALSE),)</f>
        <v>0</v>
      </c>
      <c r="C13" s="9">
        <f>IFERROR(VLOOKUP($A13,#REF!,2,FALSE),)</f>
        <v>0</v>
      </c>
      <c r="D13" s="9">
        <f>IFERROR(VLOOKUP($A13,#REF!,3,FALSE),)</f>
        <v>0</v>
      </c>
      <c r="E13" s="9">
        <f>IFERROR(VLOOKUP($A13,#REF!,4,FALSE),)</f>
        <v>0</v>
      </c>
      <c r="F13" s="9">
        <f>IFERROR(VLOOKUP($A13,#REF!,6,FALSE),)</f>
        <v>0</v>
      </c>
      <c r="G13" s="9">
        <f>IFERROR(VLOOKUP($A13,#REF!,7,FALSE),)</f>
        <v>0</v>
      </c>
      <c r="H13" s="8">
        <f>IFERROR(VLOOKUP($A13,#REF!,8,FALSE),)</f>
        <v>0</v>
      </c>
      <c r="I13" s="8">
        <f>IFERROR(VLOOKUP($A13,#REF!,9,FALSE),)</f>
        <v>0</v>
      </c>
      <c r="J13" s="8">
        <f>IFERROR(VLOOKUP($A13,#REF!,10,FALSE),)</f>
        <v>0</v>
      </c>
      <c r="K13" s="8">
        <f>IFERROR(VLOOKUP($A13,#REF!,11,FALSE),)</f>
        <v>0</v>
      </c>
      <c r="L13" s="8">
        <f>IFERROR(VLOOKUP($A13,#REF!,12,FALSE),)</f>
        <v>0</v>
      </c>
      <c r="M13" s="8">
        <f>IFERROR(VLOOKUP($A13,#REF!,13,FALSE),)</f>
        <v>0</v>
      </c>
      <c r="N13" s="8">
        <f>IFERROR(VLOOKUP($A13,#REF!,14,FALSE),)</f>
        <v>0</v>
      </c>
      <c r="O13" s="8">
        <f>IFERROR(VLOOKUP($A13,#REF!,15,FALSE),)</f>
        <v>0</v>
      </c>
      <c r="P13" s="8">
        <f>IFERROR(VLOOKUP($A13,#REF!,16,FALSE),)</f>
        <v>0</v>
      </c>
      <c r="Q13" s="8">
        <f>IFERROR(VLOOKUP($A13,#REF!,17,FALSE),)</f>
        <v>0</v>
      </c>
      <c r="R13" s="8">
        <f>IFERROR(VLOOKUP($A13,#REF!,18,FALSE),)</f>
        <v>0</v>
      </c>
      <c r="S13" s="8">
        <f>IFERROR(VLOOKUP($A13,#REF!,19,FALSE),)</f>
        <v>0</v>
      </c>
      <c r="T13" s="8">
        <f>IFERROR(VLOOKUP($A13,#REF!,20,FALSE),)</f>
        <v>0</v>
      </c>
      <c r="U13" s="8">
        <f>IFERROR(VLOOKUP($A13,#REF!,21,FALSE),)</f>
        <v>0</v>
      </c>
      <c r="V13" s="8">
        <f>IFERROR(VLOOKUP($A13,#REF!,22,FALSE),)</f>
        <v>0</v>
      </c>
      <c r="W13" s="8">
        <f>IFERROR(VLOOKUP($A13,#REF!,23,FALSE),)</f>
        <v>0</v>
      </c>
      <c r="X13" s="8">
        <f>IFERROR(VLOOKUP($A13,#REF!,24,FALSE),)</f>
        <v>0</v>
      </c>
      <c r="Y13" s="8">
        <f>IFERROR(VLOOKUP($A13,#REF!,25,FALSE),)</f>
        <v>0</v>
      </c>
      <c r="Z13" s="8">
        <f>IFERROR(VLOOKUP($A13,#REF!,26,FALSE),)</f>
        <v>0</v>
      </c>
      <c r="AA13" s="8">
        <f>IFERROR(VLOOKUP($A13,#REF!,27,FALSE),)</f>
        <v>0</v>
      </c>
      <c r="AB13" s="8">
        <f>IFERROR(VLOOKUP($A13,#REF!,28,FALSE),)</f>
        <v>0</v>
      </c>
    </row>
    <row r="14" spans="1:28" x14ac:dyDescent="0.2">
      <c r="A14" s="10"/>
    </row>
    <row r="17" spans="21:21" x14ac:dyDescent="0.2">
      <c r="U17" s="1"/>
    </row>
    <row r="18" spans="21:21" x14ac:dyDescent="0.2">
      <c r="U18" s="23"/>
    </row>
    <row r="19" spans="21:21" x14ac:dyDescent="0.2">
      <c r="U19" s="23"/>
    </row>
  </sheetData>
  <pageMargins left="0.7" right="0.7" top="0.75" bottom="0.75" header="0.3" footer="0.3"/>
  <pageSetup scale="87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3E666-0D31-439C-A9DB-E2EB483B2765}">
  <sheetPr>
    <tabColor theme="5" tint="0.39997558519241921"/>
    <pageSetUpPr fitToPage="1"/>
  </sheetPr>
  <dimension ref="A1:AB19"/>
  <sheetViews>
    <sheetView workbookViewId="0"/>
  </sheetViews>
  <sheetFormatPr defaultColWidth="9.14453125" defaultRowHeight="15" x14ac:dyDescent="0.2"/>
  <cols>
    <col min="1" max="5" width="8.47265625" customWidth="1"/>
    <col min="6" max="6" width="11.703125" bestFit="1" customWidth="1"/>
    <col min="7" max="7" width="16.6796875" bestFit="1" customWidth="1"/>
    <col min="8" max="8" width="12.23828125" bestFit="1" customWidth="1"/>
    <col min="9" max="11" width="10.22265625" customWidth="1"/>
    <col min="12" max="12" width="9.01171875" customWidth="1"/>
    <col min="13" max="15" width="10.22265625" customWidth="1"/>
    <col min="16" max="16" width="9.01171875" customWidth="1"/>
    <col min="17" max="17" width="9.68359375" customWidth="1"/>
    <col min="18" max="20" width="10.22265625" customWidth="1"/>
    <col min="21" max="21" width="9.68359375" customWidth="1"/>
    <col min="22" max="24" width="10.22265625" customWidth="1"/>
    <col min="25" max="25" width="9.01171875" customWidth="1"/>
    <col min="26" max="28" width="10.22265625" customWidth="1"/>
  </cols>
  <sheetData>
    <row r="1" spans="1:28" ht="19.5" thickBot="1" x14ac:dyDescent="0.3">
      <c r="A1" s="7">
        <f>E4</f>
        <v>0</v>
      </c>
      <c r="B1" s="6"/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0.23</v>
      </c>
      <c r="C3" s="12"/>
      <c r="D3" s="14"/>
      <c r="E3" s="12"/>
      <c r="F3" s="12"/>
      <c r="G3" s="12"/>
      <c r="H3" s="11">
        <f>'Rain Totals'!H2</f>
        <v>0</v>
      </c>
      <c r="I3" s="11">
        <f>'Rain Totals'!I2</f>
        <v>0.03</v>
      </c>
      <c r="J3" s="11">
        <f>'Rain Totals'!J2</f>
        <v>0</v>
      </c>
      <c r="K3" s="11">
        <f>'Rain Totals'!K2</f>
        <v>0</v>
      </c>
      <c r="L3" s="11">
        <f>'Rain Totals'!L2</f>
        <v>0.2</v>
      </c>
      <c r="M3" s="11">
        <f>'Rain Totals'!M2</f>
        <v>0</v>
      </c>
      <c r="N3" s="11">
        <f>'Rain Totals'!N2</f>
        <v>0</v>
      </c>
      <c r="O3" s="11">
        <f>'Rain Totals'!O2</f>
        <v>0</v>
      </c>
      <c r="P3" s="11">
        <f>'Rain Totals'!P2</f>
        <v>0</v>
      </c>
      <c r="Q3" s="11">
        <f>'Rain Totals'!Q2</f>
        <v>0</v>
      </c>
      <c r="R3" s="11">
        <f>'Rain Totals'!R2</f>
        <v>0</v>
      </c>
      <c r="S3" s="11">
        <f>'Rain Totals'!S2</f>
        <v>0</v>
      </c>
      <c r="T3" s="11">
        <f>'Rain Totals'!T2</f>
        <v>0</v>
      </c>
      <c r="U3" s="11">
        <f>'Rain Totals'!U2</f>
        <v>0</v>
      </c>
      <c r="V3" s="11">
        <f>'Rain Totals'!V2</f>
        <v>0</v>
      </c>
      <c r="W3" s="11">
        <f>'Rain Totals'!W2</f>
        <v>0</v>
      </c>
      <c r="X3" s="11">
        <f>'Rain Totals'!X2</f>
        <v>0</v>
      </c>
      <c r="Y3" s="11">
        <f>'Rain Totals'!Y2</f>
        <v>0</v>
      </c>
      <c r="Z3" s="11">
        <f>'Rain Totals'!Z2</f>
        <v>0</v>
      </c>
      <c r="AA3" s="11">
        <f>'Rain Totals'!AA2</f>
        <v>0</v>
      </c>
      <c r="AB3" s="11">
        <f>'Rain Totals'!AB2</f>
        <v>0</v>
      </c>
    </row>
    <row r="4" spans="1:28" x14ac:dyDescent="0.2">
      <c r="A4" s="8" t="str">
        <f>Data!A126</f>
        <v>.ET 13</v>
      </c>
      <c r="B4" s="9">
        <f>IFERROR(VLOOKUP($A4,#REF!,34,FALSE),)</f>
        <v>0</v>
      </c>
      <c r="C4" s="9">
        <f>IFERROR(VLOOKUP($A4,#REF!,2,FALSE),)</f>
        <v>0</v>
      </c>
      <c r="D4" s="9">
        <f>IFERROR(VLOOKUP($A4,#REF!,3,FALSE),)</f>
        <v>0</v>
      </c>
      <c r="E4" s="9">
        <f>IFERROR(VLOOKUP($A4,#REF!,4,FALSE),)</f>
        <v>0</v>
      </c>
      <c r="F4" s="9">
        <f>IFERROR(VLOOKUP($A4,#REF!,6,FALSE),)</f>
        <v>0</v>
      </c>
      <c r="G4" s="9">
        <f>IFERROR(VLOOKUP($A4,#REF!,7,FALSE),)</f>
        <v>0</v>
      </c>
      <c r="H4" s="8">
        <f>IFERROR(VLOOKUP($A4,#REF!,8,FALSE),)</f>
        <v>0</v>
      </c>
      <c r="I4" s="8">
        <f>IFERROR(VLOOKUP($A4,#REF!,9,FALSE),)</f>
        <v>0</v>
      </c>
      <c r="J4" s="8">
        <f>IFERROR(VLOOKUP($A4,#REF!,10,FALSE),)</f>
        <v>0</v>
      </c>
      <c r="K4" s="8">
        <f>IFERROR(VLOOKUP($A4,#REF!,11,FALSE),)</f>
        <v>0</v>
      </c>
      <c r="L4" s="8">
        <f>IFERROR(VLOOKUP($A4,#REF!,12,FALSE),)</f>
        <v>0</v>
      </c>
      <c r="M4" s="8">
        <f>IFERROR(VLOOKUP($A4,#REF!,13,FALSE),)</f>
        <v>0</v>
      </c>
      <c r="N4" s="8">
        <f>IFERROR(VLOOKUP($A4,#REF!,14,FALSE),)</f>
        <v>0</v>
      </c>
      <c r="O4" s="8">
        <f>IFERROR(VLOOKUP($A4,#REF!,15,FALSE),)</f>
        <v>0</v>
      </c>
      <c r="P4" s="8">
        <f>IFERROR(VLOOKUP($A4,#REF!,16,FALSE),)</f>
        <v>0</v>
      </c>
      <c r="Q4" s="8">
        <f>IFERROR(VLOOKUP($A4,#REF!,17,FALSE),)</f>
        <v>0</v>
      </c>
      <c r="R4" s="8">
        <f>IFERROR(VLOOKUP($A4,#REF!,18,FALSE),)</f>
        <v>0</v>
      </c>
      <c r="S4" s="8">
        <f>IFERROR(VLOOKUP($A4,#REF!,19,FALSE),)</f>
        <v>0</v>
      </c>
      <c r="T4" s="8">
        <f>IFERROR(VLOOKUP($A4,#REF!,20,FALSE),)</f>
        <v>0</v>
      </c>
      <c r="U4" s="8">
        <f>IFERROR(VLOOKUP($A4,#REF!,21,FALSE),)</f>
        <v>0</v>
      </c>
      <c r="V4" s="8">
        <f>IFERROR(VLOOKUP($A4,#REF!,22,FALSE),)</f>
        <v>0</v>
      </c>
      <c r="W4" s="8">
        <f>IFERROR(VLOOKUP($A4,#REF!,23,FALSE),)</f>
        <v>0</v>
      </c>
      <c r="X4" s="8">
        <f>IFERROR(VLOOKUP($A4,#REF!,24,FALSE),)</f>
        <v>0</v>
      </c>
      <c r="Y4" s="8">
        <f>IFERROR(VLOOKUP($A4,#REF!,25,FALSE),)</f>
        <v>0</v>
      </c>
      <c r="Z4" s="8">
        <f>IFERROR(VLOOKUP($A4,#REF!,26,FALSE),)</f>
        <v>0</v>
      </c>
      <c r="AA4" s="8">
        <f>IFERROR(VLOOKUP($A4,#REF!,27,FALSE),)</f>
        <v>0</v>
      </c>
      <c r="AB4" s="8">
        <f>IFERROR(VLOOKUP($A4,#REF!,28,FALSE),)</f>
        <v>0</v>
      </c>
    </row>
    <row r="5" spans="1:28" x14ac:dyDescent="0.2">
      <c r="A5" s="8" t="e">
        <f>Data!#REF!</f>
        <v>#REF!</v>
      </c>
      <c r="B5" s="9">
        <f>IFERROR(VLOOKUP($A5,#REF!,34,FALSE),)</f>
        <v>0</v>
      </c>
      <c r="C5" s="9">
        <f>IFERROR(VLOOKUP($A5,#REF!,2,FALSE),)</f>
        <v>0</v>
      </c>
      <c r="D5" s="9">
        <f>IFERROR(VLOOKUP($A5,#REF!,3,FALSE),)</f>
        <v>0</v>
      </c>
      <c r="E5" s="9">
        <f>IFERROR(VLOOKUP($A5,#REF!,4,FALSE),)</f>
        <v>0</v>
      </c>
      <c r="F5" s="9">
        <f>IFERROR(VLOOKUP($A5,#REF!,6,FALSE),)</f>
        <v>0</v>
      </c>
      <c r="G5" s="9">
        <f>IFERROR(VLOOKUP($A5,#REF!,7,FALSE),)</f>
        <v>0</v>
      </c>
      <c r="H5" s="8">
        <f>IFERROR(VLOOKUP($A5,#REF!,8,FALSE),)</f>
        <v>0</v>
      </c>
      <c r="I5" s="8">
        <f>IFERROR(VLOOKUP($A5,#REF!,9,FALSE),)</f>
        <v>0</v>
      </c>
      <c r="J5" s="8">
        <f>IFERROR(VLOOKUP($A5,#REF!,10,FALSE),)</f>
        <v>0</v>
      </c>
      <c r="K5" s="8">
        <f>IFERROR(VLOOKUP($A5,#REF!,11,FALSE),)</f>
        <v>0</v>
      </c>
      <c r="L5" s="8">
        <f>IFERROR(VLOOKUP($A5,#REF!,12,FALSE),)</f>
        <v>0</v>
      </c>
      <c r="M5" s="8">
        <f>IFERROR(VLOOKUP($A5,#REF!,13,FALSE),)</f>
        <v>0</v>
      </c>
      <c r="N5" s="8">
        <f>IFERROR(VLOOKUP($A5,#REF!,14,FALSE),)</f>
        <v>0</v>
      </c>
      <c r="O5" s="8">
        <f>IFERROR(VLOOKUP($A5,#REF!,15,FALSE),)</f>
        <v>0</v>
      </c>
      <c r="P5" s="8">
        <f>IFERROR(VLOOKUP($A5,#REF!,16,FALSE),)</f>
        <v>0</v>
      </c>
      <c r="Q5" s="8">
        <f>IFERROR(VLOOKUP($A5,#REF!,17,FALSE),)</f>
        <v>0</v>
      </c>
      <c r="R5" s="8">
        <f>IFERROR(VLOOKUP($A5,#REF!,18,FALSE),)</f>
        <v>0</v>
      </c>
      <c r="S5" s="8">
        <f>IFERROR(VLOOKUP($A5,#REF!,19,FALSE),)</f>
        <v>0</v>
      </c>
      <c r="T5" s="8">
        <f>IFERROR(VLOOKUP($A5,#REF!,20,FALSE),)</f>
        <v>0</v>
      </c>
      <c r="U5" s="8">
        <f>IFERROR(VLOOKUP($A5,#REF!,21,FALSE),)</f>
        <v>0</v>
      </c>
      <c r="V5" s="8">
        <f>IFERROR(VLOOKUP($A5,#REF!,22,FALSE),)</f>
        <v>0</v>
      </c>
      <c r="W5" s="8">
        <f>IFERROR(VLOOKUP($A5,#REF!,23,FALSE),)</f>
        <v>0</v>
      </c>
      <c r="X5" s="8">
        <f>IFERROR(VLOOKUP($A5,#REF!,24,FALSE),)</f>
        <v>0</v>
      </c>
      <c r="Y5" s="8">
        <f>IFERROR(VLOOKUP($A5,#REF!,25,FALSE),)</f>
        <v>0</v>
      </c>
      <c r="Z5" s="8">
        <f>IFERROR(VLOOKUP($A5,#REF!,26,FALSE),)</f>
        <v>0</v>
      </c>
      <c r="AA5" s="8">
        <f>IFERROR(VLOOKUP($A5,#REF!,27,FALSE),)</f>
        <v>0</v>
      </c>
      <c r="AB5" s="8">
        <f>IFERROR(VLOOKUP($A5,#REF!,28,FALSE),)</f>
        <v>0</v>
      </c>
    </row>
    <row r="6" spans="1:28" x14ac:dyDescent="0.2">
      <c r="A6" s="8" t="e">
        <f>Data!#REF!</f>
        <v>#REF!</v>
      </c>
      <c r="B6" s="9">
        <f>IFERROR(VLOOKUP($A6,#REF!,34,FALSE),)</f>
        <v>0</v>
      </c>
      <c r="C6" s="9">
        <f>IFERROR(VLOOKUP($A6,#REF!,2,FALSE),)</f>
        <v>0</v>
      </c>
      <c r="D6" s="9">
        <f>IFERROR(VLOOKUP($A6,#REF!,3,FALSE),)</f>
        <v>0</v>
      </c>
      <c r="E6" s="9">
        <f>IFERROR(VLOOKUP($A6,#REF!,4,FALSE),)</f>
        <v>0</v>
      </c>
      <c r="F6" s="9">
        <f>IFERROR(VLOOKUP($A6,#REF!,6,FALSE),)</f>
        <v>0</v>
      </c>
      <c r="G6" s="9">
        <f>IFERROR(VLOOKUP($A6,#REF!,7,FALSE),)</f>
        <v>0</v>
      </c>
      <c r="H6" s="8">
        <f>IFERROR(VLOOKUP($A6,#REF!,8,FALSE),)</f>
        <v>0</v>
      </c>
      <c r="I6" s="8">
        <f>IFERROR(VLOOKUP($A6,#REF!,9,FALSE),)</f>
        <v>0</v>
      </c>
      <c r="J6" s="8">
        <f>IFERROR(VLOOKUP($A6,#REF!,10,FALSE),)</f>
        <v>0</v>
      </c>
      <c r="K6" s="8">
        <f>IFERROR(VLOOKUP($A6,#REF!,11,FALSE),)</f>
        <v>0</v>
      </c>
      <c r="L6" s="8">
        <f>IFERROR(VLOOKUP($A6,#REF!,12,FALSE),)</f>
        <v>0</v>
      </c>
      <c r="M6" s="8">
        <f>IFERROR(VLOOKUP($A6,#REF!,13,FALSE),)</f>
        <v>0</v>
      </c>
      <c r="N6" s="8">
        <f>IFERROR(VLOOKUP($A6,#REF!,14,FALSE),)</f>
        <v>0</v>
      </c>
      <c r="O6" s="8">
        <f>IFERROR(VLOOKUP($A6,#REF!,15,FALSE),)</f>
        <v>0</v>
      </c>
      <c r="P6" s="8">
        <f>IFERROR(VLOOKUP($A6,#REF!,16,FALSE),)</f>
        <v>0</v>
      </c>
      <c r="Q6" s="8">
        <f>IFERROR(VLOOKUP($A6,#REF!,17,FALSE),)</f>
        <v>0</v>
      </c>
      <c r="R6" s="8">
        <f>IFERROR(VLOOKUP($A6,#REF!,18,FALSE),)</f>
        <v>0</v>
      </c>
      <c r="S6" s="8">
        <f>IFERROR(VLOOKUP($A6,#REF!,19,FALSE),)</f>
        <v>0</v>
      </c>
      <c r="T6" s="8">
        <f>IFERROR(VLOOKUP($A6,#REF!,20,FALSE),)</f>
        <v>0</v>
      </c>
      <c r="U6" s="8">
        <f>IFERROR(VLOOKUP($A6,#REF!,21,FALSE),)</f>
        <v>0</v>
      </c>
      <c r="V6" s="8">
        <f>IFERROR(VLOOKUP($A6,#REF!,22,FALSE),)</f>
        <v>0</v>
      </c>
      <c r="W6" s="8">
        <f>IFERROR(VLOOKUP($A6,#REF!,23,FALSE),)</f>
        <v>0</v>
      </c>
      <c r="X6" s="8">
        <f>IFERROR(VLOOKUP($A6,#REF!,24,FALSE),)</f>
        <v>0</v>
      </c>
      <c r="Y6" s="8">
        <f>IFERROR(VLOOKUP($A6,#REF!,25,FALSE),)</f>
        <v>0</v>
      </c>
      <c r="Z6" s="8">
        <f>IFERROR(VLOOKUP($A6,#REF!,26,FALSE),)</f>
        <v>0</v>
      </c>
      <c r="AA6" s="8">
        <f>IFERROR(VLOOKUP($A6,#REF!,27,FALSE),)</f>
        <v>0</v>
      </c>
      <c r="AB6" s="8">
        <f>IFERROR(VLOOKUP($A6,#REF!,28,FALSE),)</f>
        <v>0</v>
      </c>
    </row>
    <row r="7" spans="1:28" x14ac:dyDescent="0.2">
      <c r="A7" s="8" t="e">
        <f>Data!#REF!</f>
        <v>#REF!</v>
      </c>
      <c r="B7" s="9">
        <f>IFERROR(VLOOKUP($A7,#REF!,34,FALSE),)</f>
        <v>0</v>
      </c>
      <c r="C7" s="9">
        <f>IFERROR(VLOOKUP($A7,#REF!,2,FALSE),)</f>
        <v>0</v>
      </c>
      <c r="D7" s="9">
        <f>IFERROR(VLOOKUP($A7,#REF!,3,FALSE),)</f>
        <v>0</v>
      </c>
      <c r="E7" s="9">
        <f>IFERROR(VLOOKUP($A7,#REF!,4,FALSE),)</f>
        <v>0</v>
      </c>
      <c r="F7" s="9">
        <f>IFERROR(VLOOKUP($A7,#REF!,6,FALSE),)</f>
        <v>0</v>
      </c>
      <c r="G7" s="9">
        <f>IFERROR(VLOOKUP($A7,#REF!,7,FALSE),)</f>
        <v>0</v>
      </c>
      <c r="H7" s="8">
        <f>IFERROR(VLOOKUP($A7,#REF!,8,FALSE),)</f>
        <v>0</v>
      </c>
      <c r="I7" s="8">
        <f>IFERROR(VLOOKUP($A7,#REF!,9,FALSE),)</f>
        <v>0</v>
      </c>
      <c r="J7" s="8">
        <f>IFERROR(VLOOKUP($A7,#REF!,10,FALSE),)</f>
        <v>0</v>
      </c>
      <c r="K7" s="8">
        <f>IFERROR(VLOOKUP($A7,#REF!,11,FALSE),)</f>
        <v>0</v>
      </c>
      <c r="L7" s="8">
        <f>IFERROR(VLOOKUP($A7,#REF!,12,FALSE),)</f>
        <v>0</v>
      </c>
      <c r="M7" s="8">
        <f>IFERROR(VLOOKUP($A7,#REF!,13,FALSE),)</f>
        <v>0</v>
      </c>
      <c r="N7" s="8">
        <f>IFERROR(VLOOKUP($A7,#REF!,14,FALSE),)</f>
        <v>0</v>
      </c>
      <c r="O7" s="8">
        <f>IFERROR(VLOOKUP($A7,#REF!,15,FALSE),)</f>
        <v>0</v>
      </c>
      <c r="P7" s="8">
        <f>IFERROR(VLOOKUP($A7,#REF!,16,FALSE),)</f>
        <v>0</v>
      </c>
      <c r="Q7" s="8">
        <f>IFERROR(VLOOKUP($A7,#REF!,17,FALSE),)</f>
        <v>0</v>
      </c>
      <c r="R7" s="8">
        <f>IFERROR(VLOOKUP($A7,#REF!,18,FALSE),)</f>
        <v>0</v>
      </c>
      <c r="S7" s="8">
        <f>IFERROR(VLOOKUP($A7,#REF!,19,FALSE),)</f>
        <v>0</v>
      </c>
      <c r="T7" s="8">
        <f>IFERROR(VLOOKUP($A7,#REF!,20,FALSE),)</f>
        <v>0</v>
      </c>
      <c r="U7" s="8">
        <f>IFERROR(VLOOKUP($A7,#REF!,21,FALSE),)</f>
        <v>0</v>
      </c>
      <c r="V7" s="8">
        <f>IFERROR(VLOOKUP($A7,#REF!,22,FALSE),)</f>
        <v>0</v>
      </c>
      <c r="W7" s="8">
        <f>IFERROR(VLOOKUP($A7,#REF!,23,FALSE),)</f>
        <v>0</v>
      </c>
      <c r="X7" s="8">
        <f>IFERROR(VLOOKUP($A7,#REF!,24,FALSE),)</f>
        <v>0</v>
      </c>
      <c r="Y7" s="8">
        <f>IFERROR(VLOOKUP($A7,#REF!,25,FALSE),)</f>
        <v>0</v>
      </c>
      <c r="Z7" s="8">
        <f>IFERROR(VLOOKUP($A7,#REF!,26,FALSE),)</f>
        <v>0</v>
      </c>
      <c r="AA7" s="8">
        <f>IFERROR(VLOOKUP($A7,#REF!,27,FALSE),)</f>
        <v>0</v>
      </c>
      <c r="AB7" s="8">
        <f>IFERROR(VLOOKUP($A7,#REF!,28,FALSE),)</f>
        <v>0</v>
      </c>
    </row>
    <row r="8" spans="1:28" x14ac:dyDescent="0.2">
      <c r="A8" s="8" t="e">
        <f>Data!#REF!</f>
        <v>#REF!</v>
      </c>
      <c r="B8" s="9">
        <f>IFERROR(VLOOKUP($A8,#REF!,34,FALSE),)</f>
        <v>0</v>
      </c>
      <c r="C8" s="9">
        <f>IFERROR(VLOOKUP($A8,#REF!,2,FALSE),)</f>
        <v>0</v>
      </c>
      <c r="D8" s="9">
        <f>IFERROR(VLOOKUP($A8,#REF!,3,FALSE),)</f>
        <v>0</v>
      </c>
      <c r="E8" s="9">
        <f>IFERROR(VLOOKUP($A8,#REF!,4,FALSE),)</f>
        <v>0</v>
      </c>
      <c r="F8" s="9">
        <f>IFERROR(VLOOKUP($A8,#REF!,6,FALSE),)</f>
        <v>0</v>
      </c>
      <c r="G8" s="9">
        <f>IFERROR(VLOOKUP($A8,#REF!,7,FALSE),)</f>
        <v>0</v>
      </c>
      <c r="H8" s="8">
        <f>IFERROR(VLOOKUP($A8,#REF!,8,FALSE),)</f>
        <v>0</v>
      </c>
      <c r="I8" s="8">
        <f>IFERROR(VLOOKUP($A8,#REF!,9,FALSE),)</f>
        <v>0</v>
      </c>
      <c r="J8" s="8">
        <f>IFERROR(VLOOKUP($A8,#REF!,10,FALSE),)</f>
        <v>0</v>
      </c>
      <c r="K8" s="8">
        <f>IFERROR(VLOOKUP($A8,#REF!,11,FALSE),)</f>
        <v>0</v>
      </c>
      <c r="L8" s="8">
        <f>IFERROR(VLOOKUP($A8,#REF!,12,FALSE),)</f>
        <v>0</v>
      </c>
      <c r="M8" s="8">
        <f>IFERROR(VLOOKUP($A8,#REF!,13,FALSE),)</f>
        <v>0</v>
      </c>
      <c r="N8" s="8">
        <f>IFERROR(VLOOKUP($A8,#REF!,14,FALSE),)</f>
        <v>0</v>
      </c>
      <c r="O8" s="8">
        <f>IFERROR(VLOOKUP($A8,#REF!,15,FALSE),)</f>
        <v>0</v>
      </c>
      <c r="P8" s="8">
        <f>IFERROR(VLOOKUP($A8,#REF!,16,FALSE),)</f>
        <v>0</v>
      </c>
      <c r="Q8" s="8">
        <f>IFERROR(VLOOKUP($A8,#REF!,17,FALSE),)</f>
        <v>0</v>
      </c>
      <c r="R8" s="8">
        <f>IFERROR(VLOOKUP($A8,#REF!,18,FALSE),)</f>
        <v>0</v>
      </c>
      <c r="S8" s="8">
        <f>IFERROR(VLOOKUP($A8,#REF!,19,FALSE),)</f>
        <v>0</v>
      </c>
      <c r="T8" s="8">
        <f>IFERROR(VLOOKUP($A8,#REF!,20,FALSE),)</f>
        <v>0</v>
      </c>
      <c r="U8" s="8">
        <f>IFERROR(VLOOKUP($A8,#REF!,21,FALSE),)</f>
        <v>0</v>
      </c>
      <c r="V8" s="8">
        <f>IFERROR(VLOOKUP($A8,#REF!,22,FALSE),)</f>
        <v>0</v>
      </c>
      <c r="W8" s="8">
        <f>IFERROR(VLOOKUP($A8,#REF!,23,FALSE),)</f>
        <v>0</v>
      </c>
      <c r="X8" s="8">
        <f>IFERROR(VLOOKUP($A8,#REF!,24,FALSE),)</f>
        <v>0</v>
      </c>
      <c r="Y8" s="8">
        <f>IFERROR(VLOOKUP($A8,#REF!,25,FALSE),)</f>
        <v>0</v>
      </c>
      <c r="Z8" s="8">
        <f>IFERROR(VLOOKUP($A8,#REF!,26,FALSE),)</f>
        <v>0</v>
      </c>
      <c r="AA8" s="8">
        <f>IFERROR(VLOOKUP($A8,#REF!,27,FALSE),)</f>
        <v>0</v>
      </c>
      <c r="AB8" s="8">
        <f>IFERROR(VLOOKUP($A8,#REF!,28,FALSE),)</f>
        <v>0</v>
      </c>
    </row>
    <row r="9" spans="1:28" x14ac:dyDescent="0.2">
      <c r="A9" s="8" t="e">
        <f>Data!#REF!</f>
        <v>#REF!</v>
      </c>
      <c r="B9" s="9">
        <f>IFERROR(VLOOKUP($A9,#REF!,34,FALSE),)</f>
        <v>0</v>
      </c>
      <c r="C9" s="9">
        <f>IFERROR(VLOOKUP($A9,#REF!,2,FALSE),)</f>
        <v>0</v>
      </c>
      <c r="D9" s="9">
        <f>IFERROR(VLOOKUP($A9,#REF!,3,FALSE),)</f>
        <v>0</v>
      </c>
      <c r="E9" s="9">
        <f>IFERROR(VLOOKUP($A9,#REF!,4,FALSE),)</f>
        <v>0</v>
      </c>
      <c r="F9" s="9">
        <f>IFERROR(VLOOKUP($A9,#REF!,6,FALSE),)</f>
        <v>0</v>
      </c>
      <c r="G9" s="9">
        <f>IFERROR(VLOOKUP($A9,#REF!,7,FALSE),)</f>
        <v>0</v>
      </c>
      <c r="H9" s="8">
        <f>IFERROR(VLOOKUP($A9,#REF!,8,FALSE),)</f>
        <v>0</v>
      </c>
      <c r="I9" s="8">
        <f>IFERROR(VLOOKUP($A9,#REF!,9,FALSE),)</f>
        <v>0</v>
      </c>
      <c r="J9" s="8">
        <f>IFERROR(VLOOKUP($A9,#REF!,10,FALSE),)</f>
        <v>0</v>
      </c>
      <c r="K9" s="8">
        <f>IFERROR(VLOOKUP($A9,#REF!,11,FALSE),)</f>
        <v>0</v>
      </c>
      <c r="L9" s="8">
        <f>IFERROR(VLOOKUP($A9,#REF!,12,FALSE),)</f>
        <v>0</v>
      </c>
      <c r="M9" s="8">
        <f>IFERROR(VLOOKUP($A9,#REF!,13,FALSE),)</f>
        <v>0</v>
      </c>
      <c r="N9" s="8">
        <f>IFERROR(VLOOKUP($A9,#REF!,14,FALSE),)</f>
        <v>0</v>
      </c>
      <c r="O9" s="8">
        <f>IFERROR(VLOOKUP($A9,#REF!,15,FALSE),)</f>
        <v>0</v>
      </c>
      <c r="P9" s="8">
        <f>IFERROR(VLOOKUP($A9,#REF!,16,FALSE),)</f>
        <v>0</v>
      </c>
      <c r="Q9" s="8">
        <f>IFERROR(VLOOKUP($A9,#REF!,17,FALSE),)</f>
        <v>0</v>
      </c>
      <c r="R9" s="8">
        <f>IFERROR(VLOOKUP($A9,#REF!,18,FALSE),)</f>
        <v>0</v>
      </c>
      <c r="S9" s="8">
        <f>IFERROR(VLOOKUP($A9,#REF!,19,FALSE),)</f>
        <v>0</v>
      </c>
      <c r="T9" s="8">
        <f>IFERROR(VLOOKUP($A9,#REF!,20,FALSE),)</f>
        <v>0</v>
      </c>
      <c r="U9" s="8">
        <f>IFERROR(VLOOKUP($A9,#REF!,21,FALSE),)</f>
        <v>0</v>
      </c>
      <c r="V9" s="8">
        <f>IFERROR(VLOOKUP($A9,#REF!,22,FALSE),)</f>
        <v>0</v>
      </c>
      <c r="W9" s="8">
        <f>IFERROR(VLOOKUP($A9,#REF!,23,FALSE),)</f>
        <v>0</v>
      </c>
      <c r="X9" s="8">
        <f>IFERROR(VLOOKUP($A9,#REF!,24,FALSE),)</f>
        <v>0</v>
      </c>
      <c r="Y9" s="8">
        <f>IFERROR(VLOOKUP($A9,#REF!,25,FALSE),)</f>
        <v>0</v>
      </c>
      <c r="Z9" s="8">
        <f>IFERROR(VLOOKUP($A9,#REF!,26,FALSE),)</f>
        <v>0</v>
      </c>
      <c r="AA9" s="8">
        <f>IFERROR(VLOOKUP($A9,#REF!,27,FALSE),)</f>
        <v>0</v>
      </c>
      <c r="AB9" s="8">
        <f>IFERROR(VLOOKUP($A9,#REF!,28,FALSE),)</f>
        <v>0</v>
      </c>
    </row>
    <row r="10" spans="1:28" x14ac:dyDescent="0.2">
      <c r="A10" s="8" t="e">
        <f>Data!#REF!</f>
        <v>#REF!</v>
      </c>
      <c r="B10" s="9">
        <f>IFERROR(VLOOKUP($A10,#REF!,34,FALSE),)</f>
        <v>0</v>
      </c>
      <c r="C10" s="9">
        <f>IFERROR(VLOOKUP($A10,#REF!,2,FALSE),)</f>
        <v>0</v>
      </c>
      <c r="D10" s="9">
        <f>IFERROR(VLOOKUP($A10,#REF!,3,FALSE),)</f>
        <v>0</v>
      </c>
      <c r="E10" s="9">
        <f>IFERROR(VLOOKUP($A10,#REF!,4,FALSE),)</f>
        <v>0</v>
      </c>
      <c r="F10" s="9">
        <f>IFERROR(VLOOKUP($A10,#REF!,6,FALSE),)</f>
        <v>0</v>
      </c>
      <c r="G10" s="9">
        <f>IFERROR(VLOOKUP($A10,#REF!,7,FALSE),)</f>
        <v>0</v>
      </c>
      <c r="H10" s="8">
        <f>IFERROR(VLOOKUP($A10,#REF!,8,FALSE),)</f>
        <v>0</v>
      </c>
      <c r="I10" s="8">
        <f>IFERROR(VLOOKUP($A10,#REF!,9,FALSE),)</f>
        <v>0</v>
      </c>
      <c r="J10" s="8">
        <f>IFERROR(VLOOKUP($A10,#REF!,10,FALSE),)</f>
        <v>0</v>
      </c>
      <c r="K10" s="8">
        <f>IFERROR(VLOOKUP($A10,#REF!,11,FALSE),)</f>
        <v>0</v>
      </c>
      <c r="L10" s="8">
        <f>IFERROR(VLOOKUP($A10,#REF!,12,FALSE),)</f>
        <v>0</v>
      </c>
      <c r="M10" s="8">
        <f>IFERROR(VLOOKUP($A10,#REF!,13,FALSE),)</f>
        <v>0</v>
      </c>
      <c r="N10" s="8">
        <f>IFERROR(VLOOKUP($A10,#REF!,14,FALSE),)</f>
        <v>0</v>
      </c>
      <c r="O10" s="8">
        <f>IFERROR(VLOOKUP($A10,#REF!,15,FALSE),)</f>
        <v>0</v>
      </c>
      <c r="P10" s="8">
        <f>IFERROR(VLOOKUP($A10,#REF!,16,FALSE),)</f>
        <v>0</v>
      </c>
      <c r="Q10" s="8">
        <f>IFERROR(VLOOKUP($A10,#REF!,17,FALSE),)</f>
        <v>0</v>
      </c>
      <c r="R10" s="8">
        <f>IFERROR(VLOOKUP($A10,#REF!,18,FALSE),)</f>
        <v>0</v>
      </c>
      <c r="S10" s="8">
        <f>IFERROR(VLOOKUP($A10,#REF!,19,FALSE),)</f>
        <v>0</v>
      </c>
      <c r="T10" s="8">
        <f>IFERROR(VLOOKUP($A10,#REF!,20,FALSE),)</f>
        <v>0</v>
      </c>
      <c r="U10" s="8">
        <f>IFERROR(VLOOKUP($A10,#REF!,21,FALSE),)</f>
        <v>0</v>
      </c>
      <c r="V10" s="8">
        <f>IFERROR(VLOOKUP($A10,#REF!,22,FALSE),)</f>
        <v>0</v>
      </c>
      <c r="W10" s="8">
        <f>IFERROR(VLOOKUP($A10,#REF!,23,FALSE),)</f>
        <v>0</v>
      </c>
      <c r="X10" s="8">
        <f>IFERROR(VLOOKUP($A10,#REF!,24,FALSE),)</f>
        <v>0</v>
      </c>
      <c r="Y10" s="8">
        <f>IFERROR(VLOOKUP($A10,#REF!,25,FALSE),)</f>
        <v>0</v>
      </c>
      <c r="Z10" s="8">
        <f>IFERROR(VLOOKUP($A10,#REF!,26,FALSE),)</f>
        <v>0</v>
      </c>
      <c r="AA10" s="8">
        <f>IFERROR(VLOOKUP($A10,#REF!,27,FALSE),)</f>
        <v>0</v>
      </c>
      <c r="AB10" s="8">
        <f>IFERROR(VLOOKUP($A10,#REF!,28,FALSE),)</f>
        <v>0</v>
      </c>
    </row>
    <row r="11" spans="1:28" x14ac:dyDescent="0.2">
      <c r="A11" s="8">
        <f>Data!A133</f>
        <v>0</v>
      </c>
      <c r="B11" s="9">
        <f>IFERROR(VLOOKUP($A11,#REF!,34,FALSE),)</f>
        <v>0</v>
      </c>
      <c r="C11" s="9">
        <f>IFERROR(VLOOKUP($A11,#REF!,2,FALSE),)</f>
        <v>0</v>
      </c>
      <c r="D11" s="9">
        <f>IFERROR(VLOOKUP($A11,#REF!,3,FALSE),)</f>
        <v>0</v>
      </c>
      <c r="E11" s="9">
        <f>IFERROR(VLOOKUP($A11,#REF!,4,FALSE),)</f>
        <v>0</v>
      </c>
      <c r="F11" s="9">
        <f>IFERROR(VLOOKUP($A11,#REF!,6,FALSE),)</f>
        <v>0</v>
      </c>
      <c r="G11" s="9">
        <f>IFERROR(VLOOKUP($A11,#REF!,7,FALSE),)</f>
        <v>0</v>
      </c>
      <c r="H11" s="8">
        <f>IFERROR(VLOOKUP($A11,#REF!,8,FALSE),)</f>
        <v>0</v>
      </c>
      <c r="I11" s="8">
        <f>IFERROR(VLOOKUP($A11,#REF!,9,FALSE),)</f>
        <v>0</v>
      </c>
      <c r="J11" s="8">
        <f>IFERROR(VLOOKUP($A11,#REF!,10,FALSE),)</f>
        <v>0</v>
      </c>
      <c r="K11" s="8">
        <f>IFERROR(VLOOKUP($A11,#REF!,11,FALSE),)</f>
        <v>0</v>
      </c>
      <c r="L11" s="8">
        <f>IFERROR(VLOOKUP($A11,#REF!,12,FALSE),)</f>
        <v>0</v>
      </c>
      <c r="M11" s="8">
        <f>IFERROR(VLOOKUP($A11,#REF!,13,FALSE),)</f>
        <v>0</v>
      </c>
      <c r="N11" s="8">
        <f>IFERROR(VLOOKUP($A11,#REF!,14,FALSE),)</f>
        <v>0</v>
      </c>
      <c r="O11" s="8">
        <f>IFERROR(VLOOKUP($A11,#REF!,15,FALSE),)</f>
        <v>0</v>
      </c>
      <c r="P11" s="8">
        <f>IFERROR(VLOOKUP($A11,#REF!,16,FALSE),)</f>
        <v>0</v>
      </c>
      <c r="Q11" s="8">
        <f>IFERROR(VLOOKUP($A11,#REF!,17,FALSE),)</f>
        <v>0</v>
      </c>
      <c r="R11" s="8">
        <f>IFERROR(VLOOKUP($A11,#REF!,18,FALSE),)</f>
        <v>0</v>
      </c>
      <c r="S11" s="8">
        <f>IFERROR(VLOOKUP($A11,#REF!,19,FALSE),)</f>
        <v>0</v>
      </c>
      <c r="T11" s="8">
        <f>IFERROR(VLOOKUP($A11,#REF!,20,FALSE),)</f>
        <v>0</v>
      </c>
      <c r="U11" s="8">
        <f>IFERROR(VLOOKUP($A11,#REF!,21,FALSE),)</f>
        <v>0</v>
      </c>
      <c r="V11" s="8">
        <f>IFERROR(VLOOKUP($A11,#REF!,22,FALSE),)</f>
        <v>0</v>
      </c>
      <c r="W11" s="8">
        <f>IFERROR(VLOOKUP($A11,#REF!,23,FALSE),)</f>
        <v>0</v>
      </c>
      <c r="X11" s="8">
        <f>IFERROR(VLOOKUP($A11,#REF!,24,FALSE),)</f>
        <v>0</v>
      </c>
      <c r="Y11" s="8">
        <f>IFERROR(VLOOKUP($A11,#REF!,25,FALSE),)</f>
        <v>0</v>
      </c>
      <c r="Z11" s="8">
        <f>IFERROR(VLOOKUP($A11,#REF!,26,FALSE),)</f>
        <v>0</v>
      </c>
      <c r="AA11" s="8">
        <f>IFERROR(VLOOKUP($A11,#REF!,27,FALSE),)</f>
        <v>0</v>
      </c>
      <c r="AB11" s="8">
        <f>IFERROR(VLOOKUP($A11,#REF!,28,FALSE),)</f>
        <v>0</v>
      </c>
    </row>
    <row r="12" spans="1:28" x14ac:dyDescent="0.2">
      <c r="A12" s="8">
        <f>Data!A134</f>
        <v>0</v>
      </c>
      <c r="B12" s="9">
        <f>IFERROR(VLOOKUP($A12,#REF!,34,FALSE),)</f>
        <v>0</v>
      </c>
      <c r="C12" s="9">
        <f>IFERROR(VLOOKUP($A12,#REF!,2,FALSE),)</f>
        <v>0</v>
      </c>
      <c r="D12" s="9">
        <f>IFERROR(VLOOKUP($A12,#REF!,3,FALSE),)</f>
        <v>0</v>
      </c>
      <c r="E12" s="9">
        <f>IFERROR(VLOOKUP($A12,#REF!,4,FALSE),)</f>
        <v>0</v>
      </c>
      <c r="F12" s="9">
        <f>IFERROR(VLOOKUP($A12,#REF!,6,FALSE),)</f>
        <v>0</v>
      </c>
      <c r="G12" s="9">
        <f>IFERROR(VLOOKUP($A12,#REF!,7,FALSE),)</f>
        <v>0</v>
      </c>
      <c r="H12" s="8">
        <f>IFERROR(VLOOKUP($A12,#REF!,8,FALSE),)</f>
        <v>0</v>
      </c>
      <c r="I12" s="8">
        <f>IFERROR(VLOOKUP($A12,#REF!,9,FALSE),)</f>
        <v>0</v>
      </c>
      <c r="J12" s="8">
        <f>IFERROR(VLOOKUP($A12,#REF!,10,FALSE),)</f>
        <v>0</v>
      </c>
      <c r="K12" s="8">
        <f>IFERROR(VLOOKUP($A12,#REF!,11,FALSE),)</f>
        <v>0</v>
      </c>
      <c r="L12" s="8">
        <f>IFERROR(VLOOKUP($A12,#REF!,12,FALSE),)</f>
        <v>0</v>
      </c>
      <c r="M12" s="8">
        <f>IFERROR(VLOOKUP($A12,#REF!,13,FALSE),)</f>
        <v>0</v>
      </c>
      <c r="N12" s="8">
        <f>IFERROR(VLOOKUP($A12,#REF!,14,FALSE),)</f>
        <v>0</v>
      </c>
      <c r="O12" s="8">
        <f>IFERROR(VLOOKUP($A12,#REF!,15,FALSE),)</f>
        <v>0</v>
      </c>
      <c r="P12" s="8">
        <f>IFERROR(VLOOKUP($A12,#REF!,16,FALSE),)</f>
        <v>0</v>
      </c>
      <c r="Q12" s="8">
        <f>IFERROR(VLOOKUP($A12,#REF!,17,FALSE),)</f>
        <v>0</v>
      </c>
      <c r="R12" s="8">
        <f>IFERROR(VLOOKUP($A12,#REF!,18,FALSE),)</f>
        <v>0</v>
      </c>
      <c r="S12" s="8">
        <f>IFERROR(VLOOKUP($A12,#REF!,19,FALSE),)</f>
        <v>0</v>
      </c>
      <c r="T12" s="8">
        <f>IFERROR(VLOOKUP($A12,#REF!,20,FALSE),)</f>
        <v>0</v>
      </c>
      <c r="U12" s="8">
        <f>IFERROR(VLOOKUP($A12,#REF!,21,FALSE),)</f>
        <v>0</v>
      </c>
      <c r="V12" s="8">
        <f>IFERROR(VLOOKUP($A12,#REF!,22,FALSE),)</f>
        <v>0</v>
      </c>
      <c r="W12" s="8">
        <f>IFERROR(VLOOKUP($A12,#REF!,23,FALSE),)</f>
        <v>0</v>
      </c>
      <c r="X12" s="8">
        <f>IFERROR(VLOOKUP($A12,#REF!,24,FALSE),)</f>
        <v>0</v>
      </c>
      <c r="Y12" s="8">
        <f>IFERROR(VLOOKUP($A12,#REF!,25,FALSE),)</f>
        <v>0</v>
      </c>
      <c r="Z12" s="8">
        <f>IFERROR(VLOOKUP($A12,#REF!,26,FALSE),)</f>
        <v>0</v>
      </c>
      <c r="AA12" s="8">
        <f>IFERROR(VLOOKUP($A12,#REF!,27,FALSE),)</f>
        <v>0</v>
      </c>
      <c r="AB12" s="8">
        <f>IFERROR(VLOOKUP($A12,#REF!,28,FALSE),)</f>
        <v>0</v>
      </c>
    </row>
    <row r="13" spans="1:28" x14ac:dyDescent="0.2">
      <c r="A13" s="8">
        <f>Data!A135</f>
        <v>0</v>
      </c>
      <c r="B13" s="9">
        <f>IFERROR(VLOOKUP($A13,#REF!,34,FALSE),)</f>
        <v>0</v>
      </c>
      <c r="C13" s="9">
        <f>IFERROR(VLOOKUP($A13,#REF!,2,FALSE),)</f>
        <v>0</v>
      </c>
      <c r="D13" s="9">
        <f>IFERROR(VLOOKUP($A13,#REF!,3,FALSE),)</f>
        <v>0</v>
      </c>
      <c r="E13" s="9">
        <f>IFERROR(VLOOKUP($A13,#REF!,4,FALSE),)</f>
        <v>0</v>
      </c>
      <c r="F13" s="9">
        <f>IFERROR(VLOOKUP($A13,#REF!,6,FALSE),)</f>
        <v>0</v>
      </c>
      <c r="G13" s="9">
        <f>IFERROR(VLOOKUP($A13,#REF!,7,FALSE),)</f>
        <v>0</v>
      </c>
      <c r="H13" s="8">
        <f>IFERROR(VLOOKUP($A13,#REF!,8,FALSE),)</f>
        <v>0</v>
      </c>
      <c r="I13" s="8">
        <f>IFERROR(VLOOKUP($A13,#REF!,9,FALSE),)</f>
        <v>0</v>
      </c>
      <c r="J13" s="8">
        <f>IFERROR(VLOOKUP($A13,#REF!,10,FALSE),)</f>
        <v>0</v>
      </c>
      <c r="K13" s="8">
        <f>IFERROR(VLOOKUP($A13,#REF!,11,FALSE),)</f>
        <v>0</v>
      </c>
      <c r="L13" s="8">
        <f>IFERROR(VLOOKUP($A13,#REF!,12,FALSE),)</f>
        <v>0</v>
      </c>
      <c r="M13" s="8">
        <f>IFERROR(VLOOKUP($A13,#REF!,13,FALSE),)</f>
        <v>0</v>
      </c>
      <c r="N13" s="8">
        <f>IFERROR(VLOOKUP($A13,#REF!,14,FALSE),)</f>
        <v>0</v>
      </c>
      <c r="O13" s="8">
        <f>IFERROR(VLOOKUP($A13,#REF!,15,FALSE),)</f>
        <v>0</v>
      </c>
      <c r="P13" s="8">
        <f>IFERROR(VLOOKUP($A13,#REF!,16,FALSE),)</f>
        <v>0</v>
      </c>
      <c r="Q13" s="8">
        <f>IFERROR(VLOOKUP($A13,#REF!,17,FALSE),)</f>
        <v>0</v>
      </c>
      <c r="R13" s="8">
        <f>IFERROR(VLOOKUP($A13,#REF!,18,FALSE),)</f>
        <v>0</v>
      </c>
      <c r="S13" s="8">
        <f>IFERROR(VLOOKUP($A13,#REF!,19,FALSE),)</f>
        <v>0</v>
      </c>
      <c r="T13" s="8">
        <f>IFERROR(VLOOKUP($A13,#REF!,20,FALSE),)</f>
        <v>0</v>
      </c>
      <c r="U13" s="8">
        <f>IFERROR(VLOOKUP($A13,#REF!,21,FALSE),)</f>
        <v>0</v>
      </c>
      <c r="V13" s="8">
        <f>IFERROR(VLOOKUP($A13,#REF!,22,FALSE),)</f>
        <v>0</v>
      </c>
      <c r="W13" s="8">
        <f>IFERROR(VLOOKUP($A13,#REF!,23,FALSE),)</f>
        <v>0</v>
      </c>
      <c r="X13" s="8">
        <f>IFERROR(VLOOKUP($A13,#REF!,24,FALSE),)</f>
        <v>0</v>
      </c>
      <c r="Y13" s="8">
        <f>IFERROR(VLOOKUP($A13,#REF!,25,FALSE),)</f>
        <v>0</v>
      </c>
      <c r="Z13" s="8">
        <f>IFERROR(VLOOKUP($A13,#REF!,26,FALSE),)</f>
        <v>0</v>
      </c>
      <c r="AA13" s="8">
        <f>IFERROR(VLOOKUP($A13,#REF!,27,FALSE),)</f>
        <v>0</v>
      </c>
      <c r="AB13" s="8">
        <f>IFERROR(VLOOKUP($A13,#REF!,28,FALSE),)</f>
        <v>0</v>
      </c>
    </row>
    <row r="14" spans="1:28" x14ac:dyDescent="0.2">
      <c r="A14" s="10"/>
    </row>
    <row r="17" spans="21:21" x14ac:dyDescent="0.2">
      <c r="U17" s="1"/>
    </row>
    <row r="18" spans="21:21" x14ac:dyDescent="0.2">
      <c r="U18" s="23"/>
    </row>
    <row r="19" spans="21:21" x14ac:dyDescent="0.2">
      <c r="U19" s="23"/>
    </row>
  </sheetData>
  <pageMargins left="0.7" right="0.7" top="0.75" bottom="0.75" header="0.3" footer="0.3"/>
  <pageSetup scale="87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28602-8A71-4FB3-B256-0FAFBCBB4F6C}">
  <sheetPr>
    <tabColor theme="5" tint="0.39997558519241921"/>
    <pageSetUpPr fitToPage="1"/>
  </sheetPr>
  <dimension ref="A1:AB19"/>
  <sheetViews>
    <sheetView workbookViewId="0"/>
  </sheetViews>
  <sheetFormatPr defaultColWidth="9.14453125" defaultRowHeight="15" x14ac:dyDescent="0.2"/>
  <cols>
    <col min="1" max="5" width="8.47265625" customWidth="1"/>
    <col min="6" max="6" width="11.703125" bestFit="1" customWidth="1"/>
    <col min="7" max="7" width="16.6796875" bestFit="1" customWidth="1"/>
    <col min="8" max="8" width="12.23828125" bestFit="1" customWidth="1"/>
    <col min="9" max="11" width="10.22265625" customWidth="1"/>
    <col min="12" max="12" width="9.01171875" customWidth="1"/>
    <col min="13" max="15" width="10.22265625" customWidth="1"/>
    <col min="16" max="16" width="9.01171875" customWidth="1"/>
    <col min="17" max="17" width="9.68359375" customWidth="1"/>
    <col min="18" max="20" width="10.22265625" customWidth="1"/>
    <col min="21" max="21" width="9.68359375" customWidth="1"/>
    <col min="22" max="24" width="10.22265625" customWidth="1"/>
    <col min="25" max="25" width="9.01171875" customWidth="1"/>
    <col min="26" max="28" width="10.22265625" customWidth="1"/>
  </cols>
  <sheetData>
    <row r="1" spans="1:28" ht="19.5" thickBot="1" x14ac:dyDescent="0.3">
      <c r="A1" s="7">
        <f>E4</f>
        <v>0</v>
      </c>
      <c r="B1" s="6"/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0.23</v>
      </c>
      <c r="C3" s="12"/>
      <c r="D3" s="14"/>
      <c r="E3" s="12"/>
      <c r="F3" s="12"/>
      <c r="G3" s="12"/>
      <c r="H3" s="11">
        <f>'Rain Totals'!H2</f>
        <v>0</v>
      </c>
      <c r="I3" s="11">
        <f>'Rain Totals'!I2</f>
        <v>0.03</v>
      </c>
      <c r="J3" s="11">
        <f>'Rain Totals'!J2</f>
        <v>0</v>
      </c>
      <c r="K3" s="11">
        <f>'Rain Totals'!K2</f>
        <v>0</v>
      </c>
      <c r="L3" s="11">
        <f>'Rain Totals'!L2</f>
        <v>0.2</v>
      </c>
      <c r="M3" s="11">
        <f>'Rain Totals'!M2</f>
        <v>0</v>
      </c>
      <c r="N3" s="11">
        <f>'Rain Totals'!N2</f>
        <v>0</v>
      </c>
      <c r="O3" s="11">
        <f>'Rain Totals'!O2</f>
        <v>0</v>
      </c>
      <c r="P3" s="11">
        <f>'Rain Totals'!P2</f>
        <v>0</v>
      </c>
      <c r="Q3" s="11">
        <f>'Rain Totals'!Q2</f>
        <v>0</v>
      </c>
      <c r="R3" s="11">
        <f>'Rain Totals'!R2</f>
        <v>0</v>
      </c>
      <c r="S3" s="11">
        <f>'Rain Totals'!S2</f>
        <v>0</v>
      </c>
      <c r="T3" s="11">
        <f>'Rain Totals'!T2</f>
        <v>0</v>
      </c>
      <c r="U3" s="11">
        <f>'Rain Totals'!U2</f>
        <v>0</v>
      </c>
      <c r="V3" s="11">
        <f>'Rain Totals'!V2</f>
        <v>0</v>
      </c>
      <c r="W3" s="11">
        <f>'Rain Totals'!W2</f>
        <v>0</v>
      </c>
      <c r="X3" s="11">
        <f>'Rain Totals'!X2</f>
        <v>0</v>
      </c>
      <c r="Y3" s="11">
        <f>'Rain Totals'!Y2</f>
        <v>0</v>
      </c>
      <c r="Z3" s="11">
        <f>'Rain Totals'!Z2</f>
        <v>0</v>
      </c>
      <c r="AA3" s="11">
        <f>'Rain Totals'!AA2</f>
        <v>0</v>
      </c>
      <c r="AB3" s="11">
        <f>'Rain Totals'!AB2</f>
        <v>0</v>
      </c>
    </row>
    <row r="4" spans="1:28" x14ac:dyDescent="0.2">
      <c r="A4" s="8" t="str">
        <f>Data!A136</f>
        <v>.ET 14</v>
      </c>
      <c r="B4" s="9">
        <f>IFERROR(VLOOKUP($A4,#REF!,34,FALSE),)</f>
        <v>0</v>
      </c>
      <c r="C4" s="9">
        <f>IFERROR(VLOOKUP($A4,#REF!,2,FALSE),)</f>
        <v>0</v>
      </c>
      <c r="D4" s="9">
        <f>IFERROR(VLOOKUP($A4,#REF!,3,FALSE),)</f>
        <v>0</v>
      </c>
      <c r="E4" s="9">
        <f>IFERROR(VLOOKUP($A4,#REF!,4,FALSE),)</f>
        <v>0</v>
      </c>
      <c r="F4" s="9">
        <f>IFERROR(VLOOKUP($A4,#REF!,6,FALSE),)</f>
        <v>0</v>
      </c>
      <c r="G4" s="9">
        <f>IFERROR(VLOOKUP($A4,#REF!,7,FALSE),)</f>
        <v>0</v>
      </c>
      <c r="H4" s="8">
        <f>IFERROR(VLOOKUP($A4,#REF!,8,FALSE),)</f>
        <v>0</v>
      </c>
      <c r="I4" s="8">
        <f>IFERROR(VLOOKUP($A4,#REF!,9,FALSE),)</f>
        <v>0</v>
      </c>
      <c r="J4" s="8">
        <f>IFERROR(VLOOKUP($A4,#REF!,10,FALSE),)</f>
        <v>0</v>
      </c>
      <c r="K4" s="8">
        <f>IFERROR(VLOOKUP($A4,#REF!,11,FALSE),)</f>
        <v>0</v>
      </c>
      <c r="L4" s="8">
        <f>IFERROR(VLOOKUP($A4,#REF!,12,FALSE),)</f>
        <v>0</v>
      </c>
      <c r="M4" s="8">
        <f>IFERROR(VLOOKUP($A4,#REF!,13,FALSE),)</f>
        <v>0</v>
      </c>
      <c r="N4" s="8">
        <f>IFERROR(VLOOKUP($A4,#REF!,14,FALSE),)</f>
        <v>0</v>
      </c>
      <c r="O4" s="8">
        <f>IFERROR(VLOOKUP($A4,#REF!,15,FALSE),)</f>
        <v>0</v>
      </c>
      <c r="P4" s="8">
        <f>IFERROR(VLOOKUP($A4,#REF!,16,FALSE),)</f>
        <v>0</v>
      </c>
      <c r="Q4" s="8">
        <f>IFERROR(VLOOKUP($A4,#REF!,17,FALSE),)</f>
        <v>0</v>
      </c>
      <c r="R4" s="8">
        <f>IFERROR(VLOOKUP($A4,#REF!,18,FALSE),)</f>
        <v>0</v>
      </c>
      <c r="S4" s="8">
        <f>IFERROR(VLOOKUP($A4,#REF!,19,FALSE),)</f>
        <v>0</v>
      </c>
      <c r="T4" s="8">
        <f>IFERROR(VLOOKUP($A4,#REF!,20,FALSE),)</f>
        <v>0</v>
      </c>
      <c r="U4" s="8">
        <f>IFERROR(VLOOKUP($A4,#REF!,21,FALSE),)</f>
        <v>0</v>
      </c>
      <c r="V4" s="8">
        <f>IFERROR(VLOOKUP($A4,#REF!,22,FALSE),)</f>
        <v>0</v>
      </c>
      <c r="W4" s="8">
        <f>IFERROR(VLOOKUP($A4,#REF!,23,FALSE),)</f>
        <v>0</v>
      </c>
      <c r="X4" s="8">
        <f>IFERROR(VLOOKUP($A4,#REF!,24,FALSE),)</f>
        <v>0</v>
      </c>
      <c r="Y4" s="8">
        <f>IFERROR(VLOOKUP($A4,#REF!,25,FALSE),)</f>
        <v>0</v>
      </c>
      <c r="Z4" s="8">
        <f>IFERROR(VLOOKUP($A4,#REF!,26,FALSE),)</f>
        <v>0</v>
      </c>
      <c r="AA4" s="8">
        <f>IFERROR(VLOOKUP($A4,#REF!,27,FALSE),)</f>
        <v>0</v>
      </c>
      <c r="AB4" s="8">
        <f>IFERROR(VLOOKUP($A4,#REF!,28,FALSE),)</f>
        <v>0</v>
      </c>
    </row>
    <row r="5" spans="1:28" x14ac:dyDescent="0.2">
      <c r="A5" s="8" t="e">
        <f>Data!#REF!</f>
        <v>#REF!</v>
      </c>
      <c r="B5" s="9">
        <f>IFERROR(VLOOKUP($A5,#REF!,34,FALSE),)</f>
        <v>0</v>
      </c>
      <c r="C5" s="9">
        <f>IFERROR(VLOOKUP($A5,#REF!,2,FALSE),)</f>
        <v>0</v>
      </c>
      <c r="D5" s="9">
        <f>IFERROR(VLOOKUP($A5,#REF!,3,FALSE),)</f>
        <v>0</v>
      </c>
      <c r="E5" s="9">
        <f>IFERROR(VLOOKUP($A5,#REF!,4,FALSE),)</f>
        <v>0</v>
      </c>
      <c r="F5" s="9">
        <f>IFERROR(VLOOKUP($A5,#REF!,6,FALSE),)</f>
        <v>0</v>
      </c>
      <c r="G5" s="9">
        <f>IFERROR(VLOOKUP($A5,#REF!,7,FALSE),)</f>
        <v>0</v>
      </c>
      <c r="H5" s="8">
        <f>IFERROR(VLOOKUP($A5,#REF!,8,FALSE),)</f>
        <v>0</v>
      </c>
      <c r="I5" s="8">
        <f>IFERROR(VLOOKUP($A5,#REF!,9,FALSE),)</f>
        <v>0</v>
      </c>
      <c r="J5" s="8">
        <f>IFERROR(VLOOKUP($A5,#REF!,10,FALSE),)</f>
        <v>0</v>
      </c>
      <c r="K5" s="8">
        <f>IFERROR(VLOOKUP($A5,#REF!,11,FALSE),)</f>
        <v>0</v>
      </c>
      <c r="L5" s="8">
        <f>IFERROR(VLOOKUP($A5,#REF!,12,FALSE),)</f>
        <v>0</v>
      </c>
      <c r="M5" s="8">
        <f>IFERROR(VLOOKUP($A5,#REF!,13,FALSE),)</f>
        <v>0</v>
      </c>
      <c r="N5" s="8">
        <f>IFERROR(VLOOKUP($A5,#REF!,14,FALSE),)</f>
        <v>0</v>
      </c>
      <c r="O5" s="8">
        <f>IFERROR(VLOOKUP($A5,#REF!,15,FALSE),)</f>
        <v>0</v>
      </c>
      <c r="P5" s="8">
        <f>IFERROR(VLOOKUP($A5,#REF!,16,FALSE),)</f>
        <v>0</v>
      </c>
      <c r="Q5" s="8">
        <f>IFERROR(VLOOKUP($A5,#REF!,17,FALSE),)</f>
        <v>0</v>
      </c>
      <c r="R5" s="8">
        <f>IFERROR(VLOOKUP($A5,#REF!,18,FALSE),)</f>
        <v>0</v>
      </c>
      <c r="S5" s="8">
        <f>IFERROR(VLOOKUP($A5,#REF!,19,FALSE),)</f>
        <v>0</v>
      </c>
      <c r="T5" s="8">
        <f>IFERROR(VLOOKUP($A5,#REF!,20,FALSE),)</f>
        <v>0</v>
      </c>
      <c r="U5" s="8">
        <f>IFERROR(VLOOKUP($A5,#REF!,21,FALSE),)</f>
        <v>0</v>
      </c>
      <c r="V5" s="8">
        <f>IFERROR(VLOOKUP($A5,#REF!,22,FALSE),)</f>
        <v>0</v>
      </c>
      <c r="W5" s="8">
        <f>IFERROR(VLOOKUP($A5,#REF!,23,FALSE),)</f>
        <v>0</v>
      </c>
      <c r="X5" s="8">
        <f>IFERROR(VLOOKUP($A5,#REF!,24,FALSE),)</f>
        <v>0</v>
      </c>
      <c r="Y5" s="8">
        <f>IFERROR(VLOOKUP($A5,#REF!,25,FALSE),)</f>
        <v>0</v>
      </c>
      <c r="Z5" s="8">
        <f>IFERROR(VLOOKUP($A5,#REF!,26,FALSE),)</f>
        <v>0</v>
      </c>
      <c r="AA5" s="8">
        <f>IFERROR(VLOOKUP($A5,#REF!,27,FALSE),)</f>
        <v>0</v>
      </c>
      <c r="AB5" s="8">
        <f>IFERROR(VLOOKUP($A5,#REF!,28,FALSE),)</f>
        <v>0</v>
      </c>
    </row>
    <row r="6" spans="1:28" x14ac:dyDescent="0.2">
      <c r="A6" s="8" t="e">
        <f>Data!#REF!</f>
        <v>#REF!</v>
      </c>
      <c r="B6" s="9">
        <f>IFERROR(VLOOKUP($A6,#REF!,34,FALSE),)</f>
        <v>0</v>
      </c>
      <c r="C6" s="9">
        <f>IFERROR(VLOOKUP($A6,#REF!,2,FALSE),)</f>
        <v>0</v>
      </c>
      <c r="D6" s="9">
        <f>IFERROR(VLOOKUP($A6,#REF!,3,FALSE),)</f>
        <v>0</v>
      </c>
      <c r="E6" s="9">
        <f>IFERROR(VLOOKUP($A6,#REF!,4,FALSE),)</f>
        <v>0</v>
      </c>
      <c r="F6" s="9">
        <f>IFERROR(VLOOKUP($A6,#REF!,6,FALSE),)</f>
        <v>0</v>
      </c>
      <c r="G6" s="9">
        <f>IFERROR(VLOOKUP($A6,#REF!,7,FALSE),)</f>
        <v>0</v>
      </c>
      <c r="H6" s="8">
        <f>IFERROR(VLOOKUP($A6,#REF!,8,FALSE),)</f>
        <v>0</v>
      </c>
      <c r="I6" s="8">
        <f>IFERROR(VLOOKUP($A6,#REF!,9,FALSE),)</f>
        <v>0</v>
      </c>
      <c r="J6" s="8">
        <f>IFERROR(VLOOKUP($A6,#REF!,10,FALSE),)</f>
        <v>0</v>
      </c>
      <c r="K6" s="8">
        <f>IFERROR(VLOOKUP($A6,#REF!,11,FALSE),)</f>
        <v>0</v>
      </c>
      <c r="L6" s="8">
        <f>IFERROR(VLOOKUP($A6,#REF!,12,FALSE),)</f>
        <v>0</v>
      </c>
      <c r="M6" s="8">
        <f>IFERROR(VLOOKUP($A6,#REF!,13,FALSE),)</f>
        <v>0</v>
      </c>
      <c r="N6" s="8">
        <f>IFERROR(VLOOKUP($A6,#REF!,14,FALSE),)</f>
        <v>0</v>
      </c>
      <c r="O6" s="8">
        <f>IFERROR(VLOOKUP($A6,#REF!,15,FALSE),)</f>
        <v>0</v>
      </c>
      <c r="P6" s="8">
        <f>IFERROR(VLOOKUP($A6,#REF!,16,FALSE),)</f>
        <v>0</v>
      </c>
      <c r="Q6" s="8">
        <f>IFERROR(VLOOKUP($A6,#REF!,17,FALSE),)</f>
        <v>0</v>
      </c>
      <c r="R6" s="8">
        <f>IFERROR(VLOOKUP($A6,#REF!,18,FALSE),)</f>
        <v>0</v>
      </c>
      <c r="S6" s="8">
        <f>IFERROR(VLOOKUP($A6,#REF!,19,FALSE),)</f>
        <v>0</v>
      </c>
      <c r="T6" s="8">
        <f>IFERROR(VLOOKUP($A6,#REF!,20,FALSE),)</f>
        <v>0</v>
      </c>
      <c r="U6" s="8">
        <f>IFERROR(VLOOKUP($A6,#REF!,21,FALSE),)</f>
        <v>0</v>
      </c>
      <c r="V6" s="8">
        <f>IFERROR(VLOOKUP($A6,#REF!,22,FALSE),)</f>
        <v>0</v>
      </c>
      <c r="W6" s="8">
        <f>IFERROR(VLOOKUP($A6,#REF!,23,FALSE),)</f>
        <v>0</v>
      </c>
      <c r="X6" s="8">
        <f>IFERROR(VLOOKUP($A6,#REF!,24,FALSE),)</f>
        <v>0</v>
      </c>
      <c r="Y6" s="8">
        <f>IFERROR(VLOOKUP($A6,#REF!,25,FALSE),)</f>
        <v>0</v>
      </c>
      <c r="Z6" s="8">
        <f>IFERROR(VLOOKUP($A6,#REF!,26,FALSE),)</f>
        <v>0</v>
      </c>
      <c r="AA6" s="8">
        <f>IFERROR(VLOOKUP($A6,#REF!,27,FALSE),)</f>
        <v>0</v>
      </c>
      <c r="AB6" s="8">
        <f>IFERROR(VLOOKUP($A6,#REF!,28,FALSE),)</f>
        <v>0</v>
      </c>
    </row>
    <row r="7" spans="1:28" x14ac:dyDescent="0.2">
      <c r="A7" s="8" t="e">
        <f>Data!#REF!</f>
        <v>#REF!</v>
      </c>
      <c r="B7" s="9">
        <f>IFERROR(VLOOKUP($A7,#REF!,34,FALSE),)</f>
        <v>0</v>
      </c>
      <c r="C7" s="9">
        <f>IFERROR(VLOOKUP($A7,#REF!,2,FALSE),)</f>
        <v>0</v>
      </c>
      <c r="D7" s="9">
        <f>IFERROR(VLOOKUP($A7,#REF!,3,FALSE),)</f>
        <v>0</v>
      </c>
      <c r="E7" s="9">
        <f>IFERROR(VLOOKUP($A7,#REF!,4,FALSE),)</f>
        <v>0</v>
      </c>
      <c r="F7" s="9">
        <f>IFERROR(VLOOKUP($A7,#REF!,6,FALSE),)</f>
        <v>0</v>
      </c>
      <c r="G7" s="9">
        <f>IFERROR(VLOOKUP($A7,#REF!,7,FALSE),)</f>
        <v>0</v>
      </c>
      <c r="H7" s="8">
        <f>IFERROR(VLOOKUP($A7,#REF!,8,FALSE),)</f>
        <v>0</v>
      </c>
      <c r="I7" s="8">
        <f>IFERROR(VLOOKUP($A7,#REF!,9,FALSE),)</f>
        <v>0</v>
      </c>
      <c r="J7" s="8">
        <f>IFERROR(VLOOKUP($A7,#REF!,10,FALSE),)</f>
        <v>0</v>
      </c>
      <c r="K7" s="8">
        <f>IFERROR(VLOOKUP($A7,#REF!,11,FALSE),)</f>
        <v>0</v>
      </c>
      <c r="L7" s="8">
        <f>IFERROR(VLOOKUP($A7,#REF!,12,FALSE),)</f>
        <v>0</v>
      </c>
      <c r="M7" s="8">
        <f>IFERROR(VLOOKUP($A7,#REF!,13,FALSE),)</f>
        <v>0</v>
      </c>
      <c r="N7" s="8">
        <f>IFERROR(VLOOKUP($A7,#REF!,14,FALSE),)</f>
        <v>0</v>
      </c>
      <c r="O7" s="8">
        <f>IFERROR(VLOOKUP($A7,#REF!,15,FALSE),)</f>
        <v>0</v>
      </c>
      <c r="P7" s="8">
        <f>IFERROR(VLOOKUP($A7,#REF!,16,FALSE),)</f>
        <v>0</v>
      </c>
      <c r="Q7" s="8">
        <f>IFERROR(VLOOKUP($A7,#REF!,17,FALSE),)</f>
        <v>0</v>
      </c>
      <c r="R7" s="8">
        <f>IFERROR(VLOOKUP($A7,#REF!,18,FALSE),)</f>
        <v>0</v>
      </c>
      <c r="S7" s="8">
        <f>IFERROR(VLOOKUP($A7,#REF!,19,FALSE),)</f>
        <v>0</v>
      </c>
      <c r="T7" s="8">
        <f>IFERROR(VLOOKUP($A7,#REF!,20,FALSE),)</f>
        <v>0</v>
      </c>
      <c r="U7" s="8">
        <f>IFERROR(VLOOKUP($A7,#REF!,21,FALSE),)</f>
        <v>0</v>
      </c>
      <c r="V7" s="8">
        <f>IFERROR(VLOOKUP($A7,#REF!,22,FALSE),)</f>
        <v>0</v>
      </c>
      <c r="W7" s="8">
        <f>IFERROR(VLOOKUP($A7,#REF!,23,FALSE),)</f>
        <v>0</v>
      </c>
      <c r="X7" s="8">
        <f>IFERROR(VLOOKUP($A7,#REF!,24,FALSE),)</f>
        <v>0</v>
      </c>
      <c r="Y7" s="8">
        <f>IFERROR(VLOOKUP($A7,#REF!,25,FALSE),)</f>
        <v>0</v>
      </c>
      <c r="Z7" s="8">
        <f>IFERROR(VLOOKUP($A7,#REF!,26,FALSE),)</f>
        <v>0</v>
      </c>
      <c r="AA7" s="8">
        <f>IFERROR(VLOOKUP($A7,#REF!,27,FALSE),)</f>
        <v>0</v>
      </c>
      <c r="AB7" s="8">
        <f>IFERROR(VLOOKUP($A7,#REF!,28,FALSE),)</f>
        <v>0</v>
      </c>
    </row>
    <row r="8" spans="1:28" x14ac:dyDescent="0.2">
      <c r="A8" s="8" t="e">
        <f>Data!#REF!</f>
        <v>#REF!</v>
      </c>
      <c r="B8" s="9">
        <f>IFERROR(VLOOKUP($A8,#REF!,34,FALSE),)</f>
        <v>0</v>
      </c>
      <c r="C8" s="9">
        <f>IFERROR(VLOOKUP($A8,#REF!,2,FALSE),)</f>
        <v>0</v>
      </c>
      <c r="D8" s="9">
        <f>IFERROR(VLOOKUP($A8,#REF!,3,FALSE),)</f>
        <v>0</v>
      </c>
      <c r="E8" s="9">
        <f>IFERROR(VLOOKUP($A8,#REF!,4,FALSE),)</f>
        <v>0</v>
      </c>
      <c r="F8" s="9">
        <f>IFERROR(VLOOKUP($A8,#REF!,6,FALSE),)</f>
        <v>0</v>
      </c>
      <c r="G8" s="9">
        <f>IFERROR(VLOOKUP($A8,#REF!,7,FALSE),)</f>
        <v>0</v>
      </c>
      <c r="H8" s="8">
        <f>IFERROR(VLOOKUP($A8,#REF!,8,FALSE),)</f>
        <v>0</v>
      </c>
      <c r="I8" s="8">
        <f>IFERROR(VLOOKUP($A8,#REF!,9,FALSE),)</f>
        <v>0</v>
      </c>
      <c r="J8" s="8">
        <f>IFERROR(VLOOKUP($A8,#REF!,10,FALSE),)</f>
        <v>0</v>
      </c>
      <c r="K8" s="8">
        <f>IFERROR(VLOOKUP($A8,#REF!,11,FALSE),)</f>
        <v>0</v>
      </c>
      <c r="L8" s="8">
        <f>IFERROR(VLOOKUP($A8,#REF!,12,FALSE),)</f>
        <v>0</v>
      </c>
      <c r="M8" s="8">
        <f>IFERROR(VLOOKUP($A8,#REF!,13,FALSE),)</f>
        <v>0</v>
      </c>
      <c r="N8" s="8">
        <f>IFERROR(VLOOKUP($A8,#REF!,14,FALSE),)</f>
        <v>0</v>
      </c>
      <c r="O8" s="8">
        <f>IFERROR(VLOOKUP($A8,#REF!,15,FALSE),)</f>
        <v>0</v>
      </c>
      <c r="P8" s="8">
        <f>IFERROR(VLOOKUP($A8,#REF!,16,FALSE),)</f>
        <v>0</v>
      </c>
      <c r="Q8" s="8">
        <f>IFERROR(VLOOKUP($A8,#REF!,17,FALSE),)</f>
        <v>0</v>
      </c>
      <c r="R8" s="8">
        <f>IFERROR(VLOOKUP($A8,#REF!,18,FALSE),)</f>
        <v>0</v>
      </c>
      <c r="S8" s="8">
        <f>IFERROR(VLOOKUP($A8,#REF!,19,FALSE),)</f>
        <v>0</v>
      </c>
      <c r="T8" s="8">
        <f>IFERROR(VLOOKUP($A8,#REF!,20,FALSE),)</f>
        <v>0</v>
      </c>
      <c r="U8" s="8">
        <f>IFERROR(VLOOKUP($A8,#REF!,21,FALSE),)</f>
        <v>0</v>
      </c>
      <c r="V8" s="8">
        <f>IFERROR(VLOOKUP($A8,#REF!,22,FALSE),)</f>
        <v>0</v>
      </c>
      <c r="W8" s="8">
        <f>IFERROR(VLOOKUP($A8,#REF!,23,FALSE),)</f>
        <v>0</v>
      </c>
      <c r="X8" s="8">
        <f>IFERROR(VLOOKUP($A8,#REF!,24,FALSE),)</f>
        <v>0</v>
      </c>
      <c r="Y8" s="8">
        <f>IFERROR(VLOOKUP($A8,#REF!,25,FALSE),)</f>
        <v>0</v>
      </c>
      <c r="Z8" s="8">
        <f>IFERROR(VLOOKUP($A8,#REF!,26,FALSE),)</f>
        <v>0</v>
      </c>
      <c r="AA8" s="8">
        <f>IFERROR(VLOOKUP($A8,#REF!,27,FALSE),)</f>
        <v>0</v>
      </c>
      <c r="AB8" s="8">
        <f>IFERROR(VLOOKUP($A8,#REF!,28,FALSE),)</f>
        <v>0</v>
      </c>
    </row>
    <row r="9" spans="1:28" x14ac:dyDescent="0.2">
      <c r="A9" s="8" t="e">
        <f>Data!#REF!</f>
        <v>#REF!</v>
      </c>
      <c r="B9" s="9">
        <f>IFERROR(VLOOKUP($A9,#REF!,34,FALSE),)</f>
        <v>0</v>
      </c>
      <c r="C9" s="9">
        <f>IFERROR(VLOOKUP($A9,#REF!,2,FALSE),)</f>
        <v>0</v>
      </c>
      <c r="D9" s="9">
        <f>IFERROR(VLOOKUP($A9,#REF!,3,FALSE),)</f>
        <v>0</v>
      </c>
      <c r="E9" s="9">
        <f>IFERROR(VLOOKUP($A9,#REF!,4,FALSE),)</f>
        <v>0</v>
      </c>
      <c r="F9" s="9">
        <f>IFERROR(VLOOKUP($A9,#REF!,6,FALSE),)</f>
        <v>0</v>
      </c>
      <c r="G9" s="9">
        <f>IFERROR(VLOOKUP($A9,#REF!,7,FALSE),)</f>
        <v>0</v>
      </c>
      <c r="H9" s="8">
        <f>IFERROR(VLOOKUP($A9,#REF!,8,FALSE),)</f>
        <v>0</v>
      </c>
      <c r="I9" s="8">
        <f>IFERROR(VLOOKUP($A9,#REF!,9,FALSE),)</f>
        <v>0</v>
      </c>
      <c r="J9" s="8">
        <f>IFERROR(VLOOKUP($A9,#REF!,10,FALSE),)</f>
        <v>0</v>
      </c>
      <c r="K9" s="8">
        <f>IFERROR(VLOOKUP($A9,#REF!,11,FALSE),)</f>
        <v>0</v>
      </c>
      <c r="L9" s="8">
        <f>IFERROR(VLOOKUP($A9,#REF!,12,FALSE),)</f>
        <v>0</v>
      </c>
      <c r="M9" s="8">
        <f>IFERROR(VLOOKUP($A9,#REF!,13,FALSE),)</f>
        <v>0</v>
      </c>
      <c r="N9" s="8">
        <f>IFERROR(VLOOKUP($A9,#REF!,14,FALSE),)</f>
        <v>0</v>
      </c>
      <c r="O9" s="8">
        <f>IFERROR(VLOOKUP($A9,#REF!,15,FALSE),)</f>
        <v>0</v>
      </c>
      <c r="P9" s="8">
        <f>IFERROR(VLOOKUP($A9,#REF!,16,FALSE),)</f>
        <v>0</v>
      </c>
      <c r="Q9" s="8">
        <f>IFERROR(VLOOKUP($A9,#REF!,17,FALSE),)</f>
        <v>0</v>
      </c>
      <c r="R9" s="8">
        <f>IFERROR(VLOOKUP($A9,#REF!,18,FALSE),)</f>
        <v>0</v>
      </c>
      <c r="S9" s="8">
        <f>IFERROR(VLOOKUP($A9,#REF!,19,FALSE),)</f>
        <v>0</v>
      </c>
      <c r="T9" s="8">
        <f>IFERROR(VLOOKUP($A9,#REF!,20,FALSE),)</f>
        <v>0</v>
      </c>
      <c r="U9" s="8">
        <f>IFERROR(VLOOKUP($A9,#REF!,21,FALSE),)</f>
        <v>0</v>
      </c>
      <c r="V9" s="8">
        <f>IFERROR(VLOOKUP($A9,#REF!,22,FALSE),)</f>
        <v>0</v>
      </c>
      <c r="W9" s="8">
        <f>IFERROR(VLOOKUP($A9,#REF!,23,FALSE),)</f>
        <v>0</v>
      </c>
      <c r="X9" s="8">
        <f>IFERROR(VLOOKUP($A9,#REF!,24,FALSE),)</f>
        <v>0</v>
      </c>
      <c r="Y9" s="8">
        <f>IFERROR(VLOOKUP($A9,#REF!,25,FALSE),)</f>
        <v>0</v>
      </c>
      <c r="Z9" s="8">
        <f>IFERROR(VLOOKUP($A9,#REF!,26,FALSE),)</f>
        <v>0</v>
      </c>
      <c r="AA9" s="8">
        <f>IFERROR(VLOOKUP($A9,#REF!,27,FALSE),)</f>
        <v>0</v>
      </c>
      <c r="AB9" s="8">
        <f>IFERROR(VLOOKUP($A9,#REF!,28,FALSE),)</f>
        <v>0</v>
      </c>
    </row>
    <row r="10" spans="1:28" x14ac:dyDescent="0.2">
      <c r="A10" s="8" t="e">
        <f>Data!#REF!</f>
        <v>#REF!</v>
      </c>
      <c r="B10" s="9">
        <f>IFERROR(VLOOKUP($A10,#REF!,34,FALSE),)</f>
        <v>0</v>
      </c>
      <c r="C10" s="9">
        <f>IFERROR(VLOOKUP($A10,#REF!,2,FALSE),)</f>
        <v>0</v>
      </c>
      <c r="D10" s="9">
        <f>IFERROR(VLOOKUP($A10,#REF!,3,FALSE),)</f>
        <v>0</v>
      </c>
      <c r="E10" s="9">
        <f>IFERROR(VLOOKUP($A10,#REF!,4,FALSE),)</f>
        <v>0</v>
      </c>
      <c r="F10" s="9">
        <f>IFERROR(VLOOKUP($A10,#REF!,6,FALSE),)</f>
        <v>0</v>
      </c>
      <c r="G10" s="9">
        <f>IFERROR(VLOOKUP($A10,#REF!,7,FALSE),)</f>
        <v>0</v>
      </c>
      <c r="H10" s="8">
        <f>IFERROR(VLOOKUP($A10,#REF!,8,FALSE),)</f>
        <v>0</v>
      </c>
      <c r="I10" s="8">
        <f>IFERROR(VLOOKUP($A10,#REF!,9,FALSE),)</f>
        <v>0</v>
      </c>
      <c r="J10" s="8">
        <f>IFERROR(VLOOKUP($A10,#REF!,10,FALSE),)</f>
        <v>0</v>
      </c>
      <c r="K10" s="8">
        <f>IFERROR(VLOOKUP($A10,#REF!,11,FALSE),)</f>
        <v>0</v>
      </c>
      <c r="L10" s="8">
        <f>IFERROR(VLOOKUP($A10,#REF!,12,FALSE),)</f>
        <v>0</v>
      </c>
      <c r="M10" s="8">
        <f>IFERROR(VLOOKUP($A10,#REF!,13,FALSE),)</f>
        <v>0</v>
      </c>
      <c r="N10" s="8">
        <f>IFERROR(VLOOKUP($A10,#REF!,14,FALSE),)</f>
        <v>0</v>
      </c>
      <c r="O10" s="8">
        <f>IFERROR(VLOOKUP($A10,#REF!,15,FALSE),)</f>
        <v>0</v>
      </c>
      <c r="P10" s="8">
        <f>IFERROR(VLOOKUP($A10,#REF!,16,FALSE),)</f>
        <v>0</v>
      </c>
      <c r="Q10" s="8">
        <f>IFERROR(VLOOKUP($A10,#REF!,17,FALSE),)</f>
        <v>0</v>
      </c>
      <c r="R10" s="8">
        <f>IFERROR(VLOOKUP($A10,#REF!,18,FALSE),)</f>
        <v>0</v>
      </c>
      <c r="S10" s="8">
        <f>IFERROR(VLOOKUP($A10,#REF!,19,FALSE),)</f>
        <v>0</v>
      </c>
      <c r="T10" s="8">
        <f>IFERROR(VLOOKUP($A10,#REF!,20,FALSE),)</f>
        <v>0</v>
      </c>
      <c r="U10" s="8">
        <f>IFERROR(VLOOKUP($A10,#REF!,21,FALSE),)</f>
        <v>0</v>
      </c>
      <c r="V10" s="8">
        <f>IFERROR(VLOOKUP($A10,#REF!,22,FALSE),)</f>
        <v>0</v>
      </c>
      <c r="W10" s="8">
        <f>IFERROR(VLOOKUP($A10,#REF!,23,FALSE),)</f>
        <v>0</v>
      </c>
      <c r="X10" s="8">
        <f>IFERROR(VLOOKUP($A10,#REF!,24,FALSE),)</f>
        <v>0</v>
      </c>
      <c r="Y10" s="8">
        <f>IFERROR(VLOOKUP($A10,#REF!,25,FALSE),)</f>
        <v>0</v>
      </c>
      <c r="Z10" s="8">
        <f>IFERROR(VLOOKUP($A10,#REF!,26,FALSE),)</f>
        <v>0</v>
      </c>
      <c r="AA10" s="8">
        <f>IFERROR(VLOOKUP($A10,#REF!,27,FALSE),)</f>
        <v>0</v>
      </c>
      <c r="AB10" s="8">
        <f>IFERROR(VLOOKUP($A10,#REF!,28,FALSE),)</f>
        <v>0</v>
      </c>
    </row>
    <row r="11" spans="1:28" x14ac:dyDescent="0.2">
      <c r="A11" s="8">
        <f>Data!A143</f>
        <v>0</v>
      </c>
      <c r="B11" s="9">
        <f>IFERROR(VLOOKUP($A11,#REF!,34,FALSE),)</f>
        <v>0</v>
      </c>
      <c r="C11" s="9">
        <f>IFERROR(VLOOKUP($A11,#REF!,2,FALSE),)</f>
        <v>0</v>
      </c>
      <c r="D11" s="9">
        <f>IFERROR(VLOOKUP($A11,#REF!,3,FALSE),)</f>
        <v>0</v>
      </c>
      <c r="E11" s="9">
        <f>IFERROR(VLOOKUP($A11,#REF!,4,FALSE),)</f>
        <v>0</v>
      </c>
      <c r="F11" s="9">
        <f>IFERROR(VLOOKUP($A11,#REF!,6,FALSE),)</f>
        <v>0</v>
      </c>
      <c r="G11" s="9">
        <f>IFERROR(VLOOKUP($A11,#REF!,7,FALSE),)</f>
        <v>0</v>
      </c>
      <c r="H11" s="8">
        <f>IFERROR(VLOOKUP($A11,#REF!,8,FALSE),)</f>
        <v>0</v>
      </c>
      <c r="I11" s="8">
        <f>IFERROR(VLOOKUP($A11,#REF!,9,FALSE),)</f>
        <v>0</v>
      </c>
      <c r="J11" s="8">
        <f>IFERROR(VLOOKUP($A11,#REF!,10,FALSE),)</f>
        <v>0</v>
      </c>
      <c r="K11" s="8">
        <f>IFERROR(VLOOKUP($A11,#REF!,11,FALSE),)</f>
        <v>0</v>
      </c>
      <c r="L11" s="8">
        <f>IFERROR(VLOOKUP($A11,#REF!,12,FALSE),)</f>
        <v>0</v>
      </c>
      <c r="M11" s="8">
        <f>IFERROR(VLOOKUP($A11,#REF!,13,FALSE),)</f>
        <v>0</v>
      </c>
      <c r="N11" s="8">
        <f>IFERROR(VLOOKUP($A11,#REF!,14,FALSE),)</f>
        <v>0</v>
      </c>
      <c r="O11" s="8">
        <f>IFERROR(VLOOKUP($A11,#REF!,15,FALSE),)</f>
        <v>0</v>
      </c>
      <c r="P11" s="8">
        <f>IFERROR(VLOOKUP($A11,#REF!,16,FALSE),)</f>
        <v>0</v>
      </c>
      <c r="Q11" s="8">
        <f>IFERROR(VLOOKUP($A11,#REF!,17,FALSE),)</f>
        <v>0</v>
      </c>
      <c r="R11" s="8">
        <f>IFERROR(VLOOKUP($A11,#REF!,18,FALSE),)</f>
        <v>0</v>
      </c>
      <c r="S11" s="8">
        <f>IFERROR(VLOOKUP($A11,#REF!,19,FALSE),)</f>
        <v>0</v>
      </c>
      <c r="T11" s="8">
        <f>IFERROR(VLOOKUP($A11,#REF!,20,FALSE),)</f>
        <v>0</v>
      </c>
      <c r="U11" s="8">
        <f>IFERROR(VLOOKUP($A11,#REF!,21,FALSE),)</f>
        <v>0</v>
      </c>
      <c r="V11" s="8">
        <f>IFERROR(VLOOKUP($A11,#REF!,22,FALSE),)</f>
        <v>0</v>
      </c>
      <c r="W11" s="8">
        <f>IFERROR(VLOOKUP($A11,#REF!,23,FALSE),)</f>
        <v>0</v>
      </c>
      <c r="X11" s="8">
        <f>IFERROR(VLOOKUP($A11,#REF!,24,FALSE),)</f>
        <v>0</v>
      </c>
      <c r="Y11" s="8">
        <f>IFERROR(VLOOKUP($A11,#REF!,25,FALSE),)</f>
        <v>0</v>
      </c>
      <c r="Z11" s="8">
        <f>IFERROR(VLOOKUP($A11,#REF!,26,FALSE),)</f>
        <v>0</v>
      </c>
      <c r="AA11" s="8">
        <f>IFERROR(VLOOKUP($A11,#REF!,27,FALSE),)</f>
        <v>0</v>
      </c>
      <c r="AB11" s="8">
        <f>IFERROR(VLOOKUP($A11,#REF!,28,FALSE),)</f>
        <v>0</v>
      </c>
    </row>
    <row r="12" spans="1:28" x14ac:dyDescent="0.2">
      <c r="A12" s="8">
        <f>Data!A144</f>
        <v>0</v>
      </c>
      <c r="B12" s="9">
        <f>IFERROR(VLOOKUP($A12,#REF!,34,FALSE),)</f>
        <v>0</v>
      </c>
      <c r="C12" s="9">
        <f>IFERROR(VLOOKUP($A12,#REF!,2,FALSE),)</f>
        <v>0</v>
      </c>
      <c r="D12" s="9">
        <f>IFERROR(VLOOKUP($A12,#REF!,3,FALSE),)</f>
        <v>0</v>
      </c>
      <c r="E12" s="9">
        <f>IFERROR(VLOOKUP($A12,#REF!,4,FALSE),)</f>
        <v>0</v>
      </c>
      <c r="F12" s="9">
        <f>IFERROR(VLOOKUP($A12,#REF!,6,FALSE),)</f>
        <v>0</v>
      </c>
      <c r="G12" s="9">
        <f>IFERROR(VLOOKUP($A12,#REF!,7,FALSE),)</f>
        <v>0</v>
      </c>
      <c r="H12" s="8">
        <f>IFERROR(VLOOKUP($A12,#REF!,8,FALSE),)</f>
        <v>0</v>
      </c>
      <c r="I12" s="8">
        <f>IFERROR(VLOOKUP($A12,#REF!,9,FALSE),)</f>
        <v>0</v>
      </c>
      <c r="J12" s="8">
        <f>IFERROR(VLOOKUP($A12,#REF!,10,FALSE),)</f>
        <v>0</v>
      </c>
      <c r="K12" s="8">
        <f>IFERROR(VLOOKUP($A12,#REF!,11,FALSE),)</f>
        <v>0</v>
      </c>
      <c r="L12" s="8">
        <f>IFERROR(VLOOKUP($A12,#REF!,12,FALSE),)</f>
        <v>0</v>
      </c>
      <c r="M12" s="8">
        <f>IFERROR(VLOOKUP($A12,#REF!,13,FALSE),)</f>
        <v>0</v>
      </c>
      <c r="N12" s="8">
        <f>IFERROR(VLOOKUP($A12,#REF!,14,FALSE),)</f>
        <v>0</v>
      </c>
      <c r="O12" s="8">
        <f>IFERROR(VLOOKUP($A12,#REF!,15,FALSE),)</f>
        <v>0</v>
      </c>
      <c r="P12" s="8">
        <f>IFERROR(VLOOKUP($A12,#REF!,16,FALSE),)</f>
        <v>0</v>
      </c>
      <c r="Q12" s="8">
        <f>IFERROR(VLOOKUP($A12,#REF!,17,FALSE),)</f>
        <v>0</v>
      </c>
      <c r="R12" s="8">
        <f>IFERROR(VLOOKUP($A12,#REF!,18,FALSE),)</f>
        <v>0</v>
      </c>
      <c r="S12" s="8">
        <f>IFERROR(VLOOKUP($A12,#REF!,19,FALSE),)</f>
        <v>0</v>
      </c>
      <c r="T12" s="8">
        <f>IFERROR(VLOOKUP($A12,#REF!,20,FALSE),)</f>
        <v>0</v>
      </c>
      <c r="U12" s="8">
        <f>IFERROR(VLOOKUP($A12,#REF!,21,FALSE),)</f>
        <v>0</v>
      </c>
      <c r="V12" s="8">
        <f>IFERROR(VLOOKUP($A12,#REF!,22,FALSE),)</f>
        <v>0</v>
      </c>
      <c r="W12" s="8">
        <f>IFERROR(VLOOKUP($A12,#REF!,23,FALSE),)</f>
        <v>0</v>
      </c>
      <c r="X12" s="8">
        <f>IFERROR(VLOOKUP($A12,#REF!,24,FALSE),)</f>
        <v>0</v>
      </c>
      <c r="Y12" s="8">
        <f>IFERROR(VLOOKUP($A12,#REF!,25,FALSE),)</f>
        <v>0</v>
      </c>
      <c r="Z12" s="8">
        <f>IFERROR(VLOOKUP($A12,#REF!,26,FALSE),)</f>
        <v>0</v>
      </c>
      <c r="AA12" s="8">
        <f>IFERROR(VLOOKUP($A12,#REF!,27,FALSE),)</f>
        <v>0</v>
      </c>
      <c r="AB12" s="8">
        <f>IFERROR(VLOOKUP($A12,#REF!,28,FALSE),)</f>
        <v>0</v>
      </c>
    </row>
    <row r="13" spans="1:28" x14ac:dyDescent="0.2">
      <c r="A13" s="8">
        <f>Data!A145</f>
        <v>0</v>
      </c>
      <c r="B13" s="9">
        <f>IFERROR(VLOOKUP($A13,#REF!,34,FALSE),)</f>
        <v>0</v>
      </c>
      <c r="C13" s="9">
        <f>IFERROR(VLOOKUP($A13,#REF!,2,FALSE),)</f>
        <v>0</v>
      </c>
      <c r="D13" s="9">
        <f>IFERROR(VLOOKUP($A13,#REF!,3,FALSE),)</f>
        <v>0</v>
      </c>
      <c r="E13" s="9">
        <f>IFERROR(VLOOKUP($A13,#REF!,4,FALSE),)</f>
        <v>0</v>
      </c>
      <c r="F13" s="9">
        <f>IFERROR(VLOOKUP($A13,#REF!,6,FALSE),)</f>
        <v>0</v>
      </c>
      <c r="G13" s="9">
        <f>IFERROR(VLOOKUP($A13,#REF!,7,FALSE),)</f>
        <v>0</v>
      </c>
      <c r="H13" s="8">
        <f>IFERROR(VLOOKUP($A13,#REF!,8,FALSE),)</f>
        <v>0</v>
      </c>
      <c r="I13" s="8">
        <f>IFERROR(VLOOKUP($A13,#REF!,9,FALSE),)</f>
        <v>0</v>
      </c>
      <c r="J13" s="8">
        <f>IFERROR(VLOOKUP($A13,#REF!,10,FALSE),)</f>
        <v>0</v>
      </c>
      <c r="K13" s="8">
        <f>IFERROR(VLOOKUP($A13,#REF!,11,FALSE),)</f>
        <v>0</v>
      </c>
      <c r="L13" s="8">
        <f>IFERROR(VLOOKUP($A13,#REF!,12,FALSE),)</f>
        <v>0</v>
      </c>
      <c r="M13" s="8">
        <f>IFERROR(VLOOKUP($A13,#REF!,13,FALSE),)</f>
        <v>0</v>
      </c>
      <c r="N13" s="8">
        <f>IFERROR(VLOOKUP($A13,#REF!,14,FALSE),)</f>
        <v>0</v>
      </c>
      <c r="O13" s="8">
        <f>IFERROR(VLOOKUP($A13,#REF!,15,FALSE),)</f>
        <v>0</v>
      </c>
      <c r="P13" s="8">
        <f>IFERROR(VLOOKUP($A13,#REF!,16,FALSE),)</f>
        <v>0</v>
      </c>
      <c r="Q13" s="8">
        <f>IFERROR(VLOOKUP($A13,#REF!,17,FALSE),)</f>
        <v>0</v>
      </c>
      <c r="R13" s="8">
        <f>IFERROR(VLOOKUP($A13,#REF!,18,FALSE),)</f>
        <v>0</v>
      </c>
      <c r="S13" s="8">
        <f>IFERROR(VLOOKUP($A13,#REF!,19,FALSE),)</f>
        <v>0</v>
      </c>
      <c r="T13" s="8">
        <f>IFERROR(VLOOKUP($A13,#REF!,20,FALSE),)</f>
        <v>0</v>
      </c>
      <c r="U13" s="8">
        <f>IFERROR(VLOOKUP($A13,#REF!,21,FALSE),)</f>
        <v>0</v>
      </c>
      <c r="V13" s="8">
        <f>IFERROR(VLOOKUP($A13,#REF!,22,FALSE),)</f>
        <v>0</v>
      </c>
      <c r="W13" s="8">
        <f>IFERROR(VLOOKUP($A13,#REF!,23,FALSE),)</f>
        <v>0</v>
      </c>
      <c r="X13" s="8">
        <f>IFERROR(VLOOKUP($A13,#REF!,24,FALSE),)</f>
        <v>0</v>
      </c>
      <c r="Y13" s="8">
        <f>IFERROR(VLOOKUP($A13,#REF!,25,FALSE),)</f>
        <v>0</v>
      </c>
      <c r="Z13" s="8">
        <f>IFERROR(VLOOKUP($A13,#REF!,26,FALSE),)</f>
        <v>0</v>
      </c>
      <c r="AA13" s="8">
        <f>IFERROR(VLOOKUP($A13,#REF!,27,FALSE),)</f>
        <v>0</v>
      </c>
      <c r="AB13" s="8">
        <f>IFERROR(VLOOKUP($A13,#REF!,28,FALSE),)</f>
        <v>0</v>
      </c>
    </row>
    <row r="14" spans="1:28" x14ac:dyDescent="0.2">
      <c r="A14" s="10"/>
    </row>
    <row r="17" spans="21:21" x14ac:dyDescent="0.2">
      <c r="U17" s="1"/>
    </row>
    <row r="18" spans="21:21" x14ac:dyDescent="0.2">
      <c r="U18" s="23"/>
    </row>
    <row r="19" spans="21:21" x14ac:dyDescent="0.2">
      <c r="U19" s="23"/>
    </row>
  </sheetData>
  <pageMargins left="0.7" right="0.7" top="0.75" bottom="0.75" header="0.3" footer="0.3"/>
  <pageSetup scale="87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EB968-9D7F-426C-BFF7-A545557397E1}">
  <sheetPr>
    <tabColor theme="5" tint="0.39997558519241921"/>
    <pageSetUpPr fitToPage="1"/>
  </sheetPr>
  <dimension ref="A1:AB19"/>
  <sheetViews>
    <sheetView workbookViewId="0"/>
  </sheetViews>
  <sheetFormatPr defaultColWidth="9.14453125" defaultRowHeight="15" x14ac:dyDescent="0.2"/>
  <cols>
    <col min="1" max="5" width="8.47265625" customWidth="1"/>
    <col min="6" max="6" width="11.703125" bestFit="1" customWidth="1"/>
    <col min="7" max="7" width="16.6796875" bestFit="1" customWidth="1"/>
    <col min="8" max="8" width="12.23828125" bestFit="1" customWidth="1"/>
    <col min="9" max="11" width="10.22265625" customWidth="1"/>
    <col min="12" max="12" width="9.01171875" customWidth="1"/>
    <col min="13" max="15" width="10.22265625" customWidth="1"/>
    <col min="16" max="16" width="9.01171875" customWidth="1"/>
    <col min="17" max="17" width="9.68359375" customWidth="1"/>
    <col min="18" max="20" width="10.22265625" customWidth="1"/>
    <col min="21" max="21" width="9.68359375" customWidth="1"/>
    <col min="22" max="24" width="10.22265625" customWidth="1"/>
    <col min="25" max="25" width="9.01171875" customWidth="1"/>
    <col min="26" max="28" width="10.22265625" customWidth="1"/>
  </cols>
  <sheetData>
    <row r="1" spans="1:28" ht="19.5" thickBot="1" x14ac:dyDescent="0.3">
      <c r="A1" s="7">
        <f>E4</f>
        <v>0</v>
      </c>
      <c r="B1" s="6"/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0.23</v>
      </c>
      <c r="C3" s="12"/>
      <c r="D3" s="14"/>
      <c r="E3" s="12"/>
      <c r="F3" s="12"/>
      <c r="G3" s="12"/>
      <c r="H3" s="11">
        <f>'Rain Totals'!H2</f>
        <v>0</v>
      </c>
      <c r="I3" s="11">
        <f>'Rain Totals'!I2</f>
        <v>0.03</v>
      </c>
      <c r="J3" s="11">
        <f>'Rain Totals'!J2</f>
        <v>0</v>
      </c>
      <c r="K3" s="11">
        <f>'Rain Totals'!K2</f>
        <v>0</v>
      </c>
      <c r="L3" s="11">
        <f>'Rain Totals'!L2</f>
        <v>0.2</v>
      </c>
      <c r="M3" s="11">
        <f>'Rain Totals'!M2</f>
        <v>0</v>
      </c>
      <c r="N3" s="11">
        <f>'Rain Totals'!N2</f>
        <v>0</v>
      </c>
      <c r="O3" s="11">
        <f>'Rain Totals'!O2</f>
        <v>0</v>
      </c>
      <c r="P3" s="11">
        <f>'Rain Totals'!P2</f>
        <v>0</v>
      </c>
      <c r="Q3" s="11">
        <f>'Rain Totals'!Q2</f>
        <v>0</v>
      </c>
      <c r="R3" s="11">
        <f>'Rain Totals'!R2</f>
        <v>0</v>
      </c>
      <c r="S3" s="11">
        <f>'Rain Totals'!S2</f>
        <v>0</v>
      </c>
      <c r="T3" s="11">
        <f>'Rain Totals'!T2</f>
        <v>0</v>
      </c>
      <c r="U3" s="11">
        <f>'Rain Totals'!U2</f>
        <v>0</v>
      </c>
      <c r="V3" s="11">
        <f>'Rain Totals'!V2</f>
        <v>0</v>
      </c>
      <c r="W3" s="11">
        <f>'Rain Totals'!W2</f>
        <v>0</v>
      </c>
      <c r="X3" s="11">
        <f>'Rain Totals'!X2</f>
        <v>0</v>
      </c>
      <c r="Y3" s="11">
        <f>'Rain Totals'!Y2</f>
        <v>0</v>
      </c>
      <c r="Z3" s="11">
        <f>'Rain Totals'!Z2</f>
        <v>0</v>
      </c>
      <c r="AA3" s="11">
        <f>'Rain Totals'!AA2</f>
        <v>0</v>
      </c>
      <c r="AB3" s="11">
        <f>'Rain Totals'!AB2</f>
        <v>0</v>
      </c>
    </row>
    <row r="4" spans="1:28" x14ac:dyDescent="0.2">
      <c r="A4" s="8" t="str">
        <f>Data!A146</f>
        <v>.ET 15</v>
      </c>
      <c r="B4" s="9">
        <f>IFERROR(VLOOKUP($A4,#REF!,34,FALSE),)</f>
        <v>0</v>
      </c>
      <c r="C4" s="9">
        <f>IFERROR(VLOOKUP($A4,#REF!,2,FALSE),)</f>
        <v>0</v>
      </c>
      <c r="D4" s="9">
        <f>IFERROR(VLOOKUP($A4,#REF!,3,FALSE),)</f>
        <v>0</v>
      </c>
      <c r="E4" s="9">
        <f>IFERROR(VLOOKUP($A4,#REF!,4,FALSE),)</f>
        <v>0</v>
      </c>
      <c r="F4" s="9">
        <f>IFERROR(VLOOKUP($A4,#REF!,6,FALSE),)</f>
        <v>0</v>
      </c>
      <c r="G4" s="9">
        <f>IFERROR(VLOOKUP($A4,#REF!,7,FALSE),)</f>
        <v>0</v>
      </c>
      <c r="H4" s="8">
        <f>IFERROR(VLOOKUP($A4,#REF!,8,FALSE),)</f>
        <v>0</v>
      </c>
      <c r="I4" s="8">
        <f>IFERROR(VLOOKUP($A4,#REF!,9,FALSE),)</f>
        <v>0</v>
      </c>
      <c r="J4" s="8">
        <f>IFERROR(VLOOKUP($A4,#REF!,10,FALSE),)</f>
        <v>0</v>
      </c>
      <c r="K4" s="8">
        <f>IFERROR(VLOOKUP($A4,#REF!,11,FALSE),)</f>
        <v>0</v>
      </c>
      <c r="L4" s="8">
        <f>IFERROR(VLOOKUP($A4,#REF!,12,FALSE),)</f>
        <v>0</v>
      </c>
      <c r="M4" s="8">
        <f>IFERROR(VLOOKUP($A4,#REF!,13,FALSE),)</f>
        <v>0</v>
      </c>
      <c r="N4" s="8">
        <f>IFERROR(VLOOKUP($A4,#REF!,14,FALSE),)</f>
        <v>0</v>
      </c>
      <c r="O4" s="8">
        <f>IFERROR(VLOOKUP($A4,#REF!,15,FALSE),)</f>
        <v>0</v>
      </c>
      <c r="P4" s="8">
        <f>IFERROR(VLOOKUP($A4,#REF!,16,FALSE),)</f>
        <v>0</v>
      </c>
      <c r="Q4" s="8">
        <f>IFERROR(VLOOKUP($A4,#REF!,17,FALSE),)</f>
        <v>0</v>
      </c>
      <c r="R4" s="8">
        <f>IFERROR(VLOOKUP($A4,#REF!,18,FALSE),)</f>
        <v>0</v>
      </c>
      <c r="S4" s="8">
        <f>IFERROR(VLOOKUP($A4,#REF!,19,FALSE),)</f>
        <v>0</v>
      </c>
      <c r="T4" s="8">
        <f>IFERROR(VLOOKUP($A4,#REF!,20,FALSE),)</f>
        <v>0</v>
      </c>
      <c r="U4" s="8">
        <f>IFERROR(VLOOKUP($A4,#REF!,21,FALSE),)</f>
        <v>0</v>
      </c>
      <c r="V4" s="8">
        <f>IFERROR(VLOOKUP($A4,#REF!,22,FALSE),)</f>
        <v>0</v>
      </c>
      <c r="W4" s="8">
        <f>IFERROR(VLOOKUP($A4,#REF!,23,FALSE),)</f>
        <v>0</v>
      </c>
      <c r="X4" s="8">
        <f>IFERROR(VLOOKUP($A4,#REF!,24,FALSE),)</f>
        <v>0</v>
      </c>
      <c r="Y4" s="8">
        <f>IFERROR(VLOOKUP($A4,#REF!,25,FALSE),)</f>
        <v>0</v>
      </c>
      <c r="Z4" s="8">
        <f>IFERROR(VLOOKUP($A4,#REF!,26,FALSE),)</f>
        <v>0</v>
      </c>
      <c r="AA4" s="8">
        <f>IFERROR(VLOOKUP($A4,#REF!,27,FALSE),)</f>
        <v>0</v>
      </c>
      <c r="AB4" s="8">
        <f>IFERROR(VLOOKUP($A4,#REF!,28,FALSE),)</f>
        <v>0</v>
      </c>
    </row>
    <row r="5" spans="1:28" x14ac:dyDescent="0.2">
      <c r="A5" s="8">
        <f>Data!A147</f>
        <v>0</v>
      </c>
      <c r="B5" s="9">
        <f>IFERROR(VLOOKUP($A5,#REF!,34,FALSE),)</f>
        <v>0</v>
      </c>
      <c r="C5" s="9">
        <f>IFERROR(VLOOKUP($A5,#REF!,2,FALSE),)</f>
        <v>0</v>
      </c>
      <c r="D5" s="9">
        <f>IFERROR(VLOOKUP($A5,#REF!,3,FALSE),)</f>
        <v>0</v>
      </c>
      <c r="E5" s="9">
        <f>IFERROR(VLOOKUP($A5,#REF!,4,FALSE),)</f>
        <v>0</v>
      </c>
      <c r="F5" s="9">
        <f>IFERROR(VLOOKUP($A5,#REF!,6,FALSE),)</f>
        <v>0</v>
      </c>
      <c r="G5" s="9">
        <f>IFERROR(VLOOKUP($A5,#REF!,7,FALSE),)</f>
        <v>0</v>
      </c>
      <c r="H5" s="8">
        <f>IFERROR(VLOOKUP($A5,#REF!,8,FALSE),)</f>
        <v>0</v>
      </c>
      <c r="I5" s="8">
        <f>IFERROR(VLOOKUP($A5,#REF!,9,FALSE),)</f>
        <v>0</v>
      </c>
      <c r="J5" s="8">
        <f>IFERROR(VLOOKUP($A5,#REF!,10,FALSE),)</f>
        <v>0</v>
      </c>
      <c r="K5" s="8">
        <f>IFERROR(VLOOKUP($A5,#REF!,11,FALSE),)</f>
        <v>0</v>
      </c>
      <c r="L5" s="8">
        <f>IFERROR(VLOOKUP($A5,#REF!,12,FALSE),)</f>
        <v>0</v>
      </c>
      <c r="M5" s="8">
        <f>IFERROR(VLOOKUP($A5,#REF!,13,FALSE),)</f>
        <v>0</v>
      </c>
      <c r="N5" s="8">
        <f>IFERROR(VLOOKUP($A5,#REF!,14,FALSE),)</f>
        <v>0</v>
      </c>
      <c r="O5" s="8">
        <f>IFERROR(VLOOKUP($A5,#REF!,15,FALSE),)</f>
        <v>0</v>
      </c>
      <c r="P5" s="8">
        <f>IFERROR(VLOOKUP($A5,#REF!,16,FALSE),)</f>
        <v>0</v>
      </c>
      <c r="Q5" s="8">
        <f>IFERROR(VLOOKUP($A5,#REF!,17,FALSE),)</f>
        <v>0</v>
      </c>
      <c r="R5" s="8">
        <f>IFERROR(VLOOKUP($A5,#REF!,18,FALSE),)</f>
        <v>0</v>
      </c>
      <c r="S5" s="8">
        <f>IFERROR(VLOOKUP($A5,#REF!,19,FALSE),)</f>
        <v>0</v>
      </c>
      <c r="T5" s="8">
        <f>IFERROR(VLOOKUP($A5,#REF!,20,FALSE),)</f>
        <v>0</v>
      </c>
      <c r="U5" s="8">
        <f>IFERROR(VLOOKUP($A5,#REF!,21,FALSE),)</f>
        <v>0</v>
      </c>
      <c r="V5" s="8">
        <f>IFERROR(VLOOKUP($A5,#REF!,22,FALSE),)</f>
        <v>0</v>
      </c>
      <c r="W5" s="8">
        <f>IFERROR(VLOOKUP($A5,#REF!,23,FALSE),)</f>
        <v>0</v>
      </c>
      <c r="X5" s="8">
        <f>IFERROR(VLOOKUP($A5,#REF!,24,FALSE),)</f>
        <v>0</v>
      </c>
      <c r="Y5" s="8">
        <f>IFERROR(VLOOKUP($A5,#REF!,25,FALSE),)</f>
        <v>0</v>
      </c>
      <c r="Z5" s="8">
        <f>IFERROR(VLOOKUP($A5,#REF!,26,FALSE),)</f>
        <v>0</v>
      </c>
      <c r="AA5" s="8">
        <f>IFERROR(VLOOKUP($A5,#REF!,27,FALSE),)</f>
        <v>0</v>
      </c>
      <c r="AB5" s="8">
        <f>IFERROR(VLOOKUP($A5,#REF!,28,FALSE),)</f>
        <v>0</v>
      </c>
    </row>
    <row r="6" spans="1:28" x14ac:dyDescent="0.2">
      <c r="A6" s="8">
        <f>Data!A148</f>
        <v>0</v>
      </c>
      <c r="B6" s="9">
        <f>IFERROR(VLOOKUP($A6,#REF!,34,FALSE),)</f>
        <v>0</v>
      </c>
      <c r="C6" s="9">
        <f>IFERROR(VLOOKUP($A6,#REF!,2,FALSE),)</f>
        <v>0</v>
      </c>
      <c r="D6" s="9">
        <f>IFERROR(VLOOKUP($A6,#REF!,3,FALSE),)</f>
        <v>0</v>
      </c>
      <c r="E6" s="9">
        <f>IFERROR(VLOOKUP($A6,#REF!,4,FALSE),)</f>
        <v>0</v>
      </c>
      <c r="F6" s="9">
        <f>IFERROR(VLOOKUP($A6,#REF!,6,FALSE),)</f>
        <v>0</v>
      </c>
      <c r="G6" s="9">
        <f>IFERROR(VLOOKUP($A6,#REF!,7,FALSE),)</f>
        <v>0</v>
      </c>
      <c r="H6" s="8">
        <f>IFERROR(VLOOKUP($A6,#REF!,8,FALSE),)</f>
        <v>0</v>
      </c>
      <c r="I6" s="8">
        <f>IFERROR(VLOOKUP($A6,#REF!,9,FALSE),)</f>
        <v>0</v>
      </c>
      <c r="J6" s="8">
        <f>IFERROR(VLOOKUP($A6,#REF!,10,FALSE),)</f>
        <v>0</v>
      </c>
      <c r="K6" s="8">
        <f>IFERROR(VLOOKUP($A6,#REF!,11,FALSE),)</f>
        <v>0</v>
      </c>
      <c r="L6" s="8">
        <f>IFERROR(VLOOKUP($A6,#REF!,12,FALSE),)</f>
        <v>0</v>
      </c>
      <c r="M6" s="8">
        <f>IFERROR(VLOOKUP($A6,#REF!,13,FALSE),)</f>
        <v>0</v>
      </c>
      <c r="N6" s="8">
        <f>IFERROR(VLOOKUP($A6,#REF!,14,FALSE),)</f>
        <v>0</v>
      </c>
      <c r="O6" s="8">
        <f>IFERROR(VLOOKUP($A6,#REF!,15,FALSE),)</f>
        <v>0</v>
      </c>
      <c r="P6" s="8">
        <f>IFERROR(VLOOKUP($A6,#REF!,16,FALSE),)</f>
        <v>0</v>
      </c>
      <c r="Q6" s="8">
        <f>IFERROR(VLOOKUP($A6,#REF!,17,FALSE),)</f>
        <v>0</v>
      </c>
      <c r="R6" s="8">
        <f>IFERROR(VLOOKUP($A6,#REF!,18,FALSE),)</f>
        <v>0</v>
      </c>
      <c r="S6" s="8">
        <f>IFERROR(VLOOKUP($A6,#REF!,19,FALSE),)</f>
        <v>0</v>
      </c>
      <c r="T6" s="8">
        <f>IFERROR(VLOOKUP($A6,#REF!,20,FALSE),)</f>
        <v>0</v>
      </c>
      <c r="U6" s="8">
        <f>IFERROR(VLOOKUP($A6,#REF!,21,FALSE),)</f>
        <v>0</v>
      </c>
      <c r="V6" s="8">
        <f>IFERROR(VLOOKUP($A6,#REF!,22,FALSE),)</f>
        <v>0</v>
      </c>
      <c r="W6" s="8">
        <f>IFERROR(VLOOKUP($A6,#REF!,23,FALSE),)</f>
        <v>0</v>
      </c>
      <c r="X6" s="8">
        <f>IFERROR(VLOOKUP($A6,#REF!,24,FALSE),)</f>
        <v>0</v>
      </c>
      <c r="Y6" s="8">
        <f>IFERROR(VLOOKUP($A6,#REF!,25,FALSE),)</f>
        <v>0</v>
      </c>
      <c r="Z6" s="8">
        <f>IFERROR(VLOOKUP($A6,#REF!,26,FALSE),)</f>
        <v>0</v>
      </c>
      <c r="AA6" s="8">
        <f>IFERROR(VLOOKUP($A6,#REF!,27,FALSE),)</f>
        <v>0</v>
      </c>
      <c r="AB6" s="8">
        <f>IFERROR(VLOOKUP($A6,#REF!,28,FALSE),)</f>
        <v>0</v>
      </c>
    </row>
    <row r="7" spans="1:28" x14ac:dyDescent="0.2">
      <c r="A7" s="8">
        <f>Data!A149</f>
        <v>0</v>
      </c>
      <c r="B7" s="9">
        <f>IFERROR(VLOOKUP($A7,#REF!,34,FALSE),)</f>
        <v>0</v>
      </c>
      <c r="C7" s="9">
        <f>IFERROR(VLOOKUP($A7,#REF!,2,FALSE),)</f>
        <v>0</v>
      </c>
      <c r="D7" s="9">
        <f>IFERROR(VLOOKUP($A7,#REF!,3,FALSE),)</f>
        <v>0</v>
      </c>
      <c r="E7" s="9">
        <f>IFERROR(VLOOKUP($A7,#REF!,4,FALSE),)</f>
        <v>0</v>
      </c>
      <c r="F7" s="9">
        <f>IFERROR(VLOOKUP($A7,#REF!,6,FALSE),)</f>
        <v>0</v>
      </c>
      <c r="G7" s="9">
        <f>IFERROR(VLOOKUP($A7,#REF!,7,FALSE),)</f>
        <v>0</v>
      </c>
      <c r="H7" s="8">
        <f>IFERROR(VLOOKUP($A7,#REF!,8,FALSE),)</f>
        <v>0</v>
      </c>
      <c r="I7" s="8">
        <f>IFERROR(VLOOKUP($A7,#REF!,9,FALSE),)</f>
        <v>0</v>
      </c>
      <c r="J7" s="8">
        <f>IFERROR(VLOOKUP($A7,#REF!,10,FALSE),)</f>
        <v>0</v>
      </c>
      <c r="K7" s="8">
        <f>IFERROR(VLOOKUP($A7,#REF!,11,FALSE),)</f>
        <v>0</v>
      </c>
      <c r="L7" s="8">
        <f>IFERROR(VLOOKUP($A7,#REF!,12,FALSE),)</f>
        <v>0</v>
      </c>
      <c r="M7" s="8">
        <f>IFERROR(VLOOKUP($A7,#REF!,13,FALSE),)</f>
        <v>0</v>
      </c>
      <c r="N7" s="8">
        <f>IFERROR(VLOOKUP($A7,#REF!,14,FALSE),)</f>
        <v>0</v>
      </c>
      <c r="O7" s="8">
        <f>IFERROR(VLOOKUP($A7,#REF!,15,FALSE),)</f>
        <v>0</v>
      </c>
      <c r="P7" s="8">
        <f>IFERROR(VLOOKUP($A7,#REF!,16,FALSE),)</f>
        <v>0</v>
      </c>
      <c r="Q7" s="8">
        <f>IFERROR(VLOOKUP($A7,#REF!,17,FALSE),)</f>
        <v>0</v>
      </c>
      <c r="R7" s="8">
        <f>IFERROR(VLOOKUP($A7,#REF!,18,FALSE),)</f>
        <v>0</v>
      </c>
      <c r="S7" s="8">
        <f>IFERROR(VLOOKUP($A7,#REF!,19,FALSE),)</f>
        <v>0</v>
      </c>
      <c r="T7" s="8">
        <f>IFERROR(VLOOKUP($A7,#REF!,20,FALSE),)</f>
        <v>0</v>
      </c>
      <c r="U7" s="8">
        <f>IFERROR(VLOOKUP($A7,#REF!,21,FALSE),)</f>
        <v>0</v>
      </c>
      <c r="V7" s="8">
        <f>IFERROR(VLOOKUP($A7,#REF!,22,FALSE),)</f>
        <v>0</v>
      </c>
      <c r="W7" s="8">
        <f>IFERROR(VLOOKUP($A7,#REF!,23,FALSE),)</f>
        <v>0</v>
      </c>
      <c r="X7" s="8">
        <f>IFERROR(VLOOKUP($A7,#REF!,24,FALSE),)</f>
        <v>0</v>
      </c>
      <c r="Y7" s="8">
        <f>IFERROR(VLOOKUP($A7,#REF!,25,FALSE),)</f>
        <v>0</v>
      </c>
      <c r="Z7" s="8">
        <f>IFERROR(VLOOKUP($A7,#REF!,26,FALSE),)</f>
        <v>0</v>
      </c>
      <c r="AA7" s="8">
        <f>IFERROR(VLOOKUP($A7,#REF!,27,FALSE),)</f>
        <v>0</v>
      </c>
      <c r="AB7" s="8">
        <f>IFERROR(VLOOKUP($A7,#REF!,28,FALSE),)</f>
        <v>0</v>
      </c>
    </row>
    <row r="8" spans="1:28" x14ac:dyDescent="0.2">
      <c r="A8" s="8">
        <f>Data!A150</f>
        <v>0</v>
      </c>
      <c r="B8" s="9">
        <f>IFERROR(VLOOKUP($A8,#REF!,34,FALSE),)</f>
        <v>0</v>
      </c>
      <c r="C8" s="9">
        <f>IFERROR(VLOOKUP($A8,#REF!,2,FALSE),)</f>
        <v>0</v>
      </c>
      <c r="D8" s="9">
        <f>IFERROR(VLOOKUP($A8,#REF!,3,FALSE),)</f>
        <v>0</v>
      </c>
      <c r="E8" s="9">
        <f>IFERROR(VLOOKUP($A8,#REF!,4,FALSE),)</f>
        <v>0</v>
      </c>
      <c r="F8" s="9">
        <f>IFERROR(VLOOKUP($A8,#REF!,6,FALSE),)</f>
        <v>0</v>
      </c>
      <c r="G8" s="9">
        <f>IFERROR(VLOOKUP($A8,#REF!,7,FALSE),)</f>
        <v>0</v>
      </c>
      <c r="H8" s="8">
        <f>IFERROR(VLOOKUP($A8,#REF!,8,FALSE),)</f>
        <v>0</v>
      </c>
      <c r="I8" s="8">
        <f>IFERROR(VLOOKUP($A8,#REF!,9,FALSE),)</f>
        <v>0</v>
      </c>
      <c r="J8" s="8">
        <f>IFERROR(VLOOKUP($A8,#REF!,10,FALSE),)</f>
        <v>0</v>
      </c>
      <c r="K8" s="8">
        <f>IFERROR(VLOOKUP($A8,#REF!,11,FALSE),)</f>
        <v>0</v>
      </c>
      <c r="L8" s="8">
        <f>IFERROR(VLOOKUP($A8,#REF!,12,FALSE),)</f>
        <v>0</v>
      </c>
      <c r="M8" s="8">
        <f>IFERROR(VLOOKUP($A8,#REF!,13,FALSE),)</f>
        <v>0</v>
      </c>
      <c r="N8" s="8">
        <f>IFERROR(VLOOKUP($A8,#REF!,14,FALSE),)</f>
        <v>0</v>
      </c>
      <c r="O8" s="8">
        <f>IFERROR(VLOOKUP($A8,#REF!,15,FALSE),)</f>
        <v>0</v>
      </c>
      <c r="P8" s="8">
        <f>IFERROR(VLOOKUP($A8,#REF!,16,FALSE),)</f>
        <v>0</v>
      </c>
      <c r="Q8" s="8">
        <f>IFERROR(VLOOKUP($A8,#REF!,17,FALSE),)</f>
        <v>0</v>
      </c>
      <c r="R8" s="8">
        <f>IFERROR(VLOOKUP($A8,#REF!,18,FALSE),)</f>
        <v>0</v>
      </c>
      <c r="S8" s="8">
        <f>IFERROR(VLOOKUP($A8,#REF!,19,FALSE),)</f>
        <v>0</v>
      </c>
      <c r="T8" s="8">
        <f>IFERROR(VLOOKUP($A8,#REF!,20,FALSE),)</f>
        <v>0</v>
      </c>
      <c r="U8" s="8">
        <f>IFERROR(VLOOKUP($A8,#REF!,21,FALSE),)</f>
        <v>0</v>
      </c>
      <c r="V8" s="8">
        <f>IFERROR(VLOOKUP($A8,#REF!,22,FALSE),)</f>
        <v>0</v>
      </c>
      <c r="W8" s="8">
        <f>IFERROR(VLOOKUP($A8,#REF!,23,FALSE),)</f>
        <v>0</v>
      </c>
      <c r="X8" s="8">
        <f>IFERROR(VLOOKUP($A8,#REF!,24,FALSE),)</f>
        <v>0</v>
      </c>
      <c r="Y8" s="8">
        <f>IFERROR(VLOOKUP($A8,#REF!,25,FALSE),)</f>
        <v>0</v>
      </c>
      <c r="Z8" s="8">
        <f>IFERROR(VLOOKUP($A8,#REF!,26,FALSE),)</f>
        <v>0</v>
      </c>
      <c r="AA8" s="8">
        <f>IFERROR(VLOOKUP($A8,#REF!,27,FALSE),)</f>
        <v>0</v>
      </c>
      <c r="AB8" s="8">
        <f>IFERROR(VLOOKUP($A8,#REF!,28,FALSE),)</f>
        <v>0</v>
      </c>
    </row>
    <row r="9" spans="1:28" x14ac:dyDescent="0.2">
      <c r="A9" s="8">
        <f>Data!A151</f>
        <v>0</v>
      </c>
      <c r="B9" s="9">
        <f>IFERROR(VLOOKUP($A9,#REF!,34,FALSE),)</f>
        <v>0</v>
      </c>
      <c r="C9" s="9">
        <f>IFERROR(VLOOKUP($A9,#REF!,2,FALSE),)</f>
        <v>0</v>
      </c>
      <c r="D9" s="9">
        <f>IFERROR(VLOOKUP($A9,#REF!,3,FALSE),)</f>
        <v>0</v>
      </c>
      <c r="E9" s="9">
        <f>IFERROR(VLOOKUP($A9,#REF!,4,FALSE),)</f>
        <v>0</v>
      </c>
      <c r="F9" s="9">
        <f>IFERROR(VLOOKUP($A9,#REF!,6,FALSE),)</f>
        <v>0</v>
      </c>
      <c r="G9" s="9">
        <f>IFERROR(VLOOKUP($A9,#REF!,7,FALSE),)</f>
        <v>0</v>
      </c>
      <c r="H9" s="8">
        <f>IFERROR(VLOOKUP($A9,#REF!,8,FALSE),)</f>
        <v>0</v>
      </c>
      <c r="I9" s="8">
        <f>IFERROR(VLOOKUP($A9,#REF!,9,FALSE),)</f>
        <v>0</v>
      </c>
      <c r="J9" s="8">
        <f>IFERROR(VLOOKUP($A9,#REF!,10,FALSE),)</f>
        <v>0</v>
      </c>
      <c r="K9" s="8">
        <f>IFERROR(VLOOKUP($A9,#REF!,11,FALSE),)</f>
        <v>0</v>
      </c>
      <c r="L9" s="8">
        <f>IFERROR(VLOOKUP($A9,#REF!,12,FALSE),)</f>
        <v>0</v>
      </c>
      <c r="M9" s="8">
        <f>IFERROR(VLOOKUP($A9,#REF!,13,FALSE),)</f>
        <v>0</v>
      </c>
      <c r="N9" s="8">
        <f>IFERROR(VLOOKUP($A9,#REF!,14,FALSE),)</f>
        <v>0</v>
      </c>
      <c r="O9" s="8">
        <f>IFERROR(VLOOKUP($A9,#REF!,15,FALSE),)</f>
        <v>0</v>
      </c>
      <c r="P9" s="8">
        <f>IFERROR(VLOOKUP($A9,#REF!,16,FALSE),)</f>
        <v>0</v>
      </c>
      <c r="Q9" s="8">
        <f>IFERROR(VLOOKUP($A9,#REF!,17,FALSE),)</f>
        <v>0</v>
      </c>
      <c r="R9" s="8">
        <f>IFERROR(VLOOKUP($A9,#REF!,18,FALSE),)</f>
        <v>0</v>
      </c>
      <c r="S9" s="8">
        <f>IFERROR(VLOOKUP($A9,#REF!,19,FALSE),)</f>
        <v>0</v>
      </c>
      <c r="T9" s="8">
        <f>IFERROR(VLOOKUP($A9,#REF!,20,FALSE),)</f>
        <v>0</v>
      </c>
      <c r="U9" s="8">
        <f>IFERROR(VLOOKUP($A9,#REF!,21,FALSE),)</f>
        <v>0</v>
      </c>
      <c r="V9" s="8">
        <f>IFERROR(VLOOKUP($A9,#REF!,22,FALSE),)</f>
        <v>0</v>
      </c>
      <c r="W9" s="8">
        <f>IFERROR(VLOOKUP($A9,#REF!,23,FALSE),)</f>
        <v>0</v>
      </c>
      <c r="X9" s="8">
        <f>IFERROR(VLOOKUP($A9,#REF!,24,FALSE),)</f>
        <v>0</v>
      </c>
      <c r="Y9" s="8">
        <f>IFERROR(VLOOKUP($A9,#REF!,25,FALSE),)</f>
        <v>0</v>
      </c>
      <c r="Z9" s="8">
        <f>IFERROR(VLOOKUP($A9,#REF!,26,FALSE),)</f>
        <v>0</v>
      </c>
      <c r="AA9" s="8">
        <f>IFERROR(VLOOKUP($A9,#REF!,27,FALSE),)</f>
        <v>0</v>
      </c>
      <c r="AB9" s="8">
        <f>IFERROR(VLOOKUP($A9,#REF!,28,FALSE),)</f>
        <v>0</v>
      </c>
    </row>
    <row r="10" spans="1:28" x14ac:dyDescent="0.2">
      <c r="A10" s="8">
        <f>Data!A152</f>
        <v>0</v>
      </c>
      <c r="B10" s="9">
        <f>IFERROR(VLOOKUP($A10,#REF!,34,FALSE),)</f>
        <v>0</v>
      </c>
      <c r="C10" s="9">
        <f>IFERROR(VLOOKUP($A10,#REF!,2,FALSE),)</f>
        <v>0</v>
      </c>
      <c r="D10" s="9">
        <f>IFERROR(VLOOKUP($A10,#REF!,3,FALSE),)</f>
        <v>0</v>
      </c>
      <c r="E10" s="9">
        <f>IFERROR(VLOOKUP($A10,#REF!,4,FALSE),)</f>
        <v>0</v>
      </c>
      <c r="F10" s="9">
        <f>IFERROR(VLOOKUP($A10,#REF!,6,FALSE),)</f>
        <v>0</v>
      </c>
      <c r="G10" s="9">
        <f>IFERROR(VLOOKUP($A10,#REF!,7,FALSE),)</f>
        <v>0</v>
      </c>
      <c r="H10" s="8">
        <f>IFERROR(VLOOKUP($A10,#REF!,8,FALSE),)</f>
        <v>0</v>
      </c>
      <c r="I10" s="8">
        <f>IFERROR(VLOOKUP($A10,#REF!,9,FALSE),)</f>
        <v>0</v>
      </c>
      <c r="J10" s="8">
        <f>IFERROR(VLOOKUP($A10,#REF!,10,FALSE),)</f>
        <v>0</v>
      </c>
      <c r="K10" s="8">
        <f>IFERROR(VLOOKUP($A10,#REF!,11,FALSE),)</f>
        <v>0</v>
      </c>
      <c r="L10" s="8">
        <f>IFERROR(VLOOKUP($A10,#REF!,12,FALSE),)</f>
        <v>0</v>
      </c>
      <c r="M10" s="8">
        <f>IFERROR(VLOOKUP($A10,#REF!,13,FALSE),)</f>
        <v>0</v>
      </c>
      <c r="N10" s="8">
        <f>IFERROR(VLOOKUP($A10,#REF!,14,FALSE),)</f>
        <v>0</v>
      </c>
      <c r="O10" s="8">
        <f>IFERROR(VLOOKUP($A10,#REF!,15,FALSE),)</f>
        <v>0</v>
      </c>
      <c r="P10" s="8">
        <f>IFERROR(VLOOKUP($A10,#REF!,16,FALSE),)</f>
        <v>0</v>
      </c>
      <c r="Q10" s="8">
        <f>IFERROR(VLOOKUP($A10,#REF!,17,FALSE),)</f>
        <v>0</v>
      </c>
      <c r="R10" s="8">
        <f>IFERROR(VLOOKUP($A10,#REF!,18,FALSE),)</f>
        <v>0</v>
      </c>
      <c r="S10" s="8">
        <f>IFERROR(VLOOKUP($A10,#REF!,19,FALSE),)</f>
        <v>0</v>
      </c>
      <c r="T10" s="8">
        <f>IFERROR(VLOOKUP($A10,#REF!,20,FALSE),)</f>
        <v>0</v>
      </c>
      <c r="U10" s="8">
        <f>IFERROR(VLOOKUP($A10,#REF!,21,FALSE),)</f>
        <v>0</v>
      </c>
      <c r="V10" s="8">
        <f>IFERROR(VLOOKUP($A10,#REF!,22,FALSE),)</f>
        <v>0</v>
      </c>
      <c r="W10" s="8">
        <f>IFERROR(VLOOKUP($A10,#REF!,23,FALSE),)</f>
        <v>0</v>
      </c>
      <c r="X10" s="8">
        <f>IFERROR(VLOOKUP($A10,#REF!,24,FALSE),)</f>
        <v>0</v>
      </c>
      <c r="Y10" s="8">
        <f>IFERROR(VLOOKUP($A10,#REF!,25,FALSE),)</f>
        <v>0</v>
      </c>
      <c r="Z10" s="8">
        <f>IFERROR(VLOOKUP($A10,#REF!,26,FALSE),)</f>
        <v>0</v>
      </c>
      <c r="AA10" s="8">
        <f>IFERROR(VLOOKUP($A10,#REF!,27,FALSE),)</f>
        <v>0</v>
      </c>
      <c r="AB10" s="8">
        <f>IFERROR(VLOOKUP($A10,#REF!,28,FALSE),)</f>
        <v>0</v>
      </c>
    </row>
    <row r="11" spans="1:28" x14ac:dyDescent="0.2">
      <c r="A11" s="8">
        <f>Data!A153</f>
        <v>0</v>
      </c>
      <c r="B11" s="9">
        <f>IFERROR(VLOOKUP($A11,#REF!,34,FALSE),)</f>
        <v>0</v>
      </c>
      <c r="C11" s="9">
        <f>IFERROR(VLOOKUP($A11,#REF!,2,FALSE),)</f>
        <v>0</v>
      </c>
      <c r="D11" s="9">
        <f>IFERROR(VLOOKUP($A11,#REF!,3,FALSE),)</f>
        <v>0</v>
      </c>
      <c r="E11" s="9">
        <f>IFERROR(VLOOKUP($A11,#REF!,4,FALSE),)</f>
        <v>0</v>
      </c>
      <c r="F11" s="9">
        <f>IFERROR(VLOOKUP($A11,#REF!,6,FALSE),)</f>
        <v>0</v>
      </c>
      <c r="G11" s="9">
        <f>IFERROR(VLOOKUP($A11,#REF!,7,FALSE),)</f>
        <v>0</v>
      </c>
      <c r="H11" s="8">
        <f>IFERROR(VLOOKUP($A11,#REF!,8,FALSE),)</f>
        <v>0</v>
      </c>
      <c r="I11" s="8">
        <f>IFERROR(VLOOKUP($A11,#REF!,9,FALSE),)</f>
        <v>0</v>
      </c>
      <c r="J11" s="8">
        <f>IFERROR(VLOOKUP($A11,#REF!,10,FALSE),)</f>
        <v>0</v>
      </c>
      <c r="K11" s="8">
        <f>IFERROR(VLOOKUP($A11,#REF!,11,FALSE),)</f>
        <v>0</v>
      </c>
      <c r="L11" s="8">
        <f>IFERROR(VLOOKUP($A11,#REF!,12,FALSE),)</f>
        <v>0</v>
      </c>
      <c r="M11" s="8">
        <f>IFERROR(VLOOKUP($A11,#REF!,13,FALSE),)</f>
        <v>0</v>
      </c>
      <c r="N11" s="8">
        <f>IFERROR(VLOOKUP($A11,#REF!,14,FALSE),)</f>
        <v>0</v>
      </c>
      <c r="O11" s="8">
        <f>IFERROR(VLOOKUP($A11,#REF!,15,FALSE),)</f>
        <v>0</v>
      </c>
      <c r="P11" s="8">
        <f>IFERROR(VLOOKUP($A11,#REF!,16,FALSE),)</f>
        <v>0</v>
      </c>
      <c r="Q11" s="8">
        <f>IFERROR(VLOOKUP($A11,#REF!,17,FALSE),)</f>
        <v>0</v>
      </c>
      <c r="R11" s="8">
        <f>IFERROR(VLOOKUP($A11,#REF!,18,FALSE),)</f>
        <v>0</v>
      </c>
      <c r="S11" s="8">
        <f>IFERROR(VLOOKUP($A11,#REF!,19,FALSE),)</f>
        <v>0</v>
      </c>
      <c r="T11" s="8">
        <f>IFERROR(VLOOKUP($A11,#REF!,20,FALSE),)</f>
        <v>0</v>
      </c>
      <c r="U11" s="8">
        <f>IFERROR(VLOOKUP($A11,#REF!,21,FALSE),)</f>
        <v>0</v>
      </c>
      <c r="V11" s="8">
        <f>IFERROR(VLOOKUP($A11,#REF!,22,FALSE),)</f>
        <v>0</v>
      </c>
      <c r="W11" s="8">
        <f>IFERROR(VLOOKUP($A11,#REF!,23,FALSE),)</f>
        <v>0</v>
      </c>
      <c r="X11" s="8">
        <f>IFERROR(VLOOKUP($A11,#REF!,24,FALSE),)</f>
        <v>0</v>
      </c>
      <c r="Y11" s="8">
        <f>IFERROR(VLOOKUP($A11,#REF!,25,FALSE),)</f>
        <v>0</v>
      </c>
      <c r="Z11" s="8">
        <f>IFERROR(VLOOKUP($A11,#REF!,26,FALSE),)</f>
        <v>0</v>
      </c>
      <c r="AA11" s="8">
        <f>IFERROR(VLOOKUP($A11,#REF!,27,FALSE),)</f>
        <v>0</v>
      </c>
      <c r="AB11" s="8">
        <f>IFERROR(VLOOKUP($A11,#REF!,28,FALSE),)</f>
        <v>0</v>
      </c>
    </row>
    <row r="12" spans="1:28" x14ac:dyDescent="0.2">
      <c r="A12" s="8">
        <f>Data!A154</f>
        <v>0</v>
      </c>
      <c r="B12" s="9">
        <f>IFERROR(VLOOKUP($A12,#REF!,34,FALSE),)</f>
        <v>0</v>
      </c>
      <c r="C12" s="9">
        <f>IFERROR(VLOOKUP($A12,#REF!,2,FALSE),)</f>
        <v>0</v>
      </c>
      <c r="D12" s="9">
        <f>IFERROR(VLOOKUP($A12,#REF!,3,FALSE),)</f>
        <v>0</v>
      </c>
      <c r="E12" s="9">
        <f>IFERROR(VLOOKUP($A12,#REF!,4,FALSE),)</f>
        <v>0</v>
      </c>
      <c r="F12" s="9">
        <f>IFERROR(VLOOKUP($A12,#REF!,6,FALSE),)</f>
        <v>0</v>
      </c>
      <c r="G12" s="9">
        <f>IFERROR(VLOOKUP($A12,#REF!,7,FALSE),)</f>
        <v>0</v>
      </c>
      <c r="H12" s="8">
        <f>IFERROR(VLOOKUP($A12,#REF!,8,FALSE),)</f>
        <v>0</v>
      </c>
      <c r="I12" s="8">
        <f>IFERROR(VLOOKUP($A12,#REF!,9,FALSE),)</f>
        <v>0</v>
      </c>
      <c r="J12" s="8">
        <f>IFERROR(VLOOKUP($A12,#REF!,10,FALSE),)</f>
        <v>0</v>
      </c>
      <c r="K12" s="8">
        <f>IFERROR(VLOOKUP($A12,#REF!,11,FALSE),)</f>
        <v>0</v>
      </c>
      <c r="L12" s="8">
        <f>IFERROR(VLOOKUP($A12,#REF!,12,FALSE),)</f>
        <v>0</v>
      </c>
      <c r="M12" s="8">
        <f>IFERROR(VLOOKUP($A12,#REF!,13,FALSE),)</f>
        <v>0</v>
      </c>
      <c r="N12" s="8">
        <f>IFERROR(VLOOKUP($A12,#REF!,14,FALSE),)</f>
        <v>0</v>
      </c>
      <c r="O12" s="8">
        <f>IFERROR(VLOOKUP($A12,#REF!,15,FALSE),)</f>
        <v>0</v>
      </c>
      <c r="P12" s="8">
        <f>IFERROR(VLOOKUP($A12,#REF!,16,FALSE),)</f>
        <v>0</v>
      </c>
      <c r="Q12" s="8">
        <f>IFERROR(VLOOKUP($A12,#REF!,17,FALSE),)</f>
        <v>0</v>
      </c>
      <c r="R12" s="8">
        <f>IFERROR(VLOOKUP($A12,#REF!,18,FALSE),)</f>
        <v>0</v>
      </c>
      <c r="S12" s="8">
        <f>IFERROR(VLOOKUP($A12,#REF!,19,FALSE),)</f>
        <v>0</v>
      </c>
      <c r="T12" s="8">
        <f>IFERROR(VLOOKUP($A12,#REF!,20,FALSE),)</f>
        <v>0</v>
      </c>
      <c r="U12" s="8">
        <f>IFERROR(VLOOKUP($A12,#REF!,21,FALSE),)</f>
        <v>0</v>
      </c>
      <c r="V12" s="8">
        <f>IFERROR(VLOOKUP($A12,#REF!,22,FALSE),)</f>
        <v>0</v>
      </c>
      <c r="W12" s="8">
        <f>IFERROR(VLOOKUP($A12,#REF!,23,FALSE),)</f>
        <v>0</v>
      </c>
      <c r="X12" s="8">
        <f>IFERROR(VLOOKUP($A12,#REF!,24,FALSE),)</f>
        <v>0</v>
      </c>
      <c r="Y12" s="8">
        <f>IFERROR(VLOOKUP($A12,#REF!,25,FALSE),)</f>
        <v>0</v>
      </c>
      <c r="Z12" s="8">
        <f>IFERROR(VLOOKUP($A12,#REF!,26,FALSE),)</f>
        <v>0</v>
      </c>
      <c r="AA12" s="8">
        <f>IFERROR(VLOOKUP($A12,#REF!,27,FALSE),)</f>
        <v>0</v>
      </c>
      <c r="AB12" s="8">
        <f>IFERROR(VLOOKUP($A12,#REF!,28,FALSE),)</f>
        <v>0</v>
      </c>
    </row>
    <row r="13" spans="1:28" x14ac:dyDescent="0.2">
      <c r="A13" s="8">
        <f>Data!A155</f>
        <v>0</v>
      </c>
      <c r="B13" s="9">
        <f>IFERROR(VLOOKUP($A13,#REF!,34,FALSE),)</f>
        <v>0</v>
      </c>
      <c r="C13" s="9">
        <f>IFERROR(VLOOKUP($A13,#REF!,2,FALSE),)</f>
        <v>0</v>
      </c>
      <c r="D13" s="9">
        <f>IFERROR(VLOOKUP($A13,#REF!,3,FALSE),)</f>
        <v>0</v>
      </c>
      <c r="E13" s="9">
        <f>IFERROR(VLOOKUP($A13,#REF!,4,FALSE),)</f>
        <v>0</v>
      </c>
      <c r="F13" s="9">
        <f>IFERROR(VLOOKUP($A13,#REF!,6,FALSE),)</f>
        <v>0</v>
      </c>
      <c r="G13" s="9">
        <f>IFERROR(VLOOKUP($A13,#REF!,7,FALSE),)</f>
        <v>0</v>
      </c>
      <c r="H13" s="8">
        <f>IFERROR(VLOOKUP($A13,#REF!,8,FALSE),)</f>
        <v>0</v>
      </c>
      <c r="I13" s="8">
        <f>IFERROR(VLOOKUP($A13,#REF!,9,FALSE),)</f>
        <v>0</v>
      </c>
      <c r="J13" s="8">
        <f>IFERROR(VLOOKUP($A13,#REF!,10,FALSE),)</f>
        <v>0</v>
      </c>
      <c r="K13" s="8">
        <f>IFERROR(VLOOKUP($A13,#REF!,11,FALSE),)</f>
        <v>0</v>
      </c>
      <c r="L13" s="8">
        <f>IFERROR(VLOOKUP($A13,#REF!,12,FALSE),)</f>
        <v>0</v>
      </c>
      <c r="M13" s="8">
        <f>IFERROR(VLOOKUP($A13,#REF!,13,FALSE),)</f>
        <v>0</v>
      </c>
      <c r="N13" s="8">
        <f>IFERROR(VLOOKUP($A13,#REF!,14,FALSE),)</f>
        <v>0</v>
      </c>
      <c r="O13" s="8">
        <f>IFERROR(VLOOKUP($A13,#REF!,15,FALSE),)</f>
        <v>0</v>
      </c>
      <c r="P13" s="8">
        <f>IFERROR(VLOOKUP($A13,#REF!,16,FALSE),)</f>
        <v>0</v>
      </c>
      <c r="Q13" s="8">
        <f>IFERROR(VLOOKUP($A13,#REF!,17,FALSE),)</f>
        <v>0</v>
      </c>
      <c r="R13" s="8">
        <f>IFERROR(VLOOKUP($A13,#REF!,18,FALSE),)</f>
        <v>0</v>
      </c>
      <c r="S13" s="8">
        <f>IFERROR(VLOOKUP($A13,#REF!,19,FALSE),)</f>
        <v>0</v>
      </c>
      <c r="T13" s="8">
        <f>IFERROR(VLOOKUP($A13,#REF!,20,FALSE),)</f>
        <v>0</v>
      </c>
      <c r="U13" s="8">
        <f>IFERROR(VLOOKUP($A13,#REF!,21,FALSE),)</f>
        <v>0</v>
      </c>
      <c r="V13" s="8">
        <f>IFERROR(VLOOKUP($A13,#REF!,22,FALSE),)</f>
        <v>0</v>
      </c>
      <c r="W13" s="8">
        <f>IFERROR(VLOOKUP($A13,#REF!,23,FALSE),)</f>
        <v>0</v>
      </c>
      <c r="X13" s="8">
        <f>IFERROR(VLOOKUP($A13,#REF!,24,FALSE),)</f>
        <v>0</v>
      </c>
      <c r="Y13" s="8">
        <f>IFERROR(VLOOKUP($A13,#REF!,25,FALSE),)</f>
        <v>0</v>
      </c>
      <c r="Z13" s="8">
        <f>IFERROR(VLOOKUP($A13,#REF!,26,FALSE),)</f>
        <v>0</v>
      </c>
      <c r="AA13" s="8">
        <f>IFERROR(VLOOKUP($A13,#REF!,27,FALSE),)</f>
        <v>0</v>
      </c>
      <c r="AB13" s="8">
        <f>IFERROR(VLOOKUP($A13,#REF!,28,FALSE),)</f>
        <v>0</v>
      </c>
    </row>
    <row r="14" spans="1:28" x14ac:dyDescent="0.2">
      <c r="A14" s="10"/>
    </row>
    <row r="17" spans="21:21" x14ac:dyDescent="0.2">
      <c r="U17" s="1"/>
    </row>
    <row r="18" spans="21:21" x14ac:dyDescent="0.2">
      <c r="U18" s="23"/>
    </row>
    <row r="19" spans="21:21" x14ac:dyDescent="0.2">
      <c r="U19" s="23"/>
    </row>
  </sheetData>
  <pageMargins left="0.7" right="0.7" top="0.75" bottom="0.75" header="0.3" footer="0.3"/>
  <pageSetup scale="87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B5F4A-CEE7-4A57-B704-DE5B569853F6}">
  <sheetPr>
    <tabColor theme="5" tint="0.39997558519241921"/>
    <pageSetUpPr fitToPage="1"/>
  </sheetPr>
  <dimension ref="A1:AB19"/>
  <sheetViews>
    <sheetView workbookViewId="0"/>
  </sheetViews>
  <sheetFormatPr defaultColWidth="9.14453125" defaultRowHeight="15" x14ac:dyDescent="0.2"/>
  <cols>
    <col min="1" max="5" width="8.47265625" customWidth="1"/>
    <col min="6" max="6" width="11.703125" bestFit="1" customWidth="1"/>
    <col min="7" max="7" width="16.6796875" bestFit="1" customWidth="1"/>
    <col min="8" max="8" width="12.23828125" bestFit="1" customWidth="1"/>
    <col min="9" max="11" width="10.22265625" customWidth="1"/>
    <col min="12" max="12" width="9.01171875" customWidth="1"/>
    <col min="13" max="15" width="10.22265625" customWidth="1"/>
    <col min="16" max="16" width="9.01171875" customWidth="1"/>
    <col min="17" max="17" width="9.68359375" customWidth="1"/>
    <col min="18" max="20" width="10.22265625" customWidth="1"/>
    <col min="21" max="21" width="9.68359375" customWidth="1"/>
    <col min="22" max="24" width="10.22265625" customWidth="1"/>
    <col min="25" max="25" width="9.01171875" customWidth="1"/>
    <col min="26" max="28" width="10.22265625" customWidth="1"/>
  </cols>
  <sheetData>
    <row r="1" spans="1:28" ht="19.5" thickBot="1" x14ac:dyDescent="0.3">
      <c r="A1" s="7">
        <f>E4</f>
        <v>0</v>
      </c>
      <c r="B1" s="6"/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0.23</v>
      </c>
      <c r="C3" s="12"/>
      <c r="D3" s="14"/>
      <c r="E3" s="12"/>
      <c r="F3" s="12"/>
      <c r="G3" s="12"/>
      <c r="H3" s="11">
        <f>'Rain Totals'!H2</f>
        <v>0</v>
      </c>
      <c r="I3" s="11">
        <f>'Rain Totals'!I2</f>
        <v>0.03</v>
      </c>
      <c r="J3" s="11">
        <f>'Rain Totals'!J2</f>
        <v>0</v>
      </c>
      <c r="K3" s="11">
        <f>'Rain Totals'!K2</f>
        <v>0</v>
      </c>
      <c r="L3" s="11">
        <f>'Rain Totals'!L2</f>
        <v>0.2</v>
      </c>
      <c r="M3" s="11">
        <f>'Rain Totals'!M2</f>
        <v>0</v>
      </c>
      <c r="N3" s="11">
        <f>'Rain Totals'!N2</f>
        <v>0</v>
      </c>
      <c r="O3" s="11">
        <f>'Rain Totals'!O2</f>
        <v>0</v>
      </c>
      <c r="P3" s="11">
        <f>'Rain Totals'!P2</f>
        <v>0</v>
      </c>
      <c r="Q3" s="11">
        <f>'Rain Totals'!Q2</f>
        <v>0</v>
      </c>
      <c r="R3" s="11">
        <f>'Rain Totals'!R2</f>
        <v>0</v>
      </c>
      <c r="S3" s="11">
        <f>'Rain Totals'!S2</f>
        <v>0</v>
      </c>
      <c r="T3" s="11">
        <f>'Rain Totals'!T2</f>
        <v>0</v>
      </c>
      <c r="U3" s="11">
        <f>'Rain Totals'!U2</f>
        <v>0</v>
      </c>
      <c r="V3" s="11">
        <f>'Rain Totals'!V2</f>
        <v>0</v>
      </c>
      <c r="W3" s="11">
        <f>'Rain Totals'!W2</f>
        <v>0</v>
      </c>
      <c r="X3" s="11">
        <f>'Rain Totals'!X2</f>
        <v>0</v>
      </c>
      <c r="Y3" s="11">
        <f>'Rain Totals'!Y2</f>
        <v>0</v>
      </c>
      <c r="Z3" s="11">
        <f>'Rain Totals'!Z2</f>
        <v>0</v>
      </c>
      <c r="AA3" s="11">
        <f>'Rain Totals'!AA2</f>
        <v>0</v>
      </c>
      <c r="AB3" s="11">
        <f>'Rain Totals'!AB2</f>
        <v>0</v>
      </c>
    </row>
    <row r="4" spans="1:28" x14ac:dyDescent="0.2">
      <c r="A4" s="8" t="str">
        <f>Data!A156</f>
        <v>.ET 16</v>
      </c>
      <c r="B4" s="9">
        <f>IFERROR(VLOOKUP($A4,#REF!,34,FALSE),)</f>
        <v>0</v>
      </c>
      <c r="C4" s="9">
        <f>IFERROR(VLOOKUP($A4,#REF!,2,FALSE),)</f>
        <v>0</v>
      </c>
      <c r="D4" s="9">
        <f>IFERROR(VLOOKUP($A4,#REF!,3,FALSE),)</f>
        <v>0</v>
      </c>
      <c r="E4" s="9">
        <f>IFERROR(VLOOKUP($A4,#REF!,4,FALSE),)</f>
        <v>0</v>
      </c>
      <c r="F4" s="9">
        <f>IFERROR(VLOOKUP($A4,#REF!,6,FALSE),)</f>
        <v>0</v>
      </c>
      <c r="G4" s="9">
        <f>IFERROR(VLOOKUP($A4,#REF!,7,FALSE),)</f>
        <v>0</v>
      </c>
      <c r="H4" s="8">
        <f>IFERROR(VLOOKUP($A4,#REF!,8,FALSE),)</f>
        <v>0</v>
      </c>
      <c r="I4" s="8">
        <f>IFERROR(VLOOKUP($A4,#REF!,9,FALSE),)</f>
        <v>0</v>
      </c>
      <c r="J4" s="8">
        <f>IFERROR(VLOOKUP($A4,#REF!,10,FALSE),)</f>
        <v>0</v>
      </c>
      <c r="K4" s="8">
        <f>IFERROR(VLOOKUP($A4,#REF!,11,FALSE),)</f>
        <v>0</v>
      </c>
      <c r="L4" s="8">
        <f>IFERROR(VLOOKUP($A4,#REF!,12,FALSE),)</f>
        <v>0</v>
      </c>
      <c r="M4" s="8">
        <f>IFERROR(VLOOKUP($A4,#REF!,13,FALSE),)</f>
        <v>0</v>
      </c>
      <c r="N4" s="8">
        <f>IFERROR(VLOOKUP($A4,#REF!,14,FALSE),)</f>
        <v>0</v>
      </c>
      <c r="O4" s="8">
        <f>IFERROR(VLOOKUP($A4,#REF!,15,FALSE),)</f>
        <v>0</v>
      </c>
      <c r="P4" s="8">
        <f>IFERROR(VLOOKUP($A4,#REF!,16,FALSE),)</f>
        <v>0</v>
      </c>
      <c r="Q4" s="8">
        <f>IFERROR(VLOOKUP($A4,#REF!,17,FALSE),)</f>
        <v>0</v>
      </c>
      <c r="R4" s="8">
        <f>IFERROR(VLOOKUP($A4,#REF!,18,FALSE),)</f>
        <v>0</v>
      </c>
      <c r="S4" s="8">
        <f>IFERROR(VLOOKUP($A4,#REF!,19,FALSE),)</f>
        <v>0</v>
      </c>
      <c r="T4" s="8">
        <f>IFERROR(VLOOKUP($A4,#REF!,20,FALSE),)</f>
        <v>0</v>
      </c>
      <c r="U4" s="8">
        <f>IFERROR(VLOOKUP($A4,#REF!,21,FALSE),)</f>
        <v>0</v>
      </c>
      <c r="V4" s="8">
        <f>IFERROR(VLOOKUP($A4,#REF!,22,FALSE),)</f>
        <v>0</v>
      </c>
      <c r="W4" s="8">
        <f>IFERROR(VLOOKUP($A4,#REF!,23,FALSE),)</f>
        <v>0</v>
      </c>
      <c r="X4" s="8">
        <f>IFERROR(VLOOKUP($A4,#REF!,24,FALSE),)</f>
        <v>0</v>
      </c>
      <c r="Y4" s="8">
        <f>IFERROR(VLOOKUP($A4,#REF!,25,FALSE),)</f>
        <v>0</v>
      </c>
      <c r="Z4" s="8">
        <f>IFERROR(VLOOKUP($A4,#REF!,26,FALSE),)</f>
        <v>0</v>
      </c>
      <c r="AA4" s="8">
        <f>IFERROR(VLOOKUP($A4,#REF!,27,FALSE),)</f>
        <v>0</v>
      </c>
      <c r="AB4" s="8">
        <f>IFERROR(VLOOKUP($A4,#REF!,28,FALSE),)</f>
        <v>0</v>
      </c>
    </row>
    <row r="5" spans="1:28" x14ac:dyDescent="0.2">
      <c r="A5" s="8">
        <f>Data!A157</f>
        <v>0</v>
      </c>
      <c r="B5" s="9">
        <f>IFERROR(VLOOKUP($A5,#REF!,34,FALSE),)</f>
        <v>0</v>
      </c>
      <c r="C5" s="9">
        <f>IFERROR(VLOOKUP($A5,#REF!,2,FALSE),)</f>
        <v>0</v>
      </c>
      <c r="D5" s="9">
        <f>IFERROR(VLOOKUP($A5,#REF!,3,FALSE),)</f>
        <v>0</v>
      </c>
      <c r="E5" s="9">
        <f>IFERROR(VLOOKUP($A5,#REF!,4,FALSE),)</f>
        <v>0</v>
      </c>
      <c r="F5" s="9">
        <f>IFERROR(VLOOKUP($A5,#REF!,6,FALSE),)</f>
        <v>0</v>
      </c>
      <c r="G5" s="9">
        <f>IFERROR(VLOOKUP($A5,#REF!,7,FALSE),)</f>
        <v>0</v>
      </c>
      <c r="H5" s="8">
        <f>IFERROR(VLOOKUP($A5,#REF!,8,FALSE),)</f>
        <v>0</v>
      </c>
      <c r="I5" s="8">
        <f>IFERROR(VLOOKUP($A5,#REF!,9,FALSE),)</f>
        <v>0</v>
      </c>
      <c r="J5" s="8">
        <f>IFERROR(VLOOKUP($A5,#REF!,10,FALSE),)</f>
        <v>0</v>
      </c>
      <c r="K5" s="8">
        <f>IFERROR(VLOOKUP($A5,#REF!,11,FALSE),)</f>
        <v>0</v>
      </c>
      <c r="L5" s="8">
        <f>IFERROR(VLOOKUP($A5,#REF!,12,FALSE),)</f>
        <v>0</v>
      </c>
      <c r="M5" s="8">
        <f>IFERROR(VLOOKUP($A5,#REF!,13,FALSE),)</f>
        <v>0</v>
      </c>
      <c r="N5" s="8">
        <f>IFERROR(VLOOKUP($A5,#REF!,14,FALSE),)</f>
        <v>0</v>
      </c>
      <c r="O5" s="8">
        <f>IFERROR(VLOOKUP($A5,#REF!,15,FALSE),)</f>
        <v>0</v>
      </c>
      <c r="P5" s="8">
        <f>IFERROR(VLOOKUP($A5,#REF!,16,FALSE),)</f>
        <v>0</v>
      </c>
      <c r="Q5" s="8">
        <f>IFERROR(VLOOKUP($A5,#REF!,17,FALSE),)</f>
        <v>0</v>
      </c>
      <c r="R5" s="8">
        <f>IFERROR(VLOOKUP($A5,#REF!,18,FALSE),)</f>
        <v>0</v>
      </c>
      <c r="S5" s="8">
        <f>IFERROR(VLOOKUP($A5,#REF!,19,FALSE),)</f>
        <v>0</v>
      </c>
      <c r="T5" s="8">
        <f>IFERROR(VLOOKUP($A5,#REF!,20,FALSE),)</f>
        <v>0</v>
      </c>
      <c r="U5" s="8">
        <f>IFERROR(VLOOKUP($A5,#REF!,21,FALSE),)</f>
        <v>0</v>
      </c>
      <c r="V5" s="8">
        <f>IFERROR(VLOOKUP($A5,#REF!,22,FALSE),)</f>
        <v>0</v>
      </c>
      <c r="W5" s="8">
        <f>IFERROR(VLOOKUP($A5,#REF!,23,FALSE),)</f>
        <v>0</v>
      </c>
      <c r="X5" s="8">
        <f>IFERROR(VLOOKUP($A5,#REF!,24,FALSE),)</f>
        <v>0</v>
      </c>
      <c r="Y5" s="8">
        <f>IFERROR(VLOOKUP($A5,#REF!,25,FALSE),)</f>
        <v>0</v>
      </c>
      <c r="Z5" s="8">
        <f>IFERROR(VLOOKUP($A5,#REF!,26,FALSE),)</f>
        <v>0</v>
      </c>
      <c r="AA5" s="8">
        <f>IFERROR(VLOOKUP($A5,#REF!,27,FALSE),)</f>
        <v>0</v>
      </c>
      <c r="AB5" s="8">
        <f>IFERROR(VLOOKUP($A5,#REF!,28,FALSE),)</f>
        <v>0</v>
      </c>
    </row>
    <row r="6" spans="1:28" x14ac:dyDescent="0.2">
      <c r="A6" s="8">
        <f>Data!A158</f>
        <v>0</v>
      </c>
      <c r="B6" s="9">
        <f>IFERROR(VLOOKUP($A6,#REF!,34,FALSE),)</f>
        <v>0</v>
      </c>
      <c r="C6" s="9">
        <f>IFERROR(VLOOKUP($A6,#REF!,2,FALSE),)</f>
        <v>0</v>
      </c>
      <c r="D6" s="9">
        <f>IFERROR(VLOOKUP($A6,#REF!,3,FALSE),)</f>
        <v>0</v>
      </c>
      <c r="E6" s="9">
        <f>IFERROR(VLOOKUP($A6,#REF!,4,FALSE),)</f>
        <v>0</v>
      </c>
      <c r="F6" s="9">
        <f>IFERROR(VLOOKUP($A6,#REF!,6,FALSE),)</f>
        <v>0</v>
      </c>
      <c r="G6" s="9">
        <f>IFERROR(VLOOKUP($A6,#REF!,7,FALSE),)</f>
        <v>0</v>
      </c>
      <c r="H6" s="8">
        <f>IFERROR(VLOOKUP($A6,#REF!,8,FALSE),)</f>
        <v>0</v>
      </c>
      <c r="I6" s="8">
        <f>IFERROR(VLOOKUP($A6,#REF!,9,FALSE),)</f>
        <v>0</v>
      </c>
      <c r="J6" s="8">
        <f>IFERROR(VLOOKUP($A6,#REF!,10,FALSE),)</f>
        <v>0</v>
      </c>
      <c r="K6" s="8">
        <f>IFERROR(VLOOKUP($A6,#REF!,11,FALSE),)</f>
        <v>0</v>
      </c>
      <c r="L6" s="8">
        <f>IFERROR(VLOOKUP($A6,#REF!,12,FALSE),)</f>
        <v>0</v>
      </c>
      <c r="M6" s="8">
        <f>IFERROR(VLOOKUP($A6,#REF!,13,FALSE),)</f>
        <v>0</v>
      </c>
      <c r="N6" s="8">
        <f>IFERROR(VLOOKUP($A6,#REF!,14,FALSE),)</f>
        <v>0</v>
      </c>
      <c r="O6" s="8">
        <f>IFERROR(VLOOKUP($A6,#REF!,15,FALSE),)</f>
        <v>0</v>
      </c>
      <c r="P6" s="8">
        <f>IFERROR(VLOOKUP($A6,#REF!,16,FALSE),)</f>
        <v>0</v>
      </c>
      <c r="Q6" s="8">
        <f>IFERROR(VLOOKUP($A6,#REF!,17,FALSE),)</f>
        <v>0</v>
      </c>
      <c r="R6" s="8">
        <f>IFERROR(VLOOKUP($A6,#REF!,18,FALSE),)</f>
        <v>0</v>
      </c>
      <c r="S6" s="8">
        <f>IFERROR(VLOOKUP($A6,#REF!,19,FALSE),)</f>
        <v>0</v>
      </c>
      <c r="T6" s="8">
        <f>IFERROR(VLOOKUP($A6,#REF!,20,FALSE),)</f>
        <v>0</v>
      </c>
      <c r="U6" s="8">
        <f>IFERROR(VLOOKUP($A6,#REF!,21,FALSE),)</f>
        <v>0</v>
      </c>
      <c r="V6" s="8">
        <f>IFERROR(VLOOKUP($A6,#REF!,22,FALSE),)</f>
        <v>0</v>
      </c>
      <c r="W6" s="8">
        <f>IFERROR(VLOOKUP($A6,#REF!,23,FALSE),)</f>
        <v>0</v>
      </c>
      <c r="X6" s="8">
        <f>IFERROR(VLOOKUP($A6,#REF!,24,FALSE),)</f>
        <v>0</v>
      </c>
      <c r="Y6" s="8">
        <f>IFERROR(VLOOKUP($A6,#REF!,25,FALSE),)</f>
        <v>0</v>
      </c>
      <c r="Z6" s="8">
        <f>IFERROR(VLOOKUP($A6,#REF!,26,FALSE),)</f>
        <v>0</v>
      </c>
      <c r="AA6" s="8">
        <f>IFERROR(VLOOKUP($A6,#REF!,27,FALSE),)</f>
        <v>0</v>
      </c>
      <c r="AB6" s="8">
        <f>IFERROR(VLOOKUP($A6,#REF!,28,FALSE),)</f>
        <v>0</v>
      </c>
    </row>
    <row r="7" spans="1:28" x14ac:dyDescent="0.2">
      <c r="A7" s="8">
        <f>Data!A159</f>
        <v>0</v>
      </c>
      <c r="B7" s="9">
        <f>IFERROR(VLOOKUP($A7,#REF!,34,FALSE),)</f>
        <v>0</v>
      </c>
      <c r="C7" s="9">
        <f>IFERROR(VLOOKUP($A7,#REF!,2,FALSE),)</f>
        <v>0</v>
      </c>
      <c r="D7" s="9">
        <f>IFERROR(VLOOKUP($A7,#REF!,3,FALSE),)</f>
        <v>0</v>
      </c>
      <c r="E7" s="9">
        <f>IFERROR(VLOOKUP($A7,#REF!,4,FALSE),)</f>
        <v>0</v>
      </c>
      <c r="F7" s="9">
        <f>IFERROR(VLOOKUP($A7,#REF!,6,FALSE),)</f>
        <v>0</v>
      </c>
      <c r="G7" s="9">
        <f>IFERROR(VLOOKUP($A7,#REF!,7,FALSE),)</f>
        <v>0</v>
      </c>
      <c r="H7" s="8">
        <f>IFERROR(VLOOKUP($A7,#REF!,8,FALSE),)</f>
        <v>0</v>
      </c>
      <c r="I7" s="8">
        <f>IFERROR(VLOOKUP($A7,#REF!,9,FALSE),)</f>
        <v>0</v>
      </c>
      <c r="J7" s="8">
        <f>IFERROR(VLOOKUP($A7,#REF!,10,FALSE),)</f>
        <v>0</v>
      </c>
      <c r="K7" s="8">
        <f>IFERROR(VLOOKUP($A7,#REF!,11,FALSE),)</f>
        <v>0</v>
      </c>
      <c r="L7" s="8">
        <f>IFERROR(VLOOKUP($A7,#REF!,12,FALSE),)</f>
        <v>0</v>
      </c>
      <c r="M7" s="8">
        <f>IFERROR(VLOOKUP($A7,#REF!,13,FALSE),)</f>
        <v>0</v>
      </c>
      <c r="N7" s="8">
        <f>IFERROR(VLOOKUP($A7,#REF!,14,FALSE),)</f>
        <v>0</v>
      </c>
      <c r="O7" s="8">
        <f>IFERROR(VLOOKUP($A7,#REF!,15,FALSE),)</f>
        <v>0</v>
      </c>
      <c r="P7" s="8">
        <f>IFERROR(VLOOKUP($A7,#REF!,16,FALSE),)</f>
        <v>0</v>
      </c>
      <c r="Q7" s="8">
        <f>IFERROR(VLOOKUP($A7,#REF!,17,FALSE),)</f>
        <v>0</v>
      </c>
      <c r="R7" s="8">
        <f>IFERROR(VLOOKUP($A7,#REF!,18,FALSE),)</f>
        <v>0</v>
      </c>
      <c r="S7" s="8">
        <f>IFERROR(VLOOKUP($A7,#REF!,19,FALSE),)</f>
        <v>0</v>
      </c>
      <c r="T7" s="8">
        <f>IFERROR(VLOOKUP($A7,#REF!,20,FALSE),)</f>
        <v>0</v>
      </c>
      <c r="U7" s="8">
        <f>IFERROR(VLOOKUP($A7,#REF!,21,FALSE),)</f>
        <v>0</v>
      </c>
      <c r="V7" s="8">
        <f>IFERROR(VLOOKUP($A7,#REF!,22,FALSE),)</f>
        <v>0</v>
      </c>
      <c r="W7" s="8">
        <f>IFERROR(VLOOKUP($A7,#REF!,23,FALSE),)</f>
        <v>0</v>
      </c>
      <c r="X7" s="8">
        <f>IFERROR(VLOOKUP($A7,#REF!,24,FALSE),)</f>
        <v>0</v>
      </c>
      <c r="Y7" s="8">
        <f>IFERROR(VLOOKUP($A7,#REF!,25,FALSE),)</f>
        <v>0</v>
      </c>
      <c r="Z7" s="8">
        <f>IFERROR(VLOOKUP($A7,#REF!,26,FALSE),)</f>
        <v>0</v>
      </c>
      <c r="AA7" s="8">
        <f>IFERROR(VLOOKUP($A7,#REF!,27,FALSE),)</f>
        <v>0</v>
      </c>
      <c r="AB7" s="8">
        <f>IFERROR(VLOOKUP($A7,#REF!,28,FALSE),)</f>
        <v>0</v>
      </c>
    </row>
    <row r="8" spans="1:28" x14ac:dyDescent="0.2">
      <c r="A8" s="8">
        <f>Data!A160</f>
        <v>0</v>
      </c>
      <c r="B8" s="9">
        <f>IFERROR(VLOOKUP($A8,#REF!,34,FALSE),)</f>
        <v>0</v>
      </c>
      <c r="C8" s="9">
        <f>IFERROR(VLOOKUP($A8,#REF!,2,FALSE),)</f>
        <v>0</v>
      </c>
      <c r="D8" s="9">
        <f>IFERROR(VLOOKUP($A8,#REF!,3,FALSE),)</f>
        <v>0</v>
      </c>
      <c r="E8" s="9">
        <f>IFERROR(VLOOKUP($A8,#REF!,4,FALSE),)</f>
        <v>0</v>
      </c>
      <c r="F8" s="9">
        <f>IFERROR(VLOOKUP($A8,#REF!,6,FALSE),)</f>
        <v>0</v>
      </c>
      <c r="G8" s="9">
        <f>IFERROR(VLOOKUP($A8,#REF!,7,FALSE),)</f>
        <v>0</v>
      </c>
      <c r="H8" s="8">
        <f>IFERROR(VLOOKUP($A8,#REF!,8,FALSE),)</f>
        <v>0</v>
      </c>
      <c r="I8" s="8">
        <f>IFERROR(VLOOKUP($A8,#REF!,9,FALSE),)</f>
        <v>0</v>
      </c>
      <c r="J8" s="8">
        <f>IFERROR(VLOOKUP($A8,#REF!,10,FALSE),)</f>
        <v>0</v>
      </c>
      <c r="K8" s="8">
        <f>IFERROR(VLOOKUP($A8,#REF!,11,FALSE),)</f>
        <v>0</v>
      </c>
      <c r="L8" s="8">
        <f>IFERROR(VLOOKUP($A8,#REF!,12,FALSE),)</f>
        <v>0</v>
      </c>
      <c r="M8" s="8">
        <f>IFERROR(VLOOKUP($A8,#REF!,13,FALSE),)</f>
        <v>0</v>
      </c>
      <c r="N8" s="8">
        <f>IFERROR(VLOOKUP($A8,#REF!,14,FALSE),)</f>
        <v>0</v>
      </c>
      <c r="O8" s="8">
        <f>IFERROR(VLOOKUP($A8,#REF!,15,FALSE),)</f>
        <v>0</v>
      </c>
      <c r="P8" s="8">
        <f>IFERROR(VLOOKUP($A8,#REF!,16,FALSE),)</f>
        <v>0</v>
      </c>
      <c r="Q8" s="8">
        <f>IFERROR(VLOOKUP($A8,#REF!,17,FALSE),)</f>
        <v>0</v>
      </c>
      <c r="R8" s="8">
        <f>IFERROR(VLOOKUP($A8,#REF!,18,FALSE),)</f>
        <v>0</v>
      </c>
      <c r="S8" s="8">
        <f>IFERROR(VLOOKUP($A8,#REF!,19,FALSE),)</f>
        <v>0</v>
      </c>
      <c r="T8" s="8">
        <f>IFERROR(VLOOKUP($A8,#REF!,20,FALSE),)</f>
        <v>0</v>
      </c>
      <c r="U8" s="8">
        <f>IFERROR(VLOOKUP($A8,#REF!,21,FALSE),)</f>
        <v>0</v>
      </c>
      <c r="V8" s="8">
        <f>IFERROR(VLOOKUP($A8,#REF!,22,FALSE),)</f>
        <v>0</v>
      </c>
      <c r="W8" s="8">
        <f>IFERROR(VLOOKUP($A8,#REF!,23,FALSE),)</f>
        <v>0</v>
      </c>
      <c r="X8" s="8">
        <f>IFERROR(VLOOKUP($A8,#REF!,24,FALSE),)</f>
        <v>0</v>
      </c>
      <c r="Y8" s="8">
        <f>IFERROR(VLOOKUP($A8,#REF!,25,FALSE),)</f>
        <v>0</v>
      </c>
      <c r="Z8" s="8">
        <f>IFERROR(VLOOKUP($A8,#REF!,26,FALSE),)</f>
        <v>0</v>
      </c>
      <c r="AA8" s="8">
        <f>IFERROR(VLOOKUP($A8,#REF!,27,FALSE),)</f>
        <v>0</v>
      </c>
      <c r="AB8" s="8">
        <f>IFERROR(VLOOKUP($A8,#REF!,28,FALSE),)</f>
        <v>0</v>
      </c>
    </row>
    <row r="9" spans="1:28" x14ac:dyDescent="0.2">
      <c r="A9" s="8">
        <f>Data!A161</f>
        <v>0</v>
      </c>
      <c r="B9" s="9">
        <f>IFERROR(VLOOKUP($A9,#REF!,34,FALSE),)</f>
        <v>0</v>
      </c>
      <c r="C9" s="9">
        <f>IFERROR(VLOOKUP($A9,#REF!,2,FALSE),)</f>
        <v>0</v>
      </c>
      <c r="D9" s="9">
        <f>IFERROR(VLOOKUP($A9,#REF!,3,FALSE),)</f>
        <v>0</v>
      </c>
      <c r="E9" s="9">
        <f>IFERROR(VLOOKUP($A9,#REF!,4,FALSE),)</f>
        <v>0</v>
      </c>
      <c r="F9" s="9">
        <f>IFERROR(VLOOKUP($A9,#REF!,6,FALSE),)</f>
        <v>0</v>
      </c>
      <c r="G9" s="9">
        <f>IFERROR(VLOOKUP($A9,#REF!,7,FALSE),)</f>
        <v>0</v>
      </c>
      <c r="H9" s="8">
        <f>IFERROR(VLOOKUP($A9,#REF!,8,FALSE),)</f>
        <v>0</v>
      </c>
      <c r="I9" s="8">
        <f>IFERROR(VLOOKUP($A9,#REF!,9,FALSE),)</f>
        <v>0</v>
      </c>
      <c r="J9" s="8">
        <f>IFERROR(VLOOKUP($A9,#REF!,10,FALSE),)</f>
        <v>0</v>
      </c>
      <c r="K9" s="8">
        <f>IFERROR(VLOOKUP($A9,#REF!,11,FALSE),)</f>
        <v>0</v>
      </c>
      <c r="L9" s="8">
        <f>IFERROR(VLOOKUP($A9,#REF!,12,FALSE),)</f>
        <v>0</v>
      </c>
      <c r="M9" s="8">
        <f>IFERROR(VLOOKUP($A9,#REF!,13,FALSE),)</f>
        <v>0</v>
      </c>
      <c r="N9" s="8">
        <f>IFERROR(VLOOKUP($A9,#REF!,14,FALSE),)</f>
        <v>0</v>
      </c>
      <c r="O9" s="8">
        <f>IFERROR(VLOOKUP($A9,#REF!,15,FALSE),)</f>
        <v>0</v>
      </c>
      <c r="P9" s="8">
        <f>IFERROR(VLOOKUP($A9,#REF!,16,FALSE),)</f>
        <v>0</v>
      </c>
      <c r="Q9" s="8">
        <f>IFERROR(VLOOKUP($A9,#REF!,17,FALSE),)</f>
        <v>0</v>
      </c>
      <c r="R9" s="8">
        <f>IFERROR(VLOOKUP($A9,#REF!,18,FALSE),)</f>
        <v>0</v>
      </c>
      <c r="S9" s="8">
        <f>IFERROR(VLOOKUP($A9,#REF!,19,FALSE),)</f>
        <v>0</v>
      </c>
      <c r="T9" s="8">
        <f>IFERROR(VLOOKUP($A9,#REF!,20,FALSE),)</f>
        <v>0</v>
      </c>
      <c r="U9" s="8">
        <f>IFERROR(VLOOKUP($A9,#REF!,21,FALSE),)</f>
        <v>0</v>
      </c>
      <c r="V9" s="8">
        <f>IFERROR(VLOOKUP($A9,#REF!,22,FALSE),)</f>
        <v>0</v>
      </c>
      <c r="W9" s="8">
        <f>IFERROR(VLOOKUP($A9,#REF!,23,FALSE),)</f>
        <v>0</v>
      </c>
      <c r="X9" s="8">
        <f>IFERROR(VLOOKUP($A9,#REF!,24,FALSE),)</f>
        <v>0</v>
      </c>
      <c r="Y9" s="8">
        <f>IFERROR(VLOOKUP($A9,#REF!,25,FALSE),)</f>
        <v>0</v>
      </c>
      <c r="Z9" s="8">
        <f>IFERROR(VLOOKUP($A9,#REF!,26,FALSE),)</f>
        <v>0</v>
      </c>
      <c r="AA9" s="8">
        <f>IFERROR(VLOOKUP($A9,#REF!,27,FALSE),)</f>
        <v>0</v>
      </c>
      <c r="AB9" s="8">
        <f>IFERROR(VLOOKUP($A9,#REF!,28,FALSE),)</f>
        <v>0</v>
      </c>
    </row>
    <row r="10" spans="1:28" x14ac:dyDescent="0.2">
      <c r="A10" s="8">
        <f>Data!A162</f>
        <v>0</v>
      </c>
      <c r="B10" s="9">
        <f>IFERROR(VLOOKUP($A10,#REF!,34,FALSE),)</f>
        <v>0</v>
      </c>
      <c r="C10" s="9">
        <f>IFERROR(VLOOKUP($A10,#REF!,2,FALSE),)</f>
        <v>0</v>
      </c>
      <c r="D10" s="9">
        <f>IFERROR(VLOOKUP($A10,#REF!,3,FALSE),)</f>
        <v>0</v>
      </c>
      <c r="E10" s="9">
        <f>IFERROR(VLOOKUP($A10,#REF!,4,FALSE),)</f>
        <v>0</v>
      </c>
      <c r="F10" s="9">
        <f>IFERROR(VLOOKUP($A10,#REF!,6,FALSE),)</f>
        <v>0</v>
      </c>
      <c r="G10" s="9">
        <f>IFERROR(VLOOKUP($A10,#REF!,7,FALSE),)</f>
        <v>0</v>
      </c>
      <c r="H10" s="8">
        <f>IFERROR(VLOOKUP($A10,#REF!,8,FALSE),)</f>
        <v>0</v>
      </c>
      <c r="I10" s="8">
        <f>IFERROR(VLOOKUP($A10,#REF!,9,FALSE),)</f>
        <v>0</v>
      </c>
      <c r="J10" s="8">
        <f>IFERROR(VLOOKUP($A10,#REF!,10,FALSE),)</f>
        <v>0</v>
      </c>
      <c r="K10" s="8">
        <f>IFERROR(VLOOKUP($A10,#REF!,11,FALSE),)</f>
        <v>0</v>
      </c>
      <c r="L10" s="8">
        <f>IFERROR(VLOOKUP($A10,#REF!,12,FALSE),)</f>
        <v>0</v>
      </c>
      <c r="M10" s="8">
        <f>IFERROR(VLOOKUP($A10,#REF!,13,FALSE),)</f>
        <v>0</v>
      </c>
      <c r="N10" s="8">
        <f>IFERROR(VLOOKUP($A10,#REF!,14,FALSE),)</f>
        <v>0</v>
      </c>
      <c r="O10" s="8">
        <f>IFERROR(VLOOKUP($A10,#REF!,15,FALSE),)</f>
        <v>0</v>
      </c>
      <c r="P10" s="8">
        <f>IFERROR(VLOOKUP($A10,#REF!,16,FALSE),)</f>
        <v>0</v>
      </c>
      <c r="Q10" s="8">
        <f>IFERROR(VLOOKUP($A10,#REF!,17,FALSE),)</f>
        <v>0</v>
      </c>
      <c r="R10" s="8">
        <f>IFERROR(VLOOKUP($A10,#REF!,18,FALSE),)</f>
        <v>0</v>
      </c>
      <c r="S10" s="8">
        <f>IFERROR(VLOOKUP($A10,#REF!,19,FALSE),)</f>
        <v>0</v>
      </c>
      <c r="T10" s="8">
        <f>IFERROR(VLOOKUP($A10,#REF!,20,FALSE),)</f>
        <v>0</v>
      </c>
      <c r="U10" s="8">
        <f>IFERROR(VLOOKUP($A10,#REF!,21,FALSE),)</f>
        <v>0</v>
      </c>
      <c r="V10" s="8">
        <f>IFERROR(VLOOKUP($A10,#REF!,22,FALSE),)</f>
        <v>0</v>
      </c>
      <c r="W10" s="8">
        <f>IFERROR(VLOOKUP($A10,#REF!,23,FALSE),)</f>
        <v>0</v>
      </c>
      <c r="X10" s="8">
        <f>IFERROR(VLOOKUP($A10,#REF!,24,FALSE),)</f>
        <v>0</v>
      </c>
      <c r="Y10" s="8">
        <f>IFERROR(VLOOKUP($A10,#REF!,25,FALSE),)</f>
        <v>0</v>
      </c>
      <c r="Z10" s="8">
        <f>IFERROR(VLOOKUP($A10,#REF!,26,FALSE),)</f>
        <v>0</v>
      </c>
      <c r="AA10" s="8">
        <f>IFERROR(VLOOKUP($A10,#REF!,27,FALSE),)</f>
        <v>0</v>
      </c>
      <c r="AB10" s="8">
        <f>IFERROR(VLOOKUP($A10,#REF!,28,FALSE),)</f>
        <v>0</v>
      </c>
    </row>
    <row r="11" spans="1:28" x14ac:dyDescent="0.2">
      <c r="A11" s="8">
        <f>Data!A163</f>
        <v>0</v>
      </c>
      <c r="B11" s="9">
        <f>IFERROR(VLOOKUP($A11,#REF!,34,FALSE),)</f>
        <v>0</v>
      </c>
      <c r="C11" s="9">
        <f>IFERROR(VLOOKUP($A11,#REF!,2,FALSE),)</f>
        <v>0</v>
      </c>
      <c r="D11" s="9">
        <f>IFERROR(VLOOKUP($A11,#REF!,3,FALSE),)</f>
        <v>0</v>
      </c>
      <c r="E11" s="9">
        <f>IFERROR(VLOOKUP($A11,#REF!,4,FALSE),)</f>
        <v>0</v>
      </c>
      <c r="F11" s="9">
        <f>IFERROR(VLOOKUP($A11,#REF!,6,FALSE),)</f>
        <v>0</v>
      </c>
      <c r="G11" s="9">
        <f>IFERROR(VLOOKUP($A11,#REF!,7,FALSE),)</f>
        <v>0</v>
      </c>
      <c r="H11" s="8">
        <f>IFERROR(VLOOKUP($A11,#REF!,8,FALSE),)</f>
        <v>0</v>
      </c>
      <c r="I11" s="8">
        <f>IFERROR(VLOOKUP($A11,#REF!,9,FALSE),)</f>
        <v>0</v>
      </c>
      <c r="J11" s="8">
        <f>IFERROR(VLOOKUP($A11,#REF!,10,FALSE),)</f>
        <v>0</v>
      </c>
      <c r="K11" s="8">
        <f>IFERROR(VLOOKUP($A11,#REF!,11,FALSE),)</f>
        <v>0</v>
      </c>
      <c r="L11" s="8">
        <f>IFERROR(VLOOKUP($A11,#REF!,12,FALSE),)</f>
        <v>0</v>
      </c>
      <c r="M11" s="8">
        <f>IFERROR(VLOOKUP($A11,#REF!,13,FALSE),)</f>
        <v>0</v>
      </c>
      <c r="N11" s="8">
        <f>IFERROR(VLOOKUP($A11,#REF!,14,FALSE),)</f>
        <v>0</v>
      </c>
      <c r="O11" s="8">
        <f>IFERROR(VLOOKUP($A11,#REF!,15,FALSE),)</f>
        <v>0</v>
      </c>
      <c r="P11" s="8">
        <f>IFERROR(VLOOKUP($A11,#REF!,16,FALSE),)</f>
        <v>0</v>
      </c>
      <c r="Q11" s="8">
        <f>IFERROR(VLOOKUP($A11,#REF!,17,FALSE),)</f>
        <v>0</v>
      </c>
      <c r="R11" s="8">
        <f>IFERROR(VLOOKUP($A11,#REF!,18,FALSE),)</f>
        <v>0</v>
      </c>
      <c r="S11" s="8">
        <f>IFERROR(VLOOKUP($A11,#REF!,19,FALSE),)</f>
        <v>0</v>
      </c>
      <c r="T11" s="8">
        <f>IFERROR(VLOOKUP($A11,#REF!,20,FALSE),)</f>
        <v>0</v>
      </c>
      <c r="U11" s="8">
        <f>IFERROR(VLOOKUP($A11,#REF!,21,FALSE),)</f>
        <v>0</v>
      </c>
      <c r="V11" s="8">
        <f>IFERROR(VLOOKUP($A11,#REF!,22,FALSE),)</f>
        <v>0</v>
      </c>
      <c r="W11" s="8">
        <f>IFERROR(VLOOKUP($A11,#REF!,23,FALSE),)</f>
        <v>0</v>
      </c>
      <c r="X11" s="8">
        <f>IFERROR(VLOOKUP($A11,#REF!,24,FALSE),)</f>
        <v>0</v>
      </c>
      <c r="Y11" s="8">
        <f>IFERROR(VLOOKUP($A11,#REF!,25,FALSE),)</f>
        <v>0</v>
      </c>
      <c r="Z11" s="8">
        <f>IFERROR(VLOOKUP($A11,#REF!,26,FALSE),)</f>
        <v>0</v>
      </c>
      <c r="AA11" s="8">
        <f>IFERROR(VLOOKUP($A11,#REF!,27,FALSE),)</f>
        <v>0</v>
      </c>
      <c r="AB11" s="8">
        <f>IFERROR(VLOOKUP($A11,#REF!,28,FALSE),)</f>
        <v>0</v>
      </c>
    </row>
    <row r="12" spans="1:28" x14ac:dyDescent="0.2">
      <c r="A12" s="8">
        <f>Data!A164</f>
        <v>0</v>
      </c>
      <c r="B12" s="9">
        <f>IFERROR(VLOOKUP($A12,#REF!,34,FALSE),)</f>
        <v>0</v>
      </c>
      <c r="C12" s="9">
        <f>IFERROR(VLOOKUP($A12,#REF!,2,FALSE),)</f>
        <v>0</v>
      </c>
      <c r="D12" s="9">
        <f>IFERROR(VLOOKUP($A12,#REF!,3,FALSE),)</f>
        <v>0</v>
      </c>
      <c r="E12" s="9">
        <f>IFERROR(VLOOKUP($A12,#REF!,4,FALSE),)</f>
        <v>0</v>
      </c>
      <c r="F12" s="9">
        <f>IFERROR(VLOOKUP($A12,#REF!,6,FALSE),)</f>
        <v>0</v>
      </c>
      <c r="G12" s="9">
        <f>IFERROR(VLOOKUP($A12,#REF!,7,FALSE),)</f>
        <v>0</v>
      </c>
      <c r="H12" s="8">
        <f>IFERROR(VLOOKUP($A12,#REF!,8,FALSE),)</f>
        <v>0</v>
      </c>
      <c r="I12" s="8">
        <f>IFERROR(VLOOKUP($A12,#REF!,9,FALSE),)</f>
        <v>0</v>
      </c>
      <c r="J12" s="8">
        <f>IFERROR(VLOOKUP($A12,#REF!,10,FALSE),)</f>
        <v>0</v>
      </c>
      <c r="K12" s="8">
        <f>IFERROR(VLOOKUP($A12,#REF!,11,FALSE),)</f>
        <v>0</v>
      </c>
      <c r="L12" s="8">
        <f>IFERROR(VLOOKUP($A12,#REF!,12,FALSE),)</f>
        <v>0</v>
      </c>
      <c r="M12" s="8">
        <f>IFERROR(VLOOKUP($A12,#REF!,13,FALSE),)</f>
        <v>0</v>
      </c>
      <c r="N12" s="8">
        <f>IFERROR(VLOOKUP($A12,#REF!,14,FALSE),)</f>
        <v>0</v>
      </c>
      <c r="O12" s="8">
        <f>IFERROR(VLOOKUP($A12,#REF!,15,FALSE),)</f>
        <v>0</v>
      </c>
      <c r="P12" s="8">
        <f>IFERROR(VLOOKUP($A12,#REF!,16,FALSE),)</f>
        <v>0</v>
      </c>
      <c r="Q12" s="8">
        <f>IFERROR(VLOOKUP($A12,#REF!,17,FALSE),)</f>
        <v>0</v>
      </c>
      <c r="R12" s="8">
        <f>IFERROR(VLOOKUP($A12,#REF!,18,FALSE),)</f>
        <v>0</v>
      </c>
      <c r="S12" s="8">
        <f>IFERROR(VLOOKUP($A12,#REF!,19,FALSE),)</f>
        <v>0</v>
      </c>
      <c r="T12" s="8">
        <f>IFERROR(VLOOKUP($A12,#REF!,20,FALSE),)</f>
        <v>0</v>
      </c>
      <c r="U12" s="8">
        <f>IFERROR(VLOOKUP($A12,#REF!,21,FALSE),)</f>
        <v>0</v>
      </c>
      <c r="V12" s="8">
        <f>IFERROR(VLOOKUP($A12,#REF!,22,FALSE),)</f>
        <v>0</v>
      </c>
      <c r="W12" s="8">
        <f>IFERROR(VLOOKUP($A12,#REF!,23,FALSE),)</f>
        <v>0</v>
      </c>
      <c r="X12" s="8">
        <f>IFERROR(VLOOKUP($A12,#REF!,24,FALSE),)</f>
        <v>0</v>
      </c>
      <c r="Y12" s="8">
        <f>IFERROR(VLOOKUP($A12,#REF!,25,FALSE),)</f>
        <v>0</v>
      </c>
      <c r="Z12" s="8">
        <f>IFERROR(VLOOKUP($A12,#REF!,26,FALSE),)</f>
        <v>0</v>
      </c>
      <c r="AA12" s="8">
        <f>IFERROR(VLOOKUP($A12,#REF!,27,FALSE),)</f>
        <v>0</v>
      </c>
      <c r="AB12" s="8">
        <f>IFERROR(VLOOKUP($A12,#REF!,28,FALSE),)</f>
        <v>0</v>
      </c>
    </row>
    <row r="13" spans="1:28" x14ac:dyDescent="0.2">
      <c r="A13" s="8">
        <f>Data!A165</f>
        <v>0</v>
      </c>
      <c r="B13" s="9">
        <f>IFERROR(VLOOKUP($A13,#REF!,34,FALSE),)</f>
        <v>0</v>
      </c>
      <c r="C13" s="9">
        <f>IFERROR(VLOOKUP($A13,#REF!,2,FALSE),)</f>
        <v>0</v>
      </c>
      <c r="D13" s="9">
        <f>IFERROR(VLOOKUP($A13,#REF!,3,FALSE),)</f>
        <v>0</v>
      </c>
      <c r="E13" s="9">
        <f>IFERROR(VLOOKUP($A13,#REF!,4,FALSE),)</f>
        <v>0</v>
      </c>
      <c r="F13" s="9">
        <f>IFERROR(VLOOKUP($A13,#REF!,6,FALSE),)</f>
        <v>0</v>
      </c>
      <c r="G13" s="9">
        <f>IFERROR(VLOOKUP($A13,#REF!,7,FALSE),)</f>
        <v>0</v>
      </c>
      <c r="H13" s="8">
        <f>IFERROR(VLOOKUP($A13,#REF!,8,FALSE),)</f>
        <v>0</v>
      </c>
      <c r="I13" s="8">
        <f>IFERROR(VLOOKUP($A13,#REF!,9,FALSE),)</f>
        <v>0</v>
      </c>
      <c r="J13" s="8">
        <f>IFERROR(VLOOKUP($A13,#REF!,10,FALSE),)</f>
        <v>0</v>
      </c>
      <c r="K13" s="8">
        <f>IFERROR(VLOOKUP($A13,#REF!,11,FALSE),)</f>
        <v>0</v>
      </c>
      <c r="L13" s="8">
        <f>IFERROR(VLOOKUP($A13,#REF!,12,FALSE),)</f>
        <v>0</v>
      </c>
      <c r="M13" s="8">
        <f>IFERROR(VLOOKUP($A13,#REF!,13,FALSE),)</f>
        <v>0</v>
      </c>
      <c r="N13" s="8">
        <f>IFERROR(VLOOKUP($A13,#REF!,14,FALSE),)</f>
        <v>0</v>
      </c>
      <c r="O13" s="8">
        <f>IFERROR(VLOOKUP($A13,#REF!,15,FALSE),)</f>
        <v>0</v>
      </c>
      <c r="P13" s="8">
        <f>IFERROR(VLOOKUP($A13,#REF!,16,FALSE),)</f>
        <v>0</v>
      </c>
      <c r="Q13" s="8">
        <f>IFERROR(VLOOKUP($A13,#REF!,17,FALSE),)</f>
        <v>0</v>
      </c>
      <c r="R13" s="8">
        <f>IFERROR(VLOOKUP($A13,#REF!,18,FALSE),)</f>
        <v>0</v>
      </c>
      <c r="S13" s="8">
        <f>IFERROR(VLOOKUP($A13,#REF!,19,FALSE),)</f>
        <v>0</v>
      </c>
      <c r="T13" s="8">
        <f>IFERROR(VLOOKUP($A13,#REF!,20,FALSE),)</f>
        <v>0</v>
      </c>
      <c r="U13" s="8">
        <f>IFERROR(VLOOKUP($A13,#REF!,21,FALSE),)</f>
        <v>0</v>
      </c>
      <c r="V13" s="8">
        <f>IFERROR(VLOOKUP($A13,#REF!,22,FALSE),)</f>
        <v>0</v>
      </c>
      <c r="W13" s="8">
        <f>IFERROR(VLOOKUP($A13,#REF!,23,FALSE),)</f>
        <v>0</v>
      </c>
      <c r="X13" s="8">
        <f>IFERROR(VLOOKUP($A13,#REF!,24,FALSE),)</f>
        <v>0</v>
      </c>
      <c r="Y13" s="8">
        <f>IFERROR(VLOOKUP($A13,#REF!,25,FALSE),)</f>
        <v>0</v>
      </c>
      <c r="Z13" s="8">
        <f>IFERROR(VLOOKUP($A13,#REF!,26,FALSE),)</f>
        <v>0</v>
      </c>
      <c r="AA13" s="8">
        <f>IFERROR(VLOOKUP($A13,#REF!,27,FALSE),)</f>
        <v>0</v>
      </c>
      <c r="AB13" s="8">
        <f>IFERROR(VLOOKUP($A13,#REF!,28,FALSE),)</f>
        <v>0</v>
      </c>
    </row>
    <row r="14" spans="1:28" x14ac:dyDescent="0.2">
      <c r="A14" s="10"/>
    </row>
    <row r="17" spans="21:21" x14ac:dyDescent="0.2">
      <c r="U17" s="1"/>
    </row>
    <row r="18" spans="21:21" x14ac:dyDescent="0.2">
      <c r="U18" s="23"/>
    </row>
    <row r="19" spans="21:21" x14ac:dyDescent="0.2">
      <c r="U19" s="23"/>
    </row>
  </sheetData>
  <pageMargins left="0.7" right="0.7" top="0.75" bottom="0.75" header="0.3" footer="0.3"/>
  <pageSetup scale="87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CF06F-9CB3-4297-949C-74F89DF6B490}">
  <sheetPr>
    <tabColor theme="5" tint="0.39997558519241921"/>
    <pageSetUpPr fitToPage="1"/>
  </sheetPr>
  <dimension ref="A1:AB19"/>
  <sheetViews>
    <sheetView workbookViewId="0"/>
  </sheetViews>
  <sheetFormatPr defaultColWidth="9.14453125" defaultRowHeight="15" x14ac:dyDescent="0.2"/>
  <cols>
    <col min="1" max="5" width="8.47265625" customWidth="1"/>
    <col min="6" max="6" width="11.703125" bestFit="1" customWidth="1"/>
    <col min="7" max="7" width="16.6796875" bestFit="1" customWidth="1"/>
    <col min="8" max="8" width="12.23828125" bestFit="1" customWidth="1"/>
    <col min="9" max="11" width="10.22265625" customWidth="1"/>
    <col min="12" max="12" width="9.01171875" customWidth="1"/>
    <col min="13" max="15" width="10.22265625" customWidth="1"/>
    <col min="16" max="16" width="9.01171875" customWidth="1"/>
    <col min="17" max="17" width="9.68359375" customWidth="1"/>
    <col min="18" max="20" width="10.22265625" customWidth="1"/>
    <col min="21" max="21" width="9.68359375" customWidth="1"/>
    <col min="22" max="24" width="10.22265625" customWidth="1"/>
    <col min="25" max="25" width="9.01171875" customWidth="1"/>
    <col min="26" max="28" width="10.22265625" customWidth="1"/>
  </cols>
  <sheetData>
    <row r="1" spans="1:28" ht="19.5" thickBot="1" x14ac:dyDescent="0.3">
      <c r="A1" s="7">
        <f>E4</f>
        <v>0</v>
      </c>
      <c r="B1" s="6"/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0.23</v>
      </c>
      <c r="C3" s="12"/>
      <c r="D3" s="14"/>
      <c r="E3" s="12"/>
      <c r="F3" s="12"/>
      <c r="G3" s="12"/>
      <c r="H3" s="11">
        <f>'Rain Totals'!H2</f>
        <v>0</v>
      </c>
      <c r="I3" s="11">
        <f>'Rain Totals'!I2</f>
        <v>0.03</v>
      </c>
      <c r="J3" s="11">
        <f>'Rain Totals'!J2</f>
        <v>0</v>
      </c>
      <c r="K3" s="11">
        <f>'Rain Totals'!K2</f>
        <v>0</v>
      </c>
      <c r="L3" s="11">
        <f>'Rain Totals'!L2</f>
        <v>0.2</v>
      </c>
      <c r="M3" s="11">
        <f>'Rain Totals'!M2</f>
        <v>0</v>
      </c>
      <c r="N3" s="11">
        <f>'Rain Totals'!N2</f>
        <v>0</v>
      </c>
      <c r="O3" s="11">
        <f>'Rain Totals'!O2</f>
        <v>0</v>
      </c>
      <c r="P3" s="11">
        <f>'Rain Totals'!P2</f>
        <v>0</v>
      </c>
      <c r="Q3" s="11">
        <f>'Rain Totals'!Q2</f>
        <v>0</v>
      </c>
      <c r="R3" s="11">
        <f>'Rain Totals'!R2</f>
        <v>0</v>
      </c>
      <c r="S3" s="11">
        <f>'Rain Totals'!S2</f>
        <v>0</v>
      </c>
      <c r="T3" s="11">
        <f>'Rain Totals'!T2</f>
        <v>0</v>
      </c>
      <c r="U3" s="11">
        <f>'Rain Totals'!U2</f>
        <v>0</v>
      </c>
      <c r="V3" s="11">
        <f>'Rain Totals'!V2</f>
        <v>0</v>
      </c>
      <c r="W3" s="11">
        <f>'Rain Totals'!W2</f>
        <v>0</v>
      </c>
      <c r="X3" s="11">
        <f>'Rain Totals'!X2</f>
        <v>0</v>
      </c>
      <c r="Y3" s="11">
        <f>'Rain Totals'!Y2</f>
        <v>0</v>
      </c>
      <c r="Z3" s="11">
        <f>'Rain Totals'!Z2</f>
        <v>0</v>
      </c>
      <c r="AA3" s="11">
        <f>'Rain Totals'!AA2</f>
        <v>0</v>
      </c>
      <c r="AB3" s="11">
        <f>'Rain Totals'!AB2</f>
        <v>0</v>
      </c>
    </row>
    <row r="4" spans="1:28" x14ac:dyDescent="0.2">
      <c r="A4" s="8" t="str">
        <f>Data!A166</f>
        <v>.ET 17</v>
      </c>
      <c r="B4" s="9">
        <f>IFERROR(VLOOKUP($A4,#REF!,34,FALSE),)</f>
        <v>0</v>
      </c>
      <c r="C4" s="9">
        <f>IFERROR(VLOOKUP($A4,#REF!,2,FALSE),)</f>
        <v>0</v>
      </c>
      <c r="D4" s="9">
        <f>IFERROR(VLOOKUP($A4,#REF!,3,FALSE),)</f>
        <v>0</v>
      </c>
      <c r="E4" s="9">
        <f>IFERROR(VLOOKUP($A4,#REF!,4,FALSE),)</f>
        <v>0</v>
      </c>
      <c r="F4" s="9">
        <f>IFERROR(VLOOKUP($A4,#REF!,6,FALSE),)</f>
        <v>0</v>
      </c>
      <c r="G4" s="9">
        <f>IFERROR(VLOOKUP($A4,#REF!,7,FALSE),)</f>
        <v>0</v>
      </c>
      <c r="H4" s="8">
        <f>IFERROR(VLOOKUP($A4,#REF!,8,FALSE),)</f>
        <v>0</v>
      </c>
      <c r="I4" s="8">
        <f>IFERROR(VLOOKUP($A4,#REF!,9,FALSE),)</f>
        <v>0</v>
      </c>
      <c r="J4" s="8">
        <f>IFERROR(VLOOKUP($A4,#REF!,10,FALSE),)</f>
        <v>0</v>
      </c>
      <c r="K4" s="8">
        <f>IFERROR(VLOOKUP($A4,#REF!,11,FALSE),)</f>
        <v>0</v>
      </c>
      <c r="L4" s="8">
        <f>IFERROR(VLOOKUP($A4,#REF!,12,FALSE),)</f>
        <v>0</v>
      </c>
      <c r="M4" s="8">
        <f>IFERROR(VLOOKUP($A4,#REF!,13,FALSE),)</f>
        <v>0</v>
      </c>
      <c r="N4" s="8">
        <f>IFERROR(VLOOKUP($A4,#REF!,14,FALSE),)</f>
        <v>0</v>
      </c>
      <c r="O4" s="8">
        <f>IFERROR(VLOOKUP($A4,#REF!,15,FALSE),)</f>
        <v>0</v>
      </c>
      <c r="P4" s="8">
        <f>IFERROR(VLOOKUP($A4,#REF!,16,FALSE),)</f>
        <v>0</v>
      </c>
      <c r="Q4" s="8">
        <f>IFERROR(VLOOKUP($A4,#REF!,17,FALSE),)</f>
        <v>0</v>
      </c>
      <c r="R4" s="8">
        <f>IFERROR(VLOOKUP($A4,#REF!,18,FALSE),)</f>
        <v>0</v>
      </c>
      <c r="S4" s="8">
        <f>IFERROR(VLOOKUP($A4,#REF!,19,FALSE),)</f>
        <v>0</v>
      </c>
      <c r="T4" s="8">
        <f>IFERROR(VLOOKUP($A4,#REF!,20,FALSE),)</f>
        <v>0</v>
      </c>
      <c r="U4" s="8">
        <f>IFERROR(VLOOKUP($A4,#REF!,21,FALSE),)</f>
        <v>0</v>
      </c>
      <c r="V4" s="8">
        <f>IFERROR(VLOOKUP($A4,#REF!,22,FALSE),)</f>
        <v>0</v>
      </c>
      <c r="W4" s="8">
        <f>IFERROR(VLOOKUP($A4,#REF!,23,FALSE),)</f>
        <v>0</v>
      </c>
      <c r="X4" s="8">
        <f>IFERROR(VLOOKUP($A4,#REF!,24,FALSE),)</f>
        <v>0</v>
      </c>
      <c r="Y4" s="8">
        <f>IFERROR(VLOOKUP($A4,#REF!,25,FALSE),)</f>
        <v>0</v>
      </c>
      <c r="Z4" s="8">
        <f>IFERROR(VLOOKUP($A4,#REF!,26,FALSE),)</f>
        <v>0</v>
      </c>
      <c r="AA4" s="8">
        <f>IFERROR(VLOOKUP($A4,#REF!,27,FALSE),)</f>
        <v>0</v>
      </c>
      <c r="AB4" s="8">
        <f>IFERROR(VLOOKUP($A4,#REF!,28,FALSE),)</f>
        <v>0</v>
      </c>
    </row>
    <row r="5" spans="1:28" x14ac:dyDescent="0.2">
      <c r="A5" s="8">
        <f>Data!A167</f>
        <v>0</v>
      </c>
      <c r="B5" s="9">
        <f>IFERROR(VLOOKUP($A5,#REF!,34,FALSE),)</f>
        <v>0</v>
      </c>
      <c r="C5" s="9">
        <f>IFERROR(VLOOKUP($A5,#REF!,2,FALSE),)</f>
        <v>0</v>
      </c>
      <c r="D5" s="9">
        <f>IFERROR(VLOOKUP($A5,#REF!,3,FALSE),)</f>
        <v>0</v>
      </c>
      <c r="E5" s="9">
        <f>IFERROR(VLOOKUP($A5,#REF!,4,FALSE),)</f>
        <v>0</v>
      </c>
      <c r="F5" s="9">
        <f>IFERROR(VLOOKUP($A5,#REF!,6,FALSE),)</f>
        <v>0</v>
      </c>
      <c r="G5" s="9">
        <f>IFERROR(VLOOKUP($A5,#REF!,7,FALSE),)</f>
        <v>0</v>
      </c>
      <c r="H5" s="8">
        <f>IFERROR(VLOOKUP($A5,#REF!,8,FALSE),)</f>
        <v>0</v>
      </c>
      <c r="I5" s="8">
        <f>IFERROR(VLOOKUP($A5,#REF!,9,FALSE),)</f>
        <v>0</v>
      </c>
      <c r="J5" s="8">
        <f>IFERROR(VLOOKUP($A5,#REF!,10,FALSE),)</f>
        <v>0</v>
      </c>
      <c r="K5" s="8">
        <f>IFERROR(VLOOKUP($A5,#REF!,11,FALSE),)</f>
        <v>0</v>
      </c>
      <c r="L5" s="8">
        <f>IFERROR(VLOOKUP($A5,#REF!,12,FALSE),)</f>
        <v>0</v>
      </c>
      <c r="M5" s="8">
        <f>IFERROR(VLOOKUP($A5,#REF!,13,FALSE),)</f>
        <v>0</v>
      </c>
      <c r="N5" s="8">
        <f>IFERROR(VLOOKUP($A5,#REF!,14,FALSE),)</f>
        <v>0</v>
      </c>
      <c r="O5" s="8">
        <f>IFERROR(VLOOKUP($A5,#REF!,15,FALSE),)</f>
        <v>0</v>
      </c>
      <c r="P5" s="8">
        <f>IFERROR(VLOOKUP($A5,#REF!,16,FALSE),)</f>
        <v>0</v>
      </c>
      <c r="Q5" s="8">
        <f>IFERROR(VLOOKUP($A5,#REF!,17,FALSE),)</f>
        <v>0</v>
      </c>
      <c r="R5" s="8">
        <f>IFERROR(VLOOKUP($A5,#REF!,18,FALSE),)</f>
        <v>0</v>
      </c>
      <c r="S5" s="8">
        <f>IFERROR(VLOOKUP($A5,#REF!,19,FALSE),)</f>
        <v>0</v>
      </c>
      <c r="T5" s="8">
        <f>IFERROR(VLOOKUP($A5,#REF!,20,FALSE),)</f>
        <v>0</v>
      </c>
      <c r="U5" s="8">
        <f>IFERROR(VLOOKUP($A5,#REF!,21,FALSE),)</f>
        <v>0</v>
      </c>
      <c r="V5" s="8">
        <f>IFERROR(VLOOKUP($A5,#REF!,22,FALSE),)</f>
        <v>0</v>
      </c>
      <c r="W5" s="8">
        <f>IFERROR(VLOOKUP($A5,#REF!,23,FALSE),)</f>
        <v>0</v>
      </c>
      <c r="X5" s="8">
        <f>IFERROR(VLOOKUP($A5,#REF!,24,FALSE),)</f>
        <v>0</v>
      </c>
      <c r="Y5" s="8">
        <f>IFERROR(VLOOKUP($A5,#REF!,25,FALSE),)</f>
        <v>0</v>
      </c>
      <c r="Z5" s="8">
        <f>IFERROR(VLOOKUP($A5,#REF!,26,FALSE),)</f>
        <v>0</v>
      </c>
      <c r="AA5" s="8">
        <f>IFERROR(VLOOKUP($A5,#REF!,27,FALSE),)</f>
        <v>0</v>
      </c>
      <c r="AB5" s="8">
        <f>IFERROR(VLOOKUP($A5,#REF!,28,FALSE),)</f>
        <v>0</v>
      </c>
    </row>
    <row r="6" spans="1:28" x14ac:dyDescent="0.2">
      <c r="A6" s="8">
        <f>Data!A168</f>
        <v>0</v>
      </c>
      <c r="B6" s="9">
        <f>IFERROR(VLOOKUP($A6,#REF!,34,FALSE),)</f>
        <v>0</v>
      </c>
      <c r="C6" s="9">
        <f>IFERROR(VLOOKUP($A6,#REF!,2,FALSE),)</f>
        <v>0</v>
      </c>
      <c r="D6" s="9">
        <f>IFERROR(VLOOKUP($A6,#REF!,3,FALSE),)</f>
        <v>0</v>
      </c>
      <c r="E6" s="9">
        <f>IFERROR(VLOOKUP($A6,#REF!,4,FALSE),)</f>
        <v>0</v>
      </c>
      <c r="F6" s="9">
        <f>IFERROR(VLOOKUP($A6,#REF!,6,FALSE),)</f>
        <v>0</v>
      </c>
      <c r="G6" s="9">
        <f>IFERROR(VLOOKUP($A6,#REF!,7,FALSE),)</f>
        <v>0</v>
      </c>
      <c r="H6" s="8">
        <f>IFERROR(VLOOKUP($A6,#REF!,8,FALSE),)</f>
        <v>0</v>
      </c>
      <c r="I6" s="8">
        <f>IFERROR(VLOOKUP($A6,#REF!,9,FALSE),)</f>
        <v>0</v>
      </c>
      <c r="J6" s="8">
        <f>IFERROR(VLOOKUP($A6,#REF!,10,FALSE),)</f>
        <v>0</v>
      </c>
      <c r="K6" s="8">
        <f>IFERROR(VLOOKUP($A6,#REF!,11,FALSE),)</f>
        <v>0</v>
      </c>
      <c r="L6" s="8">
        <f>IFERROR(VLOOKUP($A6,#REF!,12,FALSE),)</f>
        <v>0</v>
      </c>
      <c r="M6" s="8">
        <f>IFERROR(VLOOKUP($A6,#REF!,13,FALSE),)</f>
        <v>0</v>
      </c>
      <c r="N6" s="8">
        <f>IFERROR(VLOOKUP($A6,#REF!,14,FALSE),)</f>
        <v>0</v>
      </c>
      <c r="O6" s="8">
        <f>IFERROR(VLOOKUP($A6,#REF!,15,FALSE),)</f>
        <v>0</v>
      </c>
      <c r="P6" s="8">
        <f>IFERROR(VLOOKUP($A6,#REF!,16,FALSE),)</f>
        <v>0</v>
      </c>
      <c r="Q6" s="8">
        <f>IFERROR(VLOOKUP($A6,#REF!,17,FALSE),)</f>
        <v>0</v>
      </c>
      <c r="R6" s="8">
        <f>IFERROR(VLOOKUP($A6,#REF!,18,FALSE),)</f>
        <v>0</v>
      </c>
      <c r="S6" s="8">
        <f>IFERROR(VLOOKUP($A6,#REF!,19,FALSE),)</f>
        <v>0</v>
      </c>
      <c r="T6" s="8">
        <f>IFERROR(VLOOKUP($A6,#REF!,20,FALSE),)</f>
        <v>0</v>
      </c>
      <c r="U6" s="8">
        <f>IFERROR(VLOOKUP($A6,#REF!,21,FALSE),)</f>
        <v>0</v>
      </c>
      <c r="V6" s="8">
        <f>IFERROR(VLOOKUP($A6,#REF!,22,FALSE),)</f>
        <v>0</v>
      </c>
      <c r="W6" s="8">
        <f>IFERROR(VLOOKUP($A6,#REF!,23,FALSE),)</f>
        <v>0</v>
      </c>
      <c r="X6" s="8">
        <f>IFERROR(VLOOKUP($A6,#REF!,24,FALSE),)</f>
        <v>0</v>
      </c>
      <c r="Y6" s="8">
        <f>IFERROR(VLOOKUP($A6,#REF!,25,FALSE),)</f>
        <v>0</v>
      </c>
      <c r="Z6" s="8">
        <f>IFERROR(VLOOKUP($A6,#REF!,26,FALSE),)</f>
        <v>0</v>
      </c>
      <c r="AA6" s="8">
        <f>IFERROR(VLOOKUP($A6,#REF!,27,FALSE),)</f>
        <v>0</v>
      </c>
      <c r="AB6" s="8">
        <f>IFERROR(VLOOKUP($A6,#REF!,28,FALSE),)</f>
        <v>0</v>
      </c>
    </row>
    <row r="7" spans="1:28" x14ac:dyDescent="0.2">
      <c r="A7" s="8">
        <f>Data!A169</f>
        <v>0</v>
      </c>
      <c r="B7" s="9">
        <f>IFERROR(VLOOKUP($A7,#REF!,34,FALSE),)</f>
        <v>0</v>
      </c>
      <c r="C7" s="9">
        <f>IFERROR(VLOOKUP($A7,#REF!,2,FALSE),)</f>
        <v>0</v>
      </c>
      <c r="D7" s="9">
        <f>IFERROR(VLOOKUP($A7,#REF!,3,FALSE),)</f>
        <v>0</v>
      </c>
      <c r="E7" s="9">
        <f>IFERROR(VLOOKUP($A7,#REF!,4,FALSE),)</f>
        <v>0</v>
      </c>
      <c r="F7" s="9">
        <f>IFERROR(VLOOKUP($A7,#REF!,6,FALSE),)</f>
        <v>0</v>
      </c>
      <c r="G7" s="9">
        <f>IFERROR(VLOOKUP($A7,#REF!,7,FALSE),)</f>
        <v>0</v>
      </c>
      <c r="H7" s="8">
        <f>IFERROR(VLOOKUP($A7,#REF!,8,FALSE),)</f>
        <v>0</v>
      </c>
      <c r="I7" s="8">
        <f>IFERROR(VLOOKUP($A7,#REF!,9,FALSE),)</f>
        <v>0</v>
      </c>
      <c r="J7" s="8">
        <f>IFERROR(VLOOKUP($A7,#REF!,10,FALSE),)</f>
        <v>0</v>
      </c>
      <c r="K7" s="8">
        <f>IFERROR(VLOOKUP($A7,#REF!,11,FALSE),)</f>
        <v>0</v>
      </c>
      <c r="L7" s="8">
        <f>IFERROR(VLOOKUP($A7,#REF!,12,FALSE),)</f>
        <v>0</v>
      </c>
      <c r="M7" s="8">
        <f>IFERROR(VLOOKUP($A7,#REF!,13,FALSE),)</f>
        <v>0</v>
      </c>
      <c r="N7" s="8">
        <f>IFERROR(VLOOKUP($A7,#REF!,14,FALSE),)</f>
        <v>0</v>
      </c>
      <c r="O7" s="8">
        <f>IFERROR(VLOOKUP($A7,#REF!,15,FALSE),)</f>
        <v>0</v>
      </c>
      <c r="P7" s="8">
        <f>IFERROR(VLOOKUP($A7,#REF!,16,FALSE),)</f>
        <v>0</v>
      </c>
      <c r="Q7" s="8">
        <f>IFERROR(VLOOKUP($A7,#REF!,17,FALSE),)</f>
        <v>0</v>
      </c>
      <c r="R7" s="8">
        <f>IFERROR(VLOOKUP($A7,#REF!,18,FALSE),)</f>
        <v>0</v>
      </c>
      <c r="S7" s="8">
        <f>IFERROR(VLOOKUP($A7,#REF!,19,FALSE),)</f>
        <v>0</v>
      </c>
      <c r="T7" s="8">
        <f>IFERROR(VLOOKUP($A7,#REF!,20,FALSE),)</f>
        <v>0</v>
      </c>
      <c r="U7" s="8">
        <f>IFERROR(VLOOKUP($A7,#REF!,21,FALSE),)</f>
        <v>0</v>
      </c>
      <c r="V7" s="8">
        <f>IFERROR(VLOOKUP($A7,#REF!,22,FALSE),)</f>
        <v>0</v>
      </c>
      <c r="W7" s="8">
        <f>IFERROR(VLOOKUP($A7,#REF!,23,FALSE),)</f>
        <v>0</v>
      </c>
      <c r="X7" s="8">
        <f>IFERROR(VLOOKUP($A7,#REF!,24,FALSE),)</f>
        <v>0</v>
      </c>
      <c r="Y7" s="8">
        <f>IFERROR(VLOOKUP($A7,#REF!,25,FALSE),)</f>
        <v>0</v>
      </c>
      <c r="Z7" s="8">
        <f>IFERROR(VLOOKUP($A7,#REF!,26,FALSE),)</f>
        <v>0</v>
      </c>
      <c r="AA7" s="8">
        <f>IFERROR(VLOOKUP($A7,#REF!,27,FALSE),)</f>
        <v>0</v>
      </c>
      <c r="AB7" s="8">
        <f>IFERROR(VLOOKUP($A7,#REF!,28,FALSE),)</f>
        <v>0</v>
      </c>
    </row>
    <row r="8" spans="1:28" x14ac:dyDescent="0.2">
      <c r="A8" s="8">
        <f>Data!A170</f>
        <v>0</v>
      </c>
      <c r="B8" s="9">
        <f>IFERROR(VLOOKUP($A8,#REF!,34,FALSE),)</f>
        <v>0</v>
      </c>
      <c r="C8" s="9">
        <f>IFERROR(VLOOKUP($A8,#REF!,2,FALSE),)</f>
        <v>0</v>
      </c>
      <c r="D8" s="9">
        <f>IFERROR(VLOOKUP($A8,#REF!,3,FALSE),)</f>
        <v>0</v>
      </c>
      <c r="E8" s="9">
        <f>IFERROR(VLOOKUP($A8,#REF!,4,FALSE),)</f>
        <v>0</v>
      </c>
      <c r="F8" s="9">
        <f>IFERROR(VLOOKUP($A8,#REF!,6,FALSE),)</f>
        <v>0</v>
      </c>
      <c r="G8" s="9">
        <f>IFERROR(VLOOKUP($A8,#REF!,7,FALSE),)</f>
        <v>0</v>
      </c>
      <c r="H8" s="8">
        <f>IFERROR(VLOOKUP($A8,#REF!,8,FALSE),)</f>
        <v>0</v>
      </c>
      <c r="I8" s="8">
        <f>IFERROR(VLOOKUP($A8,#REF!,9,FALSE),)</f>
        <v>0</v>
      </c>
      <c r="J8" s="8">
        <f>IFERROR(VLOOKUP($A8,#REF!,10,FALSE),)</f>
        <v>0</v>
      </c>
      <c r="K8" s="8">
        <f>IFERROR(VLOOKUP($A8,#REF!,11,FALSE),)</f>
        <v>0</v>
      </c>
      <c r="L8" s="8">
        <f>IFERROR(VLOOKUP($A8,#REF!,12,FALSE),)</f>
        <v>0</v>
      </c>
      <c r="M8" s="8">
        <f>IFERROR(VLOOKUP($A8,#REF!,13,FALSE),)</f>
        <v>0</v>
      </c>
      <c r="N8" s="8">
        <f>IFERROR(VLOOKUP($A8,#REF!,14,FALSE),)</f>
        <v>0</v>
      </c>
      <c r="O8" s="8">
        <f>IFERROR(VLOOKUP($A8,#REF!,15,FALSE),)</f>
        <v>0</v>
      </c>
      <c r="P8" s="8">
        <f>IFERROR(VLOOKUP($A8,#REF!,16,FALSE),)</f>
        <v>0</v>
      </c>
      <c r="Q8" s="8">
        <f>IFERROR(VLOOKUP($A8,#REF!,17,FALSE),)</f>
        <v>0</v>
      </c>
      <c r="R8" s="8">
        <f>IFERROR(VLOOKUP($A8,#REF!,18,FALSE),)</f>
        <v>0</v>
      </c>
      <c r="S8" s="8">
        <f>IFERROR(VLOOKUP($A8,#REF!,19,FALSE),)</f>
        <v>0</v>
      </c>
      <c r="T8" s="8">
        <f>IFERROR(VLOOKUP($A8,#REF!,20,FALSE),)</f>
        <v>0</v>
      </c>
      <c r="U8" s="8">
        <f>IFERROR(VLOOKUP($A8,#REF!,21,FALSE),)</f>
        <v>0</v>
      </c>
      <c r="V8" s="8">
        <f>IFERROR(VLOOKUP($A8,#REF!,22,FALSE),)</f>
        <v>0</v>
      </c>
      <c r="W8" s="8">
        <f>IFERROR(VLOOKUP($A8,#REF!,23,FALSE),)</f>
        <v>0</v>
      </c>
      <c r="X8" s="8">
        <f>IFERROR(VLOOKUP($A8,#REF!,24,FALSE),)</f>
        <v>0</v>
      </c>
      <c r="Y8" s="8">
        <f>IFERROR(VLOOKUP($A8,#REF!,25,FALSE),)</f>
        <v>0</v>
      </c>
      <c r="Z8" s="8">
        <f>IFERROR(VLOOKUP($A8,#REF!,26,FALSE),)</f>
        <v>0</v>
      </c>
      <c r="AA8" s="8">
        <f>IFERROR(VLOOKUP($A8,#REF!,27,FALSE),)</f>
        <v>0</v>
      </c>
      <c r="AB8" s="8">
        <f>IFERROR(VLOOKUP($A8,#REF!,28,FALSE),)</f>
        <v>0</v>
      </c>
    </row>
    <row r="9" spans="1:28" x14ac:dyDescent="0.2">
      <c r="A9" s="8">
        <f>Data!A171</f>
        <v>0</v>
      </c>
      <c r="B9" s="9">
        <f>IFERROR(VLOOKUP($A9,#REF!,34,FALSE),)</f>
        <v>0</v>
      </c>
      <c r="C9" s="9">
        <f>IFERROR(VLOOKUP($A9,#REF!,2,FALSE),)</f>
        <v>0</v>
      </c>
      <c r="D9" s="9">
        <f>IFERROR(VLOOKUP($A9,#REF!,3,FALSE),)</f>
        <v>0</v>
      </c>
      <c r="E9" s="9">
        <f>IFERROR(VLOOKUP($A9,#REF!,4,FALSE),)</f>
        <v>0</v>
      </c>
      <c r="F9" s="9">
        <f>IFERROR(VLOOKUP($A9,#REF!,6,FALSE),)</f>
        <v>0</v>
      </c>
      <c r="G9" s="9">
        <f>IFERROR(VLOOKUP($A9,#REF!,7,FALSE),)</f>
        <v>0</v>
      </c>
      <c r="H9" s="8">
        <f>IFERROR(VLOOKUP($A9,#REF!,8,FALSE),)</f>
        <v>0</v>
      </c>
      <c r="I9" s="8">
        <f>IFERROR(VLOOKUP($A9,#REF!,9,FALSE),)</f>
        <v>0</v>
      </c>
      <c r="J9" s="8">
        <f>IFERROR(VLOOKUP($A9,#REF!,10,FALSE),)</f>
        <v>0</v>
      </c>
      <c r="K9" s="8">
        <f>IFERROR(VLOOKUP($A9,#REF!,11,FALSE),)</f>
        <v>0</v>
      </c>
      <c r="L9" s="8">
        <f>IFERROR(VLOOKUP($A9,#REF!,12,FALSE),)</f>
        <v>0</v>
      </c>
      <c r="M9" s="8">
        <f>IFERROR(VLOOKUP($A9,#REF!,13,FALSE),)</f>
        <v>0</v>
      </c>
      <c r="N9" s="8">
        <f>IFERROR(VLOOKUP($A9,#REF!,14,FALSE),)</f>
        <v>0</v>
      </c>
      <c r="O9" s="8">
        <f>IFERROR(VLOOKUP($A9,#REF!,15,FALSE),)</f>
        <v>0</v>
      </c>
      <c r="P9" s="8">
        <f>IFERROR(VLOOKUP($A9,#REF!,16,FALSE),)</f>
        <v>0</v>
      </c>
      <c r="Q9" s="8">
        <f>IFERROR(VLOOKUP($A9,#REF!,17,FALSE),)</f>
        <v>0</v>
      </c>
      <c r="R9" s="8">
        <f>IFERROR(VLOOKUP($A9,#REF!,18,FALSE),)</f>
        <v>0</v>
      </c>
      <c r="S9" s="8">
        <f>IFERROR(VLOOKUP($A9,#REF!,19,FALSE),)</f>
        <v>0</v>
      </c>
      <c r="T9" s="8">
        <f>IFERROR(VLOOKUP($A9,#REF!,20,FALSE),)</f>
        <v>0</v>
      </c>
      <c r="U9" s="8">
        <f>IFERROR(VLOOKUP($A9,#REF!,21,FALSE),)</f>
        <v>0</v>
      </c>
      <c r="V9" s="8">
        <f>IFERROR(VLOOKUP($A9,#REF!,22,FALSE),)</f>
        <v>0</v>
      </c>
      <c r="W9" s="8">
        <f>IFERROR(VLOOKUP($A9,#REF!,23,FALSE),)</f>
        <v>0</v>
      </c>
      <c r="X9" s="8">
        <f>IFERROR(VLOOKUP($A9,#REF!,24,FALSE),)</f>
        <v>0</v>
      </c>
      <c r="Y9" s="8">
        <f>IFERROR(VLOOKUP($A9,#REF!,25,FALSE),)</f>
        <v>0</v>
      </c>
      <c r="Z9" s="8">
        <f>IFERROR(VLOOKUP($A9,#REF!,26,FALSE),)</f>
        <v>0</v>
      </c>
      <c r="AA9" s="8">
        <f>IFERROR(VLOOKUP($A9,#REF!,27,FALSE),)</f>
        <v>0</v>
      </c>
      <c r="AB9" s="8">
        <f>IFERROR(VLOOKUP($A9,#REF!,28,FALSE),)</f>
        <v>0</v>
      </c>
    </row>
    <row r="10" spans="1:28" x14ac:dyDescent="0.2">
      <c r="A10" s="8">
        <f>Data!A172</f>
        <v>0</v>
      </c>
      <c r="B10" s="9">
        <f>IFERROR(VLOOKUP($A10,#REF!,34,FALSE),)</f>
        <v>0</v>
      </c>
      <c r="C10" s="9">
        <f>IFERROR(VLOOKUP($A10,#REF!,2,FALSE),)</f>
        <v>0</v>
      </c>
      <c r="D10" s="9">
        <f>IFERROR(VLOOKUP($A10,#REF!,3,FALSE),)</f>
        <v>0</v>
      </c>
      <c r="E10" s="9">
        <f>IFERROR(VLOOKUP($A10,#REF!,4,FALSE),)</f>
        <v>0</v>
      </c>
      <c r="F10" s="9">
        <f>IFERROR(VLOOKUP($A10,#REF!,6,FALSE),)</f>
        <v>0</v>
      </c>
      <c r="G10" s="9">
        <f>IFERROR(VLOOKUP($A10,#REF!,7,FALSE),)</f>
        <v>0</v>
      </c>
      <c r="H10" s="8">
        <f>IFERROR(VLOOKUP($A10,#REF!,8,FALSE),)</f>
        <v>0</v>
      </c>
      <c r="I10" s="8">
        <f>IFERROR(VLOOKUP($A10,#REF!,9,FALSE),)</f>
        <v>0</v>
      </c>
      <c r="J10" s="8">
        <f>IFERROR(VLOOKUP($A10,#REF!,10,FALSE),)</f>
        <v>0</v>
      </c>
      <c r="K10" s="8">
        <f>IFERROR(VLOOKUP($A10,#REF!,11,FALSE),)</f>
        <v>0</v>
      </c>
      <c r="L10" s="8">
        <f>IFERROR(VLOOKUP($A10,#REF!,12,FALSE),)</f>
        <v>0</v>
      </c>
      <c r="M10" s="8">
        <f>IFERROR(VLOOKUP($A10,#REF!,13,FALSE),)</f>
        <v>0</v>
      </c>
      <c r="N10" s="8">
        <f>IFERROR(VLOOKUP($A10,#REF!,14,FALSE),)</f>
        <v>0</v>
      </c>
      <c r="O10" s="8">
        <f>IFERROR(VLOOKUP($A10,#REF!,15,FALSE),)</f>
        <v>0</v>
      </c>
      <c r="P10" s="8">
        <f>IFERROR(VLOOKUP($A10,#REF!,16,FALSE),)</f>
        <v>0</v>
      </c>
      <c r="Q10" s="8">
        <f>IFERROR(VLOOKUP($A10,#REF!,17,FALSE),)</f>
        <v>0</v>
      </c>
      <c r="R10" s="8">
        <f>IFERROR(VLOOKUP($A10,#REF!,18,FALSE),)</f>
        <v>0</v>
      </c>
      <c r="S10" s="8">
        <f>IFERROR(VLOOKUP($A10,#REF!,19,FALSE),)</f>
        <v>0</v>
      </c>
      <c r="T10" s="8">
        <f>IFERROR(VLOOKUP($A10,#REF!,20,FALSE),)</f>
        <v>0</v>
      </c>
      <c r="U10" s="8">
        <f>IFERROR(VLOOKUP($A10,#REF!,21,FALSE),)</f>
        <v>0</v>
      </c>
      <c r="V10" s="8">
        <f>IFERROR(VLOOKUP($A10,#REF!,22,FALSE),)</f>
        <v>0</v>
      </c>
      <c r="W10" s="8">
        <f>IFERROR(VLOOKUP($A10,#REF!,23,FALSE),)</f>
        <v>0</v>
      </c>
      <c r="X10" s="8">
        <f>IFERROR(VLOOKUP($A10,#REF!,24,FALSE),)</f>
        <v>0</v>
      </c>
      <c r="Y10" s="8">
        <f>IFERROR(VLOOKUP($A10,#REF!,25,FALSE),)</f>
        <v>0</v>
      </c>
      <c r="Z10" s="8">
        <f>IFERROR(VLOOKUP($A10,#REF!,26,FALSE),)</f>
        <v>0</v>
      </c>
      <c r="AA10" s="8">
        <f>IFERROR(VLOOKUP($A10,#REF!,27,FALSE),)</f>
        <v>0</v>
      </c>
      <c r="AB10" s="8">
        <f>IFERROR(VLOOKUP($A10,#REF!,28,FALSE),)</f>
        <v>0</v>
      </c>
    </row>
    <row r="11" spans="1:28" x14ac:dyDescent="0.2">
      <c r="A11" s="8">
        <f>Data!A173</f>
        <v>0</v>
      </c>
      <c r="B11" s="9">
        <f>IFERROR(VLOOKUP($A11,#REF!,34,FALSE),)</f>
        <v>0</v>
      </c>
      <c r="C11" s="9">
        <f>IFERROR(VLOOKUP($A11,#REF!,2,FALSE),)</f>
        <v>0</v>
      </c>
      <c r="D11" s="9">
        <f>IFERROR(VLOOKUP($A11,#REF!,3,FALSE),)</f>
        <v>0</v>
      </c>
      <c r="E11" s="9">
        <f>IFERROR(VLOOKUP($A11,#REF!,4,FALSE),)</f>
        <v>0</v>
      </c>
      <c r="F11" s="9">
        <f>IFERROR(VLOOKUP($A11,#REF!,6,FALSE),)</f>
        <v>0</v>
      </c>
      <c r="G11" s="9">
        <f>IFERROR(VLOOKUP($A11,#REF!,7,FALSE),)</f>
        <v>0</v>
      </c>
      <c r="H11" s="8">
        <f>IFERROR(VLOOKUP($A11,#REF!,8,FALSE),)</f>
        <v>0</v>
      </c>
      <c r="I11" s="8">
        <f>IFERROR(VLOOKUP($A11,#REF!,9,FALSE),)</f>
        <v>0</v>
      </c>
      <c r="J11" s="8">
        <f>IFERROR(VLOOKUP($A11,#REF!,10,FALSE),)</f>
        <v>0</v>
      </c>
      <c r="K11" s="8">
        <f>IFERROR(VLOOKUP($A11,#REF!,11,FALSE),)</f>
        <v>0</v>
      </c>
      <c r="L11" s="8">
        <f>IFERROR(VLOOKUP($A11,#REF!,12,FALSE),)</f>
        <v>0</v>
      </c>
      <c r="M11" s="8">
        <f>IFERROR(VLOOKUP($A11,#REF!,13,FALSE),)</f>
        <v>0</v>
      </c>
      <c r="N11" s="8">
        <f>IFERROR(VLOOKUP($A11,#REF!,14,FALSE),)</f>
        <v>0</v>
      </c>
      <c r="O11" s="8">
        <f>IFERROR(VLOOKUP($A11,#REF!,15,FALSE),)</f>
        <v>0</v>
      </c>
      <c r="P11" s="8">
        <f>IFERROR(VLOOKUP($A11,#REF!,16,FALSE),)</f>
        <v>0</v>
      </c>
      <c r="Q11" s="8">
        <f>IFERROR(VLOOKUP($A11,#REF!,17,FALSE),)</f>
        <v>0</v>
      </c>
      <c r="R11" s="8">
        <f>IFERROR(VLOOKUP($A11,#REF!,18,FALSE),)</f>
        <v>0</v>
      </c>
      <c r="S11" s="8">
        <f>IFERROR(VLOOKUP($A11,#REF!,19,FALSE),)</f>
        <v>0</v>
      </c>
      <c r="T11" s="8">
        <f>IFERROR(VLOOKUP($A11,#REF!,20,FALSE),)</f>
        <v>0</v>
      </c>
      <c r="U11" s="8">
        <f>IFERROR(VLOOKUP($A11,#REF!,21,FALSE),)</f>
        <v>0</v>
      </c>
      <c r="V11" s="8">
        <f>IFERROR(VLOOKUP($A11,#REF!,22,FALSE),)</f>
        <v>0</v>
      </c>
      <c r="W11" s="8">
        <f>IFERROR(VLOOKUP($A11,#REF!,23,FALSE),)</f>
        <v>0</v>
      </c>
      <c r="X11" s="8">
        <f>IFERROR(VLOOKUP($A11,#REF!,24,FALSE),)</f>
        <v>0</v>
      </c>
      <c r="Y11" s="8">
        <f>IFERROR(VLOOKUP($A11,#REF!,25,FALSE),)</f>
        <v>0</v>
      </c>
      <c r="Z11" s="8">
        <f>IFERROR(VLOOKUP($A11,#REF!,26,FALSE),)</f>
        <v>0</v>
      </c>
      <c r="AA11" s="8">
        <f>IFERROR(VLOOKUP($A11,#REF!,27,FALSE),)</f>
        <v>0</v>
      </c>
      <c r="AB11" s="8">
        <f>IFERROR(VLOOKUP($A11,#REF!,28,FALSE),)</f>
        <v>0</v>
      </c>
    </row>
    <row r="12" spans="1:28" x14ac:dyDescent="0.2">
      <c r="A12" s="8">
        <f>Data!A174</f>
        <v>0</v>
      </c>
      <c r="B12" s="9">
        <f>IFERROR(VLOOKUP($A12,#REF!,34,FALSE),)</f>
        <v>0</v>
      </c>
      <c r="C12" s="9">
        <f>IFERROR(VLOOKUP($A12,#REF!,2,FALSE),)</f>
        <v>0</v>
      </c>
      <c r="D12" s="9">
        <f>IFERROR(VLOOKUP($A12,#REF!,3,FALSE),)</f>
        <v>0</v>
      </c>
      <c r="E12" s="9">
        <f>IFERROR(VLOOKUP($A12,#REF!,4,FALSE),)</f>
        <v>0</v>
      </c>
      <c r="F12" s="9">
        <f>IFERROR(VLOOKUP($A12,#REF!,6,FALSE),)</f>
        <v>0</v>
      </c>
      <c r="G12" s="9">
        <f>IFERROR(VLOOKUP($A12,#REF!,7,FALSE),)</f>
        <v>0</v>
      </c>
      <c r="H12" s="8">
        <f>IFERROR(VLOOKUP($A12,#REF!,8,FALSE),)</f>
        <v>0</v>
      </c>
      <c r="I12" s="8">
        <f>IFERROR(VLOOKUP($A12,#REF!,9,FALSE),)</f>
        <v>0</v>
      </c>
      <c r="J12" s="8">
        <f>IFERROR(VLOOKUP($A12,#REF!,10,FALSE),)</f>
        <v>0</v>
      </c>
      <c r="K12" s="8">
        <f>IFERROR(VLOOKUP($A12,#REF!,11,FALSE),)</f>
        <v>0</v>
      </c>
      <c r="L12" s="8">
        <f>IFERROR(VLOOKUP($A12,#REF!,12,FALSE),)</f>
        <v>0</v>
      </c>
      <c r="M12" s="8">
        <f>IFERROR(VLOOKUP($A12,#REF!,13,FALSE),)</f>
        <v>0</v>
      </c>
      <c r="N12" s="8">
        <f>IFERROR(VLOOKUP($A12,#REF!,14,FALSE),)</f>
        <v>0</v>
      </c>
      <c r="O12" s="8">
        <f>IFERROR(VLOOKUP($A12,#REF!,15,FALSE),)</f>
        <v>0</v>
      </c>
      <c r="P12" s="8">
        <f>IFERROR(VLOOKUP($A12,#REF!,16,FALSE),)</f>
        <v>0</v>
      </c>
      <c r="Q12" s="8">
        <f>IFERROR(VLOOKUP($A12,#REF!,17,FALSE),)</f>
        <v>0</v>
      </c>
      <c r="R12" s="8">
        <f>IFERROR(VLOOKUP($A12,#REF!,18,FALSE),)</f>
        <v>0</v>
      </c>
      <c r="S12" s="8">
        <f>IFERROR(VLOOKUP($A12,#REF!,19,FALSE),)</f>
        <v>0</v>
      </c>
      <c r="T12" s="8">
        <f>IFERROR(VLOOKUP($A12,#REF!,20,FALSE),)</f>
        <v>0</v>
      </c>
      <c r="U12" s="8">
        <f>IFERROR(VLOOKUP($A12,#REF!,21,FALSE),)</f>
        <v>0</v>
      </c>
      <c r="V12" s="8">
        <f>IFERROR(VLOOKUP($A12,#REF!,22,FALSE),)</f>
        <v>0</v>
      </c>
      <c r="W12" s="8">
        <f>IFERROR(VLOOKUP($A12,#REF!,23,FALSE),)</f>
        <v>0</v>
      </c>
      <c r="X12" s="8">
        <f>IFERROR(VLOOKUP($A12,#REF!,24,FALSE),)</f>
        <v>0</v>
      </c>
      <c r="Y12" s="8">
        <f>IFERROR(VLOOKUP($A12,#REF!,25,FALSE),)</f>
        <v>0</v>
      </c>
      <c r="Z12" s="8">
        <f>IFERROR(VLOOKUP($A12,#REF!,26,FALSE),)</f>
        <v>0</v>
      </c>
      <c r="AA12" s="8">
        <f>IFERROR(VLOOKUP($A12,#REF!,27,FALSE),)</f>
        <v>0</v>
      </c>
      <c r="AB12" s="8">
        <f>IFERROR(VLOOKUP($A12,#REF!,28,FALSE),)</f>
        <v>0</v>
      </c>
    </row>
    <row r="13" spans="1:28" x14ac:dyDescent="0.2">
      <c r="A13" s="8">
        <f>Data!A175</f>
        <v>0</v>
      </c>
      <c r="B13" s="9">
        <f>IFERROR(VLOOKUP($A13,#REF!,34,FALSE),)</f>
        <v>0</v>
      </c>
      <c r="C13" s="9">
        <f>IFERROR(VLOOKUP($A13,#REF!,2,FALSE),)</f>
        <v>0</v>
      </c>
      <c r="D13" s="9">
        <f>IFERROR(VLOOKUP($A13,#REF!,3,FALSE),)</f>
        <v>0</v>
      </c>
      <c r="E13" s="9">
        <f>IFERROR(VLOOKUP($A13,#REF!,4,FALSE),)</f>
        <v>0</v>
      </c>
      <c r="F13" s="9">
        <f>IFERROR(VLOOKUP($A13,#REF!,6,FALSE),)</f>
        <v>0</v>
      </c>
      <c r="G13" s="9">
        <f>IFERROR(VLOOKUP($A13,#REF!,7,FALSE),)</f>
        <v>0</v>
      </c>
      <c r="H13" s="8">
        <f>IFERROR(VLOOKUP($A13,#REF!,8,FALSE),)</f>
        <v>0</v>
      </c>
      <c r="I13" s="8">
        <f>IFERROR(VLOOKUP($A13,#REF!,9,FALSE),)</f>
        <v>0</v>
      </c>
      <c r="J13" s="8">
        <f>IFERROR(VLOOKUP($A13,#REF!,10,FALSE),)</f>
        <v>0</v>
      </c>
      <c r="K13" s="8">
        <f>IFERROR(VLOOKUP($A13,#REF!,11,FALSE),)</f>
        <v>0</v>
      </c>
      <c r="L13" s="8">
        <f>IFERROR(VLOOKUP($A13,#REF!,12,FALSE),)</f>
        <v>0</v>
      </c>
      <c r="M13" s="8">
        <f>IFERROR(VLOOKUP($A13,#REF!,13,FALSE),)</f>
        <v>0</v>
      </c>
      <c r="N13" s="8">
        <f>IFERROR(VLOOKUP($A13,#REF!,14,FALSE),)</f>
        <v>0</v>
      </c>
      <c r="O13" s="8">
        <f>IFERROR(VLOOKUP($A13,#REF!,15,FALSE),)</f>
        <v>0</v>
      </c>
      <c r="P13" s="8">
        <f>IFERROR(VLOOKUP($A13,#REF!,16,FALSE),)</f>
        <v>0</v>
      </c>
      <c r="Q13" s="8">
        <f>IFERROR(VLOOKUP($A13,#REF!,17,FALSE),)</f>
        <v>0</v>
      </c>
      <c r="R13" s="8">
        <f>IFERROR(VLOOKUP($A13,#REF!,18,FALSE),)</f>
        <v>0</v>
      </c>
      <c r="S13" s="8">
        <f>IFERROR(VLOOKUP($A13,#REF!,19,FALSE),)</f>
        <v>0</v>
      </c>
      <c r="T13" s="8">
        <f>IFERROR(VLOOKUP($A13,#REF!,20,FALSE),)</f>
        <v>0</v>
      </c>
      <c r="U13" s="8">
        <f>IFERROR(VLOOKUP($A13,#REF!,21,FALSE),)</f>
        <v>0</v>
      </c>
      <c r="V13" s="8">
        <f>IFERROR(VLOOKUP($A13,#REF!,22,FALSE),)</f>
        <v>0</v>
      </c>
      <c r="W13" s="8">
        <f>IFERROR(VLOOKUP($A13,#REF!,23,FALSE),)</f>
        <v>0</v>
      </c>
      <c r="X13" s="8">
        <f>IFERROR(VLOOKUP($A13,#REF!,24,FALSE),)</f>
        <v>0</v>
      </c>
      <c r="Y13" s="8">
        <f>IFERROR(VLOOKUP($A13,#REF!,25,FALSE),)</f>
        <v>0</v>
      </c>
      <c r="Z13" s="8">
        <f>IFERROR(VLOOKUP($A13,#REF!,26,FALSE),)</f>
        <v>0</v>
      </c>
      <c r="AA13" s="8">
        <f>IFERROR(VLOOKUP($A13,#REF!,27,FALSE),)</f>
        <v>0</v>
      </c>
      <c r="AB13" s="8">
        <f>IFERROR(VLOOKUP($A13,#REF!,28,FALSE),)</f>
        <v>0</v>
      </c>
    </row>
    <row r="14" spans="1:28" x14ac:dyDescent="0.2">
      <c r="A14" s="10"/>
    </row>
    <row r="17" spans="21:21" x14ac:dyDescent="0.2">
      <c r="U17" s="1"/>
    </row>
    <row r="18" spans="21:21" x14ac:dyDescent="0.2">
      <c r="U18" s="23"/>
    </row>
    <row r="19" spans="21:21" x14ac:dyDescent="0.2">
      <c r="U19" s="23"/>
    </row>
  </sheetData>
  <pageMargins left="0.7" right="0.7" top="0.75" bottom="0.75" header="0.3" footer="0.3"/>
  <pageSetup scale="87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76650-832B-445B-AE9B-2025B750CE55}">
  <sheetPr>
    <tabColor theme="5" tint="0.39997558519241921"/>
    <pageSetUpPr fitToPage="1"/>
  </sheetPr>
  <dimension ref="A1:AB19"/>
  <sheetViews>
    <sheetView workbookViewId="0"/>
  </sheetViews>
  <sheetFormatPr defaultColWidth="9.14453125" defaultRowHeight="15" x14ac:dyDescent="0.2"/>
  <cols>
    <col min="1" max="5" width="8.47265625" customWidth="1"/>
    <col min="6" max="6" width="11.703125" bestFit="1" customWidth="1"/>
    <col min="7" max="7" width="16.6796875" bestFit="1" customWidth="1"/>
    <col min="8" max="8" width="12.23828125" bestFit="1" customWidth="1"/>
    <col min="9" max="11" width="10.22265625" customWidth="1"/>
    <col min="12" max="12" width="9.01171875" customWidth="1"/>
    <col min="13" max="15" width="10.22265625" customWidth="1"/>
    <col min="16" max="16" width="9.01171875" customWidth="1"/>
    <col min="17" max="17" width="9.68359375" customWidth="1"/>
    <col min="18" max="20" width="10.22265625" customWidth="1"/>
    <col min="21" max="21" width="9.68359375" customWidth="1"/>
    <col min="22" max="24" width="10.22265625" customWidth="1"/>
    <col min="25" max="25" width="9.01171875" customWidth="1"/>
    <col min="26" max="28" width="10.22265625" customWidth="1"/>
  </cols>
  <sheetData>
    <row r="1" spans="1:28" ht="19.5" thickBot="1" x14ac:dyDescent="0.3">
      <c r="A1" s="7">
        <f>E4</f>
        <v>0</v>
      </c>
      <c r="B1" s="6"/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0.23</v>
      </c>
      <c r="C3" s="12"/>
      <c r="D3" s="14"/>
      <c r="E3" s="12"/>
      <c r="F3" s="12"/>
      <c r="G3" s="12"/>
      <c r="H3" s="11">
        <f>'Rain Totals'!H2</f>
        <v>0</v>
      </c>
      <c r="I3" s="11">
        <f>'Rain Totals'!I2</f>
        <v>0.03</v>
      </c>
      <c r="J3" s="11">
        <f>'Rain Totals'!J2</f>
        <v>0</v>
      </c>
      <c r="K3" s="11">
        <f>'Rain Totals'!K2</f>
        <v>0</v>
      </c>
      <c r="L3" s="11">
        <f>'Rain Totals'!L2</f>
        <v>0.2</v>
      </c>
      <c r="M3" s="11">
        <f>'Rain Totals'!M2</f>
        <v>0</v>
      </c>
      <c r="N3" s="11">
        <f>'Rain Totals'!N2</f>
        <v>0</v>
      </c>
      <c r="O3" s="11">
        <f>'Rain Totals'!O2</f>
        <v>0</v>
      </c>
      <c r="P3" s="11">
        <f>'Rain Totals'!P2</f>
        <v>0</v>
      </c>
      <c r="Q3" s="11">
        <f>'Rain Totals'!Q2</f>
        <v>0</v>
      </c>
      <c r="R3" s="11">
        <f>'Rain Totals'!R2</f>
        <v>0</v>
      </c>
      <c r="S3" s="11">
        <f>'Rain Totals'!S2</f>
        <v>0</v>
      </c>
      <c r="T3" s="11">
        <f>'Rain Totals'!T2</f>
        <v>0</v>
      </c>
      <c r="U3" s="11">
        <f>'Rain Totals'!U2</f>
        <v>0</v>
      </c>
      <c r="V3" s="11">
        <f>'Rain Totals'!V2</f>
        <v>0</v>
      </c>
      <c r="W3" s="11">
        <f>'Rain Totals'!W2</f>
        <v>0</v>
      </c>
      <c r="X3" s="11">
        <f>'Rain Totals'!X2</f>
        <v>0</v>
      </c>
      <c r="Y3" s="11">
        <f>'Rain Totals'!Y2</f>
        <v>0</v>
      </c>
      <c r="Z3" s="11">
        <f>'Rain Totals'!Z2</f>
        <v>0</v>
      </c>
      <c r="AA3" s="11">
        <f>'Rain Totals'!AA2</f>
        <v>0</v>
      </c>
      <c r="AB3" s="11">
        <f>'Rain Totals'!AB2</f>
        <v>0</v>
      </c>
    </row>
    <row r="4" spans="1:28" x14ac:dyDescent="0.2">
      <c r="A4" s="8" t="str">
        <f>Data!A176</f>
        <v>.ET 18</v>
      </c>
      <c r="B4" s="9">
        <f>IFERROR(VLOOKUP($A4,#REF!,34,FALSE),)</f>
        <v>0</v>
      </c>
      <c r="C4" s="9">
        <f>IFERROR(VLOOKUP($A4,#REF!,2,FALSE),)</f>
        <v>0</v>
      </c>
      <c r="D4" s="9">
        <f>IFERROR(VLOOKUP($A4,#REF!,3,FALSE),)</f>
        <v>0</v>
      </c>
      <c r="E4" s="9">
        <f>IFERROR(VLOOKUP($A4,#REF!,4,FALSE),)</f>
        <v>0</v>
      </c>
      <c r="F4" s="9">
        <f>IFERROR(VLOOKUP($A4,#REF!,6,FALSE),)</f>
        <v>0</v>
      </c>
      <c r="G4" s="9">
        <f>IFERROR(VLOOKUP($A4,#REF!,7,FALSE),)</f>
        <v>0</v>
      </c>
      <c r="H4" s="8">
        <f>IFERROR(VLOOKUP($A4,#REF!,8,FALSE),)</f>
        <v>0</v>
      </c>
      <c r="I4" s="8">
        <f>IFERROR(VLOOKUP($A4,#REF!,9,FALSE),)</f>
        <v>0</v>
      </c>
      <c r="J4" s="8">
        <f>IFERROR(VLOOKUP($A4,#REF!,10,FALSE),)</f>
        <v>0</v>
      </c>
      <c r="K4" s="8">
        <f>IFERROR(VLOOKUP($A4,#REF!,11,FALSE),)</f>
        <v>0</v>
      </c>
      <c r="L4" s="8">
        <f>IFERROR(VLOOKUP($A4,#REF!,12,FALSE),)</f>
        <v>0</v>
      </c>
      <c r="M4" s="8">
        <f>IFERROR(VLOOKUP($A4,#REF!,13,FALSE),)</f>
        <v>0</v>
      </c>
      <c r="N4" s="8">
        <f>IFERROR(VLOOKUP($A4,#REF!,14,FALSE),)</f>
        <v>0</v>
      </c>
      <c r="O4" s="8">
        <f>IFERROR(VLOOKUP($A4,#REF!,15,FALSE),)</f>
        <v>0</v>
      </c>
      <c r="P4" s="8">
        <f>IFERROR(VLOOKUP($A4,#REF!,16,FALSE),)</f>
        <v>0</v>
      </c>
      <c r="Q4" s="8">
        <f>IFERROR(VLOOKUP($A4,#REF!,17,FALSE),)</f>
        <v>0</v>
      </c>
      <c r="R4" s="8">
        <f>IFERROR(VLOOKUP($A4,#REF!,18,FALSE),)</f>
        <v>0</v>
      </c>
      <c r="S4" s="8">
        <f>IFERROR(VLOOKUP($A4,#REF!,19,FALSE),)</f>
        <v>0</v>
      </c>
      <c r="T4" s="8">
        <f>IFERROR(VLOOKUP($A4,#REF!,20,FALSE),)</f>
        <v>0</v>
      </c>
      <c r="U4" s="8">
        <f>IFERROR(VLOOKUP($A4,#REF!,21,FALSE),)</f>
        <v>0</v>
      </c>
      <c r="V4" s="8">
        <f>IFERROR(VLOOKUP($A4,#REF!,22,FALSE),)</f>
        <v>0</v>
      </c>
      <c r="W4" s="8">
        <f>IFERROR(VLOOKUP($A4,#REF!,23,FALSE),)</f>
        <v>0</v>
      </c>
      <c r="X4" s="8">
        <f>IFERROR(VLOOKUP($A4,#REF!,24,FALSE),)</f>
        <v>0</v>
      </c>
      <c r="Y4" s="8">
        <f>IFERROR(VLOOKUP($A4,#REF!,25,FALSE),)</f>
        <v>0</v>
      </c>
      <c r="Z4" s="8">
        <f>IFERROR(VLOOKUP($A4,#REF!,26,FALSE),)</f>
        <v>0</v>
      </c>
      <c r="AA4" s="8">
        <f>IFERROR(VLOOKUP($A4,#REF!,27,FALSE),)</f>
        <v>0</v>
      </c>
      <c r="AB4" s="8">
        <f>IFERROR(VLOOKUP($A4,#REF!,28,FALSE),)</f>
        <v>0</v>
      </c>
    </row>
    <row r="5" spans="1:28" x14ac:dyDescent="0.2">
      <c r="A5" s="8">
        <f>Data!A177</f>
        <v>0</v>
      </c>
      <c r="B5" s="9">
        <f>IFERROR(VLOOKUP($A5,#REF!,34,FALSE),)</f>
        <v>0</v>
      </c>
      <c r="C5" s="9">
        <f>IFERROR(VLOOKUP($A5,#REF!,2,FALSE),)</f>
        <v>0</v>
      </c>
      <c r="D5" s="9">
        <f>IFERROR(VLOOKUP($A5,#REF!,3,FALSE),)</f>
        <v>0</v>
      </c>
      <c r="E5" s="9">
        <f>IFERROR(VLOOKUP($A5,#REF!,4,FALSE),)</f>
        <v>0</v>
      </c>
      <c r="F5" s="9">
        <f>IFERROR(VLOOKUP($A5,#REF!,6,FALSE),)</f>
        <v>0</v>
      </c>
      <c r="G5" s="9">
        <f>IFERROR(VLOOKUP($A5,#REF!,7,FALSE),)</f>
        <v>0</v>
      </c>
      <c r="H5" s="8">
        <f>IFERROR(VLOOKUP($A5,#REF!,8,FALSE),)</f>
        <v>0</v>
      </c>
      <c r="I5" s="8">
        <f>IFERROR(VLOOKUP($A5,#REF!,9,FALSE),)</f>
        <v>0</v>
      </c>
      <c r="J5" s="8">
        <f>IFERROR(VLOOKUP($A5,#REF!,10,FALSE),)</f>
        <v>0</v>
      </c>
      <c r="K5" s="8">
        <f>IFERROR(VLOOKUP($A5,#REF!,11,FALSE),)</f>
        <v>0</v>
      </c>
      <c r="L5" s="8">
        <f>IFERROR(VLOOKUP($A5,#REF!,12,FALSE),)</f>
        <v>0</v>
      </c>
      <c r="M5" s="8">
        <f>IFERROR(VLOOKUP($A5,#REF!,13,FALSE),)</f>
        <v>0</v>
      </c>
      <c r="N5" s="8">
        <f>IFERROR(VLOOKUP($A5,#REF!,14,FALSE),)</f>
        <v>0</v>
      </c>
      <c r="O5" s="8">
        <f>IFERROR(VLOOKUP($A5,#REF!,15,FALSE),)</f>
        <v>0</v>
      </c>
      <c r="P5" s="8">
        <f>IFERROR(VLOOKUP($A5,#REF!,16,FALSE),)</f>
        <v>0</v>
      </c>
      <c r="Q5" s="8">
        <f>IFERROR(VLOOKUP($A5,#REF!,17,FALSE),)</f>
        <v>0</v>
      </c>
      <c r="R5" s="8">
        <f>IFERROR(VLOOKUP($A5,#REF!,18,FALSE),)</f>
        <v>0</v>
      </c>
      <c r="S5" s="8">
        <f>IFERROR(VLOOKUP($A5,#REF!,19,FALSE),)</f>
        <v>0</v>
      </c>
      <c r="T5" s="8">
        <f>IFERROR(VLOOKUP($A5,#REF!,20,FALSE),)</f>
        <v>0</v>
      </c>
      <c r="U5" s="8">
        <f>IFERROR(VLOOKUP($A5,#REF!,21,FALSE),)</f>
        <v>0</v>
      </c>
      <c r="V5" s="8">
        <f>IFERROR(VLOOKUP($A5,#REF!,22,FALSE),)</f>
        <v>0</v>
      </c>
      <c r="W5" s="8">
        <f>IFERROR(VLOOKUP($A5,#REF!,23,FALSE),)</f>
        <v>0</v>
      </c>
      <c r="X5" s="8">
        <f>IFERROR(VLOOKUP($A5,#REF!,24,FALSE),)</f>
        <v>0</v>
      </c>
      <c r="Y5" s="8">
        <f>IFERROR(VLOOKUP($A5,#REF!,25,FALSE),)</f>
        <v>0</v>
      </c>
      <c r="Z5" s="8">
        <f>IFERROR(VLOOKUP($A5,#REF!,26,FALSE),)</f>
        <v>0</v>
      </c>
      <c r="AA5" s="8">
        <f>IFERROR(VLOOKUP($A5,#REF!,27,FALSE),)</f>
        <v>0</v>
      </c>
      <c r="AB5" s="8">
        <f>IFERROR(VLOOKUP($A5,#REF!,28,FALSE),)</f>
        <v>0</v>
      </c>
    </row>
    <row r="6" spans="1:28" x14ac:dyDescent="0.2">
      <c r="A6" s="8">
        <f>Data!A178</f>
        <v>0</v>
      </c>
      <c r="B6" s="9">
        <f>IFERROR(VLOOKUP($A6,#REF!,34,FALSE),)</f>
        <v>0</v>
      </c>
      <c r="C6" s="9">
        <f>IFERROR(VLOOKUP($A6,#REF!,2,FALSE),)</f>
        <v>0</v>
      </c>
      <c r="D6" s="9">
        <f>IFERROR(VLOOKUP($A6,#REF!,3,FALSE),)</f>
        <v>0</v>
      </c>
      <c r="E6" s="9">
        <f>IFERROR(VLOOKUP($A6,#REF!,4,FALSE),)</f>
        <v>0</v>
      </c>
      <c r="F6" s="9">
        <f>IFERROR(VLOOKUP($A6,#REF!,6,FALSE),)</f>
        <v>0</v>
      </c>
      <c r="G6" s="9">
        <f>IFERROR(VLOOKUP($A6,#REF!,7,FALSE),)</f>
        <v>0</v>
      </c>
      <c r="H6" s="8">
        <f>IFERROR(VLOOKUP($A6,#REF!,8,FALSE),)</f>
        <v>0</v>
      </c>
      <c r="I6" s="8">
        <f>IFERROR(VLOOKUP($A6,#REF!,9,FALSE),)</f>
        <v>0</v>
      </c>
      <c r="J6" s="8">
        <f>IFERROR(VLOOKUP($A6,#REF!,10,FALSE),)</f>
        <v>0</v>
      </c>
      <c r="K6" s="8">
        <f>IFERROR(VLOOKUP($A6,#REF!,11,FALSE),)</f>
        <v>0</v>
      </c>
      <c r="L6" s="8">
        <f>IFERROR(VLOOKUP($A6,#REF!,12,FALSE),)</f>
        <v>0</v>
      </c>
      <c r="M6" s="8">
        <f>IFERROR(VLOOKUP($A6,#REF!,13,FALSE),)</f>
        <v>0</v>
      </c>
      <c r="N6" s="8">
        <f>IFERROR(VLOOKUP($A6,#REF!,14,FALSE),)</f>
        <v>0</v>
      </c>
      <c r="O6" s="8">
        <f>IFERROR(VLOOKUP($A6,#REF!,15,FALSE),)</f>
        <v>0</v>
      </c>
      <c r="P6" s="8">
        <f>IFERROR(VLOOKUP($A6,#REF!,16,FALSE),)</f>
        <v>0</v>
      </c>
      <c r="Q6" s="8">
        <f>IFERROR(VLOOKUP($A6,#REF!,17,FALSE),)</f>
        <v>0</v>
      </c>
      <c r="R6" s="8">
        <f>IFERROR(VLOOKUP($A6,#REF!,18,FALSE),)</f>
        <v>0</v>
      </c>
      <c r="S6" s="8">
        <f>IFERROR(VLOOKUP($A6,#REF!,19,FALSE),)</f>
        <v>0</v>
      </c>
      <c r="T6" s="8">
        <f>IFERROR(VLOOKUP($A6,#REF!,20,FALSE),)</f>
        <v>0</v>
      </c>
      <c r="U6" s="8">
        <f>IFERROR(VLOOKUP($A6,#REF!,21,FALSE),)</f>
        <v>0</v>
      </c>
      <c r="V6" s="8">
        <f>IFERROR(VLOOKUP($A6,#REF!,22,FALSE),)</f>
        <v>0</v>
      </c>
      <c r="W6" s="8">
        <f>IFERROR(VLOOKUP($A6,#REF!,23,FALSE),)</f>
        <v>0</v>
      </c>
      <c r="X6" s="8">
        <f>IFERROR(VLOOKUP($A6,#REF!,24,FALSE),)</f>
        <v>0</v>
      </c>
      <c r="Y6" s="8">
        <f>IFERROR(VLOOKUP($A6,#REF!,25,FALSE),)</f>
        <v>0</v>
      </c>
      <c r="Z6" s="8">
        <f>IFERROR(VLOOKUP($A6,#REF!,26,FALSE),)</f>
        <v>0</v>
      </c>
      <c r="AA6" s="8">
        <f>IFERROR(VLOOKUP($A6,#REF!,27,FALSE),)</f>
        <v>0</v>
      </c>
      <c r="AB6" s="8">
        <f>IFERROR(VLOOKUP($A6,#REF!,28,FALSE),)</f>
        <v>0</v>
      </c>
    </row>
    <row r="7" spans="1:28" x14ac:dyDescent="0.2">
      <c r="A7" s="8">
        <f>Data!A179</f>
        <v>0</v>
      </c>
      <c r="B7" s="9">
        <f>IFERROR(VLOOKUP($A7,#REF!,34,FALSE),)</f>
        <v>0</v>
      </c>
      <c r="C7" s="9">
        <f>IFERROR(VLOOKUP($A7,#REF!,2,FALSE),)</f>
        <v>0</v>
      </c>
      <c r="D7" s="9">
        <f>IFERROR(VLOOKUP($A7,#REF!,3,FALSE),)</f>
        <v>0</v>
      </c>
      <c r="E7" s="9">
        <f>IFERROR(VLOOKUP($A7,#REF!,4,FALSE),)</f>
        <v>0</v>
      </c>
      <c r="F7" s="9">
        <f>IFERROR(VLOOKUP($A7,#REF!,6,FALSE),)</f>
        <v>0</v>
      </c>
      <c r="G7" s="9">
        <f>IFERROR(VLOOKUP($A7,#REF!,7,FALSE),)</f>
        <v>0</v>
      </c>
      <c r="H7" s="8">
        <f>IFERROR(VLOOKUP($A7,#REF!,8,FALSE),)</f>
        <v>0</v>
      </c>
      <c r="I7" s="8">
        <f>IFERROR(VLOOKUP($A7,#REF!,9,FALSE),)</f>
        <v>0</v>
      </c>
      <c r="J7" s="8">
        <f>IFERROR(VLOOKUP($A7,#REF!,10,FALSE),)</f>
        <v>0</v>
      </c>
      <c r="K7" s="8">
        <f>IFERROR(VLOOKUP($A7,#REF!,11,FALSE),)</f>
        <v>0</v>
      </c>
      <c r="L7" s="8">
        <f>IFERROR(VLOOKUP($A7,#REF!,12,FALSE),)</f>
        <v>0</v>
      </c>
      <c r="M7" s="8">
        <f>IFERROR(VLOOKUP($A7,#REF!,13,FALSE),)</f>
        <v>0</v>
      </c>
      <c r="N7" s="8">
        <f>IFERROR(VLOOKUP($A7,#REF!,14,FALSE),)</f>
        <v>0</v>
      </c>
      <c r="O7" s="8">
        <f>IFERROR(VLOOKUP($A7,#REF!,15,FALSE),)</f>
        <v>0</v>
      </c>
      <c r="P7" s="8">
        <f>IFERROR(VLOOKUP($A7,#REF!,16,FALSE),)</f>
        <v>0</v>
      </c>
      <c r="Q7" s="8">
        <f>IFERROR(VLOOKUP($A7,#REF!,17,FALSE),)</f>
        <v>0</v>
      </c>
      <c r="R7" s="8">
        <f>IFERROR(VLOOKUP($A7,#REF!,18,FALSE),)</f>
        <v>0</v>
      </c>
      <c r="S7" s="8">
        <f>IFERROR(VLOOKUP($A7,#REF!,19,FALSE),)</f>
        <v>0</v>
      </c>
      <c r="T7" s="8">
        <f>IFERROR(VLOOKUP($A7,#REF!,20,FALSE),)</f>
        <v>0</v>
      </c>
      <c r="U7" s="8">
        <f>IFERROR(VLOOKUP($A7,#REF!,21,FALSE),)</f>
        <v>0</v>
      </c>
      <c r="V7" s="8">
        <f>IFERROR(VLOOKUP($A7,#REF!,22,FALSE),)</f>
        <v>0</v>
      </c>
      <c r="W7" s="8">
        <f>IFERROR(VLOOKUP($A7,#REF!,23,FALSE),)</f>
        <v>0</v>
      </c>
      <c r="X7" s="8">
        <f>IFERROR(VLOOKUP($A7,#REF!,24,FALSE),)</f>
        <v>0</v>
      </c>
      <c r="Y7" s="8">
        <f>IFERROR(VLOOKUP($A7,#REF!,25,FALSE),)</f>
        <v>0</v>
      </c>
      <c r="Z7" s="8">
        <f>IFERROR(VLOOKUP($A7,#REF!,26,FALSE),)</f>
        <v>0</v>
      </c>
      <c r="AA7" s="8">
        <f>IFERROR(VLOOKUP($A7,#REF!,27,FALSE),)</f>
        <v>0</v>
      </c>
      <c r="AB7" s="8">
        <f>IFERROR(VLOOKUP($A7,#REF!,28,FALSE),)</f>
        <v>0</v>
      </c>
    </row>
    <row r="8" spans="1:28" x14ac:dyDescent="0.2">
      <c r="A8" s="8">
        <f>Data!A180</f>
        <v>0</v>
      </c>
      <c r="B8" s="9">
        <f>IFERROR(VLOOKUP($A8,#REF!,34,FALSE),)</f>
        <v>0</v>
      </c>
      <c r="C8" s="9">
        <f>IFERROR(VLOOKUP($A8,#REF!,2,FALSE),)</f>
        <v>0</v>
      </c>
      <c r="D8" s="9">
        <f>IFERROR(VLOOKUP($A8,#REF!,3,FALSE),)</f>
        <v>0</v>
      </c>
      <c r="E8" s="9">
        <f>IFERROR(VLOOKUP($A8,#REF!,4,FALSE),)</f>
        <v>0</v>
      </c>
      <c r="F8" s="9">
        <f>IFERROR(VLOOKUP($A8,#REF!,6,FALSE),)</f>
        <v>0</v>
      </c>
      <c r="G8" s="9">
        <f>IFERROR(VLOOKUP($A8,#REF!,7,FALSE),)</f>
        <v>0</v>
      </c>
      <c r="H8" s="8">
        <f>IFERROR(VLOOKUP($A8,#REF!,8,FALSE),)</f>
        <v>0</v>
      </c>
      <c r="I8" s="8">
        <f>IFERROR(VLOOKUP($A8,#REF!,9,FALSE),)</f>
        <v>0</v>
      </c>
      <c r="J8" s="8">
        <f>IFERROR(VLOOKUP($A8,#REF!,10,FALSE),)</f>
        <v>0</v>
      </c>
      <c r="K8" s="8">
        <f>IFERROR(VLOOKUP($A8,#REF!,11,FALSE),)</f>
        <v>0</v>
      </c>
      <c r="L8" s="8">
        <f>IFERROR(VLOOKUP($A8,#REF!,12,FALSE),)</f>
        <v>0</v>
      </c>
      <c r="M8" s="8">
        <f>IFERROR(VLOOKUP($A8,#REF!,13,FALSE),)</f>
        <v>0</v>
      </c>
      <c r="N8" s="8">
        <f>IFERROR(VLOOKUP($A8,#REF!,14,FALSE),)</f>
        <v>0</v>
      </c>
      <c r="O8" s="8">
        <f>IFERROR(VLOOKUP($A8,#REF!,15,FALSE),)</f>
        <v>0</v>
      </c>
      <c r="P8" s="8">
        <f>IFERROR(VLOOKUP($A8,#REF!,16,FALSE),)</f>
        <v>0</v>
      </c>
      <c r="Q8" s="8">
        <f>IFERROR(VLOOKUP($A8,#REF!,17,FALSE),)</f>
        <v>0</v>
      </c>
      <c r="R8" s="8">
        <f>IFERROR(VLOOKUP($A8,#REF!,18,FALSE),)</f>
        <v>0</v>
      </c>
      <c r="S8" s="8">
        <f>IFERROR(VLOOKUP($A8,#REF!,19,FALSE),)</f>
        <v>0</v>
      </c>
      <c r="T8" s="8">
        <f>IFERROR(VLOOKUP($A8,#REF!,20,FALSE),)</f>
        <v>0</v>
      </c>
      <c r="U8" s="8">
        <f>IFERROR(VLOOKUP($A8,#REF!,21,FALSE),)</f>
        <v>0</v>
      </c>
      <c r="V8" s="8">
        <f>IFERROR(VLOOKUP($A8,#REF!,22,FALSE),)</f>
        <v>0</v>
      </c>
      <c r="W8" s="8">
        <f>IFERROR(VLOOKUP($A8,#REF!,23,FALSE),)</f>
        <v>0</v>
      </c>
      <c r="X8" s="8">
        <f>IFERROR(VLOOKUP($A8,#REF!,24,FALSE),)</f>
        <v>0</v>
      </c>
      <c r="Y8" s="8">
        <f>IFERROR(VLOOKUP($A8,#REF!,25,FALSE),)</f>
        <v>0</v>
      </c>
      <c r="Z8" s="8">
        <f>IFERROR(VLOOKUP($A8,#REF!,26,FALSE),)</f>
        <v>0</v>
      </c>
      <c r="AA8" s="8">
        <f>IFERROR(VLOOKUP($A8,#REF!,27,FALSE),)</f>
        <v>0</v>
      </c>
      <c r="AB8" s="8">
        <f>IFERROR(VLOOKUP($A8,#REF!,28,FALSE),)</f>
        <v>0</v>
      </c>
    </row>
    <row r="9" spans="1:28" x14ac:dyDescent="0.2">
      <c r="A9" s="8">
        <f>Data!A181</f>
        <v>0</v>
      </c>
      <c r="B9" s="9">
        <f>IFERROR(VLOOKUP($A9,#REF!,34,FALSE),)</f>
        <v>0</v>
      </c>
      <c r="C9" s="9">
        <f>IFERROR(VLOOKUP($A9,#REF!,2,FALSE),)</f>
        <v>0</v>
      </c>
      <c r="D9" s="9">
        <f>IFERROR(VLOOKUP($A9,#REF!,3,FALSE),)</f>
        <v>0</v>
      </c>
      <c r="E9" s="9">
        <f>IFERROR(VLOOKUP($A9,#REF!,4,FALSE),)</f>
        <v>0</v>
      </c>
      <c r="F9" s="9">
        <f>IFERROR(VLOOKUP($A9,#REF!,6,FALSE),)</f>
        <v>0</v>
      </c>
      <c r="G9" s="9">
        <f>IFERROR(VLOOKUP($A9,#REF!,7,FALSE),)</f>
        <v>0</v>
      </c>
      <c r="H9" s="8">
        <f>IFERROR(VLOOKUP($A9,#REF!,8,FALSE),)</f>
        <v>0</v>
      </c>
      <c r="I9" s="8">
        <f>IFERROR(VLOOKUP($A9,#REF!,9,FALSE),)</f>
        <v>0</v>
      </c>
      <c r="J9" s="8">
        <f>IFERROR(VLOOKUP($A9,#REF!,10,FALSE),)</f>
        <v>0</v>
      </c>
      <c r="K9" s="8">
        <f>IFERROR(VLOOKUP($A9,#REF!,11,FALSE),)</f>
        <v>0</v>
      </c>
      <c r="L9" s="8">
        <f>IFERROR(VLOOKUP($A9,#REF!,12,FALSE),)</f>
        <v>0</v>
      </c>
      <c r="M9" s="8">
        <f>IFERROR(VLOOKUP($A9,#REF!,13,FALSE),)</f>
        <v>0</v>
      </c>
      <c r="N9" s="8">
        <f>IFERROR(VLOOKUP($A9,#REF!,14,FALSE),)</f>
        <v>0</v>
      </c>
      <c r="O9" s="8">
        <f>IFERROR(VLOOKUP($A9,#REF!,15,FALSE),)</f>
        <v>0</v>
      </c>
      <c r="P9" s="8">
        <f>IFERROR(VLOOKUP($A9,#REF!,16,FALSE),)</f>
        <v>0</v>
      </c>
      <c r="Q9" s="8">
        <f>IFERROR(VLOOKUP($A9,#REF!,17,FALSE),)</f>
        <v>0</v>
      </c>
      <c r="R9" s="8">
        <f>IFERROR(VLOOKUP($A9,#REF!,18,FALSE),)</f>
        <v>0</v>
      </c>
      <c r="S9" s="8">
        <f>IFERROR(VLOOKUP($A9,#REF!,19,FALSE),)</f>
        <v>0</v>
      </c>
      <c r="T9" s="8">
        <f>IFERROR(VLOOKUP($A9,#REF!,20,FALSE),)</f>
        <v>0</v>
      </c>
      <c r="U9" s="8">
        <f>IFERROR(VLOOKUP($A9,#REF!,21,FALSE),)</f>
        <v>0</v>
      </c>
      <c r="V9" s="8">
        <f>IFERROR(VLOOKUP($A9,#REF!,22,FALSE),)</f>
        <v>0</v>
      </c>
      <c r="W9" s="8">
        <f>IFERROR(VLOOKUP($A9,#REF!,23,FALSE),)</f>
        <v>0</v>
      </c>
      <c r="X9" s="8">
        <f>IFERROR(VLOOKUP($A9,#REF!,24,FALSE),)</f>
        <v>0</v>
      </c>
      <c r="Y9" s="8">
        <f>IFERROR(VLOOKUP($A9,#REF!,25,FALSE),)</f>
        <v>0</v>
      </c>
      <c r="Z9" s="8">
        <f>IFERROR(VLOOKUP($A9,#REF!,26,FALSE),)</f>
        <v>0</v>
      </c>
      <c r="AA9" s="8">
        <f>IFERROR(VLOOKUP($A9,#REF!,27,FALSE),)</f>
        <v>0</v>
      </c>
      <c r="AB9" s="8">
        <f>IFERROR(VLOOKUP($A9,#REF!,28,FALSE),)</f>
        <v>0</v>
      </c>
    </row>
    <row r="10" spans="1:28" x14ac:dyDescent="0.2">
      <c r="A10" s="8">
        <f>Data!A182</f>
        <v>0</v>
      </c>
      <c r="B10" s="9">
        <f>IFERROR(VLOOKUP($A10,#REF!,34,FALSE),)</f>
        <v>0</v>
      </c>
      <c r="C10" s="9">
        <f>IFERROR(VLOOKUP($A10,#REF!,2,FALSE),)</f>
        <v>0</v>
      </c>
      <c r="D10" s="9">
        <f>IFERROR(VLOOKUP($A10,#REF!,3,FALSE),)</f>
        <v>0</v>
      </c>
      <c r="E10" s="9">
        <f>IFERROR(VLOOKUP($A10,#REF!,4,FALSE),)</f>
        <v>0</v>
      </c>
      <c r="F10" s="9">
        <f>IFERROR(VLOOKUP($A10,#REF!,6,FALSE),)</f>
        <v>0</v>
      </c>
      <c r="G10" s="9">
        <f>IFERROR(VLOOKUP($A10,#REF!,7,FALSE),)</f>
        <v>0</v>
      </c>
      <c r="H10" s="8">
        <f>IFERROR(VLOOKUP($A10,#REF!,8,FALSE),)</f>
        <v>0</v>
      </c>
      <c r="I10" s="8">
        <f>IFERROR(VLOOKUP($A10,#REF!,9,FALSE),)</f>
        <v>0</v>
      </c>
      <c r="J10" s="8">
        <f>IFERROR(VLOOKUP($A10,#REF!,10,FALSE),)</f>
        <v>0</v>
      </c>
      <c r="K10" s="8">
        <f>IFERROR(VLOOKUP($A10,#REF!,11,FALSE),)</f>
        <v>0</v>
      </c>
      <c r="L10" s="8">
        <f>IFERROR(VLOOKUP($A10,#REF!,12,FALSE),)</f>
        <v>0</v>
      </c>
      <c r="M10" s="8">
        <f>IFERROR(VLOOKUP($A10,#REF!,13,FALSE),)</f>
        <v>0</v>
      </c>
      <c r="N10" s="8">
        <f>IFERROR(VLOOKUP($A10,#REF!,14,FALSE),)</f>
        <v>0</v>
      </c>
      <c r="O10" s="8">
        <f>IFERROR(VLOOKUP($A10,#REF!,15,FALSE),)</f>
        <v>0</v>
      </c>
      <c r="P10" s="8">
        <f>IFERROR(VLOOKUP($A10,#REF!,16,FALSE),)</f>
        <v>0</v>
      </c>
      <c r="Q10" s="8">
        <f>IFERROR(VLOOKUP($A10,#REF!,17,FALSE),)</f>
        <v>0</v>
      </c>
      <c r="R10" s="8">
        <f>IFERROR(VLOOKUP($A10,#REF!,18,FALSE),)</f>
        <v>0</v>
      </c>
      <c r="S10" s="8">
        <f>IFERROR(VLOOKUP($A10,#REF!,19,FALSE),)</f>
        <v>0</v>
      </c>
      <c r="T10" s="8">
        <f>IFERROR(VLOOKUP($A10,#REF!,20,FALSE),)</f>
        <v>0</v>
      </c>
      <c r="U10" s="8">
        <f>IFERROR(VLOOKUP($A10,#REF!,21,FALSE),)</f>
        <v>0</v>
      </c>
      <c r="V10" s="8">
        <f>IFERROR(VLOOKUP($A10,#REF!,22,FALSE),)</f>
        <v>0</v>
      </c>
      <c r="W10" s="8">
        <f>IFERROR(VLOOKUP($A10,#REF!,23,FALSE),)</f>
        <v>0</v>
      </c>
      <c r="X10" s="8">
        <f>IFERROR(VLOOKUP($A10,#REF!,24,FALSE),)</f>
        <v>0</v>
      </c>
      <c r="Y10" s="8">
        <f>IFERROR(VLOOKUP($A10,#REF!,25,FALSE),)</f>
        <v>0</v>
      </c>
      <c r="Z10" s="8">
        <f>IFERROR(VLOOKUP($A10,#REF!,26,FALSE),)</f>
        <v>0</v>
      </c>
      <c r="AA10" s="8">
        <f>IFERROR(VLOOKUP($A10,#REF!,27,FALSE),)</f>
        <v>0</v>
      </c>
      <c r="AB10" s="8">
        <f>IFERROR(VLOOKUP($A10,#REF!,28,FALSE),)</f>
        <v>0</v>
      </c>
    </row>
    <row r="11" spans="1:28" x14ac:dyDescent="0.2">
      <c r="A11" s="8">
        <f>Data!A183</f>
        <v>0</v>
      </c>
      <c r="B11" s="9">
        <f>IFERROR(VLOOKUP($A11,#REF!,34,FALSE),)</f>
        <v>0</v>
      </c>
      <c r="C11" s="9">
        <f>IFERROR(VLOOKUP($A11,#REF!,2,FALSE),)</f>
        <v>0</v>
      </c>
      <c r="D11" s="9">
        <f>IFERROR(VLOOKUP($A11,#REF!,3,FALSE),)</f>
        <v>0</v>
      </c>
      <c r="E11" s="9">
        <f>IFERROR(VLOOKUP($A11,#REF!,4,FALSE),)</f>
        <v>0</v>
      </c>
      <c r="F11" s="9">
        <f>IFERROR(VLOOKUP($A11,#REF!,6,FALSE),)</f>
        <v>0</v>
      </c>
      <c r="G11" s="9">
        <f>IFERROR(VLOOKUP($A11,#REF!,7,FALSE),)</f>
        <v>0</v>
      </c>
      <c r="H11" s="8">
        <f>IFERROR(VLOOKUP($A11,#REF!,8,FALSE),)</f>
        <v>0</v>
      </c>
      <c r="I11" s="8">
        <f>IFERROR(VLOOKUP($A11,#REF!,9,FALSE),)</f>
        <v>0</v>
      </c>
      <c r="J11" s="8">
        <f>IFERROR(VLOOKUP($A11,#REF!,10,FALSE),)</f>
        <v>0</v>
      </c>
      <c r="K11" s="8">
        <f>IFERROR(VLOOKUP($A11,#REF!,11,FALSE),)</f>
        <v>0</v>
      </c>
      <c r="L11" s="8">
        <f>IFERROR(VLOOKUP($A11,#REF!,12,FALSE),)</f>
        <v>0</v>
      </c>
      <c r="M11" s="8">
        <f>IFERROR(VLOOKUP($A11,#REF!,13,FALSE),)</f>
        <v>0</v>
      </c>
      <c r="N11" s="8">
        <f>IFERROR(VLOOKUP($A11,#REF!,14,FALSE),)</f>
        <v>0</v>
      </c>
      <c r="O11" s="8">
        <f>IFERROR(VLOOKUP($A11,#REF!,15,FALSE),)</f>
        <v>0</v>
      </c>
      <c r="P11" s="8">
        <f>IFERROR(VLOOKUP($A11,#REF!,16,FALSE),)</f>
        <v>0</v>
      </c>
      <c r="Q11" s="8">
        <f>IFERROR(VLOOKUP($A11,#REF!,17,FALSE),)</f>
        <v>0</v>
      </c>
      <c r="R11" s="8">
        <f>IFERROR(VLOOKUP($A11,#REF!,18,FALSE),)</f>
        <v>0</v>
      </c>
      <c r="S11" s="8">
        <f>IFERROR(VLOOKUP($A11,#REF!,19,FALSE),)</f>
        <v>0</v>
      </c>
      <c r="T11" s="8">
        <f>IFERROR(VLOOKUP($A11,#REF!,20,FALSE),)</f>
        <v>0</v>
      </c>
      <c r="U11" s="8">
        <f>IFERROR(VLOOKUP($A11,#REF!,21,FALSE),)</f>
        <v>0</v>
      </c>
      <c r="V11" s="8">
        <f>IFERROR(VLOOKUP($A11,#REF!,22,FALSE),)</f>
        <v>0</v>
      </c>
      <c r="W11" s="8">
        <f>IFERROR(VLOOKUP($A11,#REF!,23,FALSE),)</f>
        <v>0</v>
      </c>
      <c r="X11" s="8">
        <f>IFERROR(VLOOKUP($A11,#REF!,24,FALSE),)</f>
        <v>0</v>
      </c>
      <c r="Y11" s="8">
        <f>IFERROR(VLOOKUP($A11,#REF!,25,FALSE),)</f>
        <v>0</v>
      </c>
      <c r="Z11" s="8">
        <f>IFERROR(VLOOKUP($A11,#REF!,26,FALSE),)</f>
        <v>0</v>
      </c>
      <c r="AA11" s="8">
        <f>IFERROR(VLOOKUP($A11,#REF!,27,FALSE),)</f>
        <v>0</v>
      </c>
      <c r="AB11" s="8">
        <f>IFERROR(VLOOKUP($A11,#REF!,28,FALSE),)</f>
        <v>0</v>
      </c>
    </row>
    <row r="12" spans="1:28" x14ac:dyDescent="0.2">
      <c r="A12" s="8">
        <f>Data!A184</f>
        <v>0</v>
      </c>
      <c r="B12" s="9">
        <f>IFERROR(VLOOKUP($A12,#REF!,34,FALSE),)</f>
        <v>0</v>
      </c>
      <c r="C12" s="9">
        <f>IFERROR(VLOOKUP($A12,#REF!,2,FALSE),)</f>
        <v>0</v>
      </c>
      <c r="D12" s="9">
        <f>IFERROR(VLOOKUP($A12,#REF!,3,FALSE),)</f>
        <v>0</v>
      </c>
      <c r="E12" s="9">
        <f>IFERROR(VLOOKUP($A12,#REF!,4,FALSE),)</f>
        <v>0</v>
      </c>
      <c r="F12" s="9">
        <f>IFERROR(VLOOKUP($A12,#REF!,6,FALSE),)</f>
        <v>0</v>
      </c>
      <c r="G12" s="9">
        <f>IFERROR(VLOOKUP($A12,#REF!,7,FALSE),)</f>
        <v>0</v>
      </c>
      <c r="H12" s="8">
        <f>IFERROR(VLOOKUP($A12,#REF!,8,FALSE),)</f>
        <v>0</v>
      </c>
      <c r="I12" s="8">
        <f>IFERROR(VLOOKUP($A12,#REF!,9,FALSE),)</f>
        <v>0</v>
      </c>
      <c r="J12" s="8">
        <f>IFERROR(VLOOKUP($A12,#REF!,10,FALSE),)</f>
        <v>0</v>
      </c>
      <c r="K12" s="8">
        <f>IFERROR(VLOOKUP($A12,#REF!,11,FALSE),)</f>
        <v>0</v>
      </c>
      <c r="L12" s="8">
        <f>IFERROR(VLOOKUP($A12,#REF!,12,FALSE),)</f>
        <v>0</v>
      </c>
      <c r="M12" s="8">
        <f>IFERROR(VLOOKUP($A12,#REF!,13,FALSE),)</f>
        <v>0</v>
      </c>
      <c r="N12" s="8">
        <f>IFERROR(VLOOKUP($A12,#REF!,14,FALSE),)</f>
        <v>0</v>
      </c>
      <c r="O12" s="8">
        <f>IFERROR(VLOOKUP($A12,#REF!,15,FALSE),)</f>
        <v>0</v>
      </c>
      <c r="P12" s="8">
        <f>IFERROR(VLOOKUP($A12,#REF!,16,FALSE),)</f>
        <v>0</v>
      </c>
      <c r="Q12" s="8">
        <f>IFERROR(VLOOKUP($A12,#REF!,17,FALSE),)</f>
        <v>0</v>
      </c>
      <c r="R12" s="8">
        <f>IFERROR(VLOOKUP($A12,#REF!,18,FALSE),)</f>
        <v>0</v>
      </c>
      <c r="S12" s="8">
        <f>IFERROR(VLOOKUP($A12,#REF!,19,FALSE),)</f>
        <v>0</v>
      </c>
      <c r="T12" s="8">
        <f>IFERROR(VLOOKUP($A12,#REF!,20,FALSE),)</f>
        <v>0</v>
      </c>
      <c r="U12" s="8">
        <f>IFERROR(VLOOKUP($A12,#REF!,21,FALSE),)</f>
        <v>0</v>
      </c>
      <c r="V12" s="8">
        <f>IFERROR(VLOOKUP($A12,#REF!,22,FALSE),)</f>
        <v>0</v>
      </c>
      <c r="W12" s="8">
        <f>IFERROR(VLOOKUP($A12,#REF!,23,FALSE),)</f>
        <v>0</v>
      </c>
      <c r="X12" s="8">
        <f>IFERROR(VLOOKUP($A12,#REF!,24,FALSE),)</f>
        <v>0</v>
      </c>
      <c r="Y12" s="8">
        <f>IFERROR(VLOOKUP($A12,#REF!,25,FALSE),)</f>
        <v>0</v>
      </c>
      <c r="Z12" s="8">
        <f>IFERROR(VLOOKUP($A12,#REF!,26,FALSE),)</f>
        <v>0</v>
      </c>
      <c r="AA12" s="8">
        <f>IFERROR(VLOOKUP($A12,#REF!,27,FALSE),)</f>
        <v>0</v>
      </c>
      <c r="AB12" s="8">
        <f>IFERROR(VLOOKUP($A12,#REF!,28,FALSE),)</f>
        <v>0</v>
      </c>
    </row>
    <row r="13" spans="1:28" x14ac:dyDescent="0.2">
      <c r="A13" s="8">
        <f>Data!A185</f>
        <v>0</v>
      </c>
      <c r="B13" s="9">
        <f>IFERROR(VLOOKUP($A13,#REF!,34,FALSE),)</f>
        <v>0</v>
      </c>
      <c r="C13" s="9">
        <f>IFERROR(VLOOKUP($A13,#REF!,2,FALSE),)</f>
        <v>0</v>
      </c>
      <c r="D13" s="9">
        <f>IFERROR(VLOOKUP($A13,#REF!,3,FALSE),)</f>
        <v>0</v>
      </c>
      <c r="E13" s="9">
        <f>IFERROR(VLOOKUP($A13,#REF!,4,FALSE),)</f>
        <v>0</v>
      </c>
      <c r="F13" s="9">
        <f>IFERROR(VLOOKUP($A13,#REF!,6,FALSE),)</f>
        <v>0</v>
      </c>
      <c r="G13" s="9">
        <f>IFERROR(VLOOKUP($A13,#REF!,7,FALSE),)</f>
        <v>0</v>
      </c>
      <c r="H13" s="8">
        <f>IFERROR(VLOOKUP($A13,#REF!,8,FALSE),)</f>
        <v>0</v>
      </c>
      <c r="I13" s="8">
        <f>IFERROR(VLOOKUP($A13,#REF!,9,FALSE),)</f>
        <v>0</v>
      </c>
      <c r="J13" s="8">
        <f>IFERROR(VLOOKUP($A13,#REF!,10,FALSE),)</f>
        <v>0</v>
      </c>
      <c r="K13" s="8">
        <f>IFERROR(VLOOKUP($A13,#REF!,11,FALSE),)</f>
        <v>0</v>
      </c>
      <c r="L13" s="8">
        <f>IFERROR(VLOOKUP($A13,#REF!,12,FALSE),)</f>
        <v>0</v>
      </c>
      <c r="M13" s="8">
        <f>IFERROR(VLOOKUP($A13,#REF!,13,FALSE),)</f>
        <v>0</v>
      </c>
      <c r="N13" s="8">
        <f>IFERROR(VLOOKUP($A13,#REF!,14,FALSE),)</f>
        <v>0</v>
      </c>
      <c r="O13" s="8">
        <f>IFERROR(VLOOKUP($A13,#REF!,15,FALSE),)</f>
        <v>0</v>
      </c>
      <c r="P13" s="8">
        <f>IFERROR(VLOOKUP($A13,#REF!,16,FALSE),)</f>
        <v>0</v>
      </c>
      <c r="Q13" s="8">
        <f>IFERROR(VLOOKUP($A13,#REF!,17,FALSE),)</f>
        <v>0</v>
      </c>
      <c r="R13" s="8">
        <f>IFERROR(VLOOKUP($A13,#REF!,18,FALSE),)</f>
        <v>0</v>
      </c>
      <c r="S13" s="8">
        <f>IFERROR(VLOOKUP($A13,#REF!,19,FALSE),)</f>
        <v>0</v>
      </c>
      <c r="T13" s="8">
        <f>IFERROR(VLOOKUP($A13,#REF!,20,FALSE),)</f>
        <v>0</v>
      </c>
      <c r="U13" s="8">
        <f>IFERROR(VLOOKUP($A13,#REF!,21,FALSE),)</f>
        <v>0</v>
      </c>
      <c r="V13" s="8">
        <f>IFERROR(VLOOKUP($A13,#REF!,22,FALSE),)</f>
        <v>0</v>
      </c>
      <c r="W13" s="8">
        <f>IFERROR(VLOOKUP($A13,#REF!,23,FALSE),)</f>
        <v>0</v>
      </c>
      <c r="X13" s="8">
        <f>IFERROR(VLOOKUP($A13,#REF!,24,FALSE),)</f>
        <v>0</v>
      </c>
      <c r="Y13" s="8">
        <f>IFERROR(VLOOKUP($A13,#REF!,25,FALSE),)</f>
        <v>0</v>
      </c>
      <c r="Z13" s="8">
        <f>IFERROR(VLOOKUP($A13,#REF!,26,FALSE),)</f>
        <v>0</v>
      </c>
      <c r="AA13" s="8">
        <f>IFERROR(VLOOKUP($A13,#REF!,27,FALSE),)</f>
        <v>0</v>
      </c>
      <c r="AB13" s="8">
        <f>IFERROR(VLOOKUP($A13,#REF!,28,FALSE),)</f>
        <v>0</v>
      </c>
    </row>
    <row r="14" spans="1:28" x14ac:dyDescent="0.2">
      <c r="A14" s="10"/>
    </row>
    <row r="17" spans="21:21" x14ac:dyDescent="0.2">
      <c r="U17" s="1"/>
    </row>
    <row r="18" spans="21:21" x14ac:dyDescent="0.2">
      <c r="U18" s="23"/>
    </row>
    <row r="19" spans="21:21" x14ac:dyDescent="0.2">
      <c r="U19" s="23"/>
    </row>
  </sheetData>
  <pageMargins left="0.7" right="0.7" top="0.75" bottom="0.75" header="0.3" footer="0.3"/>
  <pageSetup scale="87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16201-CA2D-4F6A-B2DC-0875B73CF114}">
  <sheetPr>
    <tabColor theme="5" tint="0.39997558519241921"/>
    <pageSetUpPr fitToPage="1"/>
  </sheetPr>
  <dimension ref="A1:AB19"/>
  <sheetViews>
    <sheetView workbookViewId="0"/>
  </sheetViews>
  <sheetFormatPr defaultColWidth="9.14453125" defaultRowHeight="15" x14ac:dyDescent="0.2"/>
  <cols>
    <col min="1" max="5" width="8.47265625" customWidth="1"/>
    <col min="6" max="6" width="11.703125" bestFit="1" customWidth="1"/>
    <col min="7" max="7" width="16.6796875" bestFit="1" customWidth="1"/>
    <col min="8" max="8" width="12.23828125" bestFit="1" customWidth="1"/>
    <col min="9" max="11" width="10.22265625" customWidth="1"/>
    <col min="12" max="12" width="9.01171875" customWidth="1"/>
    <col min="13" max="15" width="10.22265625" customWidth="1"/>
    <col min="16" max="16" width="9.01171875" customWidth="1"/>
    <col min="17" max="17" width="9.68359375" customWidth="1"/>
    <col min="18" max="20" width="10.22265625" customWidth="1"/>
    <col min="21" max="21" width="9.68359375" customWidth="1"/>
    <col min="22" max="24" width="10.22265625" customWidth="1"/>
    <col min="25" max="25" width="9.01171875" customWidth="1"/>
    <col min="26" max="28" width="10.22265625" customWidth="1"/>
  </cols>
  <sheetData>
    <row r="1" spans="1:28" ht="19.5" thickBot="1" x14ac:dyDescent="0.3">
      <c r="A1" s="7">
        <f>E4</f>
        <v>0</v>
      </c>
      <c r="B1" s="6"/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0.23</v>
      </c>
      <c r="C3" s="12"/>
      <c r="D3" s="14"/>
      <c r="E3" s="12"/>
      <c r="F3" s="12"/>
      <c r="G3" s="12"/>
      <c r="H3" s="11">
        <f>'Rain Totals'!H2</f>
        <v>0</v>
      </c>
      <c r="I3" s="11">
        <f>'Rain Totals'!I2</f>
        <v>0.03</v>
      </c>
      <c r="J3" s="11">
        <f>'Rain Totals'!J2</f>
        <v>0</v>
      </c>
      <c r="K3" s="11">
        <f>'Rain Totals'!K2</f>
        <v>0</v>
      </c>
      <c r="L3" s="11">
        <f>'Rain Totals'!L2</f>
        <v>0.2</v>
      </c>
      <c r="M3" s="11">
        <f>'Rain Totals'!M2</f>
        <v>0</v>
      </c>
      <c r="N3" s="11">
        <f>'Rain Totals'!N2</f>
        <v>0</v>
      </c>
      <c r="O3" s="11">
        <f>'Rain Totals'!O2</f>
        <v>0</v>
      </c>
      <c r="P3" s="11">
        <f>'Rain Totals'!P2</f>
        <v>0</v>
      </c>
      <c r="Q3" s="11">
        <f>'Rain Totals'!Q2</f>
        <v>0</v>
      </c>
      <c r="R3" s="11">
        <f>'Rain Totals'!R2</f>
        <v>0</v>
      </c>
      <c r="S3" s="11">
        <f>'Rain Totals'!S2</f>
        <v>0</v>
      </c>
      <c r="T3" s="11">
        <f>'Rain Totals'!T2</f>
        <v>0</v>
      </c>
      <c r="U3" s="11">
        <f>'Rain Totals'!U2</f>
        <v>0</v>
      </c>
      <c r="V3" s="11">
        <f>'Rain Totals'!V2</f>
        <v>0</v>
      </c>
      <c r="W3" s="11">
        <f>'Rain Totals'!W2</f>
        <v>0</v>
      </c>
      <c r="X3" s="11">
        <f>'Rain Totals'!X2</f>
        <v>0</v>
      </c>
      <c r="Y3" s="11">
        <f>'Rain Totals'!Y2</f>
        <v>0</v>
      </c>
      <c r="Z3" s="11">
        <f>'Rain Totals'!Z2</f>
        <v>0</v>
      </c>
      <c r="AA3" s="11">
        <f>'Rain Totals'!AA2</f>
        <v>0</v>
      </c>
      <c r="AB3" s="11">
        <f>'Rain Totals'!AB2</f>
        <v>0</v>
      </c>
    </row>
    <row r="4" spans="1:28" x14ac:dyDescent="0.2">
      <c r="A4" s="8" t="str">
        <f>Data!A186</f>
        <v>.ET 19</v>
      </c>
      <c r="B4" s="9">
        <f>IFERROR(VLOOKUP($A4,#REF!,34,FALSE),)</f>
        <v>0</v>
      </c>
      <c r="C4" s="9">
        <f>IFERROR(VLOOKUP($A4,#REF!,2,FALSE),)</f>
        <v>0</v>
      </c>
      <c r="D4" s="9">
        <f>IFERROR(VLOOKUP($A4,#REF!,3,FALSE),)</f>
        <v>0</v>
      </c>
      <c r="E4" s="9">
        <f>IFERROR(VLOOKUP($A4,#REF!,4,FALSE),)</f>
        <v>0</v>
      </c>
      <c r="F4" s="9">
        <f>IFERROR(VLOOKUP($A4,#REF!,6,FALSE),)</f>
        <v>0</v>
      </c>
      <c r="G4" s="9">
        <f>IFERROR(VLOOKUP($A4,#REF!,7,FALSE),)</f>
        <v>0</v>
      </c>
      <c r="H4" s="8">
        <f>IFERROR(VLOOKUP($A4,#REF!,8,FALSE),)</f>
        <v>0</v>
      </c>
      <c r="I4" s="8">
        <f>IFERROR(VLOOKUP($A4,#REF!,9,FALSE),)</f>
        <v>0</v>
      </c>
      <c r="J4" s="8">
        <f>IFERROR(VLOOKUP($A4,#REF!,10,FALSE),)</f>
        <v>0</v>
      </c>
      <c r="K4" s="8">
        <f>IFERROR(VLOOKUP($A4,#REF!,11,FALSE),)</f>
        <v>0</v>
      </c>
      <c r="L4" s="8">
        <f>IFERROR(VLOOKUP($A4,#REF!,12,FALSE),)</f>
        <v>0</v>
      </c>
      <c r="M4" s="8">
        <f>IFERROR(VLOOKUP($A4,#REF!,13,FALSE),)</f>
        <v>0</v>
      </c>
      <c r="N4" s="8">
        <f>IFERROR(VLOOKUP($A4,#REF!,14,FALSE),)</f>
        <v>0</v>
      </c>
      <c r="O4" s="8">
        <f>IFERROR(VLOOKUP($A4,#REF!,15,FALSE),)</f>
        <v>0</v>
      </c>
      <c r="P4" s="8">
        <f>IFERROR(VLOOKUP($A4,#REF!,16,FALSE),)</f>
        <v>0</v>
      </c>
      <c r="Q4" s="8">
        <f>IFERROR(VLOOKUP($A4,#REF!,17,FALSE),)</f>
        <v>0</v>
      </c>
      <c r="R4" s="8">
        <f>IFERROR(VLOOKUP($A4,#REF!,18,FALSE),)</f>
        <v>0</v>
      </c>
      <c r="S4" s="8">
        <f>IFERROR(VLOOKUP($A4,#REF!,19,FALSE),)</f>
        <v>0</v>
      </c>
      <c r="T4" s="8">
        <f>IFERROR(VLOOKUP($A4,#REF!,20,FALSE),)</f>
        <v>0</v>
      </c>
      <c r="U4" s="8">
        <f>IFERROR(VLOOKUP($A4,#REF!,21,FALSE),)</f>
        <v>0</v>
      </c>
      <c r="V4" s="8">
        <f>IFERROR(VLOOKUP($A4,#REF!,22,FALSE),)</f>
        <v>0</v>
      </c>
      <c r="W4" s="8">
        <f>IFERROR(VLOOKUP($A4,#REF!,23,FALSE),)</f>
        <v>0</v>
      </c>
      <c r="X4" s="8">
        <f>IFERROR(VLOOKUP($A4,#REF!,24,FALSE),)</f>
        <v>0</v>
      </c>
      <c r="Y4" s="8">
        <f>IFERROR(VLOOKUP($A4,#REF!,25,FALSE),)</f>
        <v>0</v>
      </c>
      <c r="Z4" s="8">
        <f>IFERROR(VLOOKUP($A4,#REF!,26,FALSE),)</f>
        <v>0</v>
      </c>
      <c r="AA4" s="8">
        <f>IFERROR(VLOOKUP($A4,#REF!,27,FALSE),)</f>
        <v>0</v>
      </c>
      <c r="AB4" s="8">
        <f>IFERROR(VLOOKUP($A4,#REF!,28,FALSE),)</f>
        <v>0</v>
      </c>
    </row>
    <row r="5" spans="1:28" x14ac:dyDescent="0.2">
      <c r="A5" s="8">
        <f>Data!A187</f>
        <v>0</v>
      </c>
      <c r="B5" s="9">
        <f>IFERROR(VLOOKUP($A5,#REF!,34,FALSE),)</f>
        <v>0</v>
      </c>
      <c r="C5" s="9">
        <f>IFERROR(VLOOKUP($A5,#REF!,2,FALSE),)</f>
        <v>0</v>
      </c>
      <c r="D5" s="9">
        <f>IFERROR(VLOOKUP($A5,#REF!,3,FALSE),)</f>
        <v>0</v>
      </c>
      <c r="E5" s="9">
        <f>IFERROR(VLOOKUP($A5,#REF!,4,FALSE),)</f>
        <v>0</v>
      </c>
      <c r="F5" s="9">
        <f>IFERROR(VLOOKUP($A5,#REF!,6,FALSE),)</f>
        <v>0</v>
      </c>
      <c r="G5" s="9">
        <f>IFERROR(VLOOKUP($A5,#REF!,7,FALSE),)</f>
        <v>0</v>
      </c>
      <c r="H5" s="8">
        <f>IFERROR(VLOOKUP($A5,#REF!,8,FALSE),)</f>
        <v>0</v>
      </c>
      <c r="I5" s="8">
        <f>IFERROR(VLOOKUP($A5,#REF!,9,FALSE),)</f>
        <v>0</v>
      </c>
      <c r="J5" s="8">
        <f>IFERROR(VLOOKUP($A5,#REF!,10,FALSE),)</f>
        <v>0</v>
      </c>
      <c r="K5" s="8">
        <f>IFERROR(VLOOKUP($A5,#REF!,11,FALSE),)</f>
        <v>0</v>
      </c>
      <c r="L5" s="8">
        <f>IFERROR(VLOOKUP($A5,#REF!,12,FALSE),)</f>
        <v>0</v>
      </c>
      <c r="M5" s="8">
        <f>IFERROR(VLOOKUP($A5,#REF!,13,FALSE),)</f>
        <v>0</v>
      </c>
      <c r="N5" s="8">
        <f>IFERROR(VLOOKUP($A5,#REF!,14,FALSE),)</f>
        <v>0</v>
      </c>
      <c r="O5" s="8">
        <f>IFERROR(VLOOKUP($A5,#REF!,15,FALSE),)</f>
        <v>0</v>
      </c>
      <c r="P5" s="8">
        <f>IFERROR(VLOOKUP($A5,#REF!,16,FALSE),)</f>
        <v>0</v>
      </c>
      <c r="Q5" s="8">
        <f>IFERROR(VLOOKUP($A5,#REF!,17,FALSE),)</f>
        <v>0</v>
      </c>
      <c r="R5" s="8">
        <f>IFERROR(VLOOKUP($A5,#REF!,18,FALSE),)</f>
        <v>0</v>
      </c>
      <c r="S5" s="8">
        <f>IFERROR(VLOOKUP($A5,#REF!,19,FALSE),)</f>
        <v>0</v>
      </c>
      <c r="T5" s="8">
        <f>IFERROR(VLOOKUP($A5,#REF!,20,FALSE),)</f>
        <v>0</v>
      </c>
      <c r="U5" s="8">
        <f>IFERROR(VLOOKUP($A5,#REF!,21,FALSE),)</f>
        <v>0</v>
      </c>
      <c r="V5" s="8">
        <f>IFERROR(VLOOKUP($A5,#REF!,22,FALSE),)</f>
        <v>0</v>
      </c>
      <c r="W5" s="8">
        <f>IFERROR(VLOOKUP($A5,#REF!,23,FALSE),)</f>
        <v>0</v>
      </c>
      <c r="X5" s="8">
        <f>IFERROR(VLOOKUP($A5,#REF!,24,FALSE),)</f>
        <v>0</v>
      </c>
      <c r="Y5" s="8">
        <f>IFERROR(VLOOKUP($A5,#REF!,25,FALSE),)</f>
        <v>0</v>
      </c>
      <c r="Z5" s="8">
        <f>IFERROR(VLOOKUP($A5,#REF!,26,FALSE),)</f>
        <v>0</v>
      </c>
      <c r="AA5" s="8">
        <f>IFERROR(VLOOKUP($A5,#REF!,27,FALSE),)</f>
        <v>0</v>
      </c>
      <c r="AB5" s="8">
        <f>IFERROR(VLOOKUP($A5,#REF!,28,FALSE),)</f>
        <v>0</v>
      </c>
    </row>
    <row r="6" spans="1:28" x14ac:dyDescent="0.2">
      <c r="A6" s="8">
        <f>Data!A188</f>
        <v>0</v>
      </c>
      <c r="B6" s="9">
        <f>IFERROR(VLOOKUP($A6,#REF!,34,FALSE),)</f>
        <v>0</v>
      </c>
      <c r="C6" s="9">
        <f>IFERROR(VLOOKUP($A6,#REF!,2,FALSE),)</f>
        <v>0</v>
      </c>
      <c r="D6" s="9">
        <f>IFERROR(VLOOKUP($A6,#REF!,3,FALSE),)</f>
        <v>0</v>
      </c>
      <c r="E6" s="9">
        <f>IFERROR(VLOOKUP($A6,#REF!,4,FALSE),)</f>
        <v>0</v>
      </c>
      <c r="F6" s="9">
        <f>IFERROR(VLOOKUP($A6,#REF!,6,FALSE),)</f>
        <v>0</v>
      </c>
      <c r="G6" s="9">
        <f>IFERROR(VLOOKUP($A6,#REF!,7,FALSE),)</f>
        <v>0</v>
      </c>
      <c r="H6" s="8">
        <f>IFERROR(VLOOKUP($A6,#REF!,8,FALSE),)</f>
        <v>0</v>
      </c>
      <c r="I6" s="8">
        <f>IFERROR(VLOOKUP($A6,#REF!,9,FALSE),)</f>
        <v>0</v>
      </c>
      <c r="J6" s="8">
        <f>IFERROR(VLOOKUP($A6,#REF!,10,FALSE),)</f>
        <v>0</v>
      </c>
      <c r="K6" s="8">
        <f>IFERROR(VLOOKUP($A6,#REF!,11,FALSE),)</f>
        <v>0</v>
      </c>
      <c r="L6" s="8">
        <f>IFERROR(VLOOKUP($A6,#REF!,12,FALSE),)</f>
        <v>0</v>
      </c>
      <c r="M6" s="8">
        <f>IFERROR(VLOOKUP($A6,#REF!,13,FALSE),)</f>
        <v>0</v>
      </c>
      <c r="N6" s="8">
        <f>IFERROR(VLOOKUP($A6,#REF!,14,FALSE),)</f>
        <v>0</v>
      </c>
      <c r="O6" s="8">
        <f>IFERROR(VLOOKUP($A6,#REF!,15,FALSE),)</f>
        <v>0</v>
      </c>
      <c r="P6" s="8">
        <f>IFERROR(VLOOKUP($A6,#REF!,16,FALSE),)</f>
        <v>0</v>
      </c>
      <c r="Q6" s="8">
        <f>IFERROR(VLOOKUP($A6,#REF!,17,FALSE),)</f>
        <v>0</v>
      </c>
      <c r="R6" s="8">
        <f>IFERROR(VLOOKUP($A6,#REF!,18,FALSE),)</f>
        <v>0</v>
      </c>
      <c r="S6" s="8">
        <f>IFERROR(VLOOKUP($A6,#REF!,19,FALSE),)</f>
        <v>0</v>
      </c>
      <c r="T6" s="8">
        <f>IFERROR(VLOOKUP($A6,#REF!,20,FALSE),)</f>
        <v>0</v>
      </c>
      <c r="U6" s="8">
        <f>IFERROR(VLOOKUP($A6,#REF!,21,FALSE),)</f>
        <v>0</v>
      </c>
      <c r="V6" s="8">
        <f>IFERROR(VLOOKUP($A6,#REF!,22,FALSE),)</f>
        <v>0</v>
      </c>
      <c r="W6" s="8">
        <f>IFERROR(VLOOKUP($A6,#REF!,23,FALSE),)</f>
        <v>0</v>
      </c>
      <c r="X6" s="8">
        <f>IFERROR(VLOOKUP($A6,#REF!,24,FALSE),)</f>
        <v>0</v>
      </c>
      <c r="Y6" s="8">
        <f>IFERROR(VLOOKUP($A6,#REF!,25,FALSE),)</f>
        <v>0</v>
      </c>
      <c r="Z6" s="8">
        <f>IFERROR(VLOOKUP($A6,#REF!,26,FALSE),)</f>
        <v>0</v>
      </c>
      <c r="AA6" s="8">
        <f>IFERROR(VLOOKUP($A6,#REF!,27,FALSE),)</f>
        <v>0</v>
      </c>
      <c r="AB6" s="8">
        <f>IFERROR(VLOOKUP($A6,#REF!,28,FALSE),)</f>
        <v>0</v>
      </c>
    </row>
    <row r="7" spans="1:28" x14ac:dyDescent="0.2">
      <c r="A7" s="8">
        <f>Data!A189</f>
        <v>0</v>
      </c>
      <c r="B7" s="9">
        <f>IFERROR(VLOOKUP($A7,#REF!,34,FALSE),)</f>
        <v>0</v>
      </c>
      <c r="C7" s="9">
        <f>IFERROR(VLOOKUP($A7,#REF!,2,FALSE),)</f>
        <v>0</v>
      </c>
      <c r="D7" s="9">
        <f>IFERROR(VLOOKUP($A7,#REF!,3,FALSE),)</f>
        <v>0</v>
      </c>
      <c r="E7" s="9">
        <f>IFERROR(VLOOKUP($A7,#REF!,4,FALSE),)</f>
        <v>0</v>
      </c>
      <c r="F7" s="9">
        <f>IFERROR(VLOOKUP($A7,#REF!,6,FALSE),)</f>
        <v>0</v>
      </c>
      <c r="G7" s="9">
        <f>IFERROR(VLOOKUP($A7,#REF!,7,FALSE),)</f>
        <v>0</v>
      </c>
      <c r="H7" s="8">
        <f>IFERROR(VLOOKUP($A7,#REF!,8,FALSE),)</f>
        <v>0</v>
      </c>
      <c r="I7" s="8">
        <f>IFERROR(VLOOKUP($A7,#REF!,9,FALSE),)</f>
        <v>0</v>
      </c>
      <c r="J7" s="8">
        <f>IFERROR(VLOOKUP($A7,#REF!,10,FALSE),)</f>
        <v>0</v>
      </c>
      <c r="K7" s="8">
        <f>IFERROR(VLOOKUP($A7,#REF!,11,FALSE),)</f>
        <v>0</v>
      </c>
      <c r="L7" s="8">
        <f>IFERROR(VLOOKUP($A7,#REF!,12,FALSE),)</f>
        <v>0</v>
      </c>
      <c r="M7" s="8">
        <f>IFERROR(VLOOKUP($A7,#REF!,13,FALSE),)</f>
        <v>0</v>
      </c>
      <c r="N7" s="8">
        <f>IFERROR(VLOOKUP($A7,#REF!,14,FALSE),)</f>
        <v>0</v>
      </c>
      <c r="O7" s="8">
        <f>IFERROR(VLOOKUP($A7,#REF!,15,FALSE),)</f>
        <v>0</v>
      </c>
      <c r="P7" s="8">
        <f>IFERROR(VLOOKUP($A7,#REF!,16,FALSE),)</f>
        <v>0</v>
      </c>
      <c r="Q7" s="8">
        <f>IFERROR(VLOOKUP($A7,#REF!,17,FALSE),)</f>
        <v>0</v>
      </c>
      <c r="R7" s="8">
        <f>IFERROR(VLOOKUP($A7,#REF!,18,FALSE),)</f>
        <v>0</v>
      </c>
      <c r="S7" s="8">
        <f>IFERROR(VLOOKUP($A7,#REF!,19,FALSE),)</f>
        <v>0</v>
      </c>
      <c r="T7" s="8">
        <f>IFERROR(VLOOKUP($A7,#REF!,20,FALSE),)</f>
        <v>0</v>
      </c>
      <c r="U7" s="8">
        <f>IFERROR(VLOOKUP($A7,#REF!,21,FALSE),)</f>
        <v>0</v>
      </c>
      <c r="V7" s="8">
        <f>IFERROR(VLOOKUP($A7,#REF!,22,FALSE),)</f>
        <v>0</v>
      </c>
      <c r="W7" s="8">
        <f>IFERROR(VLOOKUP($A7,#REF!,23,FALSE),)</f>
        <v>0</v>
      </c>
      <c r="X7" s="8">
        <f>IFERROR(VLOOKUP($A7,#REF!,24,FALSE),)</f>
        <v>0</v>
      </c>
      <c r="Y7" s="8">
        <f>IFERROR(VLOOKUP($A7,#REF!,25,FALSE),)</f>
        <v>0</v>
      </c>
      <c r="Z7" s="8">
        <f>IFERROR(VLOOKUP($A7,#REF!,26,FALSE),)</f>
        <v>0</v>
      </c>
      <c r="AA7" s="8">
        <f>IFERROR(VLOOKUP($A7,#REF!,27,FALSE),)</f>
        <v>0</v>
      </c>
      <c r="AB7" s="8">
        <f>IFERROR(VLOOKUP($A7,#REF!,28,FALSE),)</f>
        <v>0</v>
      </c>
    </row>
    <row r="8" spans="1:28" x14ac:dyDescent="0.2">
      <c r="A8" s="8">
        <f>Data!A190</f>
        <v>0</v>
      </c>
      <c r="B8" s="9">
        <f>IFERROR(VLOOKUP($A8,#REF!,34,FALSE),)</f>
        <v>0</v>
      </c>
      <c r="C8" s="9">
        <f>IFERROR(VLOOKUP($A8,#REF!,2,FALSE),)</f>
        <v>0</v>
      </c>
      <c r="D8" s="9">
        <f>IFERROR(VLOOKUP($A8,#REF!,3,FALSE),)</f>
        <v>0</v>
      </c>
      <c r="E8" s="9">
        <f>IFERROR(VLOOKUP($A8,#REF!,4,FALSE),)</f>
        <v>0</v>
      </c>
      <c r="F8" s="9">
        <f>IFERROR(VLOOKUP($A8,#REF!,6,FALSE),)</f>
        <v>0</v>
      </c>
      <c r="G8" s="9">
        <f>IFERROR(VLOOKUP($A8,#REF!,7,FALSE),)</f>
        <v>0</v>
      </c>
      <c r="H8" s="8">
        <f>IFERROR(VLOOKUP($A8,#REF!,8,FALSE),)</f>
        <v>0</v>
      </c>
      <c r="I8" s="8">
        <f>IFERROR(VLOOKUP($A8,#REF!,9,FALSE),)</f>
        <v>0</v>
      </c>
      <c r="J8" s="8">
        <f>IFERROR(VLOOKUP($A8,#REF!,10,FALSE),)</f>
        <v>0</v>
      </c>
      <c r="K8" s="8">
        <f>IFERROR(VLOOKUP($A8,#REF!,11,FALSE),)</f>
        <v>0</v>
      </c>
      <c r="L8" s="8">
        <f>IFERROR(VLOOKUP($A8,#REF!,12,FALSE),)</f>
        <v>0</v>
      </c>
      <c r="M8" s="8">
        <f>IFERROR(VLOOKUP($A8,#REF!,13,FALSE),)</f>
        <v>0</v>
      </c>
      <c r="N8" s="8">
        <f>IFERROR(VLOOKUP($A8,#REF!,14,FALSE),)</f>
        <v>0</v>
      </c>
      <c r="O8" s="8">
        <f>IFERROR(VLOOKUP($A8,#REF!,15,FALSE),)</f>
        <v>0</v>
      </c>
      <c r="P8" s="8">
        <f>IFERROR(VLOOKUP($A8,#REF!,16,FALSE),)</f>
        <v>0</v>
      </c>
      <c r="Q8" s="8">
        <f>IFERROR(VLOOKUP($A8,#REF!,17,FALSE),)</f>
        <v>0</v>
      </c>
      <c r="R8" s="8">
        <f>IFERROR(VLOOKUP($A8,#REF!,18,FALSE),)</f>
        <v>0</v>
      </c>
      <c r="S8" s="8">
        <f>IFERROR(VLOOKUP($A8,#REF!,19,FALSE),)</f>
        <v>0</v>
      </c>
      <c r="T8" s="8">
        <f>IFERROR(VLOOKUP($A8,#REF!,20,FALSE),)</f>
        <v>0</v>
      </c>
      <c r="U8" s="8">
        <f>IFERROR(VLOOKUP($A8,#REF!,21,FALSE),)</f>
        <v>0</v>
      </c>
      <c r="V8" s="8">
        <f>IFERROR(VLOOKUP($A8,#REF!,22,FALSE),)</f>
        <v>0</v>
      </c>
      <c r="W8" s="8">
        <f>IFERROR(VLOOKUP($A8,#REF!,23,FALSE),)</f>
        <v>0</v>
      </c>
      <c r="X8" s="8">
        <f>IFERROR(VLOOKUP($A8,#REF!,24,FALSE),)</f>
        <v>0</v>
      </c>
      <c r="Y8" s="8">
        <f>IFERROR(VLOOKUP($A8,#REF!,25,FALSE),)</f>
        <v>0</v>
      </c>
      <c r="Z8" s="8">
        <f>IFERROR(VLOOKUP($A8,#REF!,26,FALSE),)</f>
        <v>0</v>
      </c>
      <c r="AA8" s="8">
        <f>IFERROR(VLOOKUP($A8,#REF!,27,FALSE),)</f>
        <v>0</v>
      </c>
      <c r="AB8" s="8">
        <f>IFERROR(VLOOKUP($A8,#REF!,28,FALSE),)</f>
        <v>0</v>
      </c>
    </row>
    <row r="9" spans="1:28" x14ac:dyDescent="0.2">
      <c r="A9" s="8">
        <f>Data!A191</f>
        <v>0</v>
      </c>
      <c r="B9" s="9">
        <f>IFERROR(VLOOKUP($A9,#REF!,34,FALSE),)</f>
        <v>0</v>
      </c>
      <c r="C9" s="9">
        <f>IFERROR(VLOOKUP($A9,#REF!,2,FALSE),)</f>
        <v>0</v>
      </c>
      <c r="D9" s="9">
        <f>IFERROR(VLOOKUP($A9,#REF!,3,FALSE),)</f>
        <v>0</v>
      </c>
      <c r="E9" s="9">
        <f>IFERROR(VLOOKUP($A9,#REF!,4,FALSE),)</f>
        <v>0</v>
      </c>
      <c r="F9" s="9">
        <f>IFERROR(VLOOKUP($A9,#REF!,6,FALSE),)</f>
        <v>0</v>
      </c>
      <c r="G9" s="9">
        <f>IFERROR(VLOOKUP($A9,#REF!,7,FALSE),)</f>
        <v>0</v>
      </c>
      <c r="H9" s="8">
        <f>IFERROR(VLOOKUP($A9,#REF!,8,FALSE),)</f>
        <v>0</v>
      </c>
      <c r="I9" s="8">
        <f>IFERROR(VLOOKUP($A9,#REF!,9,FALSE),)</f>
        <v>0</v>
      </c>
      <c r="J9" s="8">
        <f>IFERROR(VLOOKUP($A9,#REF!,10,FALSE),)</f>
        <v>0</v>
      </c>
      <c r="K9" s="8">
        <f>IFERROR(VLOOKUP($A9,#REF!,11,FALSE),)</f>
        <v>0</v>
      </c>
      <c r="L9" s="8">
        <f>IFERROR(VLOOKUP($A9,#REF!,12,FALSE),)</f>
        <v>0</v>
      </c>
      <c r="M9" s="8">
        <f>IFERROR(VLOOKUP($A9,#REF!,13,FALSE),)</f>
        <v>0</v>
      </c>
      <c r="N9" s="8">
        <f>IFERROR(VLOOKUP($A9,#REF!,14,FALSE),)</f>
        <v>0</v>
      </c>
      <c r="O9" s="8">
        <f>IFERROR(VLOOKUP($A9,#REF!,15,FALSE),)</f>
        <v>0</v>
      </c>
      <c r="P9" s="8">
        <f>IFERROR(VLOOKUP($A9,#REF!,16,FALSE),)</f>
        <v>0</v>
      </c>
      <c r="Q9" s="8">
        <f>IFERROR(VLOOKUP($A9,#REF!,17,FALSE),)</f>
        <v>0</v>
      </c>
      <c r="R9" s="8">
        <f>IFERROR(VLOOKUP($A9,#REF!,18,FALSE),)</f>
        <v>0</v>
      </c>
      <c r="S9" s="8">
        <f>IFERROR(VLOOKUP($A9,#REF!,19,FALSE),)</f>
        <v>0</v>
      </c>
      <c r="T9" s="8">
        <f>IFERROR(VLOOKUP($A9,#REF!,20,FALSE),)</f>
        <v>0</v>
      </c>
      <c r="U9" s="8">
        <f>IFERROR(VLOOKUP($A9,#REF!,21,FALSE),)</f>
        <v>0</v>
      </c>
      <c r="V9" s="8">
        <f>IFERROR(VLOOKUP($A9,#REF!,22,FALSE),)</f>
        <v>0</v>
      </c>
      <c r="W9" s="8">
        <f>IFERROR(VLOOKUP($A9,#REF!,23,FALSE),)</f>
        <v>0</v>
      </c>
      <c r="X9" s="8">
        <f>IFERROR(VLOOKUP($A9,#REF!,24,FALSE),)</f>
        <v>0</v>
      </c>
      <c r="Y9" s="8">
        <f>IFERROR(VLOOKUP($A9,#REF!,25,FALSE),)</f>
        <v>0</v>
      </c>
      <c r="Z9" s="8">
        <f>IFERROR(VLOOKUP($A9,#REF!,26,FALSE),)</f>
        <v>0</v>
      </c>
      <c r="AA9" s="8">
        <f>IFERROR(VLOOKUP($A9,#REF!,27,FALSE),)</f>
        <v>0</v>
      </c>
      <c r="AB9" s="8">
        <f>IFERROR(VLOOKUP($A9,#REF!,28,FALSE),)</f>
        <v>0</v>
      </c>
    </row>
    <row r="10" spans="1:28" x14ac:dyDescent="0.2">
      <c r="A10" s="8">
        <f>Data!A192</f>
        <v>0</v>
      </c>
      <c r="B10" s="9">
        <f>IFERROR(VLOOKUP($A10,#REF!,34,FALSE),)</f>
        <v>0</v>
      </c>
      <c r="C10" s="9">
        <f>IFERROR(VLOOKUP($A10,#REF!,2,FALSE),)</f>
        <v>0</v>
      </c>
      <c r="D10" s="9">
        <f>IFERROR(VLOOKUP($A10,#REF!,3,FALSE),)</f>
        <v>0</v>
      </c>
      <c r="E10" s="9">
        <f>IFERROR(VLOOKUP($A10,#REF!,4,FALSE),)</f>
        <v>0</v>
      </c>
      <c r="F10" s="9">
        <f>IFERROR(VLOOKUP($A10,#REF!,6,FALSE),)</f>
        <v>0</v>
      </c>
      <c r="G10" s="9">
        <f>IFERROR(VLOOKUP($A10,#REF!,7,FALSE),)</f>
        <v>0</v>
      </c>
      <c r="H10" s="8">
        <f>IFERROR(VLOOKUP($A10,#REF!,8,FALSE),)</f>
        <v>0</v>
      </c>
      <c r="I10" s="8">
        <f>IFERROR(VLOOKUP($A10,#REF!,9,FALSE),)</f>
        <v>0</v>
      </c>
      <c r="J10" s="8">
        <f>IFERROR(VLOOKUP($A10,#REF!,10,FALSE),)</f>
        <v>0</v>
      </c>
      <c r="K10" s="8">
        <f>IFERROR(VLOOKUP($A10,#REF!,11,FALSE),)</f>
        <v>0</v>
      </c>
      <c r="L10" s="8">
        <f>IFERROR(VLOOKUP($A10,#REF!,12,FALSE),)</f>
        <v>0</v>
      </c>
      <c r="M10" s="8">
        <f>IFERROR(VLOOKUP($A10,#REF!,13,FALSE),)</f>
        <v>0</v>
      </c>
      <c r="N10" s="8">
        <f>IFERROR(VLOOKUP($A10,#REF!,14,FALSE),)</f>
        <v>0</v>
      </c>
      <c r="O10" s="8">
        <f>IFERROR(VLOOKUP($A10,#REF!,15,FALSE),)</f>
        <v>0</v>
      </c>
      <c r="P10" s="8">
        <f>IFERROR(VLOOKUP($A10,#REF!,16,FALSE),)</f>
        <v>0</v>
      </c>
      <c r="Q10" s="8">
        <f>IFERROR(VLOOKUP($A10,#REF!,17,FALSE),)</f>
        <v>0</v>
      </c>
      <c r="R10" s="8">
        <f>IFERROR(VLOOKUP($A10,#REF!,18,FALSE),)</f>
        <v>0</v>
      </c>
      <c r="S10" s="8">
        <f>IFERROR(VLOOKUP($A10,#REF!,19,FALSE),)</f>
        <v>0</v>
      </c>
      <c r="T10" s="8">
        <f>IFERROR(VLOOKUP($A10,#REF!,20,FALSE),)</f>
        <v>0</v>
      </c>
      <c r="U10" s="8">
        <f>IFERROR(VLOOKUP($A10,#REF!,21,FALSE),)</f>
        <v>0</v>
      </c>
      <c r="V10" s="8">
        <f>IFERROR(VLOOKUP($A10,#REF!,22,FALSE),)</f>
        <v>0</v>
      </c>
      <c r="W10" s="8">
        <f>IFERROR(VLOOKUP($A10,#REF!,23,FALSE),)</f>
        <v>0</v>
      </c>
      <c r="X10" s="8">
        <f>IFERROR(VLOOKUP($A10,#REF!,24,FALSE),)</f>
        <v>0</v>
      </c>
      <c r="Y10" s="8">
        <f>IFERROR(VLOOKUP($A10,#REF!,25,FALSE),)</f>
        <v>0</v>
      </c>
      <c r="Z10" s="8">
        <f>IFERROR(VLOOKUP($A10,#REF!,26,FALSE),)</f>
        <v>0</v>
      </c>
      <c r="AA10" s="8">
        <f>IFERROR(VLOOKUP($A10,#REF!,27,FALSE),)</f>
        <v>0</v>
      </c>
      <c r="AB10" s="8">
        <f>IFERROR(VLOOKUP($A10,#REF!,28,FALSE),)</f>
        <v>0</v>
      </c>
    </row>
    <row r="11" spans="1:28" x14ac:dyDescent="0.2">
      <c r="A11" s="8">
        <f>Data!A193</f>
        <v>0</v>
      </c>
      <c r="B11" s="9">
        <f>IFERROR(VLOOKUP($A11,#REF!,34,FALSE),)</f>
        <v>0</v>
      </c>
      <c r="C11" s="9">
        <f>IFERROR(VLOOKUP($A11,#REF!,2,FALSE),)</f>
        <v>0</v>
      </c>
      <c r="D11" s="9">
        <f>IFERROR(VLOOKUP($A11,#REF!,3,FALSE),)</f>
        <v>0</v>
      </c>
      <c r="E11" s="9">
        <f>IFERROR(VLOOKUP($A11,#REF!,4,FALSE),)</f>
        <v>0</v>
      </c>
      <c r="F11" s="9">
        <f>IFERROR(VLOOKUP($A11,#REF!,6,FALSE),)</f>
        <v>0</v>
      </c>
      <c r="G11" s="9">
        <f>IFERROR(VLOOKUP($A11,#REF!,7,FALSE),)</f>
        <v>0</v>
      </c>
      <c r="H11" s="8">
        <f>IFERROR(VLOOKUP($A11,#REF!,8,FALSE),)</f>
        <v>0</v>
      </c>
      <c r="I11" s="8">
        <f>IFERROR(VLOOKUP($A11,#REF!,9,FALSE),)</f>
        <v>0</v>
      </c>
      <c r="J11" s="8">
        <f>IFERROR(VLOOKUP($A11,#REF!,10,FALSE),)</f>
        <v>0</v>
      </c>
      <c r="K11" s="8">
        <f>IFERROR(VLOOKUP($A11,#REF!,11,FALSE),)</f>
        <v>0</v>
      </c>
      <c r="L11" s="8">
        <f>IFERROR(VLOOKUP($A11,#REF!,12,FALSE),)</f>
        <v>0</v>
      </c>
      <c r="M11" s="8">
        <f>IFERROR(VLOOKUP($A11,#REF!,13,FALSE),)</f>
        <v>0</v>
      </c>
      <c r="N11" s="8">
        <f>IFERROR(VLOOKUP($A11,#REF!,14,FALSE),)</f>
        <v>0</v>
      </c>
      <c r="O11" s="8">
        <f>IFERROR(VLOOKUP($A11,#REF!,15,FALSE),)</f>
        <v>0</v>
      </c>
      <c r="P11" s="8">
        <f>IFERROR(VLOOKUP($A11,#REF!,16,FALSE),)</f>
        <v>0</v>
      </c>
      <c r="Q11" s="8">
        <f>IFERROR(VLOOKUP($A11,#REF!,17,FALSE),)</f>
        <v>0</v>
      </c>
      <c r="R11" s="8">
        <f>IFERROR(VLOOKUP($A11,#REF!,18,FALSE),)</f>
        <v>0</v>
      </c>
      <c r="S11" s="8">
        <f>IFERROR(VLOOKUP($A11,#REF!,19,FALSE),)</f>
        <v>0</v>
      </c>
      <c r="T11" s="8">
        <f>IFERROR(VLOOKUP($A11,#REF!,20,FALSE),)</f>
        <v>0</v>
      </c>
      <c r="U11" s="8">
        <f>IFERROR(VLOOKUP($A11,#REF!,21,FALSE),)</f>
        <v>0</v>
      </c>
      <c r="V11" s="8">
        <f>IFERROR(VLOOKUP($A11,#REF!,22,FALSE),)</f>
        <v>0</v>
      </c>
      <c r="W11" s="8">
        <f>IFERROR(VLOOKUP($A11,#REF!,23,FALSE),)</f>
        <v>0</v>
      </c>
      <c r="X11" s="8">
        <f>IFERROR(VLOOKUP($A11,#REF!,24,FALSE),)</f>
        <v>0</v>
      </c>
      <c r="Y11" s="8">
        <f>IFERROR(VLOOKUP($A11,#REF!,25,FALSE),)</f>
        <v>0</v>
      </c>
      <c r="Z11" s="8">
        <f>IFERROR(VLOOKUP($A11,#REF!,26,FALSE),)</f>
        <v>0</v>
      </c>
      <c r="AA11" s="8">
        <f>IFERROR(VLOOKUP($A11,#REF!,27,FALSE),)</f>
        <v>0</v>
      </c>
      <c r="AB11" s="8">
        <f>IFERROR(VLOOKUP($A11,#REF!,28,FALSE),)</f>
        <v>0</v>
      </c>
    </row>
    <row r="12" spans="1:28" x14ac:dyDescent="0.2">
      <c r="A12" s="8">
        <f>Data!A194</f>
        <v>0</v>
      </c>
      <c r="B12" s="9">
        <f>IFERROR(VLOOKUP($A12,#REF!,34,FALSE),)</f>
        <v>0</v>
      </c>
      <c r="C12" s="9">
        <f>IFERROR(VLOOKUP($A12,#REF!,2,FALSE),)</f>
        <v>0</v>
      </c>
      <c r="D12" s="9">
        <f>IFERROR(VLOOKUP($A12,#REF!,3,FALSE),)</f>
        <v>0</v>
      </c>
      <c r="E12" s="9">
        <f>IFERROR(VLOOKUP($A12,#REF!,4,FALSE),)</f>
        <v>0</v>
      </c>
      <c r="F12" s="9">
        <f>IFERROR(VLOOKUP($A12,#REF!,6,FALSE),)</f>
        <v>0</v>
      </c>
      <c r="G12" s="9">
        <f>IFERROR(VLOOKUP($A12,#REF!,7,FALSE),)</f>
        <v>0</v>
      </c>
      <c r="H12" s="8">
        <f>IFERROR(VLOOKUP($A12,#REF!,8,FALSE),)</f>
        <v>0</v>
      </c>
      <c r="I12" s="8">
        <f>IFERROR(VLOOKUP($A12,#REF!,9,FALSE),)</f>
        <v>0</v>
      </c>
      <c r="J12" s="8">
        <f>IFERROR(VLOOKUP($A12,#REF!,10,FALSE),)</f>
        <v>0</v>
      </c>
      <c r="K12" s="8">
        <f>IFERROR(VLOOKUP($A12,#REF!,11,FALSE),)</f>
        <v>0</v>
      </c>
      <c r="L12" s="8">
        <f>IFERROR(VLOOKUP($A12,#REF!,12,FALSE),)</f>
        <v>0</v>
      </c>
      <c r="M12" s="8">
        <f>IFERROR(VLOOKUP($A12,#REF!,13,FALSE),)</f>
        <v>0</v>
      </c>
      <c r="N12" s="8">
        <f>IFERROR(VLOOKUP($A12,#REF!,14,FALSE),)</f>
        <v>0</v>
      </c>
      <c r="O12" s="8">
        <f>IFERROR(VLOOKUP($A12,#REF!,15,FALSE),)</f>
        <v>0</v>
      </c>
      <c r="P12" s="8">
        <f>IFERROR(VLOOKUP($A12,#REF!,16,FALSE),)</f>
        <v>0</v>
      </c>
      <c r="Q12" s="8">
        <f>IFERROR(VLOOKUP($A12,#REF!,17,FALSE),)</f>
        <v>0</v>
      </c>
      <c r="R12" s="8">
        <f>IFERROR(VLOOKUP($A12,#REF!,18,FALSE),)</f>
        <v>0</v>
      </c>
      <c r="S12" s="8">
        <f>IFERROR(VLOOKUP($A12,#REF!,19,FALSE),)</f>
        <v>0</v>
      </c>
      <c r="T12" s="8">
        <f>IFERROR(VLOOKUP($A12,#REF!,20,FALSE),)</f>
        <v>0</v>
      </c>
      <c r="U12" s="8">
        <f>IFERROR(VLOOKUP($A12,#REF!,21,FALSE),)</f>
        <v>0</v>
      </c>
      <c r="V12" s="8">
        <f>IFERROR(VLOOKUP($A12,#REF!,22,FALSE),)</f>
        <v>0</v>
      </c>
      <c r="W12" s="8">
        <f>IFERROR(VLOOKUP($A12,#REF!,23,FALSE),)</f>
        <v>0</v>
      </c>
      <c r="X12" s="8">
        <f>IFERROR(VLOOKUP($A12,#REF!,24,FALSE),)</f>
        <v>0</v>
      </c>
      <c r="Y12" s="8">
        <f>IFERROR(VLOOKUP($A12,#REF!,25,FALSE),)</f>
        <v>0</v>
      </c>
      <c r="Z12" s="8">
        <f>IFERROR(VLOOKUP($A12,#REF!,26,FALSE),)</f>
        <v>0</v>
      </c>
      <c r="AA12" s="8">
        <f>IFERROR(VLOOKUP($A12,#REF!,27,FALSE),)</f>
        <v>0</v>
      </c>
      <c r="AB12" s="8">
        <f>IFERROR(VLOOKUP($A12,#REF!,28,FALSE),)</f>
        <v>0</v>
      </c>
    </row>
    <row r="13" spans="1:28" x14ac:dyDescent="0.2">
      <c r="A13" s="8">
        <f>Data!A195</f>
        <v>0</v>
      </c>
      <c r="B13" s="9">
        <f>IFERROR(VLOOKUP($A13,#REF!,34,FALSE),)</f>
        <v>0</v>
      </c>
      <c r="C13" s="9">
        <f>IFERROR(VLOOKUP($A13,#REF!,2,FALSE),)</f>
        <v>0</v>
      </c>
      <c r="D13" s="9">
        <f>IFERROR(VLOOKUP($A13,#REF!,3,FALSE),)</f>
        <v>0</v>
      </c>
      <c r="E13" s="9">
        <f>IFERROR(VLOOKUP($A13,#REF!,4,FALSE),)</f>
        <v>0</v>
      </c>
      <c r="F13" s="9">
        <f>IFERROR(VLOOKUP($A13,#REF!,6,FALSE),)</f>
        <v>0</v>
      </c>
      <c r="G13" s="9">
        <f>IFERROR(VLOOKUP($A13,#REF!,7,FALSE),)</f>
        <v>0</v>
      </c>
      <c r="H13" s="8">
        <f>IFERROR(VLOOKUP($A13,#REF!,8,FALSE),)</f>
        <v>0</v>
      </c>
      <c r="I13" s="8">
        <f>IFERROR(VLOOKUP($A13,#REF!,9,FALSE),)</f>
        <v>0</v>
      </c>
      <c r="J13" s="8">
        <f>IFERROR(VLOOKUP($A13,#REF!,10,FALSE),)</f>
        <v>0</v>
      </c>
      <c r="K13" s="8">
        <f>IFERROR(VLOOKUP($A13,#REF!,11,FALSE),)</f>
        <v>0</v>
      </c>
      <c r="L13" s="8">
        <f>IFERROR(VLOOKUP($A13,#REF!,12,FALSE),)</f>
        <v>0</v>
      </c>
      <c r="M13" s="8">
        <f>IFERROR(VLOOKUP($A13,#REF!,13,FALSE),)</f>
        <v>0</v>
      </c>
      <c r="N13" s="8">
        <f>IFERROR(VLOOKUP($A13,#REF!,14,FALSE),)</f>
        <v>0</v>
      </c>
      <c r="O13" s="8">
        <f>IFERROR(VLOOKUP($A13,#REF!,15,FALSE),)</f>
        <v>0</v>
      </c>
      <c r="P13" s="8">
        <f>IFERROR(VLOOKUP($A13,#REF!,16,FALSE),)</f>
        <v>0</v>
      </c>
      <c r="Q13" s="8">
        <f>IFERROR(VLOOKUP($A13,#REF!,17,FALSE),)</f>
        <v>0</v>
      </c>
      <c r="R13" s="8">
        <f>IFERROR(VLOOKUP($A13,#REF!,18,FALSE),)</f>
        <v>0</v>
      </c>
      <c r="S13" s="8">
        <f>IFERROR(VLOOKUP($A13,#REF!,19,FALSE),)</f>
        <v>0</v>
      </c>
      <c r="T13" s="8">
        <f>IFERROR(VLOOKUP($A13,#REF!,20,FALSE),)</f>
        <v>0</v>
      </c>
      <c r="U13" s="8">
        <f>IFERROR(VLOOKUP($A13,#REF!,21,FALSE),)</f>
        <v>0</v>
      </c>
      <c r="V13" s="8">
        <f>IFERROR(VLOOKUP($A13,#REF!,22,FALSE),)</f>
        <v>0</v>
      </c>
      <c r="W13" s="8">
        <f>IFERROR(VLOOKUP($A13,#REF!,23,FALSE),)</f>
        <v>0</v>
      </c>
      <c r="X13" s="8">
        <f>IFERROR(VLOOKUP($A13,#REF!,24,FALSE),)</f>
        <v>0</v>
      </c>
      <c r="Y13" s="8">
        <f>IFERROR(VLOOKUP($A13,#REF!,25,FALSE),)</f>
        <v>0</v>
      </c>
      <c r="Z13" s="8">
        <f>IFERROR(VLOOKUP($A13,#REF!,26,FALSE),)</f>
        <v>0</v>
      </c>
      <c r="AA13" s="8">
        <f>IFERROR(VLOOKUP($A13,#REF!,27,FALSE),)</f>
        <v>0</v>
      </c>
      <c r="AB13" s="8">
        <f>IFERROR(VLOOKUP($A13,#REF!,28,FALSE),)</f>
        <v>0</v>
      </c>
    </row>
    <row r="14" spans="1:28" x14ac:dyDescent="0.2">
      <c r="A14" s="10"/>
    </row>
    <row r="17" spans="21:21" x14ac:dyDescent="0.2">
      <c r="U17" s="1"/>
    </row>
    <row r="18" spans="21:21" x14ac:dyDescent="0.2">
      <c r="U18" s="23"/>
    </row>
    <row r="19" spans="21:21" x14ac:dyDescent="0.2">
      <c r="U19" s="23"/>
    </row>
  </sheetData>
  <pageMargins left="0.7" right="0.7" top="0.75" bottom="0.75" header="0.3" footer="0.3"/>
  <pageSetup scale="87"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6574C-075B-494A-9D9D-A72DE99307EF}">
  <sheetPr>
    <tabColor theme="9" tint="0.39997558519241921"/>
    <pageSetUpPr fitToPage="1"/>
  </sheetPr>
  <dimension ref="A1:AB19"/>
  <sheetViews>
    <sheetView zoomScale="109" zoomScaleNormal="70" workbookViewId="0">
      <selection activeCell="N1" sqref="N1:N1048576"/>
    </sheetView>
  </sheetViews>
  <sheetFormatPr defaultColWidth="9.14453125" defaultRowHeight="15" x14ac:dyDescent="0.2"/>
  <cols>
    <col min="1" max="5" width="8.47265625" customWidth="1"/>
    <col min="6" max="6" width="11.703125" bestFit="1" customWidth="1"/>
    <col min="7" max="7" width="16.6796875" customWidth="1"/>
    <col min="8" max="9" width="13.046875" hidden="1" customWidth="1"/>
    <col min="10" max="10" width="13.44921875" hidden="1" customWidth="1"/>
    <col min="11" max="11" width="11.56640625" hidden="1" customWidth="1"/>
    <col min="12" max="12" width="8.7421875" hidden="1" customWidth="1"/>
    <col min="13" max="13" width="9.4140625" hidden="1" customWidth="1"/>
    <col min="14" max="14" width="9.68359375" hidden="1" customWidth="1"/>
    <col min="15" max="15" width="9.68359375" bestFit="1" customWidth="1"/>
    <col min="16" max="16" width="8.47265625" bestFit="1" customWidth="1"/>
    <col min="17" max="17" width="9.4140625" bestFit="1" customWidth="1"/>
    <col min="18" max="19" width="9.4140625" hidden="1" customWidth="1"/>
    <col min="20" max="21" width="8.47265625" hidden="1" customWidth="1"/>
    <col min="22" max="25" width="9.4140625" hidden="1" customWidth="1"/>
    <col min="26" max="28" width="10.4921875" hidden="1" customWidth="1"/>
    <col min="29" max="29" width="9.14453125" customWidth="1"/>
  </cols>
  <sheetData>
    <row r="1" spans="1:28" ht="19.5" thickBot="1" x14ac:dyDescent="0.3">
      <c r="A1" s="7" t="str">
        <f>E4</f>
        <v>Brent</v>
      </c>
      <c r="B1" s="6"/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0.23</v>
      </c>
      <c r="C3" s="12"/>
      <c r="D3" s="14"/>
      <c r="E3" s="12"/>
      <c r="F3" s="12"/>
      <c r="G3" s="12"/>
      <c r="H3" s="11">
        <f>'Rain Totals'!H2</f>
        <v>0</v>
      </c>
      <c r="I3" s="11">
        <f>'Rain Totals'!I2</f>
        <v>0.03</v>
      </c>
      <c r="J3" s="11">
        <f>'Rain Totals'!J2</f>
        <v>0</v>
      </c>
      <c r="K3" s="11">
        <f>'Rain Totals'!K2</f>
        <v>0</v>
      </c>
      <c r="L3" s="11">
        <f>'Rain Totals'!L2</f>
        <v>0.2</v>
      </c>
      <c r="M3" s="11">
        <f>'Rain Totals'!M2</f>
        <v>0</v>
      </c>
      <c r="N3" s="11">
        <f>'Rain Totals'!N2</f>
        <v>0</v>
      </c>
      <c r="O3" s="11">
        <f>'Rain Totals'!O2</f>
        <v>0</v>
      </c>
      <c r="P3" s="11">
        <f>'Rain Totals'!P2</f>
        <v>0</v>
      </c>
      <c r="Q3" s="11">
        <f>'Rain Totals'!Q2</f>
        <v>0</v>
      </c>
      <c r="R3" s="11">
        <f>'Rain Totals'!R2</f>
        <v>0</v>
      </c>
      <c r="S3" s="11">
        <f>'Rain Totals'!S2</f>
        <v>0</v>
      </c>
      <c r="T3" s="11">
        <f>'Rain Totals'!T2</f>
        <v>0</v>
      </c>
      <c r="U3" s="11">
        <f>'Rain Totals'!U2</f>
        <v>0</v>
      </c>
      <c r="V3" s="11">
        <f>'Rain Totals'!V2</f>
        <v>0</v>
      </c>
      <c r="W3" s="11">
        <f>'Rain Totals'!W2</f>
        <v>0</v>
      </c>
      <c r="X3" s="11">
        <f>'Rain Totals'!X2</f>
        <v>0</v>
      </c>
      <c r="Y3" s="11">
        <f>'Rain Totals'!Y2</f>
        <v>0</v>
      </c>
      <c r="Z3" s="11">
        <f>'Rain Totals'!Z2</f>
        <v>0</v>
      </c>
      <c r="AA3" s="11">
        <f>'Rain Totals'!AA2</f>
        <v>0</v>
      </c>
      <c r="AB3" s="11">
        <f>'Rain Totals'!AB2</f>
        <v>0</v>
      </c>
    </row>
    <row r="4" spans="1:28" x14ac:dyDescent="0.2">
      <c r="A4" s="8" t="str">
        <f>Data!A196</f>
        <v>.ET 20</v>
      </c>
      <c r="B4" s="9">
        <f>IFERROR(VLOOKUP($A4,Data!$1:$1048576,34,FALSE),)</f>
        <v>23.469999999999988</v>
      </c>
      <c r="C4" s="9" t="str">
        <f>IFERROR(VLOOKUP($A4,Data!$1:$1048576,2,FALSE),)</f>
        <v>Imperial</v>
      </c>
      <c r="D4" s="9" t="str">
        <f>IFERROR(VLOOKUP($A4,Data!$1:$1048576,3,FALSE),)</f>
        <v>20</v>
      </c>
      <c r="E4" s="9" t="str">
        <f>IFERROR(VLOOKUP($A4,Data!$1:$1048576,4,FALSE),)</f>
        <v>Brent</v>
      </c>
      <c r="F4" s="9" t="str">
        <f>IFERROR(VLOOKUP($A4,Data!$1:$1048576,6,FALSE),)</f>
        <v>Potatoes</v>
      </c>
      <c r="G4" s="9" t="str">
        <f>IFERROR(VLOOKUP($A4,Data!$1:$1048576,7,FALSE),)</f>
        <v>Norlands</v>
      </c>
      <c r="H4" s="8">
        <f>IFERROR(VLOOKUP($A4,Data!$1:$1048576,13,FALSE),)</f>
        <v>2.0399999999999991</v>
      </c>
      <c r="I4" s="8">
        <f>IFERROR(VLOOKUP($A4,Data!$1:$1048576,14,FALSE),)</f>
        <v>1.9100000000000001</v>
      </c>
      <c r="J4" s="8">
        <f>IFERROR(VLOOKUP($A4,Data!$1:$1048576,15,FALSE),)</f>
        <v>1.83</v>
      </c>
      <c r="K4" s="8">
        <f>IFERROR(VLOOKUP($A4,Data!$1:$1048576,16,FALSE),)</f>
        <v>1.7800000000000011</v>
      </c>
      <c r="L4" s="8">
        <f>IFERROR(VLOOKUP($A4,Data!$1:$1048576,17,FALSE),)</f>
        <v>1.5400000000000009</v>
      </c>
      <c r="M4" s="8">
        <f>IFERROR(VLOOKUP($A4,Data!$1:$1048576,18,FALSE),)</f>
        <v>1.5600000000000005</v>
      </c>
      <c r="N4" s="8">
        <f>IFERROR(VLOOKUP($A4,Data!$1:$1048576,19,FALSE),)</f>
        <v>1.629999999999999</v>
      </c>
      <c r="O4" s="8">
        <f>IFERROR(VLOOKUP($A4,Data!$1:$1048576,20,FALSE),)</f>
        <v>1.5899999999999981</v>
      </c>
      <c r="P4" s="8">
        <f>IFERROR(VLOOKUP($A4,Data!$1:$1048576,21,FALSE),)</f>
        <v>1.5700000000000003</v>
      </c>
      <c r="Q4" s="8">
        <f>IFERROR(VLOOKUP($A4,Data!$1:$1048576,22,FALSE),)</f>
        <v>1.759999999999998</v>
      </c>
      <c r="R4" s="8">
        <f>IFERROR(VLOOKUP($A4,Data!$1:$1048576,23,FALSE),)</f>
        <v>1.3699999999999939</v>
      </c>
      <c r="S4" s="8">
        <f>IFERROR(VLOOKUP($A4,Data!$1:$1048576,24,FALSE),)</f>
        <v>1.2899999999999956</v>
      </c>
      <c r="T4" s="8">
        <f>IFERROR(VLOOKUP($A4,Data!$1:$1048576,25,FALSE),)</f>
        <v>0.80000000000000071</v>
      </c>
      <c r="U4" s="8">
        <f>IFERROR(VLOOKUP($A4,Data!$1:$1048576,26,FALSE),)</f>
        <v>0.14000000000000057</v>
      </c>
      <c r="V4" s="8">
        <f>IFERROR(VLOOKUP($A4,Data!$1:$1048576,27,FALSE),)</f>
        <v>0</v>
      </c>
      <c r="W4" s="8">
        <f>IFERROR(VLOOKUP($A4,Data!$1:$1048576,28,FALSE),)</f>
        <v>0</v>
      </c>
      <c r="X4" s="8">
        <f>IFERROR(VLOOKUP($A4,Data!$1:$1048576,29,FALSE),)</f>
        <v>0</v>
      </c>
      <c r="Y4" s="8">
        <f>IFERROR(VLOOKUP($A4,Data!$1:$1048576,30,FALSE),)</f>
        <v>0</v>
      </c>
      <c r="Z4" s="8">
        <f>IFERROR(VLOOKUP($A4,Data!$1:$1048576,31,FALSE),)</f>
        <v>0</v>
      </c>
      <c r="AA4" s="8">
        <f>IFERROR(VLOOKUP($A4,Data!$1:$1048576,32,FALSE),)</f>
        <v>0</v>
      </c>
      <c r="AB4" s="8">
        <f>IFERROR(VLOOKUP($A4,Data!$1:$1048576,33,FALSE),)</f>
        <v>0</v>
      </c>
    </row>
    <row r="5" spans="1:28" x14ac:dyDescent="0.2">
      <c r="A5" s="8" t="str">
        <f>Data!A197</f>
        <v>I-24</v>
      </c>
      <c r="B5" s="9">
        <f>IFERROR(VLOOKUP($A5,Data!$1:$1048576,34,FALSE),)</f>
        <v>21.1</v>
      </c>
      <c r="C5" s="9" t="str">
        <f>IFERROR(VLOOKUP($A5,Data!$1:$1048576,2,FALSE),)</f>
        <v>Imperial</v>
      </c>
      <c r="D5" s="9" t="str">
        <f>IFERROR(VLOOKUP($A5,Data!$1:$1048576,3,FALSE),)</f>
        <v>20</v>
      </c>
      <c r="E5" s="9" t="str">
        <f>IFERROR(VLOOKUP($A5,Data!$1:$1048576,4,FALSE),)</f>
        <v>Brent</v>
      </c>
      <c r="F5" s="9" t="str">
        <f>IFERROR(VLOOKUP($A5,Data!$1:$1048576,6,FALSE),)</f>
        <v>Potatoes</v>
      </c>
      <c r="G5" s="9" t="str">
        <f>IFERROR(VLOOKUP($A5,Data!$1:$1048576,7,FALSE),)</f>
        <v>Norlands</v>
      </c>
      <c r="H5" s="8" t="str">
        <f>IFERROR(VLOOKUP($A5,Data!$1:$1048576,13,FALSE),)</f>
        <v/>
      </c>
      <c r="I5" s="8">
        <f>IFERROR(VLOOKUP($A5,Data!$1:$1048576,14,FALSE),)</f>
        <v>2.1</v>
      </c>
      <c r="J5" s="8">
        <f>IFERROR(VLOOKUP($A5,Data!$1:$1048576,15,FALSE),)</f>
        <v>2.41</v>
      </c>
      <c r="K5" s="8">
        <f>IFERROR(VLOOKUP($A5,Data!$1:$1048576,16,FALSE),)</f>
        <v>3.2199999999999989</v>
      </c>
      <c r="L5" s="8">
        <f>IFERROR(VLOOKUP($A5,Data!$1:$1048576,17,FALSE),)</f>
        <v>2.3800000000000008</v>
      </c>
      <c r="M5" s="8">
        <f>IFERROR(VLOOKUP($A5,Data!$1:$1048576,18,FALSE),)</f>
        <v>1.879999999999999</v>
      </c>
      <c r="N5" s="8">
        <f>IFERROR(VLOOKUP($A5,Data!$1:$1048576,19,FALSE),)</f>
        <v>2.2100000000000009</v>
      </c>
      <c r="O5" s="8">
        <f>IFERROR(VLOOKUP($A5,Data!$1:$1048576,20,FALSE),)</f>
        <v>1.8899999999999988</v>
      </c>
      <c r="P5" s="8">
        <f>IFERROR(VLOOKUP($A5,Data!$1:$1048576,21,FALSE),)</f>
        <v>1.0800000000000018</v>
      </c>
      <c r="Q5" s="8">
        <f>IFERROR(VLOOKUP($A5,Data!$1:$1048576,22,FALSE),)</f>
        <v>0.91999999999999815</v>
      </c>
      <c r="R5" s="8">
        <f>IFERROR(VLOOKUP($A5,Data!$1:$1048576,23,FALSE),)</f>
        <v>0.20000000000000284</v>
      </c>
      <c r="S5" s="8">
        <f>IFERROR(VLOOKUP($A5,Data!$1:$1048576,24,FALSE),)</f>
        <v>0</v>
      </c>
      <c r="T5" s="8">
        <f>IFERROR(VLOOKUP($A5,Data!$1:$1048576,25,FALSE),)</f>
        <v>0.60999999999999943</v>
      </c>
      <c r="U5" s="8">
        <f>IFERROR(VLOOKUP($A5,Data!$1:$1048576,26,FALSE),)</f>
        <v>0.9599999999999973</v>
      </c>
      <c r="V5" s="8">
        <f>IFERROR(VLOOKUP($A5,Data!$1:$1048576,27,FALSE),)</f>
        <v>0.61000000000000298</v>
      </c>
      <c r="W5" s="8">
        <f>IFERROR(VLOOKUP($A5,Data!$1:$1048576,28,FALSE),)</f>
        <v>0</v>
      </c>
      <c r="X5" s="8">
        <f>IFERROR(VLOOKUP($A5,Data!$1:$1048576,29,FALSE),)</f>
        <v>0</v>
      </c>
      <c r="Y5" s="8">
        <f>IFERROR(VLOOKUP($A5,Data!$1:$1048576,30,FALSE),)</f>
        <v>0</v>
      </c>
      <c r="Z5" s="8">
        <f>IFERROR(VLOOKUP($A5,Data!$1:$1048576,31,FALSE),)</f>
        <v>0</v>
      </c>
      <c r="AA5" s="8">
        <f>IFERROR(VLOOKUP($A5,Data!$1:$1048576,32,FALSE),)</f>
        <v>0</v>
      </c>
      <c r="AB5" s="8">
        <f>IFERROR(VLOOKUP($A5,Data!$1:$1048576,33,FALSE),)</f>
        <v>0</v>
      </c>
    </row>
    <row r="6" spans="1:28" x14ac:dyDescent="0.2">
      <c r="A6" s="8" t="str">
        <f>Data!A198</f>
        <v>I-25</v>
      </c>
      <c r="B6" s="9">
        <f>IFERROR(VLOOKUP($A6,Data!$1:$1048576,34,FALSE),)</f>
        <v>21.94</v>
      </c>
      <c r="C6" s="9" t="str">
        <f>IFERROR(VLOOKUP($A6,Data!$1:$1048576,2,FALSE),)</f>
        <v>Imperial</v>
      </c>
      <c r="D6" s="9" t="str">
        <f>IFERROR(VLOOKUP($A6,Data!$1:$1048576,3,FALSE),)</f>
        <v>20</v>
      </c>
      <c r="E6" s="9" t="str">
        <f>IFERROR(VLOOKUP($A6,Data!$1:$1048576,4,FALSE),)</f>
        <v>Brent</v>
      </c>
      <c r="F6" s="9" t="str">
        <f>IFERROR(VLOOKUP($A6,Data!$1:$1048576,6,FALSE),)</f>
        <v>Potatoes</v>
      </c>
      <c r="G6" s="9" t="str">
        <f>IFERROR(VLOOKUP($A6,Data!$1:$1048576,7,FALSE),)</f>
        <v>Norlands</v>
      </c>
      <c r="H6" s="8" t="str">
        <f>IFERROR(VLOOKUP($A6,Data!$1:$1048576,13,FALSE),)</f>
        <v/>
      </c>
      <c r="I6" s="8">
        <f>IFERROR(VLOOKUP($A6,Data!$1:$1048576,14,FALSE),)</f>
        <v>2.14</v>
      </c>
      <c r="J6" s="8">
        <f>IFERROR(VLOOKUP($A6,Data!$1:$1048576,15,FALSE),)</f>
        <v>2.23</v>
      </c>
      <c r="K6" s="8">
        <f>IFERROR(VLOOKUP($A6,Data!$1:$1048576,16,FALSE),)</f>
        <v>3.5999999999999996</v>
      </c>
      <c r="L6" s="8">
        <f>IFERROR(VLOOKUP($A6,Data!$1:$1048576,17,FALSE),)</f>
        <v>2.5</v>
      </c>
      <c r="M6" s="8">
        <f>IFERROR(VLOOKUP($A6,Data!$1:$1048576,18,FALSE),)</f>
        <v>2.0199999999999996</v>
      </c>
      <c r="N6" s="8">
        <f>IFERROR(VLOOKUP($A6,Data!$1:$1048576,19,FALSE),)</f>
        <v>2.4399999999999995</v>
      </c>
      <c r="O6" s="8">
        <f>IFERROR(VLOOKUP($A6,Data!$1:$1048576,20,FALSE),)</f>
        <v>1.8400000000000016</v>
      </c>
      <c r="P6" s="8">
        <f>IFERROR(VLOOKUP($A6,Data!$1:$1048576,21,FALSE),)</f>
        <v>1.0899999999999999</v>
      </c>
      <c r="Q6" s="8">
        <f>IFERROR(VLOOKUP($A6,Data!$1:$1048576,22,FALSE),)</f>
        <v>0.92999999999999972</v>
      </c>
      <c r="R6" s="8">
        <f>IFERROR(VLOOKUP($A6,Data!$1:$1048576,23,FALSE),)</f>
        <v>0.30000000000000071</v>
      </c>
      <c r="S6" s="8">
        <f>IFERROR(VLOOKUP($A6,Data!$1:$1048576,24,FALSE),)</f>
        <v>0</v>
      </c>
      <c r="T6" s="8">
        <f>IFERROR(VLOOKUP($A6,Data!$1:$1048576,25,FALSE),)</f>
        <v>0.82000000000000028</v>
      </c>
      <c r="U6" s="8">
        <f>IFERROR(VLOOKUP($A6,Data!$1:$1048576,26,FALSE),)</f>
        <v>0.73999999999999844</v>
      </c>
      <c r="V6" s="8">
        <f>IFERROR(VLOOKUP($A6,Data!$1:$1048576,27,FALSE),)</f>
        <v>0.60000000000000142</v>
      </c>
      <c r="W6" s="8">
        <f>IFERROR(VLOOKUP($A6,Data!$1:$1048576,28,FALSE),)</f>
        <v>0</v>
      </c>
      <c r="X6" s="8">
        <f>IFERROR(VLOOKUP($A6,Data!$1:$1048576,29,FALSE),)</f>
        <v>0</v>
      </c>
      <c r="Y6" s="8">
        <f>IFERROR(VLOOKUP($A6,Data!$1:$1048576,30,FALSE),)</f>
        <v>0</v>
      </c>
      <c r="Z6" s="8">
        <f>IFERROR(VLOOKUP($A6,Data!$1:$1048576,31,FALSE),)</f>
        <v>0</v>
      </c>
      <c r="AA6" s="8">
        <f>IFERROR(VLOOKUP($A6,Data!$1:$1048576,32,FALSE),)</f>
        <v>0</v>
      </c>
      <c r="AB6" s="8">
        <f>IFERROR(VLOOKUP($A6,Data!$1:$1048576,33,FALSE),)</f>
        <v>0</v>
      </c>
    </row>
    <row r="7" spans="1:28" x14ac:dyDescent="0.2">
      <c r="A7" s="8" t="str">
        <f>Data!A199</f>
        <v>I-28</v>
      </c>
      <c r="B7" s="9">
        <f>IFERROR(VLOOKUP($A7,Data!$1:$1048576,34,FALSE),)</f>
        <v>21.43</v>
      </c>
      <c r="C7" s="9" t="str">
        <f>IFERROR(VLOOKUP($A7,Data!$1:$1048576,2,FALSE),)</f>
        <v>Imperial</v>
      </c>
      <c r="D7" s="9" t="str">
        <f>IFERROR(VLOOKUP($A7,Data!$1:$1048576,3,FALSE),)</f>
        <v>20</v>
      </c>
      <c r="E7" s="9" t="str">
        <f>IFERROR(VLOOKUP($A7,Data!$1:$1048576,4,FALSE),)</f>
        <v>Brent</v>
      </c>
      <c r="F7" s="9" t="str">
        <f>IFERROR(VLOOKUP($A7,Data!$1:$1048576,6,FALSE),)</f>
        <v>Potatoes</v>
      </c>
      <c r="G7" s="9" t="str">
        <f>IFERROR(VLOOKUP($A7,Data!$1:$1048576,7,FALSE),)</f>
        <v>Norlands</v>
      </c>
      <c r="H7" s="8" t="str">
        <f>IFERROR(VLOOKUP($A7,Data!$1:$1048576,13,FALSE),)</f>
        <v/>
      </c>
      <c r="I7" s="8">
        <f>IFERROR(VLOOKUP($A7,Data!$1:$1048576,14,FALSE),)</f>
        <v>2.21</v>
      </c>
      <c r="J7" s="8">
        <f>IFERROR(VLOOKUP($A7,Data!$1:$1048576,15,FALSE),)</f>
        <v>2.34</v>
      </c>
      <c r="K7" s="8">
        <f>IFERROR(VLOOKUP($A7,Data!$1:$1048576,16,FALSE),)</f>
        <v>3.12</v>
      </c>
      <c r="L7" s="8">
        <f>IFERROR(VLOOKUP($A7,Data!$1:$1048576,17,FALSE),)</f>
        <v>2.4800000000000004</v>
      </c>
      <c r="M7" s="8">
        <f>IFERROR(VLOOKUP($A7,Data!$1:$1048576,18,FALSE),)</f>
        <v>2.1500000000000004</v>
      </c>
      <c r="N7" s="8">
        <f>IFERROR(VLOOKUP($A7,Data!$1:$1048576,19,FALSE),)</f>
        <v>2.2899999999999991</v>
      </c>
      <c r="O7" s="8">
        <f>IFERROR(VLOOKUP($A7,Data!$1:$1048576,20,FALSE),)</f>
        <v>1.8600000000000012</v>
      </c>
      <c r="P7" s="8">
        <f>IFERROR(VLOOKUP($A7,Data!$1:$1048576,21,FALSE),)</f>
        <v>1.0500000000000007</v>
      </c>
      <c r="Q7" s="8">
        <f>IFERROR(VLOOKUP($A7,Data!$1:$1048576,22,FALSE),)</f>
        <v>0.91000000000000014</v>
      </c>
      <c r="R7" s="8">
        <f>IFERROR(VLOOKUP($A7,Data!$1:$1048576,23,FALSE),)</f>
        <v>0</v>
      </c>
      <c r="S7" s="8">
        <f>IFERROR(VLOOKUP($A7,Data!$1:$1048576,24,FALSE),)</f>
        <v>0</v>
      </c>
      <c r="T7" s="8">
        <f>IFERROR(VLOOKUP($A7,Data!$1:$1048576,25,FALSE),)</f>
        <v>0.75</v>
      </c>
      <c r="U7" s="8">
        <f>IFERROR(VLOOKUP($A7,Data!$1:$1048576,26,FALSE),)</f>
        <v>0.89999999999999858</v>
      </c>
      <c r="V7" s="8">
        <f>IFERROR(VLOOKUP($A7,Data!$1:$1048576,27,FALSE),)</f>
        <v>0.60999999999999943</v>
      </c>
      <c r="W7" s="8">
        <f>IFERROR(VLOOKUP($A7,Data!$1:$1048576,28,FALSE),)</f>
        <v>0</v>
      </c>
      <c r="X7" s="8">
        <f>IFERROR(VLOOKUP($A7,Data!$1:$1048576,29,FALSE),)</f>
        <v>0</v>
      </c>
      <c r="Y7" s="8">
        <f>IFERROR(VLOOKUP($A7,Data!$1:$1048576,30,FALSE),)</f>
        <v>0</v>
      </c>
      <c r="Z7" s="8">
        <f>IFERROR(VLOOKUP($A7,Data!$1:$1048576,31,FALSE),)</f>
        <v>0</v>
      </c>
      <c r="AA7" s="8">
        <f>IFERROR(VLOOKUP($A7,Data!$1:$1048576,32,FALSE),)</f>
        <v>0</v>
      </c>
      <c r="AB7" s="8">
        <f>IFERROR(VLOOKUP($A7,Data!$1:$1048576,33,FALSE),)</f>
        <v>0</v>
      </c>
    </row>
    <row r="8" spans="1:28" x14ac:dyDescent="0.2">
      <c r="A8" s="8" t="str">
        <f>Data!A200</f>
        <v>I-29</v>
      </c>
      <c r="B8" s="9">
        <f>IFERROR(VLOOKUP($A8,Data!$1:$1048576,34,FALSE),)</f>
        <v>21.37</v>
      </c>
      <c r="C8" s="9" t="str">
        <f>IFERROR(VLOOKUP($A8,Data!$1:$1048576,2,FALSE),)</f>
        <v>Imperial</v>
      </c>
      <c r="D8" s="9" t="str">
        <f>IFERROR(VLOOKUP($A8,Data!$1:$1048576,3,FALSE),)</f>
        <v>20</v>
      </c>
      <c r="E8" s="9" t="str">
        <f>IFERROR(VLOOKUP($A8,Data!$1:$1048576,4,FALSE),)</f>
        <v>Brent</v>
      </c>
      <c r="F8" s="9" t="str">
        <f>IFERROR(VLOOKUP($A8,Data!$1:$1048576,6,FALSE),)</f>
        <v>Potatoes</v>
      </c>
      <c r="G8" s="9" t="str">
        <f>IFERROR(VLOOKUP($A8,Data!$1:$1048576,7,FALSE),)</f>
        <v>Norlands</v>
      </c>
      <c r="H8" s="8" t="str">
        <f>IFERROR(VLOOKUP($A8,Data!$1:$1048576,13,FALSE),)</f>
        <v/>
      </c>
      <c r="I8" s="8">
        <f>IFERROR(VLOOKUP($A8,Data!$1:$1048576,14,FALSE),)</f>
        <v>2.42</v>
      </c>
      <c r="J8" s="8">
        <f>IFERROR(VLOOKUP($A8,Data!$1:$1048576,15,FALSE),)</f>
        <v>2.37</v>
      </c>
      <c r="K8" s="8">
        <f>IFERROR(VLOOKUP($A8,Data!$1:$1048576,16,FALSE),)</f>
        <v>3.3100000000000005</v>
      </c>
      <c r="L8" s="8">
        <f>IFERROR(VLOOKUP($A8,Data!$1:$1048576,17,FALSE),)</f>
        <v>2.4700000000000006</v>
      </c>
      <c r="M8" s="8">
        <f>IFERROR(VLOOKUP($A8,Data!$1:$1048576,18,FALSE),)</f>
        <v>1.9399999999999995</v>
      </c>
      <c r="N8" s="8">
        <f>IFERROR(VLOOKUP($A8,Data!$1:$1048576,19,FALSE),)</f>
        <v>2.25</v>
      </c>
      <c r="O8" s="8">
        <f>IFERROR(VLOOKUP($A8,Data!$1:$1048576,20,FALSE),)</f>
        <v>1.6800000000000015</v>
      </c>
      <c r="P8" s="8">
        <f>IFERROR(VLOOKUP($A8,Data!$1:$1048576,21,FALSE),)</f>
        <v>1.0599999999999987</v>
      </c>
      <c r="Q8" s="8">
        <f>IFERROR(VLOOKUP($A8,Data!$1:$1048576,22,FALSE),)</f>
        <v>0.92999999999999972</v>
      </c>
      <c r="R8" s="8">
        <f>IFERROR(VLOOKUP($A8,Data!$1:$1048576,23,FALSE),)</f>
        <v>0</v>
      </c>
      <c r="S8" s="8">
        <f>IFERROR(VLOOKUP($A8,Data!$1:$1048576,24,FALSE),)</f>
        <v>0</v>
      </c>
      <c r="T8" s="8">
        <f>IFERROR(VLOOKUP($A8,Data!$1:$1048576,25,FALSE),)</f>
        <v>0.64000000000000057</v>
      </c>
      <c r="U8" s="8">
        <f>IFERROR(VLOOKUP($A8,Data!$1:$1048576,26,FALSE),)</f>
        <v>0.98000000000000043</v>
      </c>
      <c r="V8" s="8">
        <f>IFERROR(VLOOKUP($A8,Data!$1:$1048576,27,FALSE),)</f>
        <v>0.58999999999999986</v>
      </c>
      <c r="W8" s="8">
        <f>IFERROR(VLOOKUP($A8,Data!$1:$1048576,28,FALSE),)</f>
        <v>0</v>
      </c>
      <c r="X8" s="8">
        <f>IFERROR(VLOOKUP($A8,Data!$1:$1048576,29,FALSE),)</f>
        <v>0</v>
      </c>
      <c r="Y8" s="8">
        <f>IFERROR(VLOOKUP($A8,Data!$1:$1048576,30,FALSE),)</f>
        <v>0</v>
      </c>
      <c r="Z8" s="8">
        <f>IFERROR(VLOOKUP($A8,Data!$1:$1048576,31,FALSE),)</f>
        <v>0</v>
      </c>
      <c r="AA8" s="8">
        <f>IFERROR(VLOOKUP($A8,Data!$1:$1048576,32,FALSE),)</f>
        <v>0</v>
      </c>
      <c r="AB8" s="8">
        <f>IFERROR(VLOOKUP($A8,Data!$1:$1048576,33,FALSE),)</f>
        <v>0</v>
      </c>
    </row>
    <row r="9" spans="1:28" x14ac:dyDescent="0.2">
      <c r="A9" s="8" t="str">
        <f>Data!A201</f>
        <v>I-39</v>
      </c>
      <c r="B9" s="9">
        <f>IFERROR(VLOOKUP($A9,Data!$1:$1048576,34,FALSE),)</f>
        <v>21.67</v>
      </c>
      <c r="C9" s="9" t="str">
        <f>IFERROR(VLOOKUP($A9,Data!$1:$1048576,2,FALSE),)</f>
        <v>Imperial</v>
      </c>
      <c r="D9" s="9" t="str">
        <f>IFERROR(VLOOKUP($A9,Data!$1:$1048576,3,FALSE),)</f>
        <v>20</v>
      </c>
      <c r="E9" s="9" t="str">
        <f>IFERROR(VLOOKUP($A9,Data!$1:$1048576,4,FALSE),)</f>
        <v>Brent</v>
      </c>
      <c r="F9" s="9" t="str">
        <f>IFERROR(VLOOKUP($A9,Data!$1:$1048576,6,FALSE),)</f>
        <v>Potatoes</v>
      </c>
      <c r="G9" s="9" t="str">
        <f>IFERROR(VLOOKUP($A9,Data!$1:$1048576,7,FALSE),)</f>
        <v>Norlands</v>
      </c>
      <c r="H9" s="8" t="str">
        <f>IFERROR(VLOOKUP($A9,Data!$1:$1048576,13,FALSE),)</f>
        <v/>
      </c>
      <c r="I9" s="8">
        <f>IFERROR(VLOOKUP($A9,Data!$1:$1048576,14,FALSE),)</f>
        <v>2.2599999999999998</v>
      </c>
      <c r="J9" s="8">
        <f>IFERROR(VLOOKUP($A9,Data!$1:$1048576,15,FALSE),)</f>
        <v>2.39</v>
      </c>
      <c r="K9" s="8">
        <f>IFERROR(VLOOKUP($A9,Data!$1:$1048576,16,FALSE),)</f>
        <v>3.5399999999999991</v>
      </c>
      <c r="L9" s="8">
        <f>IFERROR(VLOOKUP($A9,Data!$1:$1048576,17,FALSE),)</f>
        <v>2.5500000000000007</v>
      </c>
      <c r="M9" s="8">
        <f>IFERROR(VLOOKUP($A9,Data!$1:$1048576,18,FALSE),)</f>
        <v>2.16</v>
      </c>
      <c r="N9" s="8">
        <f>IFERROR(VLOOKUP($A9,Data!$1:$1048576,19,FALSE),)</f>
        <v>2.4800000000000004</v>
      </c>
      <c r="O9" s="8">
        <f>IFERROR(VLOOKUP($A9,Data!$1:$1048576,20,FALSE),)</f>
        <v>1.8599999999999977</v>
      </c>
      <c r="P9" s="8">
        <f>IFERROR(VLOOKUP($A9,Data!$1:$1048576,21,FALSE),)</f>
        <v>1.0800000000000018</v>
      </c>
      <c r="Q9" s="8">
        <f>IFERROR(VLOOKUP($A9,Data!$1:$1048576,22,FALSE),)</f>
        <v>0.94000000000000128</v>
      </c>
      <c r="R9" s="8">
        <f>IFERROR(VLOOKUP($A9,Data!$1:$1048576,23,FALSE),)</f>
        <v>0</v>
      </c>
      <c r="S9" s="8">
        <f>IFERROR(VLOOKUP($A9,Data!$1:$1048576,24,FALSE),)</f>
        <v>0</v>
      </c>
      <c r="T9" s="8">
        <f>IFERROR(VLOOKUP($A9,Data!$1:$1048576,25,FALSE),)</f>
        <v>0.78999999999999915</v>
      </c>
      <c r="U9" s="8">
        <f>IFERROR(VLOOKUP($A9,Data!$1:$1048576,26,FALSE),)</f>
        <v>0.76999999999999957</v>
      </c>
      <c r="V9" s="8">
        <f>IFERROR(VLOOKUP($A9,Data!$1:$1048576,27,FALSE),)</f>
        <v>0.60000000000000142</v>
      </c>
      <c r="W9" s="8">
        <f>IFERROR(VLOOKUP($A9,Data!$1:$1048576,28,FALSE),)</f>
        <v>0</v>
      </c>
      <c r="X9" s="8">
        <f>IFERROR(VLOOKUP($A9,Data!$1:$1048576,29,FALSE),)</f>
        <v>0</v>
      </c>
      <c r="Y9" s="8">
        <f>IFERROR(VLOOKUP($A9,Data!$1:$1048576,30,FALSE),)</f>
        <v>0</v>
      </c>
      <c r="Z9" s="8">
        <f>IFERROR(VLOOKUP($A9,Data!$1:$1048576,31,FALSE),)</f>
        <v>0</v>
      </c>
      <c r="AA9" s="8">
        <f>IFERROR(VLOOKUP($A9,Data!$1:$1048576,32,FALSE),)</f>
        <v>0</v>
      </c>
      <c r="AB9" s="8">
        <f>IFERROR(VLOOKUP($A9,Data!$1:$1048576,33,FALSE),)</f>
        <v>0</v>
      </c>
    </row>
    <row r="10" spans="1:28" x14ac:dyDescent="0.2">
      <c r="A10" s="8" t="str">
        <f>Data!A202</f>
        <v>I-40</v>
      </c>
      <c r="B10" s="9">
        <f>IFERROR(VLOOKUP($A10,Data!$1:$1048576,34,FALSE),)</f>
        <v>22.23</v>
      </c>
      <c r="C10" s="9" t="str">
        <f>IFERROR(VLOOKUP($A10,Data!$1:$1048576,2,FALSE),)</f>
        <v>Imperial</v>
      </c>
      <c r="D10" s="9" t="str">
        <f>IFERROR(VLOOKUP($A10,Data!$1:$1048576,3,FALSE),)</f>
        <v>20</v>
      </c>
      <c r="E10" s="9" t="str">
        <f>IFERROR(VLOOKUP($A10,Data!$1:$1048576,4,FALSE),)</f>
        <v>Brent</v>
      </c>
      <c r="F10" s="9" t="str">
        <f>IFERROR(VLOOKUP($A10,Data!$1:$1048576,6,FALSE),)</f>
        <v>Potatoes</v>
      </c>
      <c r="G10" s="9" t="str">
        <f>IFERROR(VLOOKUP($A10,Data!$1:$1048576,7,FALSE),)</f>
        <v>Norlands</v>
      </c>
      <c r="H10" s="8" t="str">
        <f>IFERROR(VLOOKUP($A10,Data!$1:$1048576,13,FALSE),)</f>
        <v/>
      </c>
      <c r="I10" s="8">
        <f>IFERROR(VLOOKUP($A10,Data!$1:$1048576,14,FALSE),)</f>
        <v>2.54</v>
      </c>
      <c r="J10" s="8">
        <f>IFERROR(VLOOKUP($A10,Data!$1:$1048576,15,FALSE),)</f>
        <v>2.37</v>
      </c>
      <c r="K10" s="8">
        <f>IFERROR(VLOOKUP($A10,Data!$1:$1048576,16,FALSE),)</f>
        <v>3.5999999999999988</v>
      </c>
      <c r="L10" s="8">
        <f>IFERROR(VLOOKUP($A10,Data!$1:$1048576,17,FALSE),)</f>
        <v>2.5300000000000011</v>
      </c>
      <c r="M10" s="8">
        <f>IFERROR(VLOOKUP($A10,Data!$1:$1048576,18,FALSE),)</f>
        <v>2.17</v>
      </c>
      <c r="N10" s="8">
        <f>IFERROR(VLOOKUP($A10,Data!$1:$1048576,19,FALSE),)</f>
        <v>2.4599999999999991</v>
      </c>
      <c r="O10" s="8">
        <f>IFERROR(VLOOKUP($A10,Data!$1:$1048576,20,FALSE),)</f>
        <v>1.9000000000000021</v>
      </c>
      <c r="P10" s="8">
        <f>IFERROR(VLOOKUP($A10,Data!$1:$1048576,21,FALSE),)</f>
        <v>1.0799999999999983</v>
      </c>
      <c r="Q10" s="8">
        <f>IFERROR(VLOOKUP($A10,Data!$1:$1048576,22,FALSE),)</f>
        <v>0.96999999999999886</v>
      </c>
      <c r="R10" s="8">
        <f>IFERROR(VLOOKUP($A10,Data!$1:$1048576,23,FALSE),)</f>
        <v>0</v>
      </c>
      <c r="S10" s="8">
        <f>IFERROR(VLOOKUP($A10,Data!$1:$1048576,24,FALSE),)</f>
        <v>0</v>
      </c>
      <c r="T10" s="8">
        <f>IFERROR(VLOOKUP($A10,Data!$1:$1048576,25,FALSE),)</f>
        <v>0.86000000000000298</v>
      </c>
      <c r="U10" s="8">
        <f>IFERROR(VLOOKUP($A10,Data!$1:$1048576,26,FALSE),)</f>
        <v>0.84999999999999787</v>
      </c>
      <c r="V10" s="8">
        <f>IFERROR(VLOOKUP($A10,Data!$1:$1048576,27,FALSE),)</f>
        <v>0.62000000000000099</v>
      </c>
      <c r="W10" s="8">
        <f>IFERROR(VLOOKUP($A10,Data!$1:$1048576,28,FALSE),)</f>
        <v>0</v>
      </c>
      <c r="X10" s="8">
        <f>IFERROR(VLOOKUP($A10,Data!$1:$1048576,29,FALSE),)</f>
        <v>0</v>
      </c>
      <c r="Y10" s="8">
        <f>IFERROR(VLOOKUP($A10,Data!$1:$1048576,30,FALSE),)</f>
        <v>0</v>
      </c>
      <c r="Z10" s="8">
        <f>IFERROR(VLOOKUP($A10,Data!$1:$1048576,31,FALSE),)</f>
        <v>0</v>
      </c>
      <c r="AA10" s="8">
        <f>IFERROR(VLOOKUP($A10,Data!$1:$1048576,32,FALSE),)</f>
        <v>0</v>
      </c>
      <c r="AB10" s="8">
        <f>IFERROR(VLOOKUP($A10,Data!$1:$1048576,33,FALSE),)</f>
        <v>0</v>
      </c>
    </row>
    <row r="11" spans="1:28" x14ac:dyDescent="0.2">
      <c r="A11" s="8" t="str">
        <f>Data!A203</f>
        <v>I-28D</v>
      </c>
      <c r="B11" s="9">
        <f>IFERROR(VLOOKUP($A11,Data!$1:$1048576,34,FALSE),)</f>
        <v>27.95</v>
      </c>
      <c r="C11" s="9" t="str">
        <f>IFERROR(VLOOKUP($A11,Data!$1:$1048576,2,FALSE),)</f>
        <v>Imperial</v>
      </c>
      <c r="D11" s="9" t="str">
        <f>IFERROR(VLOOKUP($A11,Data!$1:$1048576,3,FALSE),)</f>
        <v>20</v>
      </c>
      <c r="E11" s="9" t="str">
        <f>IFERROR(VLOOKUP($A11,Data!$1:$1048576,4,FALSE),)</f>
        <v>Brent</v>
      </c>
      <c r="F11" s="9" t="str">
        <f>IFERROR(VLOOKUP($A11,Data!$1:$1048576,6,FALSE),)</f>
        <v>Potatoes</v>
      </c>
      <c r="G11" s="9" t="str">
        <f>IFERROR(VLOOKUP($A11,Data!$1:$1048576,7,FALSE),)</f>
        <v>Norlands</v>
      </c>
      <c r="H11" s="8" t="str">
        <f>IFERROR(VLOOKUP($A11,Data!$1:$1048576,13,FALSE),)</f>
        <v/>
      </c>
      <c r="I11" s="8">
        <f>IFERROR(VLOOKUP($A11,Data!$1:$1048576,14,FALSE),)</f>
        <v>2.82</v>
      </c>
      <c r="J11" s="8">
        <f>IFERROR(VLOOKUP($A11,Data!$1:$1048576,15,FALSE),)</f>
        <v>2.2400000000000002</v>
      </c>
      <c r="K11" s="8">
        <f>IFERROR(VLOOKUP($A11,Data!$1:$1048576,16,FALSE),)</f>
        <v>6.02</v>
      </c>
      <c r="L11" s="8">
        <f>IFERROR(VLOOKUP($A11,Data!$1:$1048576,17,FALSE),)</f>
        <v>2.5199999999999996</v>
      </c>
      <c r="M11" s="8">
        <f>IFERROR(VLOOKUP($A11,Data!$1:$1048576,18,FALSE),)</f>
        <v>2.8500000000000014</v>
      </c>
      <c r="N11" s="8">
        <f>IFERROR(VLOOKUP($A11,Data!$1:$1048576,19,FALSE),)</f>
        <v>2.5399999999999991</v>
      </c>
      <c r="O11" s="8">
        <f>IFERROR(VLOOKUP($A11,Data!$1:$1048576,20,FALSE),)</f>
        <v>1.1400000000000006</v>
      </c>
      <c r="P11" s="8">
        <f>IFERROR(VLOOKUP($A11,Data!$1:$1048576,21,FALSE),)</f>
        <v>0.58999999999999986</v>
      </c>
      <c r="Q11" s="8">
        <f>IFERROR(VLOOKUP($A11,Data!$1:$1048576,22,FALSE),)</f>
        <v>0.64000000000000057</v>
      </c>
      <c r="R11" s="8">
        <f>IFERROR(VLOOKUP($A11,Data!$1:$1048576,23,FALSE),)</f>
        <v>9.9999999999980105E-3</v>
      </c>
      <c r="S11" s="8">
        <f>IFERROR(VLOOKUP($A11,Data!$1:$1048576,24,FALSE),)</f>
        <v>0.52000000000000313</v>
      </c>
      <c r="T11" s="8">
        <f>IFERROR(VLOOKUP($A11,Data!$1:$1048576,25,FALSE),)</f>
        <v>0.43999999999999773</v>
      </c>
      <c r="U11" s="8">
        <f>IFERROR(VLOOKUP($A11,Data!$1:$1048576,26,FALSE),)</f>
        <v>0.76999999999999957</v>
      </c>
      <c r="V11" s="8">
        <f>IFERROR(VLOOKUP($A11,Data!$1:$1048576,27,FALSE),)</f>
        <v>0.39000000000000057</v>
      </c>
      <c r="W11" s="8">
        <f>IFERROR(VLOOKUP($A11,Data!$1:$1048576,28,FALSE),)</f>
        <v>0</v>
      </c>
      <c r="X11" s="8">
        <f>IFERROR(VLOOKUP($A11,Data!$1:$1048576,29,FALSE),)</f>
        <v>0</v>
      </c>
      <c r="Y11" s="8">
        <f>IFERROR(VLOOKUP($A11,Data!$1:$1048576,30,FALSE),)</f>
        <v>0</v>
      </c>
      <c r="Z11" s="8">
        <f>IFERROR(VLOOKUP($A11,Data!$1:$1048576,31,FALSE),)</f>
        <v>0</v>
      </c>
      <c r="AA11" s="8">
        <f>IFERROR(VLOOKUP($A11,Data!$1:$1048576,32,FALSE),)</f>
        <v>0</v>
      </c>
      <c r="AB11" s="8">
        <f>IFERROR(VLOOKUP($A11,Data!$1:$1048576,33,FALSE),)</f>
        <v>0</v>
      </c>
    </row>
    <row r="12" spans="1:28" x14ac:dyDescent="0.2">
      <c r="A12" s="8" t="str">
        <f>Data!A206</f>
        <v>I-24D</v>
      </c>
      <c r="B12" s="9">
        <f>IFERROR(VLOOKUP($A12,Data!$1:$1048576,34,FALSE),)</f>
        <v>1.75</v>
      </c>
      <c r="C12" s="9" t="str">
        <f>IFERROR(VLOOKUP($A12,Data!$1:$1048576,2,FALSE),)</f>
        <v>Imperial</v>
      </c>
      <c r="D12" s="9" t="str">
        <f>IFERROR(VLOOKUP($A12,Data!$1:$1048576,3,FALSE),)</f>
        <v>20</v>
      </c>
      <c r="E12" s="9" t="str">
        <f>IFERROR(VLOOKUP($A12,Data!$1:$1048576,4,FALSE),)</f>
        <v>Brent</v>
      </c>
      <c r="F12" s="9" t="str">
        <f>IFERROR(VLOOKUP($A12,Data!$1:$1048576,6,FALSE),)</f>
        <v>Potatoes</v>
      </c>
      <c r="G12" s="9" t="str">
        <f>IFERROR(VLOOKUP($A12,Data!$1:$1048576,7,FALSE),)</f>
        <v>Norlands</v>
      </c>
      <c r="H12" s="8">
        <f>IFERROR(VLOOKUP($A12,Data!$1:$1048576,13,FALSE),)</f>
        <v>0</v>
      </c>
      <c r="I12" s="8" t="str">
        <f>IFERROR(VLOOKUP($A12,Data!$1:$1048576,14,FALSE),)</f>
        <v/>
      </c>
      <c r="J12" s="8" t="str">
        <f>IFERROR(VLOOKUP($A12,Data!$1:$1048576,15,FALSE),)</f>
        <v/>
      </c>
      <c r="K12" s="8">
        <f>IFERROR(VLOOKUP($A12,Data!$1:$1048576,16,FALSE),)</f>
        <v>0</v>
      </c>
      <c r="L12" s="8">
        <f>IFERROR(VLOOKUP($A12,Data!$1:$1048576,17,FALSE),)</f>
        <v>0</v>
      </c>
      <c r="M12" s="8">
        <f>IFERROR(VLOOKUP($A12,Data!$1:$1048576,18,FALSE),)</f>
        <v>1.75</v>
      </c>
      <c r="N12" s="8">
        <f>IFERROR(VLOOKUP($A12,Data!$1:$1048576,19,FALSE),)</f>
        <v>0</v>
      </c>
      <c r="O12" s="8">
        <f>IFERROR(VLOOKUP($A12,Data!$1:$1048576,20,FALSE),)</f>
        <v>0</v>
      </c>
      <c r="P12" s="8">
        <f>IFERROR(VLOOKUP($A12,Data!$1:$1048576,21,FALSE),)</f>
        <v>0</v>
      </c>
      <c r="Q12" s="8">
        <f>IFERROR(VLOOKUP($A12,Data!$1:$1048576,22,FALSE),)</f>
        <v>0</v>
      </c>
      <c r="R12" s="8">
        <f>IFERROR(VLOOKUP($A12,Data!$1:$1048576,23,FALSE),)</f>
        <v>0</v>
      </c>
      <c r="S12" s="8">
        <f>IFERROR(VLOOKUP($A12,Data!$1:$1048576,24,FALSE),)</f>
        <v>0</v>
      </c>
      <c r="T12" s="8">
        <f>IFERROR(VLOOKUP($A12,Data!$1:$1048576,25,FALSE),)</f>
        <v>0</v>
      </c>
      <c r="U12" s="8">
        <f>IFERROR(VLOOKUP($A12,Data!$1:$1048576,26,FALSE),)</f>
        <v>0</v>
      </c>
      <c r="V12" s="8">
        <f>IFERROR(VLOOKUP($A12,Data!$1:$1048576,27,FALSE),)</f>
        <v>0</v>
      </c>
      <c r="W12" s="8">
        <f>IFERROR(VLOOKUP($A12,Data!$1:$1048576,28,FALSE),)</f>
        <v>0</v>
      </c>
      <c r="X12" s="8">
        <f>IFERROR(VLOOKUP($A12,Data!$1:$1048576,29,FALSE),)</f>
        <v>0</v>
      </c>
      <c r="Y12" s="8">
        <f>IFERROR(VLOOKUP($A12,Data!$1:$1048576,30,FALSE),)</f>
        <v>0</v>
      </c>
      <c r="Z12" s="8">
        <f>IFERROR(VLOOKUP($A12,Data!$1:$1048576,31,FALSE),)</f>
        <v>0</v>
      </c>
      <c r="AA12" s="8">
        <f>IFERROR(VLOOKUP($A12,Data!$1:$1048576,32,FALSE),)</f>
        <v>0</v>
      </c>
      <c r="AB12" s="8">
        <f>IFERROR(VLOOKUP($A12,Data!$1:$1048576,33,FALSE),)</f>
        <v>0</v>
      </c>
    </row>
    <row r="13" spans="1:28" x14ac:dyDescent="0.2">
      <c r="A13" s="8" t="str">
        <f>Data!A207</f>
        <v>I-33C</v>
      </c>
      <c r="B13" s="9">
        <f>IFERROR(VLOOKUP($A13,Data!$1:$1048576,34,FALSE),)</f>
        <v>1.95</v>
      </c>
      <c r="C13" s="9" t="str">
        <f>IFERROR(VLOOKUP($A13,Data!$1:$1048576,2,FALSE),)</f>
        <v>Imperial</v>
      </c>
      <c r="D13" s="9" t="str">
        <f>IFERROR(VLOOKUP($A13,Data!$1:$1048576,3,FALSE),)</f>
        <v>20</v>
      </c>
      <c r="E13" s="9" t="str">
        <f>IFERROR(VLOOKUP($A13,Data!$1:$1048576,4,FALSE),)</f>
        <v>Brent</v>
      </c>
      <c r="F13" s="9" t="str">
        <f>IFERROR(VLOOKUP($A13,Data!$1:$1048576,6,FALSE),)</f>
        <v>Potatoes</v>
      </c>
      <c r="G13" s="9" t="str">
        <f>IFERROR(VLOOKUP($A13,Data!$1:$1048576,7,FALSE),)</f>
        <v>Norlands</v>
      </c>
      <c r="H13" s="8">
        <f>IFERROR(VLOOKUP($A13,Data!$1:$1048576,13,FALSE),)</f>
        <v>0</v>
      </c>
      <c r="I13" s="8" t="str">
        <f>IFERROR(VLOOKUP($A13,Data!$1:$1048576,14,FALSE),)</f>
        <v/>
      </c>
      <c r="J13" s="8" t="str">
        <f>IFERROR(VLOOKUP($A13,Data!$1:$1048576,15,FALSE),)</f>
        <v/>
      </c>
      <c r="K13" s="8">
        <f>IFERROR(VLOOKUP($A13,Data!$1:$1048576,16,FALSE),)</f>
        <v>0</v>
      </c>
      <c r="L13" s="8">
        <f>IFERROR(VLOOKUP($A13,Data!$1:$1048576,17,FALSE),)</f>
        <v>0</v>
      </c>
      <c r="M13" s="8">
        <f>IFERROR(VLOOKUP($A13,Data!$1:$1048576,18,FALSE),)</f>
        <v>1.95</v>
      </c>
      <c r="N13" s="8">
        <f>IFERROR(VLOOKUP($A13,Data!$1:$1048576,19,FALSE),)</f>
        <v>0</v>
      </c>
      <c r="O13" s="8">
        <f>IFERROR(VLOOKUP($A13,Data!$1:$1048576,20,FALSE),)</f>
        <v>0</v>
      </c>
      <c r="P13" s="8">
        <f>IFERROR(VLOOKUP($A13,Data!$1:$1048576,21,FALSE),)</f>
        <v>0</v>
      </c>
      <c r="Q13" s="8">
        <f>IFERROR(VLOOKUP($A13,Data!$1:$1048576,22,FALSE),)</f>
        <v>0</v>
      </c>
      <c r="R13" s="8">
        <f>IFERROR(VLOOKUP($A13,Data!$1:$1048576,23,FALSE),)</f>
        <v>0</v>
      </c>
      <c r="S13" s="8">
        <f>IFERROR(VLOOKUP($A13,Data!$1:$1048576,24,FALSE),)</f>
        <v>0</v>
      </c>
      <c r="T13" s="8">
        <f>IFERROR(VLOOKUP($A13,Data!$1:$1048576,25,FALSE),)</f>
        <v>0</v>
      </c>
      <c r="U13" s="8">
        <f>IFERROR(VLOOKUP($A13,Data!$1:$1048576,26,FALSE),)</f>
        <v>0</v>
      </c>
      <c r="V13" s="8">
        <f>IFERROR(VLOOKUP($A13,Data!$1:$1048576,27,FALSE),)</f>
        <v>0</v>
      </c>
      <c r="W13" s="8">
        <f>IFERROR(VLOOKUP($A13,Data!$1:$1048576,28,FALSE),)</f>
        <v>0</v>
      </c>
      <c r="X13" s="8">
        <f>IFERROR(VLOOKUP($A13,Data!$1:$1048576,29,FALSE),)</f>
        <v>0</v>
      </c>
      <c r="Y13" s="8">
        <f>IFERROR(VLOOKUP($A13,Data!$1:$1048576,30,FALSE),)</f>
        <v>0</v>
      </c>
      <c r="Z13" s="8">
        <f>IFERROR(VLOOKUP($A13,Data!$1:$1048576,31,FALSE),)</f>
        <v>0</v>
      </c>
      <c r="AA13" s="8">
        <f>IFERROR(VLOOKUP($A13,Data!$1:$1048576,32,FALSE),)</f>
        <v>0</v>
      </c>
      <c r="AB13" s="8">
        <f>IFERROR(VLOOKUP($A13,Data!$1:$1048576,33,FALSE),)</f>
        <v>0</v>
      </c>
    </row>
    <row r="14" spans="1:28" x14ac:dyDescent="0.2">
      <c r="A14" s="10"/>
    </row>
    <row r="17" spans="21:21" x14ac:dyDescent="0.2">
      <c r="U17" s="1"/>
    </row>
    <row r="18" spans="21:21" x14ac:dyDescent="0.2">
      <c r="U18" s="23"/>
    </row>
    <row r="19" spans="21:21" x14ac:dyDescent="0.2">
      <c r="U19" s="23"/>
    </row>
  </sheetData>
  <pageMargins left="0.7" right="0.7" top="0.75" bottom="0.75" header="0.3" footer="0.3"/>
  <pageSetup scale="71" orientation="landscape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8C48A-44CB-48A9-BA2E-3CCED12A13B3}">
  <sheetPr>
    <tabColor theme="9" tint="0.39997558519241921"/>
    <pageSetUpPr fitToPage="1"/>
  </sheetPr>
  <dimension ref="A1:AB19"/>
  <sheetViews>
    <sheetView workbookViewId="0">
      <selection activeCell="N1" sqref="N1:N1048576"/>
    </sheetView>
  </sheetViews>
  <sheetFormatPr defaultColWidth="9.14453125" defaultRowHeight="15" x14ac:dyDescent="0.2"/>
  <cols>
    <col min="1" max="5" width="8.47265625" customWidth="1"/>
    <col min="6" max="6" width="11.703125" bestFit="1" customWidth="1"/>
    <col min="7" max="7" width="16.6796875" customWidth="1"/>
    <col min="8" max="8" width="12.23828125" hidden="1" customWidth="1"/>
    <col min="9" max="9" width="10.22265625" hidden="1" customWidth="1"/>
    <col min="10" max="10" width="9.68359375" hidden="1" customWidth="1"/>
    <col min="11" max="11" width="8.7421875" hidden="1" customWidth="1"/>
    <col min="12" max="12" width="8.875" hidden="1" customWidth="1"/>
    <col min="13" max="13" width="9.4140625" hidden="1" customWidth="1"/>
    <col min="14" max="14" width="9.953125" hidden="1" customWidth="1"/>
    <col min="15" max="15" width="9.953125" bestFit="1" customWidth="1"/>
    <col min="16" max="16" width="8.47265625" bestFit="1" customWidth="1"/>
    <col min="17" max="17" width="9.4140625" bestFit="1" customWidth="1"/>
    <col min="18" max="19" width="9.4140625" hidden="1" customWidth="1"/>
    <col min="20" max="21" width="8.47265625" hidden="1" customWidth="1"/>
    <col min="22" max="25" width="9.4140625" hidden="1" customWidth="1"/>
    <col min="26" max="28" width="10.4921875" hidden="1" customWidth="1"/>
    <col min="29" max="29" width="9.14453125" customWidth="1"/>
  </cols>
  <sheetData>
    <row r="1" spans="1:28" ht="19.5" thickBot="1" x14ac:dyDescent="0.3">
      <c r="A1" s="7" t="str">
        <f>E4</f>
        <v>Brent</v>
      </c>
      <c r="B1" s="6"/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0.23</v>
      </c>
      <c r="C3" s="12"/>
      <c r="D3" s="14"/>
      <c r="E3" s="12"/>
      <c r="F3" s="12"/>
      <c r="G3" s="12"/>
      <c r="H3" s="11">
        <f>'Rain Totals'!H2</f>
        <v>0</v>
      </c>
      <c r="I3" s="11">
        <f>'Rain Totals'!I2</f>
        <v>0.03</v>
      </c>
      <c r="J3" s="11">
        <f>'Rain Totals'!J2</f>
        <v>0</v>
      </c>
      <c r="K3" s="11">
        <f>'Rain Totals'!K2</f>
        <v>0</v>
      </c>
      <c r="L3" s="11">
        <f>'Rain Totals'!L2</f>
        <v>0.2</v>
      </c>
      <c r="M3" s="11">
        <f>'Rain Totals'!M2</f>
        <v>0</v>
      </c>
      <c r="N3" s="11">
        <f>'Rain Totals'!N2</f>
        <v>0</v>
      </c>
      <c r="O3" s="11">
        <f>'Rain Totals'!O2</f>
        <v>0</v>
      </c>
      <c r="P3" s="11">
        <f>'Rain Totals'!P2</f>
        <v>0</v>
      </c>
      <c r="Q3" s="11">
        <f>'Rain Totals'!Q2</f>
        <v>0</v>
      </c>
      <c r="R3" s="11">
        <f>'Rain Totals'!R2</f>
        <v>0</v>
      </c>
      <c r="S3" s="11">
        <f>'Rain Totals'!S2</f>
        <v>0</v>
      </c>
      <c r="T3" s="11">
        <f>'Rain Totals'!T2</f>
        <v>0</v>
      </c>
      <c r="U3" s="11">
        <f>'Rain Totals'!U2</f>
        <v>0</v>
      </c>
      <c r="V3" s="11">
        <f>'Rain Totals'!V2</f>
        <v>0</v>
      </c>
      <c r="W3" s="11">
        <f>'Rain Totals'!W2</f>
        <v>0</v>
      </c>
      <c r="X3" s="11">
        <f>'Rain Totals'!X2</f>
        <v>0</v>
      </c>
      <c r="Y3" s="11">
        <f>'Rain Totals'!Y2</f>
        <v>0</v>
      </c>
      <c r="Z3" s="11">
        <f>'Rain Totals'!Z2</f>
        <v>0</v>
      </c>
      <c r="AA3" s="11">
        <f>'Rain Totals'!AA2</f>
        <v>0</v>
      </c>
      <c r="AB3" s="11">
        <f>'Rain Totals'!AB2</f>
        <v>0</v>
      </c>
    </row>
    <row r="4" spans="1:28" x14ac:dyDescent="0.2">
      <c r="A4" s="8" t="str">
        <f>Data!A208</f>
        <v>.ET 21</v>
      </c>
      <c r="B4" s="9">
        <f>IFERROR(VLOOKUP($A4,Data!$1:$1048576,34,FALSE),)</f>
        <v>23.469999999999988</v>
      </c>
      <c r="C4" s="9" t="str">
        <f>IFERROR(VLOOKUP($A4,Data!$1:$1048576,2,FALSE),)</f>
        <v>Imperial</v>
      </c>
      <c r="D4" s="9" t="str">
        <f>IFERROR(VLOOKUP($A4,Data!$1:$1048576,3,FALSE),)</f>
        <v>21</v>
      </c>
      <c r="E4" s="9" t="str">
        <f>IFERROR(VLOOKUP($A4,Data!$1:$1048576,4,FALSE),)</f>
        <v>Brent</v>
      </c>
      <c r="F4" s="9" t="str">
        <f>IFERROR(VLOOKUP($A4,Data!$1:$1048576,6,FALSE),)</f>
        <v>Potatoes</v>
      </c>
      <c r="G4" s="9">
        <f>IFERROR(VLOOKUP($A4,Data!$1:$1048576,7,FALSE),)</f>
        <v>296</v>
      </c>
      <c r="H4" s="8">
        <f>IFERROR(VLOOKUP($A4,Data!$1:$1048576,13,FALSE),)</f>
        <v>2.0399999999999991</v>
      </c>
      <c r="I4" s="8">
        <f>IFERROR(VLOOKUP($A4,Data!$1:$1048576,14,FALSE),)</f>
        <v>1.9100000000000001</v>
      </c>
      <c r="J4" s="8">
        <f>IFERROR(VLOOKUP($A4,Data!$1:$1048576,15,FALSE),)</f>
        <v>1.83</v>
      </c>
      <c r="K4" s="8">
        <f>IFERROR(VLOOKUP($A4,Data!$1:$1048576,16,FALSE),)</f>
        <v>1.7800000000000011</v>
      </c>
      <c r="L4" s="8">
        <f>IFERROR(VLOOKUP($A4,Data!$1:$1048576,17,FALSE),)</f>
        <v>1.5400000000000009</v>
      </c>
      <c r="M4" s="8">
        <f>IFERROR(VLOOKUP($A4,Data!$1:$1048576,18,FALSE),)</f>
        <v>1.5600000000000005</v>
      </c>
      <c r="N4" s="8">
        <f>IFERROR(VLOOKUP($A4,Data!$1:$1048576,19,FALSE),)</f>
        <v>1.629999999999999</v>
      </c>
      <c r="O4" s="8">
        <f>IFERROR(VLOOKUP($A4,Data!$1:$1048576,20,FALSE),)</f>
        <v>1.5899999999999981</v>
      </c>
      <c r="P4" s="8">
        <f>IFERROR(VLOOKUP($A4,Data!$1:$1048576,21,FALSE),)</f>
        <v>1.5700000000000003</v>
      </c>
      <c r="Q4" s="8">
        <f>IFERROR(VLOOKUP($A4,Data!$1:$1048576,22,FALSE),)</f>
        <v>1.759999999999998</v>
      </c>
      <c r="R4" s="8">
        <f>IFERROR(VLOOKUP($A4,Data!$1:$1048576,23,FALSE),)</f>
        <v>1.3699999999999939</v>
      </c>
      <c r="S4" s="8">
        <f>IFERROR(VLOOKUP($A4,Data!$1:$1048576,24,FALSE),)</f>
        <v>1.2899999999999956</v>
      </c>
      <c r="T4" s="8">
        <f>IFERROR(VLOOKUP($A4,Data!$1:$1048576,25,FALSE),)</f>
        <v>0.80000000000000071</v>
      </c>
      <c r="U4" s="8">
        <f>IFERROR(VLOOKUP($A4,Data!$1:$1048576,26,FALSE),)</f>
        <v>0.14000000000000057</v>
      </c>
      <c r="V4" s="8">
        <f>IFERROR(VLOOKUP($A4,Data!$1:$1048576,27,FALSE),)</f>
        <v>0</v>
      </c>
      <c r="W4" s="8">
        <f>IFERROR(VLOOKUP($A4,Data!$1:$1048576,28,FALSE),)</f>
        <v>0</v>
      </c>
      <c r="X4" s="8">
        <f>IFERROR(VLOOKUP($A4,Data!$1:$1048576,29,FALSE),)</f>
        <v>0</v>
      </c>
      <c r="Y4" s="8">
        <f>IFERROR(VLOOKUP($A4,Data!$1:$1048576,30,FALSE),)</f>
        <v>0</v>
      </c>
      <c r="Z4" s="8">
        <f>IFERROR(VLOOKUP($A4,Data!$1:$1048576,31,FALSE),)</f>
        <v>0</v>
      </c>
      <c r="AA4" s="8">
        <f>IFERROR(VLOOKUP($A4,Data!$1:$1048576,32,FALSE),)</f>
        <v>0</v>
      </c>
      <c r="AB4" s="8">
        <f>IFERROR(VLOOKUP($A4,Data!$1:$1048576,33,FALSE),)</f>
        <v>0</v>
      </c>
    </row>
    <row r="5" spans="1:28" x14ac:dyDescent="0.2">
      <c r="A5" s="8" t="str">
        <f>Data!A209</f>
        <v>R-1</v>
      </c>
      <c r="B5" s="9">
        <f>IFERROR(VLOOKUP($A5,Data!$1:$1048576,34,FALSE),)</f>
        <v>0</v>
      </c>
      <c r="C5" s="9" t="str">
        <f>IFERROR(VLOOKUP($A5,Data!$1:$1048576,2,FALSE),)</f>
        <v>Imperial</v>
      </c>
      <c r="D5" s="9" t="str">
        <f>IFERROR(VLOOKUP($A5,Data!$1:$1048576,3,FALSE),)</f>
        <v>21</v>
      </c>
      <c r="E5" s="9" t="str">
        <f>IFERROR(VLOOKUP($A5,Data!$1:$1048576,4,FALSE),)</f>
        <v>Brent</v>
      </c>
      <c r="F5" s="9" t="str">
        <f>IFERROR(VLOOKUP($A5,Data!$1:$1048576,6,FALSE),)</f>
        <v>Potatoes</v>
      </c>
      <c r="G5" s="9">
        <f>IFERROR(VLOOKUP($A5,Data!$1:$1048576,7,FALSE),)</f>
        <v>296</v>
      </c>
      <c r="H5" s="8">
        <f>IFERROR(VLOOKUP($A5,Data!$1:$1048576,13,FALSE),)</f>
        <v>0</v>
      </c>
      <c r="I5" s="8">
        <f>IFERROR(VLOOKUP($A5,Data!$1:$1048576,14,FALSE),)</f>
        <v>0</v>
      </c>
      <c r="J5" s="8">
        <f>IFERROR(VLOOKUP($A5,Data!$1:$1048576,15,FALSE),)</f>
        <v>0</v>
      </c>
      <c r="K5" s="8">
        <f>IFERROR(VLOOKUP($A5,Data!$1:$1048576,16,FALSE),)</f>
        <v>0</v>
      </c>
      <c r="L5" s="8">
        <f>IFERROR(VLOOKUP($A5,Data!$1:$1048576,17,FALSE),)</f>
        <v>0</v>
      </c>
      <c r="M5" s="8">
        <f>IFERROR(VLOOKUP($A5,Data!$1:$1048576,18,FALSE),)</f>
        <v>0</v>
      </c>
      <c r="N5" s="8">
        <f>IFERROR(VLOOKUP($A5,Data!$1:$1048576,19,FALSE),)</f>
        <v>0</v>
      </c>
      <c r="O5" s="8">
        <f>IFERROR(VLOOKUP($A5,Data!$1:$1048576,20,FALSE),)</f>
        <v>0</v>
      </c>
      <c r="P5" s="8">
        <f>IFERROR(VLOOKUP($A5,Data!$1:$1048576,21,FALSE),)</f>
        <v>0</v>
      </c>
      <c r="Q5" s="8">
        <f>IFERROR(VLOOKUP($A5,Data!$1:$1048576,22,FALSE),)</f>
        <v>0</v>
      </c>
      <c r="R5" s="8">
        <f>IFERROR(VLOOKUP($A5,Data!$1:$1048576,23,FALSE),)</f>
        <v>0</v>
      </c>
      <c r="S5" s="8">
        <f>IFERROR(VLOOKUP($A5,Data!$1:$1048576,24,FALSE),)</f>
        <v>0</v>
      </c>
      <c r="T5" s="8">
        <f>IFERROR(VLOOKUP($A5,Data!$1:$1048576,25,FALSE),)</f>
        <v>0</v>
      </c>
      <c r="U5" s="8">
        <f>IFERROR(VLOOKUP($A5,Data!$1:$1048576,26,FALSE),)</f>
        <v>0</v>
      </c>
      <c r="V5" s="8">
        <f>IFERROR(VLOOKUP($A5,Data!$1:$1048576,27,FALSE),)</f>
        <v>0</v>
      </c>
      <c r="W5" s="8">
        <f>IFERROR(VLOOKUP($A5,Data!$1:$1048576,28,FALSE),)</f>
        <v>0</v>
      </c>
      <c r="X5" s="8">
        <f>IFERROR(VLOOKUP($A5,Data!$1:$1048576,29,FALSE),)</f>
        <v>0</v>
      </c>
      <c r="Y5" s="8">
        <f>IFERROR(VLOOKUP($A5,Data!$1:$1048576,30,FALSE),)</f>
        <v>0</v>
      </c>
      <c r="Z5" s="8">
        <f>IFERROR(VLOOKUP($A5,Data!$1:$1048576,31,FALSE),)</f>
        <v>0</v>
      </c>
      <c r="AA5" s="8">
        <f>IFERROR(VLOOKUP($A5,Data!$1:$1048576,32,FALSE),)</f>
        <v>0</v>
      </c>
      <c r="AB5" s="8">
        <f>IFERROR(VLOOKUP($A5,Data!$1:$1048576,33,FALSE),)</f>
        <v>0</v>
      </c>
    </row>
    <row r="6" spans="1:28" x14ac:dyDescent="0.2">
      <c r="A6" s="8" t="str">
        <f>Data!A210</f>
        <v>R-2</v>
      </c>
      <c r="B6" s="9">
        <f>IFERROR(VLOOKUP($A6,Data!$1:$1048576,34,FALSE),)</f>
        <v>22.32</v>
      </c>
      <c r="C6" s="9" t="str">
        <f>IFERROR(VLOOKUP($A6,Data!$1:$1048576,2,FALSE),)</f>
        <v>Imperial</v>
      </c>
      <c r="D6" s="9" t="str">
        <f>IFERROR(VLOOKUP($A6,Data!$1:$1048576,3,FALSE),)</f>
        <v>21</v>
      </c>
      <c r="E6" s="9" t="str">
        <f>IFERROR(VLOOKUP($A6,Data!$1:$1048576,4,FALSE),)</f>
        <v>Brent</v>
      </c>
      <c r="F6" s="9" t="str">
        <f>IFERROR(VLOOKUP($A6,Data!$1:$1048576,6,FALSE),)</f>
        <v>Potatoes</v>
      </c>
      <c r="G6" s="9">
        <f>IFERROR(VLOOKUP($A6,Data!$1:$1048576,7,FALSE),)</f>
        <v>296</v>
      </c>
      <c r="H6" s="8" t="str">
        <f>IFERROR(VLOOKUP($A6,Data!$1:$1048576,13,FALSE),)</f>
        <v/>
      </c>
      <c r="I6" s="8">
        <f>IFERROR(VLOOKUP($A6,Data!$1:$1048576,14,FALSE),)</f>
        <v>2.06</v>
      </c>
      <c r="J6" s="8">
        <f>IFERROR(VLOOKUP($A6,Data!$1:$1048576,15,FALSE),)</f>
        <v>2.4900000000000002</v>
      </c>
      <c r="K6" s="8">
        <f>IFERROR(VLOOKUP($A6,Data!$1:$1048576,16,FALSE),)</f>
        <v>3.4699999999999989</v>
      </c>
      <c r="L6" s="8">
        <f>IFERROR(VLOOKUP($A6,Data!$1:$1048576,17,FALSE),)</f>
        <v>2.09</v>
      </c>
      <c r="M6" s="8">
        <f>IFERROR(VLOOKUP($A6,Data!$1:$1048576,18,FALSE),)</f>
        <v>2.3500000000000014</v>
      </c>
      <c r="N6" s="8">
        <f>IFERROR(VLOOKUP($A6,Data!$1:$1048576,19,FALSE),)</f>
        <v>1.9100000000000001</v>
      </c>
      <c r="O6" s="8">
        <f>IFERROR(VLOOKUP($A6,Data!$1:$1048576,20,FALSE),)</f>
        <v>1.9000000000000004</v>
      </c>
      <c r="P6" s="8">
        <f>IFERROR(VLOOKUP($A6,Data!$1:$1048576,21,FALSE),)</f>
        <v>2.009999999999998</v>
      </c>
      <c r="Q6" s="8">
        <f>IFERROR(VLOOKUP($A6,Data!$1:$1048576,22,FALSE),)</f>
        <v>1.7100000000000009</v>
      </c>
      <c r="R6" s="8">
        <f>IFERROR(VLOOKUP($A6,Data!$1:$1048576,23,FALSE),)</f>
        <v>0.26000000000000156</v>
      </c>
      <c r="S6" s="8">
        <f>IFERROR(VLOOKUP($A6,Data!$1:$1048576,24,FALSE),)</f>
        <v>0</v>
      </c>
      <c r="T6" s="8">
        <f>IFERROR(VLOOKUP($A6,Data!$1:$1048576,25,FALSE),)</f>
        <v>0</v>
      </c>
      <c r="U6" s="8">
        <f>IFERROR(VLOOKUP($A6,Data!$1:$1048576,26,FALSE),)</f>
        <v>0.66999999999999815</v>
      </c>
      <c r="V6" s="8">
        <f>IFERROR(VLOOKUP($A6,Data!$1:$1048576,27,FALSE),)</f>
        <v>0.64000000000000057</v>
      </c>
      <c r="W6" s="8">
        <f>IFERROR(VLOOKUP($A6,Data!$1:$1048576,28,FALSE),)</f>
        <v>0</v>
      </c>
      <c r="X6" s="8">
        <f>IFERROR(VLOOKUP($A6,Data!$1:$1048576,29,FALSE),)</f>
        <v>0</v>
      </c>
      <c r="Y6" s="8">
        <f>IFERROR(VLOOKUP($A6,Data!$1:$1048576,30,FALSE),)</f>
        <v>0</v>
      </c>
      <c r="Z6" s="8">
        <f>IFERROR(VLOOKUP($A6,Data!$1:$1048576,31,FALSE),)</f>
        <v>0</v>
      </c>
      <c r="AA6" s="8">
        <f>IFERROR(VLOOKUP($A6,Data!$1:$1048576,32,FALSE),)</f>
        <v>0</v>
      </c>
      <c r="AB6" s="8">
        <f>IFERROR(VLOOKUP($A6,Data!$1:$1048576,33,FALSE),)</f>
        <v>0</v>
      </c>
    </row>
    <row r="7" spans="1:28" x14ac:dyDescent="0.2">
      <c r="A7" s="8" t="str">
        <f>Data!A211</f>
        <v>R-3</v>
      </c>
      <c r="B7" s="9">
        <f>IFERROR(VLOOKUP($A7,Data!$1:$1048576,34,FALSE),)</f>
        <v>21.97</v>
      </c>
      <c r="C7" s="9" t="str">
        <f>IFERROR(VLOOKUP($A7,Data!$1:$1048576,2,FALSE),)</f>
        <v>Imperial</v>
      </c>
      <c r="D7" s="9" t="str">
        <f>IFERROR(VLOOKUP($A7,Data!$1:$1048576,3,FALSE),)</f>
        <v>21</v>
      </c>
      <c r="E7" s="9" t="str">
        <f>IFERROR(VLOOKUP($A7,Data!$1:$1048576,4,FALSE),)</f>
        <v>Brent</v>
      </c>
      <c r="F7" s="9" t="str">
        <f>IFERROR(VLOOKUP($A7,Data!$1:$1048576,6,FALSE),)</f>
        <v>Potatoes</v>
      </c>
      <c r="G7" s="9">
        <f>IFERROR(VLOOKUP($A7,Data!$1:$1048576,7,FALSE),)</f>
        <v>296</v>
      </c>
      <c r="H7" s="8" t="str">
        <f>IFERROR(VLOOKUP($A7,Data!$1:$1048576,13,FALSE),)</f>
        <v/>
      </c>
      <c r="I7" s="8">
        <f>IFERROR(VLOOKUP($A7,Data!$1:$1048576,14,FALSE),)</f>
        <v>2.08</v>
      </c>
      <c r="J7" s="8">
        <f>IFERROR(VLOOKUP($A7,Data!$1:$1048576,15,FALSE),)</f>
        <v>2.5</v>
      </c>
      <c r="K7" s="8">
        <f>IFERROR(VLOOKUP($A7,Data!$1:$1048576,16,FALSE),)</f>
        <v>3.29</v>
      </c>
      <c r="L7" s="8">
        <f>IFERROR(VLOOKUP($A7,Data!$1:$1048576,17,FALSE),)</f>
        <v>2.2899999999999991</v>
      </c>
      <c r="M7" s="8">
        <f>IFERROR(VLOOKUP($A7,Data!$1:$1048576,18,FALSE),)</f>
        <v>2.42</v>
      </c>
      <c r="N7" s="8">
        <f>IFERROR(VLOOKUP($A7,Data!$1:$1048576,19,FALSE),)</f>
        <v>1.9100000000000001</v>
      </c>
      <c r="O7" s="8">
        <f>IFERROR(VLOOKUP($A7,Data!$1:$1048576,20,FALSE),)</f>
        <v>1.9100000000000001</v>
      </c>
      <c r="P7" s="8">
        <f>IFERROR(VLOOKUP($A7,Data!$1:$1048576,21,FALSE),)</f>
        <v>1.5700000000000003</v>
      </c>
      <c r="Q7" s="8">
        <f>IFERROR(VLOOKUP($A7,Data!$1:$1048576,22,FALSE),)</f>
        <v>1.8099999999999987</v>
      </c>
      <c r="R7" s="8">
        <f>IFERROR(VLOOKUP($A7,Data!$1:$1048576,23,FALSE),)</f>
        <v>0.21000000000000085</v>
      </c>
      <c r="S7" s="8">
        <f>IFERROR(VLOOKUP($A7,Data!$1:$1048576,24,FALSE),)</f>
        <v>0</v>
      </c>
      <c r="T7" s="8">
        <f>IFERROR(VLOOKUP($A7,Data!$1:$1048576,25,FALSE),)</f>
        <v>0</v>
      </c>
      <c r="U7" s="8">
        <f>IFERROR(VLOOKUP($A7,Data!$1:$1048576,26,FALSE),)</f>
        <v>0.40000000000000213</v>
      </c>
      <c r="V7" s="8">
        <f>IFERROR(VLOOKUP($A7,Data!$1:$1048576,27,FALSE),)</f>
        <v>0.79999999999999716</v>
      </c>
      <c r="W7" s="8">
        <f>IFERROR(VLOOKUP($A7,Data!$1:$1048576,28,FALSE),)</f>
        <v>0</v>
      </c>
      <c r="X7" s="8">
        <f>IFERROR(VLOOKUP($A7,Data!$1:$1048576,29,FALSE),)</f>
        <v>0</v>
      </c>
      <c r="Y7" s="8">
        <f>IFERROR(VLOOKUP($A7,Data!$1:$1048576,30,FALSE),)</f>
        <v>0</v>
      </c>
      <c r="Z7" s="8">
        <f>IFERROR(VLOOKUP($A7,Data!$1:$1048576,31,FALSE),)</f>
        <v>0</v>
      </c>
      <c r="AA7" s="8">
        <f>IFERROR(VLOOKUP($A7,Data!$1:$1048576,32,FALSE),)</f>
        <v>0</v>
      </c>
      <c r="AB7" s="8">
        <f>IFERROR(VLOOKUP($A7,Data!$1:$1048576,33,FALSE),)</f>
        <v>0</v>
      </c>
    </row>
    <row r="8" spans="1:28" x14ac:dyDescent="0.2">
      <c r="A8" s="8" t="str">
        <f>Data!A212</f>
        <v>R-4</v>
      </c>
      <c r="B8" s="9">
        <f>IFERROR(VLOOKUP($A8,Data!$1:$1048576,34,FALSE),)</f>
        <v>23.13</v>
      </c>
      <c r="C8" s="9" t="str">
        <f>IFERROR(VLOOKUP($A8,Data!$1:$1048576,2,FALSE),)</f>
        <v>Imperial</v>
      </c>
      <c r="D8" s="9" t="str">
        <f>IFERROR(VLOOKUP($A8,Data!$1:$1048576,3,FALSE),)</f>
        <v>21</v>
      </c>
      <c r="E8" s="9" t="str">
        <f>IFERROR(VLOOKUP($A8,Data!$1:$1048576,4,FALSE),)</f>
        <v>Brent</v>
      </c>
      <c r="F8" s="9" t="str">
        <f>IFERROR(VLOOKUP($A8,Data!$1:$1048576,6,FALSE),)</f>
        <v>Potatoes</v>
      </c>
      <c r="G8" s="9">
        <f>IFERROR(VLOOKUP($A8,Data!$1:$1048576,7,FALSE),)</f>
        <v>296</v>
      </c>
      <c r="H8" s="8" t="str">
        <f>IFERROR(VLOOKUP($A8,Data!$1:$1048576,13,FALSE),)</f>
        <v/>
      </c>
      <c r="I8" s="8">
        <f>IFERROR(VLOOKUP($A8,Data!$1:$1048576,14,FALSE),)</f>
        <v>2.2799999999999998</v>
      </c>
      <c r="J8" s="8">
        <f>IFERROR(VLOOKUP($A8,Data!$1:$1048576,15,FALSE),)</f>
        <v>2.48</v>
      </c>
      <c r="K8" s="8">
        <f>IFERROR(VLOOKUP($A8,Data!$1:$1048576,16,FALSE),)</f>
        <v>3.9200000000000008</v>
      </c>
      <c r="L8" s="8">
        <f>IFERROR(VLOOKUP($A8,Data!$1:$1048576,17,FALSE),)</f>
        <v>2.379999999999999</v>
      </c>
      <c r="M8" s="8">
        <f>IFERROR(VLOOKUP($A8,Data!$1:$1048576,18,FALSE),)</f>
        <v>2.17</v>
      </c>
      <c r="N8" s="8">
        <f>IFERROR(VLOOKUP($A8,Data!$1:$1048576,19,FALSE),)</f>
        <v>1.92</v>
      </c>
      <c r="O8" s="8">
        <f>IFERROR(VLOOKUP($A8,Data!$1:$1048576,20,FALSE),)</f>
        <v>2.3200000000000021</v>
      </c>
      <c r="P8" s="8">
        <f>IFERROR(VLOOKUP($A8,Data!$1:$1048576,21,FALSE),)</f>
        <v>2.0199999999999996</v>
      </c>
      <c r="Q8" s="8">
        <f>IFERROR(VLOOKUP($A8,Data!$1:$1048576,22,FALSE),)</f>
        <v>1.6400000000000006</v>
      </c>
      <c r="R8" s="8">
        <f>IFERROR(VLOOKUP($A8,Data!$1:$1048576,23,FALSE),)</f>
        <v>0.43999999999999773</v>
      </c>
      <c r="S8" s="8">
        <f>IFERROR(VLOOKUP($A8,Data!$1:$1048576,24,FALSE),)</f>
        <v>0</v>
      </c>
      <c r="T8" s="8">
        <f>IFERROR(VLOOKUP($A8,Data!$1:$1048576,25,FALSE),)</f>
        <v>0</v>
      </c>
      <c r="U8" s="8">
        <f>IFERROR(VLOOKUP($A8,Data!$1:$1048576,26,FALSE),)</f>
        <v>0.48000000000000043</v>
      </c>
      <c r="V8" s="8">
        <f>IFERROR(VLOOKUP($A8,Data!$1:$1048576,27,FALSE),)</f>
        <v>0.78999999999999915</v>
      </c>
      <c r="W8" s="8">
        <f>IFERROR(VLOOKUP($A8,Data!$1:$1048576,28,FALSE),)</f>
        <v>0</v>
      </c>
      <c r="X8" s="8">
        <f>IFERROR(VLOOKUP($A8,Data!$1:$1048576,29,FALSE),)</f>
        <v>0</v>
      </c>
      <c r="Y8" s="8">
        <f>IFERROR(VLOOKUP($A8,Data!$1:$1048576,30,FALSE),)</f>
        <v>0</v>
      </c>
      <c r="Z8" s="8">
        <f>IFERROR(VLOOKUP($A8,Data!$1:$1048576,31,FALSE),)</f>
        <v>0</v>
      </c>
      <c r="AA8" s="8">
        <f>IFERROR(VLOOKUP($A8,Data!$1:$1048576,32,FALSE),)</f>
        <v>0</v>
      </c>
      <c r="AB8" s="8">
        <f>IFERROR(VLOOKUP($A8,Data!$1:$1048576,33,FALSE),)</f>
        <v>0</v>
      </c>
    </row>
    <row r="9" spans="1:28" x14ac:dyDescent="0.2">
      <c r="A9" s="8" t="str">
        <f>Data!A213</f>
        <v>R-5</v>
      </c>
      <c r="B9" s="9">
        <f>IFERROR(VLOOKUP($A9,Data!$1:$1048576,34,FALSE),)</f>
        <v>20.07</v>
      </c>
      <c r="C9" s="9" t="str">
        <f>IFERROR(VLOOKUP($A9,Data!$1:$1048576,2,FALSE),)</f>
        <v>Imperial</v>
      </c>
      <c r="D9" s="9" t="str">
        <f>IFERROR(VLOOKUP($A9,Data!$1:$1048576,3,FALSE),)</f>
        <v>21</v>
      </c>
      <c r="E9" s="9" t="str">
        <f>IFERROR(VLOOKUP($A9,Data!$1:$1048576,4,FALSE),)</f>
        <v>Brent</v>
      </c>
      <c r="F9" s="9" t="str">
        <f>IFERROR(VLOOKUP($A9,Data!$1:$1048576,6,FALSE),)</f>
        <v>Potatoes</v>
      </c>
      <c r="G9" s="9">
        <f>IFERROR(VLOOKUP($A9,Data!$1:$1048576,7,FALSE),)</f>
        <v>296</v>
      </c>
      <c r="H9" s="8" t="str">
        <f>IFERROR(VLOOKUP($A9,Data!$1:$1048576,13,FALSE),)</f>
        <v/>
      </c>
      <c r="I9" s="8">
        <f>IFERROR(VLOOKUP($A9,Data!$1:$1048576,14,FALSE),)</f>
        <v>1.61</v>
      </c>
      <c r="J9" s="8">
        <f>IFERROR(VLOOKUP($A9,Data!$1:$1048576,15,FALSE),)</f>
        <v>1.37</v>
      </c>
      <c r="K9" s="8">
        <f>IFERROR(VLOOKUP($A9,Data!$1:$1048576,16,FALSE),)</f>
        <v>3.2299999999999995</v>
      </c>
      <c r="L9" s="8">
        <f>IFERROR(VLOOKUP($A9,Data!$1:$1048576,17,FALSE),)</f>
        <v>2.2100000000000009</v>
      </c>
      <c r="M9" s="8">
        <f>IFERROR(VLOOKUP($A9,Data!$1:$1048576,18,FALSE),)</f>
        <v>2.2599999999999998</v>
      </c>
      <c r="N9" s="8">
        <f>IFERROR(VLOOKUP($A9,Data!$1:$1048576,19,FALSE),)</f>
        <v>1.9499999999999993</v>
      </c>
      <c r="O9" s="8">
        <f>IFERROR(VLOOKUP($A9,Data!$1:$1048576,20,FALSE),)</f>
        <v>2.1300000000000008</v>
      </c>
      <c r="P9" s="8">
        <f>IFERROR(VLOOKUP($A9,Data!$1:$1048576,21,FALSE),)</f>
        <v>1.6699999999999982</v>
      </c>
      <c r="Q9" s="8">
        <f>IFERROR(VLOOKUP($A9,Data!$1:$1048576,22,FALSE),)</f>
        <v>1.7100000000000009</v>
      </c>
      <c r="R9" s="8">
        <f>IFERROR(VLOOKUP($A9,Data!$1:$1048576,23,FALSE),)</f>
        <v>0.41000000000000014</v>
      </c>
      <c r="S9" s="8">
        <f>IFERROR(VLOOKUP($A9,Data!$1:$1048576,24,FALSE),)</f>
        <v>0</v>
      </c>
      <c r="T9" s="8">
        <f>IFERROR(VLOOKUP($A9,Data!$1:$1048576,25,FALSE),)</f>
        <v>0</v>
      </c>
      <c r="U9" s="8">
        <f>IFERROR(VLOOKUP($A9,Data!$1:$1048576,26,FALSE),)</f>
        <v>0.41000000000000014</v>
      </c>
      <c r="V9" s="8">
        <f>IFERROR(VLOOKUP($A9,Data!$1:$1048576,27,FALSE),)</f>
        <v>0.82000000000000028</v>
      </c>
      <c r="W9" s="8">
        <f>IFERROR(VLOOKUP($A9,Data!$1:$1048576,28,FALSE),)</f>
        <v>0</v>
      </c>
      <c r="X9" s="8">
        <f>IFERROR(VLOOKUP($A9,Data!$1:$1048576,29,FALSE),)</f>
        <v>0</v>
      </c>
      <c r="Y9" s="8">
        <f>IFERROR(VLOOKUP($A9,Data!$1:$1048576,30,FALSE),)</f>
        <v>0</v>
      </c>
      <c r="Z9" s="8">
        <f>IFERROR(VLOOKUP($A9,Data!$1:$1048576,31,FALSE),)</f>
        <v>0</v>
      </c>
      <c r="AA9" s="8">
        <f>IFERROR(VLOOKUP($A9,Data!$1:$1048576,32,FALSE),)</f>
        <v>0</v>
      </c>
      <c r="AB9" s="8">
        <f>IFERROR(VLOOKUP($A9,Data!$1:$1048576,33,FALSE),)</f>
        <v>0</v>
      </c>
    </row>
    <row r="10" spans="1:28" x14ac:dyDescent="0.2">
      <c r="A10" s="8" t="str">
        <f>Data!A214</f>
        <v>R-6</v>
      </c>
      <c r="B10" s="9">
        <f>IFERROR(VLOOKUP($A10,Data!$1:$1048576,34,FALSE),)</f>
        <v>26.15</v>
      </c>
      <c r="C10" s="9" t="str">
        <f>IFERROR(VLOOKUP($A10,Data!$1:$1048576,2,FALSE),)</f>
        <v>Imperial</v>
      </c>
      <c r="D10" s="9" t="str">
        <f>IFERROR(VLOOKUP($A10,Data!$1:$1048576,3,FALSE),)</f>
        <v>21</v>
      </c>
      <c r="E10" s="9" t="str">
        <f>IFERROR(VLOOKUP($A10,Data!$1:$1048576,4,FALSE),)</f>
        <v>Brent</v>
      </c>
      <c r="F10" s="9" t="str">
        <f>IFERROR(VLOOKUP($A10,Data!$1:$1048576,6,FALSE),)</f>
        <v>Potatoes</v>
      </c>
      <c r="G10" s="9">
        <f>IFERROR(VLOOKUP($A10,Data!$1:$1048576,7,FALSE),)</f>
        <v>296</v>
      </c>
      <c r="H10" s="8" t="str">
        <f>IFERROR(VLOOKUP($A10,Data!$1:$1048576,13,FALSE),)</f>
        <v/>
      </c>
      <c r="I10" s="8">
        <f>IFERROR(VLOOKUP($A10,Data!$1:$1048576,14,FALSE),)</f>
        <v>2.5299999999999998</v>
      </c>
      <c r="J10" s="8">
        <f>IFERROR(VLOOKUP($A10,Data!$1:$1048576,15,FALSE),)</f>
        <v>3.09</v>
      </c>
      <c r="K10" s="8">
        <f>IFERROR(VLOOKUP($A10,Data!$1:$1048576,16,FALSE),)</f>
        <v>4.4499999999999993</v>
      </c>
      <c r="L10" s="8">
        <f>IFERROR(VLOOKUP($A10,Data!$1:$1048576,17,FALSE),)</f>
        <v>3.0600000000000005</v>
      </c>
      <c r="M10" s="8">
        <f>IFERROR(VLOOKUP($A10,Data!$1:$1048576,18,FALSE),)</f>
        <v>2.25</v>
      </c>
      <c r="N10" s="8">
        <f>IFERROR(VLOOKUP($A10,Data!$1:$1048576,19,FALSE),)</f>
        <v>2.1799999999999997</v>
      </c>
      <c r="O10" s="8">
        <f>IFERROR(VLOOKUP($A10,Data!$1:$1048576,20,FALSE),)</f>
        <v>2.4800000000000004</v>
      </c>
      <c r="P10" s="8">
        <f>IFERROR(VLOOKUP($A10,Data!$1:$1048576,21,FALSE),)</f>
        <v>1.7199999999999989</v>
      </c>
      <c r="Q10" s="8">
        <f>IFERROR(VLOOKUP($A10,Data!$1:$1048576,22,FALSE),)</f>
        <v>2.0600000000000023</v>
      </c>
      <c r="R10" s="8">
        <f>IFERROR(VLOOKUP($A10,Data!$1:$1048576,23,FALSE),)</f>
        <v>0.23000000000000043</v>
      </c>
      <c r="S10" s="8">
        <f>IFERROR(VLOOKUP($A10,Data!$1:$1048576,24,FALSE),)</f>
        <v>0</v>
      </c>
      <c r="T10" s="8">
        <f>IFERROR(VLOOKUP($A10,Data!$1:$1048576,25,FALSE),)</f>
        <v>0</v>
      </c>
      <c r="U10" s="8">
        <f>IFERROR(VLOOKUP($A10,Data!$1:$1048576,26,FALSE),)</f>
        <v>7.9999999999998295E-2</v>
      </c>
      <c r="V10" s="8">
        <f>IFERROR(VLOOKUP($A10,Data!$1:$1048576,27,FALSE),)</f>
        <v>1.1499999999999986</v>
      </c>
      <c r="W10" s="8">
        <f>IFERROR(VLOOKUP($A10,Data!$1:$1048576,28,FALSE),)</f>
        <v>0</v>
      </c>
      <c r="X10" s="8">
        <f>IFERROR(VLOOKUP($A10,Data!$1:$1048576,29,FALSE),)</f>
        <v>0</v>
      </c>
      <c r="Y10" s="8">
        <f>IFERROR(VLOOKUP($A10,Data!$1:$1048576,30,FALSE),)</f>
        <v>0</v>
      </c>
      <c r="Z10" s="8">
        <f>IFERROR(VLOOKUP($A10,Data!$1:$1048576,31,FALSE),)</f>
        <v>0</v>
      </c>
      <c r="AA10" s="8">
        <f>IFERROR(VLOOKUP($A10,Data!$1:$1048576,32,FALSE),)</f>
        <v>0</v>
      </c>
      <c r="AB10" s="8">
        <f>IFERROR(VLOOKUP($A10,Data!$1:$1048576,33,FALSE),)</f>
        <v>0</v>
      </c>
    </row>
    <row r="11" spans="1:28" hidden="1" x14ac:dyDescent="0.2">
      <c r="A11" s="8">
        <f>Data!A215</f>
        <v>0</v>
      </c>
      <c r="B11" s="9">
        <f>IFERROR(VLOOKUP($A11,Data!$1:$1048576,34,FALSE),)</f>
        <v>0</v>
      </c>
      <c r="C11" s="9">
        <f>IFERROR(VLOOKUP($A11,Data!$1:$1048576,2,FALSE),)</f>
        <v>0</v>
      </c>
      <c r="D11" s="9">
        <f>IFERROR(VLOOKUP($A11,Data!$1:$1048576,3,FALSE),)</f>
        <v>0</v>
      </c>
      <c r="E11" s="9">
        <f>IFERROR(VLOOKUP($A11,Data!$1:$1048576,4,FALSE),)</f>
        <v>0</v>
      </c>
      <c r="F11" s="9">
        <f>IFERROR(VLOOKUP($A11,Data!$1:$1048576,6,FALSE),)</f>
        <v>0</v>
      </c>
      <c r="G11" s="9">
        <f>IFERROR(VLOOKUP($A11,Data!$1:$1048576,7,FALSE),)</f>
        <v>0</v>
      </c>
      <c r="H11" s="8">
        <f>IFERROR(VLOOKUP($A11,Data!$1:$1048576,13,FALSE),)</f>
        <v>0</v>
      </c>
      <c r="I11" s="8">
        <f>IFERROR(VLOOKUP($A11,Data!$1:$1048576,14,FALSE),)</f>
        <v>0</v>
      </c>
      <c r="J11" s="8">
        <f>IFERROR(VLOOKUP($A11,Data!$1:$1048576,15,FALSE),)</f>
        <v>0</v>
      </c>
      <c r="K11" s="8">
        <f>IFERROR(VLOOKUP($A11,Data!$1:$1048576,16,FALSE),)</f>
        <v>0</v>
      </c>
      <c r="L11" s="8">
        <f>IFERROR(VLOOKUP($A11,Data!$1:$1048576,17,FALSE),)</f>
        <v>0</v>
      </c>
      <c r="M11" s="8">
        <f>IFERROR(VLOOKUP($A11,Data!$1:$1048576,18,FALSE),)</f>
        <v>0</v>
      </c>
      <c r="N11" s="8">
        <f>IFERROR(VLOOKUP($A11,Data!$1:$1048576,19,FALSE),)</f>
        <v>0</v>
      </c>
      <c r="O11" s="8">
        <f>IFERROR(VLOOKUP($A11,Data!$1:$1048576,20,FALSE),)</f>
        <v>0</v>
      </c>
      <c r="P11" s="8">
        <f>IFERROR(VLOOKUP($A11,Data!$1:$1048576,21,FALSE),)</f>
        <v>0</v>
      </c>
      <c r="Q11" s="8">
        <f>IFERROR(VLOOKUP($A11,Data!$1:$1048576,22,FALSE),)</f>
        <v>0</v>
      </c>
      <c r="R11" s="8">
        <f>IFERROR(VLOOKUP($A11,Data!$1:$1048576,23,FALSE),)</f>
        <v>0</v>
      </c>
      <c r="S11" s="8">
        <f>IFERROR(VLOOKUP($A11,Data!$1:$1048576,24,FALSE),)</f>
        <v>0</v>
      </c>
      <c r="T11" s="8">
        <f>IFERROR(VLOOKUP($A11,Data!$1:$1048576,25,FALSE),)</f>
        <v>0</v>
      </c>
      <c r="U11" s="8">
        <f>IFERROR(VLOOKUP($A11,Data!$1:$1048576,26,FALSE),)</f>
        <v>0</v>
      </c>
      <c r="V11" s="8">
        <f>IFERROR(VLOOKUP($A11,Data!$1:$1048576,27,FALSE),)</f>
        <v>0</v>
      </c>
      <c r="W11" s="8">
        <f>IFERROR(VLOOKUP($A11,Data!$1:$1048576,28,FALSE),)</f>
        <v>0</v>
      </c>
      <c r="X11" s="8">
        <f>IFERROR(VLOOKUP($A11,Data!$1:$1048576,29,FALSE),)</f>
        <v>0</v>
      </c>
      <c r="Y11" s="8">
        <f>IFERROR(VLOOKUP($A11,Data!$1:$1048576,30,FALSE),)</f>
        <v>0</v>
      </c>
      <c r="Z11" s="8">
        <f>IFERROR(VLOOKUP($A11,Data!$1:$1048576,31,FALSE),)</f>
        <v>0</v>
      </c>
      <c r="AA11" s="8">
        <f>IFERROR(VLOOKUP($A11,Data!$1:$1048576,32,FALSE),)</f>
        <v>0</v>
      </c>
      <c r="AB11" s="8">
        <f>IFERROR(VLOOKUP($A11,Data!$1:$1048576,33,FALSE),)</f>
        <v>0</v>
      </c>
    </row>
    <row r="12" spans="1:28" hidden="1" x14ac:dyDescent="0.2">
      <c r="A12" s="8">
        <f>Data!A216</f>
        <v>0</v>
      </c>
      <c r="B12" s="9">
        <f>IFERROR(VLOOKUP($A12,Data!$1:$1048576,34,FALSE),)</f>
        <v>0</v>
      </c>
      <c r="C12" s="9">
        <f>IFERROR(VLOOKUP($A12,Data!$1:$1048576,2,FALSE),)</f>
        <v>0</v>
      </c>
      <c r="D12" s="9">
        <f>IFERROR(VLOOKUP($A12,Data!$1:$1048576,3,FALSE),)</f>
        <v>0</v>
      </c>
      <c r="E12" s="9">
        <f>IFERROR(VLOOKUP($A12,Data!$1:$1048576,4,FALSE),)</f>
        <v>0</v>
      </c>
      <c r="F12" s="9">
        <f>IFERROR(VLOOKUP($A12,Data!$1:$1048576,6,FALSE),)</f>
        <v>0</v>
      </c>
      <c r="G12" s="9">
        <f>IFERROR(VLOOKUP($A12,Data!$1:$1048576,7,FALSE),)</f>
        <v>0</v>
      </c>
      <c r="H12" s="8">
        <f>IFERROR(VLOOKUP($A12,Data!$1:$1048576,13,FALSE),)</f>
        <v>0</v>
      </c>
      <c r="I12" s="8">
        <f>IFERROR(VLOOKUP($A12,Data!$1:$1048576,14,FALSE),)</f>
        <v>0</v>
      </c>
      <c r="J12" s="8">
        <f>IFERROR(VLOOKUP($A12,Data!$1:$1048576,15,FALSE),)</f>
        <v>0</v>
      </c>
      <c r="K12" s="8">
        <f>IFERROR(VLOOKUP($A12,Data!$1:$1048576,16,FALSE),)</f>
        <v>0</v>
      </c>
      <c r="L12" s="8">
        <f>IFERROR(VLOOKUP($A12,Data!$1:$1048576,17,FALSE),)</f>
        <v>0</v>
      </c>
      <c r="M12" s="8">
        <f>IFERROR(VLOOKUP($A12,Data!$1:$1048576,18,FALSE),)</f>
        <v>0</v>
      </c>
      <c r="N12" s="8">
        <f>IFERROR(VLOOKUP($A12,Data!$1:$1048576,19,FALSE),)</f>
        <v>0</v>
      </c>
      <c r="O12" s="8">
        <f>IFERROR(VLOOKUP($A12,Data!$1:$1048576,20,FALSE),)</f>
        <v>0</v>
      </c>
      <c r="P12" s="8">
        <f>IFERROR(VLOOKUP($A12,Data!$1:$1048576,21,FALSE),)</f>
        <v>0</v>
      </c>
      <c r="Q12" s="8">
        <f>IFERROR(VLOOKUP($A12,Data!$1:$1048576,22,FALSE),)</f>
        <v>0</v>
      </c>
      <c r="R12" s="8">
        <f>IFERROR(VLOOKUP($A12,Data!$1:$1048576,23,FALSE),)</f>
        <v>0</v>
      </c>
      <c r="S12" s="8">
        <f>IFERROR(VLOOKUP($A12,Data!$1:$1048576,24,FALSE),)</f>
        <v>0</v>
      </c>
      <c r="T12" s="8">
        <f>IFERROR(VLOOKUP($A12,Data!$1:$1048576,25,FALSE),)</f>
        <v>0</v>
      </c>
      <c r="U12" s="8">
        <f>IFERROR(VLOOKUP($A12,Data!$1:$1048576,26,FALSE),)</f>
        <v>0</v>
      </c>
      <c r="V12" s="8">
        <f>IFERROR(VLOOKUP($A12,Data!$1:$1048576,27,FALSE),)</f>
        <v>0</v>
      </c>
      <c r="W12" s="8">
        <f>IFERROR(VLOOKUP($A12,Data!$1:$1048576,28,FALSE),)</f>
        <v>0</v>
      </c>
      <c r="X12" s="8">
        <f>IFERROR(VLOOKUP($A12,Data!$1:$1048576,29,FALSE),)</f>
        <v>0</v>
      </c>
      <c r="Y12" s="8">
        <f>IFERROR(VLOOKUP($A12,Data!$1:$1048576,30,FALSE),)</f>
        <v>0</v>
      </c>
      <c r="Z12" s="8">
        <f>IFERROR(VLOOKUP($A12,Data!$1:$1048576,31,FALSE),)</f>
        <v>0</v>
      </c>
      <c r="AA12" s="8">
        <f>IFERROR(VLOOKUP($A12,Data!$1:$1048576,32,FALSE),)</f>
        <v>0</v>
      </c>
      <c r="AB12" s="8">
        <f>IFERROR(VLOOKUP($A12,Data!$1:$1048576,33,FALSE),)</f>
        <v>0</v>
      </c>
    </row>
    <row r="13" spans="1:28" hidden="1" x14ac:dyDescent="0.2">
      <c r="A13" s="8">
        <f>Data!A217</f>
        <v>0</v>
      </c>
      <c r="B13" s="9">
        <f>IFERROR(VLOOKUP($A13,Data!$1:$1048576,34,FALSE),)</f>
        <v>0</v>
      </c>
      <c r="C13" s="9">
        <f>IFERROR(VLOOKUP($A13,Data!$1:$1048576,2,FALSE),)</f>
        <v>0</v>
      </c>
      <c r="D13" s="9">
        <f>IFERROR(VLOOKUP($A13,Data!$1:$1048576,3,FALSE),)</f>
        <v>0</v>
      </c>
      <c r="E13" s="9">
        <f>IFERROR(VLOOKUP($A13,Data!$1:$1048576,4,FALSE),)</f>
        <v>0</v>
      </c>
      <c r="F13" s="9">
        <f>IFERROR(VLOOKUP($A13,Data!$1:$1048576,6,FALSE),)</f>
        <v>0</v>
      </c>
      <c r="G13" s="9">
        <f>IFERROR(VLOOKUP($A13,Data!$1:$1048576,7,FALSE),)</f>
        <v>0</v>
      </c>
      <c r="H13" s="8">
        <f>IFERROR(VLOOKUP($A13,Data!$1:$1048576,13,FALSE),)</f>
        <v>0</v>
      </c>
      <c r="I13" s="8">
        <f>IFERROR(VLOOKUP($A13,Data!$1:$1048576,14,FALSE),)</f>
        <v>0</v>
      </c>
      <c r="J13" s="8">
        <f>IFERROR(VLOOKUP($A13,Data!$1:$1048576,15,FALSE),)</f>
        <v>0</v>
      </c>
      <c r="K13" s="8">
        <f>IFERROR(VLOOKUP($A13,Data!$1:$1048576,16,FALSE),)</f>
        <v>0</v>
      </c>
      <c r="L13" s="8">
        <f>IFERROR(VLOOKUP($A13,Data!$1:$1048576,17,FALSE),)</f>
        <v>0</v>
      </c>
      <c r="M13" s="8">
        <f>IFERROR(VLOOKUP($A13,Data!$1:$1048576,18,FALSE),)</f>
        <v>0</v>
      </c>
      <c r="N13" s="8">
        <f>IFERROR(VLOOKUP($A13,Data!$1:$1048576,19,FALSE),)</f>
        <v>0</v>
      </c>
      <c r="O13" s="8">
        <f>IFERROR(VLOOKUP($A13,Data!$1:$1048576,20,FALSE),)</f>
        <v>0</v>
      </c>
      <c r="P13" s="8">
        <f>IFERROR(VLOOKUP($A13,Data!$1:$1048576,21,FALSE),)</f>
        <v>0</v>
      </c>
      <c r="Q13" s="8">
        <f>IFERROR(VLOOKUP($A13,Data!$1:$1048576,22,FALSE),)</f>
        <v>0</v>
      </c>
      <c r="R13" s="8">
        <f>IFERROR(VLOOKUP($A13,Data!$1:$1048576,23,FALSE),)</f>
        <v>0</v>
      </c>
      <c r="S13" s="8">
        <f>IFERROR(VLOOKUP($A13,Data!$1:$1048576,24,FALSE),)</f>
        <v>0</v>
      </c>
      <c r="T13" s="8">
        <f>IFERROR(VLOOKUP($A13,Data!$1:$1048576,25,FALSE),)</f>
        <v>0</v>
      </c>
      <c r="U13" s="8">
        <f>IFERROR(VLOOKUP($A13,Data!$1:$1048576,26,FALSE),)</f>
        <v>0</v>
      </c>
      <c r="V13" s="8">
        <f>IFERROR(VLOOKUP($A13,Data!$1:$1048576,27,FALSE),)</f>
        <v>0</v>
      </c>
      <c r="W13" s="8">
        <f>IFERROR(VLOOKUP($A13,Data!$1:$1048576,28,FALSE),)</f>
        <v>0</v>
      </c>
      <c r="X13" s="8">
        <f>IFERROR(VLOOKUP($A13,Data!$1:$1048576,29,FALSE),)</f>
        <v>0</v>
      </c>
      <c r="Y13" s="8">
        <f>IFERROR(VLOOKUP($A13,Data!$1:$1048576,30,FALSE),)</f>
        <v>0</v>
      </c>
      <c r="Z13" s="8">
        <f>IFERROR(VLOOKUP($A13,Data!$1:$1048576,31,FALSE),)</f>
        <v>0</v>
      </c>
      <c r="AA13" s="8">
        <f>IFERROR(VLOOKUP($A13,Data!$1:$1048576,32,FALSE),)</f>
        <v>0</v>
      </c>
      <c r="AB13" s="8">
        <f>IFERROR(VLOOKUP($A13,Data!$1:$1048576,33,FALSE),)</f>
        <v>0</v>
      </c>
    </row>
    <row r="14" spans="1:28" x14ac:dyDescent="0.2">
      <c r="A14" s="10"/>
    </row>
    <row r="17" spans="21:21" x14ac:dyDescent="0.2">
      <c r="U17" s="1"/>
    </row>
    <row r="18" spans="21:21" x14ac:dyDescent="0.2">
      <c r="U18" s="23"/>
    </row>
    <row r="19" spans="21:21" x14ac:dyDescent="0.2">
      <c r="U19" s="23"/>
    </row>
  </sheetData>
  <pageMargins left="0.7" right="0.7" top="0.75" bottom="0.75" header="0.3" footer="0.3"/>
  <pageSetup scale="74" orientation="landscape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C54F1-6A74-481E-92FC-2E07B462A03D}">
  <sheetPr>
    <tabColor theme="9" tint="0.39997558519241921"/>
    <pageSetUpPr fitToPage="1"/>
  </sheetPr>
  <dimension ref="A1:AB19"/>
  <sheetViews>
    <sheetView workbookViewId="0">
      <selection activeCell="L1" sqref="J1:L1048576"/>
    </sheetView>
  </sheetViews>
  <sheetFormatPr defaultColWidth="9.14453125" defaultRowHeight="15" x14ac:dyDescent="0.2"/>
  <cols>
    <col min="1" max="5" width="8.47265625" customWidth="1"/>
    <col min="6" max="6" width="11.703125" bestFit="1" customWidth="1"/>
    <col min="7" max="7" width="16.6796875" bestFit="1" customWidth="1"/>
    <col min="8" max="8" width="12.23828125" hidden="1" customWidth="1"/>
    <col min="9" max="11" width="10.22265625" hidden="1" customWidth="1"/>
    <col min="12" max="12" width="9.01171875" hidden="1" customWidth="1"/>
    <col min="13" max="15" width="10.22265625" customWidth="1"/>
    <col min="16" max="16" width="9.01171875" hidden="1" customWidth="1"/>
    <col min="17" max="17" width="9.68359375" hidden="1" customWidth="1"/>
    <col min="18" max="20" width="10.22265625" hidden="1" customWidth="1"/>
    <col min="21" max="21" width="9.68359375" hidden="1" customWidth="1"/>
    <col min="22" max="24" width="10.22265625" hidden="1" customWidth="1"/>
    <col min="25" max="25" width="9.01171875" hidden="1" customWidth="1"/>
    <col min="26" max="28" width="10.22265625" hidden="1" customWidth="1"/>
  </cols>
  <sheetData>
    <row r="1" spans="1:28" ht="19.5" thickBot="1" x14ac:dyDescent="0.3">
      <c r="A1" s="7" t="str">
        <f>E4</f>
        <v>Keaton</v>
      </c>
      <c r="B1" s="6"/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0.23</v>
      </c>
      <c r="C3" s="12"/>
      <c r="D3" s="14"/>
      <c r="E3" s="12"/>
      <c r="F3" s="12"/>
      <c r="G3" s="12"/>
      <c r="H3" s="11">
        <f>'Rain Totals'!H2</f>
        <v>0</v>
      </c>
      <c r="I3" s="11">
        <f>'Rain Totals'!I2</f>
        <v>0.03</v>
      </c>
      <c r="J3" s="11">
        <f>'Rain Totals'!J2</f>
        <v>0</v>
      </c>
      <c r="K3" s="11">
        <f>'Rain Totals'!K2</f>
        <v>0</v>
      </c>
      <c r="L3" s="11">
        <f>'Rain Totals'!L2</f>
        <v>0.2</v>
      </c>
      <c r="M3" s="11">
        <f>'Rain Totals'!M2</f>
        <v>0</v>
      </c>
      <c r="N3" s="11">
        <f>'Rain Totals'!N2</f>
        <v>0</v>
      </c>
      <c r="O3" s="11">
        <f>'Rain Totals'!O2</f>
        <v>0</v>
      </c>
      <c r="P3" s="11">
        <f>'Rain Totals'!P2</f>
        <v>0</v>
      </c>
      <c r="Q3" s="11">
        <f>'Rain Totals'!Q2</f>
        <v>0</v>
      </c>
      <c r="R3" s="11">
        <f>'Rain Totals'!R2</f>
        <v>0</v>
      </c>
      <c r="S3" s="11">
        <f>'Rain Totals'!S2</f>
        <v>0</v>
      </c>
      <c r="T3" s="11">
        <f>'Rain Totals'!T2</f>
        <v>0</v>
      </c>
      <c r="U3" s="11">
        <f>'Rain Totals'!U2</f>
        <v>0</v>
      </c>
      <c r="V3" s="11">
        <f>'Rain Totals'!V2</f>
        <v>0</v>
      </c>
      <c r="W3" s="11">
        <f>'Rain Totals'!W2</f>
        <v>0</v>
      </c>
      <c r="X3" s="11">
        <f>'Rain Totals'!X2</f>
        <v>0</v>
      </c>
      <c r="Y3" s="11">
        <f>'Rain Totals'!Y2</f>
        <v>0</v>
      </c>
      <c r="Z3" s="11">
        <f>'Rain Totals'!Z2</f>
        <v>0</v>
      </c>
      <c r="AA3" s="11">
        <f>'Rain Totals'!AA2</f>
        <v>0</v>
      </c>
      <c r="AB3" s="11">
        <f>'Rain Totals'!AB2</f>
        <v>0</v>
      </c>
    </row>
    <row r="4" spans="1:28" x14ac:dyDescent="0.2">
      <c r="A4" s="8" t="str">
        <f>Data!A231</f>
        <v>.ET 23</v>
      </c>
      <c r="B4" s="9">
        <f>IFERROR(VLOOKUP($A4,Data!$1:$1048576,34,FALSE),)</f>
        <v>0</v>
      </c>
      <c r="C4" s="9" t="str">
        <f>IFERROR(VLOOKUP($A4,Data!$1:$1048576,2,FALSE),)</f>
        <v>Imperial</v>
      </c>
      <c r="D4" s="9" t="str">
        <f>IFERROR(VLOOKUP($A4,Data!$1:$1048576,3,FALSE),)</f>
        <v>23</v>
      </c>
      <c r="E4" s="9" t="str">
        <f>IFERROR(VLOOKUP($A4,Data!$1:$1048576,4,FALSE),)</f>
        <v>Keaton</v>
      </c>
      <c r="F4" s="9">
        <f>IFERROR(VLOOKUP($A4,Data!$1:$1048576,6,FALSE),)</f>
        <v>0</v>
      </c>
      <c r="G4" s="9">
        <f>IFERROR(VLOOKUP($A4,Data!$1:$1048576,7,FALSE),)</f>
        <v>0</v>
      </c>
      <c r="H4" s="8">
        <f>IFERROR(VLOOKUP($A4,#REF!,8,FALSE),)</f>
        <v>0</v>
      </c>
      <c r="I4" s="8">
        <f>IFERROR(VLOOKUP($A4,#REF!,9,FALSE),)</f>
        <v>0</v>
      </c>
      <c r="J4" s="8">
        <f>IFERROR(VLOOKUP($A4,#REF!,10,FALSE),)</f>
        <v>0</v>
      </c>
      <c r="K4" s="8">
        <f>IFERROR(VLOOKUP($A4,#REF!,11,FALSE),)</f>
        <v>0</v>
      </c>
      <c r="L4" s="8">
        <f>IFERROR(VLOOKUP($A4,#REF!,12,FALSE),)</f>
        <v>0</v>
      </c>
      <c r="M4" s="8">
        <f>IFERROR(VLOOKUP($A4,#REF!,13,FALSE),)</f>
        <v>0</v>
      </c>
      <c r="N4" s="8">
        <f>IFERROR(VLOOKUP($A4,#REF!,14,FALSE),)</f>
        <v>0</v>
      </c>
      <c r="O4" s="8">
        <f>IFERROR(VLOOKUP($A4,#REF!,15,FALSE),)</f>
        <v>0</v>
      </c>
      <c r="P4" s="8">
        <f>IFERROR(VLOOKUP($A4,#REF!,16,FALSE),)</f>
        <v>0</v>
      </c>
      <c r="Q4" s="8">
        <f>IFERROR(VLOOKUP($A4,#REF!,17,FALSE),)</f>
        <v>0</v>
      </c>
      <c r="R4" s="8">
        <f>IFERROR(VLOOKUP($A4,#REF!,18,FALSE),)</f>
        <v>0</v>
      </c>
      <c r="S4" s="8">
        <f>IFERROR(VLOOKUP($A4,#REF!,19,FALSE),)</f>
        <v>0</v>
      </c>
      <c r="T4" s="8">
        <f>IFERROR(VLOOKUP($A4,#REF!,20,FALSE),)</f>
        <v>0</v>
      </c>
      <c r="U4" s="8">
        <f>IFERROR(VLOOKUP($A4,#REF!,21,FALSE),)</f>
        <v>0</v>
      </c>
      <c r="V4" s="8">
        <f>IFERROR(VLOOKUP($A4,#REF!,22,FALSE),)</f>
        <v>0</v>
      </c>
      <c r="W4" s="8">
        <f>IFERROR(VLOOKUP($A4,#REF!,23,FALSE),)</f>
        <v>0</v>
      </c>
      <c r="X4" s="8">
        <f>IFERROR(VLOOKUP($A4,#REF!,24,FALSE),)</f>
        <v>0</v>
      </c>
      <c r="Y4" s="8">
        <f>IFERROR(VLOOKUP($A4,#REF!,25,FALSE),)</f>
        <v>0</v>
      </c>
      <c r="Z4" s="8">
        <f>IFERROR(VLOOKUP($A4,#REF!,26,FALSE),)</f>
        <v>0</v>
      </c>
      <c r="AA4" s="8">
        <f>IFERROR(VLOOKUP($A4,#REF!,27,FALSE),)</f>
        <v>0</v>
      </c>
      <c r="AB4" s="8">
        <f>IFERROR(VLOOKUP($A4,#REF!,28,FALSE),)</f>
        <v>0</v>
      </c>
    </row>
    <row r="5" spans="1:28" x14ac:dyDescent="0.2">
      <c r="A5" s="8">
        <f>Data!A232</f>
        <v>0</v>
      </c>
      <c r="B5" s="9">
        <f>IFERROR(VLOOKUP($A5,#REF!,34,FALSE),)</f>
        <v>0</v>
      </c>
      <c r="C5" s="9">
        <f>IFERROR(VLOOKUP($A5,#REF!,2,FALSE),)</f>
        <v>0</v>
      </c>
      <c r="D5" s="9">
        <f>IFERROR(VLOOKUP($A5,#REF!,3,FALSE),)</f>
        <v>0</v>
      </c>
      <c r="E5" s="9">
        <f>IFERROR(VLOOKUP($A5,#REF!,4,FALSE),)</f>
        <v>0</v>
      </c>
      <c r="F5" s="9">
        <f>IFERROR(VLOOKUP($A5,#REF!,6,FALSE),)</f>
        <v>0</v>
      </c>
      <c r="G5" s="9">
        <f>IFERROR(VLOOKUP($A5,#REF!,7,FALSE),)</f>
        <v>0</v>
      </c>
      <c r="H5" s="8">
        <f>IFERROR(VLOOKUP($A5,#REF!,8,FALSE),)</f>
        <v>0</v>
      </c>
      <c r="I5" s="8">
        <f>IFERROR(VLOOKUP($A5,#REF!,9,FALSE),)</f>
        <v>0</v>
      </c>
      <c r="J5" s="8">
        <f>IFERROR(VLOOKUP($A5,#REF!,10,FALSE),)</f>
        <v>0</v>
      </c>
      <c r="K5" s="8">
        <f>IFERROR(VLOOKUP($A5,#REF!,11,FALSE),)</f>
        <v>0</v>
      </c>
      <c r="L5" s="8">
        <f>IFERROR(VLOOKUP($A5,#REF!,12,FALSE),)</f>
        <v>0</v>
      </c>
      <c r="M5" s="8">
        <f>IFERROR(VLOOKUP($A5,#REF!,13,FALSE),)</f>
        <v>0</v>
      </c>
      <c r="N5" s="8">
        <f>IFERROR(VLOOKUP($A5,#REF!,14,FALSE),)</f>
        <v>0</v>
      </c>
      <c r="O5" s="8">
        <f>IFERROR(VLOOKUP($A5,#REF!,15,FALSE),)</f>
        <v>0</v>
      </c>
      <c r="P5" s="8">
        <f>IFERROR(VLOOKUP($A5,#REF!,16,FALSE),)</f>
        <v>0</v>
      </c>
      <c r="Q5" s="8">
        <f>IFERROR(VLOOKUP($A5,#REF!,17,FALSE),)</f>
        <v>0</v>
      </c>
      <c r="R5" s="8">
        <f>IFERROR(VLOOKUP($A5,#REF!,18,FALSE),)</f>
        <v>0</v>
      </c>
      <c r="S5" s="8">
        <f>IFERROR(VLOOKUP($A5,#REF!,19,FALSE),)</f>
        <v>0</v>
      </c>
      <c r="T5" s="8">
        <f>IFERROR(VLOOKUP($A5,#REF!,20,FALSE),)</f>
        <v>0</v>
      </c>
      <c r="U5" s="8">
        <f>IFERROR(VLOOKUP($A5,#REF!,21,FALSE),)</f>
        <v>0</v>
      </c>
      <c r="V5" s="8">
        <f>IFERROR(VLOOKUP($A5,#REF!,22,FALSE),)</f>
        <v>0</v>
      </c>
      <c r="W5" s="8">
        <f>IFERROR(VLOOKUP($A5,#REF!,23,FALSE),)</f>
        <v>0</v>
      </c>
      <c r="X5" s="8">
        <f>IFERROR(VLOOKUP($A5,#REF!,24,FALSE),)</f>
        <v>0</v>
      </c>
      <c r="Y5" s="8">
        <f>IFERROR(VLOOKUP($A5,#REF!,25,FALSE),)</f>
        <v>0</v>
      </c>
      <c r="Z5" s="8">
        <f>IFERROR(VLOOKUP($A5,#REF!,26,FALSE),)</f>
        <v>0</v>
      </c>
      <c r="AA5" s="8">
        <f>IFERROR(VLOOKUP($A5,#REF!,27,FALSE),)</f>
        <v>0</v>
      </c>
      <c r="AB5" s="8">
        <f>IFERROR(VLOOKUP($A5,#REF!,28,FALSE),)</f>
        <v>0</v>
      </c>
    </row>
    <row r="6" spans="1:28" hidden="1" x14ac:dyDescent="0.2">
      <c r="A6" s="8">
        <f>Data!A233</f>
        <v>0</v>
      </c>
      <c r="B6" s="9">
        <f>IFERROR(VLOOKUP($A6,#REF!,34,FALSE),)</f>
        <v>0</v>
      </c>
      <c r="C6" s="9">
        <f>IFERROR(VLOOKUP($A6,#REF!,2,FALSE),)</f>
        <v>0</v>
      </c>
      <c r="D6" s="9">
        <f>IFERROR(VLOOKUP($A6,#REF!,3,FALSE),)</f>
        <v>0</v>
      </c>
      <c r="E6" s="9">
        <f>IFERROR(VLOOKUP($A6,#REF!,4,FALSE),)</f>
        <v>0</v>
      </c>
      <c r="F6" s="9">
        <f>IFERROR(VLOOKUP($A6,#REF!,6,FALSE),)</f>
        <v>0</v>
      </c>
      <c r="G6" s="9">
        <f>IFERROR(VLOOKUP($A6,#REF!,7,FALSE),)</f>
        <v>0</v>
      </c>
      <c r="H6" s="8">
        <f>IFERROR(VLOOKUP($A6,#REF!,8,FALSE),)</f>
        <v>0</v>
      </c>
      <c r="I6" s="8">
        <f>IFERROR(VLOOKUP($A6,#REF!,9,FALSE),)</f>
        <v>0</v>
      </c>
      <c r="J6" s="8">
        <f>IFERROR(VLOOKUP($A6,#REF!,10,FALSE),)</f>
        <v>0</v>
      </c>
      <c r="K6" s="8">
        <f>IFERROR(VLOOKUP($A6,#REF!,11,FALSE),)</f>
        <v>0</v>
      </c>
      <c r="L6" s="8">
        <f>IFERROR(VLOOKUP($A6,#REF!,12,FALSE),)</f>
        <v>0</v>
      </c>
      <c r="M6" s="8">
        <f>IFERROR(VLOOKUP($A6,#REF!,13,FALSE),)</f>
        <v>0</v>
      </c>
      <c r="N6" s="8">
        <f>IFERROR(VLOOKUP($A6,#REF!,14,FALSE),)</f>
        <v>0</v>
      </c>
      <c r="O6" s="8">
        <f>IFERROR(VLOOKUP($A6,#REF!,15,FALSE),)</f>
        <v>0</v>
      </c>
      <c r="P6" s="8">
        <f>IFERROR(VLOOKUP($A6,#REF!,16,FALSE),)</f>
        <v>0</v>
      </c>
      <c r="Q6" s="8">
        <f>IFERROR(VLOOKUP($A6,#REF!,17,FALSE),)</f>
        <v>0</v>
      </c>
      <c r="R6" s="8">
        <f>IFERROR(VLOOKUP($A6,#REF!,18,FALSE),)</f>
        <v>0</v>
      </c>
      <c r="S6" s="8">
        <f>IFERROR(VLOOKUP($A6,#REF!,19,FALSE),)</f>
        <v>0</v>
      </c>
      <c r="T6" s="8">
        <f>IFERROR(VLOOKUP($A6,#REF!,20,FALSE),)</f>
        <v>0</v>
      </c>
      <c r="U6" s="8">
        <f>IFERROR(VLOOKUP($A6,#REF!,21,FALSE),)</f>
        <v>0</v>
      </c>
      <c r="V6" s="8">
        <f>IFERROR(VLOOKUP($A6,#REF!,22,FALSE),)</f>
        <v>0</v>
      </c>
      <c r="W6" s="8">
        <f>IFERROR(VLOOKUP($A6,#REF!,23,FALSE),)</f>
        <v>0</v>
      </c>
      <c r="X6" s="8">
        <f>IFERROR(VLOOKUP($A6,#REF!,24,FALSE),)</f>
        <v>0</v>
      </c>
      <c r="Y6" s="8">
        <f>IFERROR(VLOOKUP($A6,#REF!,25,FALSE),)</f>
        <v>0</v>
      </c>
      <c r="Z6" s="8">
        <f>IFERROR(VLOOKUP($A6,#REF!,26,FALSE),)</f>
        <v>0</v>
      </c>
      <c r="AA6" s="8">
        <f>IFERROR(VLOOKUP($A6,#REF!,27,FALSE),)</f>
        <v>0</v>
      </c>
      <c r="AB6" s="8">
        <f>IFERROR(VLOOKUP($A6,#REF!,28,FALSE),)</f>
        <v>0</v>
      </c>
    </row>
    <row r="7" spans="1:28" hidden="1" x14ac:dyDescent="0.2">
      <c r="A7" s="8">
        <f>Data!A234</f>
        <v>0</v>
      </c>
      <c r="B7" s="9">
        <f>IFERROR(VLOOKUP($A7,#REF!,34,FALSE),)</f>
        <v>0</v>
      </c>
      <c r="C7" s="9">
        <f>IFERROR(VLOOKUP($A7,#REF!,2,FALSE),)</f>
        <v>0</v>
      </c>
      <c r="D7" s="9">
        <f>IFERROR(VLOOKUP($A7,#REF!,3,FALSE),)</f>
        <v>0</v>
      </c>
      <c r="E7" s="9">
        <f>IFERROR(VLOOKUP($A7,#REF!,4,FALSE),)</f>
        <v>0</v>
      </c>
      <c r="F7" s="9">
        <f>IFERROR(VLOOKUP($A7,#REF!,6,FALSE),)</f>
        <v>0</v>
      </c>
      <c r="G7" s="9">
        <f>IFERROR(VLOOKUP($A7,#REF!,7,FALSE),)</f>
        <v>0</v>
      </c>
      <c r="H7" s="8">
        <f>IFERROR(VLOOKUP($A7,#REF!,8,FALSE),)</f>
        <v>0</v>
      </c>
      <c r="I7" s="8">
        <f>IFERROR(VLOOKUP($A7,#REF!,9,FALSE),)</f>
        <v>0</v>
      </c>
      <c r="J7" s="8">
        <f>IFERROR(VLOOKUP($A7,#REF!,10,FALSE),)</f>
        <v>0</v>
      </c>
      <c r="K7" s="8">
        <f>IFERROR(VLOOKUP($A7,#REF!,11,FALSE),)</f>
        <v>0</v>
      </c>
      <c r="L7" s="8">
        <f>IFERROR(VLOOKUP($A7,#REF!,12,FALSE),)</f>
        <v>0</v>
      </c>
      <c r="M7" s="8">
        <f>IFERROR(VLOOKUP($A7,#REF!,13,FALSE),)</f>
        <v>0</v>
      </c>
      <c r="N7" s="8">
        <f>IFERROR(VLOOKUP($A7,#REF!,14,FALSE),)</f>
        <v>0</v>
      </c>
      <c r="O7" s="8">
        <f>IFERROR(VLOOKUP($A7,#REF!,15,FALSE),)</f>
        <v>0</v>
      </c>
      <c r="P7" s="8">
        <f>IFERROR(VLOOKUP($A7,#REF!,16,FALSE),)</f>
        <v>0</v>
      </c>
      <c r="Q7" s="8">
        <f>IFERROR(VLOOKUP($A7,#REF!,17,FALSE),)</f>
        <v>0</v>
      </c>
      <c r="R7" s="8">
        <f>IFERROR(VLOOKUP($A7,#REF!,18,FALSE),)</f>
        <v>0</v>
      </c>
      <c r="S7" s="8">
        <f>IFERROR(VLOOKUP($A7,#REF!,19,FALSE),)</f>
        <v>0</v>
      </c>
      <c r="T7" s="8">
        <f>IFERROR(VLOOKUP($A7,#REF!,20,FALSE),)</f>
        <v>0</v>
      </c>
      <c r="U7" s="8">
        <f>IFERROR(VLOOKUP($A7,#REF!,21,FALSE),)</f>
        <v>0</v>
      </c>
      <c r="V7" s="8">
        <f>IFERROR(VLOOKUP($A7,#REF!,22,FALSE),)</f>
        <v>0</v>
      </c>
      <c r="W7" s="8">
        <f>IFERROR(VLOOKUP($A7,#REF!,23,FALSE),)</f>
        <v>0</v>
      </c>
      <c r="X7" s="8">
        <f>IFERROR(VLOOKUP($A7,#REF!,24,FALSE),)</f>
        <v>0</v>
      </c>
      <c r="Y7" s="8">
        <f>IFERROR(VLOOKUP($A7,#REF!,25,FALSE),)</f>
        <v>0</v>
      </c>
      <c r="Z7" s="8">
        <f>IFERROR(VLOOKUP($A7,#REF!,26,FALSE),)</f>
        <v>0</v>
      </c>
      <c r="AA7" s="8">
        <f>IFERROR(VLOOKUP($A7,#REF!,27,FALSE),)</f>
        <v>0</v>
      </c>
      <c r="AB7" s="8">
        <f>IFERROR(VLOOKUP($A7,#REF!,28,FALSE),)</f>
        <v>0</v>
      </c>
    </row>
    <row r="8" spans="1:28" hidden="1" x14ac:dyDescent="0.2">
      <c r="A8" s="8">
        <f>Data!A235</f>
        <v>0</v>
      </c>
      <c r="B8" s="9">
        <f>IFERROR(VLOOKUP($A8,#REF!,34,FALSE),)</f>
        <v>0</v>
      </c>
      <c r="C8" s="9">
        <f>IFERROR(VLOOKUP($A8,#REF!,2,FALSE),)</f>
        <v>0</v>
      </c>
      <c r="D8" s="9">
        <f>IFERROR(VLOOKUP($A8,#REF!,3,FALSE),)</f>
        <v>0</v>
      </c>
      <c r="E8" s="9">
        <f>IFERROR(VLOOKUP($A8,#REF!,4,FALSE),)</f>
        <v>0</v>
      </c>
      <c r="F8" s="9">
        <f>IFERROR(VLOOKUP($A8,#REF!,6,FALSE),)</f>
        <v>0</v>
      </c>
      <c r="G8" s="9">
        <f>IFERROR(VLOOKUP($A8,#REF!,7,FALSE),)</f>
        <v>0</v>
      </c>
      <c r="H8" s="8">
        <f>IFERROR(VLOOKUP($A8,#REF!,8,FALSE),)</f>
        <v>0</v>
      </c>
      <c r="I8" s="8">
        <f>IFERROR(VLOOKUP($A8,#REF!,9,FALSE),)</f>
        <v>0</v>
      </c>
      <c r="J8" s="8">
        <f>IFERROR(VLOOKUP($A8,#REF!,10,FALSE),)</f>
        <v>0</v>
      </c>
      <c r="K8" s="8">
        <f>IFERROR(VLOOKUP($A8,#REF!,11,FALSE),)</f>
        <v>0</v>
      </c>
      <c r="L8" s="8">
        <f>IFERROR(VLOOKUP($A8,#REF!,12,FALSE),)</f>
        <v>0</v>
      </c>
      <c r="M8" s="8">
        <f>IFERROR(VLOOKUP($A8,#REF!,13,FALSE),)</f>
        <v>0</v>
      </c>
      <c r="N8" s="8">
        <f>IFERROR(VLOOKUP($A8,#REF!,14,FALSE),)</f>
        <v>0</v>
      </c>
      <c r="O8" s="8">
        <f>IFERROR(VLOOKUP($A8,#REF!,15,FALSE),)</f>
        <v>0</v>
      </c>
      <c r="P8" s="8">
        <f>IFERROR(VLOOKUP($A8,#REF!,16,FALSE),)</f>
        <v>0</v>
      </c>
      <c r="Q8" s="8">
        <f>IFERROR(VLOOKUP($A8,#REF!,17,FALSE),)</f>
        <v>0</v>
      </c>
      <c r="R8" s="8">
        <f>IFERROR(VLOOKUP($A8,#REF!,18,FALSE),)</f>
        <v>0</v>
      </c>
      <c r="S8" s="8">
        <f>IFERROR(VLOOKUP($A8,#REF!,19,FALSE),)</f>
        <v>0</v>
      </c>
      <c r="T8" s="8">
        <f>IFERROR(VLOOKUP($A8,#REF!,20,FALSE),)</f>
        <v>0</v>
      </c>
      <c r="U8" s="8">
        <f>IFERROR(VLOOKUP($A8,#REF!,21,FALSE),)</f>
        <v>0</v>
      </c>
      <c r="V8" s="8">
        <f>IFERROR(VLOOKUP($A8,#REF!,22,FALSE),)</f>
        <v>0</v>
      </c>
      <c r="W8" s="8">
        <f>IFERROR(VLOOKUP($A8,#REF!,23,FALSE),)</f>
        <v>0</v>
      </c>
      <c r="X8" s="8">
        <f>IFERROR(VLOOKUP($A8,#REF!,24,FALSE),)</f>
        <v>0</v>
      </c>
      <c r="Y8" s="8">
        <f>IFERROR(VLOOKUP($A8,#REF!,25,FALSE),)</f>
        <v>0</v>
      </c>
      <c r="Z8" s="8">
        <f>IFERROR(VLOOKUP($A8,#REF!,26,FALSE),)</f>
        <v>0</v>
      </c>
      <c r="AA8" s="8">
        <f>IFERROR(VLOOKUP($A8,#REF!,27,FALSE),)</f>
        <v>0</v>
      </c>
      <c r="AB8" s="8">
        <f>IFERROR(VLOOKUP($A8,#REF!,28,FALSE),)</f>
        <v>0</v>
      </c>
    </row>
    <row r="9" spans="1:28" hidden="1" x14ac:dyDescent="0.2">
      <c r="A9" s="8">
        <f>Data!A236</f>
        <v>0</v>
      </c>
      <c r="B9" s="9">
        <f>IFERROR(VLOOKUP($A9,#REF!,34,FALSE),)</f>
        <v>0</v>
      </c>
      <c r="C9" s="9">
        <f>IFERROR(VLOOKUP($A9,#REF!,2,FALSE),)</f>
        <v>0</v>
      </c>
      <c r="D9" s="9">
        <f>IFERROR(VLOOKUP($A9,#REF!,3,FALSE),)</f>
        <v>0</v>
      </c>
      <c r="E9" s="9">
        <f>IFERROR(VLOOKUP($A9,#REF!,4,FALSE),)</f>
        <v>0</v>
      </c>
      <c r="F9" s="9">
        <f>IFERROR(VLOOKUP($A9,#REF!,6,FALSE),)</f>
        <v>0</v>
      </c>
      <c r="G9" s="9">
        <f>IFERROR(VLOOKUP($A9,#REF!,7,FALSE),)</f>
        <v>0</v>
      </c>
      <c r="H9" s="8">
        <f>IFERROR(VLOOKUP($A9,#REF!,8,FALSE),)</f>
        <v>0</v>
      </c>
      <c r="I9" s="8">
        <f>IFERROR(VLOOKUP($A9,#REF!,9,FALSE),)</f>
        <v>0</v>
      </c>
      <c r="J9" s="8">
        <f>IFERROR(VLOOKUP($A9,#REF!,10,FALSE),)</f>
        <v>0</v>
      </c>
      <c r="K9" s="8">
        <f>IFERROR(VLOOKUP($A9,#REF!,11,FALSE),)</f>
        <v>0</v>
      </c>
      <c r="L9" s="8">
        <f>IFERROR(VLOOKUP($A9,#REF!,12,FALSE),)</f>
        <v>0</v>
      </c>
      <c r="M9" s="8">
        <f>IFERROR(VLOOKUP($A9,#REF!,13,FALSE),)</f>
        <v>0</v>
      </c>
      <c r="N9" s="8">
        <f>IFERROR(VLOOKUP($A9,#REF!,14,FALSE),)</f>
        <v>0</v>
      </c>
      <c r="O9" s="8">
        <f>IFERROR(VLOOKUP($A9,#REF!,15,FALSE),)</f>
        <v>0</v>
      </c>
      <c r="P9" s="8">
        <f>IFERROR(VLOOKUP($A9,#REF!,16,FALSE),)</f>
        <v>0</v>
      </c>
      <c r="Q9" s="8">
        <f>IFERROR(VLOOKUP($A9,#REF!,17,FALSE),)</f>
        <v>0</v>
      </c>
      <c r="R9" s="8">
        <f>IFERROR(VLOOKUP($A9,#REF!,18,FALSE),)</f>
        <v>0</v>
      </c>
      <c r="S9" s="8">
        <f>IFERROR(VLOOKUP($A9,#REF!,19,FALSE),)</f>
        <v>0</v>
      </c>
      <c r="T9" s="8">
        <f>IFERROR(VLOOKUP($A9,#REF!,20,FALSE),)</f>
        <v>0</v>
      </c>
      <c r="U9" s="8">
        <f>IFERROR(VLOOKUP($A9,#REF!,21,FALSE),)</f>
        <v>0</v>
      </c>
      <c r="V9" s="8">
        <f>IFERROR(VLOOKUP($A9,#REF!,22,FALSE),)</f>
        <v>0</v>
      </c>
      <c r="W9" s="8">
        <f>IFERROR(VLOOKUP($A9,#REF!,23,FALSE),)</f>
        <v>0</v>
      </c>
      <c r="X9" s="8">
        <f>IFERROR(VLOOKUP($A9,#REF!,24,FALSE),)</f>
        <v>0</v>
      </c>
      <c r="Y9" s="8">
        <f>IFERROR(VLOOKUP($A9,#REF!,25,FALSE),)</f>
        <v>0</v>
      </c>
      <c r="Z9" s="8">
        <f>IFERROR(VLOOKUP($A9,#REF!,26,FALSE),)</f>
        <v>0</v>
      </c>
      <c r="AA9" s="8">
        <f>IFERROR(VLOOKUP($A9,#REF!,27,FALSE),)</f>
        <v>0</v>
      </c>
      <c r="AB9" s="8">
        <f>IFERROR(VLOOKUP($A9,#REF!,28,FALSE),)</f>
        <v>0</v>
      </c>
    </row>
    <row r="10" spans="1:28" hidden="1" x14ac:dyDescent="0.2">
      <c r="A10" s="8">
        <f>Data!A237</f>
        <v>0</v>
      </c>
      <c r="B10" s="9">
        <f>IFERROR(VLOOKUP($A10,#REF!,34,FALSE),)</f>
        <v>0</v>
      </c>
      <c r="C10" s="9">
        <f>IFERROR(VLOOKUP($A10,#REF!,2,FALSE),)</f>
        <v>0</v>
      </c>
      <c r="D10" s="9">
        <f>IFERROR(VLOOKUP($A10,#REF!,3,FALSE),)</f>
        <v>0</v>
      </c>
      <c r="E10" s="9">
        <f>IFERROR(VLOOKUP($A10,#REF!,4,FALSE),)</f>
        <v>0</v>
      </c>
      <c r="F10" s="9">
        <f>IFERROR(VLOOKUP($A10,#REF!,6,FALSE),)</f>
        <v>0</v>
      </c>
      <c r="G10" s="9">
        <f>IFERROR(VLOOKUP($A10,#REF!,7,FALSE),)</f>
        <v>0</v>
      </c>
      <c r="H10" s="8">
        <f>IFERROR(VLOOKUP($A10,#REF!,8,FALSE),)</f>
        <v>0</v>
      </c>
      <c r="I10" s="8">
        <f>IFERROR(VLOOKUP($A10,#REF!,9,FALSE),)</f>
        <v>0</v>
      </c>
      <c r="J10" s="8">
        <f>IFERROR(VLOOKUP($A10,#REF!,10,FALSE),)</f>
        <v>0</v>
      </c>
      <c r="K10" s="8">
        <f>IFERROR(VLOOKUP($A10,#REF!,11,FALSE),)</f>
        <v>0</v>
      </c>
      <c r="L10" s="8">
        <f>IFERROR(VLOOKUP($A10,#REF!,12,FALSE),)</f>
        <v>0</v>
      </c>
      <c r="M10" s="8">
        <f>IFERROR(VLOOKUP($A10,#REF!,13,FALSE),)</f>
        <v>0</v>
      </c>
      <c r="N10" s="8">
        <f>IFERROR(VLOOKUP($A10,#REF!,14,FALSE),)</f>
        <v>0</v>
      </c>
      <c r="O10" s="8">
        <f>IFERROR(VLOOKUP($A10,#REF!,15,FALSE),)</f>
        <v>0</v>
      </c>
      <c r="P10" s="8">
        <f>IFERROR(VLOOKUP($A10,#REF!,16,FALSE),)</f>
        <v>0</v>
      </c>
      <c r="Q10" s="8">
        <f>IFERROR(VLOOKUP($A10,#REF!,17,FALSE),)</f>
        <v>0</v>
      </c>
      <c r="R10" s="8">
        <f>IFERROR(VLOOKUP($A10,#REF!,18,FALSE),)</f>
        <v>0</v>
      </c>
      <c r="S10" s="8">
        <f>IFERROR(VLOOKUP($A10,#REF!,19,FALSE),)</f>
        <v>0</v>
      </c>
      <c r="T10" s="8">
        <f>IFERROR(VLOOKUP($A10,#REF!,20,FALSE),)</f>
        <v>0</v>
      </c>
      <c r="U10" s="8">
        <f>IFERROR(VLOOKUP($A10,#REF!,21,FALSE),)</f>
        <v>0</v>
      </c>
      <c r="V10" s="8">
        <f>IFERROR(VLOOKUP($A10,#REF!,22,FALSE),)</f>
        <v>0</v>
      </c>
      <c r="W10" s="8">
        <f>IFERROR(VLOOKUP($A10,#REF!,23,FALSE),)</f>
        <v>0</v>
      </c>
      <c r="X10" s="8">
        <f>IFERROR(VLOOKUP($A10,#REF!,24,FALSE),)</f>
        <v>0</v>
      </c>
      <c r="Y10" s="8">
        <f>IFERROR(VLOOKUP($A10,#REF!,25,FALSE),)</f>
        <v>0</v>
      </c>
      <c r="Z10" s="8">
        <f>IFERROR(VLOOKUP($A10,#REF!,26,FALSE),)</f>
        <v>0</v>
      </c>
      <c r="AA10" s="8">
        <f>IFERROR(VLOOKUP($A10,#REF!,27,FALSE),)</f>
        <v>0</v>
      </c>
      <c r="AB10" s="8">
        <f>IFERROR(VLOOKUP($A10,#REF!,28,FALSE),)</f>
        <v>0</v>
      </c>
    </row>
    <row r="11" spans="1:28" hidden="1" x14ac:dyDescent="0.2">
      <c r="A11" s="8">
        <f>Data!A238</f>
        <v>0</v>
      </c>
      <c r="B11" s="9">
        <f>IFERROR(VLOOKUP($A11,#REF!,34,FALSE),)</f>
        <v>0</v>
      </c>
      <c r="C11" s="9">
        <f>IFERROR(VLOOKUP($A11,#REF!,2,FALSE),)</f>
        <v>0</v>
      </c>
      <c r="D11" s="9">
        <f>IFERROR(VLOOKUP($A11,#REF!,3,FALSE),)</f>
        <v>0</v>
      </c>
      <c r="E11" s="9">
        <f>IFERROR(VLOOKUP($A11,#REF!,4,FALSE),)</f>
        <v>0</v>
      </c>
      <c r="F11" s="9">
        <f>IFERROR(VLOOKUP($A11,#REF!,6,FALSE),)</f>
        <v>0</v>
      </c>
      <c r="G11" s="9">
        <f>IFERROR(VLOOKUP($A11,#REF!,7,FALSE),)</f>
        <v>0</v>
      </c>
      <c r="H11" s="8">
        <f>IFERROR(VLOOKUP($A11,#REF!,8,FALSE),)</f>
        <v>0</v>
      </c>
      <c r="I11" s="8">
        <f>IFERROR(VLOOKUP($A11,#REF!,9,FALSE),)</f>
        <v>0</v>
      </c>
      <c r="J11" s="8">
        <f>IFERROR(VLOOKUP($A11,#REF!,10,FALSE),)</f>
        <v>0</v>
      </c>
      <c r="K11" s="8">
        <f>IFERROR(VLOOKUP($A11,#REF!,11,FALSE),)</f>
        <v>0</v>
      </c>
      <c r="L11" s="8">
        <f>IFERROR(VLOOKUP($A11,#REF!,12,FALSE),)</f>
        <v>0</v>
      </c>
      <c r="M11" s="8">
        <f>IFERROR(VLOOKUP($A11,#REF!,13,FALSE),)</f>
        <v>0</v>
      </c>
      <c r="N11" s="8">
        <f>IFERROR(VLOOKUP($A11,#REF!,14,FALSE),)</f>
        <v>0</v>
      </c>
      <c r="O11" s="8">
        <f>IFERROR(VLOOKUP($A11,#REF!,15,FALSE),)</f>
        <v>0</v>
      </c>
      <c r="P11" s="8">
        <f>IFERROR(VLOOKUP($A11,#REF!,16,FALSE),)</f>
        <v>0</v>
      </c>
      <c r="Q11" s="8">
        <f>IFERROR(VLOOKUP($A11,#REF!,17,FALSE),)</f>
        <v>0</v>
      </c>
      <c r="R11" s="8">
        <f>IFERROR(VLOOKUP($A11,#REF!,18,FALSE),)</f>
        <v>0</v>
      </c>
      <c r="S11" s="8">
        <f>IFERROR(VLOOKUP($A11,#REF!,19,FALSE),)</f>
        <v>0</v>
      </c>
      <c r="T11" s="8">
        <f>IFERROR(VLOOKUP($A11,#REF!,20,FALSE),)</f>
        <v>0</v>
      </c>
      <c r="U11" s="8">
        <f>IFERROR(VLOOKUP($A11,#REF!,21,FALSE),)</f>
        <v>0</v>
      </c>
      <c r="V11" s="8">
        <f>IFERROR(VLOOKUP($A11,#REF!,22,FALSE),)</f>
        <v>0</v>
      </c>
      <c r="W11" s="8">
        <f>IFERROR(VLOOKUP($A11,#REF!,23,FALSE),)</f>
        <v>0</v>
      </c>
      <c r="X11" s="8">
        <f>IFERROR(VLOOKUP($A11,#REF!,24,FALSE),)</f>
        <v>0</v>
      </c>
      <c r="Y11" s="8">
        <f>IFERROR(VLOOKUP($A11,#REF!,25,FALSE),)</f>
        <v>0</v>
      </c>
      <c r="Z11" s="8">
        <f>IFERROR(VLOOKUP($A11,#REF!,26,FALSE),)</f>
        <v>0</v>
      </c>
      <c r="AA11" s="8">
        <f>IFERROR(VLOOKUP($A11,#REF!,27,FALSE),)</f>
        <v>0</v>
      </c>
      <c r="AB11" s="8">
        <f>IFERROR(VLOOKUP($A11,#REF!,28,FALSE),)</f>
        <v>0</v>
      </c>
    </row>
    <row r="12" spans="1:28" hidden="1" x14ac:dyDescent="0.2">
      <c r="A12" s="8">
        <f>Data!A239</f>
        <v>0</v>
      </c>
      <c r="B12" s="9">
        <f>IFERROR(VLOOKUP($A12,#REF!,34,FALSE),)</f>
        <v>0</v>
      </c>
      <c r="C12" s="9">
        <f>IFERROR(VLOOKUP($A12,#REF!,2,FALSE),)</f>
        <v>0</v>
      </c>
      <c r="D12" s="9">
        <f>IFERROR(VLOOKUP($A12,#REF!,3,FALSE),)</f>
        <v>0</v>
      </c>
      <c r="E12" s="9">
        <f>IFERROR(VLOOKUP($A12,#REF!,4,FALSE),)</f>
        <v>0</v>
      </c>
      <c r="F12" s="9">
        <f>IFERROR(VLOOKUP($A12,#REF!,6,FALSE),)</f>
        <v>0</v>
      </c>
      <c r="G12" s="9">
        <f>IFERROR(VLOOKUP($A12,#REF!,7,FALSE),)</f>
        <v>0</v>
      </c>
      <c r="H12" s="8">
        <f>IFERROR(VLOOKUP($A12,#REF!,8,FALSE),)</f>
        <v>0</v>
      </c>
      <c r="I12" s="8">
        <f>IFERROR(VLOOKUP($A12,#REF!,9,FALSE),)</f>
        <v>0</v>
      </c>
      <c r="J12" s="8">
        <f>IFERROR(VLOOKUP($A12,#REF!,10,FALSE),)</f>
        <v>0</v>
      </c>
      <c r="K12" s="8">
        <f>IFERROR(VLOOKUP($A12,#REF!,11,FALSE),)</f>
        <v>0</v>
      </c>
      <c r="L12" s="8">
        <f>IFERROR(VLOOKUP($A12,#REF!,12,FALSE),)</f>
        <v>0</v>
      </c>
      <c r="M12" s="8">
        <f>IFERROR(VLOOKUP($A12,#REF!,13,FALSE),)</f>
        <v>0</v>
      </c>
      <c r="N12" s="8">
        <f>IFERROR(VLOOKUP($A12,#REF!,14,FALSE),)</f>
        <v>0</v>
      </c>
      <c r="O12" s="8">
        <f>IFERROR(VLOOKUP($A12,#REF!,15,FALSE),)</f>
        <v>0</v>
      </c>
      <c r="P12" s="8">
        <f>IFERROR(VLOOKUP($A12,#REF!,16,FALSE),)</f>
        <v>0</v>
      </c>
      <c r="Q12" s="8">
        <f>IFERROR(VLOOKUP($A12,#REF!,17,FALSE),)</f>
        <v>0</v>
      </c>
      <c r="R12" s="8">
        <f>IFERROR(VLOOKUP($A12,#REF!,18,FALSE),)</f>
        <v>0</v>
      </c>
      <c r="S12" s="8">
        <f>IFERROR(VLOOKUP($A12,#REF!,19,FALSE),)</f>
        <v>0</v>
      </c>
      <c r="T12" s="8">
        <f>IFERROR(VLOOKUP($A12,#REF!,20,FALSE),)</f>
        <v>0</v>
      </c>
      <c r="U12" s="8">
        <f>IFERROR(VLOOKUP($A12,#REF!,21,FALSE),)</f>
        <v>0</v>
      </c>
      <c r="V12" s="8">
        <f>IFERROR(VLOOKUP($A12,#REF!,22,FALSE),)</f>
        <v>0</v>
      </c>
      <c r="W12" s="8">
        <f>IFERROR(VLOOKUP($A12,#REF!,23,FALSE),)</f>
        <v>0</v>
      </c>
      <c r="X12" s="8">
        <f>IFERROR(VLOOKUP($A12,#REF!,24,FALSE),)</f>
        <v>0</v>
      </c>
      <c r="Y12" s="8">
        <f>IFERROR(VLOOKUP($A12,#REF!,25,FALSE),)</f>
        <v>0</v>
      </c>
      <c r="Z12" s="8">
        <f>IFERROR(VLOOKUP($A12,#REF!,26,FALSE),)</f>
        <v>0</v>
      </c>
      <c r="AA12" s="8">
        <f>IFERROR(VLOOKUP($A12,#REF!,27,FALSE),)</f>
        <v>0</v>
      </c>
      <c r="AB12" s="8">
        <f>IFERROR(VLOOKUP($A12,#REF!,28,FALSE),)</f>
        <v>0</v>
      </c>
    </row>
    <row r="13" spans="1:28" hidden="1" x14ac:dyDescent="0.2">
      <c r="A13" s="8">
        <f>Data!A240</f>
        <v>0</v>
      </c>
      <c r="B13" s="9">
        <f>IFERROR(VLOOKUP($A13,#REF!,34,FALSE),)</f>
        <v>0</v>
      </c>
      <c r="C13" s="9">
        <f>IFERROR(VLOOKUP($A13,#REF!,2,FALSE),)</f>
        <v>0</v>
      </c>
      <c r="D13" s="9">
        <f>IFERROR(VLOOKUP($A13,#REF!,3,FALSE),)</f>
        <v>0</v>
      </c>
      <c r="E13" s="9">
        <f>IFERROR(VLOOKUP($A13,#REF!,4,FALSE),)</f>
        <v>0</v>
      </c>
      <c r="F13" s="9">
        <f>IFERROR(VLOOKUP($A13,#REF!,6,FALSE),)</f>
        <v>0</v>
      </c>
      <c r="G13" s="9">
        <f>IFERROR(VLOOKUP($A13,#REF!,7,FALSE),)</f>
        <v>0</v>
      </c>
      <c r="H13" s="8">
        <f>IFERROR(VLOOKUP($A13,#REF!,8,FALSE),)</f>
        <v>0</v>
      </c>
      <c r="I13" s="8">
        <f>IFERROR(VLOOKUP($A13,#REF!,9,FALSE),)</f>
        <v>0</v>
      </c>
      <c r="J13" s="8">
        <f>IFERROR(VLOOKUP($A13,#REF!,10,FALSE),)</f>
        <v>0</v>
      </c>
      <c r="K13" s="8">
        <f>IFERROR(VLOOKUP($A13,#REF!,11,FALSE),)</f>
        <v>0</v>
      </c>
      <c r="L13" s="8">
        <f>IFERROR(VLOOKUP($A13,#REF!,12,FALSE),)</f>
        <v>0</v>
      </c>
      <c r="M13" s="8">
        <f>IFERROR(VLOOKUP($A13,#REF!,13,FALSE),)</f>
        <v>0</v>
      </c>
      <c r="N13" s="8">
        <f>IFERROR(VLOOKUP($A13,#REF!,14,FALSE),)</f>
        <v>0</v>
      </c>
      <c r="O13" s="8">
        <f>IFERROR(VLOOKUP($A13,#REF!,15,FALSE),)</f>
        <v>0</v>
      </c>
      <c r="P13" s="8">
        <f>IFERROR(VLOOKUP($A13,#REF!,16,FALSE),)</f>
        <v>0</v>
      </c>
      <c r="Q13" s="8">
        <f>IFERROR(VLOOKUP($A13,#REF!,17,FALSE),)</f>
        <v>0</v>
      </c>
      <c r="R13" s="8">
        <f>IFERROR(VLOOKUP($A13,#REF!,18,FALSE),)</f>
        <v>0</v>
      </c>
      <c r="S13" s="8">
        <f>IFERROR(VLOOKUP($A13,#REF!,19,FALSE),)</f>
        <v>0</v>
      </c>
      <c r="T13" s="8">
        <f>IFERROR(VLOOKUP($A13,#REF!,20,FALSE),)</f>
        <v>0</v>
      </c>
      <c r="U13" s="8">
        <f>IFERROR(VLOOKUP($A13,#REF!,21,FALSE),)</f>
        <v>0</v>
      </c>
      <c r="V13" s="8">
        <f>IFERROR(VLOOKUP($A13,#REF!,22,FALSE),)</f>
        <v>0</v>
      </c>
      <c r="W13" s="8">
        <f>IFERROR(VLOOKUP($A13,#REF!,23,FALSE),)</f>
        <v>0</v>
      </c>
      <c r="X13" s="8">
        <f>IFERROR(VLOOKUP($A13,#REF!,24,FALSE),)</f>
        <v>0</v>
      </c>
      <c r="Y13" s="8">
        <f>IFERROR(VLOOKUP($A13,#REF!,25,FALSE),)</f>
        <v>0</v>
      </c>
      <c r="Z13" s="8">
        <f>IFERROR(VLOOKUP($A13,#REF!,26,FALSE),)</f>
        <v>0</v>
      </c>
      <c r="AA13" s="8">
        <f>IFERROR(VLOOKUP($A13,#REF!,27,FALSE),)</f>
        <v>0</v>
      </c>
      <c r="AB13" s="8">
        <f>IFERROR(VLOOKUP($A13,#REF!,28,FALSE),)</f>
        <v>0</v>
      </c>
    </row>
    <row r="14" spans="1:28" x14ac:dyDescent="0.2">
      <c r="A14" s="10"/>
    </row>
    <row r="17" spans="21:21" x14ac:dyDescent="0.2">
      <c r="U17" s="1"/>
    </row>
    <row r="18" spans="21:21" x14ac:dyDescent="0.2">
      <c r="U18" s="23"/>
    </row>
    <row r="19" spans="21:21" x14ac:dyDescent="0.2">
      <c r="U19" s="23"/>
    </row>
  </sheetData>
  <pageMargins left="0.7" right="0.7" top="0.75" bottom="0.75" header="0.3" footer="0.3"/>
  <pageSetup scale="79" orientation="landscape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DD2BA-C85B-4460-B77E-D831B8B75DD0}">
  <sheetPr>
    <tabColor theme="9" tint="0.39997558519241921"/>
    <pageSetUpPr fitToPage="1"/>
  </sheetPr>
  <dimension ref="A1:AB19"/>
  <sheetViews>
    <sheetView workbookViewId="0"/>
  </sheetViews>
  <sheetFormatPr defaultColWidth="9.14453125" defaultRowHeight="15" x14ac:dyDescent="0.2"/>
  <cols>
    <col min="1" max="5" width="8.47265625" customWidth="1"/>
    <col min="6" max="6" width="11.703125" bestFit="1" customWidth="1"/>
    <col min="7" max="7" width="16.6796875" bestFit="1" customWidth="1"/>
    <col min="8" max="8" width="12.23828125" bestFit="1" customWidth="1"/>
    <col min="9" max="11" width="10.22265625" customWidth="1"/>
    <col min="12" max="12" width="9.01171875" customWidth="1"/>
    <col min="13" max="15" width="10.22265625" customWidth="1"/>
    <col min="16" max="16" width="9.01171875" customWidth="1"/>
    <col min="17" max="17" width="9.68359375" customWidth="1"/>
    <col min="18" max="20" width="10.22265625" customWidth="1"/>
    <col min="21" max="21" width="9.68359375" customWidth="1"/>
    <col min="22" max="24" width="10.22265625" customWidth="1"/>
    <col min="25" max="25" width="9.01171875" customWidth="1"/>
    <col min="26" max="28" width="10.22265625" customWidth="1"/>
  </cols>
  <sheetData>
    <row r="1" spans="1:28" ht="19.5" thickBot="1" x14ac:dyDescent="0.3">
      <c r="A1" s="7">
        <f>E4</f>
        <v>0</v>
      </c>
      <c r="B1" s="6"/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0.23</v>
      </c>
      <c r="C3" s="12"/>
      <c r="D3" s="14"/>
      <c r="E3" s="12"/>
      <c r="F3" s="12"/>
      <c r="G3" s="12"/>
      <c r="H3" s="11">
        <f>'Rain Totals'!H2</f>
        <v>0</v>
      </c>
      <c r="I3" s="11">
        <f>'Rain Totals'!I2</f>
        <v>0.03</v>
      </c>
      <c r="J3" s="11">
        <f>'Rain Totals'!J2</f>
        <v>0</v>
      </c>
      <c r="K3" s="11">
        <f>'Rain Totals'!K2</f>
        <v>0</v>
      </c>
      <c r="L3" s="11">
        <f>'Rain Totals'!L2</f>
        <v>0.2</v>
      </c>
      <c r="M3" s="11">
        <f>'Rain Totals'!M2</f>
        <v>0</v>
      </c>
      <c r="N3" s="11">
        <f>'Rain Totals'!N2</f>
        <v>0</v>
      </c>
      <c r="O3" s="11">
        <f>'Rain Totals'!O2</f>
        <v>0</v>
      </c>
      <c r="P3" s="11">
        <f>'Rain Totals'!P2</f>
        <v>0</v>
      </c>
      <c r="Q3" s="11">
        <f>'Rain Totals'!Q2</f>
        <v>0</v>
      </c>
      <c r="R3" s="11">
        <f>'Rain Totals'!R2</f>
        <v>0</v>
      </c>
      <c r="S3" s="11">
        <f>'Rain Totals'!S2</f>
        <v>0</v>
      </c>
      <c r="T3" s="11">
        <f>'Rain Totals'!T2</f>
        <v>0</v>
      </c>
      <c r="U3" s="11">
        <f>'Rain Totals'!U2</f>
        <v>0</v>
      </c>
      <c r="V3" s="11">
        <f>'Rain Totals'!V2</f>
        <v>0</v>
      </c>
      <c r="W3" s="11">
        <f>'Rain Totals'!W2</f>
        <v>0</v>
      </c>
      <c r="X3" s="11">
        <f>'Rain Totals'!X2</f>
        <v>0</v>
      </c>
      <c r="Y3" s="11">
        <f>'Rain Totals'!Y2</f>
        <v>0</v>
      </c>
      <c r="Z3" s="11">
        <f>'Rain Totals'!Z2</f>
        <v>0</v>
      </c>
      <c r="AA3" s="11">
        <f>'Rain Totals'!AA2</f>
        <v>0</v>
      </c>
      <c r="AB3" s="11">
        <f>'Rain Totals'!AB2</f>
        <v>0</v>
      </c>
    </row>
    <row r="4" spans="1:28" x14ac:dyDescent="0.2">
      <c r="A4" s="8" t="str">
        <f>Data!A241</f>
        <v>.ET 24</v>
      </c>
      <c r="B4" s="9">
        <f>IFERROR(VLOOKUP($A4,#REF!,34,FALSE),)</f>
        <v>0</v>
      </c>
      <c r="C4" s="9">
        <f>IFERROR(VLOOKUP($A4,#REF!,2,FALSE),)</f>
        <v>0</v>
      </c>
      <c r="D4" s="9">
        <f>IFERROR(VLOOKUP($A4,#REF!,3,FALSE),)</f>
        <v>0</v>
      </c>
      <c r="E4" s="9">
        <f>IFERROR(VLOOKUP($A4,#REF!,4,FALSE),)</f>
        <v>0</v>
      </c>
      <c r="F4" s="9">
        <f>IFERROR(VLOOKUP($A4,#REF!,6,FALSE),)</f>
        <v>0</v>
      </c>
      <c r="G4" s="9">
        <f>IFERROR(VLOOKUP($A4,#REF!,7,FALSE),)</f>
        <v>0</v>
      </c>
      <c r="H4" s="8">
        <f>IFERROR(VLOOKUP($A4,#REF!,8,FALSE),)</f>
        <v>0</v>
      </c>
      <c r="I4" s="8">
        <f>IFERROR(VLOOKUP($A4,#REF!,9,FALSE),)</f>
        <v>0</v>
      </c>
      <c r="J4" s="8">
        <f>IFERROR(VLOOKUP($A4,#REF!,10,FALSE),)</f>
        <v>0</v>
      </c>
      <c r="K4" s="8">
        <f>IFERROR(VLOOKUP($A4,#REF!,11,FALSE),)</f>
        <v>0</v>
      </c>
      <c r="L4" s="8">
        <f>IFERROR(VLOOKUP($A4,#REF!,12,FALSE),)</f>
        <v>0</v>
      </c>
      <c r="M4" s="8">
        <f>IFERROR(VLOOKUP($A4,#REF!,13,FALSE),)</f>
        <v>0</v>
      </c>
      <c r="N4" s="8">
        <f>IFERROR(VLOOKUP($A4,#REF!,14,FALSE),)</f>
        <v>0</v>
      </c>
      <c r="O4" s="8">
        <f>IFERROR(VLOOKUP($A4,#REF!,15,FALSE),)</f>
        <v>0</v>
      </c>
      <c r="P4" s="8">
        <f>IFERROR(VLOOKUP($A4,#REF!,16,FALSE),)</f>
        <v>0</v>
      </c>
      <c r="Q4" s="8">
        <f>IFERROR(VLOOKUP($A4,#REF!,17,FALSE),)</f>
        <v>0</v>
      </c>
      <c r="R4" s="8">
        <f>IFERROR(VLOOKUP($A4,#REF!,18,FALSE),)</f>
        <v>0</v>
      </c>
      <c r="S4" s="8">
        <f>IFERROR(VLOOKUP($A4,#REF!,19,FALSE),)</f>
        <v>0</v>
      </c>
      <c r="T4" s="8">
        <f>IFERROR(VLOOKUP($A4,#REF!,20,FALSE),)</f>
        <v>0</v>
      </c>
      <c r="U4" s="8">
        <f>IFERROR(VLOOKUP($A4,#REF!,21,FALSE),)</f>
        <v>0</v>
      </c>
      <c r="V4" s="8">
        <f>IFERROR(VLOOKUP($A4,#REF!,22,FALSE),)</f>
        <v>0</v>
      </c>
      <c r="W4" s="8">
        <f>IFERROR(VLOOKUP($A4,#REF!,23,FALSE),)</f>
        <v>0</v>
      </c>
      <c r="X4" s="8">
        <f>IFERROR(VLOOKUP($A4,#REF!,24,FALSE),)</f>
        <v>0</v>
      </c>
      <c r="Y4" s="8">
        <f>IFERROR(VLOOKUP($A4,#REF!,25,FALSE),)</f>
        <v>0</v>
      </c>
      <c r="Z4" s="8">
        <f>IFERROR(VLOOKUP($A4,#REF!,26,FALSE),)</f>
        <v>0</v>
      </c>
      <c r="AA4" s="8">
        <f>IFERROR(VLOOKUP($A4,#REF!,27,FALSE),)</f>
        <v>0</v>
      </c>
      <c r="AB4" s="8">
        <f>IFERROR(VLOOKUP($A4,#REF!,28,FALSE),)</f>
        <v>0</v>
      </c>
    </row>
    <row r="5" spans="1:28" x14ac:dyDescent="0.2">
      <c r="A5" s="8">
        <f>Data!A242</f>
        <v>0</v>
      </c>
      <c r="B5" s="9">
        <f>IFERROR(VLOOKUP($A5,#REF!,34,FALSE),)</f>
        <v>0</v>
      </c>
      <c r="C5" s="9">
        <f>IFERROR(VLOOKUP($A5,#REF!,2,FALSE),)</f>
        <v>0</v>
      </c>
      <c r="D5" s="9">
        <f>IFERROR(VLOOKUP($A5,#REF!,3,FALSE),)</f>
        <v>0</v>
      </c>
      <c r="E5" s="9">
        <f>IFERROR(VLOOKUP($A5,#REF!,4,FALSE),)</f>
        <v>0</v>
      </c>
      <c r="F5" s="9">
        <f>IFERROR(VLOOKUP($A5,#REF!,6,FALSE),)</f>
        <v>0</v>
      </c>
      <c r="G5" s="9">
        <f>IFERROR(VLOOKUP($A5,#REF!,7,FALSE),)</f>
        <v>0</v>
      </c>
      <c r="H5" s="8">
        <f>IFERROR(VLOOKUP($A5,#REF!,8,FALSE),)</f>
        <v>0</v>
      </c>
      <c r="I5" s="8">
        <f>IFERROR(VLOOKUP($A5,#REF!,9,FALSE),)</f>
        <v>0</v>
      </c>
      <c r="J5" s="8">
        <f>IFERROR(VLOOKUP($A5,#REF!,10,FALSE),)</f>
        <v>0</v>
      </c>
      <c r="K5" s="8">
        <f>IFERROR(VLOOKUP($A5,#REF!,11,FALSE),)</f>
        <v>0</v>
      </c>
      <c r="L5" s="8">
        <f>IFERROR(VLOOKUP($A5,#REF!,12,FALSE),)</f>
        <v>0</v>
      </c>
      <c r="M5" s="8">
        <f>IFERROR(VLOOKUP($A5,#REF!,13,FALSE),)</f>
        <v>0</v>
      </c>
      <c r="N5" s="8">
        <f>IFERROR(VLOOKUP($A5,#REF!,14,FALSE),)</f>
        <v>0</v>
      </c>
      <c r="O5" s="8">
        <f>IFERROR(VLOOKUP($A5,#REF!,15,FALSE),)</f>
        <v>0</v>
      </c>
      <c r="P5" s="8">
        <f>IFERROR(VLOOKUP($A5,#REF!,16,FALSE),)</f>
        <v>0</v>
      </c>
      <c r="Q5" s="8">
        <f>IFERROR(VLOOKUP($A5,#REF!,17,FALSE),)</f>
        <v>0</v>
      </c>
      <c r="R5" s="8">
        <f>IFERROR(VLOOKUP($A5,#REF!,18,FALSE),)</f>
        <v>0</v>
      </c>
      <c r="S5" s="8">
        <f>IFERROR(VLOOKUP($A5,#REF!,19,FALSE),)</f>
        <v>0</v>
      </c>
      <c r="T5" s="8">
        <f>IFERROR(VLOOKUP($A5,#REF!,20,FALSE),)</f>
        <v>0</v>
      </c>
      <c r="U5" s="8">
        <f>IFERROR(VLOOKUP($A5,#REF!,21,FALSE),)</f>
        <v>0</v>
      </c>
      <c r="V5" s="8">
        <f>IFERROR(VLOOKUP($A5,#REF!,22,FALSE),)</f>
        <v>0</v>
      </c>
      <c r="W5" s="8">
        <f>IFERROR(VLOOKUP($A5,#REF!,23,FALSE),)</f>
        <v>0</v>
      </c>
      <c r="X5" s="8">
        <f>IFERROR(VLOOKUP($A5,#REF!,24,FALSE),)</f>
        <v>0</v>
      </c>
      <c r="Y5" s="8">
        <f>IFERROR(VLOOKUP($A5,#REF!,25,FALSE),)</f>
        <v>0</v>
      </c>
      <c r="Z5" s="8">
        <f>IFERROR(VLOOKUP($A5,#REF!,26,FALSE),)</f>
        <v>0</v>
      </c>
      <c r="AA5" s="8">
        <f>IFERROR(VLOOKUP($A5,#REF!,27,FALSE),)</f>
        <v>0</v>
      </c>
      <c r="AB5" s="8">
        <f>IFERROR(VLOOKUP($A5,#REF!,28,FALSE),)</f>
        <v>0</v>
      </c>
    </row>
    <row r="6" spans="1:28" x14ac:dyDescent="0.2">
      <c r="A6" s="8">
        <f>Data!A243</f>
        <v>0</v>
      </c>
      <c r="B6" s="9">
        <f>IFERROR(VLOOKUP($A6,#REF!,34,FALSE),)</f>
        <v>0</v>
      </c>
      <c r="C6" s="9">
        <f>IFERROR(VLOOKUP($A6,#REF!,2,FALSE),)</f>
        <v>0</v>
      </c>
      <c r="D6" s="9">
        <f>IFERROR(VLOOKUP($A6,#REF!,3,FALSE),)</f>
        <v>0</v>
      </c>
      <c r="E6" s="9">
        <f>IFERROR(VLOOKUP($A6,#REF!,4,FALSE),)</f>
        <v>0</v>
      </c>
      <c r="F6" s="9">
        <f>IFERROR(VLOOKUP($A6,#REF!,6,FALSE),)</f>
        <v>0</v>
      </c>
      <c r="G6" s="9">
        <f>IFERROR(VLOOKUP($A6,#REF!,7,FALSE),)</f>
        <v>0</v>
      </c>
      <c r="H6" s="8">
        <f>IFERROR(VLOOKUP($A6,#REF!,8,FALSE),)</f>
        <v>0</v>
      </c>
      <c r="I6" s="8">
        <f>IFERROR(VLOOKUP($A6,#REF!,9,FALSE),)</f>
        <v>0</v>
      </c>
      <c r="J6" s="8">
        <f>IFERROR(VLOOKUP($A6,#REF!,10,FALSE),)</f>
        <v>0</v>
      </c>
      <c r="K6" s="8">
        <f>IFERROR(VLOOKUP($A6,#REF!,11,FALSE),)</f>
        <v>0</v>
      </c>
      <c r="L6" s="8">
        <f>IFERROR(VLOOKUP($A6,#REF!,12,FALSE),)</f>
        <v>0</v>
      </c>
      <c r="M6" s="8">
        <f>IFERROR(VLOOKUP($A6,#REF!,13,FALSE),)</f>
        <v>0</v>
      </c>
      <c r="N6" s="8">
        <f>IFERROR(VLOOKUP($A6,#REF!,14,FALSE),)</f>
        <v>0</v>
      </c>
      <c r="O6" s="8">
        <f>IFERROR(VLOOKUP($A6,#REF!,15,FALSE),)</f>
        <v>0</v>
      </c>
      <c r="P6" s="8">
        <f>IFERROR(VLOOKUP($A6,#REF!,16,FALSE),)</f>
        <v>0</v>
      </c>
      <c r="Q6" s="8">
        <f>IFERROR(VLOOKUP($A6,#REF!,17,FALSE),)</f>
        <v>0</v>
      </c>
      <c r="R6" s="8">
        <f>IFERROR(VLOOKUP($A6,#REF!,18,FALSE),)</f>
        <v>0</v>
      </c>
      <c r="S6" s="8">
        <f>IFERROR(VLOOKUP($A6,#REF!,19,FALSE),)</f>
        <v>0</v>
      </c>
      <c r="T6" s="8">
        <f>IFERROR(VLOOKUP($A6,#REF!,20,FALSE),)</f>
        <v>0</v>
      </c>
      <c r="U6" s="8">
        <f>IFERROR(VLOOKUP($A6,#REF!,21,FALSE),)</f>
        <v>0</v>
      </c>
      <c r="V6" s="8">
        <f>IFERROR(VLOOKUP($A6,#REF!,22,FALSE),)</f>
        <v>0</v>
      </c>
      <c r="W6" s="8">
        <f>IFERROR(VLOOKUP($A6,#REF!,23,FALSE),)</f>
        <v>0</v>
      </c>
      <c r="X6" s="8">
        <f>IFERROR(VLOOKUP($A6,#REF!,24,FALSE),)</f>
        <v>0</v>
      </c>
      <c r="Y6" s="8">
        <f>IFERROR(VLOOKUP($A6,#REF!,25,FALSE),)</f>
        <v>0</v>
      </c>
      <c r="Z6" s="8">
        <f>IFERROR(VLOOKUP($A6,#REF!,26,FALSE),)</f>
        <v>0</v>
      </c>
      <c r="AA6" s="8">
        <f>IFERROR(VLOOKUP($A6,#REF!,27,FALSE),)</f>
        <v>0</v>
      </c>
      <c r="AB6" s="8">
        <f>IFERROR(VLOOKUP($A6,#REF!,28,FALSE),)</f>
        <v>0</v>
      </c>
    </row>
    <row r="7" spans="1:28" x14ac:dyDescent="0.2">
      <c r="A7" s="8">
        <f>Data!A244</f>
        <v>0</v>
      </c>
      <c r="B7" s="9">
        <f>IFERROR(VLOOKUP($A7,#REF!,34,FALSE),)</f>
        <v>0</v>
      </c>
      <c r="C7" s="9">
        <f>IFERROR(VLOOKUP($A7,#REF!,2,FALSE),)</f>
        <v>0</v>
      </c>
      <c r="D7" s="9">
        <f>IFERROR(VLOOKUP($A7,#REF!,3,FALSE),)</f>
        <v>0</v>
      </c>
      <c r="E7" s="9">
        <f>IFERROR(VLOOKUP($A7,#REF!,4,FALSE),)</f>
        <v>0</v>
      </c>
      <c r="F7" s="9">
        <f>IFERROR(VLOOKUP($A7,#REF!,6,FALSE),)</f>
        <v>0</v>
      </c>
      <c r="G7" s="9">
        <f>IFERROR(VLOOKUP($A7,#REF!,7,FALSE),)</f>
        <v>0</v>
      </c>
      <c r="H7" s="8">
        <f>IFERROR(VLOOKUP($A7,#REF!,8,FALSE),)</f>
        <v>0</v>
      </c>
      <c r="I7" s="8">
        <f>IFERROR(VLOOKUP($A7,#REF!,9,FALSE),)</f>
        <v>0</v>
      </c>
      <c r="J7" s="8">
        <f>IFERROR(VLOOKUP($A7,#REF!,10,FALSE),)</f>
        <v>0</v>
      </c>
      <c r="K7" s="8">
        <f>IFERROR(VLOOKUP($A7,#REF!,11,FALSE),)</f>
        <v>0</v>
      </c>
      <c r="L7" s="8">
        <f>IFERROR(VLOOKUP($A7,#REF!,12,FALSE),)</f>
        <v>0</v>
      </c>
      <c r="M7" s="8">
        <f>IFERROR(VLOOKUP($A7,#REF!,13,FALSE),)</f>
        <v>0</v>
      </c>
      <c r="N7" s="8">
        <f>IFERROR(VLOOKUP($A7,#REF!,14,FALSE),)</f>
        <v>0</v>
      </c>
      <c r="O7" s="8">
        <f>IFERROR(VLOOKUP($A7,#REF!,15,FALSE),)</f>
        <v>0</v>
      </c>
      <c r="P7" s="8">
        <f>IFERROR(VLOOKUP($A7,#REF!,16,FALSE),)</f>
        <v>0</v>
      </c>
      <c r="Q7" s="8">
        <f>IFERROR(VLOOKUP($A7,#REF!,17,FALSE),)</f>
        <v>0</v>
      </c>
      <c r="R7" s="8">
        <f>IFERROR(VLOOKUP($A7,#REF!,18,FALSE),)</f>
        <v>0</v>
      </c>
      <c r="S7" s="8">
        <f>IFERROR(VLOOKUP($A7,#REF!,19,FALSE),)</f>
        <v>0</v>
      </c>
      <c r="T7" s="8">
        <f>IFERROR(VLOOKUP($A7,#REF!,20,FALSE),)</f>
        <v>0</v>
      </c>
      <c r="U7" s="8">
        <f>IFERROR(VLOOKUP($A7,#REF!,21,FALSE),)</f>
        <v>0</v>
      </c>
      <c r="V7" s="8">
        <f>IFERROR(VLOOKUP($A7,#REF!,22,FALSE),)</f>
        <v>0</v>
      </c>
      <c r="W7" s="8">
        <f>IFERROR(VLOOKUP($A7,#REF!,23,FALSE),)</f>
        <v>0</v>
      </c>
      <c r="X7" s="8">
        <f>IFERROR(VLOOKUP($A7,#REF!,24,FALSE),)</f>
        <v>0</v>
      </c>
      <c r="Y7" s="8">
        <f>IFERROR(VLOOKUP($A7,#REF!,25,FALSE),)</f>
        <v>0</v>
      </c>
      <c r="Z7" s="8">
        <f>IFERROR(VLOOKUP($A7,#REF!,26,FALSE),)</f>
        <v>0</v>
      </c>
      <c r="AA7" s="8">
        <f>IFERROR(VLOOKUP($A7,#REF!,27,FALSE),)</f>
        <v>0</v>
      </c>
      <c r="AB7" s="8">
        <f>IFERROR(VLOOKUP($A7,#REF!,28,FALSE),)</f>
        <v>0</v>
      </c>
    </row>
    <row r="8" spans="1:28" x14ac:dyDescent="0.2">
      <c r="A8" s="8">
        <f>Data!A245</f>
        <v>0</v>
      </c>
      <c r="B8" s="9">
        <f>IFERROR(VLOOKUP($A8,#REF!,34,FALSE),)</f>
        <v>0</v>
      </c>
      <c r="C8" s="9">
        <f>IFERROR(VLOOKUP($A8,#REF!,2,FALSE),)</f>
        <v>0</v>
      </c>
      <c r="D8" s="9">
        <f>IFERROR(VLOOKUP($A8,#REF!,3,FALSE),)</f>
        <v>0</v>
      </c>
      <c r="E8" s="9">
        <f>IFERROR(VLOOKUP($A8,#REF!,4,FALSE),)</f>
        <v>0</v>
      </c>
      <c r="F8" s="9">
        <f>IFERROR(VLOOKUP($A8,#REF!,6,FALSE),)</f>
        <v>0</v>
      </c>
      <c r="G8" s="9">
        <f>IFERROR(VLOOKUP($A8,#REF!,7,FALSE),)</f>
        <v>0</v>
      </c>
      <c r="H8" s="8">
        <f>IFERROR(VLOOKUP($A8,#REF!,8,FALSE),)</f>
        <v>0</v>
      </c>
      <c r="I8" s="8">
        <f>IFERROR(VLOOKUP($A8,#REF!,9,FALSE),)</f>
        <v>0</v>
      </c>
      <c r="J8" s="8">
        <f>IFERROR(VLOOKUP($A8,#REF!,10,FALSE),)</f>
        <v>0</v>
      </c>
      <c r="K8" s="8">
        <f>IFERROR(VLOOKUP($A8,#REF!,11,FALSE),)</f>
        <v>0</v>
      </c>
      <c r="L8" s="8">
        <f>IFERROR(VLOOKUP($A8,#REF!,12,FALSE),)</f>
        <v>0</v>
      </c>
      <c r="M8" s="8">
        <f>IFERROR(VLOOKUP($A8,#REF!,13,FALSE),)</f>
        <v>0</v>
      </c>
      <c r="N8" s="8">
        <f>IFERROR(VLOOKUP($A8,#REF!,14,FALSE),)</f>
        <v>0</v>
      </c>
      <c r="O8" s="8">
        <f>IFERROR(VLOOKUP($A8,#REF!,15,FALSE),)</f>
        <v>0</v>
      </c>
      <c r="P8" s="8">
        <f>IFERROR(VLOOKUP($A8,#REF!,16,FALSE),)</f>
        <v>0</v>
      </c>
      <c r="Q8" s="8">
        <f>IFERROR(VLOOKUP($A8,#REF!,17,FALSE),)</f>
        <v>0</v>
      </c>
      <c r="R8" s="8">
        <f>IFERROR(VLOOKUP($A8,#REF!,18,FALSE),)</f>
        <v>0</v>
      </c>
      <c r="S8" s="8">
        <f>IFERROR(VLOOKUP($A8,#REF!,19,FALSE),)</f>
        <v>0</v>
      </c>
      <c r="T8" s="8">
        <f>IFERROR(VLOOKUP($A8,#REF!,20,FALSE),)</f>
        <v>0</v>
      </c>
      <c r="U8" s="8">
        <f>IFERROR(VLOOKUP($A8,#REF!,21,FALSE),)</f>
        <v>0</v>
      </c>
      <c r="V8" s="8">
        <f>IFERROR(VLOOKUP($A8,#REF!,22,FALSE),)</f>
        <v>0</v>
      </c>
      <c r="W8" s="8">
        <f>IFERROR(VLOOKUP($A8,#REF!,23,FALSE),)</f>
        <v>0</v>
      </c>
      <c r="X8" s="8">
        <f>IFERROR(VLOOKUP($A8,#REF!,24,FALSE),)</f>
        <v>0</v>
      </c>
      <c r="Y8" s="8">
        <f>IFERROR(VLOOKUP($A8,#REF!,25,FALSE),)</f>
        <v>0</v>
      </c>
      <c r="Z8" s="8">
        <f>IFERROR(VLOOKUP($A8,#REF!,26,FALSE),)</f>
        <v>0</v>
      </c>
      <c r="AA8" s="8">
        <f>IFERROR(VLOOKUP($A8,#REF!,27,FALSE),)</f>
        <v>0</v>
      </c>
      <c r="AB8" s="8">
        <f>IFERROR(VLOOKUP($A8,#REF!,28,FALSE),)</f>
        <v>0</v>
      </c>
    </row>
    <row r="9" spans="1:28" x14ac:dyDescent="0.2">
      <c r="A9" s="8">
        <f>Data!A246</f>
        <v>0</v>
      </c>
      <c r="B9" s="9">
        <f>IFERROR(VLOOKUP($A9,#REF!,34,FALSE),)</f>
        <v>0</v>
      </c>
      <c r="C9" s="9">
        <f>IFERROR(VLOOKUP($A9,#REF!,2,FALSE),)</f>
        <v>0</v>
      </c>
      <c r="D9" s="9">
        <f>IFERROR(VLOOKUP($A9,#REF!,3,FALSE),)</f>
        <v>0</v>
      </c>
      <c r="E9" s="9">
        <f>IFERROR(VLOOKUP($A9,#REF!,4,FALSE),)</f>
        <v>0</v>
      </c>
      <c r="F9" s="9">
        <f>IFERROR(VLOOKUP($A9,#REF!,6,FALSE),)</f>
        <v>0</v>
      </c>
      <c r="G9" s="9">
        <f>IFERROR(VLOOKUP($A9,#REF!,7,FALSE),)</f>
        <v>0</v>
      </c>
      <c r="H9" s="8">
        <f>IFERROR(VLOOKUP($A9,#REF!,8,FALSE),)</f>
        <v>0</v>
      </c>
      <c r="I9" s="8">
        <f>IFERROR(VLOOKUP($A9,#REF!,9,FALSE),)</f>
        <v>0</v>
      </c>
      <c r="J9" s="8">
        <f>IFERROR(VLOOKUP($A9,#REF!,10,FALSE),)</f>
        <v>0</v>
      </c>
      <c r="K9" s="8">
        <f>IFERROR(VLOOKUP($A9,#REF!,11,FALSE),)</f>
        <v>0</v>
      </c>
      <c r="L9" s="8">
        <f>IFERROR(VLOOKUP($A9,#REF!,12,FALSE),)</f>
        <v>0</v>
      </c>
      <c r="M9" s="8">
        <f>IFERROR(VLOOKUP($A9,#REF!,13,FALSE),)</f>
        <v>0</v>
      </c>
      <c r="N9" s="8">
        <f>IFERROR(VLOOKUP($A9,#REF!,14,FALSE),)</f>
        <v>0</v>
      </c>
      <c r="O9" s="8">
        <f>IFERROR(VLOOKUP($A9,#REF!,15,FALSE),)</f>
        <v>0</v>
      </c>
      <c r="P9" s="8">
        <f>IFERROR(VLOOKUP($A9,#REF!,16,FALSE),)</f>
        <v>0</v>
      </c>
      <c r="Q9" s="8">
        <f>IFERROR(VLOOKUP($A9,#REF!,17,FALSE),)</f>
        <v>0</v>
      </c>
      <c r="R9" s="8">
        <f>IFERROR(VLOOKUP($A9,#REF!,18,FALSE),)</f>
        <v>0</v>
      </c>
      <c r="S9" s="8">
        <f>IFERROR(VLOOKUP($A9,#REF!,19,FALSE),)</f>
        <v>0</v>
      </c>
      <c r="T9" s="8">
        <f>IFERROR(VLOOKUP($A9,#REF!,20,FALSE),)</f>
        <v>0</v>
      </c>
      <c r="U9" s="8">
        <f>IFERROR(VLOOKUP($A9,#REF!,21,FALSE),)</f>
        <v>0</v>
      </c>
      <c r="V9" s="8">
        <f>IFERROR(VLOOKUP($A9,#REF!,22,FALSE),)</f>
        <v>0</v>
      </c>
      <c r="W9" s="8">
        <f>IFERROR(VLOOKUP($A9,#REF!,23,FALSE),)</f>
        <v>0</v>
      </c>
      <c r="X9" s="8">
        <f>IFERROR(VLOOKUP($A9,#REF!,24,FALSE),)</f>
        <v>0</v>
      </c>
      <c r="Y9" s="8">
        <f>IFERROR(VLOOKUP($A9,#REF!,25,FALSE),)</f>
        <v>0</v>
      </c>
      <c r="Z9" s="8">
        <f>IFERROR(VLOOKUP($A9,#REF!,26,FALSE),)</f>
        <v>0</v>
      </c>
      <c r="AA9" s="8">
        <f>IFERROR(VLOOKUP($A9,#REF!,27,FALSE),)</f>
        <v>0</v>
      </c>
      <c r="AB9" s="8">
        <f>IFERROR(VLOOKUP($A9,#REF!,28,FALSE),)</f>
        <v>0</v>
      </c>
    </row>
    <row r="10" spans="1:28" x14ac:dyDescent="0.2">
      <c r="A10" s="8">
        <f>Data!A247</f>
        <v>0</v>
      </c>
      <c r="B10" s="9">
        <f>IFERROR(VLOOKUP($A10,#REF!,34,FALSE),)</f>
        <v>0</v>
      </c>
      <c r="C10" s="9">
        <f>IFERROR(VLOOKUP($A10,#REF!,2,FALSE),)</f>
        <v>0</v>
      </c>
      <c r="D10" s="9">
        <f>IFERROR(VLOOKUP($A10,#REF!,3,FALSE),)</f>
        <v>0</v>
      </c>
      <c r="E10" s="9">
        <f>IFERROR(VLOOKUP($A10,#REF!,4,FALSE),)</f>
        <v>0</v>
      </c>
      <c r="F10" s="9">
        <f>IFERROR(VLOOKUP($A10,#REF!,6,FALSE),)</f>
        <v>0</v>
      </c>
      <c r="G10" s="9">
        <f>IFERROR(VLOOKUP($A10,#REF!,7,FALSE),)</f>
        <v>0</v>
      </c>
      <c r="H10" s="8">
        <f>IFERROR(VLOOKUP($A10,#REF!,8,FALSE),)</f>
        <v>0</v>
      </c>
      <c r="I10" s="8">
        <f>IFERROR(VLOOKUP($A10,#REF!,9,FALSE),)</f>
        <v>0</v>
      </c>
      <c r="J10" s="8">
        <f>IFERROR(VLOOKUP($A10,#REF!,10,FALSE),)</f>
        <v>0</v>
      </c>
      <c r="K10" s="8">
        <f>IFERROR(VLOOKUP($A10,#REF!,11,FALSE),)</f>
        <v>0</v>
      </c>
      <c r="L10" s="8">
        <f>IFERROR(VLOOKUP($A10,#REF!,12,FALSE),)</f>
        <v>0</v>
      </c>
      <c r="M10" s="8">
        <f>IFERROR(VLOOKUP($A10,#REF!,13,FALSE),)</f>
        <v>0</v>
      </c>
      <c r="N10" s="8">
        <f>IFERROR(VLOOKUP($A10,#REF!,14,FALSE),)</f>
        <v>0</v>
      </c>
      <c r="O10" s="8">
        <f>IFERROR(VLOOKUP($A10,#REF!,15,FALSE),)</f>
        <v>0</v>
      </c>
      <c r="P10" s="8">
        <f>IFERROR(VLOOKUP($A10,#REF!,16,FALSE),)</f>
        <v>0</v>
      </c>
      <c r="Q10" s="8">
        <f>IFERROR(VLOOKUP($A10,#REF!,17,FALSE),)</f>
        <v>0</v>
      </c>
      <c r="R10" s="8">
        <f>IFERROR(VLOOKUP($A10,#REF!,18,FALSE),)</f>
        <v>0</v>
      </c>
      <c r="S10" s="8">
        <f>IFERROR(VLOOKUP($A10,#REF!,19,FALSE),)</f>
        <v>0</v>
      </c>
      <c r="T10" s="8">
        <f>IFERROR(VLOOKUP($A10,#REF!,20,FALSE),)</f>
        <v>0</v>
      </c>
      <c r="U10" s="8">
        <f>IFERROR(VLOOKUP($A10,#REF!,21,FALSE),)</f>
        <v>0</v>
      </c>
      <c r="V10" s="8">
        <f>IFERROR(VLOOKUP($A10,#REF!,22,FALSE),)</f>
        <v>0</v>
      </c>
      <c r="W10" s="8">
        <f>IFERROR(VLOOKUP($A10,#REF!,23,FALSE),)</f>
        <v>0</v>
      </c>
      <c r="X10" s="8">
        <f>IFERROR(VLOOKUP($A10,#REF!,24,FALSE),)</f>
        <v>0</v>
      </c>
      <c r="Y10" s="8">
        <f>IFERROR(VLOOKUP($A10,#REF!,25,FALSE),)</f>
        <v>0</v>
      </c>
      <c r="Z10" s="8">
        <f>IFERROR(VLOOKUP($A10,#REF!,26,FALSE),)</f>
        <v>0</v>
      </c>
      <c r="AA10" s="8">
        <f>IFERROR(VLOOKUP($A10,#REF!,27,FALSE),)</f>
        <v>0</v>
      </c>
      <c r="AB10" s="8">
        <f>IFERROR(VLOOKUP($A10,#REF!,28,FALSE),)</f>
        <v>0</v>
      </c>
    </row>
    <row r="11" spans="1:28" x14ac:dyDescent="0.2">
      <c r="A11" s="8">
        <f>Data!A248</f>
        <v>0</v>
      </c>
      <c r="B11" s="9">
        <f>IFERROR(VLOOKUP($A11,#REF!,34,FALSE),)</f>
        <v>0</v>
      </c>
      <c r="C11" s="9">
        <f>IFERROR(VLOOKUP($A11,#REF!,2,FALSE),)</f>
        <v>0</v>
      </c>
      <c r="D11" s="9">
        <f>IFERROR(VLOOKUP($A11,#REF!,3,FALSE),)</f>
        <v>0</v>
      </c>
      <c r="E11" s="9">
        <f>IFERROR(VLOOKUP($A11,#REF!,4,FALSE),)</f>
        <v>0</v>
      </c>
      <c r="F11" s="9">
        <f>IFERROR(VLOOKUP($A11,#REF!,6,FALSE),)</f>
        <v>0</v>
      </c>
      <c r="G11" s="9">
        <f>IFERROR(VLOOKUP($A11,#REF!,7,FALSE),)</f>
        <v>0</v>
      </c>
      <c r="H11" s="8">
        <f>IFERROR(VLOOKUP($A11,#REF!,8,FALSE),)</f>
        <v>0</v>
      </c>
      <c r="I11" s="8">
        <f>IFERROR(VLOOKUP($A11,#REF!,9,FALSE),)</f>
        <v>0</v>
      </c>
      <c r="J11" s="8">
        <f>IFERROR(VLOOKUP($A11,#REF!,10,FALSE),)</f>
        <v>0</v>
      </c>
      <c r="K11" s="8">
        <f>IFERROR(VLOOKUP($A11,#REF!,11,FALSE),)</f>
        <v>0</v>
      </c>
      <c r="L11" s="8">
        <f>IFERROR(VLOOKUP($A11,#REF!,12,FALSE),)</f>
        <v>0</v>
      </c>
      <c r="M11" s="8">
        <f>IFERROR(VLOOKUP($A11,#REF!,13,FALSE),)</f>
        <v>0</v>
      </c>
      <c r="N11" s="8">
        <f>IFERROR(VLOOKUP($A11,#REF!,14,FALSE),)</f>
        <v>0</v>
      </c>
      <c r="O11" s="8">
        <f>IFERROR(VLOOKUP($A11,#REF!,15,FALSE),)</f>
        <v>0</v>
      </c>
      <c r="P11" s="8">
        <f>IFERROR(VLOOKUP($A11,#REF!,16,FALSE),)</f>
        <v>0</v>
      </c>
      <c r="Q11" s="8">
        <f>IFERROR(VLOOKUP($A11,#REF!,17,FALSE),)</f>
        <v>0</v>
      </c>
      <c r="R11" s="8">
        <f>IFERROR(VLOOKUP($A11,#REF!,18,FALSE),)</f>
        <v>0</v>
      </c>
      <c r="S11" s="8">
        <f>IFERROR(VLOOKUP($A11,#REF!,19,FALSE),)</f>
        <v>0</v>
      </c>
      <c r="T11" s="8">
        <f>IFERROR(VLOOKUP($A11,#REF!,20,FALSE),)</f>
        <v>0</v>
      </c>
      <c r="U11" s="8">
        <f>IFERROR(VLOOKUP($A11,#REF!,21,FALSE),)</f>
        <v>0</v>
      </c>
      <c r="V11" s="8">
        <f>IFERROR(VLOOKUP($A11,#REF!,22,FALSE),)</f>
        <v>0</v>
      </c>
      <c r="W11" s="8">
        <f>IFERROR(VLOOKUP($A11,#REF!,23,FALSE),)</f>
        <v>0</v>
      </c>
      <c r="X11" s="8">
        <f>IFERROR(VLOOKUP($A11,#REF!,24,FALSE),)</f>
        <v>0</v>
      </c>
      <c r="Y11" s="8">
        <f>IFERROR(VLOOKUP($A11,#REF!,25,FALSE),)</f>
        <v>0</v>
      </c>
      <c r="Z11" s="8">
        <f>IFERROR(VLOOKUP($A11,#REF!,26,FALSE),)</f>
        <v>0</v>
      </c>
      <c r="AA11" s="8">
        <f>IFERROR(VLOOKUP($A11,#REF!,27,FALSE),)</f>
        <v>0</v>
      </c>
      <c r="AB11" s="8">
        <f>IFERROR(VLOOKUP($A11,#REF!,28,FALSE),)</f>
        <v>0</v>
      </c>
    </row>
    <row r="12" spans="1:28" x14ac:dyDescent="0.2">
      <c r="A12" s="8">
        <f>Data!A249</f>
        <v>0</v>
      </c>
      <c r="B12" s="9">
        <f>IFERROR(VLOOKUP($A12,#REF!,34,FALSE),)</f>
        <v>0</v>
      </c>
      <c r="C12" s="9">
        <f>IFERROR(VLOOKUP($A12,#REF!,2,FALSE),)</f>
        <v>0</v>
      </c>
      <c r="D12" s="9">
        <f>IFERROR(VLOOKUP($A12,#REF!,3,FALSE),)</f>
        <v>0</v>
      </c>
      <c r="E12" s="9">
        <f>IFERROR(VLOOKUP($A12,#REF!,4,FALSE),)</f>
        <v>0</v>
      </c>
      <c r="F12" s="9">
        <f>IFERROR(VLOOKUP($A12,#REF!,6,FALSE),)</f>
        <v>0</v>
      </c>
      <c r="G12" s="9">
        <f>IFERROR(VLOOKUP($A12,#REF!,7,FALSE),)</f>
        <v>0</v>
      </c>
      <c r="H12" s="8">
        <f>IFERROR(VLOOKUP($A12,#REF!,8,FALSE),)</f>
        <v>0</v>
      </c>
      <c r="I12" s="8">
        <f>IFERROR(VLOOKUP($A12,#REF!,9,FALSE),)</f>
        <v>0</v>
      </c>
      <c r="J12" s="8">
        <f>IFERROR(VLOOKUP($A12,#REF!,10,FALSE),)</f>
        <v>0</v>
      </c>
      <c r="K12" s="8">
        <f>IFERROR(VLOOKUP($A12,#REF!,11,FALSE),)</f>
        <v>0</v>
      </c>
      <c r="L12" s="8">
        <f>IFERROR(VLOOKUP($A12,#REF!,12,FALSE),)</f>
        <v>0</v>
      </c>
      <c r="M12" s="8">
        <f>IFERROR(VLOOKUP($A12,#REF!,13,FALSE),)</f>
        <v>0</v>
      </c>
      <c r="N12" s="8">
        <f>IFERROR(VLOOKUP($A12,#REF!,14,FALSE),)</f>
        <v>0</v>
      </c>
      <c r="O12" s="8">
        <f>IFERROR(VLOOKUP($A12,#REF!,15,FALSE),)</f>
        <v>0</v>
      </c>
      <c r="P12" s="8">
        <f>IFERROR(VLOOKUP($A12,#REF!,16,FALSE),)</f>
        <v>0</v>
      </c>
      <c r="Q12" s="8">
        <f>IFERROR(VLOOKUP($A12,#REF!,17,FALSE),)</f>
        <v>0</v>
      </c>
      <c r="R12" s="8">
        <f>IFERROR(VLOOKUP($A12,#REF!,18,FALSE),)</f>
        <v>0</v>
      </c>
      <c r="S12" s="8">
        <f>IFERROR(VLOOKUP($A12,#REF!,19,FALSE),)</f>
        <v>0</v>
      </c>
      <c r="T12" s="8">
        <f>IFERROR(VLOOKUP($A12,#REF!,20,FALSE),)</f>
        <v>0</v>
      </c>
      <c r="U12" s="8">
        <f>IFERROR(VLOOKUP($A12,#REF!,21,FALSE),)</f>
        <v>0</v>
      </c>
      <c r="V12" s="8">
        <f>IFERROR(VLOOKUP($A12,#REF!,22,FALSE),)</f>
        <v>0</v>
      </c>
      <c r="W12" s="8">
        <f>IFERROR(VLOOKUP($A12,#REF!,23,FALSE),)</f>
        <v>0</v>
      </c>
      <c r="X12" s="8">
        <f>IFERROR(VLOOKUP($A12,#REF!,24,FALSE),)</f>
        <v>0</v>
      </c>
      <c r="Y12" s="8">
        <f>IFERROR(VLOOKUP($A12,#REF!,25,FALSE),)</f>
        <v>0</v>
      </c>
      <c r="Z12" s="8">
        <f>IFERROR(VLOOKUP($A12,#REF!,26,FALSE),)</f>
        <v>0</v>
      </c>
      <c r="AA12" s="8">
        <f>IFERROR(VLOOKUP($A12,#REF!,27,FALSE),)</f>
        <v>0</v>
      </c>
      <c r="AB12" s="8">
        <f>IFERROR(VLOOKUP($A12,#REF!,28,FALSE),)</f>
        <v>0</v>
      </c>
    </row>
    <row r="13" spans="1:28" x14ac:dyDescent="0.2">
      <c r="A13" s="8">
        <f>Data!A250</f>
        <v>0</v>
      </c>
      <c r="B13" s="9">
        <f>IFERROR(VLOOKUP($A13,#REF!,34,FALSE),)</f>
        <v>0</v>
      </c>
      <c r="C13" s="9">
        <f>IFERROR(VLOOKUP($A13,#REF!,2,FALSE),)</f>
        <v>0</v>
      </c>
      <c r="D13" s="9">
        <f>IFERROR(VLOOKUP($A13,#REF!,3,FALSE),)</f>
        <v>0</v>
      </c>
      <c r="E13" s="9">
        <f>IFERROR(VLOOKUP($A13,#REF!,4,FALSE),)</f>
        <v>0</v>
      </c>
      <c r="F13" s="9">
        <f>IFERROR(VLOOKUP($A13,#REF!,6,FALSE),)</f>
        <v>0</v>
      </c>
      <c r="G13" s="9">
        <f>IFERROR(VLOOKUP($A13,#REF!,7,FALSE),)</f>
        <v>0</v>
      </c>
      <c r="H13" s="8">
        <f>IFERROR(VLOOKUP($A13,#REF!,8,FALSE),)</f>
        <v>0</v>
      </c>
      <c r="I13" s="8">
        <f>IFERROR(VLOOKUP($A13,#REF!,9,FALSE),)</f>
        <v>0</v>
      </c>
      <c r="J13" s="8">
        <f>IFERROR(VLOOKUP($A13,#REF!,10,FALSE),)</f>
        <v>0</v>
      </c>
      <c r="K13" s="8">
        <f>IFERROR(VLOOKUP($A13,#REF!,11,FALSE),)</f>
        <v>0</v>
      </c>
      <c r="L13" s="8">
        <f>IFERROR(VLOOKUP($A13,#REF!,12,FALSE),)</f>
        <v>0</v>
      </c>
      <c r="M13" s="8">
        <f>IFERROR(VLOOKUP($A13,#REF!,13,FALSE),)</f>
        <v>0</v>
      </c>
      <c r="N13" s="8">
        <f>IFERROR(VLOOKUP($A13,#REF!,14,FALSE),)</f>
        <v>0</v>
      </c>
      <c r="O13" s="8">
        <f>IFERROR(VLOOKUP($A13,#REF!,15,FALSE),)</f>
        <v>0</v>
      </c>
      <c r="P13" s="8">
        <f>IFERROR(VLOOKUP($A13,#REF!,16,FALSE),)</f>
        <v>0</v>
      </c>
      <c r="Q13" s="8">
        <f>IFERROR(VLOOKUP($A13,#REF!,17,FALSE),)</f>
        <v>0</v>
      </c>
      <c r="R13" s="8">
        <f>IFERROR(VLOOKUP($A13,#REF!,18,FALSE),)</f>
        <v>0</v>
      </c>
      <c r="S13" s="8">
        <f>IFERROR(VLOOKUP($A13,#REF!,19,FALSE),)</f>
        <v>0</v>
      </c>
      <c r="T13" s="8">
        <f>IFERROR(VLOOKUP($A13,#REF!,20,FALSE),)</f>
        <v>0</v>
      </c>
      <c r="U13" s="8">
        <f>IFERROR(VLOOKUP($A13,#REF!,21,FALSE),)</f>
        <v>0</v>
      </c>
      <c r="V13" s="8">
        <f>IFERROR(VLOOKUP($A13,#REF!,22,FALSE),)</f>
        <v>0</v>
      </c>
      <c r="W13" s="8">
        <f>IFERROR(VLOOKUP($A13,#REF!,23,FALSE),)</f>
        <v>0</v>
      </c>
      <c r="X13" s="8">
        <f>IFERROR(VLOOKUP($A13,#REF!,24,FALSE),)</f>
        <v>0</v>
      </c>
      <c r="Y13" s="8">
        <f>IFERROR(VLOOKUP($A13,#REF!,25,FALSE),)</f>
        <v>0</v>
      </c>
      <c r="Z13" s="8">
        <f>IFERROR(VLOOKUP($A13,#REF!,26,FALSE),)</f>
        <v>0</v>
      </c>
      <c r="AA13" s="8">
        <f>IFERROR(VLOOKUP($A13,#REF!,27,FALSE),)</f>
        <v>0</v>
      </c>
      <c r="AB13" s="8">
        <f>IFERROR(VLOOKUP($A13,#REF!,28,FALSE),)</f>
        <v>0</v>
      </c>
    </row>
    <row r="14" spans="1:28" x14ac:dyDescent="0.2">
      <c r="A14" s="10"/>
    </row>
    <row r="17" spans="21:21" x14ac:dyDescent="0.2">
      <c r="U17" s="1"/>
    </row>
    <row r="18" spans="21:21" x14ac:dyDescent="0.2">
      <c r="U18" s="23"/>
    </row>
    <row r="19" spans="21:21" x14ac:dyDescent="0.2">
      <c r="U19" s="23"/>
    </row>
  </sheetData>
  <pageMargins left="0.7" right="0.7" top="0.75" bottom="0.75" header="0.3" footer="0.3"/>
  <pageSetup scale="87" orientation="landscape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40F84-B3D2-4C4F-93F8-AC60D1C71D97}">
  <sheetPr>
    <tabColor theme="9" tint="0.39997558519241921"/>
    <pageSetUpPr fitToPage="1"/>
  </sheetPr>
  <dimension ref="A1:AB19"/>
  <sheetViews>
    <sheetView workbookViewId="0"/>
  </sheetViews>
  <sheetFormatPr defaultColWidth="9.14453125" defaultRowHeight="15" x14ac:dyDescent="0.2"/>
  <cols>
    <col min="1" max="5" width="8.47265625" customWidth="1"/>
    <col min="6" max="6" width="11.703125" bestFit="1" customWidth="1"/>
    <col min="7" max="7" width="16.6796875" bestFit="1" customWidth="1"/>
    <col min="8" max="8" width="12.23828125" bestFit="1" customWidth="1"/>
    <col min="9" max="11" width="10.22265625" customWidth="1"/>
    <col min="12" max="12" width="9.01171875" customWidth="1"/>
    <col min="13" max="15" width="10.22265625" customWidth="1"/>
    <col min="16" max="16" width="9.01171875" customWidth="1"/>
    <col min="17" max="17" width="9.68359375" customWidth="1"/>
    <col min="18" max="20" width="10.22265625" customWidth="1"/>
    <col min="21" max="21" width="9.68359375" customWidth="1"/>
    <col min="22" max="24" width="10.22265625" customWidth="1"/>
    <col min="25" max="25" width="9.01171875" customWidth="1"/>
    <col min="26" max="28" width="10.22265625" customWidth="1"/>
  </cols>
  <sheetData>
    <row r="1" spans="1:28" ht="19.5" thickBot="1" x14ac:dyDescent="0.3">
      <c r="A1" s="7">
        <f>E4</f>
        <v>0</v>
      </c>
      <c r="B1" s="6"/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0.23</v>
      </c>
      <c r="C3" s="12"/>
      <c r="D3" s="14"/>
      <c r="E3" s="12"/>
      <c r="F3" s="12"/>
      <c r="G3" s="12"/>
      <c r="H3" s="11">
        <f>'Rain Totals'!H2</f>
        <v>0</v>
      </c>
      <c r="I3" s="11">
        <f>'Rain Totals'!I2</f>
        <v>0.03</v>
      </c>
      <c r="J3" s="11">
        <f>'Rain Totals'!J2</f>
        <v>0</v>
      </c>
      <c r="K3" s="11">
        <f>'Rain Totals'!K2</f>
        <v>0</v>
      </c>
      <c r="L3" s="11">
        <f>'Rain Totals'!L2</f>
        <v>0.2</v>
      </c>
      <c r="M3" s="11">
        <f>'Rain Totals'!M2</f>
        <v>0</v>
      </c>
      <c r="N3" s="11">
        <f>'Rain Totals'!N2</f>
        <v>0</v>
      </c>
      <c r="O3" s="11">
        <f>'Rain Totals'!O2</f>
        <v>0</v>
      </c>
      <c r="P3" s="11">
        <f>'Rain Totals'!P2</f>
        <v>0</v>
      </c>
      <c r="Q3" s="11">
        <f>'Rain Totals'!Q2</f>
        <v>0</v>
      </c>
      <c r="R3" s="11">
        <f>'Rain Totals'!R2</f>
        <v>0</v>
      </c>
      <c r="S3" s="11">
        <f>'Rain Totals'!S2</f>
        <v>0</v>
      </c>
      <c r="T3" s="11">
        <f>'Rain Totals'!T2</f>
        <v>0</v>
      </c>
      <c r="U3" s="11">
        <f>'Rain Totals'!U2</f>
        <v>0</v>
      </c>
      <c r="V3" s="11">
        <f>'Rain Totals'!V2</f>
        <v>0</v>
      </c>
      <c r="W3" s="11">
        <f>'Rain Totals'!W2</f>
        <v>0</v>
      </c>
      <c r="X3" s="11">
        <f>'Rain Totals'!X2</f>
        <v>0</v>
      </c>
      <c r="Y3" s="11">
        <f>'Rain Totals'!Y2</f>
        <v>0</v>
      </c>
      <c r="Z3" s="11">
        <f>'Rain Totals'!Z2</f>
        <v>0</v>
      </c>
      <c r="AA3" s="11">
        <f>'Rain Totals'!AA2</f>
        <v>0</v>
      </c>
      <c r="AB3" s="11">
        <f>'Rain Totals'!AB2</f>
        <v>0</v>
      </c>
    </row>
    <row r="4" spans="1:28" x14ac:dyDescent="0.2">
      <c r="A4" s="8" t="str">
        <f>Data!A251</f>
        <v>.ET 25</v>
      </c>
      <c r="B4" s="9">
        <f>IFERROR(VLOOKUP($A4,#REF!,34,FALSE),)</f>
        <v>0</v>
      </c>
      <c r="C4" s="9">
        <f>IFERROR(VLOOKUP($A4,#REF!,2,FALSE),)</f>
        <v>0</v>
      </c>
      <c r="D4" s="9">
        <f>IFERROR(VLOOKUP($A4,#REF!,3,FALSE),)</f>
        <v>0</v>
      </c>
      <c r="E4" s="9">
        <f>IFERROR(VLOOKUP($A4,#REF!,4,FALSE),)</f>
        <v>0</v>
      </c>
      <c r="F4" s="9">
        <f>IFERROR(VLOOKUP($A4,#REF!,6,FALSE),)</f>
        <v>0</v>
      </c>
      <c r="G4" s="9">
        <f>IFERROR(VLOOKUP($A4,#REF!,7,FALSE),)</f>
        <v>0</v>
      </c>
      <c r="H4" s="8">
        <f>IFERROR(VLOOKUP($A4,#REF!,8,FALSE),)</f>
        <v>0</v>
      </c>
      <c r="I4" s="8">
        <f>IFERROR(VLOOKUP($A4,#REF!,9,FALSE),)</f>
        <v>0</v>
      </c>
      <c r="J4" s="8">
        <f>IFERROR(VLOOKUP($A4,#REF!,10,FALSE),)</f>
        <v>0</v>
      </c>
      <c r="K4" s="8">
        <f>IFERROR(VLOOKUP($A4,#REF!,11,FALSE),)</f>
        <v>0</v>
      </c>
      <c r="L4" s="8">
        <f>IFERROR(VLOOKUP($A4,#REF!,12,FALSE),)</f>
        <v>0</v>
      </c>
      <c r="M4" s="8">
        <f>IFERROR(VLOOKUP($A4,#REF!,13,FALSE),)</f>
        <v>0</v>
      </c>
      <c r="N4" s="8">
        <f>IFERROR(VLOOKUP($A4,#REF!,14,FALSE),)</f>
        <v>0</v>
      </c>
      <c r="O4" s="8">
        <f>IFERROR(VLOOKUP($A4,#REF!,15,FALSE),)</f>
        <v>0</v>
      </c>
      <c r="P4" s="8">
        <f>IFERROR(VLOOKUP($A4,#REF!,16,FALSE),)</f>
        <v>0</v>
      </c>
      <c r="Q4" s="8">
        <f>IFERROR(VLOOKUP($A4,#REF!,17,FALSE),)</f>
        <v>0</v>
      </c>
      <c r="R4" s="8">
        <f>IFERROR(VLOOKUP($A4,#REF!,18,FALSE),)</f>
        <v>0</v>
      </c>
      <c r="S4" s="8">
        <f>IFERROR(VLOOKUP($A4,#REF!,19,FALSE),)</f>
        <v>0</v>
      </c>
      <c r="T4" s="8">
        <f>IFERROR(VLOOKUP($A4,#REF!,20,FALSE),)</f>
        <v>0</v>
      </c>
      <c r="U4" s="8">
        <f>IFERROR(VLOOKUP($A4,#REF!,21,FALSE),)</f>
        <v>0</v>
      </c>
      <c r="V4" s="8">
        <f>IFERROR(VLOOKUP($A4,#REF!,22,FALSE),)</f>
        <v>0</v>
      </c>
      <c r="W4" s="8">
        <f>IFERROR(VLOOKUP($A4,#REF!,23,FALSE),)</f>
        <v>0</v>
      </c>
      <c r="X4" s="8">
        <f>IFERROR(VLOOKUP($A4,#REF!,24,FALSE),)</f>
        <v>0</v>
      </c>
      <c r="Y4" s="8">
        <f>IFERROR(VLOOKUP($A4,#REF!,25,FALSE),)</f>
        <v>0</v>
      </c>
      <c r="Z4" s="8">
        <f>IFERROR(VLOOKUP($A4,#REF!,26,FALSE),)</f>
        <v>0</v>
      </c>
      <c r="AA4" s="8">
        <f>IFERROR(VLOOKUP($A4,#REF!,27,FALSE),)</f>
        <v>0</v>
      </c>
      <c r="AB4" s="8">
        <f>IFERROR(VLOOKUP($A4,#REF!,28,FALSE),)</f>
        <v>0</v>
      </c>
    </row>
    <row r="5" spans="1:28" x14ac:dyDescent="0.2">
      <c r="A5" s="8">
        <f>Data!A252</f>
        <v>0</v>
      </c>
      <c r="B5" s="9">
        <f>IFERROR(VLOOKUP($A5,#REF!,34,FALSE),)</f>
        <v>0</v>
      </c>
      <c r="C5" s="9">
        <f>IFERROR(VLOOKUP($A5,#REF!,2,FALSE),)</f>
        <v>0</v>
      </c>
      <c r="D5" s="9">
        <f>IFERROR(VLOOKUP($A5,#REF!,3,FALSE),)</f>
        <v>0</v>
      </c>
      <c r="E5" s="9">
        <f>IFERROR(VLOOKUP($A5,#REF!,4,FALSE),)</f>
        <v>0</v>
      </c>
      <c r="F5" s="9">
        <f>IFERROR(VLOOKUP($A5,#REF!,6,FALSE),)</f>
        <v>0</v>
      </c>
      <c r="G5" s="9">
        <f>IFERROR(VLOOKUP($A5,#REF!,7,FALSE),)</f>
        <v>0</v>
      </c>
      <c r="H5" s="8">
        <f>IFERROR(VLOOKUP($A5,#REF!,8,FALSE),)</f>
        <v>0</v>
      </c>
      <c r="I5" s="8">
        <f>IFERROR(VLOOKUP($A5,#REF!,9,FALSE),)</f>
        <v>0</v>
      </c>
      <c r="J5" s="8">
        <f>IFERROR(VLOOKUP($A5,#REF!,10,FALSE),)</f>
        <v>0</v>
      </c>
      <c r="K5" s="8">
        <f>IFERROR(VLOOKUP($A5,#REF!,11,FALSE),)</f>
        <v>0</v>
      </c>
      <c r="L5" s="8">
        <f>IFERROR(VLOOKUP($A5,#REF!,12,FALSE),)</f>
        <v>0</v>
      </c>
      <c r="M5" s="8">
        <f>IFERROR(VLOOKUP($A5,#REF!,13,FALSE),)</f>
        <v>0</v>
      </c>
      <c r="N5" s="8">
        <f>IFERROR(VLOOKUP($A5,#REF!,14,FALSE),)</f>
        <v>0</v>
      </c>
      <c r="O5" s="8">
        <f>IFERROR(VLOOKUP($A5,#REF!,15,FALSE),)</f>
        <v>0</v>
      </c>
      <c r="P5" s="8">
        <f>IFERROR(VLOOKUP($A5,#REF!,16,FALSE),)</f>
        <v>0</v>
      </c>
      <c r="Q5" s="8">
        <f>IFERROR(VLOOKUP($A5,#REF!,17,FALSE),)</f>
        <v>0</v>
      </c>
      <c r="R5" s="8">
        <f>IFERROR(VLOOKUP($A5,#REF!,18,FALSE),)</f>
        <v>0</v>
      </c>
      <c r="S5" s="8">
        <f>IFERROR(VLOOKUP($A5,#REF!,19,FALSE),)</f>
        <v>0</v>
      </c>
      <c r="T5" s="8">
        <f>IFERROR(VLOOKUP($A5,#REF!,20,FALSE),)</f>
        <v>0</v>
      </c>
      <c r="U5" s="8">
        <f>IFERROR(VLOOKUP($A5,#REF!,21,FALSE),)</f>
        <v>0</v>
      </c>
      <c r="V5" s="8">
        <f>IFERROR(VLOOKUP($A5,#REF!,22,FALSE),)</f>
        <v>0</v>
      </c>
      <c r="W5" s="8">
        <f>IFERROR(VLOOKUP($A5,#REF!,23,FALSE),)</f>
        <v>0</v>
      </c>
      <c r="X5" s="8">
        <f>IFERROR(VLOOKUP($A5,#REF!,24,FALSE),)</f>
        <v>0</v>
      </c>
      <c r="Y5" s="8">
        <f>IFERROR(VLOOKUP($A5,#REF!,25,FALSE),)</f>
        <v>0</v>
      </c>
      <c r="Z5" s="8">
        <f>IFERROR(VLOOKUP($A5,#REF!,26,FALSE),)</f>
        <v>0</v>
      </c>
      <c r="AA5" s="8">
        <f>IFERROR(VLOOKUP($A5,#REF!,27,FALSE),)</f>
        <v>0</v>
      </c>
      <c r="AB5" s="8">
        <f>IFERROR(VLOOKUP($A5,#REF!,28,FALSE),)</f>
        <v>0</v>
      </c>
    </row>
    <row r="6" spans="1:28" x14ac:dyDescent="0.2">
      <c r="A6" s="8">
        <f>Data!A253</f>
        <v>0</v>
      </c>
      <c r="B6" s="9">
        <f>IFERROR(VLOOKUP($A6,#REF!,34,FALSE),)</f>
        <v>0</v>
      </c>
      <c r="C6" s="9">
        <f>IFERROR(VLOOKUP($A6,#REF!,2,FALSE),)</f>
        <v>0</v>
      </c>
      <c r="D6" s="9">
        <f>IFERROR(VLOOKUP($A6,#REF!,3,FALSE),)</f>
        <v>0</v>
      </c>
      <c r="E6" s="9">
        <f>IFERROR(VLOOKUP($A6,#REF!,4,FALSE),)</f>
        <v>0</v>
      </c>
      <c r="F6" s="9">
        <f>IFERROR(VLOOKUP($A6,#REF!,6,FALSE),)</f>
        <v>0</v>
      </c>
      <c r="G6" s="9">
        <f>IFERROR(VLOOKUP($A6,#REF!,7,FALSE),)</f>
        <v>0</v>
      </c>
      <c r="H6" s="8">
        <f>IFERROR(VLOOKUP($A6,#REF!,8,FALSE),)</f>
        <v>0</v>
      </c>
      <c r="I6" s="8">
        <f>IFERROR(VLOOKUP($A6,#REF!,9,FALSE),)</f>
        <v>0</v>
      </c>
      <c r="J6" s="8">
        <f>IFERROR(VLOOKUP($A6,#REF!,10,FALSE),)</f>
        <v>0</v>
      </c>
      <c r="K6" s="8">
        <f>IFERROR(VLOOKUP($A6,#REF!,11,FALSE),)</f>
        <v>0</v>
      </c>
      <c r="L6" s="8">
        <f>IFERROR(VLOOKUP($A6,#REF!,12,FALSE),)</f>
        <v>0</v>
      </c>
      <c r="M6" s="8">
        <f>IFERROR(VLOOKUP($A6,#REF!,13,FALSE),)</f>
        <v>0</v>
      </c>
      <c r="N6" s="8">
        <f>IFERROR(VLOOKUP($A6,#REF!,14,FALSE),)</f>
        <v>0</v>
      </c>
      <c r="O6" s="8">
        <f>IFERROR(VLOOKUP($A6,#REF!,15,FALSE),)</f>
        <v>0</v>
      </c>
      <c r="P6" s="8">
        <f>IFERROR(VLOOKUP($A6,#REF!,16,FALSE),)</f>
        <v>0</v>
      </c>
      <c r="Q6" s="8">
        <f>IFERROR(VLOOKUP($A6,#REF!,17,FALSE),)</f>
        <v>0</v>
      </c>
      <c r="R6" s="8">
        <f>IFERROR(VLOOKUP($A6,#REF!,18,FALSE),)</f>
        <v>0</v>
      </c>
      <c r="S6" s="8">
        <f>IFERROR(VLOOKUP($A6,#REF!,19,FALSE),)</f>
        <v>0</v>
      </c>
      <c r="T6" s="8">
        <f>IFERROR(VLOOKUP($A6,#REF!,20,FALSE),)</f>
        <v>0</v>
      </c>
      <c r="U6" s="8">
        <f>IFERROR(VLOOKUP($A6,#REF!,21,FALSE),)</f>
        <v>0</v>
      </c>
      <c r="V6" s="8">
        <f>IFERROR(VLOOKUP($A6,#REF!,22,FALSE),)</f>
        <v>0</v>
      </c>
      <c r="W6" s="8">
        <f>IFERROR(VLOOKUP($A6,#REF!,23,FALSE),)</f>
        <v>0</v>
      </c>
      <c r="X6" s="8">
        <f>IFERROR(VLOOKUP($A6,#REF!,24,FALSE),)</f>
        <v>0</v>
      </c>
      <c r="Y6" s="8">
        <f>IFERROR(VLOOKUP($A6,#REF!,25,FALSE),)</f>
        <v>0</v>
      </c>
      <c r="Z6" s="8">
        <f>IFERROR(VLOOKUP($A6,#REF!,26,FALSE),)</f>
        <v>0</v>
      </c>
      <c r="AA6" s="8">
        <f>IFERROR(VLOOKUP($A6,#REF!,27,FALSE),)</f>
        <v>0</v>
      </c>
      <c r="AB6" s="8">
        <f>IFERROR(VLOOKUP($A6,#REF!,28,FALSE),)</f>
        <v>0</v>
      </c>
    </row>
    <row r="7" spans="1:28" x14ac:dyDescent="0.2">
      <c r="A7" s="8">
        <f>Data!A254</f>
        <v>0</v>
      </c>
      <c r="B7" s="9">
        <f>IFERROR(VLOOKUP($A7,#REF!,34,FALSE),)</f>
        <v>0</v>
      </c>
      <c r="C7" s="9">
        <f>IFERROR(VLOOKUP($A7,#REF!,2,FALSE),)</f>
        <v>0</v>
      </c>
      <c r="D7" s="9">
        <f>IFERROR(VLOOKUP($A7,#REF!,3,FALSE),)</f>
        <v>0</v>
      </c>
      <c r="E7" s="9">
        <f>IFERROR(VLOOKUP($A7,#REF!,4,FALSE),)</f>
        <v>0</v>
      </c>
      <c r="F7" s="9">
        <f>IFERROR(VLOOKUP($A7,#REF!,6,FALSE),)</f>
        <v>0</v>
      </c>
      <c r="G7" s="9">
        <f>IFERROR(VLOOKUP($A7,#REF!,7,FALSE),)</f>
        <v>0</v>
      </c>
      <c r="H7" s="8">
        <f>IFERROR(VLOOKUP($A7,#REF!,8,FALSE),)</f>
        <v>0</v>
      </c>
      <c r="I7" s="8">
        <f>IFERROR(VLOOKUP($A7,#REF!,9,FALSE),)</f>
        <v>0</v>
      </c>
      <c r="J7" s="8">
        <f>IFERROR(VLOOKUP($A7,#REF!,10,FALSE),)</f>
        <v>0</v>
      </c>
      <c r="K7" s="8">
        <f>IFERROR(VLOOKUP($A7,#REF!,11,FALSE),)</f>
        <v>0</v>
      </c>
      <c r="L7" s="8">
        <f>IFERROR(VLOOKUP($A7,#REF!,12,FALSE),)</f>
        <v>0</v>
      </c>
      <c r="M7" s="8">
        <f>IFERROR(VLOOKUP($A7,#REF!,13,FALSE),)</f>
        <v>0</v>
      </c>
      <c r="N7" s="8">
        <f>IFERROR(VLOOKUP($A7,#REF!,14,FALSE),)</f>
        <v>0</v>
      </c>
      <c r="O7" s="8">
        <f>IFERROR(VLOOKUP($A7,#REF!,15,FALSE),)</f>
        <v>0</v>
      </c>
      <c r="P7" s="8">
        <f>IFERROR(VLOOKUP($A7,#REF!,16,FALSE),)</f>
        <v>0</v>
      </c>
      <c r="Q7" s="8">
        <f>IFERROR(VLOOKUP($A7,#REF!,17,FALSE),)</f>
        <v>0</v>
      </c>
      <c r="R7" s="8">
        <f>IFERROR(VLOOKUP($A7,#REF!,18,FALSE),)</f>
        <v>0</v>
      </c>
      <c r="S7" s="8">
        <f>IFERROR(VLOOKUP($A7,#REF!,19,FALSE),)</f>
        <v>0</v>
      </c>
      <c r="T7" s="8">
        <f>IFERROR(VLOOKUP($A7,#REF!,20,FALSE),)</f>
        <v>0</v>
      </c>
      <c r="U7" s="8">
        <f>IFERROR(VLOOKUP($A7,#REF!,21,FALSE),)</f>
        <v>0</v>
      </c>
      <c r="V7" s="8">
        <f>IFERROR(VLOOKUP($A7,#REF!,22,FALSE),)</f>
        <v>0</v>
      </c>
      <c r="W7" s="8">
        <f>IFERROR(VLOOKUP($A7,#REF!,23,FALSE),)</f>
        <v>0</v>
      </c>
      <c r="X7" s="8">
        <f>IFERROR(VLOOKUP($A7,#REF!,24,FALSE),)</f>
        <v>0</v>
      </c>
      <c r="Y7" s="8">
        <f>IFERROR(VLOOKUP($A7,#REF!,25,FALSE),)</f>
        <v>0</v>
      </c>
      <c r="Z7" s="8">
        <f>IFERROR(VLOOKUP($A7,#REF!,26,FALSE),)</f>
        <v>0</v>
      </c>
      <c r="AA7" s="8">
        <f>IFERROR(VLOOKUP($A7,#REF!,27,FALSE),)</f>
        <v>0</v>
      </c>
      <c r="AB7" s="8">
        <f>IFERROR(VLOOKUP($A7,#REF!,28,FALSE),)</f>
        <v>0</v>
      </c>
    </row>
    <row r="8" spans="1:28" x14ac:dyDescent="0.2">
      <c r="A8" s="8">
        <f>Data!A255</f>
        <v>0</v>
      </c>
      <c r="B8" s="9">
        <f>IFERROR(VLOOKUP($A8,#REF!,34,FALSE),)</f>
        <v>0</v>
      </c>
      <c r="C8" s="9">
        <f>IFERROR(VLOOKUP($A8,#REF!,2,FALSE),)</f>
        <v>0</v>
      </c>
      <c r="D8" s="9">
        <f>IFERROR(VLOOKUP($A8,#REF!,3,FALSE),)</f>
        <v>0</v>
      </c>
      <c r="E8" s="9">
        <f>IFERROR(VLOOKUP($A8,#REF!,4,FALSE),)</f>
        <v>0</v>
      </c>
      <c r="F8" s="9">
        <f>IFERROR(VLOOKUP($A8,#REF!,6,FALSE),)</f>
        <v>0</v>
      </c>
      <c r="G8" s="9">
        <f>IFERROR(VLOOKUP($A8,#REF!,7,FALSE),)</f>
        <v>0</v>
      </c>
      <c r="H8" s="8">
        <f>IFERROR(VLOOKUP($A8,#REF!,8,FALSE),)</f>
        <v>0</v>
      </c>
      <c r="I8" s="8">
        <f>IFERROR(VLOOKUP($A8,#REF!,9,FALSE),)</f>
        <v>0</v>
      </c>
      <c r="J8" s="8">
        <f>IFERROR(VLOOKUP($A8,#REF!,10,FALSE),)</f>
        <v>0</v>
      </c>
      <c r="K8" s="8">
        <f>IFERROR(VLOOKUP($A8,#REF!,11,FALSE),)</f>
        <v>0</v>
      </c>
      <c r="L8" s="8">
        <f>IFERROR(VLOOKUP($A8,#REF!,12,FALSE),)</f>
        <v>0</v>
      </c>
      <c r="M8" s="8">
        <f>IFERROR(VLOOKUP($A8,#REF!,13,FALSE),)</f>
        <v>0</v>
      </c>
      <c r="N8" s="8">
        <f>IFERROR(VLOOKUP($A8,#REF!,14,FALSE),)</f>
        <v>0</v>
      </c>
      <c r="O8" s="8">
        <f>IFERROR(VLOOKUP($A8,#REF!,15,FALSE),)</f>
        <v>0</v>
      </c>
      <c r="P8" s="8">
        <f>IFERROR(VLOOKUP($A8,#REF!,16,FALSE),)</f>
        <v>0</v>
      </c>
      <c r="Q8" s="8">
        <f>IFERROR(VLOOKUP($A8,#REF!,17,FALSE),)</f>
        <v>0</v>
      </c>
      <c r="R8" s="8">
        <f>IFERROR(VLOOKUP($A8,#REF!,18,FALSE),)</f>
        <v>0</v>
      </c>
      <c r="S8" s="8">
        <f>IFERROR(VLOOKUP($A8,#REF!,19,FALSE),)</f>
        <v>0</v>
      </c>
      <c r="T8" s="8">
        <f>IFERROR(VLOOKUP($A8,#REF!,20,FALSE),)</f>
        <v>0</v>
      </c>
      <c r="U8" s="8">
        <f>IFERROR(VLOOKUP($A8,#REF!,21,FALSE),)</f>
        <v>0</v>
      </c>
      <c r="V8" s="8">
        <f>IFERROR(VLOOKUP($A8,#REF!,22,FALSE),)</f>
        <v>0</v>
      </c>
      <c r="W8" s="8">
        <f>IFERROR(VLOOKUP($A8,#REF!,23,FALSE),)</f>
        <v>0</v>
      </c>
      <c r="X8" s="8">
        <f>IFERROR(VLOOKUP($A8,#REF!,24,FALSE),)</f>
        <v>0</v>
      </c>
      <c r="Y8" s="8">
        <f>IFERROR(VLOOKUP($A8,#REF!,25,FALSE),)</f>
        <v>0</v>
      </c>
      <c r="Z8" s="8">
        <f>IFERROR(VLOOKUP($A8,#REF!,26,FALSE),)</f>
        <v>0</v>
      </c>
      <c r="AA8" s="8">
        <f>IFERROR(VLOOKUP($A8,#REF!,27,FALSE),)</f>
        <v>0</v>
      </c>
      <c r="AB8" s="8">
        <f>IFERROR(VLOOKUP($A8,#REF!,28,FALSE),)</f>
        <v>0</v>
      </c>
    </row>
    <row r="9" spans="1:28" x14ac:dyDescent="0.2">
      <c r="A9" s="8">
        <f>Data!A256</f>
        <v>0</v>
      </c>
      <c r="B9" s="9">
        <f>IFERROR(VLOOKUP($A9,#REF!,34,FALSE),)</f>
        <v>0</v>
      </c>
      <c r="C9" s="9">
        <f>IFERROR(VLOOKUP($A9,#REF!,2,FALSE),)</f>
        <v>0</v>
      </c>
      <c r="D9" s="9">
        <f>IFERROR(VLOOKUP($A9,#REF!,3,FALSE),)</f>
        <v>0</v>
      </c>
      <c r="E9" s="9">
        <f>IFERROR(VLOOKUP($A9,#REF!,4,FALSE),)</f>
        <v>0</v>
      </c>
      <c r="F9" s="9">
        <f>IFERROR(VLOOKUP($A9,#REF!,6,FALSE),)</f>
        <v>0</v>
      </c>
      <c r="G9" s="9">
        <f>IFERROR(VLOOKUP($A9,#REF!,7,FALSE),)</f>
        <v>0</v>
      </c>
      <c r="H9" s="8">
        <f>IFERROR(VLOOKUP($A9,#REF!,8,FALSE),)</f>
        <v>0</v>
      </c>
      <c r="I9" s="8">
        <f>IFERROR(VLOOKUP($A9,#REF!,9,FALSE),)</f>
        <v>0</v>
      </c>
      <c r="J9" s="8">
        <f>IFERROR(VLOOKUP($A9,#REF!,10,FALSE),)</f>
        <v>0</v>
      </c>
      <c r="K9" s="8">
        <f>IFERROR(VLOOKUP($A9,#REF!,11,FALSE),)</f>
        <v>0</v>
      </c>
      <c r="L9" s="8">
        <f>IFERROR(VLOOKUP($A9,#REF!,12,FALSE),)</f>
        <v>0</v>
      </c>
      <c r="M9" s="8">
        <f>IFERROR(VLOOKUP($A9,#REF!,13,FALSE),)</f>
        <v>0</v>
      </c>
      <c r="N9" s="8">
        <f>IFERROR(VLOOKUP($A9,#REF!,14,FALSE),)</f>
        <v>0</v>
      </c>
      <c r="O9" s="8">
        <f>IFERROR(VLOOKUP($A9,#REF!,15,FALSE),)</f>
        <v>0</v>
      </c>
      <c r="P9" s="8">
        <f>IFERROR(VLOOKUP($A9,#REF!,16,FALSE),)</f>
        <v>0</v>
      </c>
      <c r="Q9" s="8">
        <f>IFERROR(VLOOKUP($A9,#REF!,17,FALSE),)</f>
        <v>0</v>
      </c>
      <c r="R9" s="8">
        <f>IFERROR(VLOOKUP($A9,#REF!,18,FALSE),)</f>
        <v>0</v>
      </c>
      <c r="S9" s="8">
        <f>IFERROR(VLOOKUP($A9,#REF!,19,FALSE),)</f>
        <v>0</v>
      </c>
      <c r="T9" s="8">
        <f>IFERROR(VLOOKUP($A9,#REF!,20,FALSE),)</f>
        <v>0</v>
      </c>
      <c r="U9" s="8">
        <f>IFERROR(VLOOKUP($A9,#REF!,21,FALSE),)</f>
        <v>0</v>
      </c>
      <c r="V9" s="8">
        <f>IFERROR(VLOOKUP($A9,#REF!,22,FALSE),)</f>
        <v>0</v>
      </c>
      <c r="W9" s="8">
        <f>IFERROR(VLOOKUP($A9,#REF!,23,FALSE),)</f>
        <v>0</v>
      </c>
      <c r="X9" s="8">
        <f>IFERROR(VLOOKUP($A9,#REF!,24,FALSE),)</f>
        <v>0</v>
      </c>
      <c r="Y9" s="8">
        <f>IFERROR(VLOOKUP($A9,#REF!,25,FALSE),)</f>
        <v>0</v>
      </c>
      <c r="Z9" s="8">
        <f>IFERROR(VLOOKUP($A9,#REF!,26,FALSE),)</f>
        <v>0</v>
      </c>
      <c r="AA9" s="8">
        <f>IFERROR(VLOOKUP($A9,#REF!,27,FALSE),)</f>
        <v>0</v>
      </c>
      <c r="AB9" s="8">
        <f>IFERROR(VLOOKUP($A9,#REF!,28,FALSE),)</f>
        <v>0</v>
      </c>
    </row>
    <row r="10" spans="1:28" x14ac:dyDescent="0.2">
      <c r="A10" s="8">
        <f>Data!A257</f>
        <v>0</v>
      </c>
      <c r="B10" s="9">
        <f>IFERROR(VLOOKUP($A10,#REF!,34,FALSE),)</f>
        <v>0</v>
      </c>
      <c r="C10" s="9">
        <f>IFERROR(VLOOKUP($A10,#REF!,2,FALSE),)</f>
        <v>0</v>
      </c>
      <c r="D10" s="9">
        <f>IFERROR(VLOOKUP($A10,#REF!,3,FALSE),)</f>
        <v>0</v>
      </c>
      <c r="E10" s="9">
        <f>IFERROR(VLOOKUP($A10,#REF!,4,FALSE),)</f>
        <v>0</v>
      </c>
      <c r="F10" s="9">
        <f>IFERROR(VLOOKUP($A10,#REF!,6,FALSE),)</f>
        <v>0</v>
      </c>
      <c r="G10" s="9">
        <f>IFERROR(VLOOKUP($A10,#REF!,7,FALSE),)</f>
        <v>0</v>
      </c>
      <c r="H10" s="8">
        <f>IFERROR(VLOOKUP($A10,#REF!,8,FALSE),)</f>
        <v>0</v>
      </c>
      <c r="I10" s="8">
        <f>IFERROR(VLOOKUP($A10,#REF!,9,FALSE),)</f>
        <v>0</v>
      </c>
      <c r="J10" s="8">
        <f>IFERROR(VLOOKUP($A10,#REF!,10,FALSE),)</f>
        <v>0</v>
      </c>
      <c r="K10" s="8">
        <f>IFERROR(VLOOKUP($A10,#REF!,11,FALSE),)</f>
        <v>0</v>
      </c>
      <c r="L10" s="8">
        <f>IFERROR(VLOOKUP($A10,#REF!,12,FALSE),)</f>
        <v>0</v>
      </c>
      <c r="M10" s="8">
        <f>IFERROR(VLOOKUP($A10,#REF!,13,FALSE),)</f>
        <v>0</v>
      </c>
      <c r="N10" s="8">
        <f>IFERROR(VLOOKUP($A10,#REF!,14,FALSE),)</f>
        <v>0</v>
      </c>
      <c r="O10" s="8">
        <f>IFERROR(VLOOKUP($A10,#REF!,15,FALSE),)</f>
        <v>0</v>
      </c>
      <c r="P10" s="8">
        <f>IFERROR(VLOOKUP($A10,#REF!,16,FALSE),)</f>
        <v>0</v>
      </c>
      <c r="Q10" s="8">
        <f>IFERROR(VLOOKUP($A10,#REF!,17,FALSE),)</f>
        <v>0</v>
      </c>
      <c r="R10" s="8">
        <f>IFERROR(VLOOKUP($A10,#REF!,18,FALSE),)</f>
        <v>0</v>
      </c>
      <c r="S10" s="8">
        <f>IFERROR(VLOOKUP($A10,#REF!,19,FALSE),)</f>
        <v>0</v>
      </c>
      <c r="T10" s="8">
        <f>IFERROR(VLOOKUP($A10,#REF!,20,FALSE),)</f>
        <v>0</v>
      </c>
      <c r="U10" s="8">
        <f>IFERROR(VLOOKUP($A10,#REF!,21,FALSE),)</f>
        <v>0</v>
      </c>
      <c r="V10" s="8">
        <f>IFERROR(VLOOKUP($A10,#REF!,22,FALSE),)</f>
        <v>0</v>
      </c>
      <c r="W10" s="8">
        <f>IFERROR(VLOOKUP($A10,#REF!,23,FALSE),)</f>
        <v>0</v>
      </c>
      <c r="X10" s="8">
        <f>IFERROR(VLOOKUP($A10,#REF!,24,FALSE),)</f>
        <v>0</v>
      </c>
      <c r="Y10" s="8">
        <f>IFERROR(VLOOKUP($A10,#REF!,25,FALSE),)</f>
        <v>0</v>
      </c>
      <c r="Z10" s="8">
        <f>IFERROR(VLOOKUP($A10,#REF!,26,FALSE),)</f>
        <v>0</v>
      </c>
      <c r="AA10" s="8">
        <f>IFERROR(VLOOKUP($A10,#REF!,27,FALSE),)</f>
        <v>0</v>
      </c>
      <c r="AB10" s="8">
        <f>IFERROR(VLOOKUP($A10,#REF!,28,FALSE),)</f>
        <v>0</v>
      </c>
    </row>
    <row r="11" spans="1:28" x14ac:dyDescent="0.2">
      <c r="A11" s="8">
        <f>Data!A258</f>
        <v>0</v>
      </c>
      <c r="B11" s="9">
        <f>IFERROR(VLOOKUP($A11,#REF!,34,FALSE),)</f>
        <v>0</v>
      </c>
      <c r="C11" s="9">
        <f>IFERROR(VLOOKUP($A11,#REF!,2,FALSE),)</f>
        <v>0</v>
      </c>
      <c r="D11" s="9">
        <f>IFERROR(VLOOKUP($A11,#REF!,3,FALSE),)</f>
        <v>0</v>
      </c>
      <c r="E11" s="9">
        <f>IFERROR(VLOOKUP($A11,#REF!,4,FALSE),)</f>
        <v>0</v>
      </c>
      <c r="F11" s="9">
        <f>IFERROR(VLOOKUP($A11,#REF!,6,FALSE),)</f>
        <v>0</v>
      </c>
      <c r="G11" s="9">
        <f>IFERROR(VLOOKUP($A11,#REF!,7,FALSE),)</f>
        <v>0</v>
      </c>
      <c r="H11" s="8">
        <f>IFERROR(VLOOKUP($A11,#REF!,8,FALSE),)</f>
        <v>0</v>
      </c>
      <c r="I11" s="8">
        <f>IFERROR(VLOOKUP($A11,#REF!,9,FALSE),)</f>
        <v>0</v>
      </c>
      <c r="J11" s="8">
        <f>IFERROR(VLOOKUP($A11,#REF!,10,FALSE),)</f>
        <v>0</v>
      </c>
      <c r="K11" s="8">
        <f>IFERROR(VLOOKUP($A11,#REF!,11,FALSE),)</f>
        <v>0</v>
      </c>
      <c r="L11" s="8">
        <f>IFERROR(VLOOKUP($A11,#REF!,12,FALSE),)</f>
        <v>0</v>
      </c>
      <c r="M11" s="8">
        <f>IFERROR(VLOOKUP($A11,#REF!,13,FALSE),)</f>
        <v>0</v>
      </c>
      <c r="N11" s="8">
        <f>IFERROR(VLOOKUP($A11,#REF!,14,FALSE),)</f>
        <v>0</v>
      </c>
      <c r="O11" s="8">
        <f>IFERROR(VLOOKUP($A11,#REF!,15,FALSE),)</f>
        <v>0</v>
      </c>
      <c r="P11" s="8">
        <f>IFERROR(VLOOKUP($A11,#REF!,16,FALSE),)</f>
        <v>0</v>
      </c>
      <c r="Q11" s="8">
        <f>IFERROR(VLOOKUP($A11,#REF!,17,FALSE),)</f>
        <v>0</v>
      </c>
      <c r="R11" s="8">
        <f>IFERROR(VLOOKUP($A11,#REF!,18,FALSE),)</f>
        <v>0</v>
      </c>
      <c r="S11" s="8">
        <f>IFERROR(VLOOKUP($A11,#REF!,19,FALSE),)</f>
        <v>0</v>
      </c>
      <c r="T11" s="8">
        <f>IFERROR(VLOOKUP($A11,#REF!,20,FALSE),)</f>
        <v>0</v>
      </c>
      <c r="U11" s="8">
        <f>IFERROR(VLOOKUP($A11,#REF!,21,FALSE),)</f>
        <v>0</v>
      </c>
      <c r="V11" s="8">
        <f>IFERROR(VLOOKUP($A11,#REF!,22,FALSE),)</f>
        <v>0</v>
      </c>
      <c r="W11" s="8">
        <f>IFERROR(VLOOKUP($A11,#REF!,23,FALSE),)</f>
        <v>0</v>
      </c>
      <c r="X11" s="8">
        <f>IFERROR(VLOOKUP($A11,#REF!,24,FALSE),)</f>
        <v>0</v>
      </c>
      <c r="Y11" s="8">
        <f>IFERROR(VLOOKUP($A11,#REF!,25,FALSE),)</f>
        <v>0</v>
      </c>
      <c r="Z11" s="8">
        <f>IFERROR(VLOOKUP($A11,#REF!,26,FALSE),)</f>
        <v>0</v>
      </c>
      <c r="AA11" s="8">
        <f>IFERROR(VLOOKUP($A11,#REF!,27,FALSE),)</f>
        <v>0</v>
      </c>
      <c r="AB11" s="8">
        <f>IFERROR(VLOOKUP($A11,#REF!,28,FALSE),)</f>
        <v>0</v>
      </c>
    </row>
    <row r="12" spans="1:28" x14ac:dyDescent="0.2">
      <c r="A12" s="8">
        <f>Data!A259</f>
        <v>0</v>
      </c>
      <c r="B12" s="9">
        <f>IFERROR(VLOOKUP($A12,#REF!,34,FALSE),)</f>
        <v>0</v>
      </c>
      <c r="C12" s="9">
        <f>IFERROR(VLOOKUP($A12,#REF!,2,FALSE),)</f>
        <v>0</v>
      </c>
      <c r="D12" s="9">
        <f>IFERROR(VLOOKUP($A12,#REF!,3,FALSE),)</f>
        <v>0</v>
      </c>
      <c r="E12" s="9">
        <f>IFERROR(VLOOKUP($A12,#REF!,4,FALSE),)</f>
        <v>0</v>
      </c>
      <c r="F12" s="9">
        <f>IFERROR(VLOOKUP($A12,#REF!,6,FALSE),)</f>
        <v>0</v>
      </c>
      <c r="G12" s="9">
        <f>IFERROR(VLOOKUP($A12,#REF!,7,FALSE),)</f>
        <v>0</v>
      </c>
      <c r="H12" s="8">
        <f>IFERROR(VLOOKUP($A12,#REF!,8,FALSE),)</f>
        <v>0</v>
      </c>
      <c r="I12" s="8">
        <f>IFERROR(VLOOKUP($A12,#REF!,9,FALSE),)</f>
        <v>0</v>
      </c>
      <c r="J12" s="8">
        <f>IFERROR(VLOOKUP($A12,#REF!,10,FALSE),)</f>
        <v>0</v>
      </c>
      <c r="K12" s="8">
        <f>IFERROR(VLOOKUP($A12,#REF!,11,FALSE),)</f>
        <v>0</v>
      </c>
      <c r="L12" s="8">
        <f>IFERROR(VLOOKUP($A12,#REF!,12,FALSE),)</f>
        <v>0</v>
      </c>
      <c r="M12" s="8">
        <f>IFERROR(VLOOKUP($A12,#REF!,13,FALSE),)</f>
        <v>0</v>
      </c>
      <c r="N12" s="8">
        <f>IFERROR(VLOOKUP($A12,#REF!,14,FALSE),)</f>
        <v>0</v>
      </c>
      <c r="O12" s="8">
        <f>IFERROR(VLOOKUP($A12,#REF!,15,FALSE),)</f>
        <v>0</v>
      </c>
      <c r="P12" s="8">
        <f>IFERROR(VLOOKUP($A12,#REF!,16,FALSE),)</f>
        <v>0</v>
      </c>
      <c r="Q12" s="8">
        <f>IFERROR(VLOOKUP($A12,#REF!,17,FALSE),)</f>
        <v>0</v>
      </c>
      <c r="R12" s="8">
        <f>IFERROR(VLOOKUP($A12,#REF!,18,FALSE),)</f>
        <v>0</v>
      </c>
      <c r="S12" s="8">
        <f>IFERROR(VLOOKUP($A12,#REF!,19,FALSE),)</f>
        <v>0</v>
      </c>
      <c r="T12" s="8">
        <f>IFERROR(VLOOKUP($A12,#REF!,20,FALSE),)</f>
        <v>0</v>
      </c>
      <c r="U12" s="8">
        <f>IFERROR(VLOOKUP($A12,#REF!,21,FALSE),)</f>
        <v>0</v>
      </c>
      <c r="V12" s="8">
        <f>IFERROR(VLOOKUP($A12,#REF!,22,FALSE),)</f>
        <v>0</v>
      </c>
      <c r="W12" s="8">
        <f>IFERROR(VLOOKUP($A12,#REF!,23,FALSE),)</f>
        <v>0</v>
      </c>
      <c r="X12" s="8">
        <f>IFERROR(VLOOKUP($A12,#REF!,24,FALSE),)</f>
        <v>0</v>
      </c>
      <c r="Y12" s="8">
        <f>IFERROR(VLOOKUP($A12,#REF!,25,FALSE),)</f>
        <v>0</v>
      </c>
      <c r="Z12" s="8">
        <f>IFERROR(VLOOKUP($A12,#REF!,26,FALSE),)</f>
        <v>0</v>
      </c>
      <c r="AA12" s="8">
        <f>IFERROR(VLOOKUP($A12,#REF!,27,FALSE),)</f>
        <v>0</v>
      </c>
      <c r="AB12" s="8">
        <f>IFERROR(VLOOKUP($A12,#REF!,28,FALSE),)</f>
        <v>0</v>
      </c>
    </row>
    <row r="13" spans="1:28" x14ac:dyDescent="0.2">
      <c r="A13" s="8">
        <f>Data!A260</f>
        <v>0</v>
      </c>
      <c r="B13" s="9">
        <f>IFERROR(VLOOKUP($A13,#REF!,34,FALSE),)</f>
        <v>0</v>
      </c>
      <c r="C13" s="9">
        <f>IFERROR(VLOOKUP($A13,#REF!,2,FALSE),)</f>
        <v>0</v>
      </c>
      <c r="D13" s="9">
        <f>IFERROR(VLOOKUP($A13,#REF!,3,FALSE),)</f>
        <v>0</v>
      </c>
      <c r="E13" s="9">
        <f>IFERROR(VLOOKUP($A13,#REF!,4,FALSE),)</f>
        <v>0</v>
      </c>
      <c r="F13" s="9">
        <f>IFERROR(VLOOKUP($A13,#REF!,6,FALSE),)</f>
        <v>0</v>
      </c>
      <c r="G13" s="9">
        <f>IFERROR(VLOOKUP($A13,#REF!,7,FALSE),)</f>
        <v>0</v>
      </c>
      <c r="H13" s="8">
        <f>IFERROR(VLOOKUP($A13,#REF!,8,FALSE),)</f>
        <v>0</v>
      </c>
      <c r="I13" s="8">
        <f>IFERROR(VLOOKUP($A13,#REF!,9,FALSE),)</f>
        <v>0</v>
      </c>
      <c r="J13" s="8">
        <f>IFERROR(VLOOKUP($A13,#REF!,10,FALSE),)</f>
        <v>0</v>
      </c>
      <c r="K13" s="8">
        <f>IFERROR(VLOOKUP($A13,#REF!,11,FALSE),)</f>
        <v>0</v>
      </c>
      <c r="L13" s="8">
        <f>IFERROR(VLOOKUP($A13,#REF!,12,FALSE),)</f>
        <v>0</v>
      </c>
      <c r="M13" s="8">
        <f>IFERROR(VLOOKUP($A13,#REF!,13,FALSE),)</f>
        <v>0</v>
      </c>
      <c r="N13" s="8">
        <f>IFERROR(VLOOKUP($A13,#REF!,14,FALSE),)</f>
        <v>0</v>
      </c>
      <c r="O13" s="8">
        <f>IFERROR(VLOOKUP($A13,#REF!,15,FALSE),)</f>
        <v>0</v>
      </c>
      <c r="P13" s="8">
        <f>IFERROR(VLOOKUP($A13,#REF!,16,FALSE),)</f>
        <v>0</v>
      </c>
      <c r="Q13" s="8">
        <f>IFERROR(VLOOKUP($A13,#REF!,17,FALSE),)</f>
        <v>0</v>
      </c>
      <c r="R13" s="8">
        <f>IFERROR(VLOOKUP($A13,#REF!,18,FALSE),)</f>
        <v>0</v>
      </c>
      <c r="S13" s="8">
        <f>IFERROR(VLOOKUP($A13,#REF!,19,FALSE),)</f>
        <v>0</v>
      </c>
      <c r="T13" s="8">
        <f>IFERROR(VLOOKUP($A13,#REF!,20,FALSE),)</f>
        <v>0</v>
      </c>
      <c r="U13" s="8">
        <f>IFERROR(VLOOKUP($A13,#REF!,21,FALSE),)</f>
        <v>0</v>
      </c>
      <c r="V13" s="8">
        <f>IFERROR(VLOOKUP($A13,#REF!,22,FALSE),)</f>
        <v>0</v>
      </c>
      <c r="W13" s="8">
        <f>IFERROR(VLOOKUP($A13,#REF!,23,FALSE),)</f>
        <v>0</v>
      </c>
      <c r="X13" s="8">
        <f>IFERROR(VLOOKUP($A13,#REF!,24,FALSE),)</f>
        <v>0</v>
      </c>
      <c r="Y13" s="8">
        <f>IFERROR(VLOOKUP($A13,#REF!,25,FALSE),)</f>
        <v>0</v>
      </c>
      <c r="Z13" s="8">
        <f>IFERROR(VLOOKUP($A13,#REF!,26,FALSE),)</f>
        <v>0</v>
      </c>
      <c r="AA13" s="8">
        <f>IFERROR(VLOOKUP($A13,#REF!,27,FALSE),)</f>
        <v>0</v>
      </c>
      <c r="AB13" s="8">
        <f>IFERROR(VLOOKUP($A13,#REF!,28,FALSE),)</f>
        <v>0</v>
      </c>
    </row>
    <row r="14" spans="1:28" x14ac:dyDescent="0.2">
      <c r="A14" s="10"/>
    </row>
    <row r="17" spans="21:21" x14ac:dyDescent="0.2">
      <c r="U17" s="1"/>
    </row>
    <row r="18" spans="21:21" x14ac:dyDescent="0.2">
      <c r="U18" s="23"/>
    </row>
    <row r="19" spans="21:21" x14ac:dyDescent="0.2">
      <c r="U19" s="23"/>
    </row>
  </sheetData>
  <pageMargins left="0.7" right="0.7" top="0.75" bottom="0.75" header="0.3" footer="0.3"/>
  <pageSetup scale="87" orientation="landscape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CCB33-14CE-4D18-9DA9-6B5A4E7B56A4}">
  <sheetPr>
    <tabColor theme="9" tint="0.39997558519241921"/>
    <pageSetUpPr fitToPage="1"/>
  </sheetPr>
  <dimension ref="A1:AB19"/>
  <sheetViews>
    <sheetView workbookViewId="0"/>
  </sheetViews>
  <sheetFormatPr defaultColWidth="9.14453125" defaultRowHeight="15" x14ac:dyDescent="0.2"/>
  <cols>
    <col min="1" max="5" width="8.47265625" customWidth="1"/>
    <col min="6" max="6" width="11.703125" bestFit="1" customWidth="1"/>
    <col min="7" max="7" width="16.6796875" bestFit="1" customWidth="1"/>
    <col min="8" max="8" width="12.23828125" bestFit="1" customWidth="1"/>
    <col min="9" max="11" width="10.22265625" customWidth="1"/>
    <col min="12" max="12" width="9.01171875" customWidth="1"/>
    <col min="13" max="15" width="10.22265625" customWidth="1"/>
    <col min="16" max="16" width="9.01171875" customWidth="1"/>
    <col min="17" max="17" width="9.68359375" customWidth="1"/>
    <col min="18" max="20" width="10.22265625" customWidth="1"/>
    <col min="21" max="21" width="9.68359375" customWidth="1"/>
    <col min="22" max="24" width="10.22265625" customWidth="1"/>
    <col min="25" max="25" width="9.01171875" customWidth="1"/>
    <col min="26" max="28" width="10.22265625" customWidth="1"/>
  </cols>
  <sheetData>
    <row r="1" spans="1:28" ht="19.5" thickBot="1" x14ac:dyDescent="0.3">
      <c r="A1" s="7">
        <f>E4</f>
        <v>0</v>
      </c>
      <c r="B1" s="6"/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0.23</v>
      </c>
      <c r="C3" s="12"/>
      <c r="D3" s="14"/>
      <c r="E3" s="12"/>
      <c r="F3" s="12"/>
      <c r="G3" s="12"/>
      <c r="H3" s="11">
        <f>'Rain Totals'!H2</f>
        <v>0</v>
      </c>
      <c r="I3" s="11">
        <f>'Rain Totals'!I2</f>
        <v>0.03</v>
      </c>
      <c r="J3" s="11">
        <f>'Rain Totals'!J2</f>
        <v>0</v>
      </c>
      <c r="K3" s="11">
        <f>'Rain Totals'!K2</f>
        <v>0</v>
      </c>
      <c r="L3" s="11">
        <f>'Rain Totals'!L2</f>
        <v>0.2</v>
      </c>
      <c r="M3" s="11">
        <f>'Rain Totals'!M2</f>
        <v>0</v>
      </c>
      <c r="N3" s="11">
        <f>'Rain Totals'!N2</f>
        <v>0</v>
      </c>
      <c r="O3" s="11">
        <f>'Rain Totals'!O2</f>
        <v>0</v>
      </c>
      <c r="P3" s="11">
        <f>'Rain Totals'!P2</f>
        <v>0</v>
      </c>
      <c r="Q3" s="11">
        <f>'Rain Totals'!Q2</f>
        <v>0</v>
      </c>
      <c r="R3" s="11">
        <f>'Rain Totals'!R2</f>
        <v>0</v>
      </c>
      <c r="S3" s="11">
        <f>'Rain Totals'!S2</f>
        <v>0</v>
      </c>
      <c r="T3" s="11">
        <f>'Rain Totals'!T2</f>
        <v>0</v>
      </c>
      <c r="U3" s="11">
        <f>'Rain Totals'!U2</f>
        <v>0</v>
      </c>
      <c r="V3" s="11">
        <f>'Rain Totals'!V2</f>
        <v>0</v>
      </c>
      <c r="W3" s="11">
        <f>'Rain Totals'!W2</f>
        <v>0</v>
      </c>
      <c r="X3" s="11">
        <f>'Rain Totals'!X2</f>
        <v>0</v>
      </c>
      <c r="Y3" s="11">
        <f>'Rain Totals'!Y2</f>
        <v>0</v>
      </c>
      <c r="Z3" s="11">
        <f>'Rain Totals'!Z2</f>
        <v>0</v>
      </c>
      <c r="AA3" s="11">
        <f>'Rain Totals'!AA2</f>
        <v>0</v>
      </c>
      <c r="AB3" s="11">
        <f>'Rain Totals'!AB2</f>
        <v>0</v>
      </c>
    </row>
    <row r="4" spans="1:28" x14ac:dyDescent="0.2">
      <c r="A4" s="8" t="str">
        <f>Data!A261</f>
        <v>.ET 26</v>
      </c>
      <c r="B4" s="9">
        <f>IFERROR(VLOOKUP($A4,#REF!,34,FALSE),)</f>
        <v>0</v>
      </c>
      <c r="C4" s="9">
        <f>IFERROR(VLOOKUP($A4,#REF!,2,FALSE),)</f>
        <v>0</v>
      </c>
      <c r="D4" s="9">
        <f>IFERROR(VLOOKUP($A4,#REF!,3,FALSE),)</f>
        <v>0</v>
      </c>
      <c r="E4" s="9">
        <f>IFERROR(VLOOKUP($A4,#REF!,4,FALSE),)</f>
        <v>0</v>
      </c>
      <c r="F4" s="9">
        <f>IFERROR(VLOOKUP($A4,#REF!,6,FALSE),)</f>
        <v>0</v>
      </c>
      <c r="G4" s="9">
        <f>IFERROR(VLOOKUP($A4,#REF!,7,FALSE),)</f>
        <v>0</v>
      </c>
      <c r="H4" s="8">
        <f>IFERROR(VLOOKUP($A4,#REF!,8,FALSE),)</f>
        <v>0</v>
      </c>
      <c r="I4" s="8">
        <f>IFERROR(VLOOKUP($A4,#REF!,9,FALSE),)</f>
        <v>0</v>
      </c>
      <c r="J4" s="8">
        <f>IFERROR(VLOOKUP($A4,#REF!,10,FALSE),)</f>
        <v>0</v>
      </c>
      <c r="K4" s="8">
        <f>IFERROR(VLOOKUP($A4,#REF!,11,FALSE),)</f>
        <v>0</v>
      </c>
      <c r="L4" s="8">
        <f>IFERROR(VLOOKUP($A4,#REF!,12,FALSE),)</f>
        <v>0</v>
      </c>
      <c r="M4" s="8">
        <f>IFERROR(VLOOKUP($A4,#REF!,13,FALSE),)</f>
        <v>0</v>
      </c>
      <c r="N4" s="8">
        <f>IFERROR(VLOOKUP($A4,#REF!,14,FALSE),)</f>
        <v>0</v>
      </c>
      <c r="O4" s="8">
        <f>IFERROR(VLOOKUP($A4,#REF!,15,FALSE),)</f>
        <v>0</v>
      </c>
      <c r="P4" s="8">
        <f>IFERROR(VLOOKUP($A4,#REF!,16,FALSE),)</f>
        <v>0</v>
      </c>
      <c r="Q4" s="8">
        <f>IFERROR(VLOOKUP($A4,#REF!,17,FALSE),)</f>
        <v>0</v>
      </c>
      <c r="R4" s="8">
        <f>IFERROR(VLOOKUP($A4,#REF!,18,FALSE),)</f>
        <v>0</v>
      </c>
      <c r="S4" s="8">
        <f>IFERROR(VLOOKUP($A4,#REF!,19,FALSE),)</f>
        <v>0</v>
      </c>
      <c r="T4" s="8">
        <f>IFERROR(VLOOKUP($A4,#REF!,20,FALSE),)</f>
        <v>0</v>
      </c>
      <c r="U4" s="8">
        <f>IFERROR(VLOOKUP($A4,#REF!,21,FALSE),)</f>
        <v>0</v>
      </c>
      <c r="V4" s="8">
        <f>IFERROR(VLOOKUP($A4,#REF!,22,FALSE),)</f>
        <v>0</v>
      </c>
      <c r="W4" s="8">
        <f>IFERROR(VLOOKUP($A4,#REF!,23,FALSE),)</f>
        <v>0</v>
      </c>
      <c r="X4" s="8">
        <f>IFERROR(VLOOKUP($A4,#REF!,24,FALSE),)</f>
        <v>0</v>
      </c>
      <c r="Y4" s="8">
        <f>IFERROR(VLOOKUP($A4,#REF!,25,FALSE),)</f>
        <v>0</v>
      </c>
      <c r="Z4" s="8">
        <f>IFERROR(VLOOKUP($A4,#REF!,26,FALSE),)</f>
        <v>0</v>
      </c>
      <c r="AA4" s="8">
        <f>IFERROR(VLOOKUP($A4,#REF!,27,FALSE),)</f>
        <v>0</v>
      </c>
      <c r="AB4" s="8">
        <f>IFERROR(VLOOKUP($A4,#REF!,28,FALSE),)</f>
        <v>0</v>
      </c>
    </row>
    <row r="5" spans="1:28" x14ac:dyDescent="0.2">
      <c r="A5" s="8">
        <f>Data!A262</f>
        <v>0</v>
      </c>
      <c r="B5" s="9">
        <f>IFERROR(VLOOKUP($A5,#REF!,34,FALSE),)</f>
        <v>0</v>
      </c>
      <c r="C5" s="9">
        <f>IFERROR(VLOOKUP($A5,#REF!,2,FALSE),)</f>
        <v>0</v>
      </c>
      <c r="D5" s="9">
        <f>IFERROR(VLOOKUP($A5,#REF!,3,FALSE),)</f>
        <v>0</v>
      </c>
      <c r="E5" s="9">
        <f>IFERROR(VLOOKUP($A5,#REF!,4,FALSE),)</f>
        <v>0</v>
      </c>
      <c r="F5" s="9">
        <f>IFERROR(VLOOKUP($A5,#REF!,6,FALSE),)</f>
        <v>0</v>
      </c>
      <c r="G5" s="9">
        <f>IFERROR(VLOOKUP($A5,#REF!,7,FALSE),)</f>
        <v>0</v>
      </c>
      <c r="H5" s="8">
        <f>IFERROR(VLOOKUP($A5,#REF!,8,FALSE),)</f>
        <v>0</v>
      </c>
      <c r="I5" s="8">
        <f>IFERROR(VLOOKUP($A5,#REF!,9,FALSE),)</f>
        <v>0</v>
      </c>
      <c r="J5" s="8">
        <f>IFERROR(VLOOKUP($A5,#REF!,10,FALSE),)</f>
        <v>0</v>
      </c>
      <c r="K5" s="8">
        <f>IFERROR(VLOOKUP($A5,#REF!,11,FALSE),)</f>
        <v>0</v>
      </c>
      <c r="L5" s="8">
        <f>IFERROR(VLOOKUP($A5,#REF!,12,FALSE),)</f>
        <v>0</v>
      </c>
      <c r="M5" s="8">
        <f>IFERROR(VLOOKUP($A5,#REF!,13,FALSE),)</f>
        <v>0</v>
      </c>
      <c r="N5" s="8">
        <f>IFERROR(VLOOKUP($A5,#REF!,14,FALSE),)</f>
        <v>0</v>
      </c>
      <c r="O5" s="8">
        <f>IFERROR(VLOOKUP($A5,#REF!,15,FALSE),)</f>
        <v>0</v>
      </c>
      <c r="P5" s="8">
        <f>IFERROR(VLOOKUP($A5,#REF!,16,FALSE),)</f>
        <v>0</v>
      </c>
      <c r="Q5" s="8">
        <f>IFERROR(VLOOKUP($A5,#REF!,17,FALSE),)</f>
        <v>0</v>
      </c>
      <c r="R5" s="8">
        <f>IFERROR(VLOOKUP($A5,#REF!,18,FALSE),)</f>
        <v>0</v>
      </c>
      <c r="S5" s="8">
        <f>IFERROR(VLOOKUP($A5,#REF!,19,FALSE),)</f>
        <v>0</v>
      </c>
      <c r="T5" s="8">
        <f>IFERROR(VLOOKUP($A5,#REF!,20,FALSE),)</f>
        <v>0</v>
      </c>
      <c r="U5" s="8">
        <f>IFERROR(VLOOKUP($A5,#REF!,21,FALSE),)</f>
        <v>0</v>
      </c>
      <c r="V5" s="8">
        <f>IFERROR(VLOOKUP($A5,#REF!,22,FALSE),)</f>
        <v>0</v>
      </c>
      <c r="W5" s="8">
        <f>IFERROR(VLOOKUP($A5,#REF!,23,FALSE),)</f>
        <v>0</v>
      </c>
      <c r="X5" s="8">
        <f>IFERROR(VLOOKUP($A5,#REF!,24,FALSE),)</f>
        <v>0</v>
      </c>
      <c r="Y5" s="8">
        <f>IFERROR(VLOOKUP($A5,#REF!,25,FALSE),)</f>
        <v>0</v>
      </c>
      <c r="Z5" s="8">
        <f>IFERROR(VLOOKUP($A5,#REF!,26,FALSE),)</f>
        <v>0</v>
      </c>
      <c r="AA5" s="8">
        <f>IFERROR(VLOOKUP($A5,#REF!,27,FALSE),)</f>
        <v>0</v>
      </c>
      <c r="AB5" s="8">
        <f>IFERROR(VLOOKUP($A5,#REF!,28,FALSE),)</f>
        <v>0</v>
      </c>
    </row>
    <row r="6" spans="1:28" x14ac:dyDescent="0.2">
      <c r="A6" s="8">
        <f>Data!A263</f>
        <v>0</v>
      </c>
      <c r="B6" s="9">
        <f>IFERROR(VLOOKUP($A6,#REF!,34,FALSE),)</f>
        <v>0</v>
      </c>
      <c r="C6" s="9">
        <f>IFERROR(VLOOKUP($A6,#REF!,2,FALSE),)</f>
        <v>0</v>
      </c>
      <c r="D6" s="9">
        <f>IFERROR(VLOOKUP($A6,#REF!,3,FALSE),)</f>
        <v>0</v>
      </c>
      <c r="E6" s="9">
        <f>IFERROR(VLOOKUP($A6,#REF!,4,FALSE),)</f>
        <v>0</v>
      </c>
      <c r="F6" s="9">
        <f>IFERROR(VLOOKUP($A6,#REF!,6,FALSE),)</f>
        <v>0</v>
      </c>
      <c r="G6" s="9">
        <f>IFERROR(VLOOKUP($A6,#REF!,7,FALSE),)</f>
        <v>0</v>
      </c>
      <c r="H6" s="8">
        <f>IFERROR(VLOOKUP($A6,#REF!,8,FALSE),)</f>
        <v>0</v>
      </c>
      <c r="I6" s="8">
        <f>IFERROR(VLOOKUP($A6,#REF!,9,FALSE),)</f>
        <v>0</v>
      </c>
      <c r="J6" s="8">
        <f>IFERROR(VLOOKUP($A6,#REF!,10,FALSE),)</f>
        <v>0</v>
      </c>
      <c r="K6" s="8">
        <f>IFERROR(VLOOKUP($A6,#REF!,11,FALSE),)</f>
        <v>0</v>
      </c>
      <c r="L6" s="8">
        <f>IFERROR(VLOOKUP($A6,#REF!,12,FALSE),)</f>
        <v>0</v>
      </c>
      <c r="M6" s="8">
        <f>IFERROR(VLOOKUP($A6,#REF!,13,FALSE),)</f>
        <v>0</v>
      </c>
      <c r="N6" s="8">
        <f>IFERROR(VLOOKUP($A6,#REF!,14,FALSE),)</f>
        <v>0</v>
      </c>
      <c r="O6" s="8">
        <f>IFERROR(VLOOKUP($A6,#REF!,15,FALSE),)</f>
        <v>0</v>
      </c>
      <c r="P6" s="8">
        <f>IFERROR(VLOOKUP($A6,#REF!,16,FALSE),)</f>
        <v>0</v>
      </c>
      <c r="Q6" s="8">
        <f>IFERROR(VLOOKUP($A6,#REF!,17,FALSE),)</f>
        <v>0</v>
      </c>
      <c r="R6" s="8">
        <f>IFERROR(VLOOKUP($A6,#REF!,18,FALSE),)</f>
        <v>0</v>
      </c>
      <c r="S6" s="8">
        <f>IFERROR(VLOOKUP($A6,#REF!,19,FALSE),)</f>
        <v>0</v>
      </c>
      <c r="T6" s="8">
        <f>IFERROR(VLOOKUP($A6,#REF!,20,FALSE),)</f>
        <v>0</v>
      </c>
      <c r="U6" s="8">
        <f>IFERROR(VLOOKUP($A6,#REF!,21,FALSE),)</f>
        <v>0</v>
      </c>
      <c r="V6" s="8">
        <f>IFERROR(VLOOKUP($A6,#REF!,22,FALSE),)</f>
        <v>0</v>
      </c>
      <c r="W6" s="8">
        <f>IFERROR(VLOOKUP($A6,#REF!,23,FALSE),)</f>
        <v>0</v>
      </c>
      <c r="X6" s="8">
        <f>IFERROR(VLOOKUP($A6,#REF!,24,FALSE),)</f>
        <v>0</v>
      </c>
      <c r="Y6" s="8">
        <f>IFERROR(VLOOKUP($A6,#REF!,25,FALSE),)</f>
        <v>0</v>
      </c>
      <c r="Z6" s="8">
        <f>IFERROR(VLOOKUP($A6,#REF!,26,FALSE),)</f>
        <v>0</v>
      </c>
      <c r="AA6" s="8">
        <f>IFERROR(VLOOKUP($A6,#REF!,27,FALSE),)</f>
        <v>0</v>
      </c>
      <c r="AB6" s="8">
        <f>IFERROR(VLOOKUP($A6,#REF!,28,FALSE),)</f>
        <v>0</v>
      </c>
    </row>
    <row r="7" spans="1:28" x14ac:dyDescent="0.2">
      <c r="A7" s="8">
        <f>Data!A264</f>
        <v>0</v>
      </c>
      <c r="B7" s="9">
        <f>IFERROR(VLOOKUP($A7,#REF!,34,FALSE),)</f>
        <v>0</v>
      </c>
      <c r="C7" s="9">
        <f>IFERROR(VLOOKUP($A7,#REF!,2,FALSE),)</f>
        <v>0</v>
      </c>
      <c r="D7" s="9">
        <f>IFERROR(VLOOKUP($A7,#REF!,3,FALSE),)</f>
        <v>0</v>
      </c>
      <c r="E7" s="9">
        <f>IFERROR(VLOOKUP($A7,#REF!,4,FALSE),)</f>
        <v>0</v>
      </c>
      <c r="F7" s="9">
        <f>IFERROR(VLOOKUP($A7,#REF!,6,FALSE),)</f>
        <v>0</v>
      </c>
      <c r="G7" s="9">
        <f>IFERROR(VLOOKUP($A7,#REF!,7,FALSE),)</f>
        <v>0</v>
      </c>
      <c r="H7" s="8">
        <f>IFERROR(VLOOKUP($A7,#REF!,8,FALSE),)</f>
        <v>0</v>
      </c>
      <c r="I7" s="8">
        <f>IFERROR(VLOOKUP($A7,#REF!,9,FALSE),)</f>
        <v>0</v>
      </c>
      <c r="J7" s="8">
        <f>IFERROR(VLOOKUP($A7,#REF!,10,FALSE),)</f>
        <v>0</v>
      </c>
      <c r="K7" s="8">
        <f>IFERROR(VLOOKUP($A7,#REF!,11,FALSE),)</f>
        <v>0</v>
      </c>
      <c r="L7" s="8">
        <f>IFERROR(VLOOKUP($A7,#REF!,12,FALSE),)</f>
        <v>0</v>
      </c>
      <c r="M7" s="8">
        <f>IFERROR(VLOOKUP($A7,#REF!,13,FALSE),)</f>
        <v>0</v>
      </c>
      <c r="N7" s="8">
        <f>IFERROR(VLOOKUP($A7,#REF!,14,FALSE),)</f>
        <v>0</v>
      </c>
      <c r="O7" s="8">
        <f>IFERROR(VLOOKUP($A7,#REF!,15,FALSE),)</f>
        <v>0</v>
      </c>
      <c r="P7" s="8">
        <f>IFERROR(VLOOKUP($A7,#REF!,16,FALSE),)</f>
        <v>0</v>
      </c>
      <c r="Q7" s="8">
        <f>IFERROR(VLOOKUP($A7,#REF!,17,FALSE),)</f>
        <v>0</v>
      </c>
      <c r="R7" s="8">
        <f>IFERROR(VLOOKUP($A7,#REF!,18,FALSE),)</f>
        <v>0</v>
      </c>
      <c r="S7" s="8">
        <f>IFERROR(VLOOKUP($A7,#REF!,19,FALSE),)</f>
        <v>0</v>
      </c>
      <c r="T7" s="8">
        <f>IFERROR(VLOOKUP($A7,#REF!,20,FALSE),)</f>
        <v>0</v>
      </c>
      <c r="U7" s="8">
        <f>IFERROR(VLOOKUP($A7,#REF!,21,FALSE),)</f>
        <v>0</v>
      </c>
      <c r="V7" s="8">
        <f>IFERROR(VLOOKUP($A7,#REF!,22,FALSE),)</f>
        <v>0</v>
      </c>
      <c r="W7" s="8">
        <f>IFERROR(VLOOKUP($A7,#REF!,23,FALSE),)</f>
        <v>0</v>
      </c>
      <c r="X7" s="8">
        <f>IFERROR(VLOOKUP($A7,#REF!,24,FALSE),)</f>
        <v>0</v>
      </c>
      <c r="Y7" s="8">
        <f>IFERROR(VLOOKUP($A7,#REF!,25,FALSE),)</f>
        <v>0</v>
      </c>
      <c r="Z7" s="8">
        <f>IFERROR(VLOOKUP($A7,#REF!,26,FALSE),)</f>
        <v>0</v>
      </c>
      <c r="AA7" s="8">
        <f>IFERROR(VLOOKUP($A7,#REF!,27,FALSE),)</f>
        <v>0</v>
      </c>
      <c r="AB7" s="8">
        <f>IFERROR(VLOOKUP($A7,#REF!,28,FALSE),)</f>
        <v>0</v>
      </c>
    </row>
    <row r="8" spans="1:28" x14ac:dyDescent="0.2">
      <c r="A8" s="8">
        <f>Data!A265</f>
        <v>0</v>
      </c>
      <c r="B8" s="9">
        <f>IFERROR(VLOOKUP($A8,#REF!,34,FALSE),)</f>
        <v>0</v>
      </c>
      <c r="C8" s="9">
        <f>IFERROR(VLOOKUP($A8,#REF!,2,FALSE),)</f>
        <v>0</v>
      </c>
      <c r="D8" s="9">
        <f>IFERROR(VLOOKUP($A8,#REF!,3,FALSE),)</f>
        <v>0</v>
      </c>
      <c r="E8" s="9">
        <f>IFERROR(VLOOKUP($A8,#REF!,4,FALSE),)</f>
        <v>0</v>
      </c>
      <c r="F8" s="9">
        <f>IFERROR(VLOOKUP($A8,#REF!,6,FALSE),)</f>
        <v>0</v>
      </c>
      <c r="G8" s="9">
        <f>IFERROR(VLOOKUP($A8,#REF!,7,FALSE),)</f>
        <v>0</v>
      </c>
      <c r="H8" s="8">
        <f>IFERROR(VLOOKUP($A8,#REF!,8,FALSE),)</f>
        <v>0</v>
      </c>
      <c r="I8" s="8">
        <f>IFERROR(VLOOKUP($A8,#REF!,9,FALSE),)</f>
        <v>0</v>
      </c>
      <c r="J8" s="8">
        <f>IFERROR(VLOOKUP($A8,#REF!,10,FALSE),)</f>
        <v>0</v>
      </c>
      <c r="K8" s="8">
        <f>IFERROR(VLOOKUP($A8,#REF!,11,FALSE),)</f>
        <v>0</v>
      </c>
      <c r="L8" s="8">
        <f>IFERROR(VLOOKUP($A8,#REF!,12,FALSE),)</f>
        <v>0</v>
      </c>
      <c r="M8" s="8">
        <f>IFERROR(VLOOKUP($A8,#REF!,13,FALSE),)</f>
        <v>0</v>
      </c>
      <c r="N8" s="8">
        <f>IFERROR(VLOOKUP($A8,#REF!,14,FALSE),)</f>
        <v>0</v>
      </c>
      <c r="O8" s="8">
        <f>IFERROR(VLOOKUP($A8,#REF!,15,FALSE),)</f>
        <v>0</v>
      </c>
      <c r="P8" s="8">
        <f>IFERROR(VLOOKUP($A8,#REF!,16,FALSE),)</f>
        <v>0</v>
      </c>
      <c r="Q8" s="8">
        <f>IFERROR(VLOOKUP($A8,#REF!,17,FALSE),)</f>
        <v>0</v>
      </c>
      <c r="R8" s="8">
        <f>IFERROR(VLOOKUP($A8,#REF!,18,FALSE),)</f>
        <v>0</v>
      </c>
      <c r="S8" s="8">
        <f>IFERROR(VLOOKUP($A8,#REF!,19,FALSE),)</f>
        <v>0</v>
      </c>
      <c r="T8" s="8">
        <f>IFERROR(VLOOKUP($A8,#REF!,20,FALSE),)</f>
        <v>0</v>
      </c>
      <c r="U8" s="8">
        <f>IFERROR(VLOOKUP($A8,#REF!,21,FALSE),)</f>
        <v>0</v>
      </c>
      <c r="V8" s="8">
        <f>IFERROR(VLOOKUP($A8,#REF!,22,FALSE),)</f>
        <v>0</v>
      </c>
      <c r="W8" s="8">
        <f>IFERROR(VLOOKUP($A8,#REF!,23,FALSE),)</f>
        <v>0</v>
      </c>
      <c r="X8" s="8">
        <f>IFERROR(VLOOKUP($A8,#REF!,24,FALSE),)</f>
        <v>0</v>
      </c>
      <c r="Y8" s="8">
        <f>IFERROR(VLOOKUP($A8,#REF!,25,FALSE),)</f>
        <v>0</v>
      </c>
      <c r="Z8" s="8">
        <f>IFERROR(VLOOKUP($A8,#REF!,26,FALSE),)</f>
        <v>0</v>
      </c>
      <c r="AA8" s="8">
        <f>IFERROR(VLOOKUP($A8,#REF!,27,FALSE),)</f>
        <v>0</v>
      </c>
      <c r="AB8" s="8">
        <f>IFERROR(VLOOKUP($A8,#REF!,28,FALSE),)</f>
        <v>0</v>
      </c>
    </row>
    <row r="9" spans="1:28" x14ac:dyDescent="0.2">
      <c r="A9" s="8">
        <f>Data!A266</f>
        <v>0</v>
      </c>
      <c r="B9" s="9">
        <f>IFERROR(VLOOKUP($A9,#REF!,34,FALSE),)</f>
        <v>0</v>
      </c>
      <c r="C9" s="9">
        <f>IFERROR(VLOOKUP($A9,#REF!,2,FALSE),)</f>
        <v>0</v>
      </c>
      <c r="D9" s="9">
        <f>IFERROR(VLOOKUP($A9,#REF!,3,FALSE),)</f>
        <v>0</v>
      </c>
      <c r="E9" s="9">
        <f>IFERROR(VLOOKUP($A9,#REF!,4,FALSE),)</f>
        <v>0</v>
      </c>
      <c r="F9" s="9">
        <f>IFERROR(VLOOKUP($A9,#REF!,6,FALSE),)</f>
        <v>0</v>
      </c>
      <c r="G9" s="9">
        <f>IFERROR(VLOOKUP($A9,#REF!,7,FALSE),)</f>
        <v>0</v>
      </c>
      <c r="H9" s="8">
        <f>IFERROR(VLOOKUP($A9,#REF!,8,FALSE),)</f>
        <v>0</v>
      </c>
      <c r="I9" s="8">
        <f>IFERROR(VLOOKUP($A9,#REF!,9,FALSE),)</f>
        <v>0</v>
      </c>
      <c r="J9" s="8">
        <f>IFERROR(VLOOKUP($A9,#REF!,10,FALSE),)</f>
        <v>0</v>
      </c>
      <c r="K9" s="8">
        <f>IFERROR(VLOOKUP($A9,#REF!,11,FALSE),)</f>
        <v>0</v>
      </c>
      <c r="L9" s="8">
        <f>IFERROR(VLOOKUP($A9,#REF!,12,FALSE),)</f>
        <v>0</v>
      </c>
      <c r="M9" s="8">
        <f>IFERROR(VLOOKUP($A9,#REF!,13,FALSE),)</f>
        <v>0</v>
      </c>
      <c r="N9" s="8">
        <f>IFERROR(VLOOKUP($A9,#REF!,14,FALSE),)</f>
        <v>0</v>
      </c>
      <c r="O9" s="8">
        <f>IFERROR(VLOOKUP($A9,#REF!,15,FALSE),)</f>
        <v>0</v>
      </c>
      <c r="P9" s="8">
        <f>IFERROR(VLOOKUP($A9,#REF!,16,FALSE),)</f>
        <v>0</v>
      </c>
      <c r="Q9" s="8">
        <f>IFERROR(VLOOKUP($A9,#REF!,17,FALSE),)</f>
        <v>0</v>
      </c>
      <c r="R9" s="8">
        <f>IFERROR(VLOOKUP($A9,#REF!,18,FALSE),)</f>
        <v>0</v>
      </c>
      <c r="S9" s="8">
        <f>IFERROR(VLOOKUP($A9,#REF!,19,FALSE),)</f>
        <v>0</v>
      </c>
      <c r="T9" s="8">
        <f>IFERROR(VLOOKUP($A9,#REF!,20,FALSE),)</f>
        <v>0</v>
      </c>
      <c r="U9" s="8">
        <f>IFERROR(VLOOKUP($A9,#REF!,21,FALSE),)</f>
        <v>0</v>
      </c>
      <c r="V9" s="8">
        <f>IFERROR(VLOOKUP($A9,#REF!,22,FALSE),)</f>
        <v>0</v>
      </c>
      <c r="W9" s="8">
        <f>IFERROR(VLOOKUP($A9,#REF!,23,FALSE),)</f>
        <v>0</v>
      </c>
      <c r="X9" s="8">
        <f>IFERROR(VLOOKUP($A9,#REF!,24,FALSE),)</f>
        <v>0</v>
      </c>
      <c r="Y9" s="8">
        <f>IFERROR(VLOOKUP($A9,#REF!,25,FALSE),)</f>
        <v>0</v>
      </c>
      <c r="Z9" s="8">
        <f>IFERROR(VLOOKUP($A9,#REF!,26,FALSE),)</f>
        <v>0</v>
      </c>
      <c r="AA9" s="8">
        <f>IFERROR(VLOOKUP($A9,#REF!,27,FALSE),)</f>
        <v>0</v>
      </c>
      <c r="AB9" s="8">
        <f>IFERROR(VLOOKUP($A9,#REF!,28,FALSE),)</f>
        <v>0</v>
      </c>
    </row>
    <row r="10" spans="1:28" x14ac:dyDescent="0.2">
      <c r="A10" s="8">
        <f>Data!A267</f>
        <v>0</v>
      </c>
      <c r="B10" s="9">
        <f>IFERROR(VLOOKUP($A10,#REF!,34,FALSE),)</f>
        <v>0</v>
      </c>
      <c r="C10" s="9">
        <f>IFERROR(VLOOKUP($A10,#REF!,2,FALSE),)</f>
        <v>0</v>
      </c>
      <c r="D10" s="9">
        <f>IFERROR(VLOOKUP($A10,#REF!,3,FALSE),)</f>
        <v>0</v>
      </c>
      <c r="E10" s="9">
        <f>IFERROR(VLOOKUP($A10,#REF!,4,FALSE),)</f>
        <v>0</v>
      </c>
      <c r="F10" s="9">
        <f>IFERROR(VLOOKUP($A10,#REF!,6,FALSE),)</f>
        <v>0</v>
      </c>
      <c r="G10" s="9">
        <f>IFERROR(VLOOKUP($A10,#REF!,7,FALSE),)</f>
        <v>0</v>
      </c>
      <c r="H10" s="8">
        <f>IFERROR(VLOOKUP($A10,#REF!,8,FALSE),)</f>
        <v>0</v>
      </c>
      <c r="I10" s="8">
        <f>IFERROR(VLOOKUP($A10,#REF!,9,FALSE),)</f>
        <v>0</v>
      </c>
      <c r="J10" s="8">
        <f>IFERROR(VLOOKUP($A10,#REF!,10,FALSE),)</f>
        <v>0</v>
      </c>
      <c r="K10" s="8">
        <f>IFERROR(VLOOKUP($A10,#REF!,11,FALSE),)</f>
        <v>0</v>
      </c>
      <c r="L10" s="8">
        <f>IFERROR(VLOOKUP($A10,#REF!,12,FALSE),)</f>
        <v>0</v>
      </c>
      <c r="M10" s="8">
        <f>IFERROR(VLOOKUP($A10,#REF!,13,FALSE),)</f>
        <v>0</v>
      </c>
      <c r="N10" s="8">
        <f>IFERROR(VLOOKUP($A10,#REF!,14,FALSE),)</f>
        <v>0</v>
      </c>
      <c r="O10" s="8">
        <f>IFERROR(VLOOKUP($A10,#REF!,15,FALSE),)</f>
        <v>0</v>
      </c>
      <c r="P10" s="8">
        <f>IFERROR(VLOOKUP($A10,#REF!,16,FALSE),)</f>
        <v>0</v>
      </c>
      <c r="Q10" s="8">
        <f>IFERROR(VLOOKUP($A10,#REF!,17,FALSE),)</f>
        <v>0</v>
      </c>
      <c r="R10" s="8">
        <f>IFERROR(VLOOKUP($A10,#REF!,18,FALSE),)</f>
        <v>0</v>
      </c>
      <c r="S10" s="8">
        <f>IFERROR(VLOOKUP($A10,#REF!,19,FALSE),)</f>
        <v>0</v>
      </c>
      <c r="T10" s="8">
        <f>IFERROR(VLOOKUP($A10,#REF!,20,FALSE),)</f>
        <v>0</v>
      </c>
      <c r="U10" s="8">
        <f>IFERROR(VLOOKUP($A10,#REF!,21,FALSE),)</f>
        <v>0</v>
      </c>
      <c r="V10" s="8">
        <f>IFERROR(VLOOKUP($A10,#REF!,22,FALSE),)</f>
        <v>0</v>
      </c>
      <c r="W10" s="8">
        <f>IFERROR(VLOOKUP($A10,#REF!,23,FALSE),)</f>
        <v>0</v>
      </c>
      <c r="X10" s="8">
        <f>IFERROR(VLOOKUP($A10,#REF!,24,FALSE),)</f>
        <v>0</v>
      </c>
      <c r="Y10" s="8">
        <f>IFERROR(VLOOKUP($A10,#REF!,25,FALSE),)</f>
        <v>0</v>
      </c>
      <c r="Z10" s="8">
        <f>IFERROR(VLOOKUP($A10,#REF!,26,FALSE),)</f>
        <v>0</v>
      </c>
      <c r="AA10" s="8">
        <f>IFERROR(VLOOKUP($A10,#REF!,27,FALSE),)</f>
        <v>0</v>
      </c>
      <c r="AB10" s="8">
        <f>IFERROR(VLOOKUP($A10,#REF!,28,FALSE),)</f>
        <v>0</v>
      </c>
    </row>
    <row r="11" spans="1:28" x14ac:dyDescent="0.2">
      <c r="A11" s="8">
        <f>Data!A268</f>
        <v>0</v>
      </c>
      <c r="B11" s="9">
        <f>IFERROR(VLOOKUP($A11,#REF!,34,FALSE),)</f>
        <v>0</v>
      </c>
      <c r="C11" s="9">
        <f>IFERROR(VLOOKUP($A11,#REF!,2,FALSE),)</f>
        <v>0</v>
      </c>
      <c r="D11" s="9">
        <f>IFERROR(VLOOKUP($A11,#REF!,3,FALSE),)</f>
        <v>0</v>
      </c>
      <c r="E11" s="9">
        <f>IFERROR(VLOOKUP($A11,#REF!,4,FALSE),)</f>
        <v>0</v>
      </c>
      <c r="F11" s="9">
        <f>IFERROR(VLOOKUP($A11,#REF!,6,FALSE),)</f>
        <v>0</v>
      </c>
      <c r="G11" s="9">
        <f>IFERROR(VLOOKUP($A11,#REF!,7,FALSE),)</f>
        <v>0</v>
      </c>
      <c r="H11" s="8">
        <f>IFERROR(VLOOKUP($A11,#REF!,8,FALSE),)</f>
        <v>0</v>
      </c>
      <c r="I11" s="8">
        <f>IFERROR(VLOOKUP($A11,#REF!,9,FALSE),)</f>
        <v>0</v>
      </c>
      <c r="J11" s="8">
        <f>IFERROR(VLOOKUP($A11,#REF!,10,FALSE),)</f>
        <v>0</v>
      </c>
      <c r="K11" s="8">
        <f>IFERROR(VLOOKUP($A11,#REF!,11,FALSE),)</f>
        <v>0</v>
      </c>
      <c r="L11" s="8">
        <f>IFERROR(VLOOKUP($A11,#REF!,12,FALSE),)</f>
        <v>0</v>
      </c>
      <c r="M11" s="8">
        <f>IFERROR(VLOOKUP($A11,#REF!,13,FALSE),)</f>
        <v>0</v>
      </c>
      <c r="N11" s="8">
        <f>IFERROR(VLOOKUP($A11,#REF!,14,FALSE),)</f>
        <v>0</v>
      </c>
      <c r="O11" s="8">
        <f>IFERROR(VLOOKUP($A11,#REF!,15,FALSE),)</f>
        <v>0</v>
      </c>
      <c r="P11" s="8">
        <f>IFERROR(VLOOKUP($A11,#REF!,16,FALSE),)</f>
        <v>0</v>
      </c>
      <c r="Q11" s="8">
        <f>IFERROR(VLOOKUP($A11,#REF!,17,FALSE),)</f>
        <v>0</v>
      </c>
      <c r="R11" s="8">
        <f>IFERROR(VLOOKUP($A11,#REF!,18,FALSE),)</f>
        <v>0</v>
      </c>
      <c r="S11" s="8">
        <f>IFERROR(VLOOKUP($A11,#REF!,19,FALSE),)</f>
        <v>0</v>
      </c>
      <c r="T11" s="8">
        <f>IFERROR(VLOOKUP($A11,#REF!,20,FALSE),)</f>
        <v>0</v>
      </c>
      <c r="U11" s="8">
        <f>IFERROR(VLOOKUP($A11,#REF!,21,FALSE),)</f>
        <v>0</v>
      </c>
      <c r="V11" s="8">
        <f>IFERROR(VLOOKUP($A11,#REF!,22,FALSE),)</f>
        <v>0</v>
      </c>
      <c r="W11" s="8">
        <f>IFERROR(VLOOKUP($A11,#REF!,23,FALSE),)</f>
        <v>0</v>
      </c>
      <c r="X11" s="8">
        <f>IFERROR(VLOOKUP($A11,#REF!,24,FALSE),)</f>
        <v>0</v>
      </c>
      <c r="Y11" s="8">
        <f>IFERROR(VLOOKUP($A11,#REF!,25,FALSE),)</f>
        <v>0</v>
      </c>
      <c r="Z11" s="8">
        <f>IFERROR(VLOOKUP($A11,#REF!,26,FALSE),)</f>
        <v>0</v>
      </c>
      <c r="AA11" s="8">
        <f>IFERROR(VLOOKUP($A11,#REF!,27,FALSE),)</f>
        <v>0</v>
      </c>
      <c r="AB11" s="8">
        <f>IFERROR(VLOOKUP($A11,#REF!,28,FALSE),)</f>
        <v>0</v>
      </c>
    </row>
    <row r="12" spans="1:28" x14ac:dyDescent="0.2">
      <c r="A12" s="8">
        <f>Data!A269</f>
        <v>0</v>
      </c>
      <c r="B12" s="9">
        <f>IFERROR(VLOOKUP($A12,#REF!,34,FALSE),)</f>
        <v>0</v>
      </c>
      <c r="C12" s="9">
        <f>IFERROR(VLOOKUP($A12,#REF!,2,FALSE),)</f>
        <v>0</v>
      </c>
      <c r="D12" s="9">
        <f>IFERROR(VLOOKUP($A12,#REF!,3,FALSE),)</f>
        <v>0</v>
      </c>
      <c r="E12" s="9">
        <f>IFERROR(VLOOKUP($A12,#REF!,4,FALSE),)</f>
        <v>0</v>
      </c>
      <c r="F12" s="9">
        <f>IFERROR(VLOOKUP($A12,#REF!,6,FALSE),)</f>
        <v>0</v>
      </c>
      <c r="G12" s="9">
        <f>IFERROR(VLOOKUP($A12,#REF!,7,FALSE),)</f>
        <v>0</v>
      </c>
      <c r="H12" s="8">
        <f>IFERROR(VLOOKUP($A12,#REF!,8,FALSE),)</f>
        <v>0</v>
      </c>
      <c r="I12" s="8">
        <f>IFERROR(VLOOKUP($A12,#REF!,9,FALSE),)</f>
        <v>0</v>
      </c>
      <c r="J12" s="8">
        <f>IFERROR(VLOOKUP($A12,#REF!,10,FALSE),)</f>
        <v>0</v>
      </c>
      <c r="K12" s="8">
        <f>IFERROR(VLOOKUP($A12,#REF!,11,FALSE),)</f>
        <v>0</v>
      </c>
      <c r="L12" s="8">
        <f>IFERROR(VLOOKUP($A12,#REF!,12,FALSE),)</f>
        <v>0</v>
      </c>
      <c r="M12" s="8">
        <f>IFERROR(VLOOKUP($A12,#REF!,13,FALSE),)</f>
        <v>0</v>
      </c>
      <c r="N12" s="8">
        <f>IFERROR(VLOOKUP($A12,#REF!,14,FALSE),)</f>
        <v>0</v>
      </c>
      <c r="O12" s="8">
        <f>IFERROR(VLOOKUP($A12,#REF!,15,FALSE),)</f>
        <v>0</v>
      </c>
      <c r="P12" s="8">
        <f>IFERROR(VLOOKUP($A12,#REF!,16,FALSE),)</f>
        <v>0</v>
      </c>
      <c r="Q12" s="8">
        <f>IFERROR(VLOOKUP($A12,#REF!,17,FALSE),)</f>
        <v>0</v>
      </c>
      <c r="R12" s="8">
        <f>IFERROR(VLOOKUP($A12,#REF!,18,FALSE),)</f>
        <v>0</v>
      </c>
      <c r="S12" s="8">
        <f>IFERROR(VLOOKUP($A12,#REF!,19,FALSE),)</f>
        <v>0</v>
      </c>
      <c r="T12" s="8">
        <f>IFERROR(VLOOKUP($A12,#REF!,20,FALSE),)</f>
        <v>0</v>
      </c>
      <c r="U12" s="8">
        <f>IFERROR(VLOOKUP($A12,#REF!,21,FALSE),)</f>
        <v>0</v>
      </c>
      <c r="V12" s="8">
        <f>IFERROR(VLOOKUP($A12,#REF!,22,FALSE),)</f>
        <v>0</v>
      </c>
      <c r="W12" s="8">
        <f>IFERROR(VLOOKUP($A12,#REF!,23,FALSE),)</f>
        <v>0</v>
      </c>
      <c r="X12" s="8">
        <f>IFERROR(VLOOKUP($A12,#REF!,24,FALSE),)</f>
        <v>0</v>
      </c>
      <c r="Y12" s="8">
        <f>IFERROR(VLOOKUP($A12,#REF!,25,FALSE),)</f>
        <v>0</v>
      </c>
      <c r="Z12" s="8">
        <f>IFERROR(VLOOKUP($A12,#REF!,26,FALSE),)</f>
        <v>0</v>
      </c>
      <c r="AA12" s="8">
        <f>IFERROR(VLOOKUP($A12,#REF!,27,FALSE),)</f>
        <v>0</v>
      </c>
      <c r="AB12" s="8">
        <f>IFERROR(VLOOKUP($A12,#REF!,28,FALSE),)</f>
        <v>0</v>
      </c>
    </row>
    <row r="13" spans="1:28" x14ac:dyDescent="0.2">
      <c r="A13" s="8">
        <f>Data!A270</f>
        <v>0</v>
      </c>
      <c r="B13" s="9">
        <f>IFERROR(VLOOKUP($A13,#REF!,34,FALSE),)</f>
        <v>0</v>
      </c>
      <c r="C13" s="9">
        <f>IFERROR(VLOOKUP($A13,#REF!,2,FALSE),)</f>
        <v>0</v>
      </c>
      <c r="D13" s="9">
        <f>IFERROR(VLOOKUP($A13,#REF!,3,FALSE),)</f>
        <v>0</v>
      </c>
      <c r="E13" s="9">
        <f>IFERROR(VLOOKUP($A13,#REF!,4,FALSE),)</f>
        <v>0</v>
      </c>
      <c r="F13" s="9">
        <f>IFERROR(VLOOKUP($A13,#REF!,6,FALSE),)</f>
        <v>0</v>
      </c>
      <c r="G13" s="9">
        <f>IFERROR(VLOOKUP($A13,#REF!,7,FALSE),)</f>
        <v>0</v>
      </c>
      <c r="H13" s="8">
        <f>IFERROR(VLOOKUP($A13,#REF!,8,FALSE),)</f>
        <v>0</v>
      </c>
      <c r="I13" s="8">
        <f>IFERROR(VLOOKUP($A13,#REF!,9,FALSE),)</f>
        <v>0</v>
      </c>
      <c r="J13" s="8">
        <f>IFERROR(VLOOKUP($A13,#REF!,10,FALSE),)</f>
        <v>0</v>
      </c>
      <c r="K13" s="8">
        <f>IFERROR(VLOOKUP($A13,#REF!,11,FALSE),)</f>
        <v>0</v>
      </c>
      <c r="L13" s="8">
        <f>IFERROR(VLOOKUP($A13,#REF!,12,FALSE),)</f>
        <v>0</v>
      </c>
      <c r="M13" s="8">
        <f>IFERROR(VLOOKUP($A13,#REF!,13,FALSE),)</f>
        <v>0</v>
      </c>
      <c r="N13" s="8">
        <f>IFERROR(VLOOKUP($A13,#REF!,14,FALSE),)</f>
        <v>0</v>
      </c>
      <c r="O13" s="8">
        <f>IFERROR(VLOOKUP($A13,#REF!,15,FALSE),)</f>
        <v>0</v>
      </c>
      <c r="P13" s="8">
        <f>IFERROR(VLOOKUP($A13,#REF!,16,FALSE),)</f>
        <v>0</v>
      </c>
      <c r="Q13" s="8">
        <f>IFERROR(VLOOKUP($A13,#REF!,17,FALSE),)</f>
        <v>0</v>
      </c>
      <c r="R13" s="8">
        <f>IFERROR(VLOOKUP($A13,#REF!,18,FALSE),)</f>
        <v>0</v>
      </c>
      <c r="S13" s="8">
        <f>IFERROR(VLOOKUP($A13,#REF!,19,FALSE),)</f>
        <v>0</v>
      </c>
      <c r="T13" s="8">
        <f>IFERROR(VLOOKUP($A13,#REF!,20,FALSE),)</f>
        <v>0</v>
      </c>
      <c r="U13" s="8">
        <f>IFERROR(VLOOKUP($A13,#REF!,21,FALSE),)</f>
        <v>0</v>
      </c>
      <c r="V13" s="8">
        <f>IFERROR(VLOOKUP($A13,#REF!,22,FALSE),)</f>
        <v>0</v>
      </c>
      <c r="W13" s="8">
        <f>IFERROR(VLOOKUP($A13,#REF!,23,FALSE),)</f>
        <v>0</v>
      </c>
      <c r="X13" s="8">
        <f>IFERROR(VLOOKUP($A13,#REF!,24,FALSE),)</f>
        <v>0</v>
      </c>
      <c r="Y13" s="8">
        <f>IFERROR(VLOOKUP($A13,#REF!,25,FALSE),)</f>
        <v>0</v>
      </c>
      <c r="Z13" s="8">
        <f>IFERROR(VLOOKUP($A13,#REF!,26,FALSE),)</f>
        <v>0</v>
      </c>
      <c r="AA13" s="8">
        <f>IFERROR(VLOOKUP($A13,#REF!,27,FALSE),)</f>
        <v>0</v>
      </c>
      <c r="AB13" s="8">
        <f>IFERROR(VLOOKUP($A13,#REF!,28,FALSE),)</f>
        <v>0</v>
      </c>
    </row>
    <row r="14" spans="1:28" x14ac:dyDescent="0.2">
      <c r="A14" s="10"/>
    </row>
    <row r="17" spans="21:21" x14ac:dyDescent="0.2">
      <c r="U17" s="1"/>
    </row>
    <row r="18" spans="21:21" x14ac:dyDescent="0.2">
      <c r="U18" s="23"/>
    </row>
    <row r="19" spans="21:21" x14ac:dyDescent="0.2">
      <c r="U19" s="23"/>
    </row>
  </sheetData>
  <pageMargins left="0.7" right="0.7" top="0.75" bottom="0.75" header="0.3" footer="0.3"/>
  <pageSetup scale="87" orientation="landscape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5A0E9-C9FF-4170-ADA6-99BE2248D35B}">
  <sheetPr>
    <tabColor theme="9" tint="0.39997558519241921"/>
    <pageSetUpPr fitToPage="1"/>
  </sheetPr>
  <dimension ref="A1:AB19"/>
  <sheetViews>
    <sheetView workbookViewId="0"/>
  </sheetViews>
  <sheetFormatPr defaultColWidth="9.14453125" defaultRowHeight="15" x14ac:dyDescent="0.2"/>
  <cols>
    <col min="1" max="5" width="8.47265625" customWidth="1"/>
    <col min="6" max="6" width="11.703125" bestFit="1" customWidth="1"/>
    <col min="7" max="7" width="16.6796875" bestFit="1" customWidth="1"/>
    <col min="8" max="8" width="12.23828125" bestFit="1" customWidth="1"/>
    <col min="9" max="11" width="10.22265625" customWidth="1"/>
    <col min="12" max="12" width="9.01171875" customWidth="1"/>
    <col min="13" max="15" width="10.22265625" customWidth="1"/>
    <col min="16" max="16" width="9.01171875" customWidth="1"/>
    <col min="17" max="17" width="9.68359375" customWidth="1"/>
    <col min="18" max="20" width="10.22265625" customWidth="1"/>
    <col min="21" max="21" width="9.68359375" customWidth="1"/>
    <col min="22" max="24" width="10.22265625" customWidth="1"/>
    <col min="25" max="25" width="9.01171875" customWidth="1"/>
    <col min="26" max="28" width="10.22265625" customWidth="1"/>
  </cols>
  <sheetData>
    <row r="1" spans="1:28" ht="19.5" thickBot="1" x14ac:dyDescent="0.3">
      <c r="A1" s="7">
        <f>E4</f>
        <v>0</v>
      </c>
      <c r="B1" s="6"/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0.23</v>
      </c>
      <c r="C3" s="12"/>
      <c r="D3" s="14"/>
      <c r="E3" s="12"/>
      <c r="F3" s="12"/>
      <c r="G3" s="12"/>
      <c r="H3" s="11">
        <f>'Rain Totals'!H2</f>
        <v>0</v>
      </c>
      <c r="I3" s="11">
        <f>'Rain Totals'!I2</f>
        <v>0.03</v>
      </c>
      <c r="J3" s="11">
        <f>'Rain Totals'!J2</f>
        <v>0</v>
      </c>
      <c r="K3" s="11">
        <f>'Rain Totals'!K2</f>
        <v>0</v>
      </c>
      <c r="L3" s="11">
        <f>'Rain Totals'!L2</f>
        <v>0.2</v>
      </c>
      <c r="M3" s="11">
        <f>'Rain Totals'!M2</f>
        <v>0</v>
      </c>
      <c r="N3" s="11">
        <f>'Rain Totals'!N2</f>
        <v>0</v>
      </c>
      <c r="O3" s="11">
        <f>'Rain Totals'!O2</f>
        <v>0</v>
      </c>
      <c r="P3" s="11">
        <f>'Rain Totals'!P2</f>
        <v>0</v>
      </c>
      <c r="Q3" s="11">
        <f>'Rain Totals'!Q2</f>
        <v>0</v>
      </c>
      <c r="R3" s="11">
        <f>'Rain Totals'!R2</f>
        <v>0</v>
      </c>
      <c r="S3" s="11">
        <f>'Rain Totals'!S2</f>
        <v>0</v>
      </c>
      <c r="T3" s="11">
        <f>'Rain Totals'!T2</f>
        <v>0</v>
      </c>
      <c r="U3" s="11">
        <f>'Rain Totals'!U2</f>
        <v>0</v>
      </c>
      <c r="V3" s="11">
        <f>'Rain Totals'!V2</f>
        <v>0</v>
      </c>
      <c r="W3" s="11">
        <f>'Rain Totals'!W2</f>
        <v>0</v>
      </c>
      <c r="X3" s="11">
        <f>'Rain Totals'!X2</f>
        <v>0</v>
      </c>
      <c r="Y3" s="11">
        <f>'Rain Totals'!Y2</f>
        <v>0</v>
      </c>
      <c r="Z3" s="11">
        <f>'Rain Totals'!Z2</f>
        <v>0</v>
      </c>
      <c r="AA3" s="11">
        <f>'Rain Totals'!AA2</f>
        <v>0</v>
      </c>
      <c r="AB3" s="11">
        <f>'Rain Totals'!AB2</f>
        <v>0</v>
      </c>
    </row>
    <row r="4" spans="1:28" x14ac:dyDescent="0.2">
      <c r="A4" s="8" t="str">
        <f>Data!A271</f>
        <v>.ET 27</v>
      </c>
      <c r="B4" s="9">
        <f>IFERROR(VLOOKUP($A4,#REF!,34,FALSE),)</f>
        <v>0</v>
      </c>
      <c r="C4" s="9">
        <f>IFERROR(VLOOKUP($A4,#REF!,2,FALSE),)</f>
        <v>0</v>
      </c>
      <c r="D4" s="9">
        <f>IFERROR(VLOOKUP($A4,#REF!,3,FALSE),)</f>
        <v>0</v>
      </c>
      <c r="E4" s="9">
        <f>IFERROR(VLOOKUP($A4,#REF!,4,FALSE),)</f>
        <v>0</v>
      </c>
      <c r="F4" s="9">
        <f>IFERROR(VLOOKUP($A4,#REF!,6,FALSE),)</f>
        <v>0</v>
      </c>
      <c r="G4" s="9">
        <f>IFERROR(VLOOKUP($A4,#REF!,7,FALSE),)</f>
        <v>0</v>
      </c>
      <c r="H4" s="8">
        <f>IFERROR(VLOOKUP($A4,#REF!,8,FALSE),)</f>
        <v>0</v>
      </c>
      <c r="I4" s="8">
        <f>IFERROR(VLOOKUP($A4,#REF!,9,FALSE),)</f>
        <v>0</v>
      </c>
      <c r="J4" s="8">
        <f>IFERROR(VLOOKUP($A4,#REF!,10,FALSE),)</f>
        <v>0</v>
      </c>
      <c r="K4" s="8">
        <f>IFERROR(VLOOKUP($A4,#REF!,11,FALSE),)</f>
        <v>0</v>
      </c>
      <c r="L4" s="8">
        <f>IFERROR(VLOOKUP($A4,#REF!,12,FALSE),)</f>
        <v>0</v>
      </c>
      <c r="M4" s="8">
        <f>IFERROR(VLOOKUP($A4,#REF!,13,FALSE),)</f>
        <v>0</v>
      </c>
      <c r="N4" s="8">
        <f>IFERROR(VLOOKUP($A4,#REF!,14,FALSE),)</f>
        <v>0</v>
      </c>
      <c r="O4" s="8">
        <f>IFERROR(VLOOKUP($A4,#REF!,15,FALSE),)</f>
        <v>0</v>
      </c>
      <c r="P4" s="8">
        <f>IFERROR(VLOOKUP($A4,#REF!,16,FALSE),)</f>
        <v>0</v>
      </c>
      <c r="Q4" s="8">
        <f>IFERROR(VLOOKUP($A4,#REF!,17,FALSE),)</f>
        <v>0</v>
      </c>
      <c r="R4" s="8">
        <f>IFERROR(VLOOKUP($A4,#REF!,18,FALSE),)</f>
        <v>0</v>
      </c>
      <c r="S4" s="8">
        <f>IFERROR(VLOOKUP($A4,#REF!,19,FALSE),)</f>
        <v>0</v>
      </c>
      <c r="T4" s="8">
        <f>IFERROR(VLOOKUP($A4,#REF!,20,FALSE),)</f>
        <v>0</v>
      </c>
      <c r="U4" s="8">
        <f>IFERROR(VLOOKUP($A4,#REF!,21,FALSE),)</f>
        <v>0</v>
      </c>
      <c r="V4" s="8">
        <f>IFERROR(VLOOKUP($A4,#REF!,22,FALSE),)</f>
        <v>0</v>
      </c>
      <c r="W4" s="8">
        <f>IFERROR(VLOOKUP($A4,#REF!,23,FALSE),)</f>
        <v>0</v>
      </c>
      <c r="X4" s="8">
        <f>IFERROR(VLOOKUP($A4,#REF!,24,FALSE),)</f>
        <v>0</v>
      </c>
      <c r="Y4" s="8">
        <f>IFERROR(VLOOKUP($A4,#REF!,25,FALSE),)</f>
        <v>0</v>
      </c>
      <c r="Z4" s="8">
        <f>IFERROR(VLOOKUP($A4,#REF!,26,FALSE),)</f>
        <v>0</v>
      </c>
      <c r="AA4" s="8">
        <f>IFERROR(VLOOKUP($A4,#REF!,27,FALSE),)</f>
        <v>0</v>
      </c>
      <c r="AB4" s="8">
        <f>IFERROR(VLOOKUP($A4,#REF!,28,FALSE),)</f>
        <v>0</v>
      </c>
    </row>
    <row r="5" spans="1:28" x14ac:dyDescent="0.2">
      <c r="A5" s="8">
        <f>Data!A272</f>
        <v>0</v>
      </c>
      <c r="B5" s="9">
        <f>IFERROR(VLOOKUP($A5,#REF!,34,FALSE),)</f>
        <v>0</v>
      </c>
      <c r="C5" s="9">
        <f>IFERROR(VLOOKUP($A5,#REF!,2,FALSE),)</f>
        <v>0</v>
      </c>
      <c r="D5" s="9">
        <f>IFERROR(VLOOKUP($A5,#REF!,3,FALSE),)</f>
        <v>0</v>
      </c>
      <c r="E5" s="9">
        <f>IFERROR(VLOOKUP($A5,#REF!,4,FALSE),)</f>
        <v>0</v>
      </c>
      <c r="F5" s="9">
        <f>IFERROR(VLOOKUP($A5,#REF!,6,FALSE),)</f>
        <v>0</v>
      </c>
      <c r="G5" s="9">
        <f>IFERROR(VLOOKUP($A5,#REF!,7,FALSE),)</f>
        <v>0</v>
      </c>
      <c r="H5" s="8">
        <f>IFERROR(VLOOKUP($A5,#REF!,8,FALSE),)</f>
        <v>0</v>
      </c>
      <c r="I5" s="8">
        <f>IFERROR(VLOOKUP($A5,#REF!,9,FALSE),)</f>
        <v>0</v>
      </c>
      <c r="J5" s="8">
        <f>IFERROR(VLOOKUP($A5,#REF!,10,FALSE),)</f>
        <v>0</v>
      </c>
      <c r="K5" s="8">
        <f>IFERROR(VLOOKUP($A5,#REF!,11,FALSE),)</f>
        <v>0</v>
      </c>
      <c r="L5" s="8">
        <f>IFERROR(VLOOKUP($A5,#REF!,12,FALSE),)</f>
        <v>0</v>
      </c>
      <c r="M5" s="8">
        <f>IFERROR(VLOOKUP($A5,#REF!,13,FALSE),)</f>
        <v>0</v>
      </c>
      <c r="N5" s="8">
        <f>IFERROR(VLOOKUP($A5,#REF!,14,FALSE),)</f>
        <v>0</v>
      </c>
      <c r="O5" s="8">
        <f>IFERROR(VLOOKUP($A5,#REF!,15,FALSE),)</f>
        <v>0</v>
      </c>
      <c r="P5" s="8">
        <f>IFERROR(VLOOKUP($A5,#REF!,16,FALSE),)</f>
        <v>0</v>
      </c>
      <c r="Q5" s="8">
        <f>IFERROR(VLOOKUP($A5,#REF!,17,FALSE),)</f>
        <v>0</v>
      </c>
      <c r="R5" s="8">
        <f>IFERROR(VLOOKUP($A5,#REF!,18,FALSE),)</f>
        <v>0</v>
      </c>
      <c r="S5" s="8">
        <f>IFERROR(VLOOKUP($A5,#REF!,19,FALSE),)</f>
        <v>0</v>
      </c>
      <c r="T5" s="8">
        <f>IFERROR(VLOOKUP($A5,#REF!,20,FALSE),)</f>
        <v>0</v>
      </c>
      <c r="U5" s="8">
        <f>IFERROR(VLOOKUP($A5,#REF!,21,FALSE),)</f>
        <v>0</v>
      </c>
      <c r="V5" s="8">
        <f>IFERROR(VLOOKUP($A5,#REF!,22,FALSE),)</f>
        <v>0</v>
      </c>
      <c r="W5" s="8">
        <f>IFERROR(VLOOKUP($A5,#REF!,23,FALSE),)</f>
        <v>0</v>
      </c>
      <c r="X5" s="8">
        <f>IFERROR(VLOOKUP($A5,#REF!,24,FALSE),)</f>
        <v>0</v>
      </c>
      <c r="Y5" s="8">
        <f>IFERROR(VLOOKUP($A5,#REF!,25,FALSE),)</f>
        <v>0</v>
      </c>
      <c r="Z5" s="8">
        <f>IFERROR(VLOOKUP($A5,#REF!,26,FALSE),)</f>
        <v>0</v>
      </c>
      <c r="AA5" s="8">
        <f>IFERROR(VLOOKUP($A5,#REF!,27,FALSE),)</f>
        <v>0</v>
      </c>
      <c r="AB5" s="8">
        <f>IFERROR(VLOOKUP($A5,#REF!,28,FALSE),)</f>
        <v>0</v>
      </c>
    </row>
    <row r="6" spans="1:28" x14ac:dyDescent="0.2">
      <c r="A6" s="8">
        <f>Data!A273</f>
        <v>0</v>
      </c>
      <c r="B6" s="9">
        <f>IFERROR(VLOOKUP($A6,#REF!,34,FALSE),)</f>
        <v>0</v>
      </c>
      <c r="C6" s="9">
        <f>IFERROR(VLOOKUP($A6,#REF!,2,FALSE),)</f>
        <v>0</v>
      </c>
      <c r="D6" s="9">
        <f>IFERROR(VLOOKUP($A6,#REF!,3,FALSE),)</f>
        <v>0</v>
      </c>
      <c r="E6" s="9">
        <f>IFERROR(VLOOKUP($A6,#REF!,4,FALSE),)</f>
        <v>0</v>
      </c>
      <c r="F6" s="9">
        <f>IFERROR(VLOOKUP($A6,#REF!,6,FALSE),)</f>
        <v>0</v>
      </c>
      <c r="G6" s="9">
        <f>IFERROR(VLOOKUP($A6,#REF!,7,FALSE),)</f>
        <v>0</v>
      </c>
      <c r="H6" s="8">
        <f>IFERROR(VLOOKUP($A6,#REF!,8,FALSE),)</f>
        <v>0</v>
      </c>
      <c r="I6" s="8">
        <f>IFERROR(VLOOKUP($A6,#REF!,9,FALSE),)</f>
        <v>0</v>
      </c>
      <c r="J6" s="8">
        <f>IFERROR(VLOOKUP($A6,#REF!,10,FALSE),)</f>
        <v>0</v>
      </c>
      <c r="K6" s="8">
        <f>IFERROR(VLOOKUP($A6,#REF!,11,FALSE),)</f>
        <v>0</v>
      </c>
      <c r="L6" s="8">
        <f>IFERROR(VLOOKUP($A6,#REF!,12,FALSE),)</f>
        <v>0</v>
      </c>
      <c r="M6" s="8">
        <f>IFERROR(VLOOKUP($A6,#REF!,13,FALSE),)</f>
        <v>0</v>
      </c>
      <c r="N6" s="8">
        <f>IFERROR(VLOOKUP($A6,#REF!,14,FALSE),)</f>
        <v>0</v>
      </c>
      <c r="O6" s="8">
        <f>IFERROR(VLOOKUP($A6,#REF!,15,FALSE),)</f>
        <v>0</v>
      </c>
      <c r="P6" s="8">
        <f>IFERROR(VLOOKUP($A6,#REF!,16,FALSE),)</f>
        <v>0</v>
      </c>
      <c r="Q6" s="8">
        <f>IFERROR(VLOOKUP($A6,#REF!,17,FALSE),)</f>
        <v>0</v>
      </c>
      <c r="R6" s="8">
        <f>IFERROR(VLOOKUP($A6,#REF!,18,FALSE),)</f>
        <v>0</v>
      </c>
      <c r="S6" s="8">
        <f>IFERROR(VLOOKUP($A6,#REF!,19,FALSE),)</f>
        <v>0</v>
      </c>
      <c r="T6" s="8">
        <f>IFERROR(VLOOKUP($A6,#REF!,20,FALSE),)</f>
        <v>0</v>
      </c>
      <c r="U6" s="8">
        <f>IFERROR(VLOOKUP($A6,#REF!,21,FALSE),)</f>
        <v>0</v>
      </c>
      <c r="V6" s="8">
        <f>IFERROR(VLOOKUP($A6,#REF!,22,FALSE),)</f>
        <v>0</v>
      </c>
      <c r="W6" s="8">
        <f>IFERROR(VLOOKUP($A6,#REF!,23,FALSE),)</f>
        <v>0</v>
      </c>
      <c r="X6" s="8">
        <f>IFERROR(VLOOKUP($A6,#REF!,24,FALSE),)</f>
        <v>0</v>
      </c>
      <c r="Y6" s="8">
        <f>IFERROR(VLOOKUP($A6,#REF!,25,FALSE),)</f>
        <v>0</v>
      </c>
      <c r="Z6" s="8">
        <f>IFERROR(VLOOKUP($A6,#REF!,26,FALSE),)</f>
        <v>0</v>
      </c>
      <c r="AA6" s="8">
        <f>IFERROR(VLOOKUP($A6,#REF!,27,FALSE),)</f>
        <v>0</v>
      </c>
      <c r="AB6" s="8">
        <f>IFERROR(VLOOKUP($A6,#REF!,28,FALSE),)</f>
        <v>0</v>
      </c>
    </row>
    <row r="7" spans="1:28" x14ac:dyDescent="0.2">
      <c r="A7" s="8">
        <f>Data!A274</f>
        <v>0</v>
      </c>
      <c r="B7" s="9">
        <f>IFERROR(VLOOKUP($A7,#REF!,34,FALSE),)</f>
        <v>0</v>
      </c>
      <c r="C7" s="9">
        <f>IFERROR(VLOOKUP($A7,#REF!,2,FALSE),)</f>
        <v>0</v>
      </c>
      <c r="D7" s="9">
        <f>IFERROR(VLOOKUP($A7,#REF!,3,FALSE),)</f>
        <v>0</v>
      </c>
      <c r="E7" s="9">
        <f>IFERROR(VLOOKUP($A7,#REF!,4,FALSE),)</f>
        <v>0</v>
      </c>
      <c r="F7" s="9">
        <f>IFERROR(VLOOKUP($A7,#REF!,6,FALSE),)</f>
        <v>0</v>
      </c>
      <c r="G7" s="9">
        <f>IFERROR(VLOOKUP($A7,#REF!,7,FALSE),)</f>
        <v>0</v>
      </c>
      <c r="H7" s="8">
        <f>IFERROR(VLOOKUP($A7,#REF!,8,FALSE),)</f>
        <v>0</v>
      </c>
      <c r="I7" s="8">
        <f>IFERROR(VLOOKUP($A7,#REF!,9,FALSE),)</f>
        <v>0</v>
      </c>
      <c r="J7" s="8">
        <f>IFERROR(VLOOKUP($A7,#REF!,10,FALSE),)</f>
        <v>0</v>
      </c>
      <c r="K7" s="8">
        <f>IFERROR(VLOOKUP($A7,#REF!,11,FALSE),)</f>
        <v>0</v>
      </c>
      <c r="L7" s="8">
        <f>IFERROR(VLOOKUP($A7,#REF!,12,FALSE),)</f>
        <v>0</v>
      </c>
      <c r="M7" s="8">
        <f>IFERROR(VLOOKUP($A7,#REF!,13,FALSE),)</f>
        <v>0</v>
      </c>
      <c r="N7" s="8">
        <f>IFERROR(VLOOKUP($A7,#REF!,14,FALSE),)</f>
        <v>0</v>
      </c>
      <c r="O7" s="8">
        <f>IFERROR(VLOOKUP($A7,#REF!,15,FALSE),)</f>
        <v>0</v>
      </c>
      <c r="P7" s="8">
        <f>IFERROR(VLOOKUP($A7,#REF!,16,FALSE),)</f>
        <v>0</v>
      </c>
      <c r="Q7" s="8">
        <f>IFERROR(VLOOKUP($A7,#REF!,17,FALSE),)</f>
        <v>0</v>
      </c>
      <c r="R7" s="8">
        <f>IFERROR(VLOOKUP($A7,#REF!,18,FALSE),)</f>
        <v>0</v>
      </c>
      <c r="S7" s="8">
        <f>IFERROR(VLOOKUP($A7,#REF!,19,FALSE),)</f>
        <v>0</v>
      </c>
      <c r="T7" s="8">
        <f>IFERROR(VLOOKUP($A7,#REF!,20,FALSE),)</f>
        <v>0</v>
      </c>
      <c r="U7" s="8">
        <f>IFERROR(VLOOKUP($A7,#REF!,21,FALSE),)</f>
        <v>0</v>
      </c>
      <c r="V7" s="8">
        <f>IFERROR(VLOOKUP($A7,#REF!,22,FALSE),)</f>
        <v>0</v>
      </c>
      <c r="W7" s="8">
        <f>IFERROR(VLOOKUP($A7,#REF!,23,FALSE),)</f>
        <v>0</v>
      </c>
      <c r="X7" s="8">
        <f>IFERROR(VLOOKUP($A7,#REF!,24,FALSE),)</f>
        <v>0</v>
      </c>
      <c r="Y7" s="8">
        <f>IFERROR(VLOOKUP($A7,#REF!,25,FALSE),)</f>
        <v>0</v>
      </c>
      <c r="Z7" s="8">
        <f>IFERROR(VLOOKUP($A7,#REF!,26,FALSE),)</f>
        <v>0</v>
      </c>
      <c r="AA7" s="8">
        <f>IFERROR(VLOOKUP($A7,#REF!,27,FALSE),)</f>
        <v>0</v>
      </c>
      <c r="AB7" s="8">
        <f>IFERROR(VLOOKUP($A7,#REF!,28,FALSE),)</f>
        <v>0</v>
      </c>
    </row>
    <row r="8" spans="1:28" x14ac:dyDescent="0.2">
      <c r="A8" s="8">
        <f>Data!A275</f>
        <v>0</v>
      </c>
      <c r="B8" s="9">
        <f>IFERROR(VLOOKUP($A8,#REF!,34,FALSE),)</f>
        <v>0</v>
      </c>
      <c r="C8" s="9">
        <f>IFERROR(VLOOKUP($A8,#REF!,2,FALSE),)</f>
        <v>0</v>
      </c>
      <c r="D8" s="9">
        <f>IFERROR(VLOOKUP($A8,#REF!,3,FALSE),)</f>
        <v>0</v>
      </c>
      <c r="E8" s="9">
        <f>IFERROR(VLOOKUP($A8,#REF!,4,FALSE),)</f>
        <v>0</v>
      </c>
      <c r="F8" s="9">
        <f>IFERROR(VLOOKUP($A8,#REF!,6,FALSE),)</f>
        <v>0</v>
      </c>
      <c r="G8" s="9">
        <f>IFERROR(VLOOKUP($A8,#REF!,7,FALSE),)</f>
        <v>0</v>
      </c>
      <c r="H8" s="8">
        <f>IFERROR(VLOOKUP($A8,#REF!,8,FALSE),)</f>
        <v>0</v>
      </c>
      <c r="I8" s="8">
        <f>IFERROR(VLOOKUP($A8,#REF!,9,FALSE),)</f>
        <v>0</v>
      </c>
      <c r="J8" s="8">
        <f>IFERROR(VLOOKUP($A8,#REF!,10,FALSE),)</f>
        <v>0</v>
      </c>
      <c r="K8" s="8">
        <f>IFERROR(VLOOKUP($A8,#REF!,11,FALSE),)</f>
        <v>0</v>
      </c>
      <c r="L8" s="8">
        <f>IFERROR(VLOOKUP($A8,#REF!,12,FALSE),)</f>
        <v>0</v>
      </c>
      <c r="M8" s="8">
        <f>IFERROR(VLOOKUP($A8,#REF!,13,FALSE),)</f>
        <v>0</v>
      </c>
      <c r="N8" s="8">
        <f>IFERROR(VLOOKUP($A8,#REF!,14,FALSE),)</f>
        <v>0</v>
      </c>
      <c r="O8" s="8">
        <f>IFERROR(VLOOKUP($A8,#REF!,15,FALSE),)</f>
        <v>0</v>
      </c>
      <c r="P8" s="8">
        <f>IFERROR(VLOOKUP($A8,#REF!,16,FALSE),)</f>
        <v>0</v>
      </c>
      <c r="Q8" s="8">
        <f>IFERROR(VLOOKUP($A8,#REF!,17,FALSE),)</f>
        <v>0</v>
      </c>
      <c r="R8" s="8">
        <f>IFERROR(VLOOKUP($A8,#REF!,18,FALSE),)</f>
        <v>0</v>
      </c>
      <c r="S8" s="8">
        <f>IFERROR(VLOOKUP($A8,#REF!,19,FALSE),)</f>
        <v>0</v>
      </c>
      <c r="T8" s="8">
        <f>IFERROR(VLOOKUP($A8,#REF!,20,FALSE),)</f>
        <v>0</v>
      </c>
      <c r="U8" s="8">
        <f>IFERROR(VLOOKUP($A8,#REF!,21,FALSE),)</f>
        <v>0</v>
      </c>
      <c r="V8" s="8">
        <f>IFERROR(VLOOKUP($A8,#REF!,22,FALSE),)</f>
        <v>0</v>
      </c>
      <c r="W8" s="8">
        <f>IFERROR(VLOOKUP($A8,#REF!,23,FALSE),)</f>
        <v>0</v>
      </c>
      <c r="X8" s="8">
        <f>IFERROR(VLOOKUP($A8,#REF!,24,FALSE),)</f>
        <v>0</v>
      </c>
      <c r="Y8" s="8">
        <f>IFERROR(VLOOKUP($A8,#REF!,25,FALSE),)</f>
        <v>0</v>
      </c>
      <c r="Z8" s="8">
        <f>IFERROR(VLOOKUP($A8,#REF!,26,FALSE),)</f>
        <v>0</v>
      </c>
      <c r="AA8" s="8">
        <f>IFERROR(VLOOKUP($A8,#REF!,27,FALSE),)</f>
        <v>0</v>
      </c>
      <c r="AB8" s="8">
        <f>IFERROR(VLOOKUP($A8,#REF!,28,FALSE),)</f>
        <v>0</v>
      </c>
    </row>
    <row r="9" spans="1:28" x14ac:dyDescent="0.2">
      <c r="A9" s="8">
        <f>Data!A276</f>
        <v>0</v>
      </c>
      <c r="B9" s="9">
        <f>IFERROR(VLOOKUP($A9,#REF!,34,FALSE),)</f>
        <v>0</v>
      </c>
      <c r="C9" s="9">
        <f>IFERROR(VLOOKUP($A9,#REF!,2,FALSE),)</f>
        <v>0</v>
      </c>
      <c r="D9" s="9">
        <f>IFERROR(VLOOKUP($A9,#REF!,3,FALSE),)</f>
        <v>0</v>
      </c>
      <c r="E9" s="9">
        <f>IFERROR(VLOOKUP($A9,#REF!,4,FALSE),)</f>
        <v>0</v>
      </c>
      <c r="F9" s="9">
        <f>IFERROR(VLOOKUP($A9,#REF!,6,FALSE),)</f>
        <v>0</v>
      </c>
      <c r="G9" s="9">
        <f>IFERROR(VLOOKUP($A9,#REF!,7,FALSE),)</f>
        <v>0</v>
      </c>
      <c r="H9" s="8">
        <f>IFERROR(VLOOKUP($A9,#REF!,8,FALSE),)</f>
        <v>0</v>
      </c>
      <c r="I9" s="8">
        <f>IFERROR(VLOOKUP($A9,#REF!,9,FALSE),)</f>
        <v>0</v>
      </c>
      <c r="J9" s="8">
        <f>IFERROR(VLOOKUP($A9,#REF!,10,FALSE),)</f>
        <v>0</v>
      </c>
      <c r="K9" s="8">
        <f>IFERROR(VLOOKUP($A9,#REF!,11,FALSE),)</f>
        <v>0</v>
      </c>
      <c r="L9" s="8">
        <f>IFERROR(VLOOKUP($A9,#REF!,12,FALSE),)</f>
        <v>0</v>
      </c>
      <c r="M9" s="8">
        <f>IFERROR(VLOOKUP($A9,#REF!,13,FALSE),)</f>
        <v>0</v>
      </c>
      <c r="N9" s="8">
        <f>IFERROR(VLOOKUP($A9,#REF!,14,FALSE),)</f>
        <v>0</v>
      </c>
      <c r="O9" s="8">
        <f>IFERROR(VLOOKUP($A9,#REF!,15,FALSE),)</f>
        <v>0</v>
      </c>
      <c r="P9" s="8">
        <f>IFERROR(VLOOKUP($A9,#REF!,16,FALSE),)</f>
        <v>0</v>
      </c>
      <c r="Q9" s="8">
        <f>IFERROR(VLOOKUP($A9,#REF!,17,FALSE),)</f>
        <v>0</v>
      </c>
      <c r="R9" s="8">
        <f>IFERROR(VLOOKUP($A9,#REF!,18,FALSE),)</f>
        <v>0</v>
      </c>
      <c r="S9" s="8">
        <f>IFERROR(VLOOKUP($A9,#REF!,19,FALSE),)</f>
        <v>0</v>
      </c>
      <c r="T9" s="8">
        <f>IFERROR(VLOOKUP($A9,#REF!,20,FALSE),)</f>
        <v>0</v>
      </c>
      <c r="U9" s="8">
        <f>IFERROR(VLOOKUP($A9,#REF!,21,FALSE),)</f>
        <v>0</v>
      </c>
      <c r="V9" s="8">
        <f>IFERROR(VLOOKUP($A9,#REF!,22,FALSE),)</f>
        <v>0</v>
      </c>
      <c r="W9" s="8">
        <f>IFERROR(VLOOKUP($A9,#REF!,23,FALSE),)</f>
        <v>0</v>
      </c>
      <c r="X9" s="8">
        <f>IFERROR(VLOOKUP($A9,#REF!,24,FALSE),)</f>
        <v>0</v>
      </c>
      <c r="Y9" s="8">
        <f>IFERROR(VLOOKUP($A9,#REF!,25,FALSE),)</f>
        <v>0</v>
      </c>
      <c r="Z9" s="8">
        <f>IFERROR(VLOOKUP($A9,#REF!,26,FALSE),)</f>
        <v>0</v>
      </c>
      <c r="AA9" s="8">
        <f>IFERROR(VLOOKUP($A9,#REF!,27,FALSE),)</f>
        <v>0</v>
      </c>
      <c r="AB9" s="8">
        <f>IFERROR(VLOOKUP($A9,#REF!,28,FALSE),)</f>
        <v>0</v>
      </c>
    </row>
    <row r="10" spans="1:28" x14ac:dyDescent="0.2">
      <c r="A10" s="8">
        <f>Data!A277</f>
        <v>0</v>
      </c>
      <c r="B10" s="9">
        <f>IFERROR(VLOOKUP($A10,#REF!,34,FALSE),)</f>
        <v>0</v>
      </c>
      <c r="C10" s="9">
        <f>IFERROR(VLOOKUP($A10,#REF!,2,FALSE),)</f>
        <v>0</v>
      </c>
      <c r="D10" s="9">
        <f>IFERROR(VLOOKUP($A10,#REF!,3,FALSE),)</f>
        <v>0</v>
      </c>
      <c r="E10" s="9">
        <f>IFERROR(VLOOKUP($A10,#REF!,4,FALSE),)</f>
        <v>0</v>
      </c>
      <c r="F10" s="9">
        <f>IFERROR(VLOOKUP($A10,#REF!,6,FALSE),)</f>
        <v>0</v>
      </c>
      <c r="G10" s="9">
        <f>IFERROR(VLOOKUP($A10,#REF!,7,FALSE),)</f>
        <v>0</v>
      </c>
      <c r="H10" s="8">
        <f>IFERROR(VLOOKUP($A10,#REF!,8,FALSE),)</f>
        <v>0</v>
      </c>
      <c r="I10" s="8">
        <f>IFERROR(VLOOKUP($A10,#REF!,9,FALSE),)</f>
        <v>0</v>
      </c>
      <c r="J10" s="8">
        <f>IFERROR(VLOOKUP($A10,#REF!,10,FALSE),)</f>
        <v>0</v>
      </c>
      <c r="K10" s="8">
        <f>IFERROR(VLOOKUP($A10,#REF!,11,FALSE),)</f>
        <v>0</v>
      </c>
      <c r="L10" s="8">
        <f>IFERROR(VLOOKUP($A10,#REF!,12,FALSE),)</f>
        <v>0</v>
      </c>
      <c r="M10" s="8">
        <f>IFERROR(VLOOKUP($A10,#REF!,13,FALSE),)</f>
        <v>0</v>
      </c>
      <c r="N10" s="8">
        <f>IFERROR(VLOOKUP($A10,#REF!,14,FALSE),)</f>
        <v>0</v>
      </c>
      <c r="O10" s="8">
        <f>IFERROR(VLOOKUP($A10,#REF!,15,FALSE),)</f>
        <v>0</v>
      </c>
      <c r="P10" s="8">
        <f>IFERROR(VLOOKUP($A10,#REF!,16,FALSE),)</f>
        <v>0</v>
      </c>
      <c r="Q10" s="8">
        <f>IFERROR(VLOOKUP($A10,#REF!,17,FALSE),)</f>
        <v>0</v>
      </c>
      <c r="R10" s="8">
        <f>IFERROR(VLOOKUP($A10,#REF!,18,FALSE),)</f>
        <v>0</v>
      </c>
      <c r="S10" s="8">
        <f>IFERROR(VLOOKUP($A10,#REF!,19,FALSE),)</f>
        <v>0</v>
      </c>
      <c r="T10" s="8">
        <f>IFERROR(VLOOKUP($A10,#REF!,20,FALSE),)</f>
        <v>0</v>
      </c>
      <c r="U10" s="8">
        <f>IFERROR(VLOOKUP($A10,#REF!,21,FALSE),)</f>
        <v>0</v>
      </c>
      <c r="V10" s="8">
        <f>IFERROR(VLOOKUP($A10,#REF!,22,FALSE),)</f>
        <v>0</v>
      </c>
      <c r="W10" s="8">
        <f>IFERROR(VLOOKUP($A10,#REF!,23,FALSE),)</f>
        <v>0</v>
      </c>
      <c r="X10" s="8">
        <f>IFERROR(VLOOKUP($A10,#REF!,24,FALSE),)</f>
        <v>0</v>
      </c>
      <c r="Y10" s="8">
        <f>IFERROR(VLOOKUP($A10,#REF!,25,FALSE),)</f>
        <v>0</v>
      </c>
      <c r="Z10" s="8">
        <f>IFERROR(VLOOKUP($A10,#REF!,26,FALSE),)</f>
        <v>0</v>
      </c>
      <c r="AA10" s="8">
        <f>IFERROR(VLOOKUP($A10,#REF!,27,FALSE),)</f>
        <v>0</v>
      </c>
      <c r="AB10" s="8">
        <f>IFERROR(VLOOKUP($A10,#REF!,28,FALSE),)</f>
        <v>0</v>
      </c>
    </row>
    <row r="11" spans="1:28" x14ac:dyDescent="0.2">
      <c r="A11" s="8">
        <f>Data!A278</f>
        <v>0</v>
      </c>
      <c r="B11" s="9">
        <f>IFERROR(VLOOKUP($A11,#REF!,34,FALSE),)</f>
        <v>0</v>
      </c>
      <c r="C11" s="9">
        <f>IFERROR(VLOOKUP($A11,#REF!,2,FALSE),)</f>
        <v>0</v>
      </c>
      <c r="D11" s="9">
        <f>IFERROR(VLOOKUP($A11,#REF!,3,FALSE),)</f>
        <v>0</v>
      </c>
      <c r="E11" s="9">
        <f>IFERROR(VLOOKUP($A11,#REF!,4,FALSE),)</f>
        <v>0</v>
      </c>
      <c r="F11" s="9">
        <f>IFERROR(VLOOKUP($A11,#REF!,6,FALSE),)</f>
        <v>0</v>
      </c>
      <c r="G11" s="9">
        <f>IFERROR(VLOOKUP($A11,#REF!,7,FALSE),)</f>
        <v>0</v>
      </c>
      <c r="H11" s="8">
        <f>IFERROR(VLOOKUP($A11,#REF!,8,FALSE),)</f>
        <v>0</v>
      </c>
      <c r="I11" s="8">
        <f>IFERROR(VLOOKUP($A11,#REF!,9,FALSE),)</f>
        <v>0</v>
      </c>
      <c r="J11" s="8">
        <f>IFERROR(VLOOKUP($A11,#REF!,10,FALSE),)</f>
        <v>0</v>
      </c>
      <c r="K11" s="8">
        <f>IFERROR(VLOOKUP($A11,#REF!,11,FALSE),)</f>
        <v>0</v>
      </c>
      <c r="L11" s="8">
        <f>IFERROR(VLOOKUP($A11,#REF!,12,FALSE),)</f>
        <v>0</v>
      </c>
      <c r="M11" s="8">
        <f>IFERROR(VLOOKUP($A11,#REF!,13,FALSE),)</f>
        <v>0</v>
      </c>
      <c r="N11" s="8">
        <f>IFERROR(VLOOKUP($A11,#REF!,14,FALSE),)</f>
        <v>0</v>
      </c>
      <c r="O11" s="8">
        <f>IFERROR(VLOOKUP($A11,#REF!,15,FALSE),)</f>
        <v>0</v>
      </c>
      <c r="P11" s="8">
        <f>IFERROR(VLOOKUP($A11,#REF!,16,FALSE),)</f>
        <v>0</v>
      </c>
      <c r="Q11" s="8">
        <f>IFERROR(VLOOKUP($A11,#REF!,17,FALSE),)</f>
        <v>0</v>
      </c>
      <c r="R11" s="8">
        <f>IFERROR(VLOOKUP($A11,#REF!,18,FALSE),)</f>
        <v>0</v>
      </c>
      <c r="S11" s="8">
        <f>IFERROR(VLOOKUP($A11,#REF!,19,FALSE),)</f>
        <v>0</v>
      </c>
      <c r="T11" s="8">
        <f>IFERROR(VLOOKUP($A11,#REF!,20,FALSE),)</f>
        <v>0</v>
      </c>
      <c r="U11" s="8">
        <f>IFERROR(VLOOKUP($A11,#REF!,21,FALSE),)</f>
        <v>0</v>
      </c>
      <c r="V11" s="8">
        <f>IFERROR(VLOOKUP($A11,#REF!,22,FALSE),)</f>
        <v>0</v>
      </c>
      <c r="W11" s="8">
        <f>IFERROR(VLOOKUP($A11,#REF!,23,FALSE),)</f>
        <v>0</v>
      </c>
      <c r="X11" s="8">
        <f>IFERROR(VLOOKUP($A11,#REF!,24,FALSE),)</f>
        <v>0</v>
      </c>
      <c r="Y11" s="8">
        <f>IFERROR(VLOOKUP($A11,#REF!,25,FALSE),)</f>
        <v>0</v>
      </c>
      <c r="Z11" s="8">
        <f>IFERROR(VLOOKUP($A11,#REF!,26,FALSE),)</f>
        <v>0</v>
      </c>
      <c r="AA11" s="8">
        <f>IFERROR(VLOOKUP($A11,#REF!,27,FALSE),)</f>
        <v>0</v>
      </c>
      <c r="AB11" s="8">
        <f>IFERROR(VLOOKUP($A11,#REF!,28,FALSE),)</f>
        <v>0</v>
      </c>
    </row>
    <row r="12" spans="1:28" x14ac:dyDescent="0.2">
      <c r="A12" s="8">
        <f>Data!A279</f>
        <v>0</v>
      </c>
      <c r="B12" s="9">
        <f>IFERROR(VLOOKUP($A12,#REF!,34,FALSE),)</f>
        <v>0</v>
      </c>
      <c r="C12" s="9">
        <f>IFERROR(VLOOKUP($A12,#REF!,2,FALSE),)</f>
        <v>0</v>
      </c>
      <c r="D12" s="9">
        <f>IFERROR(VLOOKUP($A12,#REF!,3,FALSE),)</f>
        <v>0</v>
      </c>
      <c r="E12" s="9">
        <f>IFERROR(VLOOKUP($A12,#REF!,4,FALSE),)</f>
        <v>0</v>
      </c>
      <c r="F12" s="9">
        <f>IFERROR(VLOOKUP($A12,#REF!,6,FALSE),)</f>
        <v>0</v>
      </c>
      <c r="G12" s="9">
        <f>IFERROR(VLOOKUP($A12,#REF!,7,FALSE),)</f>
        <v>0</v>
      </c>
      <c r="H12" s="8">
        <f>IFERROR(VLOOKUP($A12,#REF!,8,FALSE),)</f>
        <v>0</v>
      </c>
      <c r="I12" s="8">
        <f>IFERROR(VLOOKUP($A12,#REF!,9,FALSE),)</f>
        <v>0</v>
      </c>
      <c r="J12" s="8">
        <f>IFERROR(VLOOKUP($A12,#REF!,10,FALSE),)</f>
        <v>0</v>
      </c>
      <c r="K12" s="8">
        <f>IFERROR(VLOOKUP($A12,#REF!,11,FALSE),)</f>
        <v>0</v>
      </c>
      <c r="L12" s="8">
        <f>IFERROR(VLOOKUP($A12,#REF!,12,FALSE),)</f>
        <v>0</v>
      </c>
      <c r="M12" s="8">
        <f>IFERROR(VLOOKUP($A12,#REF!,13,FALSE),)</f>
        <v>0</v>
      </c>
      <c r="N12" s="8">
        <f>IFERROR(VLOOKUP($A12,#REF!,14,FALSE),)</f>
        <v>0</v>
      </c>
      <c r="O12" s="8">
        <f>IFERROR(VLOOKUP($A12,#REF!,15,FALSE),)</f>
        <v>0</v>
      </c>
      <c r="P12" s="8">
        <f>IFERROR(VLOOKUP($A12,#REF!,16,FALSE),)</f>
        <v>0</v>
      </c>
      <c r="Q12" s="8">
        <f>IFERROR(VLOOKUP($A12,#REF!,17,FALSE),)</f>
        <v>0</v>
      </c>
      <c r="R12" s="8">
        <f>IFERROR(VLOOKUP($A12,#REF!,18,FALSE),)</f>
        <v>0</v>
      </c>
      <c r="S12" s="8">
        <f>IFERROR(VLOOKUP($A12,#REF!,19,FALSE),)</f>
        <v>0</v>
      </c>
      <c r="T12" s="8">
        <f>IFERROR(VLOOKUP($A12,#REF!,20,FALSE),)</f>
        <v>0</v>
      </c>
      <c r="U12" s="8">
        <f>IFERROR(VLOOKUP($A12,#REF!,21,FALSE),)</f>
        <v>0</v>
      </c>
      <c r="V12" s="8">
        <f>IFERROR(VLOOKUP($A12,#REF!,22,FALSE),)</f>
        <v>0</v>
      </c>
      <c r="W12" s="8">
        <f>IFERROR(VLOOKUP($A12,#REF!,23,FALSE),)</f>
        <v>0</v>
      </c>
      <c r="X12" s="8">
        <f>IFERROR(VLOOKUP($A12,#REF!,24,FALSE),)</f>
        <v>0</v>
      </c>
      <c r="Y12" s="8">
        <f>IFERROR(VLOOKUP($A12,#REF!,25,FALSE),)</f>
        <v>0</v>
      </c>
      <c r="Z12" s="8">
        <f>IFERROR(VLOOKUP($A12,#REF!,26,FALSE),)</f>
        <v>0</v>
      </c>
      <c r="AA12" s="8">
        <f>IFERROR(VLOOKUP($A12,#REF!,27,FALSE),)</f>
        <v>0</v>
      </c>
      <c r="AB12" s="8">
        <f>IFERROR(VLOOKUP($A12,#REF!,28,FALSE),)</f>
        <v>0</v>
      </c>
    </row>
    <row r="13" spans="1:28" x14ac:dyDescent="0.2">
      <c r="A13" s="8">
        <f>Data!A280</f>
        <v>0</v>
      </c>
      <c r="B13" s="9">
        <f>IFERROR(VLOOKUP($A13,#REF!,34,FALSE),)</f>
        <v>0</v>
      </c>
      <c r="C13" s="9">
        <f>IFERROR(VLOOKUP($A13,#REF!,2,FALSE),)</f>
        <v>0</v>
      </c>
      <c r="D13" s="9">
        <f>IFERROR(VLOOKUP($A13,#REF!,3,FALSE),)</f>
        <v>0</v>
      </c>
      <c r="E13" s="9">
        <f>IFERROR(VLOOKUP($A13,#REF!,4,FALSE),)</f>
        <v>0</v>
      </c>
      <c r="F13" s="9">
        <f>IFERROR(VLOOKUP($A13,#REF!,6,FALSE),)</f>
        <v>0</v>
      </c>
      <c r="G13" s="9">
        <f>IFERROR(VLOOKUP($A13,#REF!,7,FALSE),)</f>
        <v>0</v>
      </c>
      <c r="H13" s="8">
        <f>IFERROR(VLOOKUP($A13,#REF!,8,FALSE),)</f>
        <v>0</v>
      </c>
      <c r="I13" s="8">
        <f>IFERROR(VLOOKUP($A13,#REF!,9,FALSE),)</f>
        <v>0</v>
      </c>
      <c r="J13" s="8">
        <f>IFERROR(VLOOKUP($A13,#REF!,10,FALSE),)</f>
        <v>0</v>
      </c>
      <c r="K13" s="8">
        <f>IFERROR(VLOOKUP($A13,#REF!,11,FALSE),)</f>
        <v>0</v>
      </c>
      <c r="L13" s="8">
        <f>IFERROR(VLOOKUP($A13,#REF!,12,FALSE),)</f>
        <v>0</v>
      </c>
      <c r="M13" s="8">
        <f>IFERROR(VLOOKUP($A13,#REF!,13,FALSE),)</f>
        <v>0</v>
      </c>
      <c r="N13" s="8">
        <f>IFERROR(VLOOKUP($A13,#REF!,14,FALSE),)</f>
        <v>0</v>
      </c>
      <c r="O13" s="8">
        <f>IFERROR(VLOOKUP($A13,#REF!,15,FALSE),)</f>
        <v>0</v>
      </c>
      <c r="P13" s="8">
        <f>IFERROR(VLOOKUP($A13,#REF!,16,FALSE),)</f>
        <v>0</v>
      </c>
      <c r="Q13" s="8">
        <f>IFERROR(VLOOKUP($A13,#REF!,17,FALSE),)</f>
        <v>0</v>
      </c>
      <c r="R13" s="8">
        <f>IFERROR(VLOOKUP($A13,#REF!,18,FALSE),)</f>
        <v>0</v>
      </c>
      <c r="S13" s="8">
        <f>IFERROR(VLOOKUP($A13,#REF!,19,FALSE),)</f>
        <v>0</v>
      </c>
      <c r="T13" s="8">
        <f>IFERROR(VLOOKUP($A13,#REF!,20,FALSE),)</f>
        <v>0</v>
      </c>
      <c r="U13" s="8">
        <f>IFERROR(VLOOKUP($A13,#REF!,21,FALSE),)</f>
        <v>0</v>
      </c>
      <c r="V13" s="8">
        <f>IFERROR(VLOOKUP($A13,#REF!,22,FALSE),)</f>
        <v>0</v>
      </c>
      <c r="W13" s="8">
        <f>IFERROR(VLOOKUP($A13,#REF!,23,FALSE),)</f>
        <v>0</v>
      </c>
      <c r="X13" s="8">
        <f>IFERROR(VLOOKUP($A13,#REF!,24,FALSE),)</f>
        <v>0</v>
      </c>
      <c r="Y13" s="8">
        <f>IFERROR(VLOOKUP($A13,#REF!,25,FALSE),)</f>
        <v>0</v>
      </c>
      <c r="Z13" s="8">
        <f>IFERROR(VLOOKUP($A13,#REF!,26,FALSE),)</f>
        <v>0</v>
      </c>
      <c r="AA13" s="8">
        <f>IFERROR(VLOOKUP($A13,#REF!,27,FALSE),)</f>
        <v>0</v>
      </c>
      <c r="AB13" s="8">
        <f>IFERROR(VLOOKUP($A13,#REF!,28,FALSE),)</f>
        <v>0</v>
      </c>
    </row>
    <row r="14" spans="1:28" x14ac:dyDescent="0.2">
      <c r="A14" s="10"/>
    </row>
    <row r="17" spans="21:21" x14ac:dyDescent="0.2">
      <c r="U17" s="1"/>
    </row>
    <row r="18" spans="21:21" x14ac:dyDescent="0.2">
      <c r="U18" s="23"/>
    </row>
    <row r="19" spans="21:21" x14ac:dyDescent="0.2">
      <c r="U19" s="23"/>
    </row>
  </sheetData>
  <pageMargins left="0.7" right="0.7" top="0.75" bottom="0.75" header="0.3" footer="0.3"/>
  <pageSetup scale="87" orientation="landscape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F7F02-FB12-46FA-A0C4-71E626BB5033}">
  <sheetPr>
    <tabColor theme="9" tint="0.39997558519241921"/>
    <pageSetUpPr fitToPage="1"/>
  </sheetPr>
  <dimension ref="A1:AB19"/>
  <sheetViews>
    <sheetView workbookViewId="0"/>
  </sheetViews>
  <sheetFormatPr defaultColWidth="9.14453125" defaultRowHeight="15" x14ac:dyDescent="0.2"/>
  <cols>
    <col min="1" max="5" width="8.47265625" customWidth="1"/>
    <col min="6" max="6" width="11.703125" bestFit="1" customWidth="1"/>
    <col min="7" max="7" width="16.6796875" bestFit="1" customWidth="1"/>
    <col min="8" max="8" width="12.23828125" bestFit="1" customWidth="1"/>
    <col min="9" max="11" width="10.22265625" customWidth="1"/>
    <col min="12" max="12" width="9.01171875" customWidth="1"/>
    <col min="13" max="15" width="10.22265625" customWidth="1"/>
    <col min="16" max="16" width="9.01171875" customWidth="1"/>
    <col min="17" max="17" width="9.68359375" customWidth="1"/>
    <col min="18" max="20" width="10.22265625" customWidth="1"/>
    <col min="21" max="21" width="9.68359375" customWidth="1"/>
    <col min="22" max="24" width="10.22265625" customWidth="1"/>
    <col min="25" max="25" width="9.01171875" customWidth="1"/>
    <col min="26" max="28" width="10.22265625" customWidth="1"/>
  </cols>
  <sheetData>
    <row r="1" spans="1:28" ht="19.5" thickBot="1" x14ac:dyDescent="0.3">
      <c r="A1" s="7">
        <f>E4</f>
        <v>0</v>
      </c>
      <c r="B1" s="6"/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0.23</v>
      </c>
      <c r="C3" s="12"/>
      <c r="D3" s="14"/>
      <c r="E3" s="12"/>
      <c r="F3" s="12"/>
      <c r="G3" s="12"/>
      <c r="H3" s="11">
        <f>'Rain Totals'!H2</f>
        <v>0</v>
      </c>
      <c r="I3" s="11">
        <f>'Rain Totals'!I2</f>
        <v>0.03</v>
      </c>
      <c r="J3" s="11">
        <f>'Rain Totals'!J2</f>
        <v>0</v>
      </c>
      <c r="K3" s="11">
        <f>'Rain Totals'!K2</f>
        <v>0</v>
      </c>
      <c r="L3" s="11">
        <f>'Rain Totals'!L2</f>
        <v>0.2</v>
      </c>
      <c r="M3" s="11">
        <f>'Rain Totals'!M2</f>
        <v>0</v>
      </c>
      <c r="N3" s="11">
        <f>'Rain Totals'!N2</f>
        <v>0</v>
      </c>
      <c r="O3" s="11">
        <f>'Rain Totals'!O2</f>
        <v>0</v>
      </c>
      <c r="P3" s="11">
        <f>'Rain Totals'!P2</f>
        <v>0</v>
      </c>
      <c r="Q3" s="11">
        <f>'Rain Totals'!Q2</f>
        <v>0</v>
      </c>
      <c r="R3" s="11">
        <f>'Rain Totals'!R2</f>
        <v>0</v>
      </c>
      <c r="S3" s="11">
        <f>'Rain Totals'!S2</f>
        <v>0</v>
      </c>
      <c r="T3" s="11">
        <f>'Rain Totals'!T2</f>
        <v>0</v>
      </c>
      <c r="U3" s="11">
        <f>'Rain Totals'!U2</f>
        <v>0</v>
      </c>
      <c r="V3" s="11">
        <f>'Rain Totals'!V2</f>
        <v>0</v>
      </c>
      <c r="W3" s="11">
        <f>'Rain Totals'!W2</f>
        <v>0</v>
      </c>
      <c r="X3" s="11">
        <f>'Rain Totals'!X2</f>
        <v>0</v>
      </c>
      <c r="Y3" s="11">
        <f>'Rain Totals'!Y2</f>
        <v>0</v>
      </c>
      <c r="Z3" s="11">
        <f>'Rain Totals'!Z2</f>
        <v>0</v>
      </c>
      <c r="AA3" s="11">
        <f>'Rain Totals'!AA2</f>
        <v>0</v>
      </c>
      <c r="AB3" s="11">
        <f>'Rain Totals'!AB2</f>
        <v>0</v>
      </c>
    </row>
    <row r="4" spans="1:28" x14ac:dyDescent="0.2">
      <c r="A4" s="8" t="str">
        <f>Data!A281</f>
        <v>.ET 28</v>
      </c>
      <c r="B4" s="9">
        <f>IFERROR(VLOOKUP($A4,#REF!,34,FALSE),)</f>
        <v>0</v>
      </c>
      <c r="C4" s="9">
        <f>IFERROR(VLOOKUP($A4,#REF!,2,FALSE),)</f>
        <v>0</v>
      </c>
      <c r="D4" s="9">
        <f>IFERROR(VLOOKUP($A4,#REF!,3,FALSE),)</f>
        <v>0</v>
      </c>
      <c r="E4" s="9">
        <f>IFERROR(VLOOKUP($A4,#REF!,4,FALSE),)</f>
        <v>0</v>
      </c>
      <c r="F4" s="9">
        <f>IFERROR(VLOOKUP($A4,#REF!,6,FALSE),)</f>
        <v>0</v>
      </c>
      <c r="G4" s="9">
        <f>IFERROR(VLOOKUP($A4,#REF!,7,FALSE),)</f>
        <v>0</v>
      </c>
      <c r="H4" s="8">
        <f>IFERROR(VLOOKUP($A4,#REF!,8,FALSE),)</f>
        <v>0</v>
      </c>
      <c r="I4" s="8">
        <f>IFERROR(VLOOKUP($A4,#REF!,9,FALSE),)</f>
        <v>0</v>
      </c>
      <c r="J4" s="8">
        <f>IFERROR(VLOOKUP($A4,#REF!,10,FALSE),)</f>
        <v>0</v>
      </c>
      <c r="K4" s="8">
        <f>IFERROR(VLOOKUP($A4,#REF!,11,FALSE),)</f>
        <v>0</v>
      </c>
      <c r="L4" s="8">
        <f>IFERROR(VLOOKUP($A4,#REF!,12,FALSE),)</f>
        <v>0</v>
      </c>
      <c r="M4" s="8">
        <f>IFERROR(VLOOKUP($A4,#REF!,13,FALSE),)</f>
        <v>0</v>
      </c>
      <c r="N4" s="8">
        <f>IFERROR(VLOOKUP($A4,#REF!,14,FALSE),)</f>
        <v>0</v>
      </c>
      <c r="O4" s="8">
        <f>IFERROR(VLOOKUP($A4,#REF!,15,FALSE),)</f>
        <v>0</v>
      </c>
      <c r="P4" s="8">
        <f>IFERROR(VLOOKUP($A4,#REF!,16,FALSE),)</f>
        <v>0</v>
      </c>
      <c r="Q4" s="8">
        <f>IFERROR(VLOOKUP($A4,#REF!,17,FALSE),)</f>
        <v>0</v>
      </c>
      <c r="R4" s="8">
        <f>IFERROR(VLOOKUP($A4,#REF!,18,FALSE),)</f>
        <v>0</v>
      </c>
      <c r="S4" s="8">
        <f>IFERROR(VLOOKUP($A4,#REF!,19,FALSE),)</f>
        <v>0</v>
      </c>
      <c r="T4" s="8">
        <f>IFERROR(VLOOKUP($A4,#REF!,20,FALSE),)</f>
        <v>0</v>
      </c>
      <c r="U4" s="8">
        <f>IFERROR(VLOOKUP($A4,#REF!,21,FALSE),)</f>
        <v>0</v>
      </c>
      <c r="V4" s="8">
        <f>IFERROR(VLOOKUP($A4,#REF!,22,FALSE),)</f>
        <v>0</v>
      </c>
      <c r="W4" s="8">
        <f>IFERROR(VLOOKUP($A4,#REF!,23,FALSE),)</f>
        <v>0</v>
      </c>
      <c r="X4" s="8">
        <f>IFERROR(VLOOKUP($A4,#REF!,24,FALSE),)</f>
        <v>0</v>
      </c>
      <c r="Y4" s="8">
        <f>IFERROR(VLOOKUP($A4,#REF!,25,FALSE),)</f>
        <v>0</v>
      </c>
      <c r="Z4" s="8">
        <f>IFERROR(VLOOKUP($A4,#REF!,26,FALSE),)</f>
        <v>0</v>
      </c>
      <c r="AA4" s="8">
        <f>IFERROR(VLOOKUP($A4,#REF!,27,FALSE),)</f>
        <v>0</v>
      </c>
      <c r="AB4" s="8">
        <f>IFERROR(VLOOKUP($A4,#REF!,28,FALSE),)</f>
        <v>0</v>
      </c>
    </row>
    <row r="5" spans="1:28" x14ac:dyDescent="0.2">
      <c r="A5" s="8">
        <f>Data!A282</f>
        <v>0</v>
      </c>
      <c r="B5" s="9">
        <f>IFERROR(VLOOKUP($A5,#REF!,34,FALSE),)</f>
        <v>0</v>
      </c>
      <c r="C5" s="9">
        <f>IFERROR(VLOOKUP($A5,#REF!,2,FALSE),)</f>
        <v>0</v>
      </c>
      <c r="D5" s="9">
        <f>IFERROR(VLOOKUP($A5,#REF!,3,FALSE),)</f>
        <v>0</v>
      </c>
      <c r="E5" s="9">
        <f>IFERROR(VLOOKUP($A5,#REF!,4,FALSE),)</f>
        <v>0</v>
      </c>
      <c r="F5" s="9">
        <f>IFERROR(VLOOKUP($A5,#REF!,6,FALSE),)</f>
        <v>0</v>
      </c>
      <c r="G5" s="9">
        <f>IFERROR(VLOOKUP($A5,#REF!,7,FALSE),)</f>
        <v>0</v>
      </c>
      <c r="H5" s="8">
        <f>IFERROR(VLOOKUP($A5,#REF!,8,FALSE),)</f>
        <v>0</v>
      </c>
      <c r="I5" s="8">
        <f>IFERROR(VLOOKUP($A5,#REF!,9,FALSE),)</f>
        <v>0</v>
      </c>
      <c r="J5" s="8">
        <f>IFERROR(VLOOKUP($A5,#REF!,10,FALSE),)</f>
        <v>0</v>
      </c>
      <c r="K5" s="8">
        <f>IFERROR(VLOOKUP($A5,#REF!,11,FALSE),)</f>
        <v>0</v>
      </c>
      <c r="L5" s="8">
        <f>IFERROR(VLOOKUP($A5,#REF!,12,FALSE),)</f>
        <v>0</v>
      </c>
      <c r="M5" s="8">
        <f>IFERROR(VLOOKUP($A5,#REF!,13,FALSE),)</f>
        <v>0</v>
      </c>
      <c r="N5" s="8">
        <f>IFERROR(VLOOKUP($A5,#REF!,14,FALSE),)</f>
        <v>0</v>
      </c>
      <c r="O5" s="8">
        <f>IFERROR(VLOOKUP($A5,#REF!,15,FALSE),)</f>
        <v>0</v>
      </c>
      <c r="P5" s="8">
        <f>IFERROR(VLOOKUP($A5,#REF!,16,FALSE),)</f>
        <v>0</v>
      </c>
      <c r="Q5" s="8">
        <f>IFERROR(VLOOKUP($A5,#REF!,17,FALSE),)</f>
        <v>0</v>
      </c>
      <c r="R5" s="8">
        <f>IFERROR(VLOOKUP($A5,#REF!,18,FALSE),)</f>
        <v>0</v>
      </c>
      <c r="S5" s="8">
        <f>IFERROR(VLOOKUP($A5,#REF!,19,FALSE),)</f>
        <v>0</v>
      </c>
      <c r="T5" s="8">
        <f>IFERROR(VLOOKUP($A5,#REF!,20,FALSE),)</f>
        <v>0</v>
      </c>
      <c r="U5" s="8">
        <f>IFERROR(VLOOKUP($A5,#REF!,21,FALSE),)</f>
        <v>0</v>
      </c>
      <c r="V5" s="8">
        <f>IFERROR(VLOOKUP($A5,#REF!,22,FALSE),)</f>
        <v>0</v>
      </c>
      <c r="W5" s="8">
        <f>IFERROR(VLOOKUP($A5,#REF!,23,FALSE),)</f>
        <v>0</v>
      </c>
      <c r="X5" s="8">
        <f>IFERROR(VLOOKUP($A5,#REF!,24,FALSE),)</f>
        <v>0</v>
      </c>
      <c r="Y5" s="8">
        <f>IFERROR(VLOOKUP($A5,#REF!,25,FALSE),)</f>
        <v>0</v>
      </c>
      <c r="Z5" s="8">
        <f>IFERROR(VLOOKUP($A5,#REF!,26,FALSE),)</f>
        <v>0</v>
      </c>
      <c r="AA5" s="8">
        <f>IFERROR(VLOOKUP($A5,#REF!,27,FALSE),)</f>
        <v>0</v>
      </c>
      <c r="AB5" s="8">
        <f>IFERROR(VLOOKUP($A5,#REF!,28,FALSE),)</f>
        <v>0</v>
      </c>
    </row>
    <row r="6" spans="1:28" x14ac:dyDescent="0.2">
      <c r="A6" s="8">
        <f>Data!A283</f>
        <v>0</v>
      </c>
      <c r="B6" s="9">
        <f>IFERROR(VLOOKUP($A6,#REF!,34,FALSE),)</f>
        <v>0</v>
      </c>
      <c r="C6" s="9">
        <f>IFERROR(VLOOKUP($A6,#REF!,2,FALSE),)</f>
        <v>0</v>
      </c>
      <c r="D6" s="9">
        <f>IFERROR(VLOOKUP($A6,#REF!,3,FALSE),)</f>
        <v>0</v>
      </c>
      <c r="E6" s="9">
        <f>IFERROR(VLOOKUP($A6,#REF!,4,FALSE),)</f>
        <v>0</v>
      </c>
      <c r="F6" s="9">
        <f>IFERROR(VLOOKUP($A6,#REF!,6,FALSE),)</f>
        <v>0</v>
      </c>
      <c r="G6" s="9">
        <f>IFERROR(VLOOKUP($A6,#REF!,7,FALSE),)</f>
        <v>0</v>
      </c>
      <c r="H6" s="8">
        <f>IFERROR(VLOOKUP($A6,#REF!,8,FALSE),)</f>
        <v>0</v>
      </c>
      <c r="I6" s="8">
        <f>IFERROR(VLOOKUP($A6,#REF!,9,FALSE),)</f>
        <v>0</v>
      </c>
      <c r="J6" s="8">
        <f>IFERROR(VLOOKUP($A6,#REF!,10,FALSE),)</f>
        <v>0</v>
      </c>
      <c r="K6" s="8">
        <f>IFERROR(VLOOKUP($A6,#REF!,11,FALSE),)</f>
        <v>0</v>
      </c>
      <c r="L6" s="8">
        <f>IFERROR(VLOOKUP($A6,#REF!,12,FALSE),)</f>
        <v>0</v>
      </c>
      <c r="M6" s="8">
        <f>IFERROR(VLOOKUP($A6,#REF!,13,FALSE),)</f>
        <v>0</v>
      </c>
      <c r="N6" s="8">
        <f>IFERROR(VLOOKUP($A6,#REF!,14,FALSE),)</f>
        <v>0</v>
      </c>
      <c r="O6" s="8">
        <f>IFERROR(VLOOKUP($A6,#REF!,15,FALSE),)</f>
        <v>0</v>
      </c>
      <c r="P6" s="8">
        <f>IFERROR(VLOOKUP($A6,#REF!,16,FALSE),)</f>
        <v>0</v>
      </c>
      <c r="Q6" s="8">
        <f>IFERROR(VLOOKUP($A6,#REF!,17,FALSE),)</f>
        <v>0</v>
      </c>
      <c r="R6" s="8">
        <f>IFERROR(VLOOKUP($A6,#REF!,18,FALSE),)</f>
        <v>0</v>
      </c>
      <c r="S6" s="8">
        <f>IFERROR(VLOOKUP($A6,#REF!,19,FALSE),)</f>
        <v>0</v>
      </c>
      <c r="T6" s="8">
        <f>IFERROR(VLOOKUP($A6,#REF!,20,FALSE),)</f>
        <v>0</v>
      </c>
      <c r="U6" s="8">
        <f>IFERROR(VLOOKUP($A6,#REF!,21,FALSE),)</f>
        <v>0</v>
      </c>
      <c r="V6" s="8">
        <f>IFERROR(VLOOKUP($A6,#REF!,22,FALSE),)</f>
        <v>0</v>
      </c>
      <c r="W6" s="8">
        <f>IFERROR(VLOOKUP($A6,#REF!,23,FALSE),)</f>
        <v>0</v>
      </c>
      <c r="X6" s="8">
        <f>IFERROR(VLOOKUP($A6,#REF!,24,FALSE),)</f>
        <v>0</v>
      </c>
      <c r="Y6" s="8">
        <f>IFERROR(VLOOKUP($A6,#REF!,25,FALSE),)</f>
        <v>0</v>
      </c>
      <c r="Z6" s="8">
        <f>IFERROR(VLOOKUP($A6,#REF!,26,FALSE),)</f>
        <v>0</v>
      </c>
      <c r="AA6" s="8">
        <f>IFERROR(VLOOKUP($A6,#REF!,27,FALSE),)</f>
        <v>0</v>
      </c>
      <c r="AB6" s="8">
        <f>IFERROR(VLOOKUP($A6,#REF!,28,FALSE),)</f>
        <v>0</v>
      </c>
    </row>
    <row r="7" spans="1:28" x14ac:dyDescent="0.2">
      <c r="A7" s="8">
        <f>Data!A284</f>
        <v>0</v>
      </c>
      <c r="B7" s="9">
        <f>IFERROR(VLOOKUP($A7,#REF!,34,FALSE),)</f>
        <v>0</v>
      </c>
      <c r="C7" s="9">
        <f>IFERROR(VLOOKUP($A7,#REF!,2,FALSE),)</f>
        <v>0</v>
      </c>
      <c r="D7" s="9">
        <f>IFERROR(VLOOKUP($A7,#REF!,3,FALSE),)</f>
        <v>0</v>
      </c>
      <c r="E7" s="9">
        <f>IFERROR(VLOOKUP($A7,#REF!,4,FALSE),)</f>
        <v>0</v>
      </c>
      <c r="F7" s="9">
        <f>IFERROR(VLOOKUP($A7,#REF!,6,FALSE),)</f>
        <v>0</v>
      </c>
      <c r="G7" s="9">
        <f>IFERROR(VLOOKUP($A7,#REF!,7,FALSE),)</f>
        <v>0</v>
      </c>
      <c r="H7" s="8">
        <f>IFERROR(VLOOKUP($A7,#REF!,8,FALSE),)</f>
        <v>0</v>
      </c>
      <c r="I7" s="8">
        <f>IFERROR(VLOOKUP($A7,#REF!,9,FALSE),)</f>
        <v>0</v>
      </c>
      <c r="J7" s="8">
        <f>IFERROR(VLOOKUP($A7,#REF!,10,FALSE),)</f>
        <v>0</v>
      </c>
      <c r="K7" s="8">
        <f>IFERROR(VLOOKUP($A7,#REF!,11,FALSE),)</f>
        <v>0</v>
      </c>
      <c r="L7" s="8">
        <f>IFERROR(VLOOKUP($A7,#REF!,12,FALSE),)</f>
        <v>0</v>
      </c>
      <c r="M7" s="8">
        <f>IFERROR(VLOOKUP($A7,#REF!,13,FALSE),)</f>
        <v>0</v>
      </c>
      <c r="N7" s="8">
        <f>IFERROR(VLOOKUP($A7,#REF!,14,FALSE),)</f>
        <v>0</v>
      </c>
      <c r="O7" s="8">
        <f>IFERROR(VLOOKUP($A7,#REF!,15,FALSE),)</f>
        <v>0</v>
      </c>
      <c r="P7" s="8">
        <f>IFERROR(VLOOKUP($A7,#REF!,16,FALSE),)</f>
        <v>0</v>
      </c>
      <c r="Q7" s="8">
        <f>IFERROR(VLOOKUP($A7,#REF!,17,FALSE),)</f>
        <v>0</v>
      </c>
      <c r="R7" s="8">
        <f>IFERROR(VLOOKUP($A7,#REF!,18,FALSE),)</f>
        <v>0</v>
      </c>
      <c r="S7" s="8">
        <f>IFERROR(VLOOKUP($A7,#REF!,19,FALSE),)</f>
        <v>0</v>
      </c>
      <c r="T7" s="8">
        <f>IFERROR(VLOOKUP($A7,#REF!,20,FALSE),)</f>
        <v>0</v>
      </c>
      <c r="U7" s="8">
        <f>IFERROR(VLOOKUP($A7,#REF!,21,FALSE),)</f>
        <v>0</v>
      </c>
      <c r="V7" s="8">
        <f>IFERROR(VLOOKUP($A7,#REF!,22,FALSE),)</f>
        <v>0</v>
      </c>
      <c r="W7" s="8">
        <f>IFERROR(VLOOKUP($A7,#REF!,23,FALSE),)</f>
        <v>0</v>
      </c>
      <c r="X7" s="8">
        <f>IFERROR(VLOOKUP($A7,#REF!,24,FALSE),)</f>
        <v>0</v>
      </c>
      <c r="Y7" s="8">
        <f>IFERROR(VLOOKUP($A7,#REF!,25,FALSE),)</f>
        <v>0</v>
      </c>
      <c r="Z7" s="8">
        <f>IFERROR(VLOOKUP($A7,#REF!,26,FALSE),)</f>
        <v>0</v>
      </c>
      <c r="AA7" s="8">
        <f>IFERROR(VLOOKUP($A7,#REF!,27,FALSE),)</f>
        <v>0</v>
      </c>
      <c r="AB7" s="8">
        <f>IFERROR(VLOOKUP($A7,#REF!,28,FALSE),)</f>
        <v>0</v>
      </c>
    </row>
    <row r="8" spans="1:28" x14ac:dyDescent="0.2">
      <c r="A8" s="8">
        <f>Data!A285</f>
        <v>0</v>
      </c>
      <c r="B8" s="9">
        <f>IFERROR(VLOOKUP($A8,#REF!,34,FALSE),)</f>
        <v>0</v>
      </c>
      <c r="C8" s="9">
        <f>IFERROR(VLOOKUP($A8,#REF!,2,FALSE),)</f>
        <v>0</v>
      </c>
      <c r="D8" s="9">
        <f>IFERROR(VLOOKUP($A8,#REF!,3,FALSE),)</f>
        <v>0</v>
      </c>
      <c r="E8" s="9">
        <f>IFERROR(VLOOKUP($A8,#REF!,4,FALSE),)</f>
        <v>0</v>
      </c>
      <c r="F8" s="9">
        <f>IFERROR(VLOOKUP($A8,#REF!,6,FALSE),)</f>
        <v>0</v>
      </c>
      <c r="G8" s="9">
        <f>IFERROR(VLOOKUP($A8,#REF!,7,FALSE),)</f>
        <v>0</v>
      </c>
      <c r="H8" s="8">
        <f>IFERROR(VLOOKUP($A8,#REF!,8,FALSE),)</f>
        <v>0</v>
      </c>
      <c r="I8" s="8">
        <f>IFERROR(VLOOKUP($A8,#REF!,9,FALSE),)</f>
        <v>0</v>
      </c>
      <c r="J8" s="8">
        <f>IFERROR(VLOOKUP($A8,#REF!,10,FALSE),)</f>
        <v>0</v>
      </c>
      <c r="K8" s="8">
        <f>IFERROR(VLOOKUP($A8,#REF!,11,FALSE),)</f>
        <v>0</v>
      </c>
      <c r="L8" s="8">
        <f>IFERROR(VLOOKUP($A8,#REF!,12,FALSE),)</f>
        <v>0</v>
      </c>
      <c r="M8" s="8">
        <f>IFERROR(VLOOKUP($A8,#REF!,13,FALSE),)</f>
        <v>0</v>
      </c>
      <c r="N8" s="8">
        <f>IFERROR(VLOOKUP($A8,#REF!,14,FALSE),)</f>
        <v>0</v>
      </c>
      <c r="O8" s="8">
        <f>IFERROR(VLOOKUP($A8,#REF!,15,FALSE),)</f>
        <v>0</v>
      </c>
      <c r="P8" s="8">
        <f>IFERROR(VLOOKUP($A8,#REF!,16,FALSE),)</f>
        <v>0</v>
      </c>
      <c r="Q8" s="8">
        <f>IFERROR(VLOOKUP($A8,#REF!,17,FALSE),)</f>
        <v>0</v>
      </c>
      <c r="R8" s="8">
        <f>IFERROR(VLOOKUP($A8,#REF!,18,FALSE),)</f>
        <v>0</v>
      </c>
      <c r="S8" s="8">
        <f>IFERROR(VLOOKUP($A8,#REF!,19,FALSE),)</f>
        <v>0</v>
      </c>
      <c r="T8" s="8">
        <f>IFERROR(VLOOKUP($A8,#REF!,20,FALSE),)</f>
        <v>0</v>
      </c>
      <c r="U8" s="8">
        <f>IFERROR(VLOOKUP($A8,#REF!,21,FALSE),)</f>
        <v>0</v>
      </c>
      <c r="V8" s="8">
        <f>IFERROR(VLOOKUP($A8,#REF!,22,FALSE),)</f>
        <v>0</v>
      </c>
      <c r="W8" s="8">
        <f>IFERROR(VLOOKUP($A8,#REF!,23,FALSE),)</f>
        <v>0</v>
      </c>
      <c r="X8" s="8">
        <f>IFERROR(VLOOKUP($A8,#REF!,24,FALSE),)</f>
        <v>0</v>
      </c>
      <c r="Y8" s="8">
        <f>IFERROR(VLOOKUP($A8,#REF!,25,FALSE),)</f>
        <v>0</v>
      </c>
      <c r="Z8" s="8">
        <f>IFERROR(VLOOKUP($A8,#REF!,26,FALSE),)</f>
        <v>0</v>
      </c>
      <c r="AA8" s="8">
        <f>IFERROR(VLOOKUP($A8,#REF!,27,FALSE),)</f>
        <v>0</v>
      </c>
      <c r="AB8" s="8">
        <f>IFERROR(VLOOKUP($A8,#REF!,28,FALSE),)</f>
        <v>0</v>
      </c>
    </row>
    <row r="9" spans="1:28" x14ac:dyDescent="0.2">
      <c r="A9" s="8">
        <f>Data!A286</f>
        <v>0</v>
      </c>
      <c r="B9" s="9">
        <f>IFERROR(VLOOKUP($A9,#REF!,34,FALSE),)</f>
        <v>0</v>
      </c>
      <c r="C9" s="9">
        <f>IFERROR(VLOOKUP($A9,#REF!,2,FALSE),)</f>
        <v>0</v>
      </c>
      <c r="D9" s="9">
        <f>IFERROR(VLOOKUP($A9,#REF!,3,FALSE),)</f>
        <v>0</v>
      </c>
      <c r="E9" s="9">
        <f>IFERROR(VLOOKUP($A9,#REF!,4,FALSE),)</f>
        <v>0</v>
      </c>
      <c r="F9" s="9">
        <f>IFERROR(VLOOKUP($A9,#REF!,6,FALSE),)</f>
        <v>0</v>
      </c>
      <c r="G9" s="9">
        <f>IFERROR(VLOOKUP($A9,#REF!,7,FALSE),)</f>
        <v>0</v>
      </c>
      <c r="H9" s="8">
        <f>IFERROR(VLOOKUP($A9,#REF!,8,FALSE),)</f>
        <v>0</v>
      </c>
      <c r="I9" s="8">
        <f>IFERROR(VLOOKUP($A9,#REF!,9,FALSE),)</f>
        <v>0</v>
      </c>
      <c r="J9" s="8">
        <f>IFERROR(VLOOKUP($A9,#REF!,10,FALSE),)</f>
        <v>0</v>
      </c>
      <c r="K9" s="8">
        <f>IFERROR(VLOOKUP($A9,#REF!,11,FALSE),)</f>
        <v>0</v>
      </c>
      <c r="L9" s="8">
        <f>IFERROR(VLOOKUP($A9,#REF!,12,FALSE),)</f>
        <v>0</v>
      </c>
      <c r="M9" s="8">
        <f>IFERROR(VLOOKUP($A9,#REF!,13,FALSE),)</f>
        <v>0</v>
      </c>
      <c r="N9" s="8">
        <f>IFERROR(VLOOKUP($A9,#REF!,14,FALSE),)</f>
        <v>0</v>
      </c>
      <c r="O9" s="8">
        <f>IFERROR(VLOOKUP($A9,#REF!,15,FALSE),)</f>
        <v>0</v>
      </c>
      <c r="P9" s="8">
        <f>IFERROR(VLOOKUP($A9,#REF!,16,FALSE),)</f>
        <v>0</v>
      </c>
      <c r="Q9" s="8">
        <f>IFERROR(VLOOKUP($A9,#REF!,17,FALSE),)</f>
        <v>0</v>
      </c>
      <c r="R9" s="8">
        <f>IFERROR(VLOOKUP($A9,#REF!,18,FALSE),)</f>
        <v>0</v>
      </c>
      <c r="S9" s="8">
        <f>IFERROR(VLOOKUP($A9,#REF!,19,FALSE),)</f>
        <v>0</v>
      </c>
      <c r="T9" s="8">
        <f>IFERROR(VLOOKUP($A9,#REF!,20,FALSE),)</f>
        <v>0</v>
      </c>
      <c r="U9" s="8">
        <f>IFERROR(VLOOKUP($A9,#REF!,21,FALSE),)</f>
        <v>0</v>
      </c>
      <c r="V9" s="8">
        <f>IFERROR(VLOOKUP($A9,#REF!,22,FALSE),)</f>
        <v>0</v>
      </c>
      <c r="W9" s="8">
        <f>IFERROR(VLOOKUP($A9,#REF!,23,FALSE),)</f>
        <v>0</v>
      </c>
      <c r="X9" s="8">
        <f>IFERROR(VLOOKUP($A9,#REF!,24,FALSE),)</f>
        <v>0</v>
      </c>
      <c r="Y9" s="8">
        <f>IFERROR(VLOOKUP($A9,#REF!,25,FALSE),)</f>
        <v>0</v>
      </c>
      <c r="Z9" s="8">
        <f>IFERROR(VLOOKUP($A9,#REF!,26,FALSE),)</f>
        <v>0</v>
      </c>
      <c r="AA9" s="8">
        <f>IFERROR(VLOOKUP($A9,#REF!,27,FALSE),)</f>
        <v>0</v>
      </c>
      <c r="AB9" s="8">
        <f>IFERROR(VLOOKUP($A9,#REF!,28,FALSE),)</f>
        <v>0</v>
      </c>
    </row>
    <row r="10" spans="1:28" x14ac:dyDescent="0.2">
      <c r="A10" s="8">
        <f>Data!A287</f>
        <v>0</v>
      </c>
      <c r="B10" s="9">
        <f>IFERROR(VLOOKUP($A10,#REF!,34,FALSE),)</f>
        <v>0</v>
      </c>
      <c r="C10" s="9">
        <f>IFERROR(VLOOKUP($A10,#REF!,2,FALSE),)</f>
        <v>0</v>
      </c>
      <c r="D10" s="9">
        <f>IFERROR(VLOOKUP($A10,#REF!,3,FALSE),)</f>
        <v>0</v>
      </c>
      <c r="E10" s="9">
        <f>IFERROR(VLOOKUP($A10,#REF!,4,FALSE),)</f>
        <v>0</v>
      </c>
      <c r="F10" s="9">
        <f>IFERROR(VLOOKUP($A10,#REF!,6,FALSE),)</f>
        <v>0</v>
      </c>
      <c r="G10" s="9">
        <f>IFERROR(VLOOKUP($A10,#REF!,7,FALSE),)</f>
        <v>0</v>
      </c>
      <c r="H10" s="8">
        <f>IFERROR(VLOOKUP($A10,#REF!,8,FALSE),)</f>
        <v>0</v>
      </c>
      <c r="I10" s="8">
        <f>IFERROR(VLOOKUP($A10,#REF!,9,FALSE),)</f>
        <v>0</v>
      </c>
      <c r="J10" s="8">
        <f>IFERROR(VLOOKUP($A10,#REF!,10,FALSE),)</f>
        <v>0</v>
      </c>
      <c r="K10" s="8">
        <f>IFERROR(VLOOKUP($A10,#REF!,11,FALSE),)</f>
        <v>0</v>
      </c>
      <c r="L10" s="8">
        <f>IFERROR(VLOOKUP($A10,#REF!,12,FALSE),)</f>
        <v>0</v>
      </c>
      <c r="M10" s="8">
        <f>IFERROR(VLOOKUP($A10,#REF!,13,FALSE),)</f>
        <v>0</v>
      </c>
      <c r="N10" s="8">
        <f>IFERROR(VLOOKUP($A10,#REF!,14,FALSE),)</f>
        <v>0</v>
      </c>
      <c r="O10" s="8">
        <f>IFERROR(VLOOKUP($A10,#REF!,15,FALSE),)</f>
        <v>0</v>
      </c>
      <c r="P10" s="8">
        <f>IFERROR(VLOOKUP($A10,#REF!,16,FALSE),)</f>
        <v>0</v>
      </c>
      <c r="Q10" s="8">
        <f>IFERROR(VLOOKUP($A10,#REF!,17,FALSE),)</f>
        <v>0</v>
      </c>
      <c r="R10" s="8">
        <f>IFERROR(VLOOKUP($A10,#REF!,18,FALSE),)</f>
        <v>0</v>
      </c>
      <c r="S10" s="8">
        <f>IFERROR(VLOOKUP($A10,#REF!,19,FALSE),)</f>
        <v>0</v>
      </c>
      <c r="T10" s="8">
        <f>IFERROR(VLOOKUP($A10,#REF!,20,FALSE),)</f>
        <v>0</v>
      </c>
      <c r="U10" s="8">
        <f>IFERROR(VLOOKUP($A10,#REF!,21,FALSE),)</f>
        <v>0</v>
      </c>
      <c r="V10" s="8">
        <f>IFERROR(VLOOKUP($A10,#REF!,22,FALSE),)</f>
        <v>0</v>
      </c>
      <c r="W10" s="8">
        <f>IFERROR(VLOOKUP($A10,#REF!,23,FALSE),)</f>
        <v>0</v>
      </c>
      <c r="X10" s="8">
        <f>IFERROR(VLOOKUP($A10,#REF!,24,FALSE),)</f>
        <v>0</v>
      </c>
      <c r="Y10" s="8">
        <f>IFERROR(VLOOKUP($A10,#REF!,25,FALSE),)</f>
        <v>0</v>
      </c>
      <c r="Z10" s="8">
        <f>IFERROR(VLOOKUP($A10,#REF!,26,FALSE),)</f>
        <v>0</v>
      </c>
      <c r="AA10" s="8">
        <f>IFERROR(VLOOKUP($A10,#REF!,27,FALSE),)</f>
        <v>0</v>
      </c>
      <c r="AB10" s="8">
        <f>IFERROR(VLOOKUP($A10,#REF!,28,FALSE),)</f>
        <v>0</v>
      </c>
    </row>
    <row r="11" spans="1:28" x14ac:dyDescent="0.2">
      <c r="A11" s="8">
        <f>Data!A288</f>
        <v>0</v>
      </c>
      <c r="B11" s="9">
        <f>IFERROR(VLOOKUP($A11,#REF!,34,FALSE),)</f>
        <v>0</v>
      </c>
      <c r="C11" s="9">
        <f>IFERROR(VLOOKUP($A11,#REF!,2,FALSE),)</f>
        <v>0</v>
      </c>
      <c r="D11" s="9">
        <f>IFERROR(VLOOKUP($A11,#REF!,3,FALSE),)</f>
        <v>0</v>
      </c>
      <c r="E11" s="9">
        <f>IFERROR(VLOOKUP($A11,#REF!,4,FALSE),)</f>
        <v>0</v>
      </c>
      <c r="F11" s="9">
        <f>IFERROR(VLOOKUP($A11,#REF!,6,FALSE),)</f>
        <v>0</v>
      </c>
      <c r="G11" s="9">
        <f>IFERROR(VLOOKUP($A11,#REF!,7,FALSE),)</f>
        <v>0</v>
      </c>
      <c r="H11" s="8">
        <f>IFERROR(VLOOKUP($A11,#REF!,8,FALSE),)</f>
        <v>0</v>
      </c>
      <c r="I11" s="8">
        <f>IFERROR(VLOOKUP($A11,#REF!,9,FALSE),)</f>
        <v>0</v>
      </c>
      <c r="J11" s="8">
        <f>IFERROR(VLOOKUP($A11,#REF!,10,FALSE),)</f>
        <v>0</v>
      </c>
      <c r="K11" s="8">
        <f>IFERROR(VLOOKUP($A11,#REF!,11,FALSE),)</f>
        <v>0</v>
      </c>
      <c r="L11" s="8">
        <f>IFERROR(VLOOKUP($A11,#REF!,12,FALSE),)</f>
        <v>0</v>
      </c>
      <c r="M11" s="8">
        <f>IFERROR(VLOOKUP($A11,#REF!,13,FALSE),)</f>
        <v>0</v>
      </c>
      <c r="N11" s="8">
        <f>IFERROR(VLOOKUP($A11,#REF!,14,FALSE),)</f>
        <v>0</v>
      </c>
      <c r="O11" s="8">
        <f>IFERROR(VLOOKUP($A11,#REF!,15,FALSE),)</f>
        <v>0</v>
      </c>
      <c r="P11" s="8">
        <f>IFERROR(VLOOKUP($A11,#REF!,16,FALSE),)</f>
        <v>0</v>
      </c>
      <c r="Q11" s="8">
        <f>IFERROR(VLOOKUP($A11,#REF!,17,FALSE),)</f>
        <v>0</v>
      </c>
      <c r="R11" s="8">
        <f>IFERROR(VLOOKUP($A11,#REF!,18,FALSE),)</f>
        <v>0</v>
      </c>
      <c r="S11" s="8">
        <f>IFERROR(VLOOKUP($A11,#REF!,19,FALSE),)</f>
        <v>0</v>
      </c>
      <c r="T11" s="8">
        <f>IFERROR(VLOOKUP($A11,#REF!,20,FALSE),)</f>
        <v>0</v>
      </c>
      <c r="U11" s="8">
        <f>IFERROR(VLOOKUP($A11,#REF!,21,FALSE),)</f>
        <v>0</v>
      </c>
      <c r="V11" s="8">
        <f>IFERROR(VLOOKUP($A11,#REF!,22,FALSE),)</f>
        <v>0</v>
      </c>
      <c r="W11" s="8">
        <f>IFERROR(VLOOKUP($A11,#REF!,23,FALSE),)</f>
        <v>0</v>
      </c>
      <c r="X11" s="8">
        <f>IFERROR(VLOOKUP($A11,#REF!,24,FALSE),)</f>
        <v>0</v>
      </c>
      <c r="Y11" s="8">
        <f>IFERROR(VLOOKUP($A11,#REF!,25,FALSE),)</f>
        <v>0</v>
      </c>
      <c r="Z11" s="8">
        <f>IFERROR(VLOOKUP($A11,#REF!,26,FALSE),)</f>
        <v>0</v>
      </c>
      <c r="AA11" s="8">
        <f>IFERROR(VLOOKUP($A11,#REF!,27,FALSE),)</f>
        <v>0</v>
      </c>
      <c r="AB11" s="8">
        <f>IFERROR(VLOOKUP($A11,#REF!,28,FALSE),)</f>
        <v>0</v>
      </c>
    </row>
    <row r="12" spans="1:28" x14ac:dyDescent="0.2">
      <c r="A12" s="8">
        <f>Data!A289</f>
        <v>0</v>
      </c>
      <c r="B12" s="9">
        <f>IFERROR(VLOOKUP($A12,#REF!,34,FALSE),)</f>
        <v>0</v>
      </c>
      <c r="C12" s="9">
        <f>IFERROR(VLOOKUP($A12,#REF!,2,FALSE),)</f>
        <v>0</v>
      </c>
      <c r="D12" s="9">
        <f>IFERROR(VLOOKUP($A12,#REF!,3,FALSE),)</f>
        <v>0</v>
      </c>
      <c r="E12" s="9">
        <f>IFERROR(VLOOKUP($A12,#REF!,4,FALSE),)</f>
        <v>0</v>
      </c>
      <c r="F12" s="9">
        <f>IFERROR(VLOOKUP($A12,#REF!,6,FALSE),)</f>
        <v>0</v>
      </c>
      <c r="G12" s="9">
        <f>IFERROR(VLOOKUP($A12,#REF!,7,FALSE),)</f>
        <v>0</v>
      </c>
      <c r="H12" s="8">
        <f>IFERROR(VLOOKUP($A12,#REF!,8,FALSE),)</f>
        <v>0</v>
      </c>
      <c r="I12" s="8">
        <f>IFERROR(VLOOKUP($A12,#REF!,9,FALSE),)</f>
        <v>0</v>
      </c>
      <c r="J12" s="8">
        <f>IFERROR(VLOOKUP($A12,#REF!,10,FALSE),)</f>
        <v>0</v>
      </c>
      <c r="K12" s="8">
        <f>IFERROR(VLOOKUP($A12,#REF!,11,FALSE),)</f>
        <v>0</v>
      </c>
      <c r="L12" s="8">
        <f>IFERROR(VLOOKUP($A12,#REF!,12,FALSE),)</f>
        <v>0</v>
      </c>
      <c r="M12" s="8">
        <f>IFERROR(VLOOKUP($A12,#REF!,13,FALSE),)</f>
        <v>0</v>
      </c>
      <c r="N12" s="8">
        <f>IFERROR(VLOOKUP($A12,#REF!,14,FALSE),)</f>
        <v>0</v>
      </c>
      <c r="O12" s="8">
        <f>IFERROR(VLOOKUP($A12,#REF!,15,FALSE),)</f>
        <v>0</v>
      </c>
      <c r="P12" s="8">
        <f>IFERROR(VLOOKUP($A12,#REF!,16,FALSE),)</f>
        <v>0</v>
      </c>
      <c r="Q12" s="8">
        <f>IFERROR(VLOOKUP($A12,#REF!,17,FALSE),)</f>
        <v>0</v>
      </c>
      <c r="R12" s="8">
        <f>IFERROR(VLOOKUP($A12,#REF!,18,FALSE),)</f>
        <v>0</v>
      </c>
      <c r="S12" s="8">
        <f>IFERROR(VLOOKUP($A12,#REF!,19,FALSE),)</f>
        <v>0</v>
      </c>
      <c r="T12" s="8">
        <f>IFERROR(VLOOKUP($A12,#REF!,20,FALSE),)</f>
        <v>0</v>
      </c>
      <c r="U12" s="8">
        <f>IFERROR(VLOOKUP($A12,#REF!,21,FALSE),)</f>
        <v>0</v>
      </c>
      <c r="V12" s="8">
        <f>IFERROR(VLOOKUP($A12,#REF!,22,FALSE),)</f>
        <v>0</v>
      </c>
      <c r="W12" s="8">
        <f>IFERROR(VLOOKUP($A12,#REF!,23,FALSE),)</f>
        <v>0</v>
      </c>
      <c r="X12" s="8">
        <f>IFERROR(VLOOKUP($A12,#REF!,24,FALSE),)</f>
        <v>0</v>
      </c>
      <c r="Y12" s="8">
        <f>IFERROR(VLOOKUP($A12,#REF!,25,FALSE),)</f>
        <v>0</v>
      </c>
      <c r="Z12" s="8">
        <f>IFERROR(VLOOKUP($A12,#REF!,26,FALSE),)</f>
        <v>0</v>
      </c>
      <c r="AA12" s="8">
        <f>IFERROR(VLOOKUP($A12,#REF!,27,FALSE),)</f>
        <v>0</v>
      </c>
      <c r="AB12" s="8">
        <f>IFERROR(VLOOKUP($A12,#REF!,28,FALSE),)</f>
        <v>0</v>
      </c>
    </row>
    <row r="13" spans="1:28" x14ac:dyDescent="0.2">
      <c r="A13" s="8">
        <f>Data!A290</f>
        <v>0</v>
      </c>
      <c r="B13" s="9">
        <f>IFERROR(VLOOKUP($A13,#REF!,34,FALSE),)</f>
        <v>0</v>
      </c>
      <c r="C13" s="9">
        <f>IFERROR(VLOOKUP($A13,#REF!,2,FALSE),)</f>
        <v>0</v>
      </c>
      <c r="D13" s="9">
        <f>IFERROR(VLOOKUP($A13,#REF!,3,FALSE),)</f>
        <v>0</v>
      </c>
      <c r="E13" s="9">
        <f>IFERROR(VLOOKUP($A13,#REF!,4,FALSE),)</f>
        <v>0</v>
      </c>
      <c r="F13" s="9">
        <f>IFERROR(VLOOKUP($A13,#REF!,6,FALSE),)</f>
        <v>0</v>
      </c>
      <c r="G13" s="9">
        <f>IFERROR(VLOOKUP($A13,#REF!,7,FALSE),)</f>
        <v>0</v>
      </c>
      <c r="H13" s="8">
        <f>IFERROR(VLOOKUP($A13,#REF!,8,FALSE),)</f>
        <v>0</v>
      </c>
      <c r="I13" s="8">
        <f>IFERROR(VLOOKUP($A13,#REF!,9,FALSE),)</f>
        <v>0</v>
      </c>
      <c r="J13" s="8">
        <f>IFERROR(VLOOKUP($A13,#REF!,10,FALSE),)</f>
        <v>0</v>
      </c>
      <c r="K13" s="8">
        <f>IFERROR(VLOOKUP($A13,#REF!,11,FALSE),)</f>
        <v>0</v>
      </c>
      <c r="L13" s="8">
        <f>IFERROR(VLOOKUP($A13,#REF!,12,FALSE),)</f>
        <v>0</v>
      </c>
      <c r="M13" s="8">
        <f>IFERROR(VLOOKUP($A13,#REF!,13,FALSE),)</f>
        <v>0</v>
      </c>
      <c r="N13" s="8">
        <f>IFERROR(VLOOKUP($A13,#REF!,14,FALSE),)</f>
        <v>0</v>
      </c>
      <c r="O13" s="8">
        <f>IFERROR(VLOOKUP($A13,#REF!,15,FALSE),)</f>
        <v>0</v>
      </c>
      <c r="P13" s="8">
        <f>IFERROR(VLOOKUP($A13,#REF!,16,FALSE),)</f>
        <v>0</v>
      </c>
      <c r="Q13" s="8">
        <f>IFERROR(VLOOKUP($A13,#REF!,17,FALSE),)</f>
        <v>0</v>
      </c>
      <c r="R13" s="8">
        <f>IFERROR(VLOOKUP($A13,#REF!,18,FALSE),)</f>
        <v>0</v>
      </c>
      <c r="S13" s="8">
        <f>IFERROR(VLOOKUP($A13,#REF!,19,FALSE),)</f>
        <v>0</v>
      </c>
      <c r="T13" s="8">
        <f>IFERROR(VLOOKUP($A13,#REF!,20,FALSE),)</f>
        <v>0</v>
      </c>
      <c r="U13" s="8">
        <f>IFERROR(VLOOKUP($A13,#REF!,21,FALSE),)</f>
        <v>0</v>
      </c>
      <c r="V13" s="8">
        <f>IFERROR(VLOOKUP($A13,#REF!,22,FALSE),)</f>
        <v>0</v>
      </c>
      <c r="W13" s="8">
        <f>IFERROR(VLOOKUP($A13,#REF!,23,FALSE),)</f>
        <v>0</v>
      </c>
      <c r="X13" s="8">
        <f>IFERROR(VLOOKUP($A13,#REF!,24,FALSE),)</f>
        <v>0</v>
      </c>
      <c r="Y13" s="8">
        <f>IFERROR(VLOOKUP($A13,#REF!,25,FALSE),)</f>
        <v>0</v>
      </c>
      <c r="Z13" s="8">
        <f>IFERROR(VLOOKUP($A13,#REF!,26,FALSE),)</f>
        <v>0</v>
      </c>
      <c r="AA13" s="8">
        <f>IFERROR(VLOOKUP($A13,#REF!,27,FALSE),)</f>
        <v>0</v>
      </c>
      <c r="AB13" s="8">
        <f>IFERROR(VLOOKUP($A13,#REF!,28,FALSE),)</f>
        <v>0</v>
      </c>
    </row>
    <row r="14" spans="1:28" x14ac:dyDescent="0.2">
      <c r="A14" s="10"/>
    </row>
    <row r="17" spans="21:21" x14ac:dyDescent="0.2">
      <c r="U17" s="1"/>
    </row>
    <row r="18" spans="21:21" x14ac:dyDescent="0.2">
      <c r="U18" s="23"/>
    </row>
    <row r="19" spans="21:21" x14ac:dyDescent="0.2">
      <c r="U19" s="23"/>
    </row>
  </sheetData>
  <pageMargins left="0.7" right="0.7" top="0.75" bottom="0.75" header="0.3" footer="0.3"/>
  <pageSetup scale="87" orientation="landscape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D314B-95D5-4663-88ED-C884EC4E266F}">
  <sheetPr>
    <tabColor theme="9" tint="0.39997558519241921"/>
    <pageSetUpPr fitToPage="1"/>
  </sheetPr>
  <dimension ref="A1:AB19"/>
  <sheetViews>
    <sheetView workbookViewId="0"/>
  </sheetViews>
  <sheetFormatPr defaultColWidth="9.14453125" defaultRowHeight="15" x14ac:dyDescent="0.2"/>
  <cols>
    <col min="1" max="5" width="8.47265625" customWidth="1"/>
    <col min="6" max="6" width="11.703125" bestFit="1" customWidth="1"/>
    <col min="7" max="7" width="16.6796875" bestFit="1" customWidth="1"/>
    <col min="8" max="8" width="12.23828125" bestFit="1" customWidth="1"/>
    <col min="9" max="11" width="10.22265625" customWidth="1"/>
    <col min="12" max="12" width="9.01171875" customWidth="1"/>
    <col min="13" max="15" width="10.22265625" customWidth="1"/>
    <col min="16" max="16" width="9.01171875" customWidth="1"/>
    <col min="17" max="17" width="9.68359375" customWidth="1"/>
    <col min="18" max="20" width="10.22265625" customWidth="1"/>
    <col min="21" max="21" width="9.68359375" customWidth="1"/>
    <col min="22" max="24" width="10.22265625" customWidth="1"/>
    <col min="25" max="25" width="9.01171875" customWidth="1"/>
    <col min="26" max="28" width="10.22265625" customWidth="1"/>
  </cols>
  <sheetData>
    <row r="1" spans="1:28" ht="19.5" thickBot="1" x14ac:dyDescent="0.3">
      <c r="A1" s="7">
        <f>E4</f>
        <v>0</v>
      </c>
      <c r="B1" s="6"/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0.23</v>
      </c>
      <c r="C3" s="12"/>
      <c r="D3" s="14"/>
      <c r="E3" s="12"/>
      <c r="F3" s="12"/>
      <c r="G3" s="12"/>
      <c r="H3" s="11">
        <f>'Rain Totals'!H2</f>
        <v>0</v>
      </c>
      <c r="I3" s="11">
        <f>'Rain Totals'!I2</f>
        <v>0.03</v>
      </c>
      <c r="J3" s="11">
        <f>'Rain Totals'!J2</f>
        <v>0</v>
      </c>
      <c r="K3" s="11">
        <f>'Rain Totals'!K2</f>
        <v>0</v>
      </c>
      <c r="L3" s="11">
        <f>'Rain Totals'!L2</f>
        <v>0.2</v>
      </c>
      <c r="M3" s="11">
        <f>'Rain Totals'!M2</f>
        <v>0</v>
      </c>
      <c r="N3" s="11">
        <f>'Rain Totals'!N2</f>
        <v>0</v>
      </c>
      <c r="O3" s="11">
        <f>'Rain Totals'!O2</f>
        <v>0</v>
      </c>
      <c r="P3" s="11">
        <f>'Rain Totals'!P2</f>
        <v>0</v>
      </c>
      <c r="Q3" s="11">
        <f>'Rain Totals'!Q2</f>
        <v>0</v>
      </c>
      <c r="R3" s="11">
        <f>'Rain Totals'!R2</f>
        <v>0</v>
      </c>
      <c r="S3" s="11">
        <f>'Rain Totals'!S2</f>
        <v>0</v>
      </c>
      <c r="T3" s="11">
        <f>'Rain Totals'!T2</f>
        <v>0</v>
      </c>
      <c r="U3" s="11">
        <f>'Rain Totals'!U2</f>
        <v>0</v>
      </c>
      <c r="V3" s="11">
        <f>'Rain Totals'!V2</f>
        <v>0</v>
      </c>
      <c r="W3" s="11">
        <f>'Rain Totals'!W2</f>
        <v>0</v>
      </c>
      <c r="X3" s="11">
        <f>'Rain Totals'!X2</f>
        <v>0</v>
      </c>
      <c r="Y3" s="11">
        <f>'Rain Totals'!Y2</f>
        <v>0</v>
      </c>
      <c r="Z3" s="11">
        <f>'Rain Totals'!Z2</f>
        <v>0</v>
      </c>
      <c r="AA3" s="11">
        <f>'Rain Totals'!AA2</f>
        <v>0</v>
      </c>
      <c r="AB3" s="11">
        <f>'Rain Totals'!AB2</f>
        <v>0</v>
      </c>
    </row>
    <row r="4" spans="1:28" x14ac:dyDescent="0.2">
      <c r="A4" s="8" t="str">
        <f>Data!A291</f>
        <v>.ET 29</v>
      </c>
      <c r="B4" s="9">
        <f>IFERROR(VLOOKUP($A4,#REF!,34,FALSE),)</f>
        <v>0</v>
      </c>
      <c r="C4" s="9">
        <f>IFERROR(VLOOKUP($A4,#REF!,2,FALSE),)</f>
        <v>0</v>
      </c>
      <c r="D4" s="9">
        <f>IFERROR(VLOOKUP($A4,#REF!,3,FALSE),)</f>
        <v>0</v>
      </c>
      <c r="E4" s="9">
        <f>IFERROR(VLOOKUP($A4,#REF!,4,FALSE),)</f>
        <v>0</v>
      </c>
      <c r="F4" s="9">
        <f>IFERROR(VLOOKUP($A4,#REF!,6,FALSE),)</f>
        <v>0</v>
      </c>
      <c r="G4" s="9">
        <f>IFERROR(VLOOKUP($A4,#REF!,7,FALSE),)</f>
        <v>0</v>
      </c>
      <c r="H4" s="8">
        <f>IFERROR(VLOOKUP($A4,#REF!,8,FALSE),)</f>
        <v>0</v>
      </c>
      <c r="I4" s="8">
        <f>IFERROR(VLOOKUP($A4,#REF!,9,FALSE),)</f>
        <v>0</v>
      </c>
      <c r="J4" s="8">
        <f>IFERROR(VLOOKUP($A4,#REF!,10,FALSE),)</f>
        <v>0</v>
      </c>
      <c r="K4" s="8">
        <f>IFERROR(VLOOKUP($A4,#REF!,11,FALSE),)</f>
        <v>0</v>
      </c>
      <c r="L4" s="8">
        <f>IFERROR(VLOOKUP($A4,#REF!,12,FALSE),)</f>
        <v>0</v>
      </c>
      <c r="M4" s="8">
        <f>IFERROR(VLOOKUP($A4,#REF!,13,FALSE),)</f>
        <v>0</v>
      </c>
      <c r="N4" s="8">
        <f>IFERROR(VLOOKUP($A4,#REF!,14,FALSE),)</f>
        <v>0</v>
      </c>
      <c r="O4" s="8">
        <f>IFERROR(VLOOKUP($A4,#REF!,15,FALSE),)</f>
        <v>0</v>
      </c>
      <c r="P4" s="8">
        <f>IFERROR(VLOOKUP($A4,#REF!,16,FALSE),)</f>
        <v>0</v>
      </c>
      <c r="Q4" s="8">
        <f>IFERROR(VLOOKUP($A4,#REF!,17,FALSE),)</f>
        <v>0</v>
      </c>
      <c r="R4" s="8">
        <f>IFERROR(VLOOKUP($A4,#REF!,18,FALSE),)</f>
        <v>0</v>
      </c>
      <c r="S4" s="8">
        <f>IFERROR(VLOOKUP($A4,#REF!,19,FALSE),)</f>
        <v>0</v>
      </c>
      <c r="T4" s="8">
        <f>IFERROR(VLOOKUP($A4,#REF!,20,FALSE),)</f>
        <v>0</v>
      </c>
      <c r="U4" s="8">
        <f>IFERROR(VLOOKUP($A4,#REF!,21,FALSE),)</f>
        <v>0</v>
      </c>
      <c r="V4" s="8">
        <f>IFERROR(VLOOKUP($A4,#REF!,22,FALSE),)</f>
        <v>0</v>
      </c>
      <c r="W4" s="8">
        <f>IFERROR(VLOOKUP($A4,#REF!,23,FALSE),)</f>
        <v>0</v>
      </c>
      <c r="X4" s="8">
        <f>IFERROR(VLOOKUP($A4,#REF!,24,FALSE),)</f>
        <v>0</v>
      </c>
      <c r="Y4" s="8">
        <f>IFERROR(VLOOKUP($A4,#REF!,25,FALSE),)</f>
        <v>0</v>
      </c>
      <c r="Z4" s="8">
        <f>IFERROR(VLOOKUP($A4,#REF!,26,FALSE),)</f>
        <v>0</v>
      </c>
      <c r="AA4" s="8">
        <f>IFERROR(VLOOKUP($A4,#REF!,27,FALSE),)</f>
        <v>0</v>
      </c>
      <c r="AB4" s="8">
        <f>IFERROR(VLOOKUP($A4,#REF!,28,FALSE),)</f>
        <v>0</v>
      </c>
    </row>
    <row r="5" spans="1:28" x14ac:dyDescent="0.2">
      <c r="A5" s="8">
        <f>Data!A292</f>
        <v>0</v>
      </c>
      <c r="B5" s="9">
        <f>IFERROR(VLOOKUP($A5,#REF!,34,FALSE),)</f>
        <v>0</v>
      </c>
      <c r="C5" s="9">
        <f>IFERROR(VLOOKUP($A5,#REF!,2,FALSE),)</f>
        <v>0</v>
      </c>
      <c r="D5" s="9">
        <f>IFERROR(VLOOKUP($A5,#REF!,3,FALSE),)</f>
        <v>0</v>
      </c>
      <c r="E5" s="9">
        <f>IFERROR(VLOOKUP($A5,#REF!,4,FALSE),)</f>
        <v>0</v>
      </c>
      <c r="F5" s="9">
        <f>IFERROR(VLOOKUP($A5,#REF!,6,FALSE),)</f>
        <v>0</v>
      </c>
      <c r="G5" s="9">
        <f>IFERROR(VLOOKUP($A5,#REF!,7,FALSE),)</f>
        <v>0</v>
      </c>
      <c r="H5" s="8">
        <f>IFERROR(VLOOKUP($A5,#REF!,8,FALSE),)</f>
        <v>0</v>
      </c>
      <c r="I5" s="8">
        <f>IFERROR(VLOOKUP($A5,#REF!,9,FALSE),)</f>
        <v>0</v>
      </c>
      <c r="J5" s="8">
        <f>IFERROR(VLOOKUP($A5,#REF!,10,FALSE),)</f>
        <v>0</v>
      </c>
      <c r="K5" s="8">
        <f>IFERROR(VLOOKUP($A5,#REF!,11,FALSE),)</f>
        <v>0</v>
      </c>
      <c r="L5" s="8">
        <f>IFERROR(VLOOKUP($A5,#REF!,12,FALSE),)</f>
        <v>0</v>
      </c>
      <c r="M5" s="8">
        <f>IFERROR(VLOOKUP($A5,#REF!,13,FALSE),)</f>
        <v>0</v>
      </c>
      <c r="N5" s="8">
        <f>IFERROR(VLOOKUP($A5,#REF!,14,FALSE),)</f>
        <v>0</v>
      </c>
      <c r="O5" s="8">
        <f>IFERROR(VLOOKUP($A5,#REF!,15,FALSE),)</f>
        <v>0</v>
      </c>
      <c r="P5" s="8">
        <f>IFERROR(VLOOKUP($A5,#REF!,16,FALSE),)</f>
        <v>0</v>
      </c>
      <c r="Q5" s="8">
        <f>IFERROR(VLOOKUP($A5,#REF!,17,FALSE),)</f>
        <v>0</v>
      </c>
      <c r="R5" s="8">
        <f>IFERROR(VLOOKUP($A5,#REF!,18,FALSE),)</f>
        <v>0</v>
      </c>
      <c r="S5" s="8">
        <f>IFERROR(VLOOKUP($A5,#REF!,19,FALSE),)</f>
        <v>0</v>
      </c>
      <c r="T5" s="8">
        <f>IFERROR(VLOOKUP($A5,#REF!,20,FALSE),)</f>
        <v>0</v>
      </c>
      <c r="U5" s="8">
        <f>IFERROR(VLOOKUP($A5,#REF!,21,FALSE),)</f>
        <v>0</v>
      </c>
      <c r="V5" s="8">
        <f>IFERROR(VLOOKUP($A5,#REF!,22,FALSE),)</f>
        <v>0</v>
      </c>
      <c r="W5" s="8">
        <f>IFERROR(VLOOKUP($A5,#REF!,23,FALSE),)</f>
        <v>0</v>
      </c>
      <c r="X5" s="8">
        <f>IFERROR(VLOOKUP($A5,#REF!,24,FALSE),)</f>
        <v>0</v>
      </c>
      <c r="Y5" s="8">
        <f>IFERROR(VLOOKUP($A5,#REF!,25,FALSE),)</f>
        <v>0</v>
      </c>
      <c r="Z5" s="8">
        <f>IFERROR(VLOOKUP($A5,#REF!,26,FALSE),)</f>
        <v>0</v>
      </c>
      <c r="AA5" s="8">
        <f>IFERROR(VLOOKUP($A5,#REF!,27,FALSE),)</f>
        <v>0</v>
      </c>
      <c r="AB5" s="8">
        <f>IFERROR(VLOOKUP($A5,#REF!,28,FALSE),)</f>
        <v>0</v>
      </c>
    </row>
    <row r="6" spans="1:28" x14ac:dyDescent="0.2">
      <c r="A6" s="8">
        <f>Data!A293</f>
        <v>0</v>
      </c>
      <c r="B6" s="9">
        <f>IFERROR(VLOOKUP($A6,#REF!,34,FALSE),)</f>
        <v>0</v>
      </c>
      <c r="C6" s="9">
        <f>IFERROR(VLOOKUP($A6,#REF!,2,FALSE),)</f>
        <v>0</v>
      </c>
      <c r="D6" s="9">
        <f>IFERROR(VLOOKUP($A6,#REF!,3,FALSE),)</f>
        <v>0</v>
      </c>
      <c r="E6" s="9">
        <f>IFERROR(VLOOKUP($A6,#REF!,4,FALSE),)</f>
        <v>0</v>
      </c>
      <c r="F6" s="9">
        <f>IFERROR(VLOOKUP($A6,#REF!,6,FALSE),)</f>
        <v>0</v>
      </c>
      <c r="G6" s="9">
        <f>IFERROR(VLOOKUP($A6,#REF!,7,FALSE),)</f>
        <v>0</v>
      </c>
      <c r="H6" s="8">
        <f>IFERROR(VLOOKUP($A6,#REF!,8,FALSE),)</f>
        <v>0</v>
      </c>
      <c r="I6" s="8">
        <f>IFERROR(VLOOKUP($A6,#REF!,9,FALSE),)</f>
        <v>0</v>
      </c>
      <c r="J6" s="8">
        <f>IFERROR(VLOOKUP($A6,#REF!,10,FALSE),)</f>
        <v>0</v>
      </c>
      <c r="K6" s="8">
        <f>IFERROR(VLOOKUP($A6,#REF!,11,FALSE),)</f>
        <v>0</v>
      </c>
      <c r="L6" s="8">
        <f>IFERROR(VLOOKUP($A6,#REF!,12,FALSE),)</f>
        <v>0</v>
      </c>
      <c r="M6" s="8">
        <f>IFERROR(VLOOKUP($A6,#REF!,13,FALSE),)</f>
        <v>0</v>
      </c>
      <c r="N6" s="8">
        <f>IFERROR(VLOOKUP($A6,#REF!,14,FALSE),)</f>
        <v>0</v>
      </c>
      <c r="O6" s="8">
        <f>IFERROR(VLOOKUP($A6,#REF!,15,FALSE),)</f>
        <v>0</v>
      </c>
      <c r="P6" s="8">
        <f>IFERROR(VLOOKUP($A6,#REF!,16,FALSE),)</f>
        <v>0</v>
      </c>
      <c r="Q6" s="8">
        <f>IFERROR(VLOOKUP($A6,#REF!,17,FALSE),)</f>
        <v>0</v>
      </c>
      <c r="R6" s="8">
        <f>IFERROR(VLOOKUP($A6,#REF!,18,FALSE),)</f>
        <v>0</v>
      </c>
      <c r="S6" s="8">
        <f>IFERROR(VLOOKUP($A6,#REF!,19,FALSE),)</f>
        <v>0</v>
      </c>
      <c r="T6" s="8">
        <f>IFERROR(VLOOKUP($A6,#REF!,20,FALSE),)</f>
        <v>0</v>
      </c>
      <c r="U6" s="8">
        <f>IFERROR(VLOOKUP($A6,#REF!,21,FALSE),)</f>
        <v>0</v>
      </c>
      <c r="V6" s="8">
        <f>IFERROR(VLOOKUP($A6,#REF!,22,FALSE),)</f>
        <v>0</v>
      </c>
      <c r="W6" s="8">
        <f>IFERROR(VLOOKUP($A6,#REF!,23,FALSE),)</f>
        <v>0</v>
      </c>
      <c r="X6" s="8">
        <f>IFERROR(VLOOKUP($A6,#REF!,24,FALSE),)</f>
        <v>0</v>
      </c>
      <c r="Y6" s="8">
        <f>IFERROR(VLOOKUP($A6,#REF!,25,FALSE),)</f>
        <v>0</v>
      </c>
      <c r="Z6" s="8">
        <f>IFERROR(VLOOKUP($A6,#REF!,26,FALSE),)</f>
        <v>0</v>
      </c>
      <c r="AA6" s="8">
        <f>IFERROR(VLOOKUP($A6,#REF!,27,FALSE),)</f>
        <v>0</v>
      </c>
      <c r="AB6" s="8">
        <f>IFERROR(VLOOKUP($A6,#REF!,28,FALSE),)</f>
        <v>0</v>
      </c>
    </row>
    <row r="7" spans="1:28" x14ac:dyDescent="0.2">
      <c r="A7" s="8">
        <f>Data!A294</f>
        <v>0</v>
      </c>
      <c r="B7" s="9">
        <f>IFERROR(VLOOKUP($A7,#REF!,34,FALSE),)</f>
        <v>0</v>
      </c>
      <c r="C7" s="9">
        <f>IFERROR(VLOOKUP($A7,#REF!,2,FALSE),)</f>
        <v>0</v>
      </c>
      <c r="D7" s="9">
        <f>IFERROR(VLOOKUP($A7,#REF!,3,FALSE),)</f>
        <v>0</v>
      </c>
      <c r="E7" s="9">
        <f>IFERROR(VLOOKUP($A7,#REF!,4,FALSE),)</f>
        <v>0</v>
      </c>
      <c r="F7" s="9">
        <f>IFERROR(VLOOKUP($A7,#REF!,6,FALSE),)</f>
        <v>0</v>
      </c>
      <c r="G7" s="9">
        <f>IFERROR(VLOOKUP($A7,#REF!,7,FALSE),)</f>
        <v>0</v>
      </c>
      <c r="H7" s="8">
        <f>IFERROR(VLOOKUP($A7,#REF!,8,FALSE),)</f>
        <v>0</v>
      </c>
      <c r="I7" s="8">
        <f>IFERROR(VLOOKUP($A7,#REF!,9,FALSE),)</f>
        <v>0</v>
      </c>
      <c r="J7" s="8">
        <f>IFERROR(VLOOKUP($A7,#REF!,10,FALSE),)</f>
        <v>0</v>
      </c>
      <c r="K7" s="8">
        <f>IFERROR(VLOOKUP($A7,#REF!,11,FALSE),)</f>
        <v>0</v>
      </c>
      <c r="L7" s="8">
        <f>IFERROR(VLOOKUP($A7,#REF!,12,FALSE),)</f>
        <v>0</v>
      </c>
      <c r="M7" s="8">
        <f>IFERROR(VLOOKUP($A7,#REF!,13,FALSE),)</f>
        <v>0</v>
      </c>
      <c r="N7" s="8">
        <f>IFERROR(VLOOKUP($A7,#REF!,14,FALSE),)</f>
        <v>0</v>
      </c>
      <c r="O7" s="8">
        <f>IFERROR(VLOOKUP($A7,#REF!,15,FALSE),)</f>
        <v>0</v>
      </c>
      <c r="P7" s="8">
        <f>IFERROR(VLOOKUP($A7,#REF!,16,FALSE),)</f>
        <v>0</v>
      </c>
      <c r="Q7" s="8">
        <f>IFERROR(VLOOKUP($A7,#REF!,17,FALSE),)</f>
        <v>0</v>
      </c>
      <c r="R7" s="8">
        <f>IFERROR(VLOOKUP($A7,#REF!,18,FALSE),)</f>
        <v>0</v>
      </c>
      <c r="S7" s="8">
        <f>IFERROR(VLOOKUP($A7,#REF!,19,FALSE),)</f>
        <v>0</v>
      </c>
      <c r="T7" s="8">
        <f>IFERROR(VLOOKUP($A7,#REF!,20,FALSE),)</f>
        <v>0</v>
      </c>
      <c r="U7" s="8">
        <f>IFERROR(VLOOKUP($A7,#REF!,21,FALSE),)</f>
        <v>0</v>
      </c>
      <c r="V7" s="8">
        <f>IFERROR(VLOOKUP($A7,#REF!,22,FALSE),)</f>
        <v>0</v>
      </c>
      <c r="W7" s="8">
        <f>IFERROR(VLOOKUP($A7,#REF!,23,FALSE),)</f>
        <v>0</v>
      </c>
      <c r="X7" s="8">
        <f>IFERROR(VLOOKUP($A7,#REF!,24,FALSE),)</f>
        <v>0</v>
      </c>
      <c r="Y7" s="8">
        <f>IFERROR(VLOOKUP($A7,#REF!,25,FALSE),)</f>
        <v>0</v>
      </c>
      <c r="Z7" s="8">
        <f>IFERROR(VLOOKUP($A7,#REF!,26,FALSE),)</f>
        <v>0</v>
      </c>
      <c r="AA7" s="8">
        <f>IFERROR(VLOOKUP($A7,#REF!,27,FALSE),)</f>
        <v>0</v>
      </c>
      <c r="AB7" s="8">
        <f>IFERROR(VLOOKUP($A7,#REF!,28,FALSE),)</f>
        <v>0</v>
      </c>
    </row>
    <row r="8" spans="1:28" x14ac:dyDescent="0.2">
      <c r="A8" s="8">
        <f>Data!A295</f>
        <v>0</v>
      </c>
      <c r="B8" s="9">
        <f>IFERROR(VLOOKUP($A8,#REF!,34,FALSE),)</f>
        <v>0</v>
      </c>
      <c r="C8" s="9">
        <f>IFERROR(VLOOKUP($A8,#REF!,2,FALSE),)</f>
        <v>0</v>
      </c>
      <c r="D8" s="9">
        <f>IFERROR(VLOOKUP($A8,#REF!,3,FALSE),)</f>
        <v>0</v>
      </c>
      <c r="E8" s="9">
        <f>IFERROR(VLOOKUP($A8,#REF!,4,FALSE),)</f>
        <v>0</v>
      </c>
      <c r="F8" s="9">
        <f>IFERROR(VLOOKUP($A8,#REF!,6,FALSE),)</f>
        <v>0</v>
      </c>
      <c r="G8" s="9">
        <f>IFERROR(VLOOKUP($A8,#REF!,7,FALSE),)</f>
        <v>0</v>
      </c>
      <c r="H8" s="8">
        <f>IFERROR(VLOOKUP($A8,#REF!,8,FALSE),)</f>
        <v>0</v>
      </c>
      <c r="I8" s="8">
        <f>IFERROR(VLOOKUP($A8,#REF!,9,FALSE),)</f>
        <v>0</v>
      </c>
      <c r="J8" s="8">
        <f>IFERROR(VLOOKUP($A8,#REF!,10,FALSE),)</f>
        <v>0</v>
      </c>
      <c r="K8" s="8">
        <f>IFERROR(VLOOKUP($A8,#REF!,11,FALSE),)</f>
        <v>0</v>
      </c>
      <c r="L8" s="8">
        <f>IFERROR(VLOOKUP($A8,#REF!,12,FALSE),)</f>
        <v>0</v>
      </c>
      <c r="M8" s="8">
        <f>IFERROR(VLOOKUP($A8,#REF!,13,FALSE),)</f>
        <v>0</v>
      </c>
      <c r="N8" s="8">
        <f>IFERROR(VLOOKUP($A8,#REF!,14,FALSE),)</f>
        <v>0</v>
      </c>
      <c r="O8" s="8">
        <f>IFERROR(VLOOKUP($A8,#REF!,15,FALSE),)</f>
        <v>0</v>
      </c>
      <c r="P8" s="8">
        <f>IFERROR(VLOOKUP($A8,#REF!,16,FALSE),)</f>
        <v>0</v>
      </c>
      <c r="Q8" s="8">
        <f>IFERROR(VLOOKUP($A8,#REF!,17,FALSE),)</f>
        <v>0</v>
      </c>
      <c r="R8" s="8">
        <f>IFERROR(VLOOKUP($A8,#REF!,18,FALSE),)</f>
        <v>0</v>
      </c>
      <c r="S8" s="8">
        <f>IFERROR(VLOOKUP($A8,#REF!,19,FALSE),)</f>
        <v>0</v>
      </c>
      <c r="T8" s="8">
        <f>IFERROR(VLOOKUP($A8,#REF!,20,FALSE),)</f>
        <v>0</v>
      </c>
      <c r="U8" s="8">
        <f>IFERROR(VLOOKUP($A8,#REF!,21,FALSE),)</f>
        <v>0</v>
      </c>
      <c r="V8" s="8">
        <f>IFERROR(VLOOKUP($A8,#REF!,22,FALSE),)</f>
        <v>0</v>
      </c>
      <c r="W8" s="8">
        <f>IFERROR(VLOOKUP($A8,#REF!,23,FALSE),)</f>
        <v>0</v>
      </c>
      <c r="X8" s="8">
        <f>IFERROR(VLOOKUP($A8,#REF!,24,FALSE),)</f>
        <v>0</v>
      </c>
      <c r="Y8" s="8">
        <f>IFERROR(VLOOKUP($A8,#REF!,25,FALSE),)</f>
        <v>0</v>
      </c>
      <c r="Z8" s="8">
        <f>IFERROR(VLOOKUP($A8,#REF!,26,FALSE),)</f>
        <v>0</v>
      </c>
      <c r="AA8" s="8">
        <f>IFERROR(VLOOKUP($A8,#REF!,27,FALSE),)</f>
        <v>0</v>
      </c>
      <c r="AB8" s="8">
        <f>IFERROR(VLOOKUP($A8,#REF!,28,FALSE),)</f>
        <v>0</v>
      </c>
    </row>
    <row r="9" spans="1:28" x14ac:dyDescent="0.2">
      <c r="A9" s="8">
        <f>Data!A296</f>
        <v>0</v>
      </c>
      <c r="B9" s="9">
        <f>IFERROR(VLOOKUP($A9,#REF!,34,FALSE),)</f>
        <v>0</v>
      </c>
      <c r="C9" s="9">
        <f>IFERROR(VLOOKUP($A9,#REF!,2,FALSE),)</f>
        <v>0</v>
      </c>
      <c r="D9" s="9">
        <f>IFERROR(VLOOKUP($A9,#REF!,3,FALSE),)</f>
        <v>0</v>
      </c>
      <c r="E9" s="9">
        <f>IFERROR(VLOOKUP($A9,#REF!,4,FALSE),)</f>
        <v>0</v>
      </c>
      <c r="F9" s="9">
        <f>IFERROR(VLOOKUP($A9,#REF!,6,FALSE),)</f>
        <v>0</v>
      </c>
      <c r="G9" s="9">
        <f>IFERROR(VLOOKUP($A9,#REF!,7,FALSE),)</f>
        <v>0</v>
      </c>
      <c r="H9" s="8">
        <f>IFERROR(VLOOKUP($A9,#REF!,8,FALSE),)</f>
        <v>0</v>
      </c>
      <c r="I9" s="8">
        <f>IFERROR(VLOOKUP($A9,#REF!,9,FALSE),)</f>
        <v>0</v>
      </c>
      <c r="J9" s="8">
        <f>IFERROR(VLOOKUP($A9,#REF!,10,FALSE),)</f>
        <v>0</v>
      </c>
      <c r="K9" s="8">
        <f>IFERROR(VLOOKUP($A9,#REF!,11,FALSE),)</f>
        <v>0</v>
      </c>
      <c r="L9" s="8">
        <f>IFERROR(VLOOKUP($A9,#REF!,12,FALSE),)</f>
        <v>0</v>
      </c>
      <c r="M9" s="8">
        <f>IFERROR(VLOOKUP($A9,#REF!,13,FALSE),)</f>
        <v>0</v>
      </c>
      <c r="N9" s="8">
        <f>IFERROR(VLOOKUP($A9,#REF!,14,FALSE),)</f>
        <v>0</v>
      </c>
      <c r="O9" s="8">
        <f>IFERROR(VLOOKUP($A9,#REF!,15,FALSE),)</f>
        <v>0</v>
      </c>
      <c r="P9" s="8">
        <f>IFERROR(VLOOKUP($A9,#REF!,16,FALSE),)</f>
        <v>0</v>
      </c>
      <c r="Q9" s="8">
        <f>IFERROR(VLOOKUP($A9,#REF!,17,FALSE),)</f>
        <v>0</v>
      </c>
      <c r="R9" s="8">
        <f>IFERROR(VLOOKUP($A9,#REF!,18,FALSE),)</f>
        <v>0</v>
      </c>
      <c r="S9" s="8">
        <f>IFERROR(VLOOKUP($A9,#REF!,19,FALSE),)</f>
        <v>0</v>
      </c>
      <c r="T9" s="8">
        <f>IFERROR(VLOOKUP($A9,#REF!,20,FALSE),)</f>
        <v>0</v>
      </c>
      <c r="U9" s="8">
        <f>IFERROR(VLOOKUP($A9,#REF!,21,FALSE),)</f>
        <v>0</v>
      </c>
      <c r="V9" s="8">
        <f>IFERROR(VLOOKUP($A9,#REF!,22,FALSE),)</f>
        <v>0</v>
      </c>
      <c r="W9" s="8">
        <f>IFERROR(VLOOKUP($A9,#REF!,23,FALSE),)</f>
        <v>0</v>
      </c>
      <c r="X9" s="8">
        <f>IFERROR(VLOOKUP($A9,#REF!,24,FALSE),)</f>
        <v>0</v>
      </c>
      <c r="Y9" s="8">
        <f>IFERROR(VLOOKUP($A9,#REF!,25,FALSE),)</f>
        <v>0</v>
      </c>
      <c r="Z9" s="8">
        <f>IFERROR(VLOOKUP($A9,#REF!,26,FALSE),)</f>
        <v>0</v>
      </c>
      <c r="AA9" s="8">
        <f>IFERROR(VLOOKUP($A9,#REF!,27,FALSE),)</f>
        <v>0</v>
      </c>
      <c r="AB9" s="8">
        <f>IFERROR(VLOOKUP($A9,#REF!,28,FALSE),)</f>
        <v>0</v>
      </c>
    </row>
    <row r="10" spans="1:28" x14ac:dyDescent="0.2">
      <c r="A10" s="8">
        <f>Data!A297</f>
        <v>0</v>
      </c>
      <c r="B10" s="9">
        <f>IFERROR(VLOOKUP($A10,#REF!,34,FALSE),)</f>
        <v>0</v>
      </c>
      <c r="C10" s="9">
        <f>IFERROR(VLOOKUP($A10,#REF!,2,FALSE),)</f>
        <v>0</v>
      </c>
      <c r="D10" s="9">
        <f>IFERROR(VLOOKUP($A10,#REF!,3,FALSE),)</f>
        <v>0</v>
      </c>
      <c r="E10" s="9">
        <f>IFERROR(VLOOKUP($A10,#REF!,4,FALSE),)</f>
        <v>0</v>
      </c>
      <c r="F10" s="9">
        <f>IFERROR(VLOOKUP($A10,#REF!,6,FALSE),)</f>
        <v>0</v>
      </c>
      <c r="G10" s="9">
        <f>IFERROR(VLOOKUP($A10,#REF!,7,FALSE),)</f>
        <v>0</v>
      </c>
      <c r="H10" s="8">
        <f>IFERROR(VLOOKUP($A10,#REF!,8,FALSE),)</f>
        <v>0</v>
      </c>
      <c r="I10" s="8">
        <f>IFERROR(VLOOKUP($A10,#REF!,9,FALSE),)</f>
        <v>0</v>
      </c>
      <c r="J10" s="8">
        <f>IFERROR(VLOOKUP($A10,#REF!,10,FALSE),)</f>
        <v>0</v>
      </c>
      <c r="K10" s="8">
        <f>IFERROR(VLOOKUP($A10,#REF!,11,FALSE),)</f>
        <v>0</v>
      </c>
      <c r="L10" s="8">
        <f>IFERROR(VLOOKUP($A10,#REF!,12,FALSE),)</f>
        <v>0</v>
      </c>
      <c r="M10" s="8">
        <f>IFERROR(VLOOKUP($A10,#REF!,13,FALSE),)</f>
        <v>0</v>
      </c>
      <c r="N10" s="8">
        <f>IFERROR(VLOOKUP($A10,#REF!,14,FALSE),)</f>
        <v>0</v>
      </c>
      <c r="O10" s="8">
        <f>IFERROR(VLOOKUP($A10,#REF!,15,FALSE),)</f>
        <v>0</v>
      </c>
      <c r="P10" s="8">
        <f>IFERROR(VLOOKUP($A10,#REF!,16,FALSE),)</f>
        <v>0</v>
      </c>
      <c r="Q10" s="8">
        <f>IFERROR(VLOOKUP($A10,#REF!,17,FALSE),)</f>
        <v>0</v>
      </c>
      <c r="R10" s="8">
        <f>IFERROR(VLOOKUP($A10,#REF!,18,FALSE),)</f>
        <v>0</v>
      </c>
      <c r="S10" s="8">
        <f>IFERROR(VLOOKUP($A10,#REF!,19,FALSE),)</f>
        <v>0</v>
      </c>
      <c r="T10" s="8">
        <f>IFERROR(VLOOKUP($A10,#REF!,20,FALSE),)</f>
        <v>0</v>
      </c>
      <c r="U10" s="8">
        <f>IFERROR(VLOOKUP($A10,#REF!,21,FALSE),)</f>
        <v>0</v>
      </c>
      <c r="V10" s="8">
        <f>IFERROR(VLOOKUP($A10,#REF!,22,FALSE),)</f>
        <v>0</v>
      </c>
      <c r="W10" s="8">
        <f>IFERROR(VLOOKUP($A10,#REF!,23,FALSE),)</f>
        <v>0</v>
      </c>
      <c r="X10" s="8">
        <f>IFERROR(VLOOKUP($A10,#REF!,24,FALSE),)</f>
        <v>0</v>
      </c>
      <c r="Y10" s="8">
        <f>IFERROR(VLOOKUP($A10,#REF!,25,FALSE),)</f>
        <v>0</v>
      </c>
      <c r="Z10" s="8">
        <f>IFERROR(VLOOKUP($A10,#REF!,26,FALSE),)</f>
        <v>0</v>
      </c>
      <c r="AA10" s="8">
        <f>IFERROR(VLOOKUP($A10,#REF!,27,FALSE),)</f>
        <v>0</v>
      </c>
      <c r="AB10" s="8">
        <f>IFERROR(VLOOKUP($A10,#REF!,28,FALSE),)</f>
        <v>0</v>
      </c>
    </row>
    <row r="11" spans="1:28" x14ac:dyDescent="0.2">
      <c r="A11" s="8">
        <f>Data!A298</f>
        <v>0</v>
      </c>
      <c r="B11" s="9">
        <f>IFERROR(VLOOKUP($A11,#REF!,34,FALSE),)</f>
        <v>0</v>
      </c>
      <c r="C11" s="9">
        <f>IFERROR(VLOOKUP($A11,#REF!,2,FALSE),)</f>
        <v>0</v>
      </c>
      <c r="D11" s="9">
        <f>IFERROR(VLOOKUP($A11,#REF!,3,FALSE),)</f>
        <v>0</v>
      </c>
      <c r="E11" s="9">
        <f>IFERROR(VLOOKUP($A11,#REF!,4,FALSE),)</f>
        <v>0</v>
      </c>
      <c r="F11" s="9">
        <f>IFERROR(VLOOKUP($A11,#REF!,6,FALSE),)</f>
        <v>0</v>
      </c>
      <c r="G11" s="9">
        <f>IFERROR(VLOOKUP($A11,#REF!,7,FALSE),)</f>
        <v>0</v>
      </c>
      <c r="H11" s="8">
        <f>IFERROR(VLOOKUP($A11,#REF!,8,FALSE),)</f>
        <v>0</v>
      </c>
      <c r="I11" s="8">
        <f>IFERROR(VLOOKUP($A11,#REF!,9,FALSE),)</f>
        <v>0</v>
      </c>
      <c r="J11" s="8">
        <f>IFERROR(VLOOKUP($A11,#REF!,10,FALSE),)</f>
        <v>0</v>
      </c>
      <c r="K11" s="8">
        <f>IFERROR(VLOOKUP($A11,#REF!,11,FALSE),)</f>
        <v>0</v>
      </c>
      <c r="L11" s="8">
        <f>IFERROR(VLOOKUP($A11,#REF!,12,FALSE),)</f>
        <v>0</v>
      </c>
      <c r="M11" s="8">
        <f>IFERROR(VLOOKUP($A11,#REF!,13,FALSE),)</f>
        <v>0</v>
      </c>
      <c r="N11" s="8">
        <f>IFERROR(VLOOKUP($A11,#REF!,14,FALSE),)</f>
        <v>0</v>
      </c>
      <c r="O11" s="8">
        <f>IFERROR(VLOOKUP($A11,#REF!,15,FALSE),)</f>
        <v>0</v>
      </c>
      <c r="P11" s="8">
        <f>IFERROR(VLOOKUP($A11,#REF!,16,FALSE),)</f>
        <v>0</v>
      </c>
      <c r="Q11" s="8">
        <f>IFERROR(VLOOKUP($A11,#REF!,17,FALSE),)</f>
        <v>0</v>
      </c>
      <c r="R11" s="8">
        <f>IFERROR(VLOOKUP($A11,#REF!,18,FALSE),)</f>
        <v>0</v>
      </c>
      <c r="S11" s="8">
        <f>IFERROR(VLOOKUP($A11,#REF!,19,FALSE),)</f>
        <v>0</v>
      </c>
      <c r="T11" s="8">
        <f>IFERROR(VLOOKUP($A11,#REF!,20,FALSE),)</f>
        <v>0</v>
      </c>
      <c r="U11" s="8">
        <f>IFERROR(VLOOKUP($A11,#REF!,21,FALSE),)</f>
        <v>0</v>
      </c>
      <c r="V11" s="8">
        <f>IFERROR(VLOOKUP($A11,#REF!,22,FALSE),)</f>
        <v>0</v>
      </c>
      <c r="W11" s="8">
        <f>IFERROR(VLOOKUP($A11,#REF!,23,FALSE),)</f>
        <v>0</v>
      </c>
      <c r="X11" s="8">
        <f>IFERROR(VLOOKUP($A11,#REF!,24,FALSE),)</f>
        <v>0</v>
      </c>
      <c r="Y11" s="8">
        <f>IFERROR(VLOOKUP($A11,#REF!,25,FALSE),)</f>
        <v>0</v>
      </c>
      <c r="Z11" s="8">
        <f>IFERROR(VLOOKUP($A11,#REF!,26,FALSE),)</f>
        <v>0</v>
      </c>
      <c r="AA11" s="8">
        <f>IFERROR(VLOOKUP($A11,#REF!,27,FALSE),)</f>
        <v>0</v>
      </c>
      <c r="AB11" s="8">
        <f>IFERROR(VLOOKUP($A11,#REF!,28,FALSE),)</f>
        <v>0</v>
      </c>
    </row>
    <row r="12" spans="1:28" x14ac:dyDescent="0.2">
      <c r="A12" s="8">
        <f>Data!A299</f>
        <v>0</v>
      </c>
      <c r="B12" s="9">
        <f>IFERROR(VLOOKUP($A12,#REF!,34,FALSE),)</f>
        <v>0</v>
      </c>
      <c r="C12" s="9">
        <f>IFERROR(VLOOKUP($A12,#REF!,2,FALSE),)</f>
        <v>0</v>
      </c>
      <c r="D12" s="9">
        <f>IFERROR(VLOOKUP($A12,#REF!,3,FALSE),)</f>
        <v>0</v>
      </c>
      <c r="E12" s="9">
        <f>IFERROR(VLOOKUP($A12,#REF!,4,FALSE),)</f>
        <v>0</v>
      </c>
      <c r="F12" s="9">
        <f>IFERROR(VLOOKUP($A12,#REF!,6,FALSE),)</f>
        <v>0</v>
      </c>
      <c r="G12" s="9">
        <f>IFERROR(VLOOKUP($A12,#REF!,7,FALSE),)</f>
        <v>0</v>
      </c>
      <c r="H12" s="8">
        <f>IFERROR(VLOOKUP($A12,#REF!,8,FALSE),)</f>
        <v>0</v>
      </c>
      <c r="I12" s="8">
        <f>IFERROR(VLOOKUP($A12,#REF!,9,FALSE),)</f>
        <v>0</v>
      </c>
      <c r="J12" s="8">
        <f>IFERROR(VLOOKUP($A12,#REF!,10,FALSE),)</f>
        <v>0</v>
      </c>
      <c r="K12" s="8">
        <f>IFERROR(VLOOKUP($A12,#REF!,11,FALSE),)</f>
        <v>0</v>
      </c>
      <c r="L12" s="8">
        <f>IFERROR(VLOOKUP($A12,#REF!,12,FALSE),)</f>
        <v>0</v>
      </c>
      <c r="M12" s="8">
        <f>IFERROR(VLOOKUP($A12,#REF!,13,FALSE),)</f>
        <v>0</v>
      </c>
      <c r="N12" s="8">
        <f>IFERROR(VLOOKUP($A12,#REF!,14,FALSE),)</f>
        <v>0</v>
      </c>
      <c r="O12" s="8">
        <f>IFERROR(VLOOKUP($A12,#REF!,15,FALSE),)</f>
        <v>0</v>
      </c>
      <c r="P12" s="8">
        <f>IFERROR(VLOOKUP($A12,#REF!,16,FALSE),)</f>
        <v>0</v>
      </c>
      <c r="Q12" s="8">
        <f>IFERROR(VLOOKUP($A12,#REF!,17,FALSE),)</f>
        <v>0</v>
      </c>
      <c r="R12" s="8">
        <f>IFERROR(VLOOKUP($A12,#REF!,18,FALSE),)</f>
        <v>0</v>
      </c>
      <c r="S12" s="8">
        <f>IFERROR(VLOOKUP($A12,#REF!,19,FALSE),)</f>
        <v>0</v>
      </c>
      <c r="T12" s="8">
        <f>IFERROR(VLOOKUP($A12,#REF!,20,FALSE),)</f>
        <v>0</v>
      </c>
      <c r="U12" s="8">
        <f>IFERROR(VLOOKUP($A12,#REF!,21,FALSE),)</f>
        <v>0</v>
      </c>
      <c r="V12" s="8">
        <f>IFERROR(VLOOKUP($A12,#REF!,22,FALSE),)</f>
        <v>0</v>
      </c>
      <c r="W12" s="8">
        <f>IFERROR(VLOOKUP($A12,#REF!,23,FALSE),)</f>
        <v>0</v>
      </c>
      <c r="X12" s="8">
        <f>IFERROR(VLOOKUP($A12,#REF!,24,FALSE),)</f>
        <v>0</v>
      </c>
      <c r="Y12" s="8">
        <f>IFERROR(VLOOKUP($A12,#REF!,25,FALSE),)</f>
        <v>0</v>
      </c>
      <c r="Z12" s="8">
        <f>IFERROR(VLOOKUP($A12,#REF!,26,FALSE),)</f>
        <v>0</v>
      </c>
      <c r="AA12" s="8">
        <f>IFERROR(VLOOKUP($A12,#REF!,27,FALSE),)</f>
        <v>0</v>
      </c>
      <c r="AB12" s="8">
        <f>IFERROR(VLOOKUP($A12,#REF!,28,FALSE),)</f>
        <v>0</v>
      </c>
    </row>
    <row r="13" spans="1:28" x14ac:dyDescent="0.2">
      <c r="A13" s="8">
        <f>Data!A300</f>
        <v>0</v>
      </c>
      <c r="B13" s="9">
        <f>IFERROR(VLOOKUP($A13,#REF!,34,FALSE),)</f>
        <v>0</v>
      </c>
      <c r="C13" s="9">
        <f>IFERROR(VLOOKUP($A13,#REF!,2,FALSE),)</f>
        <v>0</v>
      </c>
      <c r="D13" s="9">
        <f>IFERROR(VLOOKUP($A13,#REF!,3,FALSE),)</f>
        <v>0</v>
      </c>
      <c r="E13" s="9">
        <f>IFERROR(VLOOKUP($A13,#REF!,4,FALSE),)</f>
        <v>0</v>
      </c>
      <c r="F13" s="9">
        <f>IFERROR(VLOOKUP($A13,#REF!,6,FALSE),)</f>
        <v>0</v>
      </c>
      <c r="G13" s="9">
        <f>IFERROR(VLOOKUP($A13,#REF!,7,FALSE),)</f>
        <v>0</v>
      </c>
      <c r="H13" s="8">
        <f>IFERROR(VLOOKUP($A13,#REF!,8,FALSE),)</f>
        <v>0</v>
      </c>
      <c r="I13" s="8">
        <f>IFERROR(VLOOKUP($A13,#REF!,9,FALSE),)</f>
        <v>0</v>
      </c>
      <c r="J13" s="8">
        <f>IFERROR(VLOOKUP($A13,#REF!,10,FALSE),)</f>
        <v>0</v>
      </c>
      <c r="K13" s="8">
        <f>IFERROR(VLOOKUP($A13,#REF!,11,FALSE),)</f>
        <v>0</v>
      </c>
      <c r="L13" s="8">
        <f>IFERROR(VLOOKUP($A13,#REF!,12,FALSE),)</f>
        <v>0</v>
      </c>
      <c r="M13" s="8">
        <f>IFERROR(VLOOKUP($A13,#REF!,13,FALSE),)</f>
        <v>0</v>
      </c>
      <c r="N13" s="8">
        <f>IFERROR(VLOOKUP($A13,#REF!,14,FALSE),)</f>
        <v>0</v>
      </c>
      <c r="O13" s="8">
        <f>IFERROR(VLOOKUP($A13,#REF!,15,FALSE),)</f>
        <v>0</v>
      </c>
      <c r="P13" s="8">
        <f>IFERROR(VLOOKUP($A13,#REF!,16,FALSE),)</f>
        <v>0</v>
      </c>
      <c r="Q13" s="8">
        <f>IFERROR(VLOOKUP($A13,#REF!,17,FALSE),)</f>
        <v>0</v>
      </c>
      <c r="R13" s="8">
        <f>IFERROR(VLOOKUP($A13,#REF!,18,FALSE),)</f>
        <v>0</v>
      </c>
      <c r="S13" s="8">
        <f>IFERROR(VLOOKUP($A13,#REF!,19,FALSE),)</f>
        <v>0</v>
      </c>
      <c r="T13" s="8">
        <f>IFERROR(VLOOKUP($A13,#REF!,20,FALSE),)</f>
        <v>0</v>
      </c>
      <c r="U13" s="8">
        <f>IFERROR(VLOOKUP($A13,#REF!,21,FALSE),)</f>
        <v>0</v>
      </c>
      <c r="V13" s="8">
        <f>IFERROR(VLOOKUP($A13,#REF!,22,FALSE),)</f>
        <v>0</v>
      </c>
      <c r="W13" s="8">
        <f>IFERROR(VLOOKUP($A13,#REF!,23,FALSE),)</f>
        <v>0</v>
      </c>
      <c r="X13" s="8">
        <f>IFERROR(VLOOKUP($A13,#REF!,24,FALSE),)</f>
        <v>0</v>
      </c>
      <c r="Y13" s="8">
        <f>IFERROR(VLOOKUP($A13,#REF!,25,FALSE),)</f>
        <v>0</v>
      </c>
      <c r="Z13" s="8">
        <f>IFERROR(VLOOKUP($A13,#REF!,26,FALSE),)</f>
        <v>0</v>
      </c>
      <c r="AA13" s="8">
        <f>IFERROR(VLOOKUP($A13,#REF!,27,FALSE),)</f>
        <v>0</v>
      </c>
      <c r="AB13" s="8">
        <f>IFERROR(VLOOKUP($A13,#REF!,28,FALSE),)</f>
        <v>0</v>
      </c>
    </row>
    <row r="14" spans="1:28" x14ac:dyDescent="0.2">
      <c r="A14" s="10"/>
    </row>
    <row r="17" spans="21:21" x14ac:dyDescent="0.2">
      <c r="U17" s="1"/>
    </row>
    <row r="18" spans="21:21" x14ac:dyDescent="0.2">
      <c r="U18" s="23"/>
    </row>
    <row r="19" spans="21:21" x14ac:dyDescent="0.2">
      <c r="U19" s="23"/>
    </row>
  </sheetData>
  <pageMargins left="0.7" right="0.7" top="0.75" bottom="0.75" header="0.3" footer="0.3"/>
  <pageSetup scale="87" orientation="landscape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9D07E-DE6F-4747-803E-AA6B740445F8}">
  <sheetPr>
    <tabColor theme="9" tint="0.39997558519241921"/>
    <pageSetUpPr fitToPage="1"/>
  </sheetPr>
  <dimension ref="A1:AB19"/>
  <sheetViews>
    <sheetView topLeftCell="A2" workbookViewId="0">
      <selection activeCell="N1" sqref="N1:N1048576"/>
    </sheetView>
  </sheetViews>
  <sheetFormatPr defaultColWidth="9.14453125" defaultRowHeight="15" x14ac:dyDescent="0.2"/>
  <cols>
    <col min="1" max="5" width="8.47265625" customWidth="1"/>
    <col min="6" max="6" width="11.703125" bestFit="1" customWidth="1"/>
    <col min="7" max="7" width="7.3984375" bestFit="1" customWidth="1"/>
    <col min="8" max="10" width="9.953125" hidden="1" customWidth="1"/>
    <col min="11" max="12" width="8.875" hidden="1" customWidth="1"/>
    <col min="13" max="13" width="9.4140625" hidden="1" customWidth="1"/>
    <col min="14" max="14" width="9.953125" hidden="1" customWidth="1"/>
    <col min="15" max="15" width="9.953125" bestFit="1" customWidth="1"/>
    <col min="16" max="16" width="8.47265625" bestFit="1" customWidth="1"/>
    <col min="17" max="17" width="9.4140625" bestFit="1" customWidth="1"/>
    <col min="18" max="19" width="9.4140625" hidden="1" customWidth="1"/>
    <col min="20" max="21" width="8.47265625" hidden="1" customWidth="1"/>
    <col min="22" max="25" width="9.4140625" hidden="1" customWidth="1"/>
    <col min="26" max="28" width="10.4921875" hidden="1" customWidth="1"/>
  </cols>
  <sheetData>
    <row r="1" spans="1:28" ht="19.5" thickBot="1" x14ac:dyDescent="0.3">
      <c r="A1" s="7" t="str">
        <f>E4</f>
        <v>Brent</v>
      </c>
      <c r="B1" s="6"/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0.23</v>
      </c>
      <c r="C3" s="12"/>
      <c r="D3" s="14"/>
      <c r="E3" s="12"/>
      <c r="F3" s="12"/>
      <c r="G3" s="12"/>
      <c r="H3" s="11">
        <f>'Rain Totals'!H2</f>
        <v>0</v>
      </c>
      <c r="I3" s="11">
        <f>'Rain Totals'!I2</f>
        <v>0.03</v>
      </c>
      <c r="J3" s="11">
        <f>'Rain Totals'!J2</f>
        <v>0</v>
      </c>
      <c r="K3" s="11">
        <f>'Rain Totals'!K2</f>
        <v>0</v>
      </c>
      <c r="L3" s="11">
        <f>'Rain Totals'!L2</f>
        <v>0.2</v>
      </c>
      <c r="M3" s="11">
        <f>'Rain Totals'!M2</f>
        <v>0</v>
      </c>
      <c r="N3" s="11">
        <f>'Rain Totals'!N2</f>
        <v>0</v>
      </c>
      <c r="O3" s="11">
        <f>'Rain Totals'!O2</f>
        <v>0</v>
      </c>
      <c r="P3" s="11">
        <f>'Rain Totals'!P2</f>
        <v>0</v>
      </c>
      <c r="Q3" s="11">
        <f>'Rain Totals'!Q2</f>
        <v>0</v>
      </c>
      <c r="R3" s="11">
        <f>'Rain Totals'!R2</f>
        <v>0</v>
      </c>
      <c r="S3" s="11">
        <f>'Rain Totals'!S2</f>
        <v>0</v>
      </c>
      <c r="T3" s="11">
        <f>'Rain Totals'!T2</f>
        <v>0</v>
      </c>
      <c r="U3" s="11">
        <f>'Rain Totals'!U2</f>
        <v>0</v>
      </c>
      <c r="V3" s="11">
        <f>'Rain Totals'!V2</f>
        <v>0</v>
      </c>
      <c r="W3" s="11">
        <f>'Rain Totals'!W2</f>
        <v>0</v>
      </c>
      <c r="X3" s="11">
        <f>'Rain Totals'!X2</f>
        <v>0</v>
      </c>
      <c r="Y3" s="11">
        <f>'Rain Totals'!Y2</f>
        <v>0</v>
      </c>
      <c r="Z3" s="11">
        <f>'Rain Totals'!Z2</f>
        <v>0</v>
      </c>
      <c r="AA3" s="11">
        <f>'Rain Totals'!AA2</f>
        <v>0</v>
      </c>
      <c r="AB3" s="11">
        <f>'Rain Totals'!AB2</f>
        <v>0</v>
      </c>
    </row>
    <row r="4" spans="1:28" x14ac:dyDescent="0.2">
      <c r="A4" s="8" t="str">
        <f>Data!A218</f>
        <v>.ET 22</v>
      </c>
      <c r="B4" s="9">
        <f>IFERROR(VLOOKUP($A4,Data!$1:$1048576,34,FALSE),)</f>
        <v>23.469999999999988</v>
      </c>
      <c r="C4" s="9" t="str">
        <f>IFERROR(VLOOKUP($A4,Data!$1:$1048576,2,FALSE),)</f>
        <v>Imperial</v>
      </c>
      <c r="D4" s="9" t="str">
        <f>IFERROR(VLOOKUP($A4,Data!$1:$1048576,3,FALSE),)</f>
        <v>22</v>
      </c>
      <c r="E4" s="9" t="str">
        <f>IFERROR(VLOOKUP($A4,Data!$1:$1048576,4,FALSE),)</f>
        <v>Brent</v>
      </c>
      <c r="F4" s="9" t="str">
        <f>IFERROR(VLOOKUP($A4,Data!$1:$1048576,6,FALSE),)</f>
        <v>Potatoes</v>
      </c>
      <c r="G4" s="9">
        <f>IFERROR(VLOOKUP($A4,Data!$1:$1048576,7,FALSE),)</f>
        <v>296</v>
      </c>
      <c r="H4" s="8">
        <f>IFERROR(VLOOKUP($A4,Data!$1:$1048576,13,FALSE),)</f>
        <v>2.0399999999999991</v>
      </c>
      <c r="I4" s="8">
        <f>IFERROR(VLOOKUP($A4,Data!$1:$1048576,14,FALSE),)</f>
        <v>1.9100000000000001</v>
      </c>
      <c r="J4" s="8">
        <f>IFERROR(VLOOKUP($A4,Data!$1:$1048576,15,FALSE),)</f>
        <v>1.83</v>
      </c>
      <c r="K4" s="8">
        <f>IFERROR(VLOOKUP($A4,Data!$1:$1048576,16,FALSE),)</f>
        <v>1.7800000000000011</v>
      </c>
      <c r="L4" s="8">
        <f>IFERROR(VLOOKUP($A4,Data!$1:$1048576,17,FALSE),)</f>
        <v>1.5400000000000009</v>
      </c>
      <c r="M4" s="8">
        <f>IFERROR(VLOOKUP($A4,Data!$1:$1048576,18,FALSE),)</f>
        <v>1.5600000000000005</v>
      </c>
      <c r="N4" s="8">
        <f>IFERROR(VLOOKUP($A4,Data!$1:$1048576,19,FALSE),)</f>
        <v>1.629999999999999</v>
      </c>
      <c r="O4" s="8">
        <f>IFERROR(VLOOKUP($A4,Data!$1:$1048576,20,FALSE),)</f>
        <v>1.5899999999999981</v>
      </c>
      <c r="P4" s="8">
        <f>IFERROR(VLOOKUP($A4,Data!$1:$1048576,21,FALSE),)</f>
        <v>1.5700000000000003</v>
      </c>
      <c r="Q4" s="8">
        <f>IFERROR(VLOOKUP($A4,Data!$1:$1048576,22,FALSE),)</f>
        <v>1.759999999999998</v>
      </c>
      <c r="R4" s="8">
        <f>IFERROR(VLOOKUP($A4,Data!$1:$1048576,23,FALSE),)</f>
        <v>1.3699999999999939</v>
      </c>
      <c r="S4" s="8">
        <f>IFERROR(VLOOKUP($A4,Data!$1:$1048576,24,FALSE),)</f>
        <v>1.2899999999999956</v>
      </c>
      <c r="T4" s="8">
        <f>IFERROR(VLOOKUP($A4,Data!$1:$1048576,25,FALSE),)</f>
        <v>0.80000000000000071</v>
      </c>
      <c r="U4" s="8">
        <f>IFERROR(VLOOKUP($A4,Data!$1:$1048576,26,FALSE),)</f>
        <v>0.14000000000000057</v>
      </c>
      <c r="V4" s="8">
        <f>IFERROR(VLOOKUP($A4,Data!$1:$1048576,27,FALSE),)</f>
        <v>0</v>
      </c>
      <c r="W4" s="8">
        <f>IFERROR(VLOOKUP($A4,Data!$1:$1048576,28,FALSE),)</f>
        <v>0</v>
      </c>
      <c r="X4" s="8">
        <f>IFERROR(VLOOKUP($A4,Data!$1:$1048576,29,FALSE),)</f>
        <v>0</v>
      </c>
      <c r="Y4" s="8">
        <f>IFERROR(VLOOKUP($A4,Data!$1:$1048576,30,FALSE),)</f>
        <v>0</v>
      </c>
      <c r="Z4" s="8">
        <f>IFERROR(VLOOKUP($A4,Data!$1:$1048576,31,FALSE),)</f>
        <v>0</v>
      </c>
      <c r="AA4" s="8">
        <f>IFERROR(VLOOKUP($A4,Data!$1:$1048576,32,FALSE),)</f>
        <v>0</v>
      </c>
      <c r="AB4" s="8">
        <f>IFERROR(VLOOKUP($A4,Data!$1:$1048576,33,FALSE),)</f>
        <v>0</v>
      </c>
    </row>
    <row r="5" spans="1:28" x14ac:dyDescent="0.2">
      <c r="A5" s="8" t="str">
        <f>Data!A219</f>
        <v>R-1A</v>
      </c>
      <c r="B5" s="9">
        <f>IFERROR(VLOOKUP($A5,Data!$1:$1048576,34,FALSE),)</f>
        <v>0</v>
      </c>
      <c r="C5" s="9" t="str">
        <f>IFERROR(VLOOKUP($A5,Data!$1:$1048576,2,FALSE),)</f>
        <v>Imperial</v>
      </c>
      <c r="D5" s="9" t="str">
        <f>IFERROR(VLOOKUP($A5,Data!$1:$1048576,3,FALSE),)</f>
        <v>22</v>
      </c>
      <c r="E5" s="9" t="str">
        <f>IFERROR(VLOOKUP($A5,Data!$1:$1048576,4,FALSE),)</f>
        <v>Brent</v>
      </c>
      <c r="F5" s="9" t="str">
        <f>IFERROR(VLOOKUP($A5,Data!$1:$1048576,6,FALSE),)</f>
        <v>Potatoes</v>
      </c>
      <c r="G5" s="9">
        <f>IFERROR(VLOOKUP($A5,Data!$1:$1048576,7,FALSE),)</f>
        <v>296</v>
      </c>
      <c r="H5" s="8">
        <f>IFERROR(VLOOKUP($A5,Data!$1:$1048576,13,FALSE),)</f>
        <v>0</v>
      </c>
      <c r="I5" s="8" t="str">
        <f>IFERROR(VLOOKUP($A5,Data!$1:$1048576,14,FALSE),)</f>
        <v/>
      </c>
      <c r="J5" s="8" t="str">
        <f>IFERROR(VLOOKUP($A5,Data!$1:$1048576,15,FALSE),)</f>
        <v/>
      </c>
      <c r="K5" s="8">
        <f>IFERROR(VLOOKUP($A5,Data!$1:$1048576,16,FALSE),)</f>
        <v>0</v>
      </c>
      <c r="L5" s="8">
        <f>IFERROR(VLOOKUP($A5,Data!$1:$1048576,17,FALSE),)</f>
        <v>0</v>
      </c>
      <c r="M5" s="8">
        <f>IFERROR(VLOOKUP($A5,Data!$1:$1048576,18,FALSE),)</f>
        <v>0</v>
      </c>
      <c r="N5" s="8">
        <f>IFERROR(VLOOKUP($A5,Data!$1:$1048576,19,FALSE),)</f>
        <v>0</v>
      </c>
      <c r="O5" s="8">
        <f>IFERROR(VLOOKUP($A5,Data!$1:$1048576,20,FALSE),)</f>
        <v>0</v>
      </c>
      <c r="P5" s="8">
        <f>IFERROR(VLOOKUP($A5,Data!$1:$1048576,21,FALSE),)</f>
        <v>0</v>
      </c>
      <c r="Q5" s="8">
        <f>IFERROR(VLOOKUP($A5,Data!$1:$1048576,22,FALSE),)</f>
        <v>0</v>
      </c>
      <c r="R5" s="8">
        <f>IFERROR(VLOOKUP($A5,Data!$1:$1048576,23,FALSE),)</f>
        <v>0</v>
      </c>
      <c r="S5" s="8">
        <f>IFERROR(VLOOKUP($A5,Data!$1:$1048576,24,FALSE),)</f>
        <v>0</v>
      </c>
      <c r="T5" s="8">
        <f>IFERROR(VLOOKUP($A5,Data!$1:$1048576,25,FALSE),)</f>
        <v>0</v>
      </c>
      <c r="U5" s="8">
        <f>IFERROR(VLOOKUP($A5,Data!$1:$1048576,26,FALSE),)</f>
        <v>0</v>
      </c>
      <c r="V5" s="8">
        <f>IFERROR(VLOOKUP($A5,Data!$1:$1048576,27,FALSE),)</f>
        <v>0</v>
      </c>
      <c r="W5" s="8">
        <f>IFERROR(VLOOKUP($A5,Data!$1:$1048576,28,FALSE),)</f>
        <v>0</v>
      </c>
      <c r="X5" s="8">
        <f>IFERROR(VLOOKUP($A5,Data!$1:$1048576,29,FALSE),)</f>
        <v>0</v>
      </c>
      <c r="Y5" s="8">
        <f>IFERROR(VLOOKUP($A5,Data!$1:$1048576,30,FALSE),)</f>
        <v>0</v>
      </c>
      <c r="Z5" s="8">
        <f>IFERROR(VLOOKUP($A5,Data!$1:$1048576,31,FALSE),)</f>
        <v>0</v>
      </c>
      <c r="AA5" s="8">
        <f>IFERROR(VLOOKUP($A5,Data!$1:$1048576,32,FALSE),)</f>
        <v>0</v>
      </c>
      <c r="AB5" s="8">
        <f>IFERROR(VLOOKUP($A5,Data!$1:$1048576,33,FALSE),)</f>
        <v>0</v>
      </c>
    </row>
    <row r="6" spans="1:28" x14ac:dyDescent="0.2">
      <c r="A6" s="8" t="str">
        <f>Data!A220</f>
        <v>R-1B</v>
      </c>
      <c r="B6" s="9">
        <f>IFERROR(VLOOKUP($A6,Data!$1:$1048576,34,FALSE),)</f>
        <v>0</v>
      </c>
      <c r="C6" s="9" t="str">
        <f>IFERROR(VLOOKUP($A6,Data!$1:$1048576,2,FALSE),)</f>
        <v>Imperial</v>
      </c>
      <c r="D6" s="9" t="str">
        <f>IFERROR(VLOOKUP($A6,Data!$1:$1048576,3,FALSE),)</f>
        <v>22</v>
      </c>
      <c r="E6" s="9" t="str">
        <f>IFERROR(VLOOKUP($A6,Data!$1:$1048576,4,FALSE),)</f>
        <v>Brent</v>
      </c>
      <c r="F6" s="9" t="str">
        <f>IFERROR(VLOOKUP($A6,Data!$1:$1048576,6,FALSE),)</f>
        <v>Potatoes</v>
      </c>
      <c r="G6" s="9">
        <f>IFERROR(VLOOKUP($A6,Data!$1:$1048576,7,FALSE),)</f>
        <v>296</v>
      </c>
      <c r="H6" s="8">
        <f>IFERROR(VLOOKUP($A6,Data!$1:$1048576,13,FALSE),)</f>
        <v>0</v>
      </c>
      <c r="I6" s="8" t="str">
        <f>IFERROR(VLOOKUP($A6,Data!$1:$1048576,14,FALSE),)</f>
        <v/>
      </c>
      <c r="J6" s="8" t="str">
        <f>IFERROR(VLOOKUP($A6,Data!$1:$1048576,15,FALSE),)</f>
        <v/>
      </c>
      <c r="K6" s="8">
        <f>IFERROR(VLOOKUP($A6,Data!$1:$1048576,16,FALSE),)</f>
        <v>0</v>
      </c>
      <c r="L6" s="8">
        <f>IFERROR(VLOOKUP($A6,Data!$1:$1048576,17,FALSE),)</f>
        <v>0</v>
      </c>
      <c r="M6" s="8">
        <f>IFERROR(VLOOKUP($A6,Data!$1:$1048576,18,FALSE),)</f>
        <v>0</v>
      </c>
      <c r="N6" s="8">
        <f>IFERROR(VLOOKUP($A6,Data!$1:$1048576,19,FALSE),)</f>
        <v>0</v>
      </c>
      <c r="O6" s="8">
        <f>IFERROR(VLOOKUP($A6,Data!$1:$1048576,20,FALSE),)</f>
        <v>0</v>
      </c>
      <c r="P6" s="8">
        <f>IFERROR(VLOOKUP($A6,Data!$1:$1048576,21,FALSE),)</f>
        <v>0</v>
      </c>
      <c r="Q6" s="8">
        <f>IFERROR(VLOOKUP($A6,Data!$1:$1048576,22,FALSE),)</f>
        <v>0</v>
      </c>
      <c r="R6" s="8">
        <f>IFERROR(VLOOKUP($A6,Data!$1:$1048576,23,FALSE),)</f>
        <v>0</v>
      </c>
      <c r="S6" s="8">
        <f>IFERROR(VLOOKUP($A6,Data!$1:$1048576,24,FALSE),)</f>
        <v>0</v>
      </c>
      <c r="T6" s="8">
        <f>IFERROR(VLOOKUP($A6,Data!$1:$1048576,25,FALSE),)</f>
        <v>0</v>
      </c>
      <c r="U6" s="8">
        <f>IFERROR(VLOOKUP($A6,Data!$1:$1048576,26,FALSE),)</f>
        <v>0</v>
      </c>
      <c r="V6" s="8">
        <f>IFERROR(VLOOKUP($A6,Data!$1:$1048576,27,FALSE),)</f>
        <v>0</v>
      </c>
      <c r="W6" s="8">
        <f>IFERROR(VLOOKUP($A6,Data!$1:$1048576,28,FALSE),)</f>
        <v>0</v>
      </c>
      <c r="X6" s="8">
        <f>IFERROR(VLOOKUP($A6,Data!$1:$1048576,29,FALSE),)</f>
        <v>0</v>
      </c>
      <c r="Y6" s="8">
        <f>IFERROR(VLOOKUP($A6,Data!$1:$1048576,30,FALSE),)</f>
        <v>0</v>
      </c>
      <c r="Z6" s="8">
        <f>IFERROR(VLOOKUP($A6,Data!$1:$1048576,31,FALSE),)</f>
        <v>0</v>
      </c>
      <c r="AA6" s="8">
        <f>IFERROR(VLOOKUP($A6,Data!$1:$1048576,32,FALSE),)</f>
        <v>0</v>
      </c>
      <c r="AB6" s="8">
        <f>IFERROR(VLOOKUP($A6,Data!$1:$1048576,33,FALSE),)</f>
        <v>0</v>
      </c>
    </row>
    <row r="7" spans="1:28" x14ac:dyDescent="0.2">
      <c r="A7" s="8" t="str">
        <f>Data!A221</f>
        <v>R-1C</v>
      </c>
      <c r="B7" s="9">
        <f>IFERROR(VLOOKUP($A7,Data!$1:$1048576,34,FALSE),)</f>
        <v>0</v>
      </c>
      <c r="C7" s="9" t="str">
        <f>IFERROR(VLOOKUP($A7,Data!$1:$1048576,2,FALSE),)</f>
        <v>Imperial</v>
      </c>
      <c r="D7" s="9" t="str">
        <f>IFERROR(VLOOKUP($A7,Data!$1:$1048576,3,FALSE),)</f>
        <v>22</v>
      </c>
      <c r="E7" s="9" t="str">
        <f>IFERROR(VLOOKUP($A7,Data!$1:$1048576,4,FALSE),)</f>
        <v>Brent</v>
      </c>
      <c r="F7" s="9" t="str">
        <f>IFERROR(VLOOKUP($A7,Data!$1:$1048576,6,FALSE),)</f>
        <v>Potatoes</v>
      </c>
      <c r="G7" s="9">
        <f>IFERROR(VLOOKUP($A7,Data!$1:$1048576,7,FALSE),)</f>
        <v>296</v>
      </c>
      <c r="H7" s="8">
        <f>IFERROR(VLOOKUP($A7,Data!$1:$1048576,13,FALSE),)</f>
        <v>0</v>
      </c>
      <c r="I7" s="8" t="str">
        <f>IFERROR(VLOOKUP($A7,Data!$1:$1048576,14,FALSE),)</f>
        <v/>
      </c>
      <c r="J7" s="8" t="str">
        <f>IFERROR(VLOOKUP($A7,Data!$1:$1048576,15,FALSE),)</f>
        <v/>
      </c>
      <c r="K7" s="8">
        <f>IFERROR(VLOOKUP($A7,Data!$1:$1048576,16,FALSE),)</f>
        <v>0</v>
      </c>
      <c r="L7" s="8">
        <f>IFERROR(VLOOKUP($A7,Data!$1:$1048576,17,FALSE),)</f>
        <v>0</v>
      </c>
      <c r="M7" s="8">
        <f>IFERROR(VLOOKUP($A7,Data!$1:$1048576,18,FALSE),)</f>
        <v>0</v>
      </c>
      <c r="N7" s="8">
        <f>IFERROR(VLOOKUP($A7,Data!$1:$1048576,19,FALSE),)</f>
        <v>0</v>
      </c>
      <c r="O7" s="8">
        <f>IFERROR(VLOOKUP($A7,Data!$1:$1048576,20,FALSE),)</f>
        <v>0</v>
      </c>
      <c r="P7" s="8">
        <f>IFERROR(VLOOKUP($A7,Data!$1:$1048576,21,FALSE),)</f>
        <v>0</v>
      </c>
      <c r="Q7" s="8">
        <f>IFERROR(VLOOKUP($A7,Data!$1:$1048576,22,FALSE),)</f>
        <v>0</v>
      </c>
      <c r="R7" s="8">
        <f>IFERROR(VLOOKUP($A7,Data!$1:$1048576,23,FALSE),)</f>
        <v>0</v>
      </c>
      <c r="S7" s="8">
        <f>IFERROR(VLOOKUP($A7,Data!$1:$1048576,24,FALSE),)</f>
        <v>0</v>
      </c>
      <c r="T7" s="8">
        <f>IFERROR(VLOOKUP($A7,Data!$1:$1048576,25,FALSE),)</f>
        <v>0</v>
      </c>
      <c r="U7" s="8">
        <f>IFERROR(VLOOKUP($A7,Data!$1:$1048576,26,FALSE),)</f>
        <v>0</v>
      </c>
      <c r="V7" s="8">
        <f>IFERROR(VLOOKUP($A7,Data!$1:$1048576,27,FALSE),)</f>
        <v>0</v>
      </c>
      <c r="W7" s="8">
        <f>IFERROR(VLOOKUP($A7,Data!$1:$1048576,28,FALSE),)</f>
        <v>0</v>
      </c>
      <c r="X7" s="8">
        <f>IFERROR(VLOOKUP($A7,Data!$1:$1048576,29,FALSE),)</f>
        <v>0</v>
      </c>
      <c r="Y7" s="8">
        <f>IFERROR(VLOOKUP($A7,Data!$1:$1048576,30,FALSE),)</f>
        <v>0</v>
      </c>
      <c r="Z7" s="8">
        <f>IFERROR(VLOOKUP($A7,Data!$1:$1048576,31,FALSE),)</f>
        <v>0</v>
      </c>
      <c r="AA7" s="8">
        <f>IFERROR(VLOOKUP($A7,Data!$1:$1048576,32,FALSE),)</f>
        <v>0</v>
      </c>
      <c r="AB7" s="8">
        <f>IFERROR(VLOOKUP($A7,Data!$1:$1048576,33,FALSE),)</f>
        <v>0</v>
      </c>
    </row>
    <row r="8" spans="1:28" x14ac:dyDescent="0.2">
      <c r="A8" s="8" t="str">
        <f>Data!A222</f>
        <v>R-1D</v>
      </c>
      <c r="B8" s="9">
        <f>IFERROR(VLOOKUP($A8,Data!$1:$1048576,34,FALSE),)</f>
        <v>0</v>
      </c>
      <c r="C8" s="9" t="str">
        <f>IFERROR(VLOOKUP($A8,Data!$1:$1048576,2,FALSE),)</f>
        <v>Imperial</v>
      </c>
      <c r="D8" s="9" t="str">
        <f>IFERROR(VLOOKUP($A8,Data!$1:$1048576,3,FALSE),)</f>
        <v>22</v>
      </c>
      <c r="E8" s="9" t="str">
        <f>IFERROR(VLOOKUP($A8,Data!$1:$1048576,4,FALSE),)</f>
        <v>Brent</v>
      </c>
      <c r="F8" s="9" t="str">
        <f>IFERROR(VLOOKUP($A8,Data!$1:$1048576,6,FALSE),)</f>
        <v>Potatoes</v>
      </c>
      <c r="G8" s="9">
        <f>IFERROR(VLOOKUP($A8,Data!$1:$1048576,7,FALSE),)</f>
        <v>296</v>
      </c>
      <c r="H8" s="8">
        <f>IFERROR(VLOOKUP($A8,Data!$1:$1048576,13,FALSE),)</f>
        <v>0</v>
      </c>
      <c r="I8" s="8" t="str">
        <f>IFERROR(VLOOKUP($A8,Data!$1:$1048576,14,FALSE),)</f>
        <v/>
      </c>
      <c r="J8" s="8" t="str">
        <f>IFERROR(VLOOKUP($A8,Data!$1:$1048576,15,FALSE),)</f>
        <v/>
      </c>
      <c r="K8" s="8">
        <f>IFERROR(VLOOKUP($A8,Data!$1:$1048576,16,FALSE),)</f>
        <v>0</v>
      </c>
      <c r="L8" s="8">
        <f>IFERROR(VLOOKUP($A8,Data!$1:$1048576,17,FALSE),)</f>
        <v>0</v>
      </c>
      <c r="M8" s="8">
        <f>IFERROR(VLOOKUP($A8,Data!$1:$1048576,18,FALSE),)</f>
        <v>0</v>
      </c>
      <c r="N8" s="8">
        <f>IFERROR(VLOOKUP($A8,Data!$1:$1048576,19,FALSE),)</f>
        <v>0</v>
      </c>
      <c r="O8" s="8">
        <f>IFERROR(VLOOKUP($A8,Data!$1:$1048576,20,FALSE),)</f>
        <v>0</v>
      </c>
      <c r="P8" s="8">
        <f>IFERROR(VLOOKUP($A8,Data!$1:$1048576,21,FALSE),)</f>
        <v>0</v>
      </c>
      <c r="Q8" s="8">
        <f>IFERROR(VLOOKUP($A8,Data!$1:$1048576,22,FALSE),)</f>
        <v>0</v>
      </c>
      <c r="R8" s="8">
        <f>IFERROR(VLOOKUP($A8,Data!$1:$1048576,23,FALSE),)</f>
        <v>0</v>
      </c>
      <c r="S8" s="8">
        <f>IFERROR(VLOOKUP($A8,Data!$1:$1048576,24,FALSE),)</f>
        <v>0</v>
      </c>
      <c r="T8" s="8">
        <f>IFERROR(VLOOKUP($A8,Data!$1:$1048576,25,FALSE),)</f>
        <v>0</v>
      </c>
      <c r="U8" s="8">
        <f>IFERROR(VLOOKUP($A8,Data!$1:$1048576,26,FALSE),)</f>
        <v>0</v>
      </c>
      <c r="V8" s="8">
        <f>IFERROR(VLOOKUP($A8,Data!$1:$1048576,27,FALSE),)</f>
        <v>0</v>
      </c>
      <c r="W8" s="8">
        <f>IFERROR(VLOOKUP($A8,Data!$1:$1048576,28,FALSE),)</f>
        <v>0</v>
      </c>
      <c r="X8" s="8">
        <f>IFERROR(VLOOKUP($A8,Data!$1:$1048576,29,FALSE),)</f>
        <v>0</v>
      </c>
      <c r="Y8" s="8">
        <f>IFERROR(VLOOKUP($A8,Data!$1:$1048576,30,FALSE),)</f>
        <v>0</v>
      </c>
      <c r="Z8" s="8">
        <f>IFERROR(VLOOKUP($A8,Data!$1:$1048576,31,FALSE),)</f>
        <v>0</v>
      </c>
      <c r="AA8" s="8">
        <f>IFERROR(VLOOKUP($A8,Data!$1:$1048576,32,FALSE),)</f>
        <v>0</v>
      </c>
      <c r="AB8" s="8">
        <f>IFERROR(VLOOKUP($A8,Data!$1:$1048576,33,FALSE),)</f>
        <v>0</v>
      </c>
    </row>
    <row r="9" spans="1:28" x14ac:dyDescent="0.2">
      <c r="A9" s="8" t="str">
        <f>Data!A223</f>
        <v>R-2C</v>
      </c>
      <c r="B9" s="9">
        <f>IFERROR(VLOOKUP($A9,Data!$1:$1048576,34,FALSE),)</f>
        <v>0</v>
      </c>
      <c r="C9" s="9" t="str">
        <f>IFERROR(VLOOKUP($A9,Data!$1:$1048576,2,FALSE),)</f>
        <v>Imperial</v>
      </c>
      <c r="D9" s="9" t="str">
        <f>IFERROR(VLOOKUP($A9,Data!$1:$1048576,3,FALSE),)</f>
        <v>22</v>
      </c>
      <c r="E9" s="9" t="str">
        <f>IFERROR(VLOOKUP($A9,Data!$1:$1048576,4,FALSE),)</f>
        <v>Brent</v>
      </c>
      <c r="F9" s="9" t="str">
        <f>IFERROR(VLOOKUP($A9,Data!$1:$1048576,6,FALSE),)</f>
        <v>Potatoes</v>
      </c>
      <c r="G9" s="9">
        <f>IFERROR(VLOOKUP($A9,Data!$1:$1048576,7,FALSE),)</f>
        <v>296</v>
      </c>
      <c r="H9" s="8">
        <f>IFERROR(VLOOKUP($A9,Data!$1:$1048576,13,FALSE),)</f>
        <v>0</v>
      </c>
      <c r="I9" s="8" t="str">
        <f>IFERROR(VLOOKUP($A9,Data!$1:$1048576,14,FALSE),)</f>
        <v/>
      </c>
      <c r="J9" s="8" t="str">
        <f>IFERROR(VLOOKUP($A9,Data!$1:$1048576,15,FALSE),)</f>
        <v/>
      </c>
      <c r="K9" s="8">
        <f>IFERROR(VLOOKUP($A9,Data!$1:$1048576,16,FALSE),)</f>
        <v>0</v>
      </c>
      <c r="L9" s="8">
        <f>IFERROR(VLOOKUP($A9,Data!$1:$1048576,17,FALSE),)</f>
        <v>0</v>
      </c>
      <c r="M9" s="8">
        <f>IFERROR(VLOOKUP($A9,Data!$1:$1048576,18,FALSE),)</f>
        <v>0</v>
      </c>
      <c r="N9" s="8">
        <f>IFERROR(VLOOKUP($A9,Data!$1:$1048576,19,FALSE),)</f>
        <v>0</v>
      </c>
      <c r="O9" s="8">
        <f>IFERROR(VLOOKUP($A9,Data!$1:$1048576,20,FALSE),)</f>
        <v>0</v>
      </c>
      <c r="P9" s="8">
        <f>IFERROR(VLOOKUP($A9,Data!$1:$1048576,21,FALSE),)</f>
        <v>0</v>
      </c>
      <c r="Q9" s="8">
        <f>IFERROR(VLOOKUP($A9,Data!$1:$1048576,22,FALSE),)</f>
        <v>0</v>
      </c>
      <c r="R9" s="8">
        <f>IFERROR(VLOOKUP($A9,Data!$1:$1048576,23,FALSE),)</f>
        <v>0</v>
      </c>
      <c r="S9" s="8">
        <f>IFERROR(VLOOKUP($A9,Data!$1:$1048576,24,FALSE),)</f>
        <v>0</v>
      </c>
      <c r="T9" s="8">
        <f>IFERROR(VLOOKUP($A9,Data!$1:$1048576,25,FALSE),)</f>
        <v>0</v>
      </c>
      <c r="U9" s="8">
        <f>IFERROR(VLOOKUP($A9,Data!$1:$1048576,26,FALSE),)</f>
        <v>0</v>
      </c>
      <c r="V9" s="8">
        <f>IFERROR(VLOOKUP($A9,Data!$1:$1048576,27,FALSE),)</f>
        <v>0</v>
      </c>
      <c r="W9" s="8">
        <f>IFERROR(VLOOKUP($A9,Data!$1:$1048576,28,FALSE),)</f>
        <v>0</v>
      </c>
      <c r="X9" s="8">
        <f>IFERROR(VLOOKUP($A9,Data!$1:$1048576,29,FALSE),)</f>
        <v>0</v>
      </c>
      <c r="Y9" s="8">
        <f>IFERROR(VLOOKUP($A9,Data!$1:$1048576,30,FALSE),)</f>
        <v>0</v>
      </c>
      <c r="Z9" s="8">
        <f>IFERROR(VLOOKUP($A9,Data!$1:$1048576,31,FALSE),)</f>
        <v>0</v>
      </c>
      <c r="AA9" s="8">
        <f>IFERROR(VLOOKUP($A9,Data!$1:$1048576,32,FALSE),)</f>
        <v>0</v>
      </c>
      <c r="AB9" s="8">
        <f>IFERROR(VLOOKUP($A9,Data!$1:$1048576,33,FALSE),)</f>
        <v>0</v>
      </c>
    </row>
    <row r="10" spans="1:28" x14ac:dyDescent="0.2">
      <c r="A10" s="8" t="str">
        <f>Data!A224</f>
        <v>R-2D</v>
      </c>
      <c r="B10" s="9">
        <f>IFERROR(VLOOKUP($A10,Data!$1:$1048576,34,FALSE),)</f>
        <v>0</v>
      </c>
      <c r="C10" s="9" t="str">
        <f>IFERROR(VLOOKUP($A10,Data!$1:$1048576,2,FALSE),)</f>
        <v>Imperial</v>
      </c>
      <c r="D10" s="9" t="str">
        <f>IFERROR(VLOOKUP($A10,Data!$1:$1048576,3,FALSE),)</f>
        <v>22</v>
      </c>
      <c r="E10" s="9" t="str">
        <f>IFERROR(VLOOKUP($A10,Data!$1:$1048576,4,FALSE),)</f>
        <v>Brent</v>
      </c>
      <c r="F10" s="9" t="str">
        <f>IFERROR(VLOOKUP($A10,Data!$1:$1048576,6,FALSE),)</f>
        <v>Potatoes</v>
      </c>
      <c r="G10" s="9">
        <f>IFERROR(VLOOKUP($A10,Data!$1:$1048576,7,FALSE),)</f>
        <v>296</v>
      </c>
      <c r="H10" s="8">
        <f>IFERROR(VLOOKUP($A10,Data!$1:$1048576,13,FALSE),)</f>
        <v>0</v>
      </c>
      <c r="I10" s="8" t="str">
        <f>IFERROR(VLOOKUP($A10,Data!$1:$1048576,14,FALSE),)</f>
        <v/>
      </c>
      <c r="J10" s="8" t="str">
        <f>IFERROR(VLOOKUP($A10,Data!$1:$1048576,15,FALSE),)</f>
        <v/>
      </c>
      <c r="K10" s="8">
        <f>IFERROR(VLOOKUP($A10,Data!$1:$1048576,16,FALSE),)</f>
        <v>0</v>
      </c>
      <c r="L10" s="8">
        <f>IFERROR(VLOOKUP($A10,Data!$1:$1048576,17,FALSE),)</f>
        <v>0</v>
      </c>
      <c r="M10" s="8" t="str">
        <f>IFERROR(VLOOKUP($A10,Data!$1:$1048576,12,FALSE),)</f>
        <v/>
      </c>
      <c r="N10" s="8">
        <f>IFERROR(VLOOKUP($A10,Data!$1:$1048576,13,FALSE),)</f>
        <v>0</v>
      </c>
      <c r="O10" s="8" t="str">
        <f>IFERROR(VLOOKUP($A10,Data!$1:$1048576,14,FALSE),)</f>
        <v/>
      </c>
      <c r="P10" s="8" t="str">
        <f>IFERROR(VLOOKUP($A10,Data!$1:$1048576,15,FALSE),)</f>
        <v/>
      </c>
      <c r="Q10" s="8">
        <f>IFERROR(VLOOKUP($A10,Data!$1:$1048576,16,FALSE),)</f>
        <v>0</v>
      </c>
      <c r="R10" s="8">
        <f>IFERROR(VLOOKUP($A10,Data!$1:$1048576,17,FALSE),)</f>
        <v>0</v>
      </c>
      <c r="S10" s="8">
        <f>IFERROR(VLOOKUP($A10,Data!$1:$1048576,18,FALSE),)</f>
        <v>0</v>
      </c>
      <c r="T10" s="8">
        <f>IFERROR(VLOOKUP($A10,Data!$1:$1048576,19,FALSE),)</f>
        <v>0</v>
      </c>
      <c r="U10" s="8">
        <f>IFERROR(VLOOKUP($A10,Data!$1:$1048576,20,FALSE),)</f>
        <v>0</v>
      </c>
      <c r="V10" s="8">
        <f>IFERROR(VLOOKUP($A10,Data!$1:$1048576,21,FALSE),)</f>
        <v>0</v>
      </c>
      <c r="W10" s="8">
        <f>IFERROR(VLOOKUP($A10,Data!$1:$1048576,22,FALSE),)</f>
        <v>0</v>
      </c>
      <c r="X10" s="8">
        <f>IFERROR(VLOOKUP($A10,Data!$1:$1048576,23,FALSE),)</f>
        <v>0</v>
      </c>
      <c r="Y10" s="8">
        <f>IFERROR(VLOOKUP($A10,Data!$1:$1048576,24,FALSE),)</f>
        <v>0</v>
      </c>
      <c r="Z10" s="8">
        <f>IFERROR(VLOOKUP($A10,Data!$1:$1048576,25,FALSE),)</f>
        <v>0</v>
      </c>
      <c r="AA10" s="8">
        <f>IFERROR(VLOOKUP($A10,Data!$1:$1048576,26,FALSE),)</f>
        <v>0</v>
      </c>
      <c r="AB10" s="8">
        <f>IFERROR(VLOOKUP($A10,Data!$1:$1048576,27,FALSE),)</f>
        <v>0</v>
      </c>
    </row>
    <row r="11" spans="1:28" x14ac:dyDescent="0.2">
      <c r="A11" s="8" t="str">
        <f>Data!A225</f>
        <v>R-3D</v>
      </c>
      <c r="B11" s="9">
        <f>IFERROR(VLOOKUP($A11,Data!$1:$1048576,34,FALSE),)</f>
        <v>0</v>
      </c>
      <c r="C11" s="9" t="str">
        <f>IFERROR(VLOOKUP($A11,Data!$1:$1048576,2,FALSE),)</f>
        <v>Imperial</v>
      </c>
      <c r="D11" s="9" t="str">
        <f>IFERROR(VLOOKUP($A11,Data!$1:$1048576,3,FALSE),)</f>
        <v>22</v>
      </c>
      <c r="E11" s="9" t="str">
        <f>IFERROR(VLOOKUP($A11,Data!$1:$1048576,4,FALSE),)</f>
        <v>Brent</v>
      </c>
      <c r="F11" s="9" t="str">
        <f>IFERROR(VLOOKUP($A11,Data!$1:$1048576,6,FALSE),)</f>
        <v>Potatoes</v>
      </c>
      <c r="G11" s="9">
        <f>IFERROR(VLOOKUP($A11,Data!$1:$1048576,7,FALSE),)</f>
        <v>296</v>
      </c>
      <c r="H11" s="8">
        <f>IFERROR(VLOOKUP($A11,Data!$1:$1048576,13,FALSE),)</f>
        <v>0</v>
      </c>
      <c r="I11" s="8" t="str">
        <f>IFERROR(VLOOKUP($A11,Data!$1:$1048576,14,FALSE),)</f>
        <v/>
      </c>
      <c r="J11" s="8" t="str">
        <f>IFERROR(VLOOKUP($A11,Data!$1:$1048576,15,FALSE),)</f>
        <v/>
      </c>
      <c r="K11" s="8">
        <f>IFERROR(VLOOKUP($A11,Data!$1:$1048576,16,FALSE),)</f>
        <v>0</v>
      </c>
      <c r="L11" s="8">
        <f>IFERROR(VLOOKUP($A11,Data!$1:$1048576,17,FALSE),)</f>
        <v>0</v>
      </c>
      <c r="M11" s="8" t="str">
        <f>IFERROR(VLOOKUP($A11,Data!$1:$1048576,12,FALSE),)</f>
        <v/>
      </c>
      <c r="N11" s="8">
        <f>IFERROR(VLOOKUP($A11,Data!$1:$1048576,13,FALSE),)</f>
        <v>0</v>
      </c>
      <c r="O11" s="8" t="str">
        <f>IFERROR(VLOOKUP($A11,Data!$1:$1048576,14,FALSE),)</f>
        <v/>
      </c>
      <c r="P11" s="8" t="str">
        <f>IFERROR(VLOOKUP($A11,Data!$1:$1048576,15,FALSE),)</f>
        <v/>
      </c>
      <c r="Q11" s="8">
        <f>IFERROR(VLOOKUP($A11,Data!$1:$1048576,16,FALSE),)</f>
        <v>0</v>
      </c>
      <c r="R11" s="8">
        <f>IFERROR(VLOOKUP($A11,Data!$1:$1048576,17,FALSE),)</f>
        <v>0</v>
      </c>
      <c r="S11" s="8">
        <f>IFERROR(VLOOKUP($A11,Data!$1:$1048576,18,FALSE),)</f>
        <v>0</v>
      </c>
      <c r="T11" s="8">
        <f>IFERROR(VLOOKUP($A11,Data!$1:$1048576,19,FALSE),)</f>
        <v>0</v>
      </c>
      <c r="U11" s="8">
        <f>IFERROR(VLOOKUP($A11,Data!$1:$1048576,20,FALSE),)</f>
        <v>0</v>
      </c>
      <c r="V11" s="8">
        <f>IFERROR(VLOOKUP($A11,Data!$1:$1048576,21,FALSE),)</f>
        <v>0</v>
      </c>
      <c r="W11" s="8">
        <f>IFERROR(VLOOKUP($A11,Data!$1:$1048576,22,FALSE),)</f>
        <v>0</v>
      </c>
      <c r="X11" s="8">
        <f>IFERROR(VLOOKUP($A11,Data!$1:$1048576,23,FALSE),)</f>
        <v>0</v>
      </c>
      <c r="Y11" s="8">
        <f>IFERROR(VLOOKUP($A11,Data!$1:$1048576,24,FALSE),)</f>
        <v>0</v>
      </c>
      <c r="Z11" s="8">
        <f>IFERROR(VLOOKUP($A11,Data!$1:$1048576,25,FALSE),)</f>
        <v>0</v>
      </c>
      <c r="AA11" s="8">
        <f>IFERROR(VLOOKUP($A11,Data!$1:$1048576,26,FALSE),)</f>
        <v>0</v>
      </c>
      <c r="AB11" s="8">
        <f>IFERROR(VLOOKUP($A11,Data!$1:$1048576,27,FALSE),)</f>
        <v>0</v>
      </c>
    </row>
    <row r="12" spans="1:28" x14ac:dyDescent="0.2">
      <c r="A12" s="8" t="str">
        <f>Data!A226</f>
        <v>R-4B</v>
      </c>
      <c r="B12" s="9">
        <f>IFERROR(VLOOKUP($A12,Data!$1:$1048576,34,FALSE),)</f>
        <v>0</v>
      </c>
      <c r="C12" s="9" t="str">
        <f>IFERROR(VLOOKUP($A12,Data!$1:$1048576,2,FALSE),)</f>
        <v>Imperial</v>
      </c>
      <c r="D12" s="9" t="str">
        <f>IFERROR(VLOOKUP($A12,Data!$1:$1048576,3,FALSE),)</f>
        <v>22</v>
      </c>
      <c r="E12" s="9" t="str">
        <f>IFERROR(VLOOKUP($A12,Data!$1:$1048576,4,FALSE),)</f>
        <v>Brent</v>
      </c>
      <c r="F12" s="9" t="str">
        <f>IFERROR(VLOOKUP($A12,Data!$1:$1048576,6,FALSE),)</f>
        <v>Potatoes</v>
      </c>
      <c r="G12" s="9">
        <f>IFERROR(VLOOKUP($A12,Data!$1:$1048576,7,FALSE),)</f>
        <v>296</v>
      </c>
      <c r="H12" s="8">
        <f>IFERROR(VLOOKUP($A12,Data!$1:$1048576,13,FALSE),)</f>
        <v>0</v>
      </c>
      <c r="I12" s="8" t="str">
        <f>IFERROR(VLOOKUP($A12,Data!$1:$1048576,14,FALSE),)</f>
        <v/>
      </c>
      <c r="J12" s="8" t="str">
        <f>IFERROR(VLOOKUP($A12,Data!$1:$1048576,15,FALSE),)</f>
        <v/>
      </c>
      <c r="K12" s="8">
        <f>IFERROR(VLOOKUP($A12,Data!$1:$1048576,16,FALSE),)</f>
        <v>0</v>
      </c>
      <c r="L12" s="8">
        <f>IFERROR(VLOOKUP($A12,Data!$1:$1048576,17,FALSE),)</f>
        <v>0</v>
      </c>
      <c r="M12" s="8" t="str">
        <f>IFERROR(VLOOKUP($A12,Data!$1:$1048576,12,FALSE),)</f>
        <v/>
      </c>
      <c r="N12" s="8">
        <f>IFERROR(VLOOKUP($A12,Data!$1:$1048576,13,FALSE),)</f>
        <v>0</v>
      </c>
      <c r="O12" s="8" t="str">
        <f>IFERROR(VLOOKUP($A12,Data!$1:$1048576,14,FALSE),)</f>
        <v/>
      </c>
      <c r="P12" s="8" t="str">
        <f>IFERROR(VLOOKUP($A12,Data!$1:$1048576,15,FALSE),)</f>
        <v/>
      </c>
      <c r="Q12" s="8">
        <f>IFERROR(VLOOKUP($A12,Data!$1:$1048576,16,FALSE),)</f>
        <v>0</v>
      </c>
      <c r="R12" s="8">
        <f>IFERROR(VLOOKUP($A12,Data!$1:$1048576,17,FALSE),)</f>
        <v>0</v>
      </c>
      <c r="S12" s="8">
        <f>IFERROR(VLOOKUP($A12,Data!$1:$1048576,18,FALSE),)</f>
        <v>0</v>
      </c>
      <c r="T12" s="8">
        <f>IFERROR(VLOOKUP($A12,Data!$1:$1048576,19,FALSE),)</f>
        <v>0</v>
      </c>
      <c r="U12" s="8">
        <f>IFERROR(VLOOKUP($A12,Data!$1:$1048576,20,FALSE),)</f>
        <v>0</v>
      </c>
      <c r="V12" s="8">
        <f>IFERROR(VLOOKUP($A12,Data!$1:$1048576,21,FALSE),)</f>
        <v>0</v>
      </c>
      <c r="W12" s="8">
        <f>IFERROR(VLOOKUP($A12,Data!$1:$1048576,22,FALSE),)</f>
        <v>0</v>
      </c>
      <c r="X12" s="8">
        <f>IFERROR(VLOOKUP($A12,Data!$1:$1048576,23,FALSE),)</f>
        <v>0</v>
      </c>
      <c r="Y12" s="8">
        <f>IFERROR(VLOOKUP($A12,Data!$1:$1048576,24,FALSE),)</f>
        <v>0</v>
      </c>
      <c r="Z12" s="8">
        <f>IFERROR(VLOOKUP($A12,Data!$1:$1048576,25,FALSE),)</f>
        <v>0</v>
      </c>
      <c r="AA12" s="8">
        <f>IFERROR(VLOOKUP($A12,Data!$1:$1048576,26,FALSE),)</f>
        <v>0</v>
      </c>
      <c r="AB12" s="8">
        <f>IFERROR(VLOOKUP($A12,Data!$1:$1048576,27,FALSE),)</f>
        <v>0</v>
      </c>
    </row>
    <row r="13" spans="1:28" x14ac:dyDescent="0.2">
      <c r="A13" s="8" t="str">
        <f>Data!A227</f>
        <v>R-5B</v>
      </c>
      <c r="B13" s="9">
        <f>IFERROR(VLOOKUP($A13,Data!$1:$1048576,34,FALSE),)</f>
        <v>0</v>
      </c>
      <c r="C13" s="9" t="str">
        <f>IFERROR(VLOOKUP($A13,Data!$1:$1048576,2,FALSE),)</f>
        <v>Imperial</v>
      </c>
      <c r="D13" s="9" t="str">
        <f>IFERROR(VLOOKUP($A13,Data!$1:$1048576,3,FALSE),)</f>
        <v>22</v>
      </c>
      <c r="E13" s="9" t="str">
        <f>IFERROR(VLOOKUP($A13,Data!$1:$1048576,4,FALSE),)</f>
        <v>Brent</v>
      </c>
      <c r="F13" s="9" t="str">
        <f>IFERROR(VLOOKUP($A13,Data!$1:$1048576,6,FALSE),)</f>
        <v>Potatoes</v>
      </c>
      <c r="G13" s="9">
        <f>IFERROR(VLOOKUP($A13,Data!$1:$1048576,7,FALSE),)</f>
        <v>296</v>
      </c>
      <c r="H13" s="8">
        <f>IFERROR(VLOOKUP($A13,Data!$1:$1048576,13,FALSE),)</f>
        <v>0</v>
      </c>
      <c r="I13" s="8" t="str">
        <f>IFERROR(VLOOKUP($A13,Data!$1:$1048576,14,FALSE),)</f>
        <v/>
      </c>
      <c r="J13" s="8" t="str">
        <f>IFERROR(VLOOKUP($A13,Data!$1:$1048576,15,FALSE),)</f>
        <v/>
      </c>
      <c r="K13" s="8">
        <f>IFERROR(VLOOKUP($A13,Data!$1:$1048576,16,FALSE),)</f>
        <v>0</v>
      </c>
      <c r="L13" s="8">
        <f>IFERROR(VLOOKUP($A13,Data!$1:$1048576,17,FALSE),)</f>
        <v>0</v>
      </c>
      <c r="M13" s="8" t="str">
        <f>IFERROR(VLOOKUP($A13,Data!$1:$1048576,12,FALSE),)</f>
        <v/>
      </c>
      <c r="N13" s="8">
        <f>IFERROR(VLOOKUP($A13,Data!$1:$1048576,13,FALSE),)</f>
        <v>0</v>
      </c>
      <c r="O13" s="8" t="str">
        <f>IFERROR(VLOOKUP($A13,Data!$1:$1048576,14,FALSE),)</f>
        <v/>
      </c>
      <c r="P13" s="8" t="str">
        <f>IFERROR(VLOOKUP($A13,Data!$1:$1048576,15,FALSE),)</f>
        <v/>
      </c>
      <c r="Q13" s="8">
        <f>IFERROR(VLOOKUP($A13,Data!$1:$1048576,16,FALSE),)</f>
        <v>0</v>
      </c>
      <c r="R13" s="8">
        <f>IFERROR(VLOOKUP($A13,Data!$1:$1048576,17,FALSE),)</f>
        <v>0</v>
      </c>
      <c r="S13" s="8">
        <f>IFERROR(VLOOKUP($A13,Data!$1:$1048576,18,FALSE),)</f>
        <v>0</v>
      </c>
      <c r="T13" s="8">
        <f>IFERROR(VLOOKUP($A13,Data!$1:$1048576,19,FALSE),)</f>
        <v>0</v>
      </c>
      <c r="U13" s="8">
        <f>IFERROR(VLOOKUP($A13,Data!$1:$1048576,20,FALSE),)</f>
        <v>0</v>
      </c>
      <c r="V13" s="8">
        <f>IFERROR(VLOOKUP($A13,Data!$1:$1048576,21,FALSE),)</f>
        <v>0</v>
      </c>
      <c r="W13" s="8">
        <f>IFERROR(VLOOKUP($A13,Data!$1:$1048576,22,FALSE),)</f>
        <v>0</v>
      </c>
      <c r="X13" s="8">
        <f>IFERROR(VLOOKUP($A13,Data!$1:$1048576,23,FALSE),)</f>
        <v>0</v>
      </c>
      <c r="Y13" s="8">
        <f>IFERROR(VLOOKUP($A13,Data!$1:$1048576,24,FALSE),)</f>
        <v>0</v>
      </c>
      <c r="Z13" s="8">
        <f>IFERROR(VLOOKUP($A13,Data!$1:$1048576,25,FALSE),)</f>
        <v>0</v>
      </c>
      <c r="AA13" s="8">
        <f>IFERROR(VLOOKUP($A13,Data!$1:$1048576,26,FALSE),)</f>
        <v>0</v>
      </c>
      <c r="AB13" s="8">
        <f>IFERROR(VLOOKUP($A13,Data!$1:$1048576,27,FALSE),)</f>
        <v>0</v>
      </c>
    </row>
    <row r="14" spans="1:28" x14ac:dyDescent="0.2">
      <c r="A14" s="8" t="str">
        <f>Data!A228</f>
        <v>R-5D</v>
      </c>
      <c r="B14" s="9">
        <f>IFERROR(VLOOKUP($A14,Data!$1:$1048576,34,FALSE),)</f>
        <v>0</v>
      </c>
      <c r="C14" s="9" t="str">
        <f>IFERROR(VLOOKUP($A14,Data!$1:$1048576,2,FALSE),)</f>
        <v>Imperial</v>
      </c>
      <c r="D14" s="9" t="str">
        <f>IFERROR(VLOOKUP($A14,Data!$1:$1048576,3,FALSE),)</f>
        <v>22</v>
      </c>
      <c r="E14" s="9" t="str">
        <f>IFERROR(VLOOKUP($A14,Data!$1:$1048576,4,FALSE),)</f>
        <v>Brent</v>
      </c>
      <c r="F14" s="9" t="str">
        <f>IFERROR(VLOOKUP($A14,Data!$1:$1048576,6,FALSE),)</f>
        <v>Potatoes</v>
      </c>
      <c r="G14" s="9">
        <f>IFERROR(VLOOKUP($A14,Data!$1:$1048576,7,FALSE),)</f>
        <v>296</v>
      </c>
      <c r="H14" s="8">
        <f>IFERROR(VLOOKUP($A14,Data!$1:$1048576,13,FALSE),)</f>
        <v>0</v>
      </c>
      <c r="I14" s="8" t="str">
        <f>IFERROR(VLOOKUP($A14,Data!$1:$1048576,14,FALSE),)</f>
        <v/>
      </c>
      <c r="J14" s="8" t="str">
        <f>IFERROR(VLOOKUP($A14,Data!$1:$1048576,15,FALSE),)</f>
        <v/>
      </c>
      <c r="K14" s="8">
        <f>IFERROR(VLOOKUP($A14,Data!$1:$1048576,16,FALSE),)</f>
        <v>0</v>
      </c>
      <c r="L14" s="8">
        <f>IFERROR(VLOOKUP($A14,Data!$1:$1048576,17,FALSE),)</f>
        <v>0</v>
      </c>
      <c r="M14" s="8" t="str">
        <f>IFERROR(VLOOKUP($A14,Data!$1:$1048576,12,FALSE),)</f>
        <v/>
      </c>
      <c r="N14" s="8">
        <f>IFERROR(VLOOKUP($A14,Data!$1:$1048576,13,FALSE),)</f>
        <v>0</v>
      </c>
      <c r="O14" s="8" t="str">
        <f>IFERROR(VLOOKUP($A14,Data!$1:$1048576,14,FALSE),)</f>
        <v/>
      </c>
      <c r="P14" s="8" t="str">
        <f>IFERROR(VLOOKUP($A14,Data!$1:$1048576,15,FALSE),)</f>
        <v/>
      </c>
      <c r="Q14" s="8">
        <f>IFERROR(VLOOKUP($A14,Data!$1:$1048576,16,FALSE),)</f>
        <v>0</v>
      </c>
    </row>
    <row r="15" spans="1:28" x14ac:dyDescent="0.2">
      <c r="A15" s="8" t="str">
        <f>Data!A229</f>
        <v>R-HL</v>
      </c>
      <c r="B15" s="9">
        <f>IFERROR(VLOOKUP($A15,Data!$1:$1048576,34,FALSE),)</f>
        <v>0</v>
      </c>
      <c r="C15" s="9" t="str">
        <f>IFERROR(VLOOKUP($A15,Data!$1:$1048576,2,FALSE),)</f>
        <v>Imperial</v>
      </c>
      <c r="D15" s="9" t="str">
        <f>IFERROR(VLOOKUP($A15,Data!$1:$1048576,3,FALSE),)</f>
        <v>22</v>
      </c>
      <c r="E15" s="9" t="str">
        <f>IFERROR(VLOOKUP($A15,Data!$1:$1048576,4,FALSE),)</f>
        <v>Brent</v>
      </c>
      <c r="F15" s="9" t="str">
        <f>IFERROR(VLOOKUP($A15,Data!$1:$1048576,6,FALSE),)</f>
        <v>Potatoes</v>
      </c>
      <c r="G15" s="9">
        <f>IFERROR(VLOOKUP($A15,Data!$1:$1048576,7,FALSE),)</f>
        <v>296</v>
      </c>
      <c r="H15" s="8">
        <f>IFERROR(VLOOKUP($A15,Data!$1:$1048576,13,FALSE),)</f>
        <v>0</v>
      </c>
      <c r="I15" s="8" t="str">
        <f>IFERROR(VLOOKUP($A15,Data!$1:$1048576,14,FALSE),)</f>
        <v/>
      </c>
      <c r="J15" s="8" t="str">
        <f>IFERROR(VLOOKUP($A15,Data!$1:$1048576,15,FALSE),)</f>
        <v/>
      </c>
      <c r="K15" s="8">
        <f>IFERROR(VLOOKUP($A15,Data!$1:$1048576,16,FALSE),)</f>
        <v>0</v>
      </c>
      <c r="L15" s="8">
        <f>IFERROR(VLOOKUP($A15,Data!$1:$1048576,17,FALSE),)</f>
        <v>0</v>
      </c>
      <c r="M15" s="8" t="str">
        <f>IFERROR(VLOOKUP($A15,Data!$1:$1048576,12,FALSE),)</f>
        <v/>
      </c>
      <c r="N15" s="8">
        <f>IFERROR(VLOOKUP($A15,Data!$1:$1048576,13,FALSE),)</f>
        <v>0</v>
      </c>
      <c r="O15" s="8" t="str">
        <f>IFERROR(VLOOKUP($A15,Data!$1:$1048576,14,FALSE),)</f>
        <v/>
      </c>
      <c r="P15" s="8" t="str">
        <f>IFERROR(VLOOKUP($A15,Data!$1:$1048576,15,FALSE),)</f>
        <v/>
      </c>
      <c r="Q15" s="8">
        <f>IFERROR(VLOOKUP($A15,Data!$1:$1048576,16,FALSE),)</f>
        <v>0</v>
      </c>
    </row>
    <row r="16" spans="1:28" x14ac:dyDescent="0.2">
      <c r="A16" s="8" t="str">
        <f>Data!A230</f>
        <v>R-4D</v>
      </c>
      <c r="B16" s="9">
        <f>IFERROR(VLOOKUP($A16,Data!$1:$1048576,34,FALSE),)</f>
        <v>2.4</v>
      </c>
      <c r="C16" s="9" t="str">
        <f>IFERROR(VLOOKUP($A16,Data!$1:$1048576,2,FALSE),)</f>
        <v>Imperial</v>
      </c>
      <c r="D16" s="9" t="str">
        <f>IFERROR(VLOOKUP($A16,Data!$1:$1048576,3,FALSE),)</f>
        <v>22</v>
      </c>
      <c r="E16" s="9" t="str">
        <f>IFERROR(VLOOKUP($A16,Data!$1:$1048576,4,FALSE),)</f>
        <v>Brent</v>
      </c>
      <c r="F16" s="9" t="str">
        <f>IFERROR(VLOOKUP($A16,Data!$1:$1048576,6,FALSE),)</f>
        <v>Potatoes</v>
      </c>
      <c r="G16" s="9">
        <f>IFERROR(VLOOKUP($A16,Data!$1:$1048576,7,FALSE),)</f>
        <v>296</v>
      </c>
      <c r="H16" s="8">
        <f>IFERROR(VLOOKUP($A16,Data!$1:$1048576,13,FALSE),)</f>
        <v>0</v>
      </c>
      <c r="I16" s="8" t="str">
        <f>IFERROR(VLOOKUP($A16,Data!$1:$1048576,14,FALSE),)</f>
        <v/>
      </c>
      <c r="J16" s="8" t="str">
        <f>IFERROR(VLOOKUP($A16,Data!$1:$1048576,15,FALSE),)</f>
        <v/>
      </c>
      <c r="K16" s="8">
        <f>IFERROR(VLOOKUP($A16,Data!$1:$1048576,16,FALSE),)</f>
        <v>0</v>
      </c>
      <c r="L16" s="8">
        <f>IFERROR(VLOOKUP($A16,Data!$1:$1048576,17,FALSE),)</f>
        <v>0</v>
      </c>
      <c r="M16" s="8" t="str">
        <f>IFERROR(VLOOKUP($A16,Data!$1:$1048576,12,FALSE),)</f>
        <v/>
      </c>
      <c r="N16" s="8">
        <f>IFERROR(VLOOKUP($A16,Data!$1:$1048576,13,FALSE),)</f>
        <v>0</v>
      </c>
      <c r="O16" s="8" t="str">
        <f>IFERROR(VLOOKUP($A16,Data!$1:$1048576,14,FALSE),)</f>
        <v/>
      </c>
      <c r="P16" s="8" t="str">
        <f>IFERROR(VLOOKUP($A16,Data!$1:$1048576,15,FALSE),)</f>
        <v/>
      </c>
      <c r="Q16" s="8">
        <f>IFERROR(VLOOKUP($A16,Data!$1:$1048576,16,FALSE),)</f>
        <v>0</v>
      </c>
    </row>
    <row r="17" spans="21:21" x14ac:dyDescent="0.2">
      <c r="U17" s="1"/>
    </row>
    <row r="18" spans="21:21" x14ac:dyDescent="0.2">
      <c r="U18" s="23"/>
    </row>
    <row r="19" spans="21:21" x14ac:dyDescent="0.2">
      <c r="U19" s="23"/>
    </row>
  </sheetData>
  <pageMargins left="0.7" right="0.7" top="0.75" bottom="0.75" header="0.3" footer="0.3"/>
  <pageSetup scale="64" orientation="landscape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04359-9D2F-49D4-B4A4-DDE690561161}">
  <sheetPr>
    <tabColor theme="8" tint="0.39997558519241921"/>
    <pageSetUpPr fitToPage="1"/>
  </sheetPr>
  <dimension ref="A1:AB18"/>
  <sheetViews>
    <sheetView workbookViewId="0">
      <selection activeCell="N1" sqref="N1:N1048576"/>
    </sheetView>
  </sheetViews>
  <sheetFormatPr defaultColWidth="9.14453125" defaultRowHeight="15" x14ac:dyDescent="0.2"/>
  <cols>
    <col min="1" max="5" width="8.47265625" customWidth="1"/>
    <col min="6" max="6" width="11.703125" bestFit="1" customWidth="1"/>
    <col min="7" max="7" width="16.6796875" customWidth="1"/>
    <col min="8" max="8" width="12.23828125" hidden="1" customWidth="1"/>
    <col min="9" max="9" width="10.22265625" hidden="1" customWidth="1"/>
    <col min="10" max="10" width="9.68359375" hidden="1" customWidth="1"/>
    <col min="11" max="11" width="8.7421875" hidden="1" customWidth="1"/>
    <col min="12" max="12" width="8.875" hidden="1" customWidth="1"/>
    <col min="13" max="13" width="9.4140625" hidden="1" customWidth="1"/>
    <col min="14" max="14" width="9.953125" hidden="1" customWidth="1"/>
    <col min="15" max="15" width="9.953125" bestFit="1" customWidth="1"/>
    <col min="16" max="16" width="8.47265625" bestFit="1" customWidth="1"/>
    <col min="17" max="17" width="9.4140625" bestFit="1" customWidth="1"/>
    <col min="18" max="19" width="9.4140625" hidden="1" customWidth="1"/>
    <col min="20" max="21" width="8.47265625" hidden="1" customWidth="1"/>
    <col min="22" max="25" width="9.4140625" hidden="1" customWidth="1"/>
    <col min="26" max="28" width="10.4921875" hidden="1" customWidth="1"/>
    <col min="29" max="29" width="9.14453125" customWidth="1"/>
  </cols>
  <sheetData>
    <row r="1" spans="1:28" ht="19.5" thickBot="1" x14ac:dyDescent="0.3">
      <c r="A1" s="7" t="str">
        <f>E4</f>
        <v>Kurt</v>
      </c>
      <c r="B1" s="6"/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0.23</v>
      </c>
      <c r="C3" s="12"/>
      <c r="D3" s="14"/>
      <c r="E3" s="12"/>
      <c r="F3" s="12"/>
      <c r="G3" s="12"/>
      <c r="H3" s="11">
        <f>'Rain Totals'!H2</f>
        <v>0</v>
      </c>
      <c r="I3" s="11">
        <f>'Rain Totals'!I2</f>
        <v>0.03</v>
      </c>
      <c r="J3" s="11">
        <f>'Rain Totals'!J2</f>
        <v>0</v>
      </c>
      <c r="K3" s="11">
        <f>'Rain Totals'!K2</f>
        <v>0</v>
      </c>
      <c r="L3" s="11">
        <f>'Rain Totals'!L2</f>
        <v>0.2</v>
      </c>
      <c r="M3" s="11">
        <f>'Rain Totals'!M2</f>
        <v>0</v>
      </c>
      <c r="N3" s="11">
        <f>'Rain Totals'!N2</f>
        <v>0</v>
      </c>
      <c r="O3" s="11">
        <f>'Rain Totals'!O2</f>
        <v>0</v>
      </c>
      <c r="P3" s="11">
        <f>'Rain Totals'!P2</f>
        <v>0</v>
      </c>
      <c r="Q3" s="11">
        <f>'Rain Totals'!Q2</f>
        <v>0</v>
      </c>
      <c r="R3" s="11">
        <f>'Rain Totals'!R2</f>
        <v>0</v>
      </c>
      <c r="S3" s="11">
        <f>'Rain Totals'!S2</f>
        <v>0</v>
      </c>
      <c r="T3" s="11">
        <f>'Rain Totals'!T2</f>
        <v>0</v>
      </c>
      <c r="U3" s="11">
        <f>'Rain Totals'!U2</f>
        <v>0</v>
      </c>
      <c r="V3" s="11">
        <f>'Rain Totals'!V2</f>
        <v>0</v>
      </c>
      <c r="W3" s="11">
        <f>'Rain Totals'!W2</f>
        <v>0</v>
      </c>
      <c r="X3" s="11">
        <f>'Rain Totals'!X2</f>
        <v>0</v>
      </c>
      <c r="Y3" s="11">
        <f>'Rain Totals'!Y2</f>
        <v>0</v>
      </c>
      <c r="Z3" s="11">
        <f>'Rain Totals'!Z2</f>
        <v>0</v>
      </c>
      <c r="AA3" s="11">
        <f>'Rain Totals'!AA2</f>
        <v>0</v>
      </c>
      <c r="AB3" s="11">
        <f>'Rain Totals'!AB2</f>
        <v>0</v>
      </c>
    </row>
    <row r="4" spans="1:28" x14ac:dyDescent="0.2">
      <c r="A4" s="8" t="str">
        <f>Data!A311</f>
        <v>.ET 31</v>
      </c>
      <c r="B4" s="9">
        <f>IFERROR(VLOOKUP($A4,Data!$1:$1048576,34,FALSE),)</f>
        <v>23.469999999999988</v>
      </c>
      <c r="C4" s="9" t="str">
        <f>IFERROR(VLOOKUP($A4,Data!$1:$1048576,2,FALSE),)</f>
        <v>Imperial</v>
      </c>
      <c r="D4" s="9" t="str">
        <f>IFERROR(VLOOKUP($A4,Data!$1:$1048576,3,FALSE),)</f>
        <v>31</v>
      </c>
      <c r="E4" s="9" t="str">
        <f>IFERROR(VLOOKUP($A4,Data!$1:$1048576,4,FALSE),)</f>
        <v>Kurt</v>
      </c>
      <c r="F4" s="9" t="str">
        <f>IFERROR(VLOOKUP($A4,Data!$1:$1048576,6,FALSE),)</f>
        <v>Potatoes</v>
      </c>
      <c r="G4" s="9" t="str">
        <f>IFERROR(VLOOKUP($A4,Data!$1:$1048576,7,FALSE),)</f>
        <v>Burbanks</v>
      </c>
      <c r="H4" s="8">
        <f>IFERROR(VLOOKUP($A4,Data!$1:$1048576,13,FALSE),)</f>
        <v>2.0399999999999991</v>
      </c>
      <c r="I4" s="8">
        <f>IFERROR(VLOOKUP($A4,Data!$1:$1048576,14,FALSE),)</f>
        <v>1.9100000000000001</v>
      </c>
      <c r="J4" s="8">
        <f>IFERROR(VLOOKUP($A4,Data!$1:$1048576,15,FALSE),)</f>
        <v>1.83</v>
      </c>
      <c r="K4" s="8">
        <f>IFERROR(VLOOKUP($A4,Data!$1:$1048576,16,FALSE),)</f>
        <v>1.7800000000000011</v>
      </c>
      <c r="L4" s="8">
        <f>IFERROR(VLOOKUP($A4,Data!$1:$1048576,17,FALSE),)</f>
        <v>1.5400000000000009</v>
      </c>
      <c r="M4" s="8">
        <f>IFERROR(VLOOKUP($A4,Data!$1:$1048576,18,FALSE),)</f>
        <v>1.5600000000000005</v>
      </c>
      <c r="N4" s="8">
        <f>IFERROR(VLOOKUP($A4,Data!$1:$1048576,19,FALSE),)</f>
        <v>1.629999999999999</v>
      </c>
      <c r="O4" s="8">
        <f>IFERROR(VLOOKUP($A4,Data!$1:$1048576,20,FALSE),)</f>
        <v>1.5899999999999981</v>
      </c>
      <c r="P4" s="8">
        <f>IFERROR(VLOOKUP($A4,Data!$1:$1048576,21,FALSE),)</f>
        <v>1.5700000000000003</v>
      </c>
      <c r="Q4" s="8">
        <f>IFERROR(VLOOKUP($A4,Data!$1:$1048576,22,FALSE),)</f>
        <v>1.759999999999998</v>
      </c>
      <c r="R4" s="8">
        <f>IFERROR(VLOOKUP($A4,Data!$1:$1048576,23,FALSE),)</f>
        <v>1.3699999999999939</v>
      </c>
      <c r="S4" s="8">
        <f>IFERROR(VLOOKUP($A4,Data!$1:$1048576,24,FALSE),)</f>
        <v>1.2899999999999956</v>
      </c>
      <c r="T4" s="8">
        <f>IFERROR(VLOOKUP($A4,Data!$1:$1048576,25,FALSE),)</f>
        <v>0.80000000000000071</v>
      </c>
      <c r="U4" s="8">
        <f>IFERROR(VLOOKUP($A4,Data!$1:$1048576,26,FALSE),)</f>
        <v>0.14000000000000057</v>
      </c>
      <c r="V4" s="8">
        <f>IFERROR(VLOOKUP($A4,Data!$1:$1048576,27,FALSE),)</f>
        <v>0</v>
      </c>
      <c r="W4" s="8">
        <f>IFERROR(VLOOKUP($A4,Data!$1:$1048576,28,FALSE),)</f>
        <v>0</v>
      </c>
      <c r="X4" s="8">
        <f>IFERROR(VLOOKUP($A4,Data!$1:$1048576,29,FALSE),)</f>
        <v>0</v>
      </c>
      <c r="Y4" s="8">
        <f>IFERROR(VLOOKUP($A4,Data!$1:$1048576,30,FALSE),)</f>
        <v>0</v>
      </c>
      <c r="Z4" s="8">
        <f>IFERROR(VLOOKUP($A4,Data!$1:$1048576,31,FALSE),)</f>
        <v>0</v>
      </c>
      <c r="AA4" s="8">
        <f>IFERROR(VLOOKUP($A4,Data!$1:$1048576,32,FALSE),)</f>
        <v>0</v>
      </c>
      <c r="AB4" s="8">
        <f>IFERROR(VLOOKUP($A4,Data!$1:$1048576,33,FALSE),)</f>
        <v>0</v>
      </c>
    </row>
    <row r="5" spans="1:28" x14ac:dyDescent="0.2">
      <c r="A5" s="8" t="str">
        <f>Data!A312</f>
        <v>I-1</v>
      </c>
      <c r="B5" s="9">
        <f>IFERROR(VLOOKUP($A5,Data!$1:$1048576,34,FALSE),)</f>
        <v>25.58</v>
      </c>
      <c r="C5" s="9" t="str">
        <f>IFERROR(VLOOKUP($A5,Data!$1:$1048576,2,FALSE),)</f>
        <v>Imperial</v>
      </c>
      <c r="D5" s="9" t="str">
        <f>IFERROR(VLOOKUP($A5,Data!$1:$1048576,3,FALSE),)</f>
        <v>31</v>
      </c>
      <c r="E5" s="9" t="str">
        <f>IFERROR(VLOOKUP($A5,Data!$1:$1048576,4,FALSE),)</f>
        <v>Kurt</v>
      </c>
      <c r="F5" s="9" t="str">
        <f>IFERROR(VLOOKUP($A5,Data!$1:$1048576,6,FALSE),)</f>
        <v>Potatoes</v>
      </c>
      <c r="G5" s="9" t="str">
        <f>IFERROR(VLOOKUP($A5,Data!$1:$1048576,7,FALSE),)</f>
        <v>Burbanks</v>
      </c>
      <c r="H5" s="8" t="str">
        <f>IFERROR(VLOOKUP($A5,Data!$1:$1048576,13,FALSE),)</f>
        <v/>
      </c>
      <c r="I5" s="8">
        <f>IFERROR(VLOOKUP($A5,Data!$1:$1048576,14,FALSE),)</f>
        <v>2.4</v>
      </c>
      <c r="J5" s="8">
        <f>IFERROR(VLOOKUP($A5,Data!$1:$1048576,15,FALSE),)</f>
        <v>2.58</v>
      </c>
      <c r="K5" s="8">
        <f>IFERROR(VLOOKUP($A5,Data!$1:$1048576,16,FALSE),)</f>
        <v>3.6300000000000008</v>
      </c>
      <c r="L5" s="8">
        <f>IFERROR(VLOOKUP($A5,Data!$1:$1048576,17,FALSE),)</f>
        <v>2.17</v>
      </c>
      <c r="M5" s="8">
        <f>IFERROR(VLOOKUP($A5,Data!$1:$1048576,18,FALSE),)</f>
        <v>2.58</v>
      </c>
      <c r="N5" s="8">
        <f>IFERROR(VLOOKUP($A5,Data!$1:$1048576,19,FALSE),)</f>
        <v>2.2200000000000006</v>
      </c>
      <c r="O5" s="8">
        <f>IFERROR(VLOOKUP($A5,Data!$1:$1048576,20,FALSE),)</f>
        <v>1.8099999999999987</v>
      </c>
      <c r="P5" s="8">
        <f>IFERROR(VLOOKUP($A5,Data!$1:$1048576,21,FALSE),)</f>
        <v>1.7399999999999984</v>
      </c>
      <c r="Q5" s="8">
        <f>IFERROR(VLOOKUP($A5,Data!$1:$1048576,22,FALSE),)</f>
        <v>2.1799999999999997</v>
      </c>
      <c r="R5" s="8">
        <f>IFERROR(VLOOKUP($A5,Data!$1:$1048576,23,FALSE),)</f>
        <v>0.70000000000000284</v>
      </c>
      <c r="S5" s="8">
        <f>IFERROR(VLOOKUP($A5,Data!$1:$1048576,24,FALSE),)</f>
        <v>0.53999999999999915</v>
      </c>
      <c r="T5" s="8">
        <f>IFERROR(VLOOKUP($A5,Data!$1:$1048576,25,FALSE),)</f>
        <v>0.94000000000000128</v>
      </c>
      <c r="U5" s="8">
        <f>IFERROR(VLOOKUP($A5,Data!$1:$1048576,26,FALSE),)</f>
        <v>0.46999999999999886</v>
      </c>
      <c r="V5" s="8">
        <f>IFERROR(VLOOKUP($A5,Data!$1:$1048576,27,FALSE),)</f>
        <v>0</v>
      </c>
      <c r="W5" s="8">
        <f>IFERROR(VLOOKUP($A5,Data!$1:$1048576,28,FALSE),)</f>
        <v>0</v>
      </c>
      <c r="X5" s="8">
        <f>IFERROR(VLOOKUP($A5,Data!$1:$1048576,29,FALSE),)</f>
        <v>0.59999999999999787</v>
      </c>
      <c r="Y5" s="8">
        <f>IFERROR(VLOOKUP($A5,Data!$1:$1048576,30,FALSE),)</f>
        <v>0</v>
      </c>
      <c r="Z5" s="8">
        <f>IFERROR(VLOOKUP($A5,Data!$1:$1048576,31,FALSE),)</f>
        <v>0</v>
      </c>
      <c r="AA5" s="8">
        <f>IFERROR(VLOOKUP($A5,Data!$1:$1048576,32,FALSE),)</f>
        <v>0</v>
      </c>
      <c r="AB5" s="8">
        <f>IFERROR(VLOOKUP($A5,Data!$1:$1048576,33,FALSE),)</f>
        <v>0</v>
      </c>
    </row>
    <row r="6" spans="1:28" x14ac:dyDescent="0.2">
      <c r="A6" s="8" t="str">
        <f>Data!A313</f>
        <v>I-2</v>
      </c>
      <c r="B6" s="9">
        <f>IFERROR(VLOOKUP($A6,Data!$1:$1048576,34,FALSE),)</f>
        <v>23.6</v>
      </c>
      <c r="C6" s="9" t="str">
        <f>IFERROR(VLOOKUP($A6,Data!$1:$1048576,2,FALSE),)</f>
        <v>Imperial</v>
      </c>
      <c r="D6" s="9" t="str">
        <f>IFERROR(VLOOKUP($A6,Data!$1:$1048576,3,FALSE),)</f>
        <v>31</v>
      </c>
      <c r="E6" s="9" t="str">
        <f>IFERROR(VLOOKUP($A6,Data!$1:$1048576,4,FALSE),)</f>
        <v>Kurt</v>
      </c>
      <c r="F6" s="9" t="str">
        <f>IFERROR(VLOOKUP($A6,Data!$1:$1048576,6,FALSE),)</f>
        <v>Potatoes</v>
      </c>
      <c r="G6" s="9" t="str">
        <f>IFERROR(VLOOKUP($A6,Data!$1:$1048576,7,FALSE),)</f>
        <v>Burbanks</v>
      </c>
      <c r="H6" s="8" t="str">
        <f>IFERROR(VLOOKUP($A6,Data!$1:$1048576,13,FALSE),)</f>
        <v/>
      </c>
      <c r="I6" s="8">
        <f>IFERROR(VLOOKUP($A6,Data!$1:$1048576,14,FALSE),)</f>
        <v>1.69</v>
      </c>
      <c r="J6" s="8">
        <f>IFERROR(VLOOKUP($A6,Data!$1:$1048576,15,FALSE),)</f>
        <v>2.6</v>
      </c>
      <c r="K6" s="8">
        <f>IFERROR(VLOOKUP($A6,Data!$1:$1048576,16,FALSE),)</f>
        <v>3.51</v>
      </c>
      <c r="L6" s="8">
        <f>IFERROR(VLOOKUP($A6,Data!$1:$1048576,17,FALSE),)</f>
        <v>2.34</v>
      </c>
      <c r="M6" s="8">
        <f>IFERROR(VLOOKUP($A6,Data!$1:$1048576,18,FALSE),)</f>
        <v>2.5500000000000007</v>
      </c>
      <c r="N6" s="8">
        <f>IFERROR(VLOOKUP($A6,Data!$1:$1048576,19,FALSE),)</f>
        <v>1.9299999999999997</v>
      </c>
      <c r="O6" s="8">
        <f>IFERROR(VLOOKUP($A6,Data!$1:$1048576,20,FALSE),)</f>
        <v>1.83</v>
      </c>
      <c r="P6" s="8">
        <f>IFERROR(VLOOKUP($A6,Data!$1:$1048576,21,FALSE),)</f>
        <v>1.7300000000000004</v>
      </c>
      <c r="Q6" s="8">
        <f>IFERROR(VLOOKUP($A6,Data!$1:$1048576,22,FALSE),)</f>
        <v>1.5500000000000007</v>
      </c>
      <c r="R6" s="8">
        <f>IFERROR(VLOOKUP($A6,Data!$1:$1048576,23,FALSE),)</f>
        <v>0.83999999999999986</v>
      </c>
      <c r="S6" s="8">
        <f>IFERROR(VLOOKUP($A6,Data!$1:$1048576,24,FALSE),)</f>
        <v>0.42999999999999972</v>
      </c>
      <c r="T6" s="8">
        <f>IFERROR(VLOOKUP($A6,Data!$1:$1048576,25,FALSE),)</f>
        <v>0.73999999999999844</v>
      </c>
      <c r="U6" s="8">
        <f>IFERROR(VLOOKUP($A6,Data!$1:$1048576,26,FALSE),)</f>
        <v>0.28999999999999915</v>
      </c>
      <c r="V6" s="8">
        <f>IFERROR(VLOOKUP($A6,Data!$1:$1048576,27,FALSE),)</f>
        <v>0</v>
      </c>
      <c r="W6" s="8">
        <f>IFERROR(VLOOKUP($A6,Data!$1:$1048576,28,FALSE),)</f>
        <v>0</v>
      </c>
      <c r="X6" s="8">
        <f>IFERROR(VLOOKUP($A6,Data!$1:$1048576,29,FALSE),)</f>
        <v>0.7900000000000027</v>
      </c>
      <c r="Y6" s="8">
        <f>IFERROR(VLOOKUP($A6,Data!$1:$1048576,30,FALSE),)</f>
        <v>0</v>
      </c>
      <c r="Z6" s="8">
        <f>IFERROR(VLOOKUP($A6,Data!$1:$1048576,31,FALSE),)</f>
        <v>0</v>
      </c>
      <c r="AA6" s="8">
        <f>IFERROR(VLOOKUP($A6,Data!$1:$1048576,32,FALSE),)</f>
        <v>0</v>
      </c>
      <c r="AB6" s="8">
        <f>IFERROR(VLOOKUP($A6,Data!$1:$1048576,33,FALSE),)</f>
        <v>0</v>
      </c>
    </row>
    <row r="7" spans="1:28" x14ac:dyDescent="0.2">
      <c r="A7" s="8" t="str">
        <f>Data!A314</f>
        <v>I-3</v>
      </c>
      <c r="B7" s="9">
        <f>IFERROR(VLOOKUP($A7,Data!$1:$1048576,34,FALSE),)</f>
        <v>24.43</v>
      </c>
      <c r="C7" s="9" t="str">
        <f>IFERROR(VLOOKUP($A7,Data!$1:$1048576,2,FALSE),)</f>
        <v>Imperial</v>
      </c>
      <c r="D7" s="9" t="str">
        <f>IFERROR(VLOOKUP($A7,Data!$1:$1048576,3,FALSE),)</f>
        <v>31</v>
      </c>
      <c r="E7" s="9" t="str">
        <f>IFERROR(VLOOKUP($A7,Data!$1:$1048576,4,FALSE),)</f>
        <v>Kurt</v>
      </c>
      <c r="F7" s="9" t="str">
        <f>IFERROR(VLOOKUP($A7,Data!$1:$1048576,6,FALSE),)</f>
        <v>Potatoes</v>
      </c>
      <c r="G7" s="9" t="str">
        <f>IFERROR(VLOOKUP($A7,Data!$1:$1048576,7,FALSE),)</f>
        <v>Burbanks</v>
      </c>
      <c r="H7" s="8" t="str">
        <f>IFERROR(VLOOKUP($A7,Data!$1:$1048576,13,FALSE),)</f>
        <v/>
      </c>
      <c r="I7" s="8">
        <f>IFERROR(VLOOKUP($A7,Data!$1:$1048576,14,FALSE),)</f>
        <v>2.02</v>
      </c>
      <c r="J7" s="8">
        <f>IFERROR(VLOOKUP($A7,Data!$1:$1048576,15,FALSE),)</f>
        <v>2.5299999999999998</v>
      </c>
      <c r="K7" s="8">
        <f>IFERROR(VLOOKUP($A7,Data!$1:$1048576,16,FALSE),)</f>
        <v>3.5600000000000005</v>
      </c>
      <c r="L7" s="8">
        <f>IFERROR(VLOOKUP($A7,Data!$1:$1048576,17,FALSE),)</f>
        <v>2.0600000000000005</v>
      </c>
      <c r="M7" s="8">
        <f>IFERROR(VLOOKUP($A7,Data!$1:$1048576,18,FALSE),)</f>
        <v>2.4699999999999989</v>
      </c>
      <c r="N7" s="8">
        <f>IFERROR(VLOOKUP($A7,Data!$1:$1048576,19,FALSE),)</f>
        <v>2.2400000000000002</v>
      </c>
      <c r="O7" s="8">
        <f>IFERROR(VLOOKUP($A7,Data!$1:$1048576,20,FALSE),)</f>
        <v>1.7300000000000022</v>
      </c>
      <c r="P7" s="8">
        <f>IFERROR(VLOOKUP($A7,Data!$1:$1048576,21,FALSE),)</f>
        <v>1.7699999999999996</v>
      </c>
      <c r="Q7" s="8">
        <f>IFERROR(VLOOKUP($A7,Data!$1:$1048576,22,FALSE),)</f>
        <v>1.7099999999999973</v>
      </c>
      <c r="R7" s="8">
        <f>IFERROR(VLOOKUP($A7,Data!$1:$1048576,23,FALSE),)</f>
        <v>0.83000000000000185</v>
      </c>
      <c r="S7" s="8">
        <f>IFERROR(VLOOKUP($A7,Data!$1:$1048576,24,FALSE),)</f>
        <v>0.39999999999999858</v>
      </c>
      <c r="T7" s="8">
        <f>IFERROR(VLOOKUP($A7,Data!$1:$1048576,25,FALSE),)</f>
        <v>1.1099999999999994</v>
      </c>
      <c r="U7" s="8">
        <f>IFERROR(VLOOKUP($A7,Data!$1:$1048576,26,FALSE),)</f>
        <v>0.42000000000000171</v>
      </c>
      <c r="V7" s="8">
        <f>IFERROR(VLOOKUP($A7,Data!$1:$1048576,27,FALSE),)</f>
        <v>0</v>
      </c>
      <c r="W7" s="8">
        <f>IFERROR(VLOOKUP($A7,Data!$1:$1048576,28,FALSE),)</f>
        <v>0</v>
      </c>
      <c r="X7" s="8">
        <f>IFERROR(VLOOKUP($A7,Data!$1:$1048576,29,FALSE),)</f>
        <v>0.76999999999999957</v>
      </c>
      <c r="Y7" s="8">
        <f>IFERROR(VLOOKUP($A7,Data!$1:$1048576,30,FALSE),)</f>
        <v>0</v>
      </c>
      <c r="Z7" s="8">
        <f>IFERROR(VLOOKUP($A7,Data!$1:$1048576,31,FALSE),)</f>
        <v>0</v>
      </c>
      <c r="AA7" s="8">
        <f>IFERROR(VLOOKUP($A7,Data!$1:$1048576,32,FALSE),)</f>
        <v>0</v>
      </c>
      <c r="AB7" s="8">
        <f>IFERROR(VLOOKUP($A7,Data!$1:$1048576,33,FALSE),)</f>
        <v>0</v>
      </c>
    </row>
    <row r="8" spans="1:28" x14ac:dyDescent="0.2">
      <c r="A8" s="8" t="str">
        <f>Data!A315</f>
        <v>I-7</v>
      </c>
      <c r="B8" s="9">
        <f>IFERROR(VLOOKUP($A8,Data!$1:$1048576,34,FALSE),)</f>
        <v>22.36</v>
      </c>
      <c r="C8" s="9" t="str">
        <f>IFERROR(VLOOKUP($A8,Data!$1:$1048576,2,FALSE),)</f>
        <v>Imperial</v>
      </c>
      <c r="D8" s="9" t="str">
        <f>IFERROR(VLOOKUP($A8,Data!$1:$1048576,3,FALSE),)</f>
        <v>31</v>
      </c>
      <c r="E8" s="9" t="str">
        <f>IFERROR(VLOOKUP($A8,Data!$1:$1048576,4,FALSE),)</f>
        <v>Kurt</v>
      </c>
      <c r="F8" s="9" t="str">
        <f>IFERROR(VLOOKUP($A8,Data!$1:$1048576,6,FALSE),)</f>
        <v>Potatoes</v>
      </c>
      <c r="G8" s="9" t="str">
        <f>IFERROR(VLOOKUP($A8,Data!$1:$1048576,7,FALSE),)</f>
        <v>Burbanks</v>
      </c>
      <c r="H8" s="8" t="str">
        <f>IFERROR(VLOOKUP($A8,Data!$1:$1048576,13,FALSE),)</f>
        <v/>
      </c>
      <c r="I8" s="8">
        <f>IFERROR(VLOOKUP($A8,Data!$1:$1048576,14,FALSE),)</f>
        <v>2.0299999999999998</v>
      </c>
      <c r="J8" s="8">
        <f>IFERROR(VLOOKUP($A8,Data!$1:$1048576,15,FALSE),)</f>
        <v>2.23</v>
      </c>
      <c r="K8" s="8">
        <f>IFERROR(VLOOKUP($A8,Data!$1:$1048576,16,FALSE),)</f>
        <v>3.2999999999999989</v>
      </c>
      <c r="L8" s="8">
        <f>IFERROR(VLOOKUP($A8,Data!$1:$1048576,17,FALSE),)</f>
        <v>2.2400000000000002</v>
      </c>
      <c r="M8" s="8">
        <f>IFERROR(VLOOKUP($A8,Data!$1:$1048576,18,FALSE),)</f>
        <v>2.2300000000000004</v>
      </c>
      <c r="N8" s="8">
        <f>IFERROR(VLOOKUP($A8,Data!$1:$1048576,19,FALSE),)</f>
        <v>1.9700000000000006</v>
      </c>
      <c r="O8" s="8">
        <f>IFERROR(VLOOKUP($A8,Data!$1:$1048576,20,FALSE),)</f>
        <v>1.5799999999999983</v>
      </c>
      <c r="P8" s="8">
        <f>IFERROR(VLOOKUP($A8,Data!$1:$1048576,21,FALSE),)</f>
        <v>1.490000000000002</v>
      </c>
      <c r="Q8" s="8">
        <f>IFERROR(VLOOKUP($A8,Data!$1:$1048576,22,FALSE),)</f>
        <v>1.879999999999999</v>
      </c>
      <c r="R8" s="8">
        <f>IFERROR(VLOOKUP($A8,Data!$1:$1048576,23,FALSE),)</f>
        <v>0.55999999999999872</v>
      </c>
      <c r="S8" s="8">
        <f>IFERROR(VLOOKUP($A8,Data!$1:$1048576,24,FALSE),)</f>
        <v>0.35000000000000142</v>
      </c>
      <c r="T8" s="8">
        <f>IFERROR(VLOOKUP($A8,Data!$1:$1048576,25,FALSE),)</f>
        <v>0.96999999999999886</v>
      </c>
      <c r="U8" s="8">
        <f>IFERROR(VLOOKUP($A8,Data!$1:$1048576,26,FALSE),)</f>
        <v>0.17999999999999972</v>
      </c>
      <c r="V8" s="8">
        <f>IFERROR(VLOOKUP($A8,Data!$1:$1048576,27,FALSE),)</f>
        <v>0</v>
      </c>
      <c r="W8" s="8">
        <f>IFERROR(VLOOKUP($A8,Data!$1:$1048576,28,FALSE),)</f>
        <v>0</v>
      </c>
      <c r="X8" s="8">
        <f>IFERROR(VLOOKUP($A8,Data!$1:$1048576,29,FALSE),)</f>
        <v>0.55000000000000071</v>
      </c>
      <c r="Y8" s="8">
        <f>IFERROR(VLOOKUP($A8,Data!$1:$1048576,30,FALSE),)</f>
        <v>0</v>
      </c>
      <c r="Z8" s="8">
        <f>IFERROR(VLOOKUP($A8,Data!$1:$1048576,31,FALSE),)</f>
        <v>0</v>
      </c>
      <c r="AA8" s="8">
        <f>IFERROR(VLOOKUP($A8,Data!$1:$1048576,32,FALSE),)</f>
        <v>0</v>
      </c>
      <c r="AB8" s="8">
        <f>IFERROR(VLOOKUP($A8,Data!$1:$1048576,33,FALSE),)</f>
        <v>0</v>
      </c>
    </row>
    <row r="9" spans="1:28" x14ac:dyDescent="0.2">
      <c r="A9" s="8" t="str">
        <f>Data!A316</f>
        <v>I-8</v>
      </c>
      <c r="B9" s="9">
        <f>IFERROR(VLOOKUP($A9,Data!$1:$1048576,34,FALSE),)</f>
        <v>24.55</v>
      </c>
      <c r="C9" s="9" t="str">
        <f>IFERROR(VLOOKUP($A9,Data!$1:$1048576,2,FALSE),)</f>
        <v>Imperial</v>
      </c>
      <c r="D9" s="9" t="str">
        <f>IFERROR(VLOOKUP($A9,Data!$1:$1048576,3,FALSE),)</f>
        <v>31</v>
      </c>
      <c r="E9" s="9" t="str">
        <f>IFERROR(VLOOKUP($A9,Data!$1:$1048576,4,FALSE),)</f>
        <v>Kurt</v>
      </c>
      <c r="F9" s="9" t="str">
        <f>IFERROR(VLOOKUP($A9,Data!$1:$1048576,6,FALSE),)</f>
        <v>Potatoes</v>
      </c>
      <c r="G9" s="9" t="str">
        <f>IFERROR(VLOOKUP($A9,Data!$1:$1048576,7,FALSE),)</f>
        <v>Burbanks</v>
      </c>
      <c r="H9" s="8" t="str">
        <f>IFERROR(VLOOKUP($A9,Data!$1:$1048576,13,FALSE),)</f>
        <v/>
      </c>
      <c r="I9" s="8">
        <f>IFERROR(VLOOKUP($A9,Data!$1:$1048576,14,FALSE),)</f>
        <v>2.19</v>
      </c>
      <c r="J9" s="8">
        <f>IFERROR(VLOOKUP($A9,Data!$1:$1048576,15,FALSE),)</f>
        <v>2.52</v>
      </c>
      <c r="K9" s="8">
        <f>IFERROR(VLOOKUP($A9,Data!$1:$1048576,16,FALSE),)</f>
        <v>3.3200000000000003</v>
      </c>
      <c r="L9" s="8">
        <f>IFERROR(VLOOKUP($A9,Data!$1:$1048576,17,FALSE),)</f>
        <v>2.5</v>
      </c>
      <c r="M9" s="8">
        <f>IFERROR(VLOOKUP($A9,Data!$1:$1048576,18,FALSE),)</f>
        <v>2.5099999999999998</v>
      </c>
      <c r="N9" s="8">
        <f>IFERROR(VLOOKUP($A9,Data!$1:$1048576,19,FALSE),)</f>
        <v>2.2400000000000002</v>
      </c>
      <c r="O9" s="8">
        <f>IFERROR(VLOOKUP($A9,Data!$1:$1048576,20,FALSE),)</f>
        <v>1.759999999999998</v>
      </c>
      <c r="P9" s="8">
        <f>IFERROR(VLOOKUP($A9,Data!$1:$1048576,21,FALSE),)</f>
        <v>1.7600000000000016</v>
      </c>
      <c r="Q9" s="8">
        <f>IFERROR(VLOOKUP($A9,Data!$1:$1048576,22,FALSE),)</f>
        <v>1.8099999999999987</v>
      </c>
      <c r="R9" s="8">
        <f>IFERROR(VLOOKUP($A9,Data!$1:$1048576,23,FALSE),)</f>
        <v>0.69999999999999929</v>
      </c>
      <c r="S9" s="8">
        <f>IFERROR(VLOOKUP($A9,Data!$1:$1048576,24,FALSE),)</f>
        <v>0.56000000000000227</v>
      </c>
      <c r="T9" s="8">
        <f>IFERROR(VLOOKUP($A9,Data!$1:$1048576,25,FALSE),)</f>
        <v>1.009999999999998</v>
      </c>
      <c r="U9" s="8">
        <f>IFERROR(VLOOKUP($A9,Data!$1:$1048576,26,FALSE),)</f>
        <v>0.42999999999999972</v>
      </c>
      <c r="V9" s="8">
        <f>IFERROR(VLOOKUP($A9,Data!$1:$1048576,27,FALSE),)</f>
        <v>0</v>
      </c>
      <c r="W9" s="8">
        <f>IFERROR(VLOOKUP($A9,Data!$1:$1048576,28,FALSE),)</f>
        <v>0</v>
      </c>
      <c r="X9" s="8">
        <f>IFERROR(VLOOKUP($A9,Data!$1:$1048576,29,FALSE),)</f>
        <v>0.56000000000000227</v>
      </c>
      <c r="Y9" s="8">
        <f>IFERROR(VLOOKUP($A9,Data!$1:$1048576,30,FALSE),)</f>
        <v>0</v>
      </c>
      <c r="Z9" s="8">
        <f>IFERROR(VLOOKUP($A9,Data!$1:$1048576,31,FALSE),)</f>
        <v>0</v>
      </c>
      <c r="AA9" s="8">
        <f>IFERROR(VLOOKUP($A9,Data!$1:$1048576,32,FALSE),)</f>
        <v>0</v>
      </c>
      <c r="AB9" s="8">
        <f>IFERROR(VLOOKUP($A9,Data!$1:$1048576,33,FALSE),)</f>
        <v>0</v>
      </c>
    </row>
    <row r="10" spans="1:28" x14ac:dyDescent="0.2">
      <c r="A10" s="8" t="str">
        <f>Data!A317</f>
        <v>I-1C</v>
      </c>
      <c r="B10" s="9">
        <f>IFERROR(VLOOKUP($A10,Data!$1:$1048576,34,FALSE),)</f>
        <v>27.43</v>
      </c>
      <c r="C10" s="9" t="str">
        <f>IFERROR(VLOOKUP($A10,Data!$1:$1048576,2,FALSE),)</f>
        <v>Imperial</v>
      </c>
      <c r="D10" s="9" t="str">
        <f>IFERROR(VLOOKUP($A10,Data!$1:$1048576,3,FALSE),)</f>
        <v>31</v>
      </c>
      <c r="E10" s="9" t="str">
        <f>IFERROR(VLOOKUP($A10,Data!$1:$1048576,4,FALSE),)</f>
        <v>Kurt</v>
      </c>
      <c r="F10" s="9" t="str">
        <f>IFERROR(VLOOKUP($A10,Data!$1:$1048576,6,FALSE),)</f>
        <v>Potatoes</v>
      </c>
      <c r="G10" s="9" t="str">
        <f>IFERROR(VLOOKUP($A10,Data!$1:$1048576,7,FALSE),)</f>
        <v>Burbanks</v>
      </c>
      <c r="H10" s="8" t="str">
        <f>IFERROR(VLOOKUP($A10,Data!$1:$1048576,13,FALSE),)</f>
        <v/>
      </c>
      <c r="I10" s="8">
        <f>IFERROR(VLOOKUP($A10,Data!$1:$1048576,14,FALSE),)</f>
        <v>2.67</v>
      </c>
      <c r="J10" s="8">
        <f>IFERROR(VLOOKUP($A10,Data!$1:$1048576,15,FALSE),)</f>
        <v>3.05</v>
      </c>
      <c r="K10" s="8">
        <f>IFERROR(VLOOKUP($A10,Data!$1:$1048576,16,FALSE),)</f>
        <v>3.99</v>
      </c>
      <c r="L10" s="8">
        <f>IFERROR(VLOOKUP($A10,Data!$1:$1048576,17,FALSE),)</f>
        <v>2.4399999999999995</v>
      </c>
      <c r="M10" s="8">
        <f>IFERROR(VLOOKUP($A10,Data!$1:$1048576,18,FALSE),)</f>
        <v>2.9599999999999991</v>
      </c>
      <c r="N10" s="8">
        <f>IFERROR(VLOOKUP($A10,Data!$1:$1048576,19,FALSE),)</f>
        <v>1.4299999999999997</v>
      </c>
      <c r="O10" s="8">
        <f>IFERROR(VLOOKUP($A10,Data!$1:$1048576,20,FALSE),)</f>
        <v>2.7000000000000028</v>
      </c>
      <c r="P10" s="8">
        <f>IFERROR(VLOOKUP($A10,Data!$1:$1048576,21,FALSE),)</f>
        <v>1.9799999999999969</v>
      </c>
      <c r="Q10" s="8">
        <f>IFERROR(VLOOKUP($A10,Data!$1:$1048576,22,FALSE),)</f>
        <v>2.1900000000000013</v>
      </c>
      <c r="R10" s="8">
        <f>IFERROR(VLOOKUP($A10,Data!$1:$1048576,23,FALSE),)</f>
        <v>0.83999999999999986</v>
      </c>
      <c r="S10" s="8">
        <f>IFERROR(VLOOKUP($A10,Data!$1:$1048576,24,FALSE),)</f>
        <v>0.53999999999999915</v>
      </c>
      <c r="T10" s="8">
        <f>IFERROR(VLOOKUP($A10,Data!$1:$1048576,25,FALSE),)</f>
        <v>0.5400000000000027</v>
      </c>
      <c r="U10" s="8">
        <f>IFERROR(VLOOKUP($A10,Data!$1:$1048576,26,FALSE),)</f>
        <v>0.48999999999999844</v>
      </c>
      <c r="V10" s="8">
        <f>IFERROR(VLOOKUP($A10,Data!$1:$1048576,27,FALSE),)</f>
        <v>0</v>
      </c>
      <c r="W10" s="8">
        <f>IFERROR(VLOOKUP($A10,Data!$1:$1048576,28,FALSE),)</f>
        <v>0</v>
      </c>
      <c r="X10" s="8">
        <f>IFERROR(VLOOKUP($A10,Data!$1:$1048576,29,FALSE),)</f>
        <v>0.58999999999999986</v>
      </c>
      <c r="Y10" s="8">
        <f>IFERROR(VLOOKUP($A10,Data!$1:$1048576,30,FALSE),)</f>
        <v>0</v>
      </c>
      <c r="Z10" s="8">
        <f>IFERROR(VLOOKUP($A10,Data!$1:$1048576,31,FALSE),)</f>
        <v>0</v>
      </c>
      <c r="AA10" s="8">
        <f>IFERROR(VLOOKUP($A10,Data!$1:$1048576,32,FALSE),)</f>
        <v>0</v>
      </c>
      <c r="AB10" s="8">
        <f>IFERROR(VLOOKUP($A10,Data!$1:$1048576,33,FALSE),)</f>
        <v>0</v>
      </c>
    </row>
    <row r="11" spans="1:28" x14ac:dyDescent="0.2">
      <c r="A11" s="8" t="str">
        <f>Data!A318</f>
        <v>I-2A</v>
      </c>
      <c r="B11" s="9">
        <f>IFERROR(VLOOKUP($A11,Data!$1:$1048576,34,FALSE),)</f>
        <v>24.66</v>
      </c>
      <c r="C11" s="9" t="str">
        <f>IFERROR(VLOOKUP($A11,Data!$1:$1048576,2,FALSE),)</f>
        <v>Imperial</v>
      </c>
      <c r="D11" s="9" t="str">
        <f>IFERROR(VLOOKUP($A11,Data!$1:$1048576,3,FALSE),)</f>
        <v>31</v>
      </c>
      <c r="E11" s="9" t="str">
        <f>IFERROR(VLOOKUP($A11,Data!$1:$1048576,4,FALSE),)</f>
        <v>Kurt</v>
      </c>
      <c r="F11" s="9" t="str">
        <f>IFERROR(VLOOKUP($A11,Data!$1:$1048576,6,FALSE),)</f>
        <v>Potatoes</v>
      </c>
      <c r="G11" s="9" t="str">
        <f>IFERROR(VLOOKUP($A11,Data!$1:$1048576,7,FALSE),)</f>
        <v>Burbanks</v>
      </c>
      <c r="H11" s="8" t="str">
        <f>IFERROR(VLOOKUP($A11,Data!$1:$1048576,13,FALSE),)</f>
        <v/>
      </c>
      <c r="I11" s="8">
        <f>IFERROR(VLOOKUP($A11,Data!$1:$1048576,14,FALSE),)</f>
        <v>2.06</v>
      </c>
      <c r="J11" s="8">
        <f>IFERROR(VLOOKUP($A11,Data!$1:$1048576,15,FALSE),)</f>
        <v>2.0699999999999998</v>
      </c>
      <c r="K11" s="8">
        <f>IFERROR(VLOOKUP($A11,Data!$1:$1048576,16,FALSE),)</f>
        <v>3.3599999999999994</v>
      </c>
      <c r="L11" s="8">
        <f>IFERROR(VLOOKUP($A11,Data!$1:$1048576,17,FALSE),)</f>
        <v>2.870000000000001</v>
      </c>
      <c r="M11" s="8">
        <f>IFERROR(VLOOKUP($A11,Data!$1:$1048576,18,FALSE),)</f>
        <v>2.8499999999999996</v>
      </c>
      <c r="N11" s="8">
        <f>IFERROR(VLOOKUP($A11,Data!$1:$1048576,19,FALSE),)</f>
        <v>2.0799999999999983</v>
      </c>
      <c r="O11" s="8">
        <f>IFERROR(VLOOKUP($A11,Data!$1:$1048576,20,FALSE),)</f>
        <v>1.8000000000000007</v>
      </c>
      <c r="P11" s="8">
        <f>IFERROR(VLOOKUP($A11,Data!$1:$1048576,21,FALSE),)</f>
        <v>2.0199999999999996</v>
      </c>
      <c r="Q11" s="8">
        <f>IFERROR(VLOOKUP($A11,Data!$1:$1048576,22,FALSE),)</f>
        <v>1.9400000000000013</v>
      </c>
      <c r="R11" s="8">
        <f>IFERROR(VLOOKUP($A11,Data!$1:$1048576,23,FALSE),)</f>
        <v>0.80999999999999872</v>
      </c>
      <c r="S11" s="8">
        <f>IFERROR(VLOOKUP($A11,Data!$1:$1048576,24,FALSE),)</f>
        <v>0.36000000000000298</v>
      </c>
      <c r="T11" s="8">
        <f>IFERROR(VLOOKUP($A11,Data!$1:$1048576,25,FALSE),)</f>
        <v>0.67999999999999972</v>
      </c>
      <c r="U11" s="8">
        <f>IFERROR(VLOOKUP($A11,Data!$1:$1048576,26,FALSE),)</f>
        <v>0.38999999999999702</v>
      </c>
      <c r="V11" s="8">
        <f>IFERROR(VLOOKUP($A11,Data!$1:$1048576,27,FALSE),)</f>
        <v>0</v>
      </c>
      <c r="W11" s="8">
        <f>IFERROR(VLOOKUP($A11,Data!$1:$1048576,28,FALSE),)</f>
        <v>0</v>
      </c>
      <c r="X11" s="8">
        <f>IFERROR(VLOOKUP($A11,Data!$1:$1048576,29,FALSE),)</f>
        <v>0.58000000000000185</v>
      </c>
      <c r="Y11" s="8">
        <f>IFERROR(VLOOKUP($A11,Data!$1:$1048576,30,FALSE),)</f>
        <v>0</v>
      </c>
      <c r="Z11" s="8">
        <f>IFERROR(VLOOKUP($A11,Data!$1:$1048576,31,FALSE),)</f>
        <v>0</v>
      </c>
      <c r="AA11" s="8">
        <f>IFERROR(VLOOKUP($A11,Data!$1:$1048576,32,FALSE),)</f>
        <v>0</v>
      </c>
      <c r="AB11" s="8">
        <f>IFERROR(VLOOKUP($A11,Data!$1:$1048576,33,FALSE),)</f>
        <v>0</v>
      </c>
    </row>
    <row r="12" spans="1:28" x14ac:dyDescent="0.2">
      <c r="A12" s="8" t="str">
        <f>Data!A319</f>
        <v>I-1B</v>
      </c>
      <c r="B12" s="9">
        <f>IFERROR(VLOOKUP($A12,Data!$1:$1048576,34,FALSE),)</f>
        <v>2</v>
      </c>
      <c r="C12" s="9" t="str">
        <f>IFERROR(VLOOKUP($A12,Data!$1:$1048576,2,FALSE),)</f>
        <v>Imperial</v>
      </c>
      <c r="D12" s="9" t="str">
        <f>IFERROR(VLOOKUP($A12,Data!$1:$1048576,3,FALSE),)</f>
        <v>31</v>
      </c>
      <c r="E12" s="9" t="str">
        <f>IFERROR(VLOOKUP($A12,Data!$1:$1048576,4,FALSE),)</f>
        <v>Kurt</v>
      </c>
      <c r="F12" s="9" t="str">
        <f>IFERROR(VLOOKUP($A12,Data!$1:$1048576,6,FALSE),)</f>
        <v>Potatoes</v>
      </c>
      <c r="G12" s="9" t="str">
        <f>IFERROR(VLOOKUP($A12,Data!$1:$1048576,7,FALSE),)</f>
        <v>Burbanks</v>
      </c>
      <c r="H12" s="8">
        <f>IFERROR(VLOOKUP($A12,Data!$1:$1048576,13,FALSE),)</f>
        <v>0</v>
      </c>
      <c r="I12" s="8" t="str">
        <f>IFERROR(VLOOKUP($A12,Data!$1:$1048576,14,FALSE),)</f>
        <v/>
      </c>
      <c r="J12" s="8" t="str">
        <f>IFERROR(VLOOKUP($A12,Data!$1:$1048576,15,FALSE),)</f>
        <v/>
      </c>
      <c r="K12" s="8">
        <f>IFERROR(VLOOKUP($A12,Data!$1:$1048576,16,FALSE),)</f>
        <v>0</v>
      </c>
      <c r="L12" s="8">
        <f>IFERROR(VLOOKUP($A12,Data!$1:$1048576,17,FALSE),)</f>
        <v>0</v>
      </c>
      <c r="M12" s="8">
        <f>IFERROR(VLOOKUP($A12,Data!$1:$1048576,18,FALSE),)</f>
        <v>2</v>
      </c>
      <c r="N12" s="8">
        <f>IFERROR(VLOOKUP($A12,Data!$1:$1048576,19,FALSE),)</f>
        <v>0</v>
      </c>
      <c r="O12" s="8">
        <f>IFERROR(VLOOKUP($A12,Data!$1:$1048576,20,FALSE),)</f>
        <v>0</v>
      </c>
      <c r="P12" s="8">
        <f>IFERROR(VLOOKUP($A12,Data!$1:$1048576,21,FALSE),)</f>
        <v>0</v>
      </c>
      <c r="Q12" s="8">
        <f>IFERROR(VLOOKUP($A12,Data!$1:$1048576,22,FALSE),)</f>
        <v>0</v>
      </c>
      <c r="R12" s="8">
        <f>IFERROR(VLOOKUP($A12,Data!$1:$1048576,23,FALSE),)</f>
        <v>0</v>
      </c>
      <c r="S12" s="8">
        <f>IFERROR(VLOOKUP($A12,Data!$1:$1048576,24,FALSE),)</f>
        <v>0</v>
      </c>
      <c r="T12" s="8">
        <f>IFERROR(VLOOKUP($A12,Data!$1:$1048576,25,FALSE),)</f>
        <v>0</v>
      </c>
      <c r="U12" s="8">
        <f>IFERROR(VLOOKUP($A12,Data!$1:$1048576,26,FALSE),)</f>
        <v>0</v>
      </c>
      <c r="V12" s="8">
        <f>IFERROR(VLOOKUP($A12,Data!$1:$1048576,27,FALSE),)</f>
        <v>0</v>
      </c>
      <c r="W12" s="8">
        <f>IFERROR(VLOOKUP($A12,Data!$1:$1048576,28,FALSE),)</f>
        <v>0</v>
      </c>
      <c r="X12" s="8">
        <f>IFERROR(VLOOKUP($A12,Data!$1:$1048576,29,FALSE),)</f>
        <v>0</v>
      </c>
      <c r="Y12" s="8">
        <f>IFERROR(VLOOKUP($A12,Data!$1:$1048576,30,FALSE),)</f>
        <v>0</v>
      </c>
      <c r="Z12" s="8">
        <f>IFERROR(VLOOKUP($A12,Data!$1:$1048576,31,FALSE),)</f>
        <v>0</v>
      </c>
      <c r="AA12" s="8">
        <f>IFERROR(VLOOKUP($A12,Data!$1:$1048576,32,FALSE),)</f>
        <v>0</v>
      </c>
      <c r="AB12" s="8">
        <f>IFERROR(VLOOKUP($A12,Data!$1:$1048576,33,FALSE),)</f>
        <v>0</v>
      </c>
    </row>
    <row r="13" spans="1:28" x14ac:dyDescent="0.2">
      <c r="A13" s="8" t="str">
        <f>Data!A320</f>
        <v>I-2B</v>
      </c>
      <c r="B13" s="9">
        <f>IFERROR(VLOOKUP($A13,Data!$1:$1048576,34,FALSE),)</f>
        <v>1.55</v>
      </c>
      <c r="C13" s="9" t="str">
        <f>IFERROR(VLOOKUP($A13,Data!$1:$1048576,2,FALSE),)</f>
        <v>Imperial</v>
      </c>
      <c r="D13" s="9" t="str">
        <f>IFERROR(VLOOKUP($A13,Data!$1:$1048576,3,FALSE),)</f>
        <v>31</v>
      </c>
      <c r="E13" s="9" t="str">
        <f>IFERROR(VLOOKUP($A13,Data!$1:$1048576,4,FALSE),)</f>
        <v>Kurt</v>
      </c>
      <c r="F13" s="9" t="str">
        <f>IFERROR(VLOOKUP($A13,Data!$1:$1048576,6,FALSE),)</f>
        <v>Potatoes</v>
      </c>
      <c r="G13" s="9" t="str">
        <f>IFERROR(VLOOKUP($A13,Data!$1:$1048576,7,FALSE),)</f>
        <v>Burbanks</v>
      </c>
      <c r="H13" s="8">
        <f>IFERROR(VLOOKUP($A13,Data!$1:$1048576,13,FALSE),)</f>
        <v>0</v>
      </c>
      <c r="I13" s="8" t="str">
        <f>IFERROR(VLOOKUP($A13,Data!$1:$1048576,14,FALSE),)</f>
        <v/>
      </c>
      <c r="J13" s="8" t="str">
        <f>IFERROR(VLOOKUP($A13,Data!$1:$1048576,15,FALSE),)</f>
        <v/>
      </c>
      <c r="K13" s="8">
        <f>IFERROR(VLOOKUP($A13,Data!$1:$1048576,16,FALSE),)</f>
        <v>0</v>
      </c>
      <c r="L13" s="8">
        <f>IFERROR(VLOOKUP($A13,Data!$1:$1048576,17,FALSE),)</f>
        <v>0</v>
      </c>
      <c r="M13" s="8">
        <f>IFERROR(VLOOKUP($A13,Data!$1:$1048576,18,FALSE),)</f>
        <v>1.55</v>
      </c>
      <c r="N13" s="8">
        <f>IFERROR(VLOOKUP($A13,Data!$1:$1048576,19,FALSE),)</f>
        <v>0</v>
      </c>
      <c r="O13" s="8">
        <f>IFERROR(VLOOKUP($A13,Data!$1:$1048576,20,FALSE),)</f>
        <v>0</v>
      </c>
      <c r="P13" s="8">
        <f>IFERROR(VLOOKUP($A13,Data!$1:$1048576,21,FALSE),)</f>
        <v>0</v>
      </c>
      <c r="Q13" s="8">
        <f>IFERROR(VLOOKUP($A13,Data!$1:$1048576,22,FALSE),)</f>
        <v>0</v>
      </c>
      <c r="R13" s="8">
        <f>IFERROR(VLOOKUP($A13,Data!$1:$1048576,23,FALSE),)</f>
        <v>0</v>
      </c>
      <c r="S13" s="8">
        <f>IFERROR(VLOOKUP($A13,Data!$1:$1048576,24,FALSE),)</f>
        <v>0</v>
      </c>
      <c r="T13" s="8">
        <f>IFERROR(VLOOKUP($A13,Data!$1:$1048576,25,FALSE),)</f>
        <v>0</v>
      </c>
      <c r="U13" s="8">
        <f>IFERROR(VLOOKUP($A13,Data!$1:$1048576,26,FALSE),)</f>
        <v>0</v>
      </c>
      <c r="V13" s="8">
        <f>IFERROR(VLOOKUP($A13,Data!$1:$1048576,27,FALSE),)</f>
        <v>0</v>
      </c>
      <c r="W13" s="8">
        <f>IFERROR(VLOOKUP($A13,Data!$1:$1048576,28,FALSE),)</f>
        <v>0</v>
      </c>
      <c r="X13" s="8">
        <f>IFERROR(VLOOKUP($A13,Data!$1:$1048576,29,FALSE),)</f>
        <v>0</v>
      </c>
      <c r="Y13" s="8">
        <f>IFERROR(VLOOKUP($A13,Data!$1:$1048576,30,FALSE),)</f>
        <v>0</v>
      </c>
      <c r="Z13" s="8">
        <f>IFERROR(VLOOKUP($A13,Data!$1:$1048576,31,FALSE),)</f>
        <v>0</v>
      </c>
      <c r="AA13" s="8">
        <f>IFERROR(VLOOKUP($A13,Data!$1:$1048576,32,FALSE),)</f>
        <v>0</v>
      </c>
      <c r="AB13" s="8">
        <f>IFERROR(VLOOKUP($A13,Data!$1:$1048576,33,FALSE),)</f>
        <v>0</v>
      </c>
    </row>
    <row r="14" spans="1:28" x14ac:dyDescent="0.2">
      <c r="A14" s="8" t="str">
        <f>Data!A321</f>
        <v>I-2C</v>
      </c>
      <c r="B14" s="9">
        <f>IFERROR(VLOOKUP($A14,Data!$1:$1048576,34,FALSE),)</f>
        <v>1.9</v>
      </c>
      <c r="C14" s="9" t="str">
        <f>IFERROR(VLOOKUP($A14,Data!$1:$1048576,2,FALSE),)</f>
        <v>Imperial</v>
      </c>
      <c r="D14" s="9" t="str">
        <f>IFERROR(VLOOKUP($A14,Data!$1:$1048576,3,FALSE),)</f>
        <v>31</v>
      </c>
      <c r="E14" s="9" t="str">
        <f>IFERROR(VLOOKUP($A14,Data!$1:$1048576,4,FALSE),)</f>
        <v>Kurt</v>
      </c>
      <c r="F14" s="9" t="str">
        <f>IFERROR(VLOOKUP($A14,Data!$1:$1048576,6,FALSE),)</f>
        <v>Potatoes</v>
      </c>
      <c r="G14" s="9" t="str">
        <f>IFERROR(VLOOKUP($A14,Data!$1:$1048576,7,FALSE),)</f>
        <v>Burbanks</v>
      </c>
      <c r="H14" s="8">
        <f>IFERROR(VLOOKUP($A14,Data!$1:$1048576,13,FALSE),)</f>
        <v>0</v>
      </c>
      <c r="I14" s="8" t="str">
        <f>IFERROR(VLOOKUP($A14,Data!$1:$1048576,14,FALSE),)</f>
        <v/>
      </c>
      <c r="J14" s="8" t="str">
        <f>IFERROR(VLOOKUP($A14,Data!$1:$1048576,15,FALSE),)</f>
        <v/>
      </c>
      <c r="K14" s="8">
        <f>IFERROR(VLOOKUP($A14,Data!$1:$1048576,16,FALSE),)</f>
        <v>0</v>
      </c>
      <c r="L14" s="8">
        <f>IFERROR(VLOOKUP($A14,Data!$1:$1048576,17,FALSE),)</f>
        <v>0</v>
      </c>
      <c r="M14" s="8">
        <f>IFERROR(VLOOKUP($A14,Data!$1:$1048576,18,FALSE),)</f>
        <v>1.9</v>
      </c>
      <c r="N14" s="8">
        <f>IFERROR(VLOOKUP($A14,Data!$1:$1048576,19,FALSE),)</f>
        <v>0</v>
      </c>
      <c r="O14" s="8">
        <f>IFERROR(VLOOKUP($A14,Data!$1:$1048576,20,FALSE),)</f>
        <v>0</v>
      </c>
      <c r="P14" s="8">
        <f>IFERROR(VLOOKUP($A14,Data!$1:$1048576,21,FALSE),)</f>
        <v>0</v>
      </c>
      <c r="Q14" s="8">
        <f>IFERROR(VLOOKUP($A14,Data!$1:$1048576,22,FALSE),)</f>
        <v>0</v>
      </c>
    </row>
    <row r="15" spans="1:28" x14ac:dyDescent="0.2">
      <c r="A15" s="8" t="str">
        <f>Data!A322</f>
        <v>I-3C</v>
      </c>
      <c r="B15" s="9">
        <f>IFERROR(VLOOKUP($A15,Data!$1:$1048576,34,FALSE),)</f>
        <v>1.6</v>
      </c>
      <c r="C15" s="9" t="str">
        <f>IFERROR(VLOOKUP($A15,Data!$1:$1048576,2,FALSE),)</f>
        <v>Imperial</v>
      </c>
      <c r="D15" s="9" t="str">
        <f>IFERROR(VLOOKUP($A15,Data!$1:$1048576,3,FALSE),)</f>
        <v>31</v>
      </c>
      <c r="E15" s="9" t="str">
        <f>IFERROR(VLOOKUP($A15,Data!$1:$1048576,4,FALSE),)</f>
        <v>Kurt</v>
      </c>
      <c r="F15" s="9" t="str">
        <f>IFERROR(VLOOKUP($A15,Data!$1:$1048576,6,FALSE),)</f>
        <v>Potatoes</v>
      </c>
      <c r="G15" s="9" t="str">
        <f>IFERROR(VLOOKUP($A15,Data!$1:$1048576,7,FALSE),)</f>
        <v>Burbanks</v>
      </c>
      <c r="H15" s="8">
        <f>IFERROR(VLOOKUP($A15,Data!$1:$1048576,13,FALSE),)</f>
        <v>0</v>
      </c>
      <c r="I15" s="8" t="str">
        <f>IFERROR(VLOOKUP($A15,Data!$1:$1048576,14,FALSE),)</f>
        <v/>
      </c>
      <c r="J15" s="8" t="str">
        <f>IFERROR(VLOOKUP($A15,Data!$1:$1048576,15,FALSE),)</f>
        <v/>
      </c>
      <c r="K15" s="8">
        <f>IFERROR(VLOOKUP($A15,Data!$1:$1048576,16,FALSE),)</f>
        <v>0</v>
      </c>
      <c r="L15" s="8">
        <f>IFERROR(VLOOKUP($A15,Data!$1:$1048576,17,FALSE),)</f>
        <v>0</v>
      </c>
      <c r="M15" s="8">
        <f>IFERROR(VLOOKUP($A15,Data!$1:$1048576,18,FALSE),)</f>
        <v>1.6</v>
      </c>
      <c r="N15" s="8">
        <f>IFERROR(VLOOKUP($A15,Data!$1:$1048576,19,FALSE),)</f>
        <v>0</v>
      </c>
      <c r="O15" s="8">
        <f>IFERROR(VLOOKUP($A15,Data!$1:$1048576,20,FALSE),)</f>
        <v>0</v>
      </c>
      <c r="P15" s="8">
        <f>IFERROR(VLOOKUP($A15,Data!$1:$1048576,21,FALSE),)</f>
        <v>0</v>
      </c>
      <c r="Q15" s="8">
        <f>IFERROR(VLOOKUP($A15,Data!$1:$1048576,22,FALSE),)</f>
        <v>0</v>
      </c>
    </row>
    <row r="16" spans="1:28" x14ac:dyDescent="0.2">
      <c r="A16" s="8" t="str">
        <f>Data!A323</f>
        <v>I-3D</v>
      </c>
      <c r="B16" s="9">
        <f>IFERROR(VLOOKUP($A16,Data!$1:$1048576,34,FALSE),)</f>
        <v>2.35</v>
      </c>
      <c r="C16" s="9" t="str">
        <f>IFERROR(VLOOKUP($A16,Data!$1:$1048576,2,FALSE),)</f>
        <v>Imperial</v>
      </c>
      <c r="D16" s="9" t="str">
        <f>IFERROR(VLOOKUP($A16,Data!$1:$1048576,3,FALSE),)</f>
        <v>31</v>
      </c>
      <c r="E16" s="9" t="str">
        <f>IFERROR(VLOOKUP($A16,Data!$1:$1048576,4,FALSE),)</f>
        <v>Kurt</v>
      </c>
      <c r="F16" s="9" t="str">
        <f>IFERROR(VLOOKUP($A16,Data!$1:$1048576,6,FALSE),)</f>
        <v>Potatoes</v>
      </c>
      <c r="G16" s="9" t="str">
        <f>IFERROR(VLOOKUP($A16,Data!$1:$1048576,7,FALSE),)</f>
        <v>Burbanks</v>
      </c>
      <c r="H16" s="8">
        <f>IFERROR(VLOOKUP($A16,Data!$1:$1048576,13,FALSE),)</f>
        <v>0</v>
      </c>
      <c r="I16" s="8" t="str">
        <f>IFERROR(VLOOKUP($A16,Data!$1:$1048576,14,FALSE),)</f>
        <v/>
      </c>
      <c r="J16" s="8" t="str">
        <f>IFERROR(VLOOKUP($A16,Data!$1:$1048576,15,FALSE),)</f>
        <v/>
      </c>
      <c r="K16" s="8">
        <f>IFERROR(VLOOKUP($A16,Data!$1:$1048576,16,FALSE),)</f>
        <v>0</v>
      </c>
      <c r="L16" s="8">
        <f>IFERROR(VLOOKUP($A16,Data!$1:$1048576,17,FALSE),)</f>
        <v>0</v>
      </c>
      <c r="M16" s="8">
        <f>IFERROR(VLOOKUP($A16,Data!$1:$1048576,18,FALSE),)</f>
        <v>2.35</v>
      </c>
      <c r="N16" s="8">
        <f>IFERROR(VLOOKUP($A16,Data!$1:$1048576,19,FALSE),)</f>
        <v>0</v>
      </c>
      <c r="O16" s="8">
        <f>IFERROR(VLOOKUP($A16,Data!$1:$1048576,20,FALSE),)</f>
        <v>0</v>
      </c>
      <c r="P16" s="8">
        <f>IFERROR(VLOOKUP($A16,Data!$1:$1048576,21,FALSE),)</f>
        <v>0</v>
      </c>
      <c r="Q16" s="8">
        <f>IFERROR(VLOOKUP($A16,Data!$1:$1048576,22,FALSE),)</f>
        <v>0</v>
      </c>
    </row>
    <row r="17" spans="1:21" x14ac:dyDescent="0.2">
      <c r="A17" s="8" t="str">
        <f>Data!A324</f>
        <v>I-8D</v>
      </c>
      <c r="B17" s="9">
        <f>IFERROR(VLOOKUP($A17,Data!$1:$1048576,34,FALSE),)</f>
        <v>1.7</v>
      </c>
      <c r="C17" s="9" t="str">
        <f>IFERROR(VLOOKUP($A17,Data!$1:$1048576,2,FALSE),)</f>
        <v>Imperial</v>
      </c>
      <c r="D17" s="9" t="str">
        <f>IFERROR(VLOOKUP($A17,Data!$1:$1048576,3,FALSE),)</f>
        <v>31</v>
      </c>
      <c r="E17" s="9" t="str">
        <f>IFERROR(VLOOKUP($A17,Data!$1:$1048576,4,FALSE),)</f>
        <v>Kurt</v>
      </c>
      <c r="F17" s="9" t="str">
        <f>IFERROR(VLOOKUP($A17,Data!$1:$1048576,6,FALSE),)</f>
        <v>Potatoes</v>
      </c>
      <c r="G17" s="9" t="str">
        <f>IFERROR(VLOOKUP($A17,Data!$1:$1048576,7,FALSE),)</f>
        <v>Burbanks</v>
      </c>
      <c r="H17" s="8">
        <f>IFERROR(VLOOKUP($A17,Data!$1:$1048576,13,FALSE),)</f>
        <v>0</v>
      </c>
      <c r="I17" s="8" t="str">
        <f>IFERROR(VLOOKUP($A17,Data!$1:$1048576,14,FALSE),)</f>
        <v/>
      </c>
      <c r="J17" s="8" t="str">
        <f>IFERROR(VLOOKUP($A17,Data!$1:$1048576,15,FALSE),)</f>
        <v/>
      </c>
      <c r="K17" s="8">
        <f>IFERROR(VLOOKUP($A17,Data!$1:$1048576,16,FALSE),)</f>
        <v>0</v>
      </c>
      <c r="L17" s="8">
        <f>IFERROR(VLOOKUP($A17,Data!$1:$1048576,17,FALSE),)</f>
        <v>0</v>
      </c>
      <c r="M17" s="8">
        <f>IFERROR(VLOOKUP($A17,Data!$1:$1048576,18,FALSE),)</f>
        <v>1.7</v>
      </c>
      <c r="N17" s="8">
        <f>IFERROR(VLOOKUP($A17,Data!$1:$1048576,19,FALSE),)</f>
        <v>0</v>
      </c>
      <c r="O17" s="8">
        <f>IFERROR(VLOOKUP($A17,Data!$1:$1048576,20,FALSE),)</f>
        <v>0</v>
      </c>
      <c r="P17" s="8">
        <f>IFERROR(VLOOKUP($A17,Data!$1:$1048576,21,FALSE),)</f>
        <v>0</v>
      </c>
      <c r="Q17" s="8">
        <f>IFERROR(VLOOKUP($A17,Data!$1:$1048576,22,FALSE),)</f>
        <v>0</v>
      </c>
      <c r="U17" s="1"/>
    </row>
    <row r="18" spans="1:21" x14ac:dyDescent="0.2">
      <c r="A18" s="8"/>
      <c r="U18" s="23"/>
    </row>
  </sheetData>
  <pageMargins left="0.7" right="0.7" top="0.75" bottom="0.75" header="0.3" footer="0.3"/>
  <pageSetup scale="64" orientation="landscape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C1A46-9C5A-4DB4-908E-A337978A0CA2}">
  <sheetPr>
    <tabColor theme="8" tint="0.39997558519241921"/>
    <pageSetUpPr fitToPage="1"/>
  </sheetPr>
  <dimension ref="A1:AB19"/>
  <sheetViews>
    <sheetView topLeftCell="A11" workbookViewId="0">
      <selection activeCell="N1" sqref="N1:N1048576"/>
    </sheetView>
  </sheetViews>
  <sheetFormatPr defaultColWidth="9.14453125" defaultRowHeight="15" x14ac:dyDescent="0.2"/>
  <cols>
    <col min="1" max="5" width="8.47265625" customWidth="1"/>
    <col min="6" max="6" width="11.703125" bestFit="1" customWidth="1"/>
    <col min="7" max="7" width="16.6796875" bestFit="1" customWidth="1"/>
    <col min="8" max="8" width="12.23828125" hidden="1" customWidth="1"/>
    <col min="9" max="11" width="10.22265625" hidden="1" customWidth="1"/>
    <col min="12" max="12" width="9.01171875" hidden="1" customWidth="1"/>
    <col min="13" max="13" width="9.4140625" hidden="1" customWidth="1"/>
    <col min="14" max="14" width="9.953125" hidden="1" customWidth="1"/>
    <col min="15" max="15" width="9.953125" bestFit="1" customWidth="1"/>
    <col min="16" max="16" width="8.47265625" bestFit="1" customWidth="1"/>
    <col min="17" max="17" width="9.4140625" bestFit="1" customWidth="1"/>
    <col min="18" max="19" width="9.4140625" hidden="1" customWidth="1"/>
    <col min="20" max="21" width="8.47265625" hidden="1" customWidth="1"/>
    <col min="22" max="25" width="9.4140625" hidden="1" customWidth="1"/>
    <col min="26" max="28" width="10.4921875" hidden="1" customWidth="1"/>
  </cols>
  <sheetData>
    <row r="1" spans="1:28" ht="19.5" thickBot="1" x14ac:dyDescent="0.3">
      <c r="A1" s="7" t="str">
        <f>E4</f>
        <v>Brent</v>
      </c>
      <c r="B1" s="6"/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0.23</v>
      </c>
      <c r="C3" s="12"/>
      <c r="D3" s="14"/>
      <c r="E3" s="12"/>
      <c r="F3" s="12"/>
      <c r="G3" s="12"/>
      <c r="H3" s="11">
        <f>'Rain Totals'!H2</f>
        <v>0</v>
      </c>
      <c r="I3" s="11">
        <f>'Rain Totals'!I2</f>
        <v>0.03</v>
      </c>
      <c r="J3" s="11">
        <f>'Rain Totals'!J2</f>
        <v>0</v>
      </c>
      <c r="K3" s="11">
        <f>'Rain Totals'!K2</f>
        <v>0</v>
      </c>
      <c r="L3" s="11">
        <f>'Rain Totals'!L2</f>
        <v>0.2</v>
      </c>
      <c r="M3" s="11">
        <f>'Rain Totals'!M2</f>
        <v>0</v>
      </c>
      <c r="N3" s="11">
        <f>'Rain Totals'!N2</f>
        <v>0</v>
      </c>
      <c r="O3" s="11">
        <f>'Rain Totals'!O2</f>
        <v>0</v>
      </c>
      <c r="P3" s="11">
        <f>'Rain Totals'!P2</f>
        <v>0</v>
      </c>
      <c r="Q3" s="11">
        <f>'Rain Totals'!Q2</f>
        <v>0</v>
      </c>
      <c r="R3" s="11">
        <f>'Rain Totals'!R2</f>
        <v>0</v>
      </c>
      <c r="S3" s="11">
        <f>'Rain Totals'!S2</f>
        <v>0</v>
      </c>
      <c r="T3" s="11">
        <f>'Rain Totals'!T2</f>
        <v>0</v>
      </c>
      <c r="U3" s="11">
        <f>'Rain Totals'!U2</f>
        <v>0</v>
      </c>
      <c r="V3" s="11">
        <f>'Rain Totals'!V2</f>
        <v>0</v>
      </c>
      <c r="W3" s="11">
        <f>'Rain Totals'!W2</f>
        <v>0</v>
      </c>
      <c r="X3" s="11">
        <f>'Rain Totals'!X2</f>
        <v>0</v>
      </c>
      <c r="Y3" s="11">
        <f>'Rain Totals'!Y2</f>
        <v>0</v>
      </c>
      <c r="Z3" s="11">
        <f>'Rain Totals'!Z2</f>
        <v>0</v>
      </c>
      <c r="AA3" s="11">
        <f>'Rain Totals'!AA2</f>
        <v>0</v>
      </c>
      <c r="AB3" s="11">
        <f>'Rain Totals'!AB2</f>
        <v>0</v>
      </c>
    </row>
    <row r="4" spans="1:28" x14ac:dyDescent="0.2">
      <c r="A4" s="8" t="str">
        <f>Data!A335</f>
        <v>.ET 33</v>
      </c>
      <c r="B4" s="9">
        <f>IFERROR(VLOOKUP($A4,Data!$1:$1048576,34,FALSE),)</f>
        <v>23.469999999999988</v>
      </c>
      <c r="C4" s="9" t="str">
        <f>IFERROR(VLOOKUP($A4,Data!$1:$1048576,2,FALSE),)</f>
        <v>Imperial</v>
      </c>
      <c r="D4" s="9" t="str">
        <f>IFERROR(VLOOKUP($A4,Data!$1:$1048576,3,FALSE),)</f>
        <v>33</v>
      </c>
      <c r="E4" s="9" t="str">
        <f>IFERROR(VLOOKUP($A4,Data!$1:$1048576,4,FALSE),)</f>
        <v>Brent</v>
      </c>
      <c r="F4" s="9" t="str">
        <f>IFERROR(VLOOKUP($A4,Data!$1:$1048576,6,FALSE),)</f>
        <v>Potatoes</v>
      </c>
      <c r="G4" s="9" t="str">
        <f>IFERROR(VLOOKUP($A4,Data!$1:$1048576,7,FALSE),)</f>
        <v>Burbanks</v>
      </c>
      <c r="H4" s="8">
        <f>IFERROR(VLOOKUP($A4,Data!$1:$1048576,13,FALSE),)</f>
        <v>2.0399999999999991</v>
      </c>
      <c r="I4" s="8">
        <f>IFERROR(VLOOKUP($A4,Data!$1:$1048576,14,FALSE),)</f>
        <v>1.9100000000000001</v>
      </c>
      <c r="J4" s="8">
        <f>IFERROR(VLOOKUP($A4,Data!$1:$1048576,15,FALSE),)</f>
        <v>1.83</v>
      </c>
      <c r="K4" s="8">
        <f>IFERROR(VLOOKUP($A4,Data!$1:$1048576,16,FALSE),)</f>
        <v>1.7800000000000011</v>
      </c>
      <c r="L4" s="8">
        <f>IFERROR(VLOOKUP($A4,Data!$1:$1048576,17,FALSE),)</f>
        <v>1.5400000000000009</v>
      </c>
      <c r="M4" s="8">
        <f>IFERROR(VLOOKUP($A4,Data!$1:$1048576,18,FALSE),)</f>
        <v>1.5600000000000005</v>
      </c>
      <c r="N4" s="8">
        <f>IFERROR(VLOOKUP($A4,Data!$1:$1048576,19,FALSE),)</f>
        <v>1.629999999999999</v>
      </c>
      <c r="O4" s="8">
        <f>IFERROR(VLOOKUP($A4,Data!$1:$1048576,20,FALSE),)</f>
        <v>1.5899999999999981</v>
      </c>
      <c r="P4" s="8">
        <f>IFERROR(VLOOKUP($A4,Data!$1:$1048576,21,FALSE),)</f>
        <v>1.5700000000000003</v>
      </c>
      <c r="Q4" s="8">
        <f>IFERROR(VLOOKUP($A4,Data!$1:$1048576,22,FALSE),)</f>
        <v>1.759999999999998</v>
      </c>
      <c r="R4" s="8">
        <f>IFERROR(VLOOKUP($A4,Data!$1:$1048576,23,FALSE),)</f>
        <v>1.3699999999999939</v>
      </c>
      <c r="S4" s="8">
        <f>IFERROR(VLOOKUP($A4,Data!$1:$1048576,24,FALSE),)</f>
        <v>1.2899999999999956</v>
      </c>
      <c r="T4" s="8">
        <f>IFERROR(VLOOKUP($A4,Data!$1:$1048576,25,FALSE),)</f>
        <v>0.80000000000000071</v>
      </c>
      <c r="U4" s="8">
        <f>IFERROR(VLOOKUP($A4,Data!$1:$1048576,26,FALSE),)</f>
        <v>0.14000000000000057</v>
      </c>
      <c r="V4" s="8">
        <f>IFERROR(VLOOKUP($A4,Data!$1:$1048576,27,FALSE),)</f>
        <v>0</v>
      </c>
      <c r="W4" s="8">
        <f>IFERROR(VLOOKUP($A4,Data!$1:$1048576,28,FALSE),)</f>
        <v>0</v>
      </c>
      <c r="X4" s="8">
        <f>IFERROR(VLOOKUP($A4,Data!$1:$1048576,29,FALSE),)</f>
        <v>0</v>
      </c>
      <c r="Y4" s="8">
        <f>IFERROR(VLOOKUP($A4,Data!$1:$1048576,30,FALSE),)</f>
        <v>0</v>
      </c>
      <c r="Z4" s="8">
        <f>IFERROR(VLOOKUP($A4,Data!$1:$1048576,31,FALSE),)</f>
        <v>0</v>
      </c>
      <c r="AA4" s="8">
        <f>IFERROR(VLOOKUP($A4,Data!$1:$1048576,32,FALSE),)</f>
        <v>0</v>
      </c>
      <c r="AB4" s="8">
        <f>IFERROR(VLOOKUP($A4,Data!$1:$1048576,33,FALSE),)</f>
        <v>0</v>
      </c>
    </row>
    <row r="5" spans="1:28" x14ac:dyDescent="0.2">
      <c r="A5" s="8" t="str">
        <f>Data!A336</f>
        <v>I-16</v>
      </c>
      <c r="B5" s="9">
        <f>IFERROR(VLOOKUP($A5,Data!$1:$1048576,34,FALSE),)</f>
        <v>23.05</v>
      </c>
      <c r="C5" s="9" t="str">
        <f>IFERROR(VLOOKUP($A5,Data!$1:$1048576,2,FALSE),)</f>
        <v>Imperial</v>
      </c>
      <c r="D5" s="9" t="str">
        <f>IFERROR(VLOOKUP($A5,Data!$1:$1048576,3,FALSE),)</f>
        <v>33</v>
      </c>
      <c r="E5" s="9" t="str">
        <f>IFERROR(VLOOKUP($A5,Data!$1:$1048576,4,FALSE),)</f>
        <v>Brent</v>
      </c>
      <c r="F5" s="9" t="str">
        <f>IFERROR(VLOOKUP($A5,Data!$1:$1048576,6,FALSE),)</f>
        <v>Potatoes</v>
      </c>
      <c r="G5" s="9" t="str">
        <f>IFERROR(VLOOKUP($A5,Data!$1:$1048576,7,FALSE),)</f>
        <v>Burbanks</v>
      </c>
      <c r="H5" s="8" t="str">
        <f>IFERROR(VLOOKUP($A5,Data!$1:$1048576,13,FALSE),)</f>
        <v/>
      </c>
      <c r="I5" s="8">
        <f>IFERROR(VLOOKUP($A5,Data!$1:$1048576,14,FALSE),)</f>
        <v>1.4</v>
      </c>
      <c r="J5" s="8">
        <f>IFERROR(VLOOKUP($A5,Data!$1:$1048576,15,FALSE),)</f>
        <v>2.42</v>
      </c>
      <c r="K5" s="8">
        <f>IFERROR(VLOOKUP($A5,Data!$1:$1048576,16,FALSE),)</f>
        <v>2.63</v>
      </c>
      <c r="L5" s="8">
        <f>IFERROR(VLOOKUP($A5,Data!$1:$1048576,17,FALSE),)</f>
        <v>2.0100000000000007</v>
      </c>
      <c r="M5" s="8">
        <f>IFERROR(VLOOKUP($A5,Data!$1:$1048576,18,FALSE),)</f>
        <v>2.2899999999999991</v>
      </c>
      <c r="N5" s="8">
        <f>IFERROR(VLOOKUP($A5,Data!$1:$1048576,19,FALSE),)</f>
        <v>2.09</v>
      </c>
      <c r="O5" s="8">
        <f>IFERROR(VLOOKUP($A5,Data!$1:$1048576,20,FALSE),)</f>
        <v>2.3600000000000012</v>
      </c>
      <c r="P5" s="8">
        <f>IFERROR(VLOOKUP($A5,Data!$1:$1048576,21,FALSE),)</f>
        <v>2.3699999999999974</v>
      </c>
      <c r="Q5" s="8">
        <f>IFERROR(VLOOKUP($A5,Data!$1:$1048576,22,FALSE),)</f>
        <v>1.5700000000000003</v>
      </c>
      <c r="R5" s="8">
        <f>IFERROR(VLOOKUP($A5,Data!$1:$1048576,23,FALSE),)</f>
        <v>0.88000000000000256</v>
      </c>
      <c r="S5" s="8">
        <f>IFERROR(VLOOKUP($A5,Data!$1:$1048576,24,FALSE),)</f>
        <v>0.23000000000000043</v>
      </c>
      <c r="T5" s="8">
        <f>IFERROR(VLOOKUP($A5,Data!$1:$1048576,25,FALSE),)</f>
        <v>0.97999999999999687</v>
      </c>
      <c r="U5" s="8">
        <f>IFERROR(VLOOKUP($A5,Data!$1:$1048576,26,FALSE),)</f>
        <v>0.49000000000000199</v>
      </c>
      <c r="V5" s="8">
        <f>IFERROR(VLOOKUP($A5,Data!$1:$1048576,27,FALSE),)</f>
        <v>9.9999999999980105E-3</v>
      </c>
      <c r="W5" s="8">
        <f>IFERROR(VLOOKUP($A5,Data!$1:$1048576,28,FALSE),)</f>
        <v>0</v>
      </c>
      <c r="X5" s="8">
        <f>IFERROR(VLOOKUP($A5,Data!$1:$1048576,29,FALSE),)</f>
        <v>0.56000000000000227</v>
      </c>
      <c r="Y5" s="8">
        <f>IFERROR(VLOOKUP($A5,Data!$1:$1048576,30,FALSE),)</f>
        <v>0</v>
      </c>
      <c r="Z5" s="8">
        <f>IFERROR(VLOOKUP($A5,Data!$1:$1048576,31,FALSE),)</f>
        <v>0</v>
      </c>
      <c r="AA5" s="8">
        <f>IFERROR(VLOOKUP($A5,Data!$1:$1048576,32,FALSE),)</f>
        <v>0</v>
      </c>
      <c r="AB5" s="8">
        <f>IFERROR(VLOOKUP($A5,Data!$1:$1048576,33,FALSE),)</f>
        <v>0</v>
      </c>
    </row>
    <row r="6" spans="1:28" x14ac:dyDescent="0.2">
      <c r="A6" s="8" t="str">
        <f>Data!A337</f>
        <v>I-17</v>
      </c>
      <c r="B6" s="9">
        <f>IFERROR(VLOOKUP($A6,Data!$1:$1048576,34,FALSE),)</f>
        <v>23.62</v>
      </c>
      <c r="C6" s="9" t="str">
        <f>IFERROR(VLOOKUP($A6,Data!$1:$1048576,2,FALSE),)</f>
        <v>Imperial</v>
      </c>
      <c r="D6" s="9" t="str">
        <f>IFERROR(VLOOKUP($A6,Data!$1:$1048576,3,FALSE),)</f>
        <v>33</v>
      </c>
      <c r="E6" s="9" t="str">
        <f>IFERROR(VLOOKUP($A6,Data!$1:$1048576,4,FALSE),)</f>
        <v>Brent</v>
      </c>
      <c r="F6" s="9" t="str">
        <f>IFERROR(VLOOKUP($A6,Data!$1:$1048576,6,FALSE),)</f>
        <v>Potatoes</v>
      </c>
      <c r="G6" s="9" t="str">
        <f>IFERROR(VLOOKUP($A6,Data!$1:$1048576,7,FALSE),)</f>
        <v>278's</v>
      </c>
      <c r="H6" s="8" t="str">
        <f>IFERROR(VLOOKUP($A6,Data!$1:$1048576,13,FALSE),)</f>
        <v/>
      </c>
      <c r="I6" s="8">
        <f>IFERROR(VLOOKUP($A6,Data!$1:$1048576,14,FALSE),)</f>
        <v>2.2000000000000002</v>
      </c>
      <c r="J6" s="8">
        <f>IFERROR(VLOOKUP($A6,Data!$1:$1048576,15,FALSE),)</f>
        <v>2.5299999999999998</v>
      </c>
      <c r="K6" s="8">
        <f>IFERROR(VLOOKUP($A6,Data!$1:$1048576,16,FALSE),)</f>
        <v>2.9600000000000009</v>
      </c>
      <c r="L6" s="8">
        <f>IFERROR(VLOOKUP($A6,Data!$1:$1048576,17,FALSE),)</f>
        <v>2.5099999999999998</v>
      </c>
      <c r="M6" s="8">
        <f>IFERROR(VLOOKUP($A6,Data!$1:$1048576,18,FALSE),)</f>
        <v>2.4299999999999997</v>
      </c>
      <c r="N6" s="8">
        <f>IFERROR(VLOOKUP($A6,Data!$1:$1048576,19,FALSE),)</f>
        <v>2.129999999999999</v>
      </c>
      <c r="O6" s="8">
        <f>IFERROR(VLOOKUP($A6,Data!$1:$1048576,20,FALSE),)</f>
        <v>1.7599999999999998</v>
      </c>
      <c r="P6" s="8">
        <f>IFERROR(VLOOKUP($A6,Data!$1:$1048576,21,FALSE),)</f>
        <v>1.7300000000000004</v>
      </c>
      <c r="Q6" s="8">
        <f>IFERROR(VLOOKUP($A6,Data!$1:$1048576,22,FALSE),)</f>
        <v>1.8200000000000003</v>
      </c>
      <c r="R6" s="8">
        <f>IFERROR(VLOOKUP($A6,Data!$1:$1048576,23,FALSE),)</f>
        <v>0.26999999999999957</v>
      </c>
      <c r="S6" s="8">
        <f>IFERROR(VLOOKUP($A6,Data!$1:$1048576,24,FALSE),)</f>
        <v>0.53000000000000114</v>
      </c>
      <c r="T6" s="8">
        <f>IFERROR(VLOOKUP($A6,Data!$1:$1048576,25,FALSE),)</f>
        <v>0.96000000000000085</v>
      </c>
      <c r="U6" s="8">
        <f>IFERROR(VLOOKUP($A6,Data!$1:$1048576,26,FALSE),)</f>
        <v>0.5</v>
      </c>
      <c r="V6" s="8">
        <f>IFERROR(VLOOKUP($A6,Data!$1:$1048576,27,FALSE),)</f>
        <v>0</v>
      </c>
      <c r="W6" s="8">
        <f>IFERROR(VLOOKUP($A6,Data!$1:$1048576,28,FALSE),)</f>
        <v>0</v>
      </c>
      <c r="X6" s="8">
        <f>IFERROR(VLOOKUP($A6,Data!$1:$1048576,29,FALSE),)</f>
        <v>0.51999999999999957</v>
      </c>
      <c r="Y6" s="8">
        <f>IFERROR(VLOOKUP($A6,Data!$1:$1048576,30,FALSE),)</f>
        <v>0</v>
      </c>
      <c r="Z6" s="8">
        <f>IFERROR(VLOOKUP($A6,Data!$1:$1048576,31,FALSE),)</f>
        <v>0</v>
      </c>
      <c r="AA6" s="8">
        <f>IFERROR(VLOOKUP($A6,Data!$1:$1048576,32,FALSE),)</f>
        <v>0</v>
      </c>
      <c r="AB6" s="8">
        <f>IFERROR(VLOOKUP($A6,Data!$1:$1048576,33,FALSE),)</f>
        <v>0</v>
      </c>
    </row>
    <row r="7" spans="1:28" x14ac:dyDescent="0.2">
      <c r="A7" s="8" t="str">
        <f>Data!A338</f>
        <v>I-11</v>
      </c>
      <c r="B7" s="9">
        <f>IFERROR(VLOOKUP($A7,Data!$1:$1048576,34,FALSE),)</f>
        <v>24.28</v>
      </c>
      <c r="C7" s="9" t="str">
        <f>IFERROR(VLOOKUP($A7,Data!$1:$1048576,2,FALSE),)</f>
        <v>Imperial</v>
      </c>
      <c r="D7" s="9" t="str">
        <f>IFERROR(VLOOKUP($A7,Data!$1:$1048576,3,FALSE),)</f>
        <v>33</v>
      </c>
      <c r="E7" s="9" t="str">
        <f>IFERROR(VLOOKUP($A7,Data!$1:$1048576,4,FALSE),)</f>
        <v>Brent</v>
      </c>
      <c r="F7" s="9" t="str">
        <f>IFERROR(VLOOKUP($A7,Data!$1:$1048576,6,FALSE),)</f>
        <v>Potatoes</v>
      </c>
      <c r="G7" s="9" t="str">
        <f>IFERROR(VLOOKUP($A7,Data!$1:$1048576,7,FALSE),)</f>
        <v>278's</v>
      </c>
      <c r="H7" s="8" t="str">
        <f>IFERROR(VLOOKUP($A7,Data!$1:$1048576,13,FALSE),)</f>
        <v/>
      </c>
      <c r="I7" s="8">
        <f>IFERROR(VLOOKUP($A7,Data!$1:$1048576,14,FALSE),)</f>
        <v>2.21</v>
      </c>
      <c r="J7" s="8">
        <f>IFERROR(VLOOKUP($A7,Data!$1:$1048576,15,FALSE),)</f>
        <v>2.57</v>
      </c>
      <c r="K7" s="8">
        <f>IFERROR(VLOOKUP($A7,Data!$1:$1048576,16,FALSE),)</f>
        <v>3.0199999999999996</v>
      </c>
      <c r="L7" s="8">
        <f>IFERROR(VLOOKUP($A7,Data!$1:$1048576,17,FALSE),)</f>
        <v>2.5600000000000005</v>
      </c>
      <c r="M7" s="8">
        <f>IFERROR(VLOOKUP($A7,Data!$1:$1048576,18,FALSE),)</f>
        <v>2.5199999999999996</v>
      </c>
      <c r="N7" s="8">
        <f>IFERROR(VLOOKUP($A7,Data!$1:$1048576,19,FALSE),)</f>
        <v>2.5599999999999987</v>
      </c>
      <c r="O7" s="8">
        <f>IFERROR(VLOOKUP($A7,Data!$1:$1048576,20,FALSE),)</f>
        <v>1.7600000000000016</v>
      </c>
      <c r="P7" s="8">
        <f>IFERROR(VLOOKUP($A7,Data!$1:$1048576,21,FALSE),)</f>
        <v>1.8599999999999994</v>
      </c>
      <c r="Q7" s="8">
        <f>IFERROR(VLOOKUP($A7,Data!$1:$1048576,22,FALSE),)</f>
        <v>2.5700000000000003</v>
      </c>
      <c r="R7" s="8">
        <f>IFERROR(VLOOKUP($A7,Data!$1:$1048576,23,FALSE),)</f>
        <v>0.25</v>
      </c>
      <c r="S7" s="8">
        <f>IFERROR(VLOOKUP($A7,Data!$1:$1048576,24,FALSE),)</f>
        <v>0.41000000000000014</v>
      </c>
      <c r="T7" s="8">
        <f>IFERROR(VLOOKUP($A7,Data!$1:$1048576,25,FALSE),)</f>
        <v>0</v>
      </c>
      <c r="U7" s="8">
        <f>IFERROR(VLOOKUP($A7,Data!$1:$1048576,26,FALSE),)</f>
        <v>0</v>
      </c>
      <c r="V7" s="8">
        <f>IFERROR(VLOOKUP($A7,Data!$1:$1048576,27,FALSE),)</f>
        <v>0.57999999999999829</v>
      </c>
      <c r="W7" s="8">
        <f>IFERROR(VLOOKUP($A7,Data!$1:$1048576,28,FALSE),)</f>
        <v>0.63000000000000256</v>
      </c>
      <c r="X7" s="8">
        <f>IFERROR(VLOOKUP($A7,Data!$1:$1048576,29,FALSE),)</f>
        <v>0</v>
      </c>
      <c r="Y7" s="8">
        <f>IFERROR(VLOOKUP($A7,Data!$1:$1048576,30,FALSE),)</f>
        <v>0</v>
      </c>
      <c r="Z7" s="8">
        <f>IFERROR(VLOOKUP($A7,Data!$1:$1048576,31,FALSE),)</f>
        <v>0</v>
      </c>
      <c r="AA7" s="8">
        <f>IFERROR(VLOOKUP($A7,Data!$1:$1048576,32,FALSE),)</f>
        <v>0</v>
      </c>
      <c r="AB7" s="8">
        <f>IFERROR(VLOOKUP($A7,Data!$1:$1048576,33,FALSE),)</f>
        <v>0</v>
      </c>
    </row>
    <row r="8" spans="1:28" x14ac:dyDescent="0.2">
      <c r="A8" s="8" t="str">
        <f>Data!A339</f>
        <v>I-11B</v>
      </c>
      <c r="B8" s="9">
        <f>IFERROR(VLOOKUP($A8,Data!$1:$1048576,34,FALSE),)</f>
        <v>1.35</v>
      </c>
      <c r="C8" s="9" t="str">
        <f>IFERROR(VLOOKUP($A8,Data!$1:$1048576,2,FALSE),)</f>
        <v>Imperial</v>
      </c>
      <c r="D8" s="9" t="str">
        <f>IFERROR(VLOOKUP($A8,Data!$1:$1048576,3,FALSE),)</f>
        <v>33</v>
      </c>
      <c r="E8" s="9" t="str">
        <f>IFERROR(VLOOKUP($A8,Data!$1:$1048576,4,FALSE),)</f>
        <v>Brent</v>
      </c>
      <c r="F8" s="9" t="str">
        <f>IFERROR(VLOOKUP($A8,Data!$1:$1048576,6,FALSE),)</f>
        <v>Potatoes</v>
      </c>
      <c r="G8" s="9" t="str">
        <f>IFERROR(VLOOKUP($A8,Data!$1:$1048576,7,FALSE),)</f>
        <v>278's</v>
      </c>
      <c r="H8" s="8">
        <f>IFERROR(VLOOKUP($A8,Data!$1:$1048576,13,FALSE),)</f>
        <v>0</v>
      </c>
      <c r="I8" s="8" t="str">
        <f>IFERROR(VLOOKUP($A8,Data!$1:$1048576,14,FALSE),)</f>
        <v/>
      </c>
      <c r="J8" s="8" t="str">
        <f>IFERROR(VLOOKUP($A8,Data!$1:$1048576,15,FALSE),)</f>
        <v/>
      </c>
      <c r="K8" s="8">
        <f>IFERROR(VLOOKUP($A8,Data!$1:$1048576,16,FALSE),)</f>
        <v>0</v>
      </c>
      <c r="L8" s="8">
        <f>IFERROR(VLOOKUP($A8,Data!$1:$1048576,17,FALSE),)</f>
        <v>0</v>
      </c>
      <c r="M8" s="8">
        <f>IFERROR(VLOOKUP($A8,Data!$1:$1048576,18,FALSE),)</f>
        <v>1.35</v>
      </c>
      <c r="N8" s="8">
        <f>IFERROR(VLOOKUP($A8,Data!$1:$1048576,19,FALSE),)</f>
        <v>0</v>
      </c>
      <c r="O8" s="8">
        <f>IFERROR(VLOOKUP($A8,Data!$1:$1048576,20,FALSE),)</f>
        <v>0</v>
      </c>
      <c r="P8" s="8">
        <f>IFERROR(VLOOKUP($A8,Data!$1:$1048576,21,FALSE),)</f>
        <v>0</v>
      </c>
      <c r="Q8" s="8">
        <f>IFERROR(VLOOKUP($A8,Data!$1:$1048576,22,FALSE),)</f>
        <v>0</v>
      </c>
      <c r="R8" s="8">
        <f>IFERROR(VLOOKUP($A8,Data!$1:$1048576,23,FALSE),)</f>
        <v>0</v>
      </c>
      <c r="S8" s="8">
        <f>IFERROR(VLOOKUP($A8,Data!$1:$1048576,24,FALSE),)</f>
        <v>0</v>
      </c>
      <c r="T8" s="8">
        <f>IFERROR(VLOOKUP($A8,Data!$1:$1048576,25,FALSE),)</f>
        <v>0</v>
      </c>
      <c r="U8" s="8">
        <f>IFERROR(VLOOKUP($A8,Data!$1:$1048576,26,FALSE),)</f>
        <v>0</v>
      </c>
      <c r="V8" s="8">
        <f>IFERROR(VLOOKUP($A8,Data!$1:$1048576,27,FALSE),)</f>
        <v>0</v>
      </c>
      <c r="W8" s="8">
        <f>IFERROR(VLOOKUP($A8,Data!$1:$1048576,28,FALSE),)</f>
        <v>0</v>
      </c>
      <c r="X8" s="8">
        <f>IFERROR(VLOOKUP($A8,Data!$1:$1048576,29,FALSE),)</f>
        <v>0</v>
      </c>
      <c r="Y8" s="8">
        <f>IFERROR(VLOOKUP($A8,Data!$1:$1048576,30,FALSE),)</f>
        <v>0</v>
      </c>
      <c r="Z8" s="8">
        <f>IFERROR(VLOOKUP($A8,Data!$1:$1048576,31,FALSE),)</f>
        <v>0</v>
      </c>
      <c r="AA8" s="8">
        <f>IFERROR(VLOOKUP($A8,Data!$1:$1048576,32,FALSE),)</f>
        <v>0</v>
      </c>
      <c r="AB8" s="8">
        <f>IFERROR(VLOOKUP($A8,Data!$1:$1048576,33,FALSE),)</f>
        <v>0</v>
      </c>
    </row>
    <row r="9" spans="1:28" x14ac:dyDescent="0.2">
      <c r="A9" s="8" t="str">
        <f>Data!A340</f>
        <v>I-11C</v>
      </c>
      <c r="B9" s="9">
        <f>IFERROR(VLOOKUP($A9,Data!$1:$1048576,34,FALSE),)</f>
        <v>1.65</v>
      </c>
      <c r="C9" s="9" t="str">
        <f>IFERROR(VLOOKUP($A9,Data!$1:$1048576,2,FALSE),)</f>
        <v>Imperial</v>
      </c>
      <c r="D9" s="9" t="str">
        <f>IFERROR(VLOOKUP($A9,Data!$1:$1048576,3,FALSE),)</f>
        <v>33</v>
      </c>
      <c r="E9" s="9" t="str">
        <f>IFERROR(VLOOKUP($A9,Data!$1:$1048576,4,FALSE),)</f>
        <v>Brent</v>
      </c>
      <c r="F9" s="9" t="str">
        <f>IFERROR(VLOOKUP($A9,Data!$1:$1048576,6,FALSE),)</f>
        <v>Potatoes</v>
      </c>
      <c r="G9" s="9" t="str">
        <f>IFERROR(VLOOKUP($A9,Data!$1:$1048576,7,FALSE),)</f>
        <v>278's</v>
      </c>
      <c r="H9" s="8">
        <f>IFERROR(VLOOKUP($A9,Data!$1:$1048576,13,FALSE),)</f>
        <v>0</v>
      </c>
      <c r="I9" s="8" t="str">
        <f>IFERROR(VLOOKUP($A9,Data!$1:$1048576,14,FALSE),)</f>
        <v/>
      </c>
      <c r="J9" s="8" t="str">
        <f>IFERROR(VLOOKUP($A9,Data!$1:$1048576,15,FALSE),)</f>
        <v/>
      </c>
      <c r="K9" s="8">
        <f>IFERROR(VLOOKUP($A9,Data!$1:$1048576,16,FALSE),)</f>
        <v>0</v>
      </c>
      <c r="L9" s="8">
        <f>IFERROR(VLOOKUP($A9,Data!$1:$1048576,17,FALSE),)</f>
        <v>0</v>
      </c>
      <c r="M9" s="8">
        <f>IFERROR(VLOOKUP($A9,Data!$1:$1048576,18,FALSE),)</f>
        <v>1.65</v>
      </c>
      <c r="N9" s="8">
        <f>IFERROR(VLOOKUP($A9,Data!$1:$1048576,19,FALSE),)</f>
        <v>0</v>
      </c>
      <c r="O9" s="8">
        <f>IFERROR(VLOOKUP($A9,Data!$1:$1048576,20,FALSE),)</f>
        <v>0</v>
      </c>
      <c r="P9" s="8">
        <f>IFERROR(VLOOKUP($A9,Data!$1:$1048576,21,FALSE),)</f>
        <v>0</v>
      </c>
      <c r="Q9" s="8">
        <f>IFERROR(VLOOKUP($A9,Data!$1:$1048576,22,FALSE),)</f>
        <v>0</v>
      </c>
      <c r="R9" s="8">
        <f>IFERROR(VLOOKUP($A9,Data!$1:$1048576,23,FALSE),)</f>
        <v>0</v>
      </c>
      <c r="S9" s="8">
        <f>IFERROR(VLOOKUP($A9,Data!$1:$1048576,24,FALSE),)</f>
        <v>0</v>
      </c>
      <c r="T9" s="8">
        <f>IFERROR(VLOOKUP($A9,Data!$1:$1048576,25,FALSE),)</f>
        <v>0</v>
      </c>
      <c r="U9" s="8">
        <f>IFERROR(VLOOKUP($A9,Data!$1:$1048576,26,FALSE),)</f>
        <v>0</v>
      </c>
      <c r="V9" s="8">
        <f>IFERROR(VLOOKUP($A9,Data!$1:$1048576,27,FALSE),)</f>
        <v>0</v>
      </c>
      <c r="W9" s="8">
        <f>IFERROR(VLOOKUP($A9,Data!$1:$1048576,28,FALSE),)</f>
        <v>0</v>
      </c>
      <c r="X9" s="8">
        <f>IFERROR(VLOOKUP($A9,Data!$1:$1048576,29,FALSE),)</f>
        <v>0</v>
      </c>
      <c r="Y9" s="8">
        <f>IFERROR(VLOOKUP($A9,Data!$1:$1048576,30,FALSE),)</f>
        <v>0</v>
      </c>
      <c r="Z9" s="8">
        <f>IFERROR(VLOOKUP($A9,Data!$1:$1048576,31,FALSE),)</f>
        <v>0</v>
      </c>
      <c r="AA9" s="8">
        <f>IFERROR(VLOOKUP($A9,Data!$1:$1048576,32,FALSE),)</f>
        <v>0</v>
      </c>
      <c r="AB9" s="8">
        <f>IFERROR(VLOOKUP($A9,Data!$1:$1048576,33,FALSE),)</f>
        <v>0</v>
      </c>
    </row>
    <row r="10" spans="1:28" x14ac:dyDescent="0.2">
      <c r="A10" s="8" t="str">
        <f>Data!A341</f>
        <v>I-11D</v>
      </c>
      <c r="B10" s="9">
        <f>IFERROR(VLOOKUP($A10,Data!$1:$1048576,34,FALSE),)</f>
        <v>1.3</v>
      </c>
      <c r="C10" s="9" t="str">
        <f>IFERROR(VLOOKUP($A10,Data!$1:$1048576,2,FALSE),)</f>
        <v>Imperial</v>
      </c>
      <c r="D10" s="9" t="str">
        <f>IFERROR(VLOOKUP($A10,Data!$1:$1048576,3,FALSE),)</f>
        <v>33</v>
      </c>
      <c r="E10" s="9" t="str">
        <f>IFERROR(VLOOKUP($A10,Data!$1:$1048576,4,FALSE),)</f>
        <v>Brent</v>
      </c>
      <c r="F10" s="9" t="str">
        <f>IFERROR(VLOOKUP($A10,Data!$1:$1048576,6,FALSE),)</f>
        <v>Potatoes</v>
      </c>
      <c r="G10" s="9" t="str">
        <f>IFERROR(VLOOKUP($A10,Data!$1:$1048576,7,FALSE),)</f>
        <v>278's</v>
      </c>
      <c r="H10" s="8">
        <f>IFERROR(VLOOKUP($A10,Data!$1:$1048576,13,FALSE),)</f>
        <v>0</v>
      </c>
      <c r="I10" s="8" t="str">
        <f>IFERROR(VLOOKUP($A10,Data!$1:$1048576,14,FALSE),)</f>
        <v/>
      </c>
      <c r="J10" s="8" t="str">
        <f>IFERROR(VLOOKUP($A10,Data!$1:$1048576,15,FALSE),)</f>
        <v/>
      </c>
      <c r="K10" s="8">
        <f>IFERROR(VLOOKUP($A10,Data!$1:$1048576,16,FALSE),)</f>
        <v>0</v>
      </c>
      <c r="L10" s="8">
        <f>IFERROR(VLOOKUP($A10,Data!$1:$1048576,17,FALSE),)</f>
        <v>0</v>
      </c>
      <c r="M10" s="8">
        <f>IFERROR(VLOOKUP($A10,Data!$1:$1048576,18,FALSE),)</f>
        <v>1.3</v>
      </c>
      <c r="N10" s="8">
        <f>IFERROR(VLOOKUP($A10,Data!$1:$1048576,19,FALSE),)</f>
        <v>0</v>
      </c>
      <c r="O10" s="8">
        <f>IFERROR(VLOOKUP($A10,Data!$1:$1048576,20,FALSE),)</f>
        <v>0</v>
      </c>
      <c r="P10" s="8">
        <f>IFERROR(VLOOKUP($A10,Data!$1:$1048576,21,FALSE),)</f>
        <v>0</v>
      </c>
      <c r="Q10" s="8">
        <f>IFERROR(VLOOKUP($A10,Data!$1:$1048576,22,FALSE),)</f>
        <v>0</v>
      </c>
      <c r="R10" s="8">
        <f>IFERROR(VLOOKUP($A10,Data!$1:$1048576,23,FALSE),)</f>
        <v>0</v>
      </c>
      <c r="S10" s="8">
        <f>IFERROR(VLOOKUP($A10,Data!$1:$1048576,24,FALSE),)</f>
        <v>0</v>
      </c>
      <c r="T10" s="8">
        <f>IFERROR(VLOOKUP($A10,Data!$1:$1048576,25,FALSE),)</f>
        <v>0</v>
      </c>
      <c r="U10" s="8">
        <f>IFERROR(VLOOKUP($A10,Data!$1:$1048576,26,FALSE),)</f>
        <v>0</v>
      </c>
      <c r="V10" s="8">
        <f>IFERROR(VLOOKUP($A10,Data!$1:$1048576,27,FALSE),)</f>
        <v>0</v>
      </c>
      <c r="W10" s="8">
        <f>IFERROR(VLOOKUP($A10,Data!$1:$1048576,28,FALSE),)</f>
        <v>0</v>
      </c>
      <c r="X10" s="8">
        <f>IFERROR(VLOOKUP($A10,Data!$1:$1048576,29,FALSE),)</f>
        <v>0</v>
      </c>
      <c r="Y10" s="8">
        <f>IFERROR(VLOOKUP($A10,Data!$1:$1048576,30,FALSE),)</f>
        <v>0</v>
      </c>
      <c r="Z10" s="8">
        <f>IFERROR(VLOOKUP($A10,Data!$1:$1048576,31,FALSE),)</f>
        <v>0</v>
      </c>
      <c r="AA10" s="8">
        <f>IFERROR(VLOOKUP($A10,Data!$1:$1048576,32,FALSE),)</f>
        <v>0</v>
      </c>
      <c r="AB10" s="8">
        <f>IFERROR(VLOOKUP($A10,Data!$1:$1048576,33,FALSE),)</f>
        <v>0</v>
      </c>
    </row>
    <row r="11" spans="1:28" x14ac:dyDescent="0.2">
      <c r="A11" s="8" t="str">
        <f>Data!A342</f>
        <v>I-16A</v>
      </c>
      <c r="B11" s="9">
        <f>IFERROR(VLOOKUP($A11,Data!$1:$1048576,34,FALSE),)</f>
        <v>1.55</v>
      </c>
      <c r="C11" s="9" t="str">
        <f>IFERROR(VLOOKUP($A11,Data!$1:$1048576,2,FALSE),)</f>
        <v>Imperial</v>
      </c>
      <c r="D11" s="9" t="str">
        <f>IFERROR(VLOOKUP($A11,Data!$1:$1048576,3,FALSE),)</f>
        <v>33</v>
      </c>
      <c r="E11" s="9" t="str">
        <f>IFERROR(VLOOKUP($A11,Data!$1:$1048576,4,FALSE),)</f>
        <v>Brent</v>
      </c>
      <c r="F11" s="9" t="str">
        <f>IFERROR(VLOOKUP($A11,Data!$1:$1048576,6,FALSE),)</f>
        <v>Potatoes</v>
      </c>
      <c r="G11" s="9" t="str">
        <f>IFERROR(VLOOKUP($A11,Data!$1:$1048576,7,FALSE),)</f>
        <v>Burbanks</v>
      </c>
      <c r="H11" s="8">
        <f>IFERROR(VLOOKUP($A11,Data!$1:$1048576,13,FALSE),)</f>
        <v>0</v>
      </c>
      <c r="I11" s="8" t="str">
        <f>IFERROR(VLOOKUP($A11,Data!$1:$1048576,14,FALSE),)</f>
        <v/>
      </c>
      <c r="J11" s="8" t="str">
        <f>IFERROR(VLOOKUP($A11,Data!$1:$1048576,15,FALSE),)</f>
        <v/>
      </c>
      <c r="K11" s="8">
        <f>IFERROR(VLOOKUP($A11,Data!$1:$1048576,16,FALSE),)</f>
        <v>0</v>
      </c>
      <c r="L11" s="8">
        <f>IFERROR(VLOOKUP($A11,Data!$1:$1048576,17,FALSE),)</f>
        <v>0</v>
      </c>
      <c r="M11" s="8">
        <f>IFERROR(VLOOKUP($A11,Data!$1:$1048576,18,FALSE),)</f>
        <v>1.55</v>
      </c>
      <c r="N11" s="8">
        <f>IFERROR(VLOOKUP($A11,Data!$1:$1048576,19,FALSE),)</f>
        <v>0</v>
      </c>
      <c r="O11" s="8">
        <f>IFERROR(VLOOKUP($A11,Data!$1:$1048576,20,FALSE),)</f>
        <v>0</v>
      </c>
      <c r="P11" s="8">
        <f>IFERROR(VLOOKUP($A11,Data!$1:$1048576,21,FALSE),)</f>
        <v>0</v>
      </c>
      <c r="Q11" s="8">
        <f>IFERROR(VLOOKUP($A11,Data!$1:$1048576,22,FALSE),)</f>
        <v>0</v>
      </c>
      <c r="R11" s="8">
        <f>IFERROR(VLOOKUP($A11,Data!$1:$1048576,23,FALSE),)</f>
        <v>0</v>
      </c>
      <c r="S11" s="8">
        <f>IFERROR(VLOOKUP($A11,Data!$1:$1048576,24,FALSE),)</f>
        <v>0</v>
      </c>
      <c r="T11" s="8">
        <f>IFERROR(VLOOKUP($A11,Data!$1:$1048576,25,FALSE),)</f>
        <v>0</v>
      </c>
      <c r="U11" s="8">
        <f>IFERROR(VLOOKUP($A11,Data!$1:$1048576,26,FALSE),)</f>
        <v>0</v>
      </c>
      <c r="V11" s="8">
        <f>IFERROR(VLOOKUP($A11,Data!$1:$1048576,27,FALSE),)</f>
        <v>0</v>
      </c>
      <c r="W11" s="8">
        <f>IFERROR(VLOOKUP($A11,Data!$1:$1048576,28,FALSE),)</f>
        <v>0</v>
      </c>
      <c r="X11" s="8">
        <f>IFERROR(VLOOKUP($A11,Data!$1:$1048576,29,FALSE),)</f>
        <v>0</v>
      </c>
      <c r="Y11" s="8">
        <f>IFERROR(VLOOKUP($A11,Data!$1:$1048576,30,FALSE),)</f>
        <v>0</v>
      </c>
      <c r="Z11" s="8">
        <f>IFERROR(VLOOKUP($A11,Data!$1:$1048576,31,FALSE),)</f>
        <v>0</v>
      </c>
      <c r="AA11" s="8">
        <f>IFERROR(VLOOKUP($A11,Data!$1:$1048576,32,FALSE),)</f>
        <v>0</v>
      </c>
      <c r="AB11" s="8">
        <f>IFERROR(VLOOKUP($A11,Data!$1:$1048576,33,FALSE),)</f>
        <v>0</v>
      </c>
    </row>
    <row r="12" spans="1:28" x14ac:dyDescent="0.2">
      <c r="A12" s="8" t="str">
        <f>Data!A343</f>
        <v>I-16D</v>
      </c>
      <c r="B12" s="9">
        <f>IFERROR(VLOOKUP($A12,Data!$1:$1048576,34,FALSE),)</f>
        <v>2.35</v>
      </c>
      <c r="C12" s="9" t="str">
        <f>IFERROR(VLOOKUP($A12,Data!$1:$1048576,2,FALSE),)</f>
        <v>Imperial</v>
      </c>
      <c r="D12" s="9" t="str">
        <f>IFERROR(VLOOKUP($A12,Data!$1:$1048576,3,FALSE),)</f>
        <v>33</v>
      </c>
      <c r="E12" s="9" t="str">
        <f>IFERROR(VLOOKUP($A12,Data!$1:$1048576,4,FALSE),)</f>
        <v>Brent</v>
      </c>
      <c r="F12" s="9" t="str">
        <f>IFERROR(VLOOKUP($A12,Data!$1:$1048576,6,FALSE),)</f>
        <v>Potatoes</v>
      </c>
      <c r="G12" s="9" t="str">
        <f>IFERROR(VLOOKUP($A12,Data!$1:$1048576,7,FALSE),)</f>
        <v>Burbanks</v>
      </c>
      <c r="H12" s="8">
        <f>IFERROR(VLOOKUP($A12,Data!$1:$1048576,13,FALSE),)</f>
        <v>0</v>
      </c>
      <c r="I12" s="8" t="str">
        <f>IFERROR(VLOOKUP($A12,Data!$1:$1048576,14,FALSE),)</f>
        <v/>
      </c>
      <c r="J12" s="8" t="str">
        <f>IFERROR(VLOOKUP($A12,Data!$1:$1048576,15,FALSE),)</f>
        <v/>
      </c>
      <c r="K12" s="8">
        <f>IFERROR(VLOOKUP($A12,Data!$1:$1048576,16,FALSE),)</f>
        <v>0</v>
      </c>
      <c r="L12" s="8">
        <f>IFERROR(VLOOKUP($A12,Data!$1:$1048576,17,FALSE),)</f>
        <v>0</v>
      </c>
      <c r="M12" s="8">
        <f>IFERROR(VLOOKUP($A12,Data!$1:$1048576,18,FALSE),)</f>
        <v>2.35</v>
      </c>
      <c r="N12" s="8">
        <f>IFERROR(VLOOKUP($A12,Data!$1:$1048576,19,FALSE),)</f>
        <v>0</v>
      </c>
      <c r="O12" s="8">
        <f>IFERROR(VLOOKUP($A12,Data!$1:$1048576,20,FALSE),)</f>
        <v>0</v>
      </c>
      <c r="P12" s="8">
        <f>IFERROR(VLOOKUP($A12,Data!$1:$1048576,21,FALSE),)</f>
        <v>0</v>
      </c>
      <c r="Q12" s="8">
        <f>IFERROR(VLOOKUP($A12,Data!$1:$1048576,22,FALSE),)</f>
        <v>0</v>
      </c>
      <c r="R12" s="8">
        <f>IFERROR(VLOOKUP($A12,Data!$1:$1048576,23,FALSE),)</f>
        <v>0</v>
      </c>
      <c r="S12" s="8">
        <f>IFERROR(VLOOKUP($A12,Data!$1:$1048576,24,FALSE),)</f>
        <v>0</v>
      </c>
      <c r="T12" s="8">
        <f>IFERROR(VLOOKUP($A12,Data!$1:$1048576,25,FALSE),)</f>
        <v>0</v>
      </c>
      <c r="U12" s="8">
        <f>IFERROR(VLOOKUP($A12,Data!$1:$1048576,26,FALSE),)</f>
        <v>0</v>
      </c>
      <c r="V12" s="8">
        <f>IFERROR(VLOOKUP($A12,Data!$1:$1048576,27,FALSE),)</f>
        <v>0</v>
      </c>
      <c r="W12" s="8">
        <f>IFERROR(VLOOKUP($A12,Data!$1:$1048576,28,FALSE),)</f>
        <v>0</v>
      </c>
      <c r="X12" s="8">
        <f>IFERROR(VLOOKUP($A12,Data!$1:$1048576,29,FALSE),)</f>
        <v>0</v>
      </c>
      <c r="Y12" s="8">
        <f>IFERROR(VLOOKUP($A12,Data!$1:$1048576,30,FALSE),)</f>
        <v>0</v>
      </c>
      <c r="Z12" s="8">
        <f>IFERROR(VLOOKUP($A12,Data!$1:$1048576,31,FALSE),)</f>
        <v>0</v>
      </c>
      <c r="AA12" s="8">
        <f>IFERROR(VLOOKUP($A12,Data!$1:$1048576,32,FALSE),)</f>
        <v>0</v>
      </c>
      <c r="AB12" s="8">
        <f>IFERROR(VLOOKUP($A12,Data!$1:$1048576,33,FALSE),)</f>
        <v>0</v>
      </c>
    </row>
    <row r="13" spans="1:28" x14ac:dyDescent="0.2">
      <c r="A13" s="8" t="str">
        <f>Data!A344</f>
        <v>I-17D</v>
      </c>
      <c r="B13" s="9">
        <f>IFERROR(VLOOKUP($A13,Data!$1:$1048576,34,FALSE),)</f>
        <v>3</v>
      </c>
      <c r="C13" s="9" t="str">
        <f>IFERROR(VLOOKUP($A13,Data!$1:$1048576,2,FALSE),)</f>
        <v>Imperial</v>
      </c>
      <c r="D13" s="9" t="str">
        <f>IFERROR(VLOOKUP($A13,Data!$1:$1048576,3,FALSE),)</f>
        <v>33</v>
      </c>
      <c r="E13" s="9" t="str">
        <f>IFERROR(VLOOKUP($A13,Data!$1:$1048576,4,FALSE),)</f>
        <v>Brent</v>
      </c>
      <c r="F13" s="9" t="str">
        <f>IFERROR(VLOOKUP($A13,Data!$1:$1048576,6,FALSE),)</f>
        <v>Potatoes</v>
      </c>
      <c r="G13" s="9" t="str">
        <f>IFERROR(VLOOKUP($A13,Data!$1:$1048576,7,FALSE),)</f>
        <v>278's</v>
      </c>
      <c r="H13" s="8">
        <f>IFERROR(VLOOKUP($A13,Data!$1:$1048576,13,FALSE),)</f>
        <v>0</v>
      </c>
      <c r="I13" s="8" t="str">
        <f>IFERROR(VLOOKUP($A13,Data!$1:$1048576,14,FALSE),)</f>
        <v/>
      </c>
      <c r="J13" s="8" t="str">
        <f>IFERROR(VLOOKUP($A13,Data!$1:$1048576,15,FALSE),)</f>
        <v/>
      </c>
      <c r="K13" s="8">
        <f>IFERROR(VLOOKUP($A13,Data!$1:$1048576,16,FALSE),)</f>
        <v>0</v>
      </c>
      <c r="L13" s="8">
        <f>IFERROR(VLOOKUP($A13,Data!$1:$1048576,17,FALSE),)</f>
        <v>0</v>
      </c>
      <c r="M13" s="8">
        <f>IFERROR(VLOOKUP($A13,Data!$1:$1048576,18,FALSE),)</f>
        <v>3</v>
      </c>
      <c r="N13" s="8">
        <f>IFERROR(VLOOKUP($A13,Data!$1:$1048576,19,FALSE),)</f>
        <v>0</v>
      </c>
      <c r="O13" s="8">
        <f>IFERROR(VLOOKUP($A13,Data!$1:$1048576,20,FALSE),)</f>
        <v>0</v>
      </c>
      <c r="P13" s="8">
        <f>IFERROR(VLOOKUP($A13,Data!$1:$1048576,21,FALSE),)</f>
        <v>0</v>
      </c>
      <c r="Q13" s="8">
        <f>IFERROR(VLOOKUP($A13,Data!$1:$1048576,22,FALSE),)</f>
        <v>0</v>
      </c>
      <c r="R13" s="8">
        <f>IFERROR(VLOOKUP($A13,Data!$1:$1048576,23,FALSE),)</f>
        <v>0</v>
      </c>
      <c r="S13" s="8">
        <f>IFERROR(VLOOKUP($A13,Data!$1:$1048576,24,FALSE),)</f>
        <v>0</v>
      </c>
      <c r="T13" s="8">
        <f>IFERROR(VLOOKUP($A13,Data!$1:$1048576,25,FALSE),)</f>
        <v>0</v>
      </c>
      <c r="U13" s="8">
        <f>IFERROR(VLOOKUP($A13,Data!$1:$1048576,26,FALSE),)</f>
        <v>0</v>
      </c>
      <c r="V13" s="8">
        <f>IFERROR(VLOOKUP($A13,Data!$1:$1048576,27,FALSE),)</f>
        <v>0</v>
      </c>
      <c r="W13" s="8">
        <f>IFERROR(VLOOKUP($A13,Data!$1:$1048576,28,FALSE),)</f>
        <v>0</v>
      </c>
      <c r="X13" s="8">
        <f>IFERROR(VLOOKUP($A13,Data!$1:$1048576,29,FALSE),)</f>
        <v>0</v>
      </c>
      <c r="Y13" s="8">
        <f>IFERROR(VLOOKUP($A13,Data!$1:$1048576,30,FALSE),)</f>
        <v>0</v>
      </c>
      <c r="Z13" s="8">
        <f>IFERROR(VLOOKUP($A13,Data!$1:$1048576,31,FALSE),)</f>
        <v>0</v>
      </c>
      <c r="AA13" s="8">
        <f>IFERROR(VLOOKUP($A13,Data!$1:$1048576,32,FALSE),)</f>
        <v>0</v>
      </c>
      <c r="AB13" s="8">
        <f>IFERROR(VLOOKUP($A13,Data!$1:$1048576,33,FALSE),)</f>
        <v>0</v>
      </c>
    </row>
    <row r="14" spans="1:28" x14ac:dyDescent="0.2">
      <c r="A14" s="10"/>
    </row>
    <row r="17" spans="21:21" x14ac:dyDescent="0.2">
      <c r="U17" s="1"/>
    </row>
    <row r="18" spans="21:21" x14ac:dyDescent="0.2">
      <c r="U18" s="23"/>
    </row>
    <row r="19" spans="21:21" x14ac:dyDescent="0.2">
      <c r="U19" s="23"/>
    </row>
  </sheetData>
  <pageMargins left="0.7" right="0.7" top="0.75" bottom="0.75" header="0.3" footer="0.3"/>
  <pageSetup scale="71" orientation="landscape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4C41C-2C7B-4C86-8D67-03B110FA3371}">
  <sheetPr>
    <tabColor theme="8" tint="0.39997558519241921"/>
    <pageSetUpPr fitToPage="1"/>
  </sheetPr>
  <dimension ref="A1:AB19"/>
  <sheetViews>
    <sheetView workbookViewId="0"/>
  </sheetViews>
  <sheetFormatPr defaultColWidth="9.14453125" defaultRowHeight="15" x14ac:dyDescent="0.2"/>
  <cols>
    <col min="1" max="5" width="8.47265625" customWidth="1"/>
    <col min="6" max="6" width="11.703125" bestFit="1" customWidth="1"/>
    <col min="7" max="7" width="16.6796875" bestFit="1" customWidth="1"/>
    <col min="8" max="8" width="12.23828125" bestFit="1" customWidth="1"/>
    <col min="9" max="11" width="10.22265625" customWidth="1"/>
    <col min="12" max="12" width="9.01171875" customWidth="1"/>
    <col min="13" max="15" width="10.22265625" customWidth="1"/>
    <col min="16" max="16" width="9.01171875" customWidth="1"/>
    <col min="17" max="17" width="9.68359375" customWidth="1"/>
    <col min="18" max="20" width="10.22265625" customWidth="1"/>
    <col min="21" max="21" width="9.68359375" customWidth="1"/>
    <col min="22" max="24" width="10.22265625" customWidth="1"/>
    <col min="25" max="25" width="9.01171875" customWidth="1"/>
    <col min="26" max="28" width="10.22265625" customWidth="1"/>
  </cols>
  <sheetData>
    <row r="1" spans="1:28" ht="19.5" thickBot="1" x14ac:dyDescent="0.3">
      <c r="A1" s="7">
        <f>E4</f>
        <v>0</v>
      </c>
      <c r="B1" s="6"/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0.23</v>
      </c>
      <c r="C3" s="12"/>
      <c r="D3" s="14"/>
      <c r="E3" s="12"/>
      <c r="F3" s="12"/>
      <c r="G3" s="12"/>
      <c r="H3" s="11">
        <f>'Rain Totals'!H2</f>
        <v>0</v>
      </c>
      <c r="I3" s="11">
        <f>'Rain Totals'!I2</f>
        <v>0.03</v>
      </c>
      <c r="J3" s="11">
        <f>'Rain Totals'!J2</f>
        <v>0</v>
      </c>
      <c r="K3" s="11">
        <f>'Rain Totals'!K2</f>
        <v>0</v>
      </c>
      <c r="L3" s="11">
        <f>'Rain Totals'!L2</f>
        <v>0.2</v>
      </c>
      <c r="M3" s="11">
        <f>'Rain Totals'!M2</f>
        <v>0</v>
      </c>
      <c r="N3" s="11">
        <f>'Rain Totals'!N2</f>
        <v>0</v>
      </c>
      <c r="O3" s="11">
        <f>'Rain Totals'!O2</f>
        <v>0</v>
      </c>
      <c r="P3" s="11">
        <f>'Rain Totals'!P2</f>
        <v>0</v>
      </c>
      <c r="Q3" s="11">
        <f>'Rain Totals'!Q2</f>
        <v>0</v>
      </c>
      <c r="R3" s="11">
        <f>'Rain Totals'!R2</f>
        <v>0</v>
      </c>
      <c r="S3" s="11">
        <f>'Rain Totals'!S2</f>
        <v>0</v>
      </c>
      <c r="T3" s="11">
        <f>'Rain Totals'!T2</f>
        <v>0</v>
      </c>
      <c r="U3" s="11">
        <f>'Rain Totals'!U2</f>
        <v>0</v>
      </c>
      <c r="V3" s="11">
        <f>'Rain Totals'!V2</f>
        <v>0</v>
      </c>
      <c r="W3" s="11">
        <f>'Rain Totals'!W2</f>
        <v>0</v>
      </c>
      <c r="X3" s="11">
        <f>'Rain Totals'!X2</f>
        <v>0</v>
      </c>
      <c r="Y3" s="11">
        <f>'Rain Totals'!Y2</f>
        <v>0</v>
      </c>
      <c r="Z3" s="11">
        <f>'Rain Totals'!Z2</f>
        <v>0</v>
      </c>
      <c r="AA3" s="11">
        <f>'Rain Totals'!AA2</f>
        <v>0</v>
      </c>
      <c r="AB3" s="11">
        <f>'Rain Totals'!AB2</f>
        <v>0</v>
      </c>
    </row>
    <row r="4" spans="1:28" x14ac:dyDescent="0.2">
      <c r="A4" s="8" t="str">
        <f>Data!A345</f>
        <v>.ET 34</v>
      </c>
      <c r="B4" s="9">
        <f>IFERROR(VLOOKUP($A4,#REF!,34,FALSE),)</f>
        <v>0</v>
      </c>
      <c r="C4" s="9">
        <f>IFERROR(VLOOKUP($A4,#REF!,2,FALSE),)</f>
        <v>0</v>
      </c>
      <c r="D4" s="9">
        <f>IFERROR(VLOOKUP($A4,#REF!,3,FALSE),)</f>
        <v>0</v>
      </c>
      <c r="E4" s="9">
        <f>IFERROR(VLOOKUP($A4,#REF!,4,FALSE),)</f>
        <v>0</v>
      </c>
      <c r="F4" s="9">
        <f>IFERROR(VLOOKUP($A4,#REF!,6,FALSE),)</f>
        <v>0</v>
      </c>
      <c r="G4" s="9">
        <f>IFERROR(VLOOKUP($A4,#REF!,7,FALSE),)</f>
        <v>0</v>
      </c>
      <c r="H4" s="8">
        <f>IFERROR(VLOOKUP($A4,#REF!,8,FALSE),)</f>
        <v>0</v>
      </c>
      <c r="I4" s="8">
        <f>IFERROR(VLOOKUP($A4,#REF!,9,FALSE),)</f>
        <v>0</v>
      </c>
      <c r="J4" s="8">
        <f>IFERROR(VLOOKUP($A4,#REF!,10,FALSE),)</f>
        <v>0</v>
      </c>
      <c r="K4" s="8">
        <f>IFERROR(VLOOKUP($A4,#REF!,11,FALSE),)</f>
        <v>0</v>
      </c>
      <c r="L4" s="8">
        <f>IFERROR(VLOOKUP($A4,#REF!,12,FALSE),)</f>
        <v>0</v>
      </c>
      <c r="M4" s="8">
        <f>IFERROR(VLOOKUP($A4,#REF!,13,FALSE),)</f>
        <v>0</v>
      </c>
      <c r="N4" s="8">
        <f>IFERROR(VLOOKUP($A4,#REF!,14,FALSE),)</f>
        <v>0</v>
      </c>
      <c r="O4" s="8">
        <f>IFERROR(VLOOKUP($A4,#REF!,15,FALSE),)</f>
        <v>0</v>
      </c>
      <c r="P4" s="8">
        <f>IFERROR(VLOOKUP($A4,#REF!,16,FALSE),)</f>
        <v>0</v>
      </c>
      <c r="Q4" s="8">
        <f>IFERROR(VLOOKUP($A4,#REF!,17,FALSE),)</f>
        <v>0</v>
      </c>
      <c r="R4" s="8">
        <f>IFERROR(VLOOKUP($A4,#REF!,18,FALSE),)</f>
        <v>0</v>
      </c>
      <c r="S4" s="8">
        <f>IFERROR(VLOOKUP($A4,#REF!,19,FALSE),)</f>
        <v>0</v>
      </c>
      <c r="T4" s="8">
        <f>IFERROR(VLOOKUP($A4,#REF!,20,FALSE),)</f>
        <v>0</v>
      </c>
      <c r="U4" s="8">
        <f>IFERROR(VLOOKUP($A4,#REF!,21,FALSE),)</f>
        <v>0</v>
      </c>
      <c r="V4" s="8">
        <f>IFERROR(VLOOKUP($A4,#REF!,22,FALSE),)</f>
        <v>0</v>
      </c>
      <c r="W4" s="8">
        <f>IFERROR(VLOOKUP($A4,#REF!,23,FALSE),)</f>
        <v>0</v>
      </c>
      <c r="X4" s="8">
        <f>IFERROR(VLOOKUP($A4,#REF!,24,FALSE),)</f>
        <v>0</v>
      </c>
      <c r="Y4" s="8">
        <f>IFERROR(VLOOKUP($A4,#REF!,25,FALSE),)</f>
        <v>0</v>
      </c>
      <c r="Z4" s="8">
        <f>IFERROR(VLOOKUP($A4,#REF!,26,FALSE),)</f>
        <v>0</v>
      </c>
      <c r="AA4" s="8">
        <f>IFERROR(VLOOKUP($A4,#REF!,27,FALSE),)</f>
        <v>0</v>
      </c>
      <c r="AB4" s="8">
        <f>IFERROR(VLOOKUP($A4,#REF!,28,FALSE),)</f>
        <v>0</v>
      </c>
    </row>
    <row r="5" spans="1:28" x14ac:dyDescent="0.2">
      <c r="A5" s="8">
        <f>Data!A346</f>
        <v>0</v>
      </c>
      <c r="B5" s="9">
        <f>IFERROR(VLOOKUP($A5,#REF!,34,FALSE),)</f>
        <v>0</v>
      </c>
      <c r="C5" s="9">
        <f>IFERROR(VLOOKUP($A5,#REF!,2,FALSE),)</f>
        <v>0</v>
      </c>
      <c r="D5" s="9">
        <f>IFERROR(VLOOKUP($A5,#REF!,3,FALSE),)</f>
        <v>0</v>
      </c>
      <c r="E5" s="9">
        <f>IFERROR(VLOOKUP($A5,#REF!,4,FALSE),)</f>
        <v>0</v>
      </c>
      <c r="F5" s="9">
        <f>IFERROR(VLOOKUP($A5,#REF!,6,FALSE),)</f>
        <v>0</v>
      </c>
      <c r="G5" s="9">
        <f>IFERROR(VLOOKUP($A5,#REF!,7,FALSE),)</f>
        <v>0</v>
      </c>
      <c r="H5" s="8">
        <f>IFERROR(VLOOKUP($A5,#REF!,8,FALSE),)</f>
        <v>0</v>
      </c>
      <c r="I5" s="8">
        <f>IFERROR(VLOOKUP($A5,#REF!,9,FALSE),)</f>
        <v>0</v>
      </c>
      <c r="J5" s="8">
        <f>IFERROR(VLOOKUP($A5,#REF!,10,FALSE),)</f>
        <v>0</v>
      </c>
      <c r="K5" s="8">
        <f>IFERROR(VLOOKUP($A5,#REF!,11,FALSE),)</f>
        <v>0</v>
      </c>
      <c r="L5" s="8">
        <f>IFERROR(VLOOKUP($A5,#REF!,12,FALSE),)</f>
        <v>0</v>
      </c>
      <c r="M5" s="8">
        <f>IFERROR(VLOOKUP($A5,#REF!,13,FALSE),)</f>
        <v>0</v>
      </c>
      <c r="N5" s="8">
        <f>IFERROR(VLOOKUP($A5,#REF!,14,FALSE),)</f>
        <v>0</v>
      </c>
      <c r="O5" s="8">
        <f>IFERROR(VLOOKUP($A5,#REF!,15,FALSE),)</f>
        <v>0</v>
      </c>
      <c r="P5" s="8">
        <f>IFERROR(VLOOKUP($A5,#REF!,16,FALSE),)</f>
        <v>0</v>
      </c>
      <c r="Q5" s="8">
        <f>IFERROR(VLOOKUP($A5,#REF!,17,FALSE),)</f>
        <v>0</v>
      </c>
      <c r="R5" s="8">
        <f>IFERROR(VLOOKUP($A5,#REF!,18,FALSE),)</f>
        <v>0</v>
      </c>
      <c r="S5" s="8">
        <f>IFERROR(VLOOKUP($A5,#REF!,19,FALSE),)</f>
        <v>0</v>
      </c>
      <c r="T5" s="8">
        <f>IFERROR(VLOOKUP($A5,#REF!,20,FALSE),)</f>
        <v>0</v>
      </c>
      <c r="U5" s="8">
        <f>IFERROR(VLOOKUP($A5,#REF!,21,FALSE),)</f>
        <v>0</v>
      </c>
      <c r="V5" s="8">
        <f>IFERROR(VLOOKUP($A5,#REF!,22,FALSE),)</f>
        <v>0</v>
      </c>
      <c r="W5" s="8">
        <f>IFERROR(VLOOKUP($A5,#REF!,23,FALSE),)</f>
        <v>0</v>
      </c>
      <c r="X5" s="8">
        <f>IFERROR(VLOOKUP($A5,#REF!,24,FALSE),)</f>
        <v>0</v>
      </c>
      <c r="Y5" s="8">
        <f>IFERROR(VLOOKUP($A5,#REF!,25,FALSE),)</f>
        <v>0</v>
      </c>
      <c r="Z5" s="8">
        <f>IFERROR(VLOOKUP($A5,#REF!,26,FALSE),)</f>
        <v>0</v>
      </c>
      <c r="AA5" s="8">
        <f>IFERROR(VLOOKUP($A5,#REF!,27,FALSE),)</f>
        <v>0</v>
      </c>
      <c r="AB5" s="8">
        <f>IFERROR(VLOOKUP($A5,#REF!,28,FALSE),)</f>
        <v>0</v>
      </c>
    </row>
    <row r="6" spans="1:28" x14ac:dyDescent="0.2">
      <c r="A6" s="8">
        <f>Data!A347</f>
        <v>0</v>
      </c>
      <c r="B6" s="9">
        <f>IFERROR(VLOOKUP($A6,#REF!,34,FALSE),)</f>
        <v>0</v>
      </c>
      <c r="C6" s="9">
        <f>IFERROR(VLOOKUP($A6,#REF!,2,FALSE),)</f>
        <v>0</v>
      </c>
      <c r="D6" s="9">
        <f>IFERROR(VLOOKUP($A6,#REF!,3,FALSE),)</f>
        <v>0</v>
      </c>
      <c r="E6" s="9">
        <f>IFERROR(VLOOKUP($A6,#REF!,4,FALSE),)</f>
        <v>0</v>
      </c>
      <c r="F6" s="9">
        <f>IFERROR(VLOOKUP($A6,#REF!,6,FALSE),)</f>
        <v>0</v>
      </c>
      <c r="G6" s="9">
        <f>IFERROR(VLOOKUP($A6,#REF!,7,FALSE),)</f>
        <v>0</v>
      </c>
      <c r="H6" s="8">
        <f>IFERROR(VLOOKUP($A6,#REF!,8,FALSE),)</f>
        <v>0</v>
      </c>
      <c r="I6" s="8">
        <f>IFERROR(VLOOKUP($A6,#REF!,9,FALSE),)</f>
        <v>0</v>
      </c>
      <c r="J6" s="8">
        <f>IFERROR(VLOOKUP($A6,#REF!,10,FALSE),)</f>
        <v>0</v>
      </c>
      <c r="K6" s="8">
        <f>IFERROR(VLOOKUP($A6,#REF!,11,FALSE),)</f>
        <v>0</v>
      </c>
      <c r="L6" s="8">
        <f>IFERROR(VLOOKUP($A6,#REF!,12,FALSE),)</f>
        <v>0</v>
      </c>
      <c r="M6" s="8">
        <f>IFERROR(VLOOKUP($A6,#REF!,13,FALSE),)</f>
        <v>0</v>
      </c>
      <c r="N6" s="8">
        <f>IFERROR(VLOOKUP($A6,#REF!,14,FALSE),)</f>
        <v>0</v>
      </c>
      <c r="O6" s="8">
        <f>IFERROR(VLOOKUP($A6,#REF!,15,FALSE),)</f>
        <v>0</v>
      </c>
      <c r="P6" s="8">
        <f>IFERROR(VLOOKUP($A6,#REF!,16,FALSE),)</f>
        <v>0</v>
      </c>
      <c r="Q6" s="8">
        <f>IFERROR(VLOOKUP($A6,#REF!,17,FALSE),)</f>
        <v>0</v>
      </c>
      <c r="R6" s="8">
        <f>IFERROR(VLOOKUP($A6,#REF!,18,FALSE),)</f>
        <v>0</v>
      </c>
      <c r="S6" s="8">
        <f>IFERROR(VLOOKUP($A6,#REF!,19,FALSE),)</f>
        <v>0</v>
      </c>
      <c r="T6" s="8">
        <f>IFERROR(VLOOKUP($A6,#REF!,20,FALSE),)</f>
        <v>0</v>
      </c>
      <c r="U6" s="8">
        <f>IFERROR(VLOOKUP($A6,#REF!,21,FALSE),)</f>
        <v>0</v>
      </c>
      <c r="V6" s="8">
        <f>IFERROR(VLOOKUP($A6,#REF!,22,FALSE),)</f>
        <v>0</v>
      </c>
      <c r="W6" s="8">
        <f>IFERROR(VLOOKUP($A6,#REF!,23,FALSE),)</f>
        <v>0</v>
      </c>
      <c r="X6" s="8">
        <f>IFERROR(VLOOKUP($A6,#REF!,24,FALSE),)</f>
        <v>0</v>
      </c>
      <c r="Y6" s="8">
        <f>IFERROR(VLOOKUP($A6,#REF!,25,FALSE),)</f>
        <v>0</v>
      </c>
      <c r="Z6" s="8">
        <f>IFERROR(VLOOKUP($A6,#REF!,26,FALSE),)</f>
        <v>0</v>
      </c>
      <c r="AA6" s="8">
        <f>IFERROR(VLOOKUP($A6,#REF!,27,FALSE),)</f>
        <v>0</v>
      </c>
      <c r="AB6" s="8">
        <f>IFERROR(VLOOKUP($A6,#REF!,28,FALSE),)</f>
        <v>0</v>
      </c>
    </row>
    <row r="7" spans="1:28" x14ac:dyDescent="0.2">
      <c r="A7" s="8">
        <f>Data!A348</f>
        <v>0</v>
      </c>
      <c r="B7" s="9">
        <f>IFERROR(VLOOKUP($A7,#REF!,34,FALSE),)</f>
        <v>0</v>
      </c>
      <c r="C7" s="9">
        <f>IFERROR(VLOOKUP($A7,#REF!,2,FALSE),)</f>
        <v>0</v>
      </c>
      <c r="D7" s="9">
        <f>IFERROR(VLOOKUP($A7,#REF!,3,FALSE),)</f>
        <v>0</v>
      </c>
      <c r="E7" s="9">
        <f>IFERROR(VLOOKUP($A7,#REF!,4,FALSE),)</f>
        <v>0</v>
      </c>
      <c r="F7" s="9">
        <f>IFERROR(VLOOKUP($A7,#REF!,6,FALSE),)</f>
        <v>0</v>
      </c>
      <c r="G7" s="9">
        <f>IFERROR(VLOOKUP($A7,#REF!,7,FALSE),)</f>
        <v>0</v>
      </c>
      <c r="H7" s="8">
        <f>IFERROR(VLOOKUP($A7,#REF!,8,FALSE),)</f>
        <v>0</v>
      </c>
      <c r="I7" s="8">
        <f>IFERROR(VLOOKUP($A7,#REF!,9,FALSE),)</f>
        <v>0</v>
      </c>
      <c r="J7" s="8">
        <f>IFERROR(VLOOKUP($A7,#REF!,10,FALSE),)</f>
        <v>0</v>
      </c>
      <c r="K7" s="8">
        <f>IFERROR(VLOOKUP($A7,#REF!,11,FALSE),)</f>
        <v>0</v>
      </c>
      <c r="L7" s="8">
        <f>IFERROR(VLOOKUP($A7,#REF!,12,FALSE),)</f>
        <v>0</v>
      </c>
      <c r="M7" s="8">
        <f>IFERROR(VLOOKUP($A7,#REF!,13,FALSE),)</f>
        <v>0</v>
      </c>
      <c r="N7" s="8">
        <f>IFERROR(VLOOKUP($A7,#REF!,14,FALSE),)</f>
        <v>0</v>
      </c>
      <c r="O7" s="8">
        <f>IFERROR(VLOOKUP($A7,#REF!,15,FALSE),)</f>
        <v>0</v>
      </c>
      <c r="P7" s="8">
        <f>IFERROR(VLOOKUP($A7,#REF!,16,FALSE),)</f>
        <v>0</v>
      </c>
      <c r="Q7" s="8">
        <f>IFERROR(VLOOKUP($A7,#REF!,17,FALSE),)</f>
        <v>0</v>
      </c>
      <c r="R7" s="8">
        <f>IFERROR(VLOOKUP($A7,#REF!,18,FALSE),)</f>
        <v>0</v>
      </c>
      <c r="S7" s="8">
        <f>IFERROR(VLOOKUP($A7,#REF!,19,FALSE),)</f>
        <v>0</v>
      </c>
      <c r="T7" s="8">
        <f>IFERROR(VLOOKUP($A7,#REF!,20,FALSE),)</f>
        <v>0</v>
      </c>
      <c r="U7" s="8">
        <f>IFERROR(VLOOKUP($A7,#REF!,21,FALSE),)</f>
        <v>0</v>
      </c>
      <c r="V7" s="8">
        <f>IFERROR(VLOOKUP($A7,#REF!,22,FALSE),)</f>
        <v>0</v>
      </c>
      <c r="W7" s="8">
        <f>IFERROR(VLOOKUP($A7,#REF!,23,FALSE),)</f>
        <v>0</v>
      </c>
      <c r="X7" s="8">
        <f>IFERROR(VLOOKUP($A7,#REF!,24,FALSE),)</f>
        <v>0</v>
      </c>
      <c r="Y7" s="8">
        <f>IFERROR(VLOOKUP($A7,#REF!,25,FALSE),)</f>
        <v>0</v>
      </c>
      <c r="Z7" s="8">
        <f>IFERROR(VLOOKUP($A7,#REF!,26,FALSE),)</f>
        <v>0</v>
      </c>
      <c r="AA7" s="8">
        <f>IFERROR(VLOOKUP($A7,#REF!,27,FALSE),)</f>
        <v>0</v>
      </c>
      <c r="AB7" s="8">
        <f>IFERROR(VLOOKUP($A7,#REF!,28,FALSE),)</f>
        <v>0</v>
      </c>
    </row>
    <row r="8" spans="1:28" x14ac:dyDescent="0.2">
      <c r="A8" s="8">
        <f>Data!A349</f>
        <v>0</v>
      </c>
      <c r="B8" s="9">
        <f>IFERROR(VLOOKUP($A8,#REF!,34,FALSE),)</f>
        <v>0</v>
      </c>
      <c r="C8" s="9">
        <f>IFERROR(VLOOKUP($A8,#REF!,2,FALSE),)</f>
        <v>0</v>
      </c>
      <c r="D8" s="9">
        <f>IFERROR(VLOOKUP($A8,#REF!,3,FALSE),)</f>
        <v>0</v>
      </c>
      <c r="E8" s="9">
        <f>IFERROR(VLOOKUP($A8,#REF!,4,FALSE),)</f>
        <v>0</v>
      </c>
      <c r="F8" s="9">
        <f>IFERROR(VLOOKUP($A8,#REF!,6,FALSE),)</f>
        <v>0</v>
      </c>
      <c r="G8" s="9">
        <f>IFERROR(VLOOKUP($A8,#REF!,7,FALSE),)</f>
        <v>0</v>
      </c>
      <c r="H8" s="8">
        <f>IFERROR(VLOOKUP($A8,#REF!,8,FALSE),)</f>
        <v>0</v>
      </c>
      <c r="I8" s="8">
        <f>IFERROR(VLOOKUP($A8,#REF!,9,FALSE),)</f>
        <v>0</v>
      </c>
      <c r="J8" s="8">
        <f>IFERROR(VLOOKUP($A8,#REF!,10,FALSE),)</f>
        <v>0</v>
      </c>
      <c r="K8" s="8">
        <f>IFERROR(VLOOKUP($A8,#REF!,11,FALSE),)</f>
        <v>0</v>
      </c>
      <c r="L8" s="8">
        <f>IFERROR(VLOOKUP($A8,#REF!,12,FALSE),)</f>
        <v>0</v>
      </c>
      <c r="M8" s="8">
        <f>IFERROR(VLOOKUP($A8,#REF!,13,FALSE),)</f>
        <v>0</v>
      </c>
      <c r="N8" s="8">
        <f>IFERROR(VLOOKUP($A8,#REF!,14,FALSE),)</f>
        <v>0</v>
      </c>
      <c r="O8" s="8">
        <f>IFERROR(VLOOKUP($A8,#REF!,15,FALSE),)</f>
        <v>0</v>
      </c>
      <c r="P8" s="8">
        <f>IFERROR(VLOOKUP($A8,#REF!,16,FALSE),)</f>
        <v>0</v>
      </c>
      <c r="Q8" s="8">
        <f>IFERROR(VLOOKUP($A8,#REF!,17,FALSE),)</f>
        <v>0</v>
      </c>
      <c r="R8" s="8">
        <f>IFERROR(VLOOKUP($A8,#REF!,18,FALSE),)</f>
        <v>0</v>
      </c>
      <c r="S8" s="8">
        <f>IFERROR(VLOOKUP($A8,#REF!,19,FALSE),)</f>
        <v>0</v>
      </c>
      <c r="T8" s="8">
        <f>IFERROR(VLOOKUP($A8,#REF!,20,FALSE),)</f>
        <v>0</v>
      </c>
      <c r="U8" s="8">
        <f>IFERROR(VLOOKUP($A8,#REF!,21,FALSE),)</f>
        <v>0</v>
      </c>
      <c r="V8" s="8">
        <f>IFERROR(VLOOKUP($A8,#REF!,22,FALSE),)</f>
        <v>0</v>
      </c>
      <c r="W8" s="8">
        <f>IFERROR(VLOOKUP($A8,#REF!,23,FALSE),)</f>
        <v>0</v>
      </c>
      <c r="X8" s="8">
        <f>IFERROR(VLOOKUP($A8,#REF!,24,FALSE),)</f>
        <v>0</v>
      </c>
      <c r="Y8" s="8">
        <f>IFERROR(VLOOKUP($A8,#REF!,25,FALSE),)</f>
        <v>0</v>
      </c>
      <c r="Z8" s="8">
        <f>IFERROR(VLOOKUP($A8,#REF!,26,FALSE),)</f>
        <v>0</v>
      </c>
      <c r="AA8" s="8">
        <f>IFERROR(VLOOKUP($A8,#REF!,27,FALSE),)</f>
        <v>0</v>
      </c>
      <c r="AB8" s="8">
        <f>IFERROR(VLOOKUP($A8,#REF!,28,FALSE),)</f>
        <v>0</v>
      </c>
    </row>
    <row r="9" spans="1:28" x14ac:dyDescent="0.2">
      <c r="A9" s="8">
        <f>Data!A350</f>
        <v>0</v>
      </c>
      <c r="B9" s="9">
        <f>IFERROR(VLOOKUP($A9,#REF!,34,FALSE),)</f>
        <v>0</v>
      </c>
      <c r="C9" s="9">
        <f>IFERROR(VLOOKUP($A9,#REF!,2,FALSE),)</f>
        <v>0</v>
      </c>
      <c r="D9" s="9">
        <f>IFERROR(VLOOKUP($A9,#REF!,3,FALSE),)</f>
        <v>0</v>
      </c>
      <c r="E9" s="9">
        <f>IFERROR(VLOOKUP($A9,#REF!,4,FALSE),)</f>
        <v>0</v>
      </c>
      <c r="F9" s="9">
        <f>IFERROR(VLOOKUP($A9,#REF!,6,FALSE),)</f>
        <v>0</v>
      </c>
      <c r="G9" s="9">
        <f>IFERROR(VLOOKUP($A9,#REF!,7,FALSE),)</f>
        <v>0</v>
      </c>
      <c r="H9" s="8">
        <f>IFERROR(VLOOKUP($A9,#REF!,8,FALSE),)</f>
        <v>0</v>
      </c>
      <c r="I9" s="8">
        <f>IFERROR(VLOOKUP($A9,#REF!,9,FALSE),)</f>
        <v>0</v>
      </c>
      <c r="J9" s="8">
        <f>IFERROR(VLOOKUP($A9,#REF!,10,FALSE),)</f>
        <v>0</v>
      </c>
      <c r="K9" s="8">
        <f>IFERROR(VLOOKUP($A9,#REF!,11,FALSE),)</f>
        <v>0</v>
      </c>
      <c r="L9" s="8">
        <f>IFERROR(VLOOKUP($A9,#REF!,12,FALSE),)</f>
        <v>0</v>
      </c>
      <c r="M9" s="8">
        <f>IFERROR(VLOOKUP($A9,#REF!,13,FALSE),)</f>
        <v>0</v>
      </c>
      <c r="N9" s="8">
        <f>IFERROR(VLOOKUP($A9,#REF!,14,FALSE),)</f>
        <v>0</v>
      </c>
      <c r="O9" s="8">
        <f>IFERROR(VLOOKUP($A9,#REF!,15,FALSE),)</f>
        <v>0</v>
      </c>
      <c r="P9" s="8">
        <f>IFERROR(VLOOKUP($A9,#REF!,16,FALSE),)</f>
        <v>0</v>
      </c>
      <c r="Q9" s="8">
        <f>IFERROR(VLOOKUP($A9,#REF!,17,FALSE),)</f>
        <v>0</v>
      </c>
      <c r="R9" s="8">
        <f>IFERROR(VLOOKUP($A9,#REF!,18,FALSE),)</f>
        <v>0</v>
      </c>
      <c r="S9" s="8">
        <f>IFERROR(VLOOKUP($A9,#REF!,19,FALSE),)</f>
        <v>0</v>
      </c>
      <c r="T9" s="8">
        <f>IFERROR(VLOOKUP($A9,#REF!,20,FALSE),)</f>
        <v>0</v>
      </c>
      <c r="U9" s="8">
        <f>IFERROR(VLOOKUP($A9,#REF!,21,FALSE),)</f>
        <v>0</v>
      </c>
      <c r="V9" s="8">
        <f>IFERROR(VLOOKUP($A9,#REF!,22,FALSE),)</f>
        <v>0</v>
      </c>
      <c r="W9" s="8">
        <f>IFERROR(VLOOKUP($A9,#REF!,23,FALSE),)</f>
        <v>0</v>
      </c>
      <c r="X9" s="8">
        <f>IFERROR(VLOOKUP($A9,#REF!,24,FALSE),)</f>
        <v>0</v>
      </c>
      <c r="Y9" s="8">
        <f>IFERROR(VLOOKUP($A9,#REF!,25,FALSE),)</f>
        <v>0</v>
      </c>
      <c r="Z9" s="8">
        <f>IFERROR(VLOOKUP($A9,#REF!,26,FALSE),)</f>
        <v>0</v>
      </c>
      <c r="AA9" s="8">
        <f>IFERROR(VLOOKUP($A9,#REF!,27,FALSE),)</f>
        <v>0</v>
      </c>
      <c r="AB9" s="8">
        <f>IFERROR(VLOOKUP($A9,#REF!,28,FALSE),)</f>
        <v>0</v>
      </c>
    </row>
    <row r="10" spans="1:28" x14ac:dyDescent="0.2">
      <c r="A10" s="8">
        <f>Data!A351</f>
        <v>0</v>
      </c>
      <c r="B10" s="9">
        <f>IFERROR(VLOOKUP($A10,#REF!,34,FALSE),)</f>
        <v>0</v>
      </c>
      <c r="C10" s="9">
        <f>IFERROR(VLOOKUP($A10,#REF!,2,FALSE),)</f>
        <v>0</v>
      </c>
      <c r="D10" s="9">
        <f>IFERROR(VLOOKUP($A10,#REF!,3,FALSE),)</f>
        <v>0</v>
      </c>
      <c r="E10" s="9">
        <f>IFERROR(VLOOKUP($A10,#REF!,4,FALSE),)</f>
        <v>0</v>
      </c>
      <c r="F10" s="9">
        <f>IFERROR(VLOOKUP($A10,#REF!,6,FALSE),)</f>
        <v>0</v>
      </c>
      <c r="G10" s="9">
        <f>IFERROR(VLOOKUP($A10,#REF!,7,FALSE),)</f>
        <v>0</v>
      </c>
      <c r="H10" s="8">
        <f>IFERROR(VLOOKUP($A10,#REF!,8,FALSE),)</f>
        <v>0</v>
      </c>
      <c r="I10" s="8">
        <f>IFERROR(VLOOKUP($A10,#REF!,9,FALSE),)</f>
        <v>0</v>
      </c>
      <c r="J10" s="8">
        <f>IFERROR(VLOOKUP($A10,#REF!,10,FALSE),)</f>
        <v>0</v>
      </c>
      <c r="K10" s="8">
        <f>IFERROR(VLOOKUP($A10,#REF!,11,FALSE),)</f>
        <v>0</v>
      </c>
      <c r="L10" s="8">
        <f>IFERROR(VLOOKUP($A10,#REF!,12,FALSE),)</f>
        <v>0</v>
      </c>
      <c r="M10" s="8">
        <f>IFERROR(VLOOKUP($A10,#REF!,13,FALSE),)</f>
        <v>0</v>
      </c>
      <c r="N10" s="8">
        <f>IFERROR(VLOOKUP($A10,#REF!,14,FALSE),)</f>
        <v>0</v>
      </c>
      <c r="O10" s="8">
        <f>IFERROR(VLOOKUP($A10,#REF!,15,FALSE),)</f>
        <v>0</v>
      </c>
      <c r="P10" s="8">
        <f>IFERROR(VLOOKUP($A10,#REF!,16,FALSE),)</f>
        <v>0</v>
      </c>
      <c r="Q10" s="8">
        <f>IFERROR(VLOOKUP($A10,#REF!,17,FALSE),)</f>
        <v>0</v>
      </c>
      <c r="R10" s="8">
        <f>IFERROR(VLOOKUP($A10,#REF!,18,FALSE),)</f>
        <v>0</v>
      </c>
      <c r="S10" s="8">
        <f>IFERROR(VLOOKUP($A10,#REF!,19,FALSE),)</f>
        <v>0</v>
      </c>
      <c r="T10" s="8">
        <f>IFERROR(VLOOKUP($A10,#REF!,20,FALSE),)</f>
        <v>0</v>
      </c>
      <c r="U10" s="8">
        <f>IFERROR(VLOOKUP($A10,#REF!,21,FALSE),)</f>
        <v>0</v>
      </c>
      <c r="V10" s="8">
        <f>IFERROR(VLOOKUP($A10,#REF!,22,FALSE),)</f>
        <v>0</v>
      </c>
      <c r="W10" s="8">
        <f>IFERROR(VLOOKUP($A10,#REF!,23,FALSE),)</f>
        <v>0</v>
      </c>
      <c r="X10" s="8">
        <f>IFERROR(VLOOKUP($A10,#REF!,24,FALSE),)</f>
        <v>0</v>
      </c>
      <c r="Y10" s="8">
        <f>IFERROR(VLOOKUP($A10,#REF!,25,FALSE),)</f>
        <v>0</v>
      </c>
      <c r="Z10" s="8">
        <f>IFERROR(VLOOKUP($A10,#REF!,26,FALSE),)</f>
        <v>0</v>
      </c>
      <c r="AA10" s="8">
        <f>IFERROR(VLOOKUP($A10,#REF!,27,FALSE),)</f>
        <v>0</v>
      </c>
      <c r="AB10" s="8">
        <f>IFERROR(VLOOKUP($A10,#REF!,28,FALSE),)</f>
        <v>0</v>
      </c>
    </row>
    <row r="11" spans="1:28" x14ac:dyDescent="0.2">
      <c r="A11" s="8">
        <f>Data!A352</f>
        <v>0</v>
      </c>
      <c r="B11" s="9">
        <f>IFERROR(VLOOKUP($A11,#REF!,34,FALSE),)</f>
        <v>0</v>
      </c>
      <c r="C11" s="9">
        <f>IFERROR(VLOOKUP($A11,#REF!,2,FALSE),)</f>
        <v>0</v>
      </c>
      <c r="D11" s="9">
        <f>IFERROR(VLOOKUP($A11,#REF!,3,FALSE),)</f>
        <v>0</v>
      </c>
      <c r="E11" s="9">
        <f>IFERROR(VLOOKUP($A11,#REF!,4,FALSE),)</f>
        <v>0</v>
      </c>
      <c r="F11" s="9">
        <f>IFERROR(VLOOKUP($A11,#REF!,6,FALSE),)</f>
        <v>0</v>
      </c>
      <c r="G11" s="9">
        <f>IFERROR(VLOOKUP($A11,#REF!,7,FALSE),)</f>
        <v>0</v>
      </c>
      <c r="H11" s="8">
        <f>IFERROR(VLOOKUP($A11,#REF!,8,FALSE),)</f>
        <v>0</v>
      </c>
      <c r="I11" s="8">
        <f>IFERROR(VLOOKUP($A11,#REF!,9,FALSE),)</f>
        <v>0</v>
      </c>
      <c r="J11" s="8">
        <f>IFERROR(VLOOKUP($A11,#REF!,10,FALSE),)</f>
        <v>0</v>
      </c>
      <c r="K11" s="8">
        <f>IFERROR(VLOOKUP($A11,#REF!,11,FALSE),)</f>
        <v>0</v>
      </c>
      <c r="L11" s="8">
        <f>IFERROR(VLOOKUP($A11,#REF!,12,FALSE),)</f>
        <v>0</v>
      </c>
      <c r="M11" s="8">
        <f>IFERROR(VLOOKUP($A11,#REF!,13,FALSE),)</f>
        <v>0</v>
      </c>
      <c r="N11" s="8">
        <f>IFERROR(VLOOKUP($A11,#REF!,14,FALSE),)</f>
        <v>0</v>
      </c>
      <c r="O11" s="8">
        <f>IFERROR(VLOOKUP($A11,#REF!,15,FALSE),)</f>
        <v>0</v>
      </c>
      <c r="P11" s="8">
        <f>IFERROR(VLOOKUP($A11,#REF!,16,FALSE),)</f>
        <v>0</v>
      </c>
      <c r="Q11" s="8">
        <f>IFERROR(VLOOKUP($A11,#REF!,17,FALSE),)</f>
        <v>0</v>
      </c>
      <c r="R11" s="8">
        <f>IFERROR(VLOOKUP($A11,#REF!,18,FALSE),)</f>
        <v>0</v>
      </c>
      <c r="S11" s="8">
        <f>IFERROR(VLOOKUP($A11,#REF!,19,FALSE),)</f>
        <v>0</v>
      </c>
      <c r="T11" s="8">
        <f>IFERROR(VLOOKUP($A11,#REF!,20,FALSE),)</f>
        <v>0</v>
      </c>
      <c r="U11" s="8">
        <f>IFERROR(VLOOKUP($A11,#REF!,21,FALSE),)</f>
        <v>0</v>
      </c>
      <c r="V11" s="8">
        <f>IFERROR(VLOOKUP($A11,#REF!,22,FALSE),)</f>
        <v>0</v>
      </c>
      <c r="W11" s="8">
        <f>IFERROR(VLOOKUP($A11,#REF!,23,FALSE),)</f>
        <v>0</v>
      </c>
      <c r="X11" s="8">
        <f>IFERROR(VLOOKUP($A11,#REF!,24,FALSE),)</f>
        <v>0</v>
      </c>
      <c r="Y11" s="8">
        <f>IFERROR(VLOOKUP($A11,#REF!,25,FALSE),)</f>
        <v>0</v>
      </c>
      <c r="Z11" s="8">
        <f>IFERROR(VLOOKUP($A11,#REF!,26,FALSE),)</f>
        <v>0</v>
      </c>
      <c r="AA11" s="8">
        <f>IFERROR(VLOOKUP($A11,#REF!,27,FALSE),)</f>
        <v>0</v>
      </c>
      <c r="AB11" s="8">
        <f>IFERROR(VLOOKUP($A11,#REF!,28,FALSE),)</f>
        <v>0</v>
      </c>
    </row>
    <row r="12" spans="1:28" x14ac:dyDescent="0.2">
      <c r="A12" s="8">
        <f>Data!A353</f>
        <v>0</v>
      </c>
      <c r="B12" s="9">
        <f>IFERROR(VLOOKUP($A12,#REF!,34,FALSE),)</f>
        <v>0</v>
      </c>
      <c r="C12" s="9">
        <f>IFERROR(VLOOKUP($A12,#REF!,2,FALSE),)</f>
        <v>0</v>
      </c>
      <c r="D12" s="9">
        <f>IFERROR(VLOOKUP($A12,#REF!,3,FALSE),)</f>
        <v>0</v>
      </c>
      <c r="E12" s="9">
        <f>IFERROR(VLOOKUP($A12,#REF!,4,FALSE),)</f>
        <v>0</v>
      </c>
      <c r="F12" s="9">
        <f>IFERROR(VLOOKUP($A12,#REF!,6,FALSE),)</f>
        <v>0</v>
      </c>
      <c r="G12" s="9">
        <f>IFERROR(VLOOKUP($A12,#REF!,7,FALSE),)</f>
        <v>0</v>
      </c>
      <c r="H12" s="8">
        <f>IFERROR(VLOOKUP($A12,#REF!,8,FALSE),)</f>
        <v>0</v>
      </c>
      <c r="I12" s="8">
        <f>IFERROR(VLOOKUP($A12,#REF!,9,FALSE),)</f>
        <v>0</v>
      </c>
      <c r="J12" s="8">
        <f>IFERROR(VLOOKUP($A12,#REF!,10,FALSE),)</f>
        <v>0</v>
      </c>
      <c r="K12" s="8">
        <f>IFERROR(VLOOKUP($A12,#REF!,11,FALSE),)</f>
        <v>0</v>
      </c>
      <c r="L12" s="8">
        <f>IFERROR(VLOOKUP($A12,#REF!,12,FALSE),)</f>
        <v>0</v>
      </c>
      <c r="M12" s="8">
        <f>IFERROR(VLOOKUP($A12,#REF!,13,FALSE),)</f>
        <v>0</v>
      </c>
      <c r="N12" s="8">
        <f>IFERROR(VLOOKUP($A12,#REF!,14,FALSE),)</f>
        <v>0</v>
      </c>
      <c r="O12" s="8">
        <f>IFERROR(VLOOKUP($A12,#REF!,15,FALSE),)</f>
        <v>0</v>
      </c>
      <c r="P12" s="8">
        <f>IFERROR(VLOOKUP($A12,#REF!,16,FALSE),)</f>
        <v>0</v>
      </c>
      <c r="Q12" s="8">
        <f>IFERROR(VLOOKUP($A12,#REF!,17,FALSE),)</f>
        <v>0</v>
      </c>
      <c r="R12" s="8">
        <f>IFERROR(VLOOKUP($A12,#REF!,18,FALSE),)</f>
        <v>0</v>
      </c>
      <c r="S12" s="8">
        <f>IFERROR(VLOOKUP($A12,#REF!,19,FALSE),)</f>
        <v>0</v>
      </c>
      <c r="T12" s="8">
        <f>IFERROR(VLOOKUP($A12,#REF!,20,FALSE),)</f>
        <v>0</v>
      </c>
      <c r="U12" s="8">
        <f>IFERROR(VLOOKUP($A12,#REF!,21,FALSE),)</f>
        <v>0</v>
      </c>
      <c r="V12" s="8">
        <f>IFERROR(VLOOKUP($A12,#REF!,22,FALSE),)</f>
        <v>0</v>
      </c>
      <c r="W12" s="8">
        <f>IFERROR(VLOOKUP($A12,#REF!,23,FALSE),)</f>
        <v>0</v>
      </c>
      <c r="X12" s="8">
        <f>IFERROR(VLOOKUP($A12,#REF!,24,FALSE),)</f>
        <v>0</v>
      </c>
      <c r="Y12" s="8">
        <f>IFERROR(VLOOKUP($A12,#REF!,25,FALSE),)</f>
        <v>0</v>
      </c>
      <c r="Z12" s="8">
        <f>IFERROR(VLOOKUP($A12,#REF!,26,FALSE),)</f>
        <v>0</v>
      </c>
      <c r="AA12" s="8">
        <f>IFERROR(VLOOKUP($A12,#REF!,27,FALSE),)</f>
        <v>0</v>
      </c>
      <c r="AB12" s="8">
        <f>IFERROR(VLOOKUP($A12,#REF!,28,FALSE),)</f>
        <v>0</v>
      </c>
    </row>
    <row r="13" spans="1:28" x14ac:dyDescent="0.2">
      <c r="A13" s="8">
        <f>Data!A354</f>
        <v>0</v>
      </c>
      <c r="B13" s="9">
        <f>IFERROR(VLOOKUP($A13,#REF!,34,FALSE),)</f>
        <v>0</v>
      </c>
      <c r="C13" s="9">
        <f>IFERROR(VLOOKUP($A13,#REF!,2,FALSE),)</f>
        <v>0</v>
      </c>
      <c r="D13" s="9">
        <f>IFERROR(VLOOKUP($A13,#REF!,3,FALSE),)</f>
        <v>0</v>
      </c>
      <c r="E13" s="9">
        <f>IFERROR(VLOOKUP($A13,#REF!,4,FALSE),)</f>
        <v>0</v>
      </c>
      <c r="F13" s="9">
        <f>IFERROR(VLOOKUP($A13,#REF!,6,FALSE),)</f>
        <v>0</v>
      </c>
      <c r="G13" s="9">
        <f>IFERROR(VLOOKUP($A13,#REF!,7,FALSE),)</f>
        <v>0</v>
      </c>
      <c r="H13" s="8">
        <f>IFERROR(VLOOKUP($A13,#REF!,8,FALSE),)</f>
        <v>0</v>
      </c>
      <c r="I13" s="8">
        <f>IFERROR(VLOOKUP($A13,#REF!,9,FALSE),)</f>
        <v>0</v>
      </c>
      <c r="J13" s="8">
        <f>IFERROR(VLOOKUP($A13,#REF!,10,FALSE),)</f>
        <v>0</v>
      </c>
      <c r="K13" s="8">
        <f>IFERROR(VLOOKUP($A13,#REF!,11,FALSE),)</f>
        <v>0</v>
      </c>
      <c r="L13" s="8">
        <f>IFERROR(VLOOKUP($A13,#REF!,12,FALSE),)</f>
        <v>0</v>
      </c>
      <c r="M13" s="8">
        <f>IFERROR(VLOOKUP($A13,#REF!,13,FALSE),)</f>
        <v>0</v>
      </c>
      <c r="N13" s="8">
        <f>IFERROR(VLOOKUP($A13,#REF!,14,FALSE),)</f>
        <v>0</v>
      </c>
      <c r="O13" s="8">
        <f>IFERROR(VLOOKUP($A13,#REF!,15,FALSE),)</f>
        <v>0</v>
      </c>
      <c r="P13" s="8">
        <f>IFERROR(VLOOKUP($A13,#REF!,16,FALSE),)</f>
        <v>0</v>
      </c>
      <c r="Q13" s="8">
        <f>IFERROR(VLOOKUP($A13,#REF!,17,FALSE),)</f>
        <v>0</v>
      </c>
      <c r="R13" s="8">
        <f>IFERROR(VLOOKUP($A13,#REF!,18,FALSE),)</f>
        <v>0</v>
      </c>
      <c r="S13" s="8">
        <f>IFERROR(VLOOKUP($A13,#REF!,19,FALSE),)</f>
        <v>0</v>
      </c>
      <c r="T13" s="8">
        <f>IFERROR(VLOOKUP($A13,#REF!,20,FALSE),)</f>
        <v>0</v>
      </c>
      <c r="U13" s="8">
        <f>IFERROR(VLOOKUP($A13,#REF!,21,FALSE),)</f>
        <v>0</v>
      </c>
      <c r="V13" s="8">
        <f>IFERROR(VLOOKUP($A13,#REF!,22,FALSE),)</f>
        <v>0</v>
      </c>
      <c r="W13" s="8">
        <f>IFERROR(VLOOKUP($A13,#REF!,23,FALSE),)</f>
        <v>0</v>
      </c>
      <c r="X13" s="8">
        <f>IFERROR(VLOOKUP($A13,#REF!,24,FALSE),)</f>
        <v>0</v>
      </c>
      <c r="Y13" s="8">
        <f>IFERROR(VLOOKUP($A13,#REF!,25,FALSE),)</f>
        <v>0</v>
      </c>
      <c r="Z13" s="8">
        <f>IFERROR(VLOOKUP($A13,#REF!,26,FALSE),)</f>
        <v>0</v>
      </c>
      <c r="AA13" s="8">
        <f>IFERROR(VLOOKUP($A13,#REF!,27,FALSE),)</f>
        <v>0</v>
      </c>
      <c r="AB13" s="8">
        <f>IFERROR(VLOOKUP($A13,#REF!,28,FALSE),)</f>
        <v>0</v>
      </c>
    </row>
    <row r="14" spans="1:28" x14ac:dyDescent="0.2">
      <c r="A14" s="10"/>
    </row>
    <row r="17" spans="21:21" x14ac:dyDescent="0.2">
      <c r="U17" s="1"/>
    </row>
    <row r="18" spans="21:21" x14ac:dyDescent="0.2">
      <c r="U18" s="23"/>
    </row>
    <row r="19" spans="21:21" x14ac:dyDescent="0.2">
      <c r="U19" s="23"/>
    </row>
  </sheetData>
  <pageMargins left="0.7" right="0.7" top="0.75" bottom="0.75" header="0.3" footer="0.3"/>
  <pageSetup scale="87" orientation="landscape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2B002-3694-47EC-B208-BCB1EE13CF8D}">
  <sheetPr>
    <tabColor theme="8" tint="0.39997558519241921"/>
    <pageSetUpPr fitToPage="1"/>
  </sheetPr>
  <dimension ref="A1:AB19"/>
  <sheetViews>
    <sheetView workbookViewId="0"/>
  </sheetViews>
  <sheetFormatPr defaultColWidth="9.14453125" defaultRowHeight="15" x14ac:dyDescent="0.2"/>
  <cols>
    <col min="1" max="5" width="8.47265625" customWidth="1"/>
    <col min="6" max="6" width="11.703125" bestFit="1" customWidth="1"/>
    <col min="7" max="7" width="16.6796875" bestFit="1" customWidth="1"/>
    <col min="8" max="8" width="12.23828125" bestFit="1" customWidth="1"/>
    <col min="9" max="11" width="10.22265625" customWidth="1"/>
    <col min="12" max="12" width="9.01171875" customWidth="1"/>
    <col min="13" max="15" width="10.22265625" customWidth="1"/>
    <col min="16" max="16" width="9.01171875" customWidth="1"/>
    <col min="17" max="17" width="9.68359375" customWidth="1"/>
    <col min="18" max="20" width="10.22265625" customWidth="1"/>
    <col min="21" max="21" width="9.68359375" customWidth="1"/>
    <col min="22" max="24" width="10.22265625" customWidth="1"/>
    <col min="25" max="25" width="9.01171875" customWidth="1"/>
    <col min="26" max="28" width="10.22265625" customWidth="1"/>
  </cols>
  <sheetData>
    <row r="1" spans="1:28" ht="19.5" thickBot="1" x14ac:dyDescent="0.3">
      <c r="A1" s="7">
        <f>E4</f>
        <v>0</v>
      </c>
      <c r="B1" s="6"/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0.23</v>
      </c>
      <c r="C3" s="12"/>
      <c r="D3" s="14"/>
      <c r="E3" s="12"/>
      <c r="F3" s="12"/>
      <c r="G3" s="12"/>
      <c r="H3" s="11">
        <f>'Rain Totals'!H2</f>
        <v>0</v>
      </c>
      <c r="I3" s="11">
        <f>'Rain Totals'!I2</f>
        <v>0.03</v>
      </c>
      <c r="J3" s="11">
        <f>'Rain Totals'!J2</f>
        <v>0</v>
      </c>
      <c r="K3" s="11">
        <f>'Rain Totals'!K2</f>
        <v>0</v>
      </c>
      <c r="L3" s="11">
        <f>'Rain Totals'!L2</f>
        <v>0.2</v>
      </c>
      <c r="M3" s="11">
        <f>'Rain Totals'!M2</f>
        <v>0</v>
      </c>
      <c r="N3" s="11">
        <f>'Rain Totals'!N2</f>
        <v>0</v>
      </c>
      <c r="O3" s="11">
        <f>'Rain Totals'!O2</f>
        <v>0</v>
      </c>
      <c r="P3" s="11">
        <f>'Rain Totals'!P2</f>
        <v>0</v>
      </c>
      <c r="Q3" s="11">
        <f>'Rain Totals'!Q2</f>
        <v>0</v>
      </c>
      <c r="R3" s="11">
        <f>'Rain Totals'!R2</f>
        <v>0</v>
      </c>
      <c r="S3" s="11">
        <f>'Rain Totals'!S2</f>
        <v>0</v>
      </c>
      <c r="T3" s="11">
        <f>'Rain Totals'!T2</f>
        <v>0</v>
      </c>
      <c r="U3" s="11">
        <f>'Rain Totals'!U2</f>
        <v>0</v>
      </c>
      <c r="V3" s="11">
        <f>'Rain Totals'!V2</f>
        <v>0</v>
      </c>
      <c r="W3" s="11">
        <f>'Rain Totals'!W2</f>
        <v>0</v>
      </c>
      <c r="X3" s="11">
        <f>'Rain Totals'!X2</f>
        <v>0</v>
      </c>
      <c r="Y3" s="11">
        <f>'Rain Totals'!Y2</f>
        <v>0</v>
      </c>
      <c r="Z3" s="11">
        <f>'Rain Totals'!Z2</f>
        <v>0</v>
      </c>
      <c r="AA3" s="11">
        <f>'Rain Totals'!AA2</f>
        <v>0</v>
      </c>
      <c r="AB3" s="11">
        <f>'Rain Totals'!AB2</f>
        <v>0</v>
      </c>
    </row>
    <row r="4" spans="1:28" x14ac:dyDescent="0.2">
      <c r="A4" s="8" t="str">
        <f>Data!A355</f>
        <v>.ET 35</v>
      </c>
      <c r="B4" s="9">
        <f>IFERROR(VLOOKUP($A4,#REF!,34,FALSE),)</f>
        <v>0</v>
      </c>
      <c r="C4" s="9">
        <f>IFERROR(VLOOKUP($A4,#REF!,2,FALSE),)</f>
        <v>0</v>
      </c>
      <c r="D4" s="9">
        <f>IFERROR(VLOOKUP($A4,#REF!,3,FALSE),)</f>
        <v>0</v>
      </c>
      <c r="E4" s="9">
        <f>IFERROR(VLOOKUP($A4,#REF!,4,FALSE),)</f>
        <v>0</v>
      </c>
      <c r="F4" s="9">
        <f>IFERROR(VLOOKUP($A4,#REF!,6,FALSE),)</f>
        <v>0</v>
      </c>
      <c r="G4" s="9">
        <f>IFERROR(VLOOKUP($A4,#REF!,7,FALSE),)</f>
        <v>0</v>
      </c>
      <c r="H4" s="8">
        <f>IFERROR(VLOOKUP($A4,#REF!,8,FALSE),)</f>
        <v>0</v>
      </c>
      <c r="I4" s="8">
        <f>IFERROR(VLOOKUP($A4,#REF!,9,FALSE),)</f>
        <v>0</v>
      </c>
      <c r="J4" s="8">
        <f>IFERROR(VLOOKUP($A4,#REF!,10,FALSE),)</f>
        <v>0</v>
      </c>
      <c r="K4" s="8">
        <f>IFERROR(VLOOKUP($A4,#REF!,11,FALSE),)</f>
        <v>0</v>
      </c>
      <c r="L4" s="8">
        <f>IFERROR(VLOOKUP($A4,#REF!,12,FALSE),)</f>
        <v>0</v>
      </c>
      <c r="M4" s="8">
        <f>IFERROR(VLOOKUP($A4,#REF!,13,FALSE),)</f>
        <v>0</v>
      </c>
      <c r="N4" s="8">
        <f>IFERROR(VLOOKUP($A4,#REF!,14,FALSE),)</f>
        <v>0</v>
      </c>
      <c r="O4" s="8">
        <f>IFERROR(VLOOKUP($A4,#REF!,15,FALSE),)</f>
        <v>0</v>
      </c>
      <c r="P4" s="8">
        <f>IFERROR(VLOOKUP($A4,#REF!,16,FALSE),)</f>
        <v>0</v>
      </c>
      <c r="Q4" s="8">
        <f>IFERROR(VLOOKUP($A4,#REF!,17,FALSE),)</f>
        <v>0</v>
      </c>
      <c r="R4" s="8">
        <f>IFERROR(VLOOKUP($A4,#REF!,18,FALSE),)</f>
        <v>0</v>
      </c>
      <c r="S4" s="8">
        <f>IFERROR(VLOOKUP($A4,#REF!,19,FALSE),)</f>
        <v>0</v>
      </c>
      <c r="T4" s="8">
        <f>IFERROR(VLOOKUP($A4,#REF!,20,FALSE),)</f>
        <v>0</v>
      </c>
      <c r="U4" s="8">
        <f>IFERROR(VLOOKUP($A4,#REF!,21,FALSE),)</f>
        <v>0</v>
      </c>
      <c r="V4" s="8">
        <f>IFERROR(VLOOKUP($A4,#REF!,22,FALSE),)</f>
        <v>0</v>
      </c>
      <c r="W4" s="8">
        <f>IFERROR(VLOOKUP($A4,#REF!,23,FALSE),)</f>
        <v>0</v>
      </c>
      <c r="X4" s="8">
        <f>IFERROR(VLOOKUP($A4,#REF!,24,FALSE),)</f>
        <v>0</v>
      </c>
      <c r="Y4" s="8">
        <f>IFERROR(VLOOKUP($A4,#REF!,25,FALSE),)</f>
        <v>0</v>
      </c>
      <c r="Z4" s="8">
        <f>IFERROR(VLOOKUP($A4,#REF!,26,FALSE),)</f>
        <v>0</v>
      </c>
      <c r="AA4" s="8">
        <f>IFERROR(VLOOKUP($A4,#REF!,27,FALSE),)</f>
        <v>0</v>
      </c>
      <c r="AB4" s="8">
        <f>IFERROR(VLOOKUP($A4,#REF!,28,FALSE),)</f>
        <v>0</v>
      </c>
    </row>
    <row r="5" spans="1:28" x14ac:dyDescent="0.2">
      <c r="A5" s="8">
        <f>Data!A356</f>
        <v>0</v>
      </c>
      <c r="B5" s="9">
        <f>IFERROR(VLOOKUP($A5,#REF!,34,FALSE),)</f>
        <v>0</v>
      </c>
      <c r="C5" s="9">
        <f>IFERROR(VLOOKUP($A5,#REF!,2,FALSE),)</f>
        <v>0</v>
      </c>
      <c r="D5" s="9">
        <f>IFERROR(VLOOKUP($A5,#REF!,3,FALSE),)</f>
        <v>0</v>
      </c>
      <c r="E5" s="9">
        <f>IFERROR(VLOOKUP($A5,#REF!,4,FALSE),)</f>
        <v>0</v>
      </c>
      <c r="F5" s="9">
        <f>IFERROR(VLOOKUP($A5,#REF!,6,FALSE),)</f>
        <v>0</v>
      </c>
      <c r="G5" s="9">
        <f>IFERROR(VLOOKUP($A5,#REF!,7,FALSE),)</f>
        <v>0</v>
      </c>
      <c r="H5" s="8">
        <f>IFERROR(VLOOKUP($A5,#REF!,8,FALSE),)</f>
        <v>0</v>
      </c>
      <c r="I5" s="8">
        <f>IFERROR(VLOOKUP($A5,#REF!,9,FALSE),)</f>
        <v>0</v>
      </c>
      <c r="J5" s="8">
        <f>IFERROR(VLOOKUP($A5,#REF!,10,FALSE),)</f>
        <v>0</v>
      </c>
      <c r="K5" s="8">
        <f>IFERROR(VLOOKUP($A5,#REF!,11,FALSE),)</f>
        <v>0</v>
      </c>
      <c r="L5" s="8">
        <f>IFERROR(VLOOKUP($A5,#REF!,12,FALSE),)</f>
        <v>0</v>
      </c>
      <c r="M5" s="8">
        <f>IFERROR(VLOOKUP($A5,#REF!,13,FALSE),)</f>
        <v>0</v>
      </c>
      <c r="N5" s="8">
        <f>IFERROR(VLOOKUP($A5,#REF!,14,FALSE),)</f>
        <v>0</v>
      </c>
      <c r="O5" s="8">
        <f>IFERROR(VLOOKUP($A5,#REF!,15,FALSE),)</f>
        <v>0</v>
      </c>
      <c r="P5" s="8">
        <f>IFERROR(VLOOKUP($A5,#REF!,16,FALSE),)</f>
        <v>0</v>
      </c>
      <c r="Q5" s="8">
        <f>IFERROR(VLOOKUP($A5,#REF!,17,FALSE),)</f>
        <v>0</v>
      </c>
      <c r="R5" s="8">
        <f>IFERROR(VLOOKUP($A5,#REF!,18,FALSE),)</f>
        <v>0</v>
      </c>
      <c r="S5" s="8">
        <f>IFERROR(VLOOKUP($A5,#REF!,19,FALSE),)</f>
        <v>0</v>
      </c>
      <c r="T5" s="8">
        <f>IFERROR(VLOOKUP($A5,#REF!,20,FALSE),)</f>
        <v>0</v>
      </c>
      <c r="U5" s="8">
        <f>IFERROR(VLOOKUP($A5,#REF!,21,FALSE),)</f>
        <v>0</v>
      </c>
      <c r="V5" s="8">
        <f>IFERROR(VLOOKUP($A5,#REF!,22,FALSE),)</f>
        <v>0</v>
      </c>
      <c r="W5" s="8">
        <f>IFERROR(VLOOKUP($A5,#REF!,23,FALSE),)</f>
        <v>0</v>
      </c>
      <c r="X5" s="8">
        <f>IFERROR(VLOOKUP($A5,#REF!,24,FALSE),)</f>
        <v>0</v>
      </c>
      <c r="Y5" s="8">
        <f>IFERROR(VLOOKUP($A5,#REF!,25,FALSE),)</f>
        <v>0</v>
      </c>
      <c r="Z5" s="8">
        <f>IFERROR(VLOOKUP($A5,#REF!,26,FALSE),)</f>
        <v>0</v>
      </c>
      <c r="AA5" s="8">
        <f>IFERROR(VLOOKUP($A5,#REF!,27,FALSE),)</f>
        <v>0</v>
      </c>
      <c r="AB5" s="8">
        <f>IFERROR(VLOOKUP($A5,#REF!,28,FALSE),)</f>
        <v>0</v>
      </c>
    </row>
    <row r="6" spans="1:28" x14ac:dyDescent="0.2">
      <c r="A6" s="8">
        <f>Data!A357</f>
        <v>0</v>
      </c>
      <c r="B6" s="9">
        <f>IFERROR(VLOOKUP($A6,#REF!,34,FALSE),)</f>
        <v>0</v>
      </c>
      <c r="C6" s="9">
        <f>IFERROR(VLOOKUP($A6,#REF!,2,FALSE),)</f>
        <v>0</v>
      </c>
      <c r="D6" s="9">
        <f>IFERROR(VLOOKUP($A6,#REF!,3,FALSE),)</f>
        <v>0</v>
      </c>
      <c r="E6" s="9">
        <f>IFERROR(VLOOKUP($A6,#REF!,4,FALSE),)</f>
        <v>0</v>
      </c>
      <c r="F6" s="9">
        <f>IFERROR(VLOOKUP($A6,#REF!,6,FALSE),)</f>
        <v>0</v>
      </c>
      <c r="G6" s="9">
        <f>IFERROR(VLOOKUP($A6,#REF!,7,FALSE),)</f>
        <v>0</v>
      </c>
      <c r="H6" s="8">
        <f>IFERROR(VLOOKUP($A6,#REF!,8,FALSE),)</f>
        <v>0</v>
      </c>
      <c r="I6" s="8">
        <f>IFERROR(VLOOKUP($A6,#REF!,9,FALSE),)</f>
        <v>0</v>
      </c>
      <c r="J6" s="8">
        <f>IFERROR(VLOOKUP($A6,#REF!,10,FALSE),)</f>
        <v>0</v>
      </c>
      <c r="K6" s="8">
        <f>IFERROR(VLOOKUP($A6,#REF!,11,FALSE),)</f>
        <v>0</v>
      </c>
      <c r="L6" s="8">
        <f>IFERROR(VLOOKUP($A6,#REF!,12,FALSE),)</f>
        <v>0</v>
      </c>
      <c r="M6" s="8">
        <f>IFERROR(VLOOKUP($A6,#REF!,13,FALSE),)</f>
        <v>0</v>
      </c>
      <c r="N6" s="8">
        <f>IFERROR(VLOOKUP($A6,#REF!,14,FALSE),)</f>
        <v>0</v>
      </c>
      <c r="O6" s="8">
        <f>IFERROR(VLOOKUP($A6,#REF!,15,FALSE),)</f>
        <v>0</v>
      </c>
      <c r="P6" s="8">
        <f>IFERROR(VLOOKUP($A6,#REF!,16,FALSE),)</f>
        <v>0</v>
      </c>
      <c r="Q6" s="8">
        <f>IFERROR(VLOOKUP($A6,#REF!,17,FALSE),)</f>
        <v>0</v>
      </c>
      <c r="R6" s="8">
        <f>IFERROR(VLOOKUP($A6,#REF!,18,FALSE),)</f>
        <v>0</v>
      </c>
      <c r="S6" s="8">
        <f>IFERROR(VLOOKUP($A6,#REF!,19,FALSE),)</f>
        <v>0</v>
      </c>
      <c r="T6" s="8">
        <f>IFERROR(VLOOKUP($A6,#REF!,20,FALSE),)</f>
        <v>0</v>
      </c>
      <c r="U6" s="8">
        <f>IFERROR(VLOOKUP($A6,#REF!,21,FALSE),)</f>
        <v>0</v>
      </c>
      <c r="V6" s="8">
        <f>IFERROR(VLOOKUP($A6,#REF!,22,FALSE),)</f>
        <v>0</v>
      </c>
      <c r="W6" s="8">
        <f>IFERROR(VLOOKUP($A6,#REF!,23,FALSE),)</f>
        <v>0</v>
      </c>
      <c r="X6" s="8">
        <f>IFERROR(VLOOKUP($A6,#REF!,24,FALSE),)</f>
        <v>0</v>
      </c>
      <c r="Y6" s="8">
        <f>IFERROR(VLOOKUP($A6,#REF!,25,FALSE),)</f>
        <v>0</v>
      </c>
      <c r="Z6" s="8">
        <f>IFERROR(VLOOKUP($A6,#REF!,26,FALSE),)</f>
        <v>0</v>
      </c>
      <c r="AA6" s="8">
        <f>IFERROR(VLOOKUP($A6,#REF!,27,FALSE),)</f>
        <v>0</v>
      </c>
      <c r="AB6" s="8">
        <f>IFERROR(VLOOKUP($A6,#REF!,28,FALSE),)</f>
        <v>0</v>
      </c>
    </row>
    <row r="7" spans="1:28" x14ac:dyDescent="0.2">
      <c r="A7" s="8">
        <f>Data!A358</f>
        <v>0</v>
      </c>
      <c r="B7" s="9">
        <f>IFERROR(VLOOKUP($A7,#REF!,34,FALSE),)</f>
        <v>0</v>
      </c>
      <c r="C7" s="9">
        <f>IFERROR(VLOOKUP($A7,#REF!,2,FALSE),)</f>
        <v>0</v>
      </c>
      <c r="D7" s="9">
        <f>IFERROR(VLOOKUP($A7,#REF!,3,FALSE),)</f>
        <v>0</v>
      </c>
      <c r="E7" s="9">
        <f>IFERROR(VLOOKUP($A7,#REF!,4,FALSE),)</f>
        <v>0</v>
      </c>
      <c r="F7" s="9">
        <f>IFERROR(VLOOKUP($A7,#REF!,6,FALSE),)</f>
        <v>0</v>
      </c>
      <c r="G7" s="9">
        <f>IFERROR(VLOOKUP($A7,#REF!,7,FALSE),)</f>
        <v>0</v>
      </c>
      <c r="H7" s="8">
        <f>IFERROR(VLOOKUP($A7,#REF!,8,FALSE),)</f>
        <v>0</v>
      </c>
      <c r="I7" s="8">
        <f>IFERROR(VLOOKUP($A7,#REF!,9,FALSE),)</f>
        <v>0</v>
      </c>
      <c r="J7" s="8">
        <f>IFERROR(VLOOKUP($A7,#REF!,10,FALSE),)</f>
        <v>0</v>
      </c>
      <c r="K7" s="8">
        <f>IFERROR(VLOOKUP($A7,#REF!,11,FALSE),)</f>
        <v>0</v>
      </c>
      <c r="L7" s="8">
        <f>IFERROR(VLOOKUP($A7,#REF!,12,FALSE),)</f>
        <v>0</v>
      </c>
      <c r="M7" s="8">
        <f>IFERROR(VLOOKUP($A7,#REF!,13,FALSE),)</f>
        <v>0</v>
      </c>
      <c r="N7" s="8">
        <f>IFERROR(VLOOKUP($A7,#REF!,14,FALSE),)</f>
        <v>0</v>
      </c>
      <c r="O7" s="8">
        <f>IFERROR(VLOOKUP($A7,#REF!,15,FALSE),)</f>
        <v>0</v>
      </c>
      <c r="P7" s="8">
        <f>IFERROR(VLOOKUP($A7,#REF!,16,FALSE),)</f>
        <v>0</v>
      </c>
      <c r="Q7" s="8">
        <f>IFERROR(VLOOKUP($A7,#REF!,17,FALSE),)</f>
        <v>0</v>
      </c>
      <c r="R7" s="8">
        <f>IFERROR(VLOOKUP($A7,#REF!,18,FALSE),)</f>
        <v>0</v>
      </c>
      <c r="S7" s="8">
        <f>IFERROR(VLOOKUP($A7,#REF!,19,FALSE),)</f>
        <v>0</v>
      </c>
      <c r="T7" s="8">
        <f>IFERROR(VLOOKUP($A7,#REF!,20,FALSE),)</f>
        <v>0</v>
      </c>
      <c r="U7" s="8">
        <f>IFERROR(VLOOKUP($A7,#REF!,21,FALSE),)</f>
        <v>0</v>
      </c>
      <c r="V7" s="8">
        <f>IFERROR(VLOOKUP($A7,#REF!,22,FALSE),)</f>
        <v>0</v>
      </c>
      <c r="W7" s="8">
        <f>IFERROR(VLOOKUP($A7,#REF!,23,FALSE),)</f>
        <v>0</v>
      </c>
      <c r="X7" s="8">
        <f>IFERROR(VLOOKUP($A7,#REF!,24,FALSE),)</f>
        <v>0</v>
      </c>
      <c r="Y7" s="8">
        <f>IFERROR(VLOOKUP($A7,#REF!,25,FALSE),)</f>
        <v>0</v>
      </c>
      <c r="Z7" s="8">
        <f>IFERROR(VLOOKUP($A7,#REF!,26,FALSE),)</f>
        <v>0</v>
      </c>
      <c r="AA7" s="8">
        <f>IFERROR(VLOOKUP($A7,#REF!,27,FALSE),)</f>
        <v>0</v>
      </c>
      <c r="AB7" s="8">
        <f>IFERROR(VLOOKUP($A7,#REF!,28,FALSE),)</f>
        <v>0</v>
      </c>
    </row>
    <row r="8" spans="1:28" x14ac:dyDescent="0.2">
      <c r="A8" s="8">
        <f>Data!A359</f>
        <v>0</v>
      </c>
      <c r="B8" s="9">
        <f>IFERROR(VLOOKUP($A8,#REF!,34,FALSE),)</f>
        <v>0</v>
      </c>
      <c r="C8" s="9">
        <f>IFERROR(VLOOKUP($A8,#REF!,2,FALSE),)</f>
        <v>0</v>
      </c>
      <c r="D8" s="9">
        <f>IFERROR(VLOOKUP($A8,#REF!,3,FALSE),)</f>
        <v>0</v>
      </c>
      <c r="E8" s="9">
        <f>IFERROR(VLOOKUP($A8,#REF!,4,FALSE),)</f>
        <v>0</v>
      </c>
      <c r="F8" s="9">
        <f>IFERROR(VLOOKUP($A8,#REF!,6,FALSE),)</f>
        <v>0</v>
      </c>
      <c r="G8" s="9">
        <f>IFERROR(VLOOKUP($A8,#REF!,7,FALSE),)</f>
        <v>0</v>
      </c>
      <c r="H8" s="8">
        <f>IFERROR(VLOOKUP($A8,#REF!,8,FALSE),)</f>
        <v>0</v>
      </c>
      <c r="I8" s="8">
        <f>IFERROR(VLOOKUP($A8,#REF!,9,FALSE),)</f>
        <v>0</v>
      </c>
      <c r="J8" s="8">
        <f>IFERROR(VLOOKUP($A8,#REF!,10,FALSE),)</f>
        <v>0</v>
      </c>
      <c r="K8" s="8">
        <f>IFERROR(VLOOKUP($A8,#REF!,11,FALSE),)</f>
        <v>0</v>
      </c>
      <c r="L8" s="8">
        <f>IFERROR(VLOOKUP($A8,#REF!,12,FALSE),)</f>
        <v>0</v>
      </c>
      <c r="M8" s="8">
        <f>IFERROR(VLOOKUP($A8,#REF!,13,FALSE),)</f>
        <v>0</v>
      </c>
      <c r="N8" s="8">
        <f>IFERROR(VLOOKUP($A8,#REF!,14,FALSE),)</f>
        <v>0</v>
      </c>
      <c r="O8" s="8">
        <f>IFERROR(VLOOKUP($A8,#REF!,15,FALSE),)</f>
        <v>0</v>
      </c>
      <c r="P8" s="8">
        <f>IFERROR(VLOOKUP($A8,#REF!,16,FALSE),)</f>
        <v>0</v>
      </c>
      <c r="Q8" s="8">
        <f>IFERROR(VLOOKUP($A8,#REF!,17,FALSE),)</f>
        <v>0</v>
      </c>
      <c r="R8" s="8">
        <f>IFERROR(VLOOKUP($A8,#REF!,18,FALSE),)</f>
        <v>0</v>
      </c>
      <c r="S8" s="8">
        <f>IFERROR(VLOOKUP($A8,#REF!,19,FALSE),)</f>
        <v>0</v>
      </c>
      <c r="T8" s="8">
        <f>IFERROR(VLOOKUP($A8,#REF!,20,FALSE),)</f>
        <v>0</v>
      </c>
      <c r="U8" s="8">
        <f>IFERROR(VLOOKUP($A8,#REF!,21,FALSE),)</f>
        <v>0</v>
      </c>
      <c r="V8" s="8">
        <f>IFERROR(VLOOKUP($A8,#REF!,22,FALSE),)</f>
        <v>0</v>
      </c>
      <c r="W8" s="8">
        <f>IFERROR(VLOOKUP($A8,#REF!,23,FALSE),)</f>
        <v>0</v>
      </c>
      <c r="X8" s="8">
        <f>IFERROR(VLOOKUP($A8,#REF!,24,FALSE),)</f>
        <v>0</v>
      </c>
      <c r="Y8" s="8">
        <f>IFERROR(VLOOKUP($A8,#REF!,25,FALSE),)</f>
        <v>0</v>
      </c>
      <c r="Z8" s="8">
        <f>IFERROR(VLOOKUP($A8,#REF!,26,FALSE),)</f>
        <v>0</v>
      </c>
      <c r="AA8" s="8">
        <f>IFERROR(VLOOKUP($A8,#REF!,27,FALSE),)</f>
        <v>0</v>
      </c>
      <c r="AB8" s="8">
        <f>IFERROR(VLOOKUP($A8,#REF!,28,FALSE),)</f>
        <v>0</v>
      </c>
    </row>
    <row r="9" spans="1:28" x14ac:dyDescent="0.2">
      <c r="A9" s="8">
        <f>Data!A360</f>
        <v>0</v>
      </c>
      <c r="B9" s="9">
        <f>IFERROR(VLOOKUP($A9,#REF!,34,FALSE),)</f>
        <v>0</v>
      </c>
      <c r="C9" s="9">
        <f>IFERROR(VLOOKUP($A9,#REF!,2,FALSE),)</f>
        <v>0</v>
      </c>
      <c r="D9" s="9">
        <f>IFERROR(VLOOKUP($A9,#REF!,3,FALSE),)</f>
        <v>0</v>
      </c>
      <c r="E9" s="9">
        <f>IFERROR(VLOOKUP($A9,#REF!,4,FALSE),)</f>
        <v>0</v>
      </c>
      <c r="F9" s="9">
        <f>IFERROR(VLOOKUP($A9,#REF!,6,FALSE),)</f>
        <v>0</v>
      </c>
      <c r="G9" s="9">
        <f>IFERROR(VLOOKUP($A9,#REF!,7,FALSE),)</f>
        <v>0</v>
      </c>
      <c r="H9" s="8">
        <f>IFERROR(VLOOKUP($A9,#REF!,8,FALSE),)</f>
        <v>0</v>
      </c>
      <c r="I9" s="8">
        <f>IFERROR(VLOOKUP($A9,#REF!,9,FALSE),)</f>
        <v>0</v>
      </c>
      <c r="J9" s="8">
        <f>IFERROR(VLOOKUP($A9,#REF!,10,FALSE),)</f>
        <v>0</v>
      </c>
      <c r="K9" s="8">
        <f>IFERROR(VLOOKUP($A9,#REF!,11,FALSE),)</f>
        <v>0</v>
      </c>
      <c r="L9" s="8">
        <f>IFERROR(VLOOKUP($A9,#REF!,12,FALSE),)</f>
        <v>0</v>
      </c>
      <c r="M9" s="8">
        <f>IFERROR(VLOOKUP($A9,#REF!,13,FALSE),)</f>
        <v>0</v>
      </c>
      <c r="N9" s="8">
        <f>IFERROR(VLOOKUP($A9,#REF!,14,FALSE),)</f>
        <v>0</v>
      </c>
      <c r="O9" s="8">
        <f>IFERROR(VLOOKUP($A9,#REF!,15,FALSE),)</f>
        <v>0</v>
      </c>
      <c r="P9" s="8">
        <f>IFERROR(VLOOKUP($A9,#REF!,16,FALSE),)</f>
        <v>0</v>
      </c>
      <c r="Q9" s="8">
        <f>IFERROR(VLOOKUP($A9,#REF!,17,FALSE),)</f>
        <v>0</v>
      </c>
      <c r="R9" s="8">
        <f>IFERROR(VLOOKUP($A9,#REF!,18,FALSE),)</f>
        <v>0</v>
      </c>
      <c r="S9" s="8">
        <f>IFERROR(VLOOKUP($A9,#REF!,19,FALSE),)</f>
        <v>0</v>
      </c>
      <c r="T9" s="8">
        <f>IFERROR(VLOOKUP($A9,#REF!,20,FALSE),)</f>
        <v>0</v>
      </c>
      <c r="U9" s="8">
        <f>IFERROR(VLOOKUP($A9,#REF!,21,FALSE),)</f>
        <v>0</v>
      </c>
      <c r="V9" s="8">
        <f>IFERROR(VLOOKUP($A9,#REF!,22,FALSE),)</f>
        <v>0</v>
      </c>
      <c r="W9" s="8">
        <f>IFERROR(VLOOKUP($A9,#REF!,23,FALSE),)</f>
        <v>0</v>
      </c>
      <c r="X9" s="8">
        <f>IFERROR(VLOOKUP($A9,#REF!,24,FALSE),)</f>
        <v>0</v>
      </c>
      <c r="Y9" s="8">
        <f>IFERROR(VLOOKUP($A9,#REF!,25,FALSE),)</f>
        <v>0</v>
      </c>
      <c r="Z9" s="8">
        <f>IFERROR(VLOOKUP($A9,#REF!,26,FALSE),)</f>
        <v>0</v>
      </c>
      <c r="AA9" s="8">
        <f>IFERROR(VLOOKUP($A9,#REF!,27,FALSE),)</f>
        <v>0</v>
      </c>
      <c r="AB9" s="8">
        <f>IFERROR(VLOOKUP($A9,#REF!,28,FALSE),)</f>
        <v>0</v>
      </c>
    </row>
    <row r="10" spans="1:28" x14ac:dyDescent="0.2">
      <c r="A10" s="8">
        <f>Data!A361</f>
        <v>0</v>
      </c>
      <c r="B10" s="9">
        <f>IFERROR(VLOOKUP($A10,#REF!,34,FALSE),)</f>
        <v>0</v>
      </c>
      <c r="C10" s="9">
        <f>IFERROR(VLOOKUP($A10,#REF!,2,FALSE),)</f>
        <v>0</v>
      </c>
      <c r="D10" s="9">
        <f>IFERROR(VLOOKUP($A10,#REF!,3,FALSE),)</f>
        <v>0</v>
      </c>
      <c r="E10" s="9">
        <f>IFERROR(VLOOKUP($A10,#REF!,4,FALSE),)</f>
        <v>0</v>
      </c>
      <c r="F10" s="9">
        <f>IFERROR(VLOOKUP($A10,#REF!,6,FALSE),)</f>
        <v>0</v>
      </c>
      <c r="G10" s="9">
        <f>IFERROR(VLOOKUP($A10,#REF!,7,FALSE),)</f>
        <v>0</v>
      </c>
      <c r="H10" s="8">
        <f>IFERROR(VLOOKUP($A10,#REF!,8,FALSE),)</f>
        <v>0</v>
      </c>
      <c r="I10" s="8">
        <f>IFERROR(VLOOKUP($A10,#REF!,9,FALSE),)</f>
        <v>0</v>
      </c>
      <c r="J10" s="8">
        <f>IFERROR(VLOOKUP($A10,#REF!,10,FALSE),)</f>
        <v>0</v>
      </c>
      <c r="K10" s="8">
        <f>IFERROR(VLOOKUP($A10,#REF!,11,FALSE),)</f>
        <v>0</v>
      </c>
      <c r="L10" s="8">
        <f>IFERROR(VLOOKUP($A10,#REF!,12,FALSE),)</f>
        <v>0</v>
      </c>
      <c r="M10" s="8">
        <f>IFERROR(VLOOKUP($A10,#REF!,13,FALSE),)</f>
        <v>0</v>
      </c>
      <c r="N10" s="8">
        <f>IFERROR(VLOOKUP($A10,#REF!,14,FALSE),)</f>
        <v>0</v>
      </c>
      <c r="O10" s="8">
        <f>IFERROR(VLOOKUP($A10,#REF!,15,FALSE),)</f>
        <v>0</v>
      </c>
      <c r="P10" s="8">
        <f>IFERROR(VLOOKUP($A10,#REF!,16,FALSE),)</f>
        <v>0</v>
      </c>
      <c r="Q10" s="8">
        <f>IFERROR(VLOOKUP($A10,#REF!,17,FALSE),)</f>
        <v>0</v>
      </c>
      <c r="R10" s="8">
        <f>IFERROR(VLOOKUP($A10,#REF!,18,FALSE),)</f>
        <v>0</v>
      </c>
      <c r="S10" s="8">
        <f>IFERROR(VLOOKUP($A10,#REF!,19,FALSE),)</f>
        <v>0</v>
      </c>
      <c r="T10" s="8">
        <f>IFERROR(VLOOKUP($A10,#REF!,20,FALSE),)</f>
        <v>0</v>
      </c>
      <c r="U10" s="8">
        <f>IFERROR(VLOOKUP($A10,#REF!,21,FALSE),)</f>
        <v>0</v>
      </c>
      <c r="V10" s="8">
        <f>IFERROR(VLOOKUP($A10,#REF!,22,FALSE),)</f>
        <v>0</v>
      </c>
      <c r="W10" s="8">
        <f>IFERROR(VLOOKUP($A10,#REF!,23,FALSE),)</f>
        <v>0</v>
      </c>
      <c r="X10" s="8">
        <f>IFERROR(VLOOKUP($A10,#REF!,24,FALSE),)</f>
        <v>0</v>
      </c>
      <c r="Y10" s="8">
        <f>IFERROR(VLOOKUP($A10,#REF!,25,FALSE),)</f>
        <v>0</v>
      </c>
      <c r="Z10" s="8">
        <f>IFERROR(VLOOKUP($A10,#REF!,26,FALSE),)</f>
        <v>0</v>
      </c>
      <c r="AA10" s="8">
        <f>IFERROR(VLOOKUP($A10,#REF!,27,FALSE),)</f>
        <v>0</v>
      </c>
      <c r="AB10" s="8">
        <f>IFERROR(VLOOKUP($A10,#REF!,28,FALSE),)</f>
        <v>0</v>
      </c>
    </row>
    <row r="11" spans="1:28" x14ac:dyDescent="0.2">
      <c r="A11" s="8">
        <f>Data!A362</f>
        <v>0</v>
      </c>
      <c r="B11" s="9">
        <f>IFERROR(VLOOKUP($A11,#REF!,34,FALSE),)</f>
        <v>0</v>
      </c>
      <c r="C11" s="9">
        <f>IFERROR(VLOOKUP($A11,#REF!,2,FALSE),)</f>
        <v>0</v>
      </c>
      <c r="D11" s="9">
        <f>IFERROR(VLOOKUP($A11,#REF!,3,FALSE),)</f>
        <v>0</v>
      </c>
      <c r="E11" s="9">
        <f>IFERROR(VLOOKUP($A11,#REF!,4,FALSE),)</f>
        <v>0</v>
      </c>
      <c r="F11" s="9">
        <f>IFERROR(VLOOKUP($A11,#REF!,6,FALSE),)</f>
        <v>0</v>
      </c>
      <c r="G11" s="9">
        <f>IFERROR(VLOOKUP($A11,#REF!,7,FALSE),)</f>
        <v>0</v>
      </c>
      <c r="H11" s="8">
        <f>IFERROR(VLOOKUP($A11,#REF!,8,FALSE),)</f>
        <v>0</v>
      </c>
      <c r="I11" s="8">
        <f>IFERROR(VLOOKUP($A11,#REF!,9,FALSE),)</f>
        <v>0</v>
      </c>
      <c r="J11" s="8">
        <f>IFERROR(VLOOKUP($A11,#REF!,10,FALSE),)</f>
        <v>0</v>
      </c>
      <c r="K11" s="8">
        <f>IFERROR(VLOOKUP($A11,#REF!,11,FALSE),)</f>
        <v>0</v>
      </c>
      <c r="L11" s="8">
        <f>IFERROR(VLOOKUP($A11,#REF!,12,FALSE),)</f>
        <v>0</v>
      </c>
      <c r="M11" s="8">
        <f>IFERROR(VLOOKUP($A11,#REF!,13,FALSE),)</f>
        <v>0</v>
      </c>
      <c r="N11" s="8">
        <f>IFERROR(VLOOKUP($A11,#REF!,14,FALSE),)</f>
        <v>0</v>
      </c>
      <c r="O11" s="8">
        <f>IFERROR(VLOOKUP($A11,#REF!,15,FALSE),)</f>
        <v>0</v>
      </c>
      <c r="P11" s="8">
        <f>IFERROR(VLOOKUP($A11,#REF!,16,FALSE),)</f>
        <v>0</v>
      </c>
      <c r="Q11" s="8">
        <f>IFERROR(VLOOKUP($A11,#REF!,17,FALSE),)</f>
        <v>0</v>
      </c>
      <c r="R11" s="8">
        <f>IFERROR(VLOOKUP($A11,#REF!,18,FALSE),)</f>
        <v>0</v>
      </c>
      <c r="S11" s="8">
        <f>IFERROR(VLOOKUP($A11,#REF!,19,FALSE),)</f>
        <v>0</v>
      </c>
      <c r="T11" s="8">
        <f>IFERROR(VLOOKUP($A11,#REF!,20,FALSE),)</f>
        <v>0</v>
      </c>
      <c r="U11" s="8">
        <f>IFERROR(VLOOKUP($A11,#REF!,21,FALSE),)</f>
        <v>0</v>
      </c>
      <c r="V11" s="8">
        <f>IFERROR(VLOOKUP($A11,#REF!,22,FALSE),)</f>
        <v>0</v>
      </c>
      <c r="W11" s="8">
        <f>IFERROR(VLOOKUP($A11,#REF!,23,FALSE),)</f>
        <v>0</v>
      </c>
      <c r="X11" s="8">
        <f>IFERROR(VLOOKUP($A11,#REF!,24,FALSE),)</f>
        <v>0</v>
      </c>
      <c r="Y11" s="8">
        <f>IFERROR(VLOOKUP($A11,#REF!,25,FALSE),)</f>
        <v>0</v>
      </c>
      <c r="Z11" s="8">
        <f>IFERROR(VLOOKUP($A11,#REF!,26,FALSE),)</f>
        <v>0</v>
      </c>
      <c r="AA11" s="8">
        <f>IFERROR(VLOOKUP($A11,#REF!,27,FALSE),)</f>
        <v>0</v>
      </c>
      <c r="AB11" s="8">
        <f>IFERROR(VLOOKUP($A11,#REF!,28,FALSE),)</f>
        <v>0</v>
      </c>
    </row>
    <row r="12" spans="1:28" x14ac:dyDescent="0.2">
      <c r="A12" s="8">
        <f>Data!A363</f>
        <v>0</v>
      </c>
      <c r="B12" s="9">
        <f>IFERROR(VLOOKUP($A12,#REF!,34,FALSE),)</f>
        <v>0</v>
      </c>
      <c r="C12" s="9">
        <f>IFERROR(VLOOKUP($A12,#REF!,2,FALSE),)</f>
        <v>0</v>
      </c>
      <c r="D12" s="9">
        <f>IFERROR(VLOOKUP($A12,#REF!,3,FALSE),)</f>
        <v>0</v>
      </c>
      <c r="E12" s="9">
        <f>IFERROR(VLOOKUP($A12,#REF!,4,FALSE),)</f>
        <v>0</v>
      </c>
      <c r="F12" s="9">
        <f>IFERROR(VLOOKUP($A12,#REF!,6,FALSE),)</f>
        <v>0</v>
      </c>
      <c r="G12" s="9">
        <f>IFERROR(VLOOKUP($A12,#REF!,7,FALSE),)</f>
        <v>0</v>
      </c>
      <c r="H12" s="8">
        <f>IFERROR(VLOOKUP($A12,#REF!,8,FALSE),)</f>
        <v>0</v>
      </c>
      <c r="I12" s="8">
        <f>IFERROR(VLOOKUP($A12,#REF!,9,FALSE),)</f>
        <v>0</v>
      </c>
      <c r="J12" s="8">
        <f>IFERROR(VLOOKUP($A12,#REF!,10,FALSE),)</f>
        <v>0</v>
      </c>
      <c r="K12" s="8">
        <f>IFERROR(VLOOKUP($A12,#REF!,11,FALSE),)</f>
        <v>0</v>
      </c>
      <c r="L12" s="8">
        <f>IFERROR(VLOOKUP($A12,#REF!,12,FALSE),)</f>
        <v>0</v>
      </c>
      <c r="M12" s="8">
        <f>IFERROR(VLOOKUP($A12,#REF!,13,FALSE),)</f>
        <v>0</v>
      </c>
      <c r="N12" s="8">
        <f>IFERROR(VLOOKUP($A12,#REF!,14,FALSE),)</f>
        <v>0</v>
      </c>
      <c r="O12" s="8">
        <f>IFERROR(VLOOKUP($A12,#REF!,15,FALSE),)</f>
        <v>0</v>
      </c>
      <c r="P12" s="8">
        <f>IFERROR(VLOOKUP($A12,#REF!,16,FALSE),)</f>
        <v>0</v>
      </c>
      <c r="Q12" s="8">
        <f>IFERROR(VLOOKUP($A12,#REF!,17,FALSE),)</f>
        <v>0</v>
      </c>
      <c r="R12" s="8">
        <f>IFERROR(VLOOKUP($A12,#REF!,18,FALSE),)</f>
        <v>0</v>
      </c>
      <c r="S12" s="8">
        <f>IFERROR(VLOOKUP($A12,#REF!,19,FALSE),)</f>
        <v>0</v>
      </c>
      <c r="T12" s="8">
        <f>IFERROR(VLOOKUP($A12,#REF!,20,FALSE),)</f>
        <v>0</v>
      </c>
      <c r="U12" s="8">
        <f>IFERROR(VLOOKUP($A12,#REF!,21,FALSE),)</f>
        <v>0</v>
      </c>
      <c r="V12" s="8">
        <f>IFERROR(VLOOKUP($A12,#REF!,22,FALSE),)</f>
        <v>0</v>
      </c>
      <c r="W12" s="8">
        <f>IFERROR(VLOOKUP($A12,#REF!,23,FALSE),)</f>
        <v>0</v>
      </c>
      <c r="X12" s="8">
        <f>IFERROR(VLOOKUP($A12,#REF!,24,FALSE),)</f>
        <v>0</v>
      </c>
      <c r="Y12" s="8">
        <f>IFERROR(VLOOKUP($A12,#REF!,25,FALSE),)</f>
        <v>0</v>
      </c>
      <c r="Z12" s="8">
        <f>IFERROR(VLOOKUP($A12,#REF!,26,FALSE),)</f>
        <v>0</v>
      </c>
      <c r="AA12" s="8">
        <f>IFERROR(VLOOKUP($A12,#REF!,27,FALSE),)</f>
        <v>0</v>
      </c>
      <c r="AB12" s="8">
        <f>IFERROR(VLOOKUP($A12,#REF!,28,FALSE),)</f>
        <v>0</v>
      </c>
    </row>
    <row r="13" spans="1:28" x14ac:dyDescent="0.2">
      <c r="A13" s="8">
        <f>Data!A364</f>
        <v>0</v>
      </c>
      <c r="B13" s="9">
        <f>IFERROR(VLOOKUP($A13,#REF!,34,FALSE),)</f>
        <v>0</v>
      </c>
      <c r="C13" s="9">
        <f>IFERROR(VLOOKUP($A13,#REF!,2,FALSE),)</f>
        <v>0</v>
      </c>
      <c r="D13" s="9">
        <f>IFERROR(VLOOKUP($A13,#REF!,3,FALSE),)</f>
        <v>0</v>
      </c>
      <c r="E13" s="9">
        <f>IFERROR(VLOOKUP($A13,#REF!,4,FALSE),)</f>
        <v>0</v>
      </c>
      <c r="F13" s="9">
        <f>IFERROR(VLOOKUP($A13,#REF!,6,FALSE),)</f>
        <v>0</v>
      </c>
      <c r="G13" s="9">
        <f>IFERROR(VLOOKUP($A13,#REF!,7,FALSE),)</f>
        <v>0</v>
      </c>
      <c r="H13" s="8">
        <f>IFERROR(VLOOKUP($A13,#REF!,8,FALSE),)</f>
        <v>0</v>
      </c>
      <c r="I13" s="8">
        <f>IFERROR(VLOOKUP($A13,#REF!,9,FALSE),)</f>
        <v>0</v>
      </c>
      <c r="J13" s="8">
        <f>IFERROR(VLOOKUP($A13,#REF!,10,FALSE),)</f>
        <v>0</v>
      </c>
      <c r="K13" s="8">
        <f>IFERROR(VLOOKUP($A13,#REF!,11,FALSE),)</f>
        <v>0</v>
      </c>
      <c r="L13" s="8">
        <f>IFERROR(VLOOKUP($A13,#REF!,12,FALSE),)</f>
        <v>0</v>
      </c>
      <c r="M13" s="8">
        <f>IFERROR(VLOOKUP($A13,#REF!,13,FALSE),)</f>
        <v>0</v>
      </c>
      <c r="N13" s="8">
        <f>IFERROR(VLOOKUP($A13,#REF!,14,FALSE),)</f>
        <v>0</v>
      </c>
      <c r="O13" s="8">
        <f>IFERROR(VLOOKUP($A13,#REF!,15,FALSE),)</f>
        <v>0</v>
      </c>
      <c r="P13" s="8">
        <f>IFERROR(VLOOKUP($A13,#REF!,16,FALSE),)</f>
        <v>0</v>
      </c>
      <c r="Q13" s="8">
        <f>IFERROR(VLOOKUP($A13,#REF!,17,FALSE),)</f>
        <v>0</v>
      </c>
      <c r="R13" s="8">
        <f>IFERROR(VLOOKUP($A13,#REF!,18,FALSE),)</f>
        <v>0</v>
      </c>
      <c r="S13" s="8">
        <f>IFERROR(VLOOKUP($A13,#REF!,19,FALSE),)</f>
        <v>0</v>
      </c>
      <c r="T13" s="8">
        <f>IFERROR(VLOOKUP($A13,#REF!,20,FALSE),)</f>
        <v>0</v>
      </c>
      <c r="U13" s="8">
        <f>IFERROR(VLOOKUP($A13,#REF!,21,FALSE),)</f>
        <v>0</v>
      </c>
      <c r="V13" s="8">
        <f>IFERROR(VLOOKUP($A13,#REF!,22,FALSE),)</f>
        <v>0</v>
      </c>
      <c r="W13" s="8">
        <f>IFERROR(VLOOKUP($A13,#REF!,23,FALSE),)</f>
        <v>0</v>
      </c>
      <c r="X13" s="8">
        <f>IFERROR(VLOOKUP($A13,#REF!,24,FALSE),)</f>
        <v>0</v>
      </c>
      <c r="Y13" s="8">
        <f>IFERROR(VLOOKUP($A13,#REF!,25,FALSE),)</f>
        <v>0</v>
      </c>
      <c r="Z13" s="8">
        <f>IFERROR(VLOOKUP($A13,#REF!,26,FALSE),)</f>
        <v>0</v>
      </c>
      <c r="AA13" s="8">
        <f>IFERROR(VLOOKUP($A13,#REF!,27,FALSE),)</f>
        <v>0</v>
      </c>
      <c r="AB13" s="8">
        <f>IFERROR(VLOOKUP($A13,#REF!,28,FALSE),)</f>
        <v>0</v>
      </c>
    </row>
    <row r="14" spans="1:28" x14ac:dyDescent="0.2">
      <c r="A14" s="10"/>
    </row>
    <row r="17" spans="21:21" x14ac:dyDescent="0.2">
      <c r="U17" s="1"/>
    </row>
    <row r="18" spans="21:21" x14ac:dyDescent="0.2">
      <c r="U18" s="23"/>
    </row>
    <row r="19" spans="21:21" x14ac:dyDescent="0.2">
      <c r="U19" s="23"/>
    </row>
  </sheetData>
  <pageMargins left="0.7" right="0.7" top="0.75" bottom="0.75" header="0.3" footer="0.3"/>
  <pageSetup scale="87" orientation="landscape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9F3B5-A987-4961-8800-7F2B78DD0330}">
  <sheetPr>
    <tabColor theme="8" tint="0.39997558519241921"/>
    <pageSetUpPr fitToPage="1"/>
  </sheetPr>
  <dimension ref="A1:AB19"/>
  <sheetViews>
    <sheetView workbookViewId="0"/>
  </sheetViews>
  <sheetFormatPr defaultColWidth="9.14453125" defaultRowHeight="15" x14ac:dyDescent="0.2"/>
  <cols>
    <col min="1" max="5" width="8.47265625" customWidth="1"/>
    <col min="6" max="6" width="11.703125" bestFit="1" customWidth="1"/>
    <col min="7" max="7" width="16.6796875" bestFit="1" customWidth="1"/>
    <col min="8" max="8" width="12.23828125" bestFit="1" customWidth="1"/>
    <col min="9" max="11" width="10.22265625" customWidth="1"/>
    <col min="12" max="12" width="9.01171875" customWidth="1"/>
    <col min="13" max="15" width="10.22265625" customWidth="1"/>
    <col min="16" max="16" width="9.01171875" customWidth="1"/>
    <col min="17" max="17" width="9.68359375" customWidth="1"/>
    <col min="18" max="20" width="10.22265625" customWidth="1"/>
    <col min="21" max="21" width="9.68359375" customWidth="1"/>
    <col min="22" max="24" width="10.22265625" customWidth="1"/>
    <col min="25" max="25" width="9.01171875" customWidth="1"/>
    <col min="26" max="28" width="10.22265625" customWidth="1"/>
  </cols>
  <sheetData>
    <row r="1" spans="1:28" ht="19.5" thickBot="1" x14ac:dyDescent="0.3">
      <c r="A1" s="7">
        <f>E4</f>
        <v>0</v>
      </c>
      <c r="B1" s="6"/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0.23</v>
      </c>
      <c r="C3" s="12"/>
      <c r="D3" s="14"/>
      <c r="E3" s="12"/>
      <c r="F3" s="12"/>
      <c r="G3" s="12"/>
      <c r="H3" s="11">
        <f>'Rain Totals'!H2</f>
        <v>0</v>
      </c>
      <c r="I3" s="11">
        <f>'Rain Totals'!I2</f>
        <v>0.03</v>
      </c>
      <c r="J3" s="11">
        <f>'Rain Totals'!J2</f>
        <v>0</v>
      </c>
      <c r="K3" s="11">
        <f>'Rain Totals'!K2</f>
        <v>0</v>
      </c>
      <c r="L3" s="11">
        <f>'Rain Totals'!L2</f>
        <v>0.2</v>
      </c>
      <c r="M3" s="11">
        <f>'Rain Totals'!M2</f>
        <v>0</v>
      </c>
      <c r="N3" s="11">
        <f>'Rain Totals'!N2</f>
        <v>0</v>
      </c>
      <c r="O3" s="11">
        <f>'Rain Totals'!O2</f>
        <v>0</v>
      </c>
      <c r="P3" s="11">
        <f>'Rain Totals'!P2</f>
        <v>0</v>
      </c>
      <c r="Q3" s="11">
        <f>'Rain Totals'!Q2</f>
        <v>0</v>
      </c>
      <c r="R3" s="11">
        <f>'Rain Totals'!R2</f>
        <v>0</v>
      </c>
      <c r="S3" s="11">
        <f>'Rain Totals'!S2</f>
        <v>0</v>
      </c>
      <c r="T3" s="11">
        <f>'Rain Totals'!T2</f>
        <v>0</v>
      </c>
      <c r="U3" s="11">
        <f>'Rain Totals'!U2</f>
        <v>0</v>
      </c>
      <c r="V3" s="11">
        <f>'Rain Totals'!V2</f>
        <v>0</v>
      </c>
      <c r="W3" s="11">
        <f>'Rain Totals'!W2</f>
        <v>0</v>
      </c>
      <c r="X3" s="11">
        <f>'Rain Totals'!X2</f>
        <v>0</v>
      </c>
      <c r="Y3" s="11">
        <f>'Rain Totals'!Y2</f>
        <v>0</v>
      </c>
      <c r="Z3" s="11">
        <f>'Rain Totals'!Z2</f>
        <v>0</v>
      </c>
      <c r="AA3" s="11">
        <f>'Rain Totals'!AA2</f>
        <v>0</v>
      </c>
      <c r="AB3" s="11">
        <f>'Rain Totals'!AB2</f>
        <v>0</v>
      </c>
    </row>
    <row r="4" spans="1:28" x14ac:dyDescent="0.2">
      <c r="A4" s="8" t="str">
        <f>Data!A365</f>
        <v>.ET 36</v>
      </c>
      <c r="B4" s="9">
        <f>IFERROR(VLOOKUP($A4,#REF!,34,FALSE),)</f>
        <v>0</v>
      </c>
      <c r="C4" s="9">
        <f>IFERROR(VLOOKUP($A4,#REF!,2,FALSE),)</f>
        <v>0</v>
      </c>
      <c r="D4" s="9">
        <f>IFERROR(VLOOKUP($A4,#REF!,3,FALSE),)</f>
        <v>0</v>
      </c>
      <c r="E4" s="9">
        <f>IFERROR(VLOOKUP($A4,#REF!,4,FALSE),)</f>
        <v>0</v>
      </c>
      <c r="F4" s="9">
        <f>IFERROR(VLOOKUP($A4,#REF!,6,FALSE),)</f>
        <v>0</v>
      </c>
      <c r="G4" s="9">
        <f>IFERROR(VLOOKUP($A4,#REF!,7,FALSE),)</f>
        <v>0</v>
      </c>
      <c r="H4" s="8">
        <f>IFERROR(VLOOKUP($A4,#REF!,8,FALSE),)</f>
        <v>0</v>
      </c>
      <c r="I4" s="8">
        <f>IFERROR(VLOOKUP($A4,#REF!,9,FALSE),)</f>
        <v>0</v>
      </c>
      <c r="J4" s="8">
        <f>IFERROR(VLOOKUP($A4,#REF!,10,FALSE),)</f>
        <v>0</v>
      </c>
      <c r="K4" s="8">
        <f>IFERROR(VLOOKUP($A4,#REF!,11,FALSE),)</f>
        <v>0</v>
      </c>
      <c r="L4" s="8">
        <f>IFERROR(VLOOKUP($A4,#REF!,12,FALSE),)</f>
        <v>0</v>
      </c>
      <c r="M4" s="8">
        <f>IFERROR(VLOOKUP($A4,#REF!,13,FALSE),)</f>
        <v>0</v>
      </c>
      <c r="N4" s="8">
        <f>IFERROR(VLOOKUP($A4,#REF!,14,FALSE),)</f>
        <v>0</v>
      </c>
      <c r="O4" s="8">
        <f>IFERROR(VLOOKUP($A4,#REF!,15,FALSE),)</f>
        <v>0</v>
      </c>
      <c r="P4" s="8">
        <f>IFERROR(VLOOKUP($A4,#REF!,16,FALSE),)</f>
        <v>0</v>
      </c>
      <c r="Q4" s="8">
        <f>IFERROR(VLOOKUP($A4,#REF!,17,FALSE),)</f>
        <v>0</v>
      </c>
      <c r="R4" s="8">
        <f>IFERROR(VLOOKUP($A4,#REF!,18,FALSE),)</f>
        <v>0</v>
      </c>
      <c r="S4" s="8">
        <f>IFERROR(VLOOKUP($A4,#REF!,19,FALSE),)</f>
        <v>0</v>
      </c>
      <c r="T4" s="8">
        <f>IFERROR(VLOOKUP($A4,#REF!,20,FALSE),)</f>
        <v>0</v>
      </c>
      <c r="U4" s="8">
        <f>IFERROR(VLOOKUP($A4,#REF!,21,FALSE),)</f>
        <v>0</v>
      </c>
      <c r="V4" s="8">
        <f>IFERROR(VLOOKUP($A4,#REF!,22,FALSE),)</f>
        <v>0</v>
      </c>
      <c r="W4" s="8">
        <f>IFERROR(VLOOKUP($A4,#REF!,23,FALSE),)</f>
        <v>0</v>
      </c>
      <c r="X4" s="8">
        <f>IFERROR(VLOOKUP($A4,#REF!,24,FALSE),)</f>
        <v>0</v>
      </c>
      <c r="Y4" s="8">
        <f>IFERROR(VLOOKUP($A4,#REF!,25,FALSE),)</f>
        <v>0</v>
      </c>
      <c r="Z4" s="8">
        <f>IFERROR(VLOOKUP($A4,#REF!,26,FALSE),)</f>
        <v>0</v>
      </c>
      <c r="AA4" s="8">
        <f>IFERROR(VLOOKUP($A4,#REF!,27,FALSE),)</f>
        <v>0</v>
      </c>
      <c r="AB4" s="8">
        <f>IFERROR(VLOOKUP($A4,#REF!,28,FALSE),)</f>
        <v>0</v>
      </c>
    </row>
    <row r="5" spans="1:28" x14ac:dyDescent="0.2">
      <c r="A5" s="8">
        <f>Data!A366</f>
        <v>0</v>
      </c>
      <c r="B5" s="9">
        <f>IFERROR(VLOOKUP($A5,#REF!,34,FALSE),)</f>
        <v>0</v>
      </c>
      <c r="C5" s="9">
        <f>IFERROR(VLOOKUP($A5,#REF!,2,FALSE),)</f>
        <v>0</v>
      </c>
      <c r="D5" s="9">
        <f>IFERROR(VLOOKUP($A5,#REF!,3,FALSE),)</f>
        <v>0</v>
      </c>
      <c r="E5" s="9">
        <f>IFERROR(VLOOKUP($A5,#REF!,4,FALSE),)</f>
        <v>0</v>
      </c>
      <c r="F5" s="9">
        <f>IFERROR(VLOOKUP($A5,#REF!,6,FALSE),)</f>
        <v>0</v>
      </c>
      <c r="G5" s="9">
        <f>IFERROR(VLOOKUP($A5,#REF!,7,FALSE),)</f>
        <v>0</v>
      </c>
      <c r="H5" s="8">
        <f>IFERROR(VLOOKUP($A5,#REF!,8,FALSE),)</f>
        <v>0</v>
      </c>
      <c r="I5" s="8">
        <f>IFERROR(VLOOKUP($A5,#REF!,9,FALSE),)</f>
        <v>0</v>
      </c>
      <c r="J5" s="8">
        <f>IFERROR(VLOOKUP($A5,#REF!,10,FALSE),)</f>
        <v>0</v>
      </c>
      <c r="K5" s="8">
        <f>IFERROR(VLOOKUP($A5,#REF!,11,FALSE),)</f>
        <v>0</v>
      </c>
      <c r="L5" s="8">
        <f>IFERROR(VLOOKUP($A5,#REF!,12,FALSE),)</f>
        <v>0</v>
      </c>
      <c r="M5" s="8">
        <f>IFERROR(VLOOKUP($A5,#REF!,13,FALSE),)</f>
        <v>0</v>
      </c>
      <c r="N5" s="8">
        <f>IFERROR(VLOOKUP($A5,#REF!,14,FALSE),)</f>
        <v>0</v>
      </c>
      <c r="O5" s="8">
        <f>IFERROR(VLOOKUP($A5,#REF!,15,FALSE),)</f>
        <v>0</v>
      </c>
      <c r="P5" s="8">
        <f>IFERROR(VLOOKUP($A5,#REF!,16,FALSE),)</f>
        <v>0</v>
      </c>
      <c r="Q5" s="8">
        <f>IFERROR(VLOOKUP($A5,#REF!,17,FALSE),)</f>
        <v>0</v>
      </c>
      <c r="R5" s="8">
        <f>IFERROR(VLOOKUP($A5,#REF!,18,FALSE),)</f>
        <v>0</v>
      </c>
      <c r="S5" s="8">
        <f>IFERROR(VLOOKUP($A5,#REF!,19,FALSE),)</f>
        <v>0</v>
      </c>
      <c r="T5" s="8">
        <f>IFERROR(VLOOKUP($A5,#REF!,20,FALSE),)</f>
        <v>0</v>
      </c>
      <c r="U5" s="8">
        <f>IFERROR(VLOOKUP($A5,#REF!,21,FALSE),)</f>
        <v>0</v>
      </c>
      <c r="V5" s="8">
        <f>IFERROR(VLOOKUP($A5,#REF!,22,FALSE),)</f>
        <v>0</v>
      </c>
      <c r="W5" s="8">
        <f>IFERROR(VLOOKUP($A5,#REF!,23,FALSE),)</f>
        <v>0</v>
      </c>
      <c r="X5" s="8">
        <f>IFERROR(VLOOKUP($A5,#REF!,24,FALSE),)</f>
        <v>0</v>
      </c>
      <c r="Y5" s="8">
        <f>IFERROR(VLOOKUP($A5,#REF!,25,FALSE),)</f>
        <v>0</v>
      </c>
      <c r="Z5" s="8">
        <f>IFERROR(VLOOKUP($A5,#REF!,26,FALSE),)</f>
        <v>0</v>
      </c>
      <c r="AA5" s="8">
        <f>IFERROR(VLOOKUP($A5,#REF!,27,FALSE),)</f>
        <v>0</v>
      </c>
      <c r="AB5" s="8">
        <f>IFERROR(VLOOKUP($A5,#REF!,28,FALSE),)</f>
        <v>0</v>
      </c>
    </row>
    <row r="6" spans="1:28" x14ac:dyDescent="0.2">
      <c r="A6" s="8">
        <f>Data!A367</f>
        <v>0</v>
      </c>
      <c r="B6" s="9">
        <f>IFERROR(VLOOKUP($A6,#REF!,34,FALSE),)</f>
        <v>0</v>
      </c>
      <c r="C6" s="9">
        <f>IFERROR(VLOOKUP($A6,#REF!,2,FALSE),)</f>
        <v>0</v>
      </c>
      <c r="D6" s="9">
        <f>IFERROR(VLOOKUP($A6,#REF!,3,FALSE),)</f>
        <v>0</v>
      </c>
      <c r="E6" s="9">
        <f>IFERROR(VLOOKUP($A6,#REF!,4,FALSE),)</f>
        <v>0</v>
      </c>
      <c r="F6" s="9">
        <f>IFERROR(VLOOKUP($A6,#REF!,6,FALSE),)</f>
        <v>0</v>
      </c>
      <c r="G6" s="9">
        <f>IFERROR(VLOOKUP($A6,#REF!,7,FALSE),)</f>
        <v>0</v>
      </c>
      <c r="H6" s="8">
        <f>IFERROR(VLOOKUP($A6,#REF!,8,FALSE),)</f>
        <v>0</v>
      </c>
      <c r="I6" s="8">
        <f>IFERROR(VLOOKUP($A6,#REF!,9,FALSE),)</f>
        <v>0</v>
      </c>
      <c r="J6" s="8">
        <f>IFERROR(VLOOKUP($A6,#REF!,10,FALSE),)</f>
        <v>0</v>
      </c>
      <c r="K6" s="8">
        <f>IFERROR(VLOOKUP($A6,#REF!,11,FALSE),)</f>
        <v>0</v>
      </c>
      <c r="L6" s="8">
        <f>IFERROR(VLOOKUP($A6,#REF!,12,FALSE),)</f>
        <v>0</v>
      </c>
      <c r="M6" s="8">
        <f>IFERROR(VLOOKUP($A6,#REF!,13,FALSE),)</f>
        <v>0</v>
      </c>
      <c r="N6" s="8">
        <f>IFERROR(VLOOKUP($A6,#REF!,14,FALSE),)</f>
        <v>0</v>
      </c>
      <c r="O6" s="8">
        <f>IFERROR(VLOOKUP($A6,#REF!,15,FALSE),)</f>
        <v>0</v>
      </c>
      <c r="P6" s="8">
        <f>IFERROR(VLOOKUP($A6,#REF!,16,FALSE),)</f>
        <v>0</v>
      </c>
      <c r="Q6" s="8">
        <f>IFERROR(VLOOKUP($A6,#REF!,17,FALSE),)</f>
        <v>0</v>
      </c>
      <c r="R6" s="8">
        <f>IFERROR(VLOOKUP($A6,#REF!,18,FALSE),)</f>
        <v>0</v>
      </c>
      <c r="S6" s="8">
        <f>IFERROR(VLOOKUP($A6,#REF!,19,FALSE),)</f>
        <v>0</v>
      </c>
      <c r="T6" s="8">
        <f>IFERROR(VLOOKUP($A6,#REF!,20,FALSE),)</f>
        <v>0</v>
      </c>
      <c r="U6" s="8">
        <f>IFERROR(VLOOKUP($A6,#REF!,21,FALSE),)</f>
        <v>0</v>
      </c>
      <c r="V6" s="8">
        <f>IFERROR(VLOOKUP($A6,#REF!,22,FALSE),)</f>
        <v>0</v>
      </c>
      <c r="W6" s="8">
        <f>IFERROR(VLOOKUP($A6,#REF!,23,FALSE),)</f>
        <v>0</v>
      </c>
      <c r="X6" s="8">
        <f>IFERROR(VLOOKUP($A6,#REF!,24,FALSE),)</f>
        <v>0</v>
      </c>
      <c r="Y6" s="8">
        <f>IFERROR(VLOOKUP($A6,#REF!,25,FALSE),)</f>
        <v>0</v>
      </c>
      <c r="Z6" s="8">
        <f>IFERROR(VLOOKUP($A6,#REF!,26,FALSE),)</f>
        <v>0</v>
      </c>
      <c r="AA6" s="8">
        <f>IFERROR(VLOOKUP($A6,#REF!,27,FALSE),)</f>
        <v>0</v>
      </c>
      <c r="AB6" s="8">
        <f>IFERROR(VLOOKUP($A6,#REF!,28,FALSE),)</f>
        <v>0</v>
      </c>
    </row>
    <row r="7" spans="1:28" x14ac:dyDescent="0.2">
      <c r="A7" s="8">
        <f>Data!A368</f>
        <v>0</v>
      </c>
      <c r="B7" s="9">
        <f>IFERROR(VLOOKUP($A7,#REF!,34,FALSE),)</f>
        <v>0</v>
      </c>
      <c r="C7" s="9">
        <f>IFERROR(VLOOKUP($A7,#REF!,2,FALSE),)</f>
        <v>0</v>
      </c>
      <c r="D7" s="9">
        <f>IFERROR(VLOOKUP($A7,#REF!,3,FALSE),)</f>
        <v>0</v>
      </c>
      <c r="E7" s="9">
        <f>IFERROR(VLOOKUP($A7,#REF!,4,FALSE),)</f>
        <v>0</v>
      </c>
      <c r="F7" s="9">
        <f>IFERROR(VLOOKUP($A7,#REF!,6,FALSE),)</f>
        <v>0</v>
      </c>
      <c r="G7" s="9">
        <f>IFERROR(VLOOKUP($A7,#REF!,7,FALSE),)</f>
        <v>0</v>
      </c>
      <c r="H7" s="8">
        <f>IFERROR(VLOOKUP($A7,#REF!,8,FALSE),)</f>
        <v>0</v>
      </c>
      <c r="I7" s="8">
        <f>IFERROR(VLOOKUP($A7,#REF!,9,FALSE),)</f>
        <v>0</v>
      </c>
      <c r="J7" s="8">
        <f>IFERROR(VLOOKUP($A7,#REF!,10,FALSE),)</f>
        <v>0</v>
      </c>
      <c r="K7" s="8">
        <f>IFERROR(VLOOKUP($A7,#REF!,11,FALSE),)</f>
        <v>0</v>
      </c>
      <c r="L7" s="8">
        <f>IFERROR(VLOOKUP($A7,#REF!,12,FALSE),)</f>
        <v>0</v>
      </c>
      <c r="M7" s="8">
        <f>IFERROR(VLOOKUP($A7,#REF!,13,FALSE),)</f>
        <v>0</v>
      </c>
      <c r="N7" s="8">
        <f>IFERROR(VLOOKUP($A7,#REF!,14,FALSE),)</f>
        <v>0</v>
      </c>
      <c r="O7" s="8">
        <f>IFERROR(VLOOKUP($A7,#REF!,15,FALSE),)</f>
        <v>0</v>
      </c>
      <c r="P7" s="8">
        <f>IFERROR(VLOOKUP($A7,#REF!,16,FALSE),)</f>
        <v>0</v>
      </c>
      <c r="Q7" s="8">
        <f>IFERROR(VLOOKUP($A7,#REF!,17,FALSE),)</f>
        <v>0</v>
      </c>
      <c r="R7" s="8">
        <f>IFERROR(VLOOKUP($A7,#REF!,18,FALSE),)</f>
        <v>0</v>
      </c>
      <c r="S7" s="8">
        <f>IFERROR(VLOOKUP($A7,#REF!,19,FALSE),)</f>
        <v>0</v>
      </c>
      <c r="T7" s="8">
        <f>IFERROR(VLOOKUP($A7,#REF!,20,FALSE),)</f>
        <v>0</v>
      </c>
      <c r="U7" s="8">
        <f>IFERROR(VLOOKUP($A7,#REF!,21,FALSE),)</f>
        <v>0</v>
      </c>
      <c r="V7" s="8">
        <f>IFERROR(VLOOKUP($A7,#REF!,22,FALSE),)</f>
        <v>0</v>
      </c>
      <c r="W7" s="8">
        <f>IFERROR(VLOOKUP($A7,#REF!,23,FALSE),)</f>
        <v>0</v>
      </c>
      <c r="X7" s="8">
        <f>IFERROR(VLOOKUP($A7,#REF!,24,FALSE),)</f>
        <v>0</v>
      </c>
      <c r="Y7" s="8">
        <f>IFERROR(VLOOKUP($A7,#REF!,25,FALSE),)</f>
        <v>0</v>
      </c>
      <c r="Z7" s="8">
        <f>IFERROR(VLOOKUP($A7,#REF!,26,FALSE),)</f>
        <v>0</v>
      </c>
      <c r="AA7" s="8">
        <f>IFERROR(VLOOKUP($A7,#REF!,27,FALSE),)</f>
        <v>0</v>
      </c>
      <c r="AB7" s="8">
        <f>IFERROR(VLOOKUP($A7,#REF!,28,FALSE),)</f>
        <v>0</v>
      </c>
    </row>
    <row r="8" spans="1:28" x14ac:dyDescent="0.2">
      <c r="A8" s="8">
        <f>Data!A369</f>
        <v>0</v>
      </c>
      <c r="B8" s="9">
        <f>IFERROR(VLOOKUP($A8,#REF!,34,FALSE),)</f>
        <v>0</v>
      </c>
      <c r="C8" s="9">
        <f>IFERROR(VLOOKUP($A8,#REF!,2,FALSE),)</f>
        <v>0</v>
      </c>
      <c r="D8" s="9">
        <f>IFERROR(VLOOKUP($A8,#REF!,3,FALSE),)</f>
        <v>0</v>
      </c>
      <c r="E8" s="9">
        <f>IFERROR(VLOOKUP($A8,#REF!,4,FALSE),)</f>
        <v>0</v>
      </c>
      <c r="F8" s="9">
        <f>IFERROR(VLOOKUP($A8,#REF!,6,FALSE),)</f>
        <v>0</v>
      </c>
      <c r="G8" s="9">
        <f>IFERROR(VLOOKUP($A8,#REF!,7,FALSE),)</f>
        <v>0</v>
      </c>
      <c r="H8" s="8">
        <f>IFERROR(VLOOKUP($A8,#REF!,8,FALSE),)</f>
        <v>0</v>
      </c>
      <c r="I8" s="8">
        <f>IFERROR(VLOOKUP($A8,#REF!,9,FALSE),)</f>
        <v>0</v>
      </c>
      <c r="J8" s="8">
        <f>IFERROR(VLOOKUP($A8,#REF!,10,FALSE),)</f>
        <v>0</v>
      </c>
      <c r="K8" s="8">
        <f>IFERROR(VLOOKUP($A8,#REF!,11,FALSE),)</f>
        <v>0</v>
      </c>
      <c r="L8" s="8">
        <f>IFERROR(VLOOKUP($A8,#REF!,12,FALSE),)</f>
        <v>0</v>
      </c>
      <c r="M8" s="8">
        <f>IFERROR(VLOOKUP($A8,#REF!,13,FALSE),)</f>
        <v>0</v>
      </c>
      <c r="N8" s="8">
        <f>IFERROR(VLOOKUP($A8,#REF!,14,FALSE),)</f>
        <v>0</v>
      </c>
      <c r="O8" s="8">
        <f>IFERROR(VLOOKUP($A8,#REF!,15,FALSE),)</f>
        <v>0</v>
      </c>
      <c r="P8" s="8">
        <f>IFERROR(VLOOKUP($A8,#REF!,16,FALSE),)</f>
        <v>0</v>
      </c>
      <c r="Q8" s="8">
        <f>IFERROR(VLOOKUP($A8,#REF!,17,FALSE),)</f>
        <v>0</v>
      </c>
      <c r="R8" s="8">
        <f>IFERROR(VLOOKUP($A8,#REF!,18,FALSE),)</f>
        <v>0</v>
      </c>
      <c r="S8" s="8">
        <f>IFERROR(VLOOKUP($A8,#REF!,19,FALSE),)</f>
        <v>0</v>
      </c>
      <c r="T8" s="8">
        <f>IFERROR(VLOOKUP($A8,#REF!,20,FALSE),)</f>
        <v>0</v>
      </c>
      <c r="U8" s="8">
        <f>IFERROR(VLOOKUP($A8,#REF!,21,FALSE),)</f>
        <v>0</v>
      </c>
      <c r="V8" s="8">
        <f>IFERROR(VLOOKUP($A8,#REF!,22,FALSE),)</f>
        <v>0</v>
      </c>
      <c r="W8" s="8">
        <f>IFERROR(VLOOKUP($A8,#REF!,23,FALSE),)</f>
        <v>0</v>
      </c>
      <c r="X8" s="8">
        <f>IFERROR(VLOOKUP($A8,#REF!,24,FALSE),)</f>
        <v>0</v>
      </c>
      <c r="Y8" s="8">
        <f>IFERROR(VLOOKUP($A8,#REF!,25,FALSE),)</f>
        <v>0</v>
      </c>
      <c r="Z8" s="8">
        <f>IFERROR(VLOOKUP($A8,#REF!,26,FALSE),)</f>
        <v>0</v>
      </c>
      <c r="AA8" s="8">
        <f>IFERROR(VLOOKUP($A8,#REF!,27,FALSE),)</f>
        <v>0</v>
      </c>
      <c r="AB8" s="8">
        <f>IFERROR(VLOOKUP($A8,#REF!,28,FALSE),)</f>
        <v>0</v>
      </c>
    </row>
    <row r="9" spans="1:28" x14ac:dyDescent="0.2">
      <c r="A9" s="8">
        <f>Data!A370</f>
        <v>0</v>
      </c>
      <c r="B9" s="9">
        <f>IFERROR(VLOOKUP($A9,#REF!,34,FALSE),)</f>
        <v>0</v>
      </c>
      <c r="C9" s="9">
        <f>IFERROR(VLOOKUP($A9,#REF!,2,FALSE),)</f>
        <v>0</v>
      </c>
      <c r="D9" s="9">
        <f>IFERROR(VLOOKUP($A9,#REF!,3,FALSE),)</f>
        <v>0</v>
      </c>
      <c r="E9" s="9">
        <f>IFERROR(VLOOKUP($A9,#REF!,4,FALSE),)</f>
        <v>0</v>
      </c>
      <c r="F9" s="9">
        <f>IFERROR(VLOOKUP($A9,#REF!,6,FALSE),)</f>
        <v>0</v>
      </c>
      <c r="G9" s="9">
        <f>IFERROR(VLOOKUP($A9,#REF!,7,FALSE),)</f>
        <v>0</v>
      </c>
      <c r="H9" s="8">
        <f>IFERROR(VLOOKUP($A9,#REF!,8,FALSE),)</f>
        <v>0</v>
      </c>
      <c r="I9" s="8">
        <f>IFERROR(VLOOKUP($A9,#REF!,9,FALSE),)</f>
        <v>0</v>
      </c>
      <c r="J9" s="8">
        <f>IFERROR(VLOOKUP($A9,#REF!,10,FALSE),)</f>
        <v>0</v>
      </c>
      <c r="K9" s="8">
        <f>IFERROR(VLOOKUP($A9,#REF!,11,FALSE),)</f>
        <v>0</v>
      </c>
      <c r="L9" s="8">
        <f>IFERROR(VLOOKUP($A9,#REF!,12,FALSE),)</f>
        <v>0</v>
      </c>
      <c r="M9" s="8">
        <f>IFERROR(VLOOKUP($A9,#REF!,13,FALSE),)</f>
        <v>0</v>
      </c>
      <c r="N9" s="8">
        <f>IFERROR(VLOOKUP($A9,#REF!,14,FALSE),)</f>
        <v>0</v>
      </c>
      <c r="O9" s="8">
        <f>IFERROR(VLOOKUP($A9,#REF!,15,FALSE),)</f>
        <v>0</v>
      </c>
      <c r="P9" s="8">
        <f>IFERROR(VLOOKUP($A9,#REF!,16,FALSE),)</f>
        <v>0</v>
      </c>
      <c r="Q9" s="8">
        <f>IFERROR(VLOOKUP($A9,#REF!,17,FALSE),)</f>
        <v>0</v>
      </c>
      <c r="R9" s="8">
        <f>IFERROR(VLOOKUP($A9,#REF!,18,FALSE),)</f>
        <v>0</v>
      </c>
      <c r="S9" s="8">
        <f>IFERROR(VLOOKUP($A9,#REF!,19,FALSE),)</f>
        <v>0</v>
      </c>
      <c r="T9" s="8">
        <f>IFERROR(VLOOKUP($A9,#REF!,20,FALSE),)</f>
        <v>0</v>
      </c>
      <c r="U9" s="8">
        <f>IFERROR(VLOOKUP($A9,#REF!,21,FALSE),)</f>
        <v>0</v>
      </c>
      <c r="V9" s="8">
        <f>IFERROR(VLOOKUP($A9,#REF!,22,FALSE),)</f>
        <v>0</v>
      </c>
      <c r="W9" s="8">
        <f>IFERROR(VLOOKUP($A9,#REF!,23,FALSE),)</f>
        <v>0</v>
      </c>
      <c r="X9" s="8">
        <f>IFERROR(VLOOKUP($A9,#REF!,24,FALSE),)</f>
        <v>0</v>
      </c>
      <c r="Y9" s="8">
        <f>IFERROR(VLOOKUP($A9,#REF!,25,FALSE),)</f>
        <v>0</v>
      </c>
      <c r="Z9" s="8">
        <f>IFERROR(VLOOKUP($A9,#REF!,26,FALSE),)</f>
        <v>0</v>
      </c>
      <c r="AA9" s="8">
        <f>IFERROR(VLOOKUP($A9,#REF!,27,FALSE),)</f>
        <v>0</v>
      </c>
      <c r="AB9" s="8">
        <f>IFERROR(VLOOKUP($A9,#REF!,28,FALSE),)</f>
        <v>0</v>
      </c>
    </row>
    <row r="10" spans="1:28" x14ac:dyDescent="0.2">
      <c r="A10" s="8">
        <f>Data!A371</f>
        <v>0</v>
      </c>
      <c r="B10" s="9">
        <f>IFERROR(VLOOKUP($A10,#REF!,34,FALSE),)</f>
        <v>0</v>
      </c>
      <c r="C10" s="9">
        <f>IFERROR(VLOOKUP($A10,#REF!,2,FALSE),)</f>
        <v>0</v>
      </c>
      <c r="D10" s="9">
        <f>IFERROR(VLOOKUP($A10,#REF!,3,FALSE),)</f>
        <v>0</v>
      </c>
      <c r="E10" s="9">
        <f>IFERROR(VLOOKUP($A10,#REF!,4,FALSE),)</f>
        <v>0</v>
      </c>
      <c r="F10" s="9">
        <f>IFERROR(VLOOKUP($A10,#REF!,6,FALSE),)</f>
        <v>0</v>
      </c>
      <c r="G10" s="9">
        <f>IFERROR(VLOOKUP($A10,#REF!,7,FALSE),)</f>
        <v>0</v>
      </c>
      <c r="H10" s="8">
        <f>IFERROR(VLOOKUP($A10,#REF!,8,FALSE),)</f>
        <v>0</v>
      </c>
      <c r="I10" s="8">
        <f>IFERROR(VLOOKUP($A10,#REF!,9,FALSE),)</f>
        <v>0</v>
      </c>
      <c r="J10" s="8">
        <f>IFERROR(VLOOKUP($A10,#REF!,10,FALSE),)</f>
        <v>0</v>
      </c>
      <c r="K10" s="8">
        <f>IFERROR(VLOOKUP($A10,#REF!,11,FALSE),)</f>
        <v>0</v>
      </c>
      <c r="L10" s="8">
        <f>IFERROR(VLOOKUP($A10,#REF!,12,FALSE),)</f>
        <v>0</v>
      </c>
      <c r="M10" s="8">
        <f>IFERROR(VLOOKUP($A10,#REF!,13,FALSE),)</f>
        <v>0</v>
      </c>
      <c r="N10" s="8">
        <f>IFERROR(VLOOKUP($A10,#REF!,14,FALSE),)</f>
        <v>0</v>
      </c>
      <c r="O10" s="8">
        <f>IFERROR(VLOOKUP($A10,#REF!,15,FALSE),)</f>
        <v>0</v>
      </c>
      <c r="P10" s="8">
        <f>IFERROR(VLOOKUP($A10,#REF!,16,FALSE),)</f>
        <v>0</v>
      </c>
      <c r="Q10" s="8">
        <f>IFERROR(VLOOKUP($A10,#REF!,17,FALSE),)</f>
        <v>0</v>
      </c>
      <c r="R10" s="8">
        <f>IFERROR(VLOOKUP($A10,#REF!,18,FALSE),)</f>
        <v>0</v>
      </c>
      <c r="S10" s="8">
        <f>IFERROR(VLOOKUP($A10,#REF!,19,FALSE),)</f>
        <v>0</v>
      </c>
      <c r="T10" s="8">
        <f>IFERROR(VLOOKUP($A10,#REF!,20,FALSE),)</f>
        <v>0</v>
      </c>
      <c r="U10" s="8">
        <f>IFERROR(VLOOKUP($A10,#REF!,21,FALSE),)</f>
        <v>0</v>
      </c>
      <c r="V10" s="8">
        <f>IFERROR(VLOOKUP($A10,#REF!,22,FALSE),)</f>
        <v>0</v>
      </c>
      <c r="W10" s="8">
        <f>IFERROR(VLOOKUP($A10,#REF!,23,FALSE),)</f>
        <v>0</v>
      </c>
      <c r="X10" s="8">
        <f>IFERROR(VLOOKUP($A10,#REF!,24,FALSE),)</f>
        <v>0</v>
      </c>
      <c r="Y10" s="8">
        <f>IFERROR(VLOOKUP($A10,#REF!,25,FALSE),)</f>
        <v>0</v>
      </c>
      <c r="Z10" s="8">
        <f>IFERROR(VLOOKUP($A10,#REF!,26,FALSE),)</f>
        <v>0</v>
      </c>
      <c r="AA10" s="8">
        <f>IFERROR(VLOOKUP($A10,#REF!,27,FALSE),)</f>
        <v>0</v>
      </c>
      <c r="AB10" s="8">
        <f>IFERROR(VLOOKUP($A10,#REF!,28,FALSE),)</f>
        <v>0</v>
      </c>
    </row>
    <row r="11" spans="1:28" x14ac:dyDescent="0.2">
      <c r="A11" s="8">
        <f>Data!A372</f>
        <v>0</v>
      </c>
      <c r="B11" s="9">
        <f>IFERROR(VLOOKUP($A11,#REF!,34,FALSE),)</f>
        <v>0</v>
      </c>
      <c r="C11" s="9">
        <f>IFERROR(VLOOKUP($A11,#REF!,2,FALSE),)</f>
        <v>0</v>
      </c>
      <c r="D11" s="9">
        <f>IFERROR(VLOOKUP($A11,#REF!,3,FALSE),)</f>
        <v>0</v>
      </c>
      <c r="E11" s="9">
        <f>IFERROR(VLOOKUP($A11,#REF!,4,FALSE),)</f>
        <v>0</v>
      </c>
      <c r="F11" s="9">
        <f>IFERROR(VLOOKUP($A11,#REF!,6,FALSE),)</f>
        <v>0</v>
      </c>
      <c r="G11" s="9">
        <f>IFERROR(VLOOKUP($A11,#REF!,7,FALSE),)</f>
        <v>0</v>
      </c>
      <c r="H11" s="8">
        <f>IFERROR(VLOOKUP($A11,#REF!,8,FALSE),)</f>
        <v>0</v>
      </c>
      <c r="I11" s="8">
        <f>IFERROR(VLOOKUP($A11,#REF!,9,FALSE),)</f>
        <v>0</v>
      </c>
      <c r="J11" s="8">
        <f>IFERROR(VLOOKUP($A11,#REF!,10,FALSE),)</f>
        <v>0</v>
      </c>
      <c r="K11" s="8">
        <f>IFERROR(VLOOKUP($A11,#REF!,11,FALSE),)</f>
        <v>0</v>
      </c>
      <c r="L11" s="8">
        <f>IFERROR(VLOOKUP($A11,#REF!,12,FALSE),)</f>
        <v>0</v>
      </c>
      <c r="M11" s="8">
        <f>IFERROR(VLOOKUP($A11,#REF!,13,FALSE),)</f>
        <v>0</v>
      </c>
      <c r="N11" s="8">
        <f>IFERROR(VLOOKUP($A11,#REF!,14,FALSE),)</f>
        <v>0</v>
      </c>
      <c r="O11" s="8">
        <f>IFERROR(VLOOKUP($A11,#REF!,15,FALSE),)</f>
        <v>0</v>
      </c>
      <c r="P11" s="8">
        <f>IFERROR(VLOOKUP($A11,#REF!,16,FALSE),)</f>
        <v>0</v>
      </c>
      <c r="Q11" s="8">
        <f>IFERROR(VLOOKUP($A11,#REF!,17,FALSE),)</f>
        <v>0</v>
      </c>
      <c r="R11" s="8">
        <f>IFERROR(VLOOKUP($A11,#REF!,18,FALSE),)</f>
        <v>0</v>
      </c>
      <c r="S11" s="8">
        <f>IFERROR(VLOOKUP($A11,#REF!,19,FALSE),)</f>
        <v>0</v>
      </c>
      <c r="T11" s="8">
        <f>IFERROR(VLOOKUP($A11,#REF!,20,FALSE),)</f>
        <v>0</v>
      </c>
      <c r="U11" s="8">
        <f>IFERROR(VLOOKUP($A11,#REF!,21,FALSE),)</f>
        <v>0</v>
      </c>
      <c r="V11" s="8">
        <f>IFERROR(VLOOKUP($A11,#REF!,22,FALSE),)</f>
        <v>0</v>
      </c>
      <c r="W11" s="8">
        <f>IFERROR(VLOOKUP($A11,#REF!,23,FALSE),)</f>
        <v>0</v>
      </c>
      <c r="X11" s="8">
        <f>IFERROR(VLOOKUP($A11,#REF!,24,FALSE),)</f>
        <v>0</v>
      </c>
      <c r="Y11" s="8">
        <f>IFERROR(VLOOKUP($A11,#REF!,25,FALSE),)</f>
        <v>0</v>
      </c>
      <c r="Z11" s="8">
        <f>IFERROR(VLOOKUP($A11,#REF!,26,FALSE),)</f>
        <v>0</v>
      </c>
      <c r="AA11" s="8">
        <f>IFERROR(VLOOKUP($A11,#REF!,27,FALSE),)</f>
        <v>0</v>
      </c>
      <c r="AB11" s="8">
        <f>IFERROR(VLOOKUP($A11,#REF!,28,FALSE),)</f>
        <v>0</v>
      </c>
    </row>
    <row r="12" spans="1:28" x14ac:dyDescent="0.2">
      <c r="A12" s="8">
        <f>Data!A373</f>
        <v>0</v>
      </c>
      <c r="B12" s="9">
        <f>IFERROR(VLOOKUP($A12,#REF!,34,FALSE),)</f>
        <v>0</v>
      </c>
      <c r="C12" s="9">
        <f>IFERROR(VLOOKUP($A12,#REF!,2,FALSE),)</f>
        <v>0</v>
      </c>
      <c r="D12" s="9">
        <f>IFERROR(VLOOKUP($A12,#REF!,3,FALSE),)</f>
        <v>0</v>
      </c>
      <c r="E12" s="9">
        <f>IFERROR(VLOOKUP($A12,#REF!,4,FALSE),)</f>
        <v>0</v>
      </c>
      <c r="F12" s="9">
        <f>IFERROR(VLOOKUP($A12,#REF!,6,FALSE),)</f>
        <v>0</v>
      </c>
      <c r="G12" s="9">
        <f>IFERROR(VLOOKUP($A12,#REF!,7,FALSE),)</f>
        <v>0</v>
      </c>
      <c r="H12" s="8">
        <f>IFERROR(VLOOKUP($A12,#REF!,8,FALSE),)</f>
        <v>0</v>
      </c>
      <c r="I12" s="8">
        <f>IFERROR(VLOOKUP($A12,#REF!,9,FALSE),)</f>
        <v>0</v>
      </c>
      <c r="J12" s="8">
        <f>IFERROR(VLOOKUP($A12,#REF!,10,FALSE),)</f>
        <v>0</v>
      </c>
      <c r="K12" s="8">
        <f>IFERROR(VLOOKUP($A12,#REF!,11,FALSE),)</f>
        <v>0</v>
      </c>
      <c r="L12" s="8">
        <f>IFERROR(VLOOKUP($A12,#REF!,12,FALSE),)</f>
        <v>0</v>
      </c>
      <c r="M12" s="8">
        <f>IFERROR(VLOOKUP($A12,#REF!,13,FALSE),)</f>
        <v>0</v>
      </c>
      <c r="N12" s="8">
        <f>IFERROR(VLOOKUP($A12,#REF!,14,FALSE),)</f>
        <v>0</v>
      </c>
      <c r="O12" s="8">
        <f>IFERROR(VLOOKUP($A12,#REF!,15,FALSE),)</f>
        <v>0</v>
      </c>
      <c r="P12" s="8">
        <f>IFERROR(VLOOKUP($A12,#REF!,16,FALSE),)</f>
        <v>0</v>
      </c>
      <c r="Q12" s="8">
        <f>IFERROR(VLOOKUP($A12,#REF!,17,FALSE),)</f>
        <v>0</v>
      </c>
      <c r="R12" s="8">
        <f>IFERROR(VLOOKUP($A12,#REF!,18,FALSE),)</f>
        <v>0</v>
      </c>
      <c r="S12" s="8">
        <f>IFERROR(VLOOKUP($A12,#REF!,19,FALSE),)</f>
        <v>0</v>
      </c>
      <c r="T12" s="8">
        <f>IFERROR(VLOOKUP($A12,#REF!,20,FALSE),)</f>
        <v>0</v>
      </c>
      <c r="U12" s="8">
        <f>IFERROR(VLOOKUP($A12,#REF!,21,FALSE),)</f>
        <v>0</v>
      </c>
      <c r="V12" s="8">
        <f>IFERROR(VLOOKUP($A12,#REF!,22,FALSE),)</f>
        <v>0</v>
      </c>
      <c r="W12" s="8">
        <f>IFERROR(VLOOKUP($A12,#REF!,23,FALSE),)</f>
        <v>0</v>
      </c>
      <c r="X12" s="8">
        <f>IFERROR(VLOOKUP($A12,#REF!,24,FALSE),)</f>
        <v>0</v>
      </c>
      <c r="Y12" s="8">
        <f>IFERROR(VLOOKUP($A12,#REF!,25,FALSE),)</f>
        <v>0</v>
      </c>
      <c r="Z12" s="8">
        <f>IFERROR(VLOOKUP($A12,#REF!,26,FALSE),)</f>
        <v>0</v>
      </c>
      <c r="AA12" s="8">
        <f>IFERROR(VLOOKUP($A12,#REF!,27,FALSE),)</f>
        <v>0</v>
      </c>
      <c r="AB12" s="8">
        <f>IFERROR(VLOOKUP($A12,#REF!,28,FALSE),)</f>
        <v>0</v>
      </c>
    </row>
    <row r="13" spans="1:28" x14ac:dyDescent="0.2">
      <c r="A13" s="8">
        <f>Data!A374</f>
        <v>0</v>
      </c>
      <c r="B13" s="9">
        <f>IFERROR(VLOOKUP($A13,#REF!,34,FALSE),)</f>
        <v>0</v>
      </c>
      <c r="C13" s="9">
        <f>IFERROR(VLOOKUP($A13,#REF!,2,FALSE),)</f>
        <v>0</v>
      </c>
      <c r="D13" s="9">
        <f>IFERROR(VLOOKUP($A13,#REF!,3,FALSE),)</f>
        <v>0</v>
      </c>
      <c r="E13" s="9">
        <f>IFERROR(VLOOKUP($A13,#REF!,4,FALSE),)</f>
        <v>0</v>
      </c>
      <c r="F13" s="9">
        <f>IFERROR(VLOOKUP($A13,#REF!,6,FALSE),)</f>
        <v>0</v>
      </c>
      <c r="G13" s="9">
        <f>IFERROR(VLOOKUP($A13,#REF!,7,FALSE),)</f>
        <v>0</v>
      </c>
      <c r="H13" s="8">
        <f>IFERROR(VLOOKUP($A13,#REF!,8,FALSE),)</f>
        <v>0</v>
      </c>
      <c r="I13" s="8">
        <f>IFERROR(VLOOKUP($A13,#REF!,9,FALSE),)</f>
        <v>0</v>
      </c>
      <c r="J13" s="8">
        <f>IFERROR(VLOOKUP($A13,#REF!,10,FALSE),)</f>
        <v>0</v>
      </c>
      <c r="K13" s="8">
        <f>IFERROR(VLOOKUP($A13,#REF!,11,FALSE),)</f>
        <v>0</v>
      </c>
      <c r="L13" s="8">
        <f>IFERROR(VLOOKUP($A13,#REF!,12,FALSE),)</f>
        <v>0</v>
      </c>
      <c r="M13" s="8">
        <f>IFERROR(VLOOKUP($A13,#REF!,13,FALSE),)</f>
        <v>0</v>
      </c>
      <c r="N13" s="8">
        <f>IFERROR(VLOOKUP($A13,#REF!,14,FALSE),)</f>
        <v>0</v>
      </c>
      <c r="O13" s="8">
        <f>IFERROR(VLOOKUP($A13,#REF!,15,FALSE),)</f>
        <v>0</v>
      </c>
      <c r="P13" s="8">
        <f>IFERROR(VLOOKUP($A13,#REF!,16,FALSE),)</f>
        <v>0</v>
      </c>
      <c r="Q13" s="8">
        <f>IFERROR(VLOOKUP($A13,#REF!,17,FALSE),)</f>
        <v>0</v>
      </c>
      <c r="R13" s="8">
        <f>IFERROR(VLOOKUP($A13,#REF!,18,FALSE),)</f>
        <v>0</v>
      </c>
      <c r="S13" s="8">
        <f>IFERROR(VLOOKUP($A13,#REF!,19,FALSE),)</f>
        <v>0</v>
      </c>
      <c r="T13" s="8">
        <f>IFERROR(VLOOKUP($A13,#REF!,20,FALSE),)</f>
        <v>0</v>
      </c>
      <c r="U13" s="8">
        <f>IFERROR(VLOOKUP($A13,#REF!,21,FALSE),)</f>
        <v>0</v>
      </c>
      <c r="V13" s="8">
        <f>IFERROR(VLOOKUP($A13,#REF!,22,FALSE),)</f>
        <v>0</v>
      </c>
      <c r="W13" s="8">
        <f>IFERROR(VLOOKUP($A13,#REF!,23,FALSE),)</f>
        <v>0</v>
      </c>
      <c r="X13" s="8">
        <f>IFERROR(VLOOKUP($A13,#REF!,24,FALSE),)</f>
        <v>0</v>
      </c>
      <c r="Y13" s="8">
        <f>IFERROR(VLOOKUP($A13,#REF!,25,FALSE),)</f>
        <v>0</v>
      </c>
      <c r="Z13" s="8">
        <f>IFERROR(VLOOKUP($A13,#REF!,26,FALSE),)</f>
        <v>0</v>
      </c>
      <c r="AA13" s="8">
        <f>IFERROR(VLOOKUP($A13,#REF!,27,FALSE),)</f>
        <v>0</v>
      </c>
      <c r="AB13" s="8">
        <f>IFERROR(VLOOKUP($A13,#REF!,28,FALSE),)</f>
        <v>0</v>
      </c>
    </row>
    <row r="14" spans="1:28" x14ac:dyDescent="0.2">
      <c r="A14" s="10"/>
    </row>
    <row r="17" spans="21:21" x14ac:dyDescent="0.2">
      <c r="U17" s="1"/>
    </row>
    <row r="18" spans="21:21" x14ac:dyDescent="0.2">
      <c r="U18" s="23"/>
    </row>
    <row r="19" spans="21:21" x14ac:dyDescent="0.2">
      <c r="U19" s="23"/>
    </row>
  </sheetData>
  <pageMargins left="0.7" right="0.7" top="0.75" bottom="0.75" header="0.3" footer="0.3"/>
  <pageSetup scale="87" orientation="landscape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1EA59-B775-4F59-8BB3-0C6E7AFDB711}">
  <sheetPr>
    <tabColor theme="8" tint="0.39997558519241921"/>
    <pageSetUpPr fitToPage="1"/>
  </sheetPr>
  <dimension ref="A1:AB19"/>
  <sheetViews>
    <sheetView workbookViewId="0"/>
  </sheetViews>
  <sheetFormatPr defaultColWidth="9.14453125" defaultRowHeight="15" x14ac:dyDescent="0.2"/>
  <cols>
    <col min="1" max="5" width="8.47265625" customWidth="1"/>
    <col min="6" max="6" width="11.703125" bestFit="1" customWidth="1"/>
    <col min="7" max="7" width="16.6796875" bestFit="1" customWidth="1"/>
    <col min="8" max="8" width="12.23828125" bestFit="1" customWidth="1"/>
    <col min="9" max="11" width="10.22265625" customWidth="1"/>
    <col min="12" max="12" width="9.01171875" customWidth="1"/>
    <col min="13" max="15" width="10.22265625" customWidth="1"/>
    <col min="16" max="16" width="9.01171875" customWidth="1"/>
    <col min="17" max="17" width="9.68359375" customWidth="1"/>
    <col min="18" max="20" width="10.22265625" customWidth="1"/>
    <col min="21" max="21" width="9.68359375" customWidth="1"/>
    <col min="22" max="24" width="10.22265625" customWidth="1"/>
    <col min="25" max="25" width="9.01171875" customWidth="1"/>
    <col min="26" max="28" width="10.22265625" customWidth="1"/>
  </cols>
  <sheetData>
    <row r="1" spans="1:28" ht="19.5" thickBot="1" x14ac:dyDescent="0.3">
      <c r="A1" s="7">
        <f>E4</f>
        <v>0</v>
      </c>
      <c r="B1" s="6"/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0.23</v>
      </c>
      <c r="C3" s="12"/>
      <c r="D3" s="14"/>
      <c r="E3" s="12"/>
      <c r="F3" s="12"/>
      <c r="G3" s="12"/>
      <c r="H3" s="11">
        <f>'Rain Totals'!H2</f>
        <v>0</v>
      </c>
      <c r="I3" s="11">
        <f>'Rain Totals'!I2</f>
        <v>0.03</v>
      </c>
      <c r="J3" s="11">
        <f>'Rain Totals'!J2</f>
        <v>0</v>
      </c>
      <c r="K3" s="11">
        <f>'Rain Totals'!K2</f>
        <v>0</v>
      </c>
      <c r="L3" s="11">
        <f>'Rain Totals'!L2</f>
        <v>0.2</v>
      </c>
      <c r="M3" s="11">
        <f>'Rain Totals'!M2</f>
        <v>0</v>
      </c>
      <c r="N3" s="11">
        <f>'Rain Totals'!N2</f>
        <v>0</v>
      </c>
      <c r="O3" s="11">
        <f>'Rain Totals'!O2</f>
        <v>0</v>
      </c>
      <c r="P3" s="11">
        <f>'Rain Totals'!P2</f>
        <v>0</v>
      </c>
      <c r="Q3" s="11">
        <f>'Rain Totals'!Q2</f>
        <v>0</v>
      </c>
      <c r="R3" s="11">
        <f>'Rain Totals'!R2</f>
        <v>0</v>
      </c>
      <c r="S3" s="11">
        <f>'Rain Totals'!S2</f>
        <v>0</v>
      </c>
      <c r="T3" s="11">
        <f>'Rain Totals'!T2</f>
        <v>0</v>
      </c>
      <c r="U3" s="11">
        <f>'Rain Totals'!U2</f>
        <v>0</v>
      </c>
      <c r="V3" s="11">
        <f>'Rain Totals'!V2</f>
        <v>0</v>
      </c>
      <c r="W3" s="11">
        <f>'Rain Totals'!W2</f>
        <v>0</v>
      </c>
      <c r="X3" s="11">
        <f>'Rain Totals'!X2</f>
        <v>0</v>
      </c>
      <c r="Y3" s="11">
        <f>'Rain Totals'!Y2</f>
        <v>0</v>
      </c>
      <c r="Z3" s="11">
        <f>'Rain Totals'!Z2</f>
        <v>0</v>
      </c>
      <c r="AA3" s="11">
        <f>'Rain Totals'!AA2</f>
        <v>0</v>
      </c>
      <c r="AB3" s="11">
        <f>'Rain Totals'!AB2</f>
        <v>0</v>
      </c>
    </row>
    <row r="4" spans="1:28" x14ac:dyDescent="0.2">
      <c r="A4" s="8" t="str">
        <f>Data!A375</f>
        <v>.ET 37</v>
      </c>
      <c r="B4" s="9">
        <f>IFERROR(VLOOKUP($A4,#REF!,34,FALSE),)</f>
        <v>0</v>
      </c>
      <c r="C4" s="9">
        <f>IFERROR(VLOOKUP($A4,#REF!,2,FALSE),)</f>
        <v>0</v>
      </c>
      <c r="D4" s="9">
        <f>IFERROR(VLOOKUP($A4,#REF!,3,FALSE),)</f>
        <v>0</v>
      </c>
      <c r="E4" s="9">
        <f>IFERROR(VLOOKUP($A4,#REF!,4,FALSE),)</f>
        <v>0</v>
      </c>
      <c r="F4" s="9">
        <f>IFERROR(VLOOKUP($A4,#REF!,6,FALSE),)</f>
        <v>0</v>
      </c>
      <c r="G4" s="9">
        <f>IFERROR(VLOOKUP($A4,#REF!,7,FALSE),)</f>
        <v>0</v>
      </c>
      <c r="H4" s="8">
        <f>IFERROR(VLOOKUP($A4,#REF!,8,FALSE),)</f>
        <v>0</v>
      </c>
      <c r="I4" s="8">
        <f>IFERROR(VLOOKUP($A4,#REF!,9,FALSE),)</f>
        <v>0</v>
      </c>
      <c r="J4" s="8">
        <f>IFERROR(VLOOKUP($A4,#REF!,10,FALSE),)</f>
        <v>0</v>
      </c>
      <c r="K4" s="8">
        <f>IFERROR(VLOOKUP($A4,#REF!,11,FALSE),)</f>
        <v>0</v>
      </c>
      <c r="L4" s="8">
        <f>IFERROR(VLOOKUP($A4,#REF!,12,FALSE),)</f>
        <v>0</v>
      </c>
      <c r="M4" s="8">
        <f>IFERROR(VLOOKUP($A4,#REF!,13,FALSE),)</f>
        <v>0</v>
      </c>
      <c r="N4" s="8">
        <f>IFERROR(VLOOKUP($A4,#REF!,14,FALSE),)</f>
        <v>0</v>
      </c>
      <c r="O4" s="8">
        <f>IFERROR(VLOOKUP($A4,#REF!,15,FALSE),)</f>
        <v>0</v>
      </c>
      <c r="P4" s="8">
        <f>IFERROR(VLOOKUP($A4,#REF!,16,FALSE),)</f>
        <v>0</v>
      </c>
      <c r="Q4" s="8">
        <f>IFERROR(VLOOKUP($A4,#REF!,17,FALSE),)</f>
        <v>0</v>
      </c>
      <c r="R4" s="8">
        <f>IFERROR(VLOOKUP($A4,#REF!,18,FALSE),)</f>
        <v>0</v>
      </c>
      <c r="S4" s="8">
        <f>IFERROR(VLOOKUP($A4,#REF!,19,FALSE),)</f>
        <v>0</v>
      </c>
      <c r="T4" s="8">
        <f>IFERROR(VLOOKUP($A4,#REF!,20,FALSE),)</f>
        <v>0</v>
      </c>
      <c r="U4" s="8">
        <f>IFERROR(VLOOKUP($A4,#REF!,21,FALSE),)</f>
        <v>0</v>
      </c>
      <c r="V4" s="8">
        <f>IFERROR(VLOOKUP($A4,#REF!,22,FALSE),)</f>
        <v>0</v>
      </c>
      <c r="W4" s="8">
        <f>IFERROR(VLOOKUP($A4,#REF!,23,FALSE),)</f>
        <v>0</v>
      </c>
      <c r="X4" s="8">
        <f>IFERROR(VLOOKUP($A4,#REF!,24,FALSE),)</f>
        <v>0</v>
      </c>
      <c r="Y4" s="8">
        <f>IFERROR(VLOOKUP($A4,#REF!,25,FALSE),)</f>
        <v>0</v>
      </c>
      <c r="Z4" s="8">
        <f>IFERROR(VLOOKUP($A4,#REF!,26,FALSE),)</f>
        <v>0</v>
      </c>
      <c r="AA4" s="8">
        <f>IFERROR(VLOOKUP($A4,#REF!,27,FALSE),)</f>
        <v>0</v>
      </c>
      <c r="AB4" s="8">
        <f>IFERROR(VLOOKUP($A4,#REF!,28,FALSE),)</f>
        <v>0</v>
      </c>
    </row>
    <row r="5" spans="1:28" x14ac:dyDescent="0.2">
      <c r="A5" s="8">
        <f>Data!A376</f>
        <v>0</v>
      </c>
      <c r="B5" s="9">
        <f>IFERROR(VLOOKUP($A5,#REF!,34,FALSE),)</f>
        <v>0</v>
      </c>
      <c r="C5" s="9">
        <f>IFERROR(VLOOKUP($A5,#REF!,2,FALSE),)</f>
        <v>0</v>
      </c>
      <c r="D5" s="9">
        <f>IFERROR(VLOOKUP($A5,#REF!,3,FALSE),)</f>
        <v>0</v>
      </c>
      <c r="E5" s="9">
        <f>IFERROR(VLOOKUP($A5,#REF!,4,FALSE),)</f>
        <v>0</v>
      </c>
      <c r="F5" s="9">
        <f>IFERROR(VLOOKUP($A5,#REF!,6,FALSE),)</f>
        <v>0</v>
      </c>
      <c r="G5" s="9">
        <f>IFERROR(VLOOKUP($A5,#REF!,7,FALSE),)</f>
        <v>0</v>
      </c>
      <c r="H5" s="8">
        <f>IFERROR(VLOOKUP($A5,#REF!,8,FALSE),)</f>
        <v>0</v>
      </c>
      <c r="I5" s="8">
        <f>IFERROR(VLOOKUP($A5,#REF!,9,FALSE),)</f>
        <v>0</v>
      </c>
      <c r="J5" s="8">
        <f>IFERROR(VLOOKUP($A5,#REF!,10,FALSE),)</f>
        <v>0</v>
      </c>
      <c r="K5" s="8">
        <f>IFERROR(VLOOKUP($A5,#REF!,11,FALSE),)</f>
        <v>0</v>
      </c>
      <c r="L5" s="8">
        <f>IFERROR(VLOOKUP($A5,#REF!,12,FALSE),)</f>
        <v>0</v>
      </c>
      <c r="M5" s="8">
        <f>IFERROR(VLOOKUP($A5,#REF!,13,FALSE),)</f>
        <v>0</v>
      </c>
      <c r="N5" s="8">
        <f>IFERROR(VLOOKUP($A5,#REF!,14,FALSE),)</f>
        <v>0</v>
      </c>
      <c r="O5" s="8">
        <f>IFERROR(VLOOKUP($A5,#REF!,15,FALSE),)</f>
        <v>0</v>
      </c>
      <c r="P5" s="8">
        <f>IFERROR(VLOOKUP($A5,#REF!,16,FALSE),)</f>
        <v>0</v>
      </c>
      <c r="Q5" s="8">
        <f>IFERROR(VLOOKUP($A5,#REF!,17,FALSE),)</f>
        <v>0</v>
      </c>
      <c r="R5" s="8">
        <f>IFERROR(VLOOKUP($A5,#REF!,18,FALSE),)</f>
        <v>0</v>
      </c>
      <c r="S5" s="8">
        <f>IFERROR(VLOOKUP($A5,#REF!,19,FALSE),)</f>
        <v>0</v>
      </c>
      <c r="T5" s="8">
        <f>IFERROR(VLOOKUP($A5,#REF!,20,FALSE),)</f>
        <v>0</v>
      </c>
      <c r="U5" s="8">
        <f>IFERROR(VLOOKUP($A5,#REF!,21,FALSE),)</f>
        <v>0</v>
      </c>
      <c r="V5" s="8">
        <f>IFERROR(VLOOKUP($A5,#REF!,22,FALSE),)</f>
        <v>0</v>
      </c>
      <c r="W5" s="8">
        <f>IFERROR(VLOOKUP($A5,#REF!,23,FALSE),)</f>
        <v>0</v>
      </c>
      <c r="X5" s="8">
        <f>IFERROR(VLOOKUP($A5,#REF!,24,FALSE),)</f>
        <v>0</v>
      </c>
      <c r="Y5" s="8">
        <f>IFERROR(VLOOKUP($A5,#REF!,25,FALSE),)</f>
        <v>0</v>
      </c>
      <c r="Z5" s="8">
        <f>IFERROR(VLOOKUP($A5,#REF!,26,FALSE),)</f>
        <v>0</v>
      </c>
      <c r="AA5" s="8">
        <f>IFERROR(VLOOKUP($A5,#REF!,27,FALSE),)</f>
        <v>0</v>
      </c>
      <c r="AB5" s="8">
        <f>IFERROR(VLOOKUP($A5,#REF!,28,FALSE),)</f>
        <v>0</v>
      </c>
    </row>
    <row r="6" spans="1:28" x14ac:dyDescent="0.2">
      <c r="A6" s="8">
        <f>Data!A377</f>
        <v>0</v>
      </c>
      <c r="B6" s="9">
        <f>IFERROR(VLOOKUP($A6,#REF!,34,FALSE),)</f>
        <v>0</v>
      </c>
      <c r="C6" s="9">
        <f>IFERROR(VLOOKUP($A6,#REF!,2,FALSE),)</f>
        <v>0</v>
      </c>
      <c r="D6" s="9">
        <f>IFERROR(VLOOKUP($A6,#REF!,3,FALSE),)</f>
        <v>0</v>
      </c>
      <c r="E6" s="9">
        <f>IFERROR(VLOOKUP($A6,#REF!,4,FALSE),)</f>
        <v>0</v>
      </c>
      <c r="F6" s="9">
        <f>IFERROR(VLOOKUP($A6,#REF!,6,FALSE),)</f>
        <v>0</v>
      </c>
      <c r="G6" s="9">
        <f>IFERROR(VLOOKUP($A6,#REF!,7,FALSE),)</f>
        <v>0</v>
      </c>
      <c r="H6" s="8">
        <f>IFERROR(VLOOKUP($A6,#REF!,8,FALSE),)</f>
        <v>0</v>
      </c>
      <c r="I6" s="8">
        <f>IFERROR(VLOOKUP($A6,#REF!,9,FALSE),)</f>
        <v>0</v>
      </c>
      <c r="J6" s="8">
        <f>IFERROR(VLOOKUP($A6,#REF!,10,FALSE),)</f>
        <v>0</v>
      </c>
      <c r="K6" s="8">
        <f>IFERROR(VLOOKUP($A6,#REF!,11,FALSE),)</f>
        <v>0</v>
      </c>
      <c r="L6" s="8">
        <f>IFERROR(VLOOKUP($A6,#REF!,12,FALSE),)</f>
        <v>0</v>
      </c>
      <c r="M6" s="8">
        <f>IFERROR(VLOOKUP($A6,#REF!,13,FALSE),)</f>
        <v>0</v>
      </c>
      <c r="N6" s="8">
        <f>IFERROR(VLOOKUP($A6,#REF!,14,FALSE),)</f>
        <v>0</v>
      </c>
      <c r="O6" s="8">
        <f>IFERROR(VLOOKUP($A6,#REF!,15,FALSE),)</f>
        <v>0</v>
      </c>
      <c r="P6" s="8">
        <f>IFERROR(VLOOKUP($A6,#REF!,16,FALSE),)</f>
        <v>0</v>
      </c>
      <c r="Q6" s="8">
        <f>IFERROR(VLOOKUP($A6,#REF!,17,FALSE),)</f>
        <v>0</v>
      </c>
      <c r="R6" s="8">
        <f>IFERROR(VLOOKUP($A6,#REF!,18,FALSE),)</f>
        <v>0</v>
      </c>
      <c r="S6" s="8">
        <f>IFERROR(VLOOKUP($A6,#REF!,19,FALSE),)</f>
        <v>0</v>
      </c>
      <c r="T6" s="8">
        <f>IFERROR(VLOOKUP($A6,#REF!,20,FALSE),)</f>
        <v>0</v>
      </c>
      <c r="U6" s="8">
        <f>IFERROR(VLOOKUP($A6,#REF!,21,FALSE),)</f>
        <v>0</v>
      </c>
      <c r="V6" s="8">
        <f>IFERROR(VLOOKUP($A6,#REF!,22,FALSE),)</f>
        <v>0</v>
      </c>
      <c r="W6" s="8">
        <f>IFERROR(VLOOKUP($A6,#REF!,23,FALSE),)</f>
        <v>0</v>
      </c>
      <c r="X6" s="8">
        <f>IFERROR(VLOOKUP($A6,#REF!,24,FALSE),)</f>
        <v>0</v>
      </c>
      <c r="Y6" s="8">
        <f>IFERROR(VLOOKUP($A6,#REF!,25,FALSE),)</f>
        <v>0</v>
      </c>
      <c r="Z6" s="8">
        <f>IFERROR(VLOOKUP($A6,#REF!,26,FALSE),)</f>
        <v>0</v>
      </c>
      <c r="AA6" s="8">
        <f>IFERROR(VLOOKUP($A6,#REF!,27,FALSE),)</f>
        <v>0</v>
      </c>
      <c r="AB6" s="8">
        <f>IFERROR(VLOOKUP($A6,#REF!,28,FALSE),)</f>
        <v>0</v>
      </c>
    </row>
    <row r="7" spans="1:28" x14ac:dyDescent="0.2">
      <c r="A7" s="8">
        <f>Data!A378</f>
        <v>0</v>
      </c>
      <c r="B7" s="9">
        <f>IFERROR(VLOOKUP($A7,#REF!,34,FALSE),)</f>
        <v>0</v>
      </c>
      <c r="C7" s="9">
        <f>IFERROR(VLOOKUP($A7,#REF!,2,FALSE),)</f>
        <v>0</v>
      </c>
      <c r="D7" s="9">
        <f>IFERROR(VLOOKUP($A7,#REF!,3,FALSE),)</f>
        <v>0</v>
      </c>
      <c r="E7" s="9">
        <f>IFERROR(VLOOKUP($A7,#REF!,4,FALSE),)</f>
        <v>0</v>
      </c>
      <c r="F7" s="9">
        <f>IFERROR(VLOOKUP($A7,#REF!,6,FALSE),)</f>
        <v>0</v>
      </c>
      <c r="G7" s="9">
        <f>IFERROR(VLOOKUP($A7,#REF!,7,FALSE),)</f>
        <v>0</v>
      </c>
      <c r="H7" s="8">
        <f>IFERROR(VLOOKUP($A7,#REF!,8,FALSE),)</f>
        <v>0</v>
      </c>
      <c r="I7" s="8">
        <f>IFERROR(VLOOKUP($A7,#REF!,9,FALSE),)</f>
        <v>0</v>
      </c>
      <c r="J7" s="8">
        <f>IFERROR(VLOOKUP($A7,#REF!,10,FALSE),)</f>
        <v>0</v>
      </c>
      <c r="K7" s="8">
        <f>IFERROR(VLOOKUP($A7,#REF!,11,FALSE),)</f>
        <v>0</v>
      </c>
      <c r="L7" s="8">
        <f>IFERROR(VLOOKUP($A7,#REF!,12,FALSE),)</f>
        <v>0</v>
      </c>
      <c r="M7" s="8">
        <f>IFERROR(VLOOKUP($A7,#REF!,13,FALSE),)</f>
        <v>0</v>
      </c>
      <c r="N7" s="8">
        <f>IFERROR(VLOOKUP($A7,#REF!,14,FALSE),)</f>
        <v>0</v>
      </c>
      <c r="O7" s="8">
        <f>IFERROR(VLOOKUP($A7,#REF!,15,FALSE),)</f>
        <v>0</v>
      </c>
      <c r="P7" s="8">
        <f>IFERROR(VLOOKUP($A7,#REF!,16,FALSE),)</f>
        <v>0</v>
      </c>
      <c r="Q7" s="8">
        <f>IFERROR(VLOOKUP($A7,#REF!,17,FALSE),)</f>
        <v>0</v>
      </c>
      <c r="R7" s="8">
        <f>IFERROR(VLOOKUP($A7,#REF!,18,FALSE),)</f>
        <v>0</v>
      </c>
      <c r="S7" s="8">
        <f>IFERROR(VLOOKUP($A7,#REF!,19,FALSE),)</f>
        <v>0</v>
      </c>
      <c r="T7" s="8">
        <f>IFERROR(VLOOKUP($A7,#REF!,20,FALSE),)</f>
        <v>0</v>
      </c>
      <c r="U7" s="8">
        <f>IFERROR(VLOOKUP($A7,#REF!,21,FALSE),)</f>
        <v>0</v>
      </c>
      <c r="V7" s="8">
        <f>IFERROR(VLOOKUP($A7,#REF!,22,FALSE),)</f>
        <v>0</v>
      </c>
      <c r="W7" s="8">
        <f>IFERROR(VLOOKUP($A7,#REF!,23,FALSE),)</f>
        <v>0</v>
      </c>
      <c r="X7" s="8">
        <f>IFERROR(VLOOKUP($A7,#REF!,24,FALSE),)</f>
        <v>0</v>
      </c>
      <c r="Y7" s="8">
        <f>IFERROR(VLOOKUP($A7,#REF!,25,FALSE),)</f>
        <v>0</v>
      </c>
      <c r="Z7" s="8">
        <f>IFERROR(VLOOKUP($A7,#REF!,26,FALSE),)</f>
        <v>0</v>
      </c>
      <c r="AA7" s="8">
        <f>IFERROR(VLOOKUP($A7,#REF!,27,FALSE),)</f>
        <v>0</v>
      </c>
      <c r="AB7" s="8">
        <f>IFERROR(VLOOKUP($A7,#REF!,28,FALSE),)</f>
        <v>0</v>
      </c>
    </row>
    <row r="8" spans="1:28" x14ac:dyDescent="0.2">
      <c r="A8" s="8">
        <f>Data!A379</f>
        <v>0</v>
      </c>
      <c r="B8" s="9">
        <f>IFERROR(VLOOKUP($A8,#REF!,34,FALSE),)</f>
        <v>0</v>
      </c>
      <c r="C8" s="9">
        <f>IFERROR(VLOOKUP($A8,#REF!,2,FALSE),)</f>
        <v>0</v>
      </c>
      <c r="D8" s="9">
        <f>IFERROR(VLOOKUP($A8,#REF!,3,FALSE),)</f>
        <v>0</v>
      </c>
      <c r="E8" s="9">
        <f>IFERROR(VLOOKUP($A8,#REF!,4,FALSE),)</f>
        <v>0</v>
      </c>
      <c r="F8" s="9">
        <f>IFERROR(VLOOKUP($A8,#REF!,6,FALSE),)</f>
        <v>0</v>
      </c>
      <c r="G8" s="9">
        <f>IFERROR(VLOOKUP($A8,#REF!,7,FALSE),)</f>
        <v>0</v>
      </c>
      <c r="H8" s="8">
        <f>IFERROR(VLOOKUP($A8,#REF!,8,FALSE),)</f>
        <v>0</v>
      </c>
      <c r="I8" s="8">
        <f>IFERROR(VLOOKUP($A8,#REF!,9,FALSE),)</f>
        <v>0</v>
      </c>
      <c r="J8" s="8">
        <f>IFERROR(VLOOKUP($A8,#REF!,10,FALSE),)</f>
        <v>0</v>
      </c>
      <c r="K8" s="8">
        <f>IFERROR(VLOOKUP($A8,#REF!,11,FALSE),)</f>
        <v>0</v>
      </c>
      <c r="L8" s="8">
        <f>IFERROR(VLOOKUP($A8,#REF!,12,FALSE),)</f>
        <v>0</v>
      </c>
      <c r="M8" s="8">
        <f>IFERROR(VLOOKUP($A8,#REF!,13,FALSE),)</f>
        <v>0</v>
      </c>
      <c r="N8" s="8">
        <f>IFERROR(VLOOKUP($A8,#REF!,14,FALSE),)</f>
        <v>0</v>
      </c>
      <c r="O8" s="8">
        <f>IFERROR(VLOOKUP($A8,#REF!,15,FALSE),)</f>
        <v>0</v>
      </c>
      <c r="P8" s="8">
        <f>IFERROR(VLOOKUP($A8,#REF!,16,FALSE),)</f>
        <v>0</v>
      </c>
      <c r="Q8" s="8">
        <f>IFERROR(VLOOKUP($A8,#REF!,17,FALSE),)</f>
        <v>0</v>
      </c>
      <c r="R8" s="8">
        <f>IFERROR(VLOOKUP($A8,#REF!,18,FALSE),)</f>
        <v>0</v>
      </c>
      <c r="S8" s="8">
        <f>IFERROR(VLOOKUP($A8,#REF!,19,FALSE),)</f>
        <v>0</v>
      </c>
      <c r="T8" s="8">
        <f>IFERROR(VLOOKUP($A8,#REF!,20,FALSE),)</f>
        <v>0</v>
      </c>
      <c r="U8" s="8">
        <f>IFERROR(VLOOKUP($A8,#REF!,21,FALSE),)</f>
        <v>0</v>
      </c>
      <c r="V8" s="8">
        <f>IFERROR(VLOOKUP($A8,#REF!,22,FALSE),)</f>
        <v>0</v>
      </c>
      <c r="W8" s="8">
        <f>IFERROR(VLOOKUP($A8,#REF!,23,FALSE),)</f>
        <v>0</v>
      </c>
      <c r="X8" s="8">
        <f>IFERROR(VLOOKUP($A8,#REF!,24,FALSE),)</f>
        <v>0</v>
      </c>
      <c r="Y8" s="8">
        <f>IFERROR(VLOOKUP($A8,#REF!,25,FALSE),)</f>
        <v>0</v>
      </c>
      <c r="Z8" s="8">
        <f>IFERROR(VLOOKUP($A8,#REF!,26,FALSE),)</f>
        <v>0</v>
      </c>
      <c r="AA8" s="8">
        <f>IFERROR(VLOOKUP($A8,#REF!,27,FALSE),)</f>
        <v>0</v>
      </c>
      <c r="AB8" s="8">
        <f>IFERROR(VLOOKUP($A8,#REF!,28,FALSE),)</f>
        <v>0</v>
      </c>
    </row>
    <row r="9" spans="1:28" x14ac:dyDescent="0.2">
      <c r="A9" s="8">
        <f>Data!A380</f>
        <v>0</v>
      </c>
      <c r="B9" s="9">
        <f>IFERROR(VLOOKUP($A9,#REF!,34,FALSE),)</f>
        <v>0</v>
      </c>
      <c r="C9" s="9">
        <f>IFERROR(VLOOKUP($A9,#REF!,2,FALSE),)</f>
        <v>0</v>
      </c>
      <c r="D9" s="9">
        <f>IFERROR(VLOOKUP($A9,#REF!,3,FALSE),)</f>
        <v>0</v>
      </c>
      <c r="E9" s="9">
        <f>IFERROR(VLOOKUP($A9,#REF!,4,FALSE),)</f>
        <v>0</v>
      </c>
      <c r="F9" s="9">
        <f>IFERROR(VLOOKUP($A9,#REF!,6,FALSE),)</f>
        <v>0</v>
      </c>
      <c r="G9" s="9">
        <f>IFERROR(VLOOKUP($A9,#REF!,7,FALSE),)</f>
        <v>0</v>
      </c>
      <c r="H9" s="8">
        <f>IFERROR(VLOOKUP($A9,#REF!,8,FALSE),)</f>
        <v>0</v>
      </c>
      <c r="I9" s="8">
        <f>IFERROR(VLOOKUP($A9,#REF!,9,FALSE),)</f>
        <v>0</v>
      </c>
      <c r="J9" s="8">
        <f>IFERROR(VLOOKUP($A9,#REF!,10,FALSE),)</f>
        <v>0</v>
      </c>
      <c r="K9" s="8">
        <f>IFERROR(VLOOKUP($A9,#REF!,11,FALSE),)</f>
        <v>0</v>
      </c>
      <c r="L9" s="8">
        <f>IFERROR(VLOOKUP($A9,#REF!,12,FALSE),)</f>
        <v>0</v>
      </c>
      <c r="M9" s="8">
        <f>IFERROR(VLOOKUP($A9,#REF!,13,FALSE),)</f>
        <v>0</v>
      </c>
      <c r="N9" s="8">
        <f>IFERROR(VLOOKUP($A9,#REF!,14,FALSE),)</f>
        <v>0</v>
      </c>
      <c r="O9" s="8">
        <f>IFERROR(VLOOKUP($A9,#REF!,15,FALSE),)</f>
        <v>0</v>
      </c>
      <c r="P9" s="8">
        <f>IFERROR(VLOOKUP($A9,#REF!,16,FALSE),)</f>
        <v>0</v>
      </c>
      <c r="Q9" s="8">
        <f>IFERROR(VLOOKUP($A9,#REF!,17,FALSE),)</f>
        <v>0</v>
      </c>
      <c r="R9" s="8">
        <f>IFERROR(VLOOKUP($A9,#REF!,18,FALSE),)</f>
        <v>0</v>
      </c>
      <c r="S9" s="8">
        <f>IFERROR(VLOOKUP($A9,#REF!,19,FALSE),)</f>
        <v>0</v>
      </c>
      <c r="T9" s="8">
        <f>IFERROR(VLOOKUP($A9,#REF!,20,FALSE),)</f>
        <v>0</v>
      </c>
      <c r="U9" s="8">
        <f>IFERROR(VLOOKUP($A9,#REF!,21,FALSE),)</f>
        <v>0</v>
      </c>
      <c r="V9" s="8">
        <f>IFERROR(VLOOKUP($A9,#REF!,22,FALSE),)</f>
        <v>0</v>
      </c>
      <c r="W9" s="8">
        <f>IFERROR(VLOOKUP($A9,#REF!,23,FALSE),)</f>
        <v>0</v>
      </c>
      <c r="X9" s="8">
        <f>IFERROR(VLOOKUP($A9,#REF!,24,FALSE),)</f>
        <v>0</v>
      </c>
      <c r="Y9" s="8">
        <f>IFERROR(VLOOKUP($A9,#REF!,25,FALSE),)</f>
        <v>0</v>
      </c>
      <c r="Z9" s="8">
        <f>IFERROR(VLOOKUP($A9,#REF!,26,FALSE),)</f>
        <v>0</v>
      </c>
      <c r="AA9" s="8">
        <f>IFERROR(VLOOKUP($A9,#REF!,27,FALSE),)</f>
        <v>0</v>
      </c>
      <c r="AB9" s="8">
        <f>IFERROR(VLOOKUP($A9,#REF!,28,FALSE),)</f>
        <v>0</v>
      </c>
    </row>
    <row r="10" spans="1:28" x14ac:dyDescent="0.2">
      <c r="A10" s="8">
        <f>Data!A381</f>
        <v>0</v>
      </c>
      <c r="B10" s="9">
        <f>IFERROR(VLOOKUP($A10,#REF!,34,FALSE),)</f>
        <v>0</v>
      </c>
      <c r="C10" s="9">
        <f>IFERROR(VLOOKUP($A10,#REF!,2,FALSE),)</f>
        <v>0</v>
      </c>
      <c r="D10" s="9">
        <f>IFERROR(VLOOKUP($A10,#REF!,3,FALSE),)</f>
        <v>0</v>
      </c>
      <c r="E10" s="9">
        <f>IFERROR(VLOOKUP($A10,#REF!,4,FALSE),)</f>
        <v>0</v>
      </c>
      <c r="F10" s="9">
        <f>IFERROR(VLOOKUP($A10,#REF!,6,FALSE),)</f>
        <v>0</v>
      </c>
      <c r="G10" s="9">
        <f>IFERROR(VLOOKUP($A10,#REF!,7,FALSE),)</f>
        <v>0</v>
      </c>
      <c r="H10" s="8">
        <f>IFERROR(VLOOKUP($A10,#REF!,8,FALSE),)</f>
        <v>0</v>
      </c>
      <c r="I10" s="8">
        <f>IFERROR(VLOOKUP($A10,#REF!,9,FALSE),)</f>
        <v>0</v>
      </c>
      <c r="J10" s="8">
        <f>IFERROR(VLOOKUP($A10,#REF!,10,FALSE),)</f>
        <v>0</v>
      </c>
      <c r="K10" s="8">
        <f>IFERROR(VLOOKUP($A10,#REF!,11,FALSE),)</f>
        <v>0</v>
      </c>
      <c r="L10" s="8">
        <f>IFERROR(VLOOKUP($A10,#REF!,12,FALSE),)</f>
        <v>0</v>
      </c>
      <c r="M10" s="8">
        <f>IFERROR(VLOOKUP($A10,#REF!,13,FALSE),)</f>
        <v>0</v>
      </c>
      <c r="N10" s="8">
        <f>IFERROR(VLOOKUP($A10,#REF!,14,FALSE),)</f>
        <v>0</v>
      </c>
      <c r="O10" s="8">
        <f>IFERROR(VLOOKUP($A10,#REF!,15,FALSE),)</f>
        <v>0</v>
      </c>
      <c r="P10" s="8">
        <f>IFERROR(VLOOKUP($A10,#REF!,16,FALSE),)</f>
        <v>0</v>
      </c>
      <c r="Q10" s="8">
        <f>IFERROR(VLOOKUP($A10,#REF!,17,FALSE),)</f>
        <v>0</v>
      </c>
      <c r="R10" s="8">
        <f>IFERROR(VLOOKUP($A10,#REF!,18,FALSE),)</f>
        <v>0</v>
      </c>
      <c r="S10" s="8">
        <f>IFERROR(VLOOKUP($A10,#REF!,19,FALSE),)</f>
        <v>0</v>
      </c>
      <c r="T10" s="8">
        <f>IFERROR(VLOOKUP($A10,#REF!,20,FALSE),)</f>
        <v>0</v>
      </c>
      <c r="U10" s="8">
        <f>IFERROR(VLOOKUP($A10,#REF!,21,FALSE),)</f>
        <v>0</v>
      </c>
      <c r="V10" s="8">
        <f>IFERROR(VLOOKUP($A10,#REF!,22,FALSE),)</f>
        <v>0</v>
      </c>
      <c r="W10" s="8">
        <f>IFERROR(VLOOKUP($A10,#REF!,23,FALSE),)</f>
        <v>0</v>
      </c>
      <c r="X10" s="8">
        <f>IFERROR(VLOOKUP($A10,#REF!,24,FALSE),)</f>
        <v>0</v>
      </c>
      <c r="Y10" s="8">
        <f>IFERROR(VLOOKUP($A10,#REF!,25,FALSE),)</f>
        <v>0</v>
      </c>
      <c r="Z10" s="8">
        <f>IFERROR(VLOOKUP($A10,#REF!,26,FALSE),)</f>
        <v>0</v>
      </c>
      <c r="AA10" s="8">
        <f>IFERROR(VLOOKUP($A10,#REF!,27,FALSE),)</f>
        <v>0</v>
      </c>
      <c r="AB10" s="8">
        <f>IFERROR(VLOOKUP($A10,#REF!,28,FALSE),)</f>
        <v>0</v>
      </c>
    </row>
    <row r="11" spans="1:28" x14ac:dyDescent="0.2">
      <c r="A11" s="8">
        <f>Data!A382</f>
        <v>0</v>
      </c>
      <c r="B11" s="9">
        <f>IFERROR(VLOOKUP($A11,#REF!,34,FALSE),)</f>
        <v>0</v>
      </c>
      <c r="C11" s="9">
        <f>IFERROR(VLOOKUP($A11,#REF!,2,FALSE),)</f>
        <v>0</v>
      </c>
      <c r="D11" s="9">
        <f>IFERROR(VLOOKUP($A11,#REF!,3,FALSE),)</f>
        <v>0</v>
      </c>
      <c r="E11" s="9">
        <f>IFERROR(VLOOKUP($A11,#REF!,4,FALSE),)</f>
        <v>0</v>
      </c>
      <c r="F11" s="9">
        <f>IFERROR(VLOOKUP($A11,#REF!,6,FALSE),)</f>
        <v>0</v>
      </c>
      <c r="G11" s="9">
        <f>IFERROR(VLOOKUP($A11,#REF!,7,FALSE),)</f>
        <v>0</v>
      </c>
      <c r="H11" s="8">
        <f>IFERROR(VLOOKUP($A11,#REF!,8,FALSE),)</f>
        <v>0</v>
      </c>
      <c r="I11" s="8">
        <f>IFERROR(VLOOKUP($A11,#REF!,9,FALSE),)</f>
        <v>0</v>
      </c>
      <c r="J11" s="8">
        <f>IFERROR(VLOOKUP($A11,#REF!,10,FALSE),)</f>
        <v>0</v>
      </c>
      <c r="K11" s="8">
        <f>IFERROR(VLOOKUP($A11,#REF!,11,FALSE),)</f>
        <v>0</v>
      </c>
      <c r="L11" s="8">
        <f>IFERROR(VLOOKUP($A11,#REF!,12,FALSE),)</f>
        <v>0</v>
      </c>
      <c r="M11" s="8">
        <f>IFERROR(VLOOKUP($A11,#REF!,13,FALSE),)</f>
        <v>0</v>
      </c>
      <c r="N11" s="8">
        <f>IFERROR(VLOOKUP($A11,#REF!,14,FALSE),)</f>
        <v>0</v>
      </c>
      <c r="O11" s="8">
        <f>IFERROR(VLOOKUP($A11,#REF!,15,FALSE),)</f>
        <v>0</v>
      </c>
      <c r="P11" s="8">
        <f>IFERROR(VLOOKUP($A11,#REF!,16,FALSE),)</f>
        <v>0</v>
      </c>
      <c r="Q11" s="8">
        <f>IFERROR(VLOOKUP($A11,#REF!,17,FALSE),)</f>
        <v>0</v>
      </c>
      <c r="R11" s="8">
        <f>IFERROR(VLOOKUP($A11,#REF!,18,FALSE),)</f>
        <v>0</v>
      </c>
      <c r="S11" s="8">
        <f>IFERROR(VLOOKUP($A11,#REF!,19,FALSE),)</f>
        <v>0</v>
      </c>
      <c r="T11" s="8">
        <f>IFERROR(VLOOKUP($A11,#REF!,20,FALSE),)</f>
        <v>0</v>
      </c>
      <c r="U11" s="8">
        <f>IFERROR(VLOOKUP($A11,#REF!,21,FALSE),)</f>
        <v>0</v>
      </c>
      <c r="V11" s="8">
        <f>IFERROR(VLOOKUP($A11,#REF!,22,FALSE),)</f>
        <v>0</v>
      </c>
      <c r="W11" s="8">
        <f>IFERROR(VLOOKUP($A11,#REF!,23,FALSE),)</f>
        <v>0</v>
      </c>
      <c r="X11" s="8">
        <f>IFERROR(VLOOKUP($A11,#REF!,24,FALSE),)</f>
        <v>0</v>
      </c>
      <c r="Y11" s="8">
        <f>IFERROR(VLOOKUP($A11,#REF!,25,FALSE),)</f>
        <v>0</v>
      </c>
      <c r="Z11" s="8">
        <f>IFERROR(VLOOKUP($A11,#REF!,26,FALSE),)</f>
        <v>0</v>
      </c>
      <c r="AA11" s="8">
        <f>IFERROR(VLOOKUP($A11,#REF!,27,FALSE),)</f>
        <v>0</v>
      </c>
      <c r="AB11" s="8">
        <f>IFERROR(VLOOKUP($A11,#REF!,28,FALSE),)</f>
        <v>0</v>
      </c>
    </row>
    <row r="12" spans="1:28" x14ac:dyDescent="0.2">
      <c r="A12" s="8">
        <f>Data!A383</f>
        <v>0</v>
      </c>
      <c r="B12" s="9">
        <f>IFERROR(VLOOKUP($A12,#REF!,34,FALSE),)</f>
        <v>0</v>
      </c>
      <c r="C12" s="9">
        <f>IFERROR(VLOOKUP($A12,#REF!,2,FALSE),)</f>
        <v>0</v>
      </c>
      <c r="D12" s="9">
        <f>IFERROR(VLOOKUP($A12,#REF!,3,FALSE),)</f>
        <v>0</v>
      </c>
      <c r="E12" s="9">
        <f>IFERROR(VLOOKUP($A12,#REF!,4,FALSE),)</f>
        <v>0</v>
      </c>
      <c r="F12" s="9">
        <f>IFERROR(VLOOKUP($A12,#REF!,6,FALSE),)</f>
        <v>0</v>
      </c>
      <c r="G12" s="9">
        <f>IFERROR(VLOOKUP($A12,#REF!,7,FALSE),)</f>
        <v>0</v>
      </c>
      <c r="H12" s="8">
        <f>IFERROR(VLOOKUP($A12,#REF!,8,FALSE),)</f>
        <v>0</v>
      </c>
      <c r="I12" s="8">
        <f>IFERROR(VLOOKUP($A12,#REF!,9,FALSE),)</f>
        <v>0</v>
      </c>
      <c r="J12" s="8">
        <f>IFERROR(VLOOKUP($A12,#REF!,10,FALSE),)</f>
        <v>0</v>
      </c>
      <c r="K12" s="8">
        <f>IFERROR(VLOOKUP($A12,#REF!,11,FALSE),)</f>
        <v>0</v>
      </c>
      <c r="L12" s="8">
        <f>IFERROR(VLOOKUP($A12,#REF!,12,FALSE),)</f>
        <v>0</v>
      </c>
      <c r="M12" s="8">
        <f>IFERROR(VLOOKUP($A12,#REF!,13,FALSE),)</f>
        <v>0</v>
      </c>
      <c r="N12" s="8">
        <f>IFERROR(VLOOKUP($A12,#REF!,14,FALSE),)</f>
        <v>0</v>
      </c>
      <c r="O12" s="8">
        <f>IFERROR(VLOOKUP($A12,#REF!,15,FALSE),)</f>
        <v>0</v>
      </c>
      <c r="P12" s="8">
        <f>IFERROR(VLOOKUP($A12,#REF!,16,FALSE),)</f>
        <v>0</v>
      </c>
      <c r="Q12" s="8">
        <f>IFERROR(VLOOKUP($A12,#REF!,17,FALSE),)</f>
        <v>0</v>
      </c>
      <c r="R12" s="8">
        <f>IFERROR(VLOOKUP($A12,#REF!,18,FALSE),)</f>
        <v>0</v>
      </c>
      <c r="S12" s="8">
        <f>IFERROR(VLOOKUP($A12,#REF!,19,FALSE),)</f>
        <v>0</v>
      </c>
      <c r="T12" s="8">
        <f>IFERROR(VLOOKUP($A12,#REF!,20,FALSE),)</f>
        <v>0</v>
      </c>
      <c r="U12" s="8">
        <f>IFERROR(VLOOKUP($A12,#REF!,21,FALSE),)</f>
        <v>0</v>
      </c>
      <c r="V12" s="8">
        <f>IFERROR(VLOOKUP($A12,#REF!,22,FALSE),)</f>
        <v>0</v>
      </c>
      <c r="W12" s="8">
        <f>IFERROR(VLOOKUP($A12,#REF!,23,FALSE),)</f>
        <v>0</v>
      </c>
      <c r="X12" s="8">
        <f>IFERROR(VLOOKUP($A12,#REF!,24,FALSE),)</f>
        <v>0</v>
      </c>
      <c r="Y12" s="8">
        <f>IFERROR(VLOOKUP($A12,#REF!,25,FALSE),)</f>
        <v>0</v>
      </c>
      <c r="Z12" s="8">
        <f>IFERROR(VLOOKUP($A12,#REF!,26,FALSE),)</f>
        <v>0</v>
      </c>
      <c r="AA12" s="8">
        <f>IFERROR(VLOOKUP($A12,#REF!,27,FALSE),)</f>
        <v>0</v>
      </c>
      <c r="AB12" s="8">
        <f>IFERROR(VLOOKUP($A12,#REF!,28,FALSE),)</f>
        <v>0</v>
      </c>
    </row>
    <row r="13" spans="1:28" x14ac:dyDescent="0.2">
      <c r="A13" s="8">
        <f>Data!A384</f>
        <v>0</v>
      </c>
      <c r="B13" s="9">
        <f>IFERROR(VLOOKUP($A13,#REF!,34,FALSE),)</f>
        <v>0</v>
      </c>
      <c r="C13" s="9">
        <f>IFERROR(VLOOKUP($A13,#REF!,2,FALSE),)</f>
        <v>0</v>
      </c>
      <c r="D13" s="9">
        <f>IFERROR(VLOOKUP($A13,#REF!,3,FALSE),)</f>
        <v>0</v>
      </c>
      <c r="E13" s="9">
        <f>IFERROR(VLOOKUP($A13,#REF!,4,FALSE),)</f>
        <v>0</v>
      </c>
      <c r="F13" s="9">
        <f>IFERROR(VLOOKUP($A13,#REF!,6,FALSE),)</f>
        <v>0</v>
      </c>
      <c r="G13" s="9">
        <f>IFERROR(VLOOKUP($A13,#REF!,7,FALSE),)</f>
        <v>0</v>
      </c>
      <c r="H13" s="8">
        <f>IFERROR(VLOOKUP($A13,#REF!,8,FALSE),)</f>
        <v>0</v>
      </c>
      <c r="I13" s="8">
        <f>IFERROR(VLOOKUP($A13,#REF!,9,FALSE),)</f>
        <v>0</v>
      </c>
      <c r="J13" s="8">
        <f>IFERROR(VLOOKUP($A13,#REF!,10,FALSE),)</f>
        <v>0</v>
      </c>
      <c r="K13" s="8">
        <f>IFERROR(VLOOKUP($A13,#REF!,11,FALSE),)</f>
        <v>0</v>
      </c>
      <c r="L13" s="8">
        <f>IFERROR(VLOOKUP($A13,#REF!,12,FALSE),)</f>
        <v>0</v>
      </c>
      <c r="M13" s="8">
        <f>IFERROR(VLOOKUP($A13,#REF!,13,FALSE),)</f>
        <v>0</v>
      </c>
      <c r="N13" s="8">
        <f>IFERROR(VLOOKUP($A13,#REF!,14,FALSE),)</f>
        <v>0</v>
      </c>
      <c r="O13" s="8">
        <f>IFERROR(VLOOKUP($A13,#REF!,15,FALSE),)</f>
        <v>0</v>
      </c>
      <c r="P13" s="8">
        <f>IFERROR(VLOOKUP($A13,#REF!,16,FALSE),)</f>
        <v>0</v>
      </c>
      <c r="Q13" s="8">
        <f>IFERROR(VLOOKUP($A13,#REF!,17,FALSE),)</f>
        <v>0</v>
      </c>
      <c r="R13" s="8">
        <f>IFERROR(VLOOKUP($A13,#REF!,18,FALSE),)</f>
        <v>0</v>
      </c>
      <c r="S13" s="8">
        <f>IFERROR(VLOOKUP($A13,#REF!,19,FALSE),)</f>
        <v>0</v>
      </c>
      <c r="T13" s="8">
        <f>IFERROR(VLOOKUP($A13,#REF!,20,FALSE),)</f>
        <v>0</v>
      </c>
      <c r="U13" s="8">
        <f>IFERROR(VLOOKUP($A13,#REF!,21,FALSE),)</f>
        <v>0</v>
      </c>
      <c r="V13" s="8">
        <f>IFERROR(VLOOKUP($A13,#REF!,22,FALSE),)</f>
        <v>0</v>
      </c>
      <c r="W13" s="8">
        <f>IFERROR(VLOOKUP($A13,#REF!,23,FALSE),)</f>
        <v>0</v>
      </c>
      <c r="X13" s="8">
        <f>IFERROR(VLOOKUP($A13,#REF!,24,FALSE),)</f>
        <v>0</v>
      </c>
      <c r="Y13" s="8">
        <f>IFERROR(VLOOKUP($A13,#REF!,25,FALSE),)</f>
        <v>0</v>
      </c>
      <c r="Z13" s="8">
        <f>IFERROR(VLOOKUP($A13,#REF!,26,FALSE),)</f>
        <v>0</v>
      </c>
      <c r="AA13" s="8">
        <f>IFERROR(VLOOKUP($A13,#REF!,27,FALSE),)</f>
        <v>0</v>
      </c>
      <c r="AB13" s="8">
        <f>IFERROR(VLOOKUP($A13,#REF!,28,FALSE),)</f>
        <v>0</v>
      </c>
    </row>
    <row r="14" spans="1:28" x14ac:dyDescent="0.2">
      <c r="A14" s="10"/>
    </row>
    <row r="17" spans="21:21" x14ac:dyDescent="0.2">
      <c r="U17" s="1"/>
    </row>
    <row r="18" spans="21:21" x14ac:dyDescent="0.2">
      <c r="U18" s="23"/>
    </row>
    <row r="19" spans="21:21" x14ac:dyDescent="0.2">
      <c r="U19" s="23"/>
    </row>
  </sheetData>
  <pageMargins left="0.7" right="0.7" top="0.75" bottom="0.75" header="0.3" footer="0.3"/>
  <pageSetup scale="87" orientation="landscape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1AD34-65D5-43C2-8AB9-A7B8D2FAED18}">
  <sheetPr>
    <tabColor theme="8" tint="0.39997558519241921"/>
    <pageSetUpPr fitToPage="1"/>
  </sheetPr>
  <dimension ref="A1:AB19"/>
  <sheetViews>
    <sheetView workbookViewId="0"/>
  </sheetViews>
  <sheetFormatPr defaultColWidth="9.14453125" defaultRowHeight="15" x14ac:dyDescent="0.2"/>
  <cols>
    <col min="1" max="5" width="8.47265625" customWidth="1"/>
    <col min="6" max="6" width="11.703125" bestFit="1" customWidth="1"/>
    <col min="7" max="7" width="16.6796875" bestFit="1" customWidth="1"/>
    <col min="8" max="8" width="12.23828125" bestFit="1" customWidth="1"/>
    <col min="9" max="11" width="10.22265625" customWidth="1"/>
    <col min="12" max="12" width="9.01171875" customWidth="1"/>
    <col min="13" max="15" width="10.22265625" customWidth="1"/>
    <col min="16" max="16" width="9.01171875" customWidth="1"/>
    <col min="17" max="17" width="9.68359375" customWidth="1"/>
    <col min="18" max="20" width="10.22265625" customWidth="1"/>
    <col min="21" max="21" width="9.68359375" customWidth="1"/>
    <col min="22" max="24" width="10.22265625" customWidth="1"/>
    <col min="25" max="25" width="9.01171875" customWidth="1"/>
    <col min="26" max="28" width="10.22265625" customWidth="1"/>
  </cols>
  <sheetData>
    <row r="1" spans="1:28" ht="19.5" thickBot="1" x14ac:dyDescent="0.3">
      <c r="A1" s="7">
        <f>E4</f>
        <v>0</v>
      </c>
      <c r="B1" s="6"/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0.23</v>
      </c>
      <c r="C3" s="12"/>
      <c r="D3" s="14"/>
      <c r="E3" s="12"/>
      <c r="F3" s="12"/>
      <c r="G3" s="12"/>
      <c r="H3" s="11">
        <f>'Rain Totals'!H2</f>
        <v>0</v>
      </c>
      <c r="I3" s="11">
        <f>'Rain Totals'!I2</f>
        <v>0.03</v>
      </c>
      <c r="J3" s="11">
        <f>'Rain Totals'!J2</f>
        <v>0</v>
      </c>
      <c r="K3" s="11">
        <f>'Rain Totals'!K2</f>
        <v>0</v>
      </c>
      <c r="L3" s="11">
        <f>'Rain Totals'!L2</f>
        <v>0.2</v>
      </c>
      <c r="M3" s="11">
        <f>'Rain Totals'!M2</f>
        <v>0</v>
      </c>
      <c r="N3" s="11">
        <f>'Rain Totals'!N2</f>
        <v>0</v>
      </c>
      <c r="O3" s="11">
        <f>'Rain Totals'!O2</f>
        <v>0</v>
      </c>
      <c r="P3" s="11">
        <f>'Rain Totals'!P2</f>
        <v>0</v>
      </c>
      <c r="Q3" s="11">
        <f>'Rain Totals'!Q2</f>
        <v>0</v>
      </c>
      <c r="R3" s="11">
        <f>'Rain Totals'!R2</f>
        <v>0</v>
      </c>
      <c r="S3" s="11">
        <f>'Rain Totals'!S2</f>
        <v>0</v>
      </c>
      <c r="T3" s="11">
        <f>'Rain Totals'!T2</f>
        <v>0</v>
      </c>
      <c r="U3" s="11">
        <f>'Rain Totals'!U2</f>
        <v>0</v>
      </c>
      <c r="V3" s="11">
        <f>'Rain Totals'!V2</f>
        <v>0</v>
      </c>
      <c r="W3" s="11">
        <f>'Rain Totals'!W2</f>
        <v>0</v>
      </c>
      <c r="X3" s="11">
        <f>'Rain Totals'!X2</f>
        <v>0</v>
      </c>
      <c r="Y3" s="11">
        <f>'Rain Totals'!Y2</f>
        <v>0</v>
      </c>
      <c r="Z3" s="11">
        <f>'Rain Totals'!Z2</f>
        <v>0</v>
      </c>
      <c r="AA3" s="11">
        <f>'Rain Totals'!AA2</f>
        <v>0</v>
      </c>
      <c r="AB3" s="11">
        <f>'Rain Totals'!AB2</f>
        <v>0</v>
      </c>
    </row>
    <row r="4" spans="1:28" x14ac:dyDescent="0.2">
      <c r="A4" s="8" t="str">
        <f>Data!A385</f>
        <v>.ET 38</v>
      </c>
      <c r="B4" s="9">
        <f>IFERROR(VLOOKUP($A4,#REF!,34,FALSE),)</f>
        <v>0</v>
      </c>
      <c r="C4" s="9">
        <f>IFERROR(VLOOKUP($A4,#REF!,2,FALSE),)</f>
        <v>0</v>
      </c>
      <c r="D4" s="9">
        <f>IFERROR(VLOOKUP($A4,#REF!,3,FALSE),)</f>
        <v>0</v>
      </c>
      <c r="E4" s="9">
        <f>IFERROR(VLOOKUP($A4,#REF!,4,FALSE),)</f>
        <v>0</v>
      </c>
      <c r="F4" s="9">
        <f>IFERROR(VLOOKUP($A4,#REF!,6,FALSE),)</f>
        <v>0</v>
      </c>
      <c r="G4" s="9">
        <f>IFERROR(VLOOKUP($A4,#REF!,7,FALSE),)</f>
        <v>0</v>
      </c>
      <c r="H4" s="8">
        <f>IFERROR(VLOOKUP($A4,#REF!,8,FALSE),)</f>
        <v>0</v>
      </c>
      <c r="I4" s="8">
        <f>IFERROR(VLOOKUP($A4,#REF!,9,FALSE),)</f>
        <v>0</v>
      </c>
      <c r="J4" s="8">
        <f>IFERROR(VLOOKUP($A4,#REF!,10,FALSE),)</f>
        <v>0</v>
      </c>
      <c r="K4" s="8">
        <f>IFERROR(VLOOKUP($A4,#REF!,11,FALSE),)</f>
        <v>0</v>
      </c>
      <c r="L4" s="8">
        <f>IFERROR(VLOOKUP($A4,#REF!,12,FALSE),)</f>
        <v>0</v>
      </c>
      <c r="M4" s="8">
        <f>IFERROR(VLOOKUP($A4,#REF!,13,FALSE),)</f>
        <v>0</v>
      </c>
      <c r="N4" s="8">
        <f>IFERROR(VLOOKUP($A4,#REF!,14,FALSE),)</f>
        <v>0</v>
      </c>
      <c r="O4" s="8">
        <f>IFERROR(VLOOKUP($A4,#REF!,15,FALSE),)</f>
        <v>0</v>
      </c>
      <c r="P4" s="8">
        <f>IFERROR(VLOOKUP($A4,#REF!,16,FALSE),)</f>
        <v>0</v>
      </c>
      <c r="Q4" s="8">
        <f>IFERROR(VLOOKUP($A4,#REF!,17,FALSE),)</f>
        <v>0</v>
      </c>
      <c r="R4" s="8">
        <f>IFERROR(VLOOKUP($A4,#REF!,18,FALSE),)</f>
        <v>0</v>
      </c>
      <c r="S4" s="8">
        <f>IFERROR(VLOOKUP($A4,#REF!,19,FALSE),)</f>
        <v>0</v>
      </c>
      <c r="T4" s="8">
        <f>IFERROR(VLOOKUP($A4,#REF!,20,FALSE),)</f>
        <v>0</v>
      </c>
      <c r="U4" s="8">
        <f>IFERROR(VLOOKUP($A4,#REF!,21,FALSE),)</f>
        <v>0</v>
      </c>
      <c r="V4" s="8">
        <f>IFERROR(VLOOKUP($A4,#REF!,22,FALSE),)</f>
        <v>0</v>
      </c>
      <c r="W4" s="8">
        <f>IFERROR(VLOOKUP($A4,#REF!,23,FALSE),)</f>
        <v>0</v>
      </c>
      <c r="X4" s="8">
        <f>IFERROR(VLOOKUP($A4,#REF!,24,FALSE),)</f>
        <v>0</v>
      </c>
      <c r="Y4" s="8">
        <f>IFERROR(VLOOKUP($A4,#REF!,25,FALSE),)</f>
        <v>0</v>
      </c>
      <c r="Z4" s="8">
        <f>IFERROR(VLOOKUP($A4,#REF!,26,FALSE),)</f>
        <v>0</v>
      </c>
      <c r="AA4" s="8">
        <f>IFERROR(VLOOKUP($A4,#REF!,27,FALSE),)</f>
        <v>0</v>
      </c>
      <c r="AB4" s="8">
        <f>IFERROR(VLOOKUP($A4,#REF!,28,FALSE),)</f>
        <v>0</v>
      </c>
    </row>
    <row r="5" spans="1:28" x14ac:dyDescent="0.2">
      <c r="A5" s="8">
        <f>Data!A386</f>
        <v>0</v>
      </c>
      <c r="B5" s="9">
        <f>IFERROR(VLOOKUP($A5,#REF!,34,FALSE),)</f>
        <v>0</v>
      </c>
      <c r="C5" s="9">
        <f>IFERROR(VLOOKUP($A5,#REF!,2,FALSE),)</f>
        <v>0</v>
      </c>
      <c r="D5" s="9">
        <f>IFERROR(VLOOKUP($A5,#REF!,3,FALSE),)</f>
        <v>0</v>
      </c>
      <c r="E5" s="9">
        <f>IFERROR(VLOOKUP($A5,#REF!,4,FALSE),)</f>
        <v>0</v>
      </c>
      <c r="F5" s="9">
        <f>IFERROR(VLOOKUP($A5,#REF!,6,FALSE),)</f>
        <v>0</v>
      </c>
      <c r="G5" s="9">
        <f>IFERROR(VLOOKUP($A5,#REF!,7,FALSE),)</f>
        <v>0</v>
      </c>
      <c r="H5" s="8">
        <f>IFERROR(VLOOKUP($A5,#REF!,8,FALSE),)</f>
        <v>0</v>
      </c>
      <c r="I5" s="8">
        <f>IFERROR(VLOOKUP($A5,#REF!,9,FALSE),)</f>
        <v>0</v>
      </c>
      <c r="J5" s="8">
        <f>IFERROR(VLOOKUP($A5,#REF!,10,FALSE),)</f>
        <v>0</v>
      </c>
      <c r="K5" s="8">
        <f>IFERROR(VLOOKUP($A5,#REF!,11,FALSE),)</f>
        <v>0</v>
      </c>
      <c r="L5" s="8">
        <f>IFERROR(VLOOKUP($A5,#REF!,12,FALSE),)</f>
        <v>0</v>
      </c>
      <c r="M5" s="8">
        <f>IFERROR(VLOOKUP($A5,#REF!,13,FALSE),)</f>
        <v>0</v>
      </c>
      <c r="N5" s="8">
        <f>IFERROR(VLOOKUP($A5,#REF!,14,FALSE),)</f>
        <v>0</v>
      </c>
      <c r="O5" s="8">
        <f>IFERROR(VLOOKUP($A5,#REF!,15,FALSE),)</f>
        <v>0</v>
      </c>
      <c r="P5" s="8">
        <f>IFERROR(VLOOKUP($A5,#REF!,16,FALSE),)</f>
        <v>0</v>
      </c>
      <c r="Q5" s="8">
        <f>IFERROR(VLOOKUP($A5,#REF!,17,FALSE),)</f>
        <v>0</v>
      </c>
      <c r="R5" s="8">
        <f>IFERROR(VLOOKUP($A5,#REF!,18,FALSE),)</f>
        <v>0</v>
      </c>
      <c r="S5" s="8">
        <f>IFERROR(VLOOKUP($A5,#REF!,19,FALSE),)</f>
        <v>0</v>
      </c>
      <c r="T5" s="8">
        <f>IFERROR(VLOOKUP($A5,#REF!,20,FALSE),)</f>
        <v>0</v>
      </c>
      <c r="U5" s="8">
        <f>IFERROR(VLOOKUP($A5,#REF!,21,FALSE),)</f>
        <v>0</v>
      </c>
      <c r="V5" s="8">
        <f>IFERROR(VLOOKUP($A5,#REF!,22,FALSE),)</f>
        <v>0</v>
      </c>
      <c r="W5" s="8">
        <f>IFERROR(VLOOKUP($A5,#REF!,23,FALSE),)</f>
        <v>0</v>
      </c>
      <c r="X5" s="8">
        <f>IFERROR(VLOOKUP($A5,#REF!,24,FALSE),)</f>
        <v>0</v>
      </c>
      <c r="Y5" s="8">
        <f>IFERROR(VLOOKUP($A5,#REF!,25,FALSE),)</f>
        <v>0</v>
      </c>
      <c r="Z5" s="8">
        <f>IFERROR(VLOOKUP($A5,#REF!,26,FALSE),)</f>
        <v>0</v>
      </c>
      <c r="AA5" s="8">
        <f>IFERROR(VLOOKUP($A5,#REF!,27,FALSE),)</f>
        <v>0</v>
      </c>
      <c r="AB5" s="8">
        <f>IFERROR(VLOOKUP($A5,#REF!,28,FALSE),)</f>
        <v>0</v>
      </c>
    </row>
    <row r="6" spans="1:28" x14ac:dyDescent="0.2">
      <c r="A6" s="8">
        <f>Data!A387</f>
        <v>0</v>
      </c>
      <c r="B6" s="9">
        <f>IFERROR(VLOOKUP($A6,#REF!,34,FALSE),)</f>
        <v>0</v>
      </c>
      <c r="C6" s="9">
        <f>IFERROR(VLOOKUP($A6,#REF!,2,FALSE),)</f>
        <v>0</v>
      </c>
      <c r="D6" s="9">
        <f>IFERROR(VLOOKUP($A6,#REF!,3,FALSE),)</f>
        <v>0</v>
      </c>
      <c r="E6" s="9">
        <f>IFERROR(VLOOKUP($A6,#REF!,4,FALSE),)</f>
        <v>0</v>
      </c>
      <c r="F6" s="9">
        <f>IFERROR(VLOOKUP($A6,#REF!,6,FALSE),)</f>
        <v>0</v>
      </c>
      <c r="G6" s="9">
        <f>IFERROR(VLOOKUP($A6,#REF!,7,FALSE),)</f>
        <v>0</v>
      </c>
      <c r="H6" s="8">
        <f>IFERROR(VLOOKUP($A6,#REF!,8,FALSE),)</f>
        <v>0</v>
      </c>
      <c r="I6" s="8">
        <f>IFERROR(VLOOKUP($A6,#REF!,9,FALSE),)</f>
        <v>0</v>
      </c>
      <c r="J6" s="8">
        <f>IFERROR(VLOOKUP($A6,#REF!,10,FALSE),)</f>
        <v>0</v>
      </c>
      <c r="K6" s="8">
        <f>IFERROR(VLOOKUP($A6,#REF!,11,FALSE),)</f>
        <v>0</v>
      </c>
      <c r="L6" s="8">
        <f>IFERROR(VLOOKUP($A6,#REF!,12,FALSE),)</f>
        <v>0</v>
      </c>
      <c r="M6" s="8">
        <f>IFERROR(VLOOKUP($A6,#REF!,13,FALSE),)</f>
        <v>0</v>
      </c>
      <c r="N6" s="8">
        <f>IFERROR(VLOOKUP($A6,#REF!,14,FALSE),)</f>
        <v>0</v>
      </c>
      <c r="O6" s="8">
        <f>IFERROR(VLOOKUP($A6,#REF!,15,FALSE),)</f>
        <v>0</v>
      </c>
      <c r="P6" s="8">
        <f>IFERROR(VLOOKUP($A6,#REF!,16,FALSE),)</f>
        <v>0</v>
      </c>
      <c r="Q6" s="8">
        <f>IFERROR(VLOOKUP($A6,#REF!,17,FALSE),)</f>
        <v>0</v>
      </c>
      <c r="R6" s="8">
        <f>IFERROR(VLOOKUP($A6,#REF!,18,FALSE),)</f>
        <v>0</v>
      </c>
      <c r="S6" s="8">
        <f>IFERROR(VLOOKUP($A6,#REF!,19,FALSE),)</f>
        <v>0</v>
      </c>
      <c r="T6" s="8">
        <f>IFERROR(VLOOKUP($A6,#REF!,20,FALSE),)</f>
        <v>0</v>
      </c>
      <c r="U6" s="8">
        <f>IFERROR(VLOOKUP($A6,#REF!,21,FALSE),)</f>
        <v>0</v>
      </c>
      <c r="V6" s="8">
        <f>IFERROR(VLOOKUP($A6,#REF!,22,FALSE),)</f>
        <v>0</v>
      </c>
      <c r="W6" s="8">
        <f>IFERROR(VLOOKUP($A6,#REF!,23,FALSE),)</f>
        <v>0</v>
      </c>
      <c r="X6" s="8">
        <f>IFERROR(VLOOKUP($A6,#REF!,24,FALSE),)</f>
        <v>0</v>
      </c>
      <c r="Y6" s="8">
        <f>IFERROR(VLOOKUP($A6,#REF!,25,FALSE),)</f>
        <v>0</v>
      </c>
      <c r="Z6" s="8">
        <f>IFERROR(VLOOKUP($A6,#REF!,26,FALSE),)</f>
        <v>0</v>
      </c>
      <c r="AA6" s="8">
        <f>IFERROR(VLOOKUP($A6,#REF!,27,FALSE),)</f>
        <v>0</v>
      </c>
      <c r="AB6" s="8">
        <f>IFERROR(VLOOKUP($A6,#REF!,28,FALSE),)</f>
        <v>0</v>
      </c>
    </row>
    <row r="7" spans="1:28" x14ac:dyDescent="0.2">
      <c r="A7" s="8">
        <f>Data!A388</f>
        <v>0</v>
      </c>
      <c r="B7" s="9">
        <f>IFERROR(VLOOKUP($A7,#REF!,34,FALSE),)</f>
        <v>0</v>
      </c>
      <c r="C7" s="9">
        <f>IFERROR(VLOOKUP($A7,#REF!,2,FALSE),)</f>
        <v>0</v>
      </c>
      <c r="D7" s="9">
        <f>IFERROR(VLOOKUP($A7,#REF!,3,FALSE),)</f>
        <v>0</v>
      </c>
      <c r="E7" s="9">
        <f>IFERROR(VLOOKUP($A7,#REF!,4,FALSE),)</f>
        <v>0</v>
      </c>
      <c r="F7" s="9">
        <f>IFERROR(VLOOKUP($A7,#REF!,6,FALSE),)</f>
        <v>0</v>
      </c>
      <c r="G7" s="9">
        <f>IFERROR(VLOOKUP($A7,#REF!,7,FALSE),)</f>
        <v>0</v>
      </c>
      <c r="H7" s="8">
        <f>IFERROR(VLOOKUP($A7,#REF!,8,FALSE),)</f>
        <v>0</v>
      </c>
      <c r="I7" s="8">
        <f>IFERROR(VLOOKUP($A7,#REF!,9,FALSE),)</f>
        <v>0</v>
      </c>
      <c r="J7" s="8">
        <f>IFERROR(VLOOKUP($A7,#REF!,10,FALSE),)</f>
        <v>0</v>
      </c>
      <c r="K7" s="8">
        <f>IFERROR(VLOOKUP($A7,#REF!,11,FALSE),)</f>
        <v>0</v>
      </c>
      <c r="L7" s="8">
        <f>IFERROR(VLOOKUP($A7,#REF!,12,FALSE),)</f>
        <v>0</v>
      </c>
      <c r="M7" s="8">
        <f>IFERROR(VLOOKUP($A7,#REF!,13,FALSE),)</f>
        <v>0</v>
      </c>
      <c r="N7" s="8">
        <f>IFERROR(VLOOKUP($A7,#REF!,14,FALSE),)</f>
        <v>0</v>
      </c>
      <c r="O7" s="8">
        <f>IFERROR(VLOOKUP($A7,#REF!,15,FALSE),)</f>
        <v>0</v>
      </c>
      <c r="P7" s="8">
        <f>IFERROR(VLOOKUP($A7,#REF!,16,FALSE),)</f>
        <v>0</v>
      </c>
      <c r="Q7" s="8">
        <f>IFERROR(VLOOKUP($A7,#REF!,17,FALSE),)</f>
        <v>0</v>
      </c>
      <c r="R7" s="8">
        <f>IFERROR(VLOOKUP($A7,#REF!,18,FALSE),)</f>
        <v>0</v>
      </c>
      <c r="S7" s="8">
        <f>IFERROR(VLOOKUP($A7,#REF!,19,FALSE),)</f>
        <v>0</v>
      </c>
      <c r="T7" s="8">
        <f>IFERROR(VLOOKUP($A7,#REF!,20,FALSE),)</f>
        <v>0</v>
      </c>
      <c r="U7" s="8">
        <f>IFERROR(VLOOKUP($A7,#REF!,21,FALSE),)</f>
        <v>0</v>
      </c>
      <c r="V7" s="8">
        <f>IFERROR(VLOOKUP($A7,#REF!,22,FALSE),)</f>
        <v>0</v>
      </c>
      <c r="W7" s="8">
        <f>IFERROR(VLOOKUP($A7,#REF!,23,FALSE),)</f>
        <v>0</v>
      </c>
      <c r="X7" s="8">
        <f>IFERROR(VLOOKUP($A7,#REF!,24,FALSE),)</f>
        <v>0</v>
      </c>
      <c r="Y7" s="8">
        <f>IFERROR(VLOOKUP($A7,#REF!,25,FALSE),)</f>
        <v>0</v>
      </c>
      <c r="Z7" s="8">
        <f>IFERROR(VLOOKUP($A7,#REF!,26,FALSE),)</f>
        <v>0</v>
      </c>
      <c r="AA7" s="8">
        <f>IFERROR(VLOOKUP($A7,#REF!,27,FALSE),)</f>
        <v>0</v>
      </c>
      <c r="AB7" s="8">
        <f>IFERROR(VLOOKUP($A7,#REF!,28,FALSE),)</f>
        <v>0</v>
      </c>
    </row>
    <row r="8" spans="1:28" x14ac:dyDescent="0.2">
      <c r="A8" s="8">
        <f>Data!A389</f>
        <v>0</v>
      </c>
      <c r="B8" s="9">
        <f>IFERROR(VLOOKUP($A8,#REF!,34,FALSE),)</f>
        <v>0</v>
      </c>
      <c r="C8" s="9">
        <f>IFERROR(VLOOKUP($A8,#REF!,2,FALSE),)</f>
        <v>0</v>
      </c>
      <c r="D8" s="9">
        <f>IFERROR(VLOOKUP($A8,#REF!,3,FALSE),)</f>
        <v>0</v>
      </c>
      <c r="E8" s="9">
        <f>IFERROR(VLOOKUP($A8,#REF!,4,FALSE),)</f>
        <v>0</v>
      </c>
      <c r="F8" s="9">
        <f>IFERROR(VLOOKUP($A8,#REF!,6,FALSE),)</f>
        <v>0</v>
      </c>
      <c r="G8" s="9">
        <f>IFERROR(VLOOKUP($A8,#REF!,7,FALSE),)</f>
        <v>0</v>
      </c>
      <c r="H8" s="8">
        <f>IFERROR(VLOOKUP($A8,#REF!,8,FALSE),)</f>
        <v>0</v>
      </c>
      <c r="I8" s="8">
        <f>IFERROR(VLOOKUP($A8,#REF!,9,FALSE),)</f>
        <v>0</v>
      </c>
      <c r="J8" s="8">
        <f>IFERROR(VLOOKUP($A8,#REF!,10,FALSE),)</f>
        <v>0</v>
      </c>
      <c r="K8" s="8">
        <f>IFERROR(VLOOKUP($A8,#REF!,11,FALSE),)</f>
        <v>0</v>
      </c>
      <c r="L8" s="8">
        <f>IFERROR(VLOOKUP($A8,#REF!,12,FALSE),)</f>
        <v>0</v>
      </c>
      <c r="M8" s="8">
        <f>IFERROR(VLOOKUP($A8,#REF!,13,FALSE),)</f>
        <v>0</v>
      </c>
      <c r="N8" s="8">
        <f>IFERROR(VLOOKUP($A8,#REF!,14,FALSE),)</f>
        <v>0</v>
      </c>
      <c r="O8" s="8">
        <f>IFERROR(VLOOKUP($A8,#REF!,15,FALSE),)</f>
        <v>0</v>
      </c>
      <c r="P8" s="8">
        <f>IFERROR(VLOOKUP($A8,#REF!,16,FALSE),)</f>
        <v>0</v>
      </c>
      <c r="Q8" s="8">
        <f>IFERROR(VLOOKUP($A8,#REF!,17,FALSE),)</f>
        <v>0</v>
      </c>
      <c r="R8" s="8">
        <f>IFERROR(VLOOKUP($A8,#REF!,18,FALSE),)</f>
        <v>0</v>
      </c>
      <c r="S8" s="8">
        <f>IFERROR(VLOOKUP($A8,#REF!,19,FALSE),)</f>
        <v>0</v>
      </c>
      <c r="T8" s="8">
        <f>IFERROR(VLOOKUP($A8,#REF!,20,FALSE),)</f>
        <v>0</v>
      </c>
      <c r="U8" s="8">
        <f>IFERROR(VLOOKUP($A8,#REF!,21,FALSE),)</f>
        <v>0</v>
      </c>
      <c r="V8" s="8">
        <f>IFERROR(VLOOKUP($A8,#REF!,22,FALSE),)</f>
        <v>0</v>
      </c>
      <c r="W8" s="8">
        <f>IFERROR(VLOOKUP($A8,#REF!,23,FALSE),)</f>
        <v>0</v>
      </c>
      <c r="X8" s="8">
        <f>IFERROR(VLOOKUP($A8,#REF!,24,FALSE),)</f>
        <v>0</v>
      </c>
      <c r="Y8" s="8">
        <f>IFERROR(VLOOKUP($A8,#REF!,25,FALSE),)</f>
        <v>0</v>
      </c>
      <c r="Z8" s="8">
        <f>IFERROR(VLOOKUP($A8,#REF!,26,FALSE),)</f>
        <v>0</v>
      </c>
      <c r="AA8" s="8">
        <f>IFERROR(VLOOKUP($A8,#REF!,27,FALSE),)</f>
        <v>0</v>
      </c>
      <c r="AB8" s="8">
        <f>IFERROR(VLOOKUP($A8,#REF!,28,FALSE),)</f>
        <v>0</v>
      </c>
    </row>
    <row r="9" spans="1:28" x14ac:dyDescent="0.2">
      <c r="A9" s="8">
        <f>Data!A390</f>
        <v>0</v>
      </c>
      <c r="B9" s="9">
        <f>IFERROR(VLOOKUP($A9,#REF!,34,FALSE),)</f>
        <v>0</v>
      </c>
      <c r="C9" s="9">
        <f>IFERROR(VLOOKUP($A9,#REF!,2,FALSE),)</f>
        <v>0</v>
      </c>
      <c r="D9" s="9">
        <f>IFERROR(VLOOKUP($A9,#REF!,3,FALSE),)</f>
        <v>0</v>
      </c>
      <c r="E9" s="9">
        <f>IFERROR(VLOOKUP($A9,#REF!,4,FALSE),)</f>
        <v>0</v>
      </c>
      <c r="F9" s="9">
        <f>IFERROR(VLOOKUP($A9,#REF!,6,FALSE),)</f>
        <v>0</v>
      </c>
      <c r="G9" s="9">
        <f>IFERROR(VLOOKUP($A9,#REF!,7,FALSE),)</f>
        <v>0</v>
      </c>
      <c r="H9" s="8">
        <f>IFERROR(VLOOKUP($A9,#REF!,8,FALSE),)</f>
        <v>0</v>
      </c>
      <c r="I9" s="8">
        <f>IFERROR(VLOOKUP($A9,#REF!,9,FALSE),)</f>
        <v>0</v>
      </c>
      <c r="J9" s="8">
        <f>IFERROR(VLOOKUP($A9,#REF!,10,FALSE),)</f>
        <v>0</v>
      </c>
      <c r="K9" s="8">
        <f>IFERROR(VLOOKUP($A9,#REF!,11,FALSE),)</f>
        <v>0</v>
      </c>
      <c r="L9" s="8">
        <f>IFERROR(VLOOKUP($A9,#REF!,12,FALSE),)</f>
        <v>0</v>
      </c>
      <c r="M9" s="8">
        <f>IFERROR(VLOOKUP($A9,#REF!,13,FALSE),)</f>
        <v>0</v>
      </c>
      <c r="N9" s="8">
        <f>IFERROR(VLOOKUP($A9,#REF!,14,FALSE),)</f>
        <v>0</v>
      </c>
      <c r="O9" s="8">
        <f>IFERROR(VLOOKUP($A9,#REF!,15,FALSE),)</f>
        <v>0</v>
      </c>
      <c r="P9" s="8">
        <f>IFERROR(VLOOKUP($A9,#REF!,16,FALSE),)</f>
        <v>0</v>
      </c>
      <c r="Q9" s="8">
        <f>IFERROR(VLOOKUP($A9,#REF!,17,FALSE),)</f>
        <v>0</v>
      </c>
      <c r="R9" s="8">
        <f>IFERROR(VLOOKUP($A9,#REF!,18,FALSE),)</f>
        <v>0</v>
      </c>
      <c r="S9" s="8">
        <f>IFERROR(VLOOKUP($A9,#REF!,19,FALSE),)</f>
        <v>0</v>
      </c>
      <c r="T9" s="8">
        <f>IFERROR(VLOOKUP($A9,#REF!,20,FALSE),)</f>
        <v>0</v>
      </c>
      <c r="U9" s="8">
        <f>IFERROR(VLOOKUP($A9,#REF!,21,FALSE),)</f>
        <v>0</v>
      </c>
      <c r="V9" s="8">
        <f>IFERROR(VLOOKUP($A9,#REF!,22,FALSE),)</f>
        <v>0</v>
      </c>
      <c r="W9" s="8">
        <f>IFERROR(VLOOKUP($A9,#REF!,23,FALSE),)</f>
        <v>0</v>
      </c>
      <c r="X9" s="8">
        <f>IFERROR(VLOOKUP($A9,#REF!,24,FALSE),)</f>
        <v>0</v>
      </c>
      <c r="Y9" s="8">
        <f>IFERROR(VLOOKUP($A9,#REF!,25,FALSE),)</f>
        <v>0</v>
      </c>
      <c r="Z9" s="8">
        <f>IFERROR(VLOOKUP($A9,#REF!,26,FALSE),)</f>
        <v>0</v>
      </c>
      <c r="AA9" s="8">
        <f>IFERROR(VLOOKUP($A9,#REF!,27,FALSE),)</f>
        <v>0</v>
      </c>
      <c r="AB9" s="8">
        <f>IFERROR(VLOOKUP($A9,#REF!,28,FALSE),)</f>
        <v>0</v>
      </c>
    </row>
    <row r="10" spans="1:28" x14ac:dyDescent="0.2">
      <c r="A10" s="8">
        <f>Data!A391</f>
        <v>0</v>
      </c>
      <c r="B10" s="9">
        <f>IFERROR(VLOOKUP($A10,#REF!,34,FALSE),)</f>
        <v>0</v>
      </c>
      <c r="C10" s="9">
        <f>IFERROR(VLOOKUP($A10,#REF!,2,FALSE),)</f>
        <v>0</v>
      </c>
      <c r="D10" s="9">
        <f>IFERROR(VLOOKUP($A10,#REF!,3,FALSE),)</f>
        <v>0</v>
      </c>
      <c r="E10" s="9">
        <f>IFERROR(VLOOKUP($A10,#REF!,4,FALSE),)</f>
        <v>0</v>
      </c>
      <c r="F10" s="9">
        <f>IFERROR(VLOOKUP($A10,#REF!,6,FALSE),)</f>
        <v>0</v>
      </c>
      <c r="G10" s="9">
        <f>IFERROR(VLOOKUP($A10,#REF!,7,FALSE),)</f>
        <v>0</v>
      </c>
      <c r="H10" s="8">
        <f>IFERROR(VLOOKUP($A10,#REF!,8,FALSE),)</f>
        <v>0</v>
      </c>
      <c r="I10" s="8">
        <f>IFERROR(VLOOKUP($A10,#REF!,9,FALSE),)</f>
        <v>0</v>
      </c>
      <c r="J10" s="8">
        <f>IFERROR(VLOOKUP($A10,#REF!,10,FALSE),)</f>
        <v>0</v>
      </c>
      <c r="K10" s="8">
        <f>IFERROR(VLOOKUP($A10,#REF!,11,FALSE),)</f>
        <v>0</v>
      </c>
      <c r="L10" s="8">
        <f>IFERROR(VLOOKUP($A10,#REF!,12,FALSE),)</f>
        <v>0</v>
      </c>
      <c r="M10" s="8">
        <f>IFERROR(VLOOKUP($A10,#REF!,13,FALSE),)</f>
        <v>0</v>
      </c>
      <c r="N10" s="8">
        <f>IFERROR(VLOOKUP($A10,#REF!,14,FALSE),)</f>
        <v>0</v>
      </c>
      <c r="O10" s="8">
        <f>IFERROR(VLOOKUP($A10,#REF!,15,FALSE),)</f>
        <v>0</v>
      </c>
      <c r="P10" s="8">
        <f>IFERROR(VLOOKUP($A10,#REF!,16,FALSE),)</f>
        <v>0</v>
      </c>
      <c r="Q10" s="8">
        <f>IFERROR(VLOOKUP($A10,#REF!,17,FALSE),)</f>
        <v>0</v>
      </c>
      <c r="R10" s="8">
        <f>IFERROR(VLOOKUP($A10,#REF!,18,FALSE),)</f>
        <v>0</v>
      </c>
      <c r="S10" s="8">
        <f>IFERROR(VLOOKUP($A10,#REF!,19,FALSE),)</f>
        <v>0</v>
      </c>
      <c r="T10" s="8">
        <f>IFERROR(VLOOKUP($A10,#REF!,20,FALSE),)</f>
        <v>0</v>
      </c>
      <c r="U10" s="8">
        <f>IFERROR(VLOOKUP($A10,#REF!,21,FALSE),)</f>
        <v>0</v>
      </c>
      <c r="V10" s="8">
        <f>IFERROR(VLOOKUP($A10,#REF!,22,FALSE),)</f>
        <v>0</v>
      </c>
      <c r="W10" s="8">
        <f>IFERROR(VLOOKUP($A10,#REF!,23,FALSE),)</f>
        <v>0</v>
      </c>
      <c r="X10" s="8">
        <f>IFERROR(VLOOKUP($A10,#REF!,24,FALSE),)</f>
        <v>0</v>
      </c>
      <c r="Y10" s="8">
        <f>IFERROR(VLOOKUP($A10,#REF!,25,FALSE),)</f>
        <v>0</v>
      </c>
      <c r="Z10" s="8">
        <f>IFERROR(VLOOKUP($A10,#REF!,26,FALSE),)</f>
        <v>0</v>
      </c>
      <c r="AA10" s="8">
        <f>IFERROR(VLOOKUP($A10,#REF!,27,FALSE),)</f>
        <v>0</v>
      </c>
      <c r="AB10" s="8">
        <f>IFERROR(VLOOKUP($A10,#REF!,28,FALSE),)</f>
        <v>0</v>
      </c>
    </row>
    <row r="11" spans="1:28" x14ac:dyDescent="0.2">
      <c r="A11" s="8">
        <f>Data!A392</f>
        <v>0</v>
      </c>
      <c r="B11" s="9">
        <f>IFERROR(VLOOKUP($A11,#REF!,34,FALSE),)</f>
        <v>0</v>
      </c>
      <c r="C11" s="9">
        <f>IFERROR(VLOOKUP($A11,#REF!,2,FALSE),)</f>
        <v>0</v>
      </c>
      <c r="D11" s="9">
        <f>IFERROR(VLOOKUP($A11,#REF!,3,FALSE),)</f>
        <v>0</v>
      </c>
      <c r="E11" s="9">
        <f>IFERROR(VLOOKUP($A11,#REF!,4,FALSE),)</f>
        <v>0</v>
      </c>
      <c r="F11" s="9">
        <f>IFERROR(VLOOKUP($A11,#REF!,6,FALSE),)</f>
        <v>0</v>
      </c>
      <c r="G11" s="9">
        <f>IFERROR(VLOOKUP($A11,#REF!,7,FALSE),)</f>
        <v>0</v>
      </c>
      <c r="H11" s="8">
        <f>IFERROR(VLOOKUP($A11,#REF!,8,FALSE),)</f>
        <v>0</v>
      </c>
      <c r="I11" s="8">
        <f>IFERROR(VLOOKUP($A11,#REF!,9,FALSE),)</f>
        <v>0</v>
      </c>
      <c r="J11" s="8">
        <f>IFERROR(VLOOKUP($A11,#REF!,10,FALSE),)</f>
        <v>0</v>
      </c>
      <c r="K11" s="8">
        <f>IFERROR(VLOOKUP($A11,#REF!,11,FALSE),)</f>
        <v>0</v>
      </c>
      <c r="L11" s="8">
        <f>IFERROR(VLOOKUP($A11,#REF!,12,FALSE),)</f>
        <v>0</v>
      </c>
      <c r="M11" s="8">
        <f>IFERROR(VLOOKUP($A11,#REF!,13,FALSE),)</f>
        <v>0</v>
      </c>
      <c r="N11" s="8">
        <f>IFERROR(VLOOKUP($A11,#REF!,14,FALSE),)</f>
        <v>0</v>
      </c>
      <c r="O11" s="8">
        <f>IFERROR(VLOOKUP($A11,#REF!,15,FALSE),)</f>
        <v>0</v>
      </c>
      <c r="P11" s="8">
        <f>IFERROR(VLOOKUP($A11,#REF!,16,FALSE),)</f>
        <v>0</v>
      </c>
      <c r="Q11" s="8">
        <f>IFERROR(VLOOKUP($A11,#REF!,17,FALSE),)</f>
        <v>0</v>
      </c>
      <c r="R11" s="8">
        <f>IFERROR(VLOOKUP($A11,#REF!,18,FALSE),)</f>
        <v>0</v>
      </c>
      <c r="S11" s="8">
        <f>IFERROR(VLOOKUP($A11,#REF!,19,FALSE),)</f>
        <v>0</v>
      </c>
      <c r="T11" s="8">
        <f>IFERROR(VLOOKUP($A11,#REF!,20,FALSE),)</f>
        <v>0</v>
      </c>
      <c r="U11" s="8">
        <f>IFERROR(VLOOKUP($A11,#REF!,21,FALSE),)</f>
        <v>0</v>
      </c>
      <c r="V11" s="8">
        <f>IFERROR(VLOOKUP($A11,#REF!,22,FALSE),)</f>
        <v>0</v>
      </c>
      <c r="W11" s="8">
        <f>IFERROR(VLOOKUP($A11,#REF!,23,FALSE),)</f>
        <v>0</v>
      </c>
      <c r="X11" s="8">
        <f>IFERROR(VLOOKUP($A11,#REF!,24,FALSE),)</f>
        <v>0</v>
      </c>
      <c r="Y11" s="8">
        <f>IFERROR(VLOOKUP($A11,#REF!,25,FALSE),)</f>
        <v>0</v>
      </c>
      <c r="Z11" s="8">
        <f>IFERROR(VLOOKUP($A11,#REF!,26,FALSE),)</f>
        <v>0</v>
      </c>
      <c r="AA11" s="8">
        <f>IFERROR(VLOOKUP($A11,#REF!,27,FALSE),)</f>
        <v>0</v>
      </c>
      <c r="AB11" s="8">
        <f>IFERROR(VLOOKUP($A11,#REF!,28,FALSE),)</f>
        <v>0</v>
      </c>
    </row>
    <row r="12" spans="1:28" x14ac:dyDescent="0.2">
      <c r="A12" s="8">
        <f>Data!A393</f>
        <v>0</v>
      </c>
      <c r="B12" s="9">
        <f>IFERROR(VLOOKUP($A12,#REF!,34,FALSE),)</f>
        <v>0</v>
      </c>
      <c r="C12" s="9">
        <f>IFERROR(VLOOKUP($A12,#REF!,2,FALSE),)</f>
        <v>0</v>
      </c>
      <c r="D12" s="9">
        <f>IFERROR(VLOOKUP($A12,#REF!,3,FALSE),)</f>
        <v>0</v>
      </c>
      <c r="E12" s="9">
        <f>IFERROR(VLOOKUP($A12,#REF!,4,FALSE),)</f>
        <v>0</v>
      </c>
      <c r="F12" s="9">
        <f>IFERROR(VLOOKUP($A12,#REF!,6,FALSE),)</f>
        <v>0</v>
      </c>
      <c r="G12" s="9">
        <f>IFERROR(VLOOKUP($A12,#REF!,7,FALSE),)</f>
        <v>0</v>
      </c>
      <c r="H12" s="8">
        <f>IFERROR(VLOOKUP($A12,#REF!,8,FALSE),)</f>
        <v>0</v>
      </c>
      <c r="I12" s="8">
        <f>IFERROR(VLOOKUP($A12,#REF!,9,FALSE),)</f>
        <v>0</v>
      </c>
      <c r="J12" s="8">
        <f>IFERROR(VLOOKUP($A12,#REF!,10,FALSE),)</f>
        <v>0</v>
      </c>
      <c r="K12" s="8">
        <f>IFERROR(VLOOKUP($A12,#REF!,11,FALSE),)</f>
        <v>0</v>
      </c>
      <c r="L12" s="8">
        <f>IFERROR(VLOOKUP($A12,#REF!,12,FALSE),)</f>
        <v>0</v>
      </c>
      <c r="M12" s="8">
        <f>IFERROR(VLOOKUP($A12,#REF!,13,FALSE),)</f>
        <v>0</v>
      </c>
      <c r="N12" s="8">
        <f>IFERROR(VLOOKUP($A12,#REF!,14,FALSE),)</f>
        <v>0</v>
      </c>
      <c r="O12" s="8">
        <f>IFERROR(VLOOKUP($A12,#REF!,15,FALSE),)</f>
        <v>0</v>
      </c>
      <c r="P12" s="8">
        <f>IFERROR(VLOOKUP($A12,#REF!,16,FALSE),)</f>
        <v>0</v>
      </c>
      <c r="Q12" s="8">
        <f>IFERROR(VLOOKUP($A12,#REF!,17,FALSE),)</f>
        <v>0</v>
      </c>
      <c r="R12" s="8">
        <f>IFERROR(VLOOKUP($A12,#REF!,18,FALSE),)</f>
        <v>0</v>
      </c>
      <c r="S12" s="8">
        <f>IFERROR(VLOOKUP($A12,#REF!,19,FALSE),)</f>
        <v>0</v>
      </c>
      <c r="T12" s="8">
        <f>IFERROR(VLOOKUP($A12,#REF!,20,FALSE),)</f>
        <v>0</v>
      </c>
      <c r="U12" s="8">
        <f>IFERROR(VLOOKUP($A12,#REF!,21,FALSE),)</f>
        <v>0</v>
      </c>
      <c r="V12" s="8">
        <f>IFERROR(VLOOKUP($A12,#REF!,22,FALSE),)</f>
        <v>0</v>
      </c>
      <c r="W12" s="8">
        <f>IFERROR(VLOOKUP($A12,#REF!,23,FALSE),)</f>
        <v>0</v>
      </c>
      <c r="X12" s="8">
        <f>IFERROR(VLOOKUP($A12,#REF!,24,FALSE),)</f>
        <v>0</v>
      </c>
      <c r="Y12" s="8">
        <f>IFERROR(VLOOKUP($A12,#REF!,25,FALSE),)</f>
        <v>0</v>
      </c>
      <c r="Z12" s="8">
        <f>IFERROR(VLOOKUP($A12,#REF!,26,FALSE),)</f>
        <v>0</v>
      </c>
      <c r="AA12" s="8">
        <f>IFERROR(VLOOKUP($A12,#REF!,27,FALSE),)</f>
        <v>0</v>
      </c>
      <c r="AB12" s="8">
        <f>IFERROR(VLOOKUP($A12,#REF!,28,FALSE),)</f>
        <v>0</v>
      </c>
    </row>
    <row r="13" spans="1:28" x14ac:dyDescent="0.2">
      <c r="A13" s="8">
        <f>Data!A394</f>
        <v>0</v>
      </c>
      <c r="B13" s="9">
        <f>IFERROR(VLOOKUP($A13,#REF!,34,FALSE),)</f>
        <v>0</v>
      </c>
      <c r="C13" s="9">
        <f>IFERROR(VLOOKUP($A13,#REF!,2,FALSE),)</f>
        <v>0</v>
      </c>
      <c r="D13" s="9">
        <f>IFERROR(VLOOKUP($A13,#REF!,3,FALSE),)</f>
        <v>0</v>
      </c>
      <c r="E13" s="9">
        <f>IFERROR(VLOOKUP($A13,#REF!,4,FALSE),)</f>
        <v>0</v>
      </c>
      <c r="F13" s="9">
        <f>IFERROR(VLOOKUP($A13,#REF!,6,FALSE),)</f>
        <v>0</v>
      </c>
      <c r="G13" s="9">
        <f>IFERROR(VLOOKUP($A13,#REF!,7,FALSE),)</f>
        <v>0</v>
      </c>
      <c r="H13" s="8">
        <f>IFERROR(VLOOKUP($A13,#REF!,8,FALSE),)</f>
        <v>0</v>
      </c>
      <c r="I13" s="8">
        <f>IFERROR(VLOOKUP($A13,#REF!,9,FALSE),)</f>
        <v>0</v>
      </c>
      <c r="J13" s="8">
        <f>IFERROR(VLOOKUP($A13,#REF!,10,FALSE),)</f>
        <v>0</v>
      </c>
      <c r="K13" s="8">
        <f>IFERROR(VLOOKUP($A13,#REF!,11,FALSE),)</f>
        <v>0</v>
      </c>
      <c r="L13" s="8">
        <f>IFERROR(VLOOKUP($A13,#REF!,12,FALSE),)</f>
        <v>0</v>
      </c>
      <c r="M13" s="8">
        <f>IFERROR(VLOOKUP($A13,#REF!,13,FALSE),)</f>
        <v>0</v>
      </c>
      <c r="N13" s="8">
        <f>IFERROR(VLOOKUP($A13,#REF!,14,FALSE),)</f>
        <v>0</v>
      </c>
      <c r="O13" s="8">
        <f>IFERROR(VLOOKUP($A13,#REF!,15,FALSE),)</f>
        <v>0</v>
      </c>
      <c r="P13" s="8">
        <f>IFERROR(VLOOKUP($A13,#REF!,16,FALSE),)</f>
        <v>0</v>
      </c>
      <c r="Q13" s="8">
        <f>IFERROR(VLOOKUP($A13,#REF!,17,FALSE),)</f>
        <v>0</v>
      </c>
      <c r="R13" s="8">
        <f>IFERROR(VLOOKUP($A13,#REF!,18,FALSE),)</f>
        <v>0</v>
      </c>
      <c r="S13" s="8">
        <f>IFERROR(VLOOKUP($A13,#REF!,19,FALSE),)</f>
        <v>0</v>
      </c>
      <c r="T13" s="8">
        <f>IFERROR(VLOOKUP($A13,#REF!,20,FALSE),)</f>
        <v>0</v>
      </c>
      <c r="U13" s="8">
        <f>IFERROR(VLOOKUP($A13,#REF!,21,FALSE),)</f>
        <v>0</v>
      </c>
      <c r="V13" s="8">
        <f>IFERROR(VLOOKUP($A13,#REF!,22,FALSE),)</f>
        <v>0</v>
      </c>
      <c r="W13" s="8">
        <f>IFERROR(VLOOKUP($A13,#REF!,23,FALSE),)</f>
        <v>0</v>
      </c>
      <c r="X13" s="8">
        <f>IFERROR(VLOOKUP($A13,#REF!,24,FALSE),)</f>
        <v>0</v>
      </c>
      <c r="Y13" s="8">
        <f>IFERROR(VLOOKUP($A13,#REF!,25,FALSE),)</f>
        <v>0</v>
      </c>
      <c r="Z13" s="8">
        <f>IFERROR(VLOOKUP($A13,#REF!,26,FALSE),)</f>
        <v>0</v>
      </c>
      <c r="AA13" s="8">
        <f>IFERROR(VLOOKUP($A13,#REF!,27,FALSE),)</f>
        <v>0</v>
      </c>
      <c r="AB13" s="8">
        <f>IFERROR(VLOOKUP($A13,#REF!,28,FALSE),)</f>
        <v>0</v>
      </c>
    </row>
    <row r="14" spans="1:28" x14ac:dyDescent="0.2">
      <c r="A14" s="10"/>
    </row>
    <row r="17" spans="21:21" x14ac:dyDescent="0.2">
      <c r="U17" s="1"/>
    </row>
    <row r="18" spans="21:21" x14ac:dyDescent="0.2">
      <c r="U18" s="23"/>
    </row>
    <row r="19" spans="21:21" x14ac:dyDescent="0.2">
      <c r="U19" s="23"/>
    </row>
  </sheetData>
  <pageMargins left="0.7" right="0.7" top="0.75" bottom="0.75" header="0.3" footer="0.3"/>
  <pageSetup scale="87" orientation="landscape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F416A-2108-4A72-B956-C8E117DC8F06}">
  <sheetPr>
    <tabColor theme="8" tint="0.39997558519241921"/>
    <pageSetUpPr fitToPage="1"/>
  </sheetPr>
  <dimension ref="A1:AB19"/>
  <sheetViews>
    <sheetView workbookViewId="0"/>
  </sheetViews>
  <sheetFormatPr defaultColWidth="9.14453125" defaultRowHeight="15" x14ac:dyDescent="0.2"/>
  <cols>
    <col min="1" max="5" width="8.47265625" customWidth="1"/>
    <col min="6" max="6" width="11.703125" bestFit="1" customWidth="1"/>
    <col min="7" max="7" width="16.6796875" bestFit="1" customWidth="1"/>
    <col min="8" max="8" width="12.23828125" bestFit="1" customWidth="1"/>
    <col min="9" max="11" width="10.22265625" customWidth="1"/>
    <col min="12" max="12" width="9.01171875" customWidth="1"/>
    <col min="13" max="15" width="10.22265625" customWidth="1"/>
    <col min="16" max="16" width="9.01171875" customWidth="1"/>
    <col min="17" max="17" width="9.68359375" customWidth="1"/>
    <col min="18" max="20" width="10.22265625" customWidth="1"/>
    <col min="21" max="21" width="9.68359375" customWidth="1"/>
    <col min="22" max="24" width="10.22265625" customWidth="1"/>
    <col min="25" max="25" width="9.01171875" customWidth="1"/>
    <col min="26" max="28" width="10.22265625" customWidth="1"/>
  </cols>
  <sheetData>
    <row r="1" spans="1:28" ht="19.5" thickBot="1" x14ac:dyDescent="0.3">
      <c r="A1" s="7">
        <f>E4</f>
        <v>0</v>
      </c>
      <c r="B1" s="6"/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0.23</v>
      </c>
      <c r="C3" s="12"/>
      <c r="D3" s="14"/>
      <c r="E3" s="12"/>
      <c r="F3" s="12"/>
      <c r="G3" s="12"/>
      <c r="H3" s="11">
        <f>'Rain Totals'!H2</f>
        <v>0</v>
      </c>
      <c r="I3" s="11">
        <f>'Rain Totals'!I2</f>
        <v>0.03</v>
      </c>
      <c r="J3" s="11">
        <f>'Rain Totals'!J2</f>
        <v>0</v>
      </c>
      <c r="K3" s="11">
        <f>'Rain Totals'!K2</f>
        <v>0</v>
      </c>
      <c r="L3" s="11">
        <f>'Rain Totals'!L2</f>
        <v>0.2</v>
      </c>
      <c r="M3" s="11">
        <f>'Rain Totals'!M2</f>
        <v>0</v>
      </c>
      <c r="N3" s="11">
        <f>'Rain Totals'!N2</f>
        <v>0</v>
      </c>
      <c r="O3" s="11">
        <f>'Rain Totals'!O2</f>
        <v>0</v>
      </c>
      <c r="P3" s="11">
        <f>'Rain Totals'!P2</f>
        <v>0</v>
      </c>
      <c r="Q3" s="11">
        <f>'Rain Totals'!Q2</f>
        <v>0</v>
      </c>
      <c r="R3" s="11">
        <f>'Rain Totals'!R2</f>
        <v>0</v>
      </c>
      <c r="S3" s="11">
        <f>'Rain Totals'!S2</f>
        <v>0</v>
      </c>
      <c r="T3" s="11">
        <f>'Rain Totals'!T2</f>
        <v>0</v>
      </c>
      <c r="U3" s="11">
        <f>'Rain Totals'!U2</f>
        <v>0</v>
      </c>
      <c r="V3" s="11">
        <f>'Rain Totals'!V2</f>
        <v>0</v>
      </c>
      <c r="W3" s="11">
        <f>'Rain Totals'!W2</f>
        <v>0</v>
      </c>
      <c r="X3" s="11">
        <f>'Rain Totals'!X2</f>
        <v>0</v>
      </c>
      <c r="Y3" s="11">
        <f>'Rain Totals'!Y2</f>
        <v>0</v>
      </c>
      <c r="Z3" s="11">
        <f>'Rain Totals'!Z2</f>
        <v>0</v>
      </c>
      <c r="AA3" s="11">
        <f>'Rain Totals'!AA2</f>
        <v>0</v>
      </c>
      <c r="AB3" s="11">
        <f>'Rain Totals'!AB2</f>
        <v>0</v>
      </c>
    </row>
    <row r="4" spans="1:28" x14ac:dyDescent="0.2">
      <c r="A4" s="8" t="str">
        <f>Data!A395</f>
        <v>.ET 39</v>
      </c>
      <c r="B4" s="9">
        <f>IFERROR(VLOOKUP($A4,#REF!,34,FALSE),)</f>
        <v>0</v>
      </c>
      <c r="C4" s="9">
        <f>IFERROR(VLOOKUP($A4,#REF!,2,FALSE),)</f>
        <v>0</v>
      </c>
      <c r="D4" s="9">
        <f>IFERROR(VLOOKUP($A4,#REF!,3,FALSE),)</f>
        <v>0</v>
      </c>
      <c r="E4" s="9">
        <f>IFERROR(VLOOKUP($A4,#REF!,4,FALSE),)</f>
        <v>0</v>
      </c>
      <c r="F4" s="9">
        <f>IFERROR(VLOOKUP($A4,#REF!,6,FALSE),)</f>
        <v>0</v>
      </c>
      <c r="G4" s="9">
        <f>IFERROR(VLOOKUP($A4,#REF!,7,FALSE),)</f>
        <v>0</v>
      </c>
      <c r="H4" s="8">
        <f>IFERROR(VLOOKUP($A4,#REF!,8,FALSE),)</f>
        <v>0</v>
      </c>
      <c r="I4" s="8">
        <f>IFERROR(VLOOKUP($A4,#REF!,9,FALSE),)</f>
        <v>0</v>
      </c>
      <c r="J4" s="8">
        <f>IFERROR(VLOOKUP($A4,#REF!,10,FALSE),)</f>
        <v>0</v>
      </c>
      <c r="K4" s="8">
        <f>IFERROR(VLOOKUP($A4,#REF!,11,FALSE),)</f>
        <v>0</v>
      </c>
      <c r="L4" s="8">
        <f>IFERROR(VLOOKUP($A4,#REF!,12,FALSE),)</f>
        <v>0</v>
      </c>
      <c r="M4" s="8">
        <f>IFERROR(VLOOKUP($A4,#REF!,13,FALSE),)</f>
        <v>0</v>
      </c>
      <c r="N4" s="8">
        <f>IFERROR(VLOOKUP($A4,#REF!,14,FALSE),)</f>
        <v>0</v>
      </c>
      <c r="O4" s="8">
        <f>IFERROR(VLOOKUP($A4,#REF!,15,FALSE),)</f>
        <v>0</v>
      </c>
      <c r="P4" s="8">
        <f>IFERROR(VLOOKUP($A4,#REF!,16,FALSE),)</f>
        <v>0</v>
      </c>
      <c r="Q4" s="8">
        <f>IFERROR(VLOOKUP($A4,#REF!,17,FALSE),)</f>
        <v>0</v>
      </c>
      <c r="R4" s="8">
        <f>IFERROR(VLOOKUP($A4,#REF!,18,FALSE),)</f>
        <v>0</v>
      </c>
      <c r="S4" s="8">
        <f>IFERROR(VLOOKUP($A4,#REF!,19,FALSE),)</f>
        <v>0</v>
      </c>
      <c r="T4" s="8">
        <f>IFERROR(VLOOKUP($A4,#REF!,20,FALSE),)</f>
        <v>0</v>
      </c>
      <c r="U4" s="8">
        <f>IFERROR(VLOOKUP($A4,#REF!,21,FALSE),)</f>
        <v>0</v>
      </c>
      <c r="V4" s="8">
        <f>IFERROR(VLOOKUP($A4,#REF!,22,FALSE),)</f>
        <v>0</v>
      </c>
      <c r="W4" s="8">
        <f>IFERROR(VLOOKUP($A4,#REF!,23,FALSE),)</f>
        <v>0</v>
      </c>
      <c r="X4" s="8">
        <f>IFERROR(VLOOKUP($A4,#REF!,24,FALSE),)</f>
        <v>0</v>
      </c>
      <c r="Y4" s="8">
        <f>IFERROR(VLOOKUP($A4,#REF!,25,FALSE),)</f>
        <v>0</v>
      </c>
      <c r="Z4" s="8">
        <f>IFERROR(VLOOKUP($A4,#REF!,26,FALSE),)</f>
        <v>0</v>
      </c>
      <c r="AA4" s="8">
        <f>IFERROR(VLOOKUP($A4,#REF!,27,FALSE),)</f>
        <v>0</v>
      </c>
      <c r="AB4" s="8">
        <f>IFERROR(VLOOKUP($A4,#REF!,28,FALSE),)</f>
        <v>0</v>
      </c>
    </row>
    <row r="5" spans="1:28" x14ac:dyDescent="0.2">
      <c r="A5" s="8">
        <f>Data!A396</f>
        <v>0</v>
      </c>
      <c r="B5" s="9">
        <f>IFERROR(VLOOKUP($A5,#REF!,34,FALSE),)</f>
        <v>0</v>
      </c>
      <c r="C5" s="9">
        <f>IFERROR(VLOOKUP($A5,#REF!,2,FALSE),)</f>
        <v>0</v>
      </c>
      <c r="D5" s="9">
        <f>IFERROR(VLOOKUP($A5,#REF!,3,FALSE),)</f>
        <v>0</v>
      </c>
      <c r="E5" s="9">
        <f>IFERROR(VLOOKUP($A5,#REF!,4,FALSE),)</f>
        <v>0</v>
      </c>
      <c r="F5" s="9">
        <f>IFERROR(VLOOKUP($A5,#REF!,6,FALSE),)</f>
        <v>0</v>
      </c>
      <c r="G5" s="9">
        <f>IFERROR(VLOOKUP($A5,#REF!,7,FALSE),)</f>
        <v>0</v>
      </c>
      <c r="H5" s="8">
        <f>IFERROR(VLOOKUP($A5,#REF!,8,FALSE),)</f>
        <v>0</v>
      </c>
      <c r="I5" s="8">
        <f>IFERROR(VLOOKUP($A5,#REF!,9,FALSE),)</f>
        <v>0</v>
      </c>
      <c r="J5" s="8">
        <f>IFERROR(VLOOKUP($A5,#REF!,10,FALSE),)</f>
        <v>0</v>
      </c>
      <c r="K5" s="8">
        <f>IFERROR(VLOOKUP($A5,#REF!,11,FALSE),)</f>
        <v>0</v>
      </c>
      <c r="L5" s="8">
        <f>IFERROR(VLOOKUP($A5,#REF!,12,FALSE),)</f>
        <v>0</v>
      </c>
      <c r="M5" s="8">
        <f>IFERROR(VLOOKUP($A5,#REF!,13,FALSE),)</f>
        <v>0</v>
      </c>
      <c r="N5" s="8">
        <f>IFERROR(VLOOKUP($A5,#REF!,14,FALSE),)</f>
        <v>0</v>
      </c>
      <c r="O5" s="8">
        <f>IFERROR(VLOOKUP($A5,#REF!,15,FALSE),)</f>
        <v>0</v>
      </c>
      <c r="P5" s="8">
        <f>IFERROR(VLOOKUP($A5,#REF!,16,FALSE),)</f>
        <v>0</v>
      </c>
      <c r="Q5" s="8">
        <f>IFERROR(VLOOKUP($A5,#REF!,17,FALSE),)</f>
        <v>0</v>
      </c>
      <c r="R5" s="8">
        <f>IFERROR(VLOOKUP($A5,#REF!,18,FALSE),)</f>
        <v>0</v>
      </c>
      <c r="S5" s="8">
        <f>IFERROR(VLOOKUP($A5,#REF!,19,FALSE),)</f>
        <v>0</v>
      </c>
      <c r="T5" s="8">
        <f>IFERROR(VLOOKUP($A5,#REF!,20,FALSE),)</f>
        <v>0</v>
      </c>
      <c r="U5" s="8">
        <f>IFERROR(VLOOKUP($A5,#REF!,21,FALSE),)</f>
        <v>0</v>
      </c>
      <c r="V5" s="8">
        <f>IFERROR(VLOOKUP($A5,#REF!,22,FALSE),)</f>
        <v>0</v>
      </c>
      <c r="W5" s="8">
        <f>IFERROR(VLOOKUP($A5,#REF!,23,FALSE),)</f>
        <v>0</v>
      </c>
      <c r="X5" s="8">
        <f>IFERROR(VLOOKUP($A5,#REF!,24,FALSE),)</f>
        <v>0</v>
      </c>
      <c r="Y5" s="8">
        <f>IFERROR(VLOOKUP($A5,#REF!,25,FALSE),)</f>
        <v>0</v>
      </c>
      <c r="Z5" s="8">
        <f>IFERROR(VLOOKUP($A5,#REF!,26,FALSE),)</f>
        <v>0</v>
      </c>
      <c r="AA5" s="8">
        <f>IFERROR(VLOOKUP($A5,#REF!,27,FALSE),)</f>
        <v>0</v>
      </c>
      <c r="AB5" s="8">
        <f>IFERROR(VLOOKUP($A5,#REF!,28,FALSE),)</f>
        <v>0</v>
      </c>
    </row>
    <row r="6" spans="1:28" x14ac:dyDescent="0.2">
      <c r="A6" s="8">
        <f>Data!A397</f>
        <v>0</v>
      </c>
      <c r="B6" s="9">
        <f>IFERROR(VLOOKUP($A6,#REF!,34,FALSE),)</f>
        <v>0</v>
      </c>
      <c r="C6" s="9">
        <f>IFERROR(VLOOKUP($A6,#REF!,2,FALSE),)</f>
        <v>0</v>
      </c>
      <c r="D6" s="9">
        <f>IFERROR(VLOOKUP($A6,#REF!,3,FALSE),)</f>
        <v>0</v>
      </c>
      <c r="E6" s="9">
        <f>IFERROR(VLOOKUP($A6,#REF!,4,FALSE),)</f>
        <v>0</v>
      </c>
      <c r="F6" s="9">
        <f>IFERROR(VLOOKUP($A6,#REF!,6,FALSE),)</f>
        <v>0</v>
      </c>
      <c r="G6" s="9">
        <f>IFERROR(VLOOKUP($A6,#REF!,7,FALSE),)</f>
        <v>0</v>
      </c>
      <c r="H6" s="8">
        <f>IFERROR(VLOOKUP($A6,#REF!,8,FALSE),)</f>
        <v>0</v>
      </c>
      <c r="I6" s="8">
        <f>IFERROR(VLOOKUP($A6,#REF!,9,FALSE),)</f>
        <v>0</v>
      </c>
      <c r="J6" s="8">
        <f>IFERROR(VLOOKUP($A6,#REF!,10,FALSE),)</f>
        <v>0</v>
      </c>
      <c r="K6" s="8">
        <f>IFERROR(VLOOKUP($A6,#REF!,11,FALSE),)</f>
        <v>0</v>
      </c>
      <c r="L6" s="8">
        <f>IFERROR(VLOOKUP($A6,#REF!,12,FALSE),)</f>
        <v>0</v>
      </c>
      <c r="M6" s="8">
        <f>IFERROR(VLOOKUP($A6,#REF!,13,FALSE),)</f>
        <v>0</v>
      </c>
      <c r="N6" s="8">
        <f>IFERROR(VLOOKUP($A6,#REF!,14,FALSE),)</f>
        <v>0</v>
      </c>
      <c r="O6" s="8">
        <f>IFERROR(VLOOKUP($A6,#REF!,15,FALSE),)</f>
        <v>0</v>
      </c>
      <c r="P6" s="8">
        <f>IFERROR(VLOOKUP($A6,#REF!,16,FALSE),)</f>
        <v>0</v>
      </c>
      <c r="Q6" s="8">
        <f>IFERROR(VLOOKUP($A6,#REF!,17,FALSE),)</f>
        <v>0</v>
      </c>
      <c r="R6" s="8">
        <f>IFERROR(VLOOKUP($A6,#REF!,18,FALSE),)</f>
        <v>0</v>
      </c>
      <c r="S6" s="8">
        <f>IFERROR(VLOOKUP($A6,#REF!,19,FALSE),)</f>
        <v>0</v>
      </c>
      <c r="T6" s="8">
        <f>IFERROR(VLOOKUP($A6,#REF!,20,FALSE),)</f>
        <v>0</v>
      </c>
      <c r="U6" s="8">
        <f>IFERROR(VLOOKUP($A6,#REF!,21,FALSE),)</f>
        <v>0</v>
      </c>
      <c r="V6" s="8">
        <f>IFERROR(VLOOKUP($A6,#REF!,22,FALSE),)</f>
        <v>0</v>
      </c>
      <c r="W6" s="8">
        <f>IFERROR(VLOOKUP($A6,#REF!,23,FALSE),)</f>
        <v>0</v>
      </c>
      <c r="X6" s="8">
        <f>IFERROR(VLOOKUP($A6,#REF!,24,FALSE),)</f>
        <v>0</v>
      </c>
      <c r="Y6" s="8">
        <f>IFERROR(VLOOKUP($A6,#REF!,25,FALSE),)</f>
        <v>0</v>
      </c>
      <c r="Z6" s="8">
        <f>IFERROR(VLOOKUP($A6,#REF!,26,FALSE),)</f>
        <v>0</v>
      </c>
      <c r="AA6" s="8">
        <f>IFERROR(VLOOKUP($A6,#REF!,27,FALSE),)</f>
        <v>0</v>
      </c>
      <c r="AB6" s="8">
        <f>IFERROR(VLOOKUP($A6,#REF!,28,FALSE),)</f>
        <v>0</v>
      </c>
    </row>
    <row r="7" spans="1:28" x14ac:dyDescent="0.2">
      <c r="A7" s="8">
        <f>Data!A398</f>
        <v>0</v>
      </c>
      <c r="B7" s="9">
        <f>IFERROR(VLOOKUP($A7,#REF!,34,FALSE),)</f>
        <v>0</v>
      </c>
      <c r="C7" s="9">
        <f>IFERROR(VLOOKUP($A7,#REF!,2,FALSE),)</f>
        <v>0</v>
      </c>
      <c r="D7" s="9">
        <f>IFERROR(VLOOKUP($A7,#REF!,3,FALSE),)</f>
        <v>0</v>
      </c>
      <c r="E7" s="9">
        <f>IFERROR(VLOOKUP($A7,#REF!,4,FALSE),)</f>
        <v>0</v>
      </c>
      <c r="F7" s="9">
        <f>IFERROR(VLOOKUP($A7,#REF!,6,FALSE),)</f>
        <v>0</v>
      </c>
      <c r="G7" s="9">
        <f>IFERROR(VLOOKUP($A7,#REF!,7,FALSE),)</f>
        <v>0</v>
      </c>
      <c r="H7" s="8">
        <f>IFERROR(VLOOKUP($A7,#REF!,8,FALSE),)</f>
        <v>0</v>
      </c>
      <c r="I7" s="8">
        <f>IFERROR(VLOOKUP($A7,#REF!,9,FALSE),)</f>
        <v>0</v>
      </c>
      <c r="J7" s="8">
        <f>IFERROR(VLOOKUP($A7,#REF!,10,FALSE),)</f>
        <v>0</v>
      </c>
      <c r="K7" s="8">
        <f>IFERROR(VLOOKUP($A7,#REF!,11,FALSE),)</f>
        <v>0</v>
      </c>
      <c r="L7" s="8">
        <f>IFERROR(VLOOKUP($A7,#REF!,12,FALSE),)</f>
        <v>0</v>
      </c>
      <c r="M7" s="8">
        <f>IFERROR(VLOOKUP($A7,#REF!,13,FALSE),)</f>
        <v>0</v>
      </c>
      <c r="N7" s="8">
        <f>IFERROR(VLOOKUP($A7,#REF!,14,FALSE),)</f>
        <v>0</v>
      </c>
      <c r="O7" s="8">
        <f>IFERROR(VLOOKUP($A7,#REF!,15,FALSE),)</f>
        <v>0</v>
      </c>
      <c r="P7" s="8">
        <f>IFERROR(VLOOKUP($A7,#REF!,16,FALSE),)</f>
        <v>0</v>
      </c>
      <c r="Q7" s="8">
        <f>IFERROR(VLOOKUP($A7,#REF!,17,FALSE),)</f>
        <v>0</v>
      </c>
      <c r="R7" s="8">
        <f>IFERROR(VLOOKUP($A7,#REF!,18,FALSE),)</f>
        <v>0</v>
      </c>
      <c r="S7" s="8">
        <f>IFERROR(VLOOKUP($A7,#REF!,19,FALSE),)</f>
        <v>0</v>
      </c>
      <c r="T7" s="8">
        <f>IFERROR(VLOOKUP($A7,#REF!,20,FALSE),)</f>
        <v>0</v>
      </c>
      <c r="U7" s="8">
        <f>IFERROR(VLOOKUP($A7,#REF!,21,FALSE),)</f>
        <v>0</v>
      </c>
      <c r="V7" s="8">
        <f>IFERROR(VLOOKUP($A7,#REF!,22,FALSE),)</f>
        <v>0</v>
      </c>
      <c r="W7" s="8">
        <f>IFERROR(VLOOKUP($A7,#REF!,23,FALSE),)</f>
        <v>0</v>
      </c>
      <c r="X7" s="8">
        <f>IFERROR(VLOOKUP($A7,#REF!,24,FALSE),)</f>
        <v>0</v>
      </c>
      <c r="Y7" s="8">
        <f>IFERROR(VLOOKUP($A7,#REF!,25,FALSE),)</f>
        <v>0</v>
      </c>
      <c r="Z7" s="8">
        <f>IFERROR(VLOOKUP($A7,#REF!,26,FALSE),)</f>
        <v>0</v>
      </c>
      <c r="AA7" s="8">
        <f>IFERROR(VLOOKUP($A7,#REF!,27,FALSE),)</f>
        <v>0</v>
      </c>
      <c r="AB7" s="8">
        <f>IFERROR(VLOOKUP($A7,#REF!,28,FALSE),)</f>
        <v>0</v>
      </c>
    </row>
    <row r="8" spans="1:28" x14ac:dyDescent="0.2">
      <c r="A8" s="8">
        <f>Data!A399</f>
        <v>0</v>
      </c>
      <c r="B8" s="9">
        <f>IFERROR(VLOOKUP($A8,#REF!,34,FALSE),)</f>
        <v>0</v>
      </c>
      <c r="C8" s="9">
        <f>IFERROR(VLOOKUP($A8,#REF!,2,FALSE),)</f>
        <v>0</v>
      </c>
      <c r="D8" s="9">
        <f>IFERROR(VLOOKUP($A8,#REF!,3,FALSE),)</f>
        <v>0</v>
      </c>
      <c r="E8" s="9">
        <f>IFERROR(VLOOKUP($A8,#REF!,4,FALSE),)</f>
        <v>0</v>
      </c>
      <c r="F8" s="9">
        <f>IFERROR(VLOOKUP($A8,#REF!,6,FALSE),)</f>
        <v>0</v>
      </c>
      <c r="G8" s="9">
        <f>IFERROR(VLOOKUP($A8,#REF!,7,FALSE),)</f>
        <v>0</v>
      </c>
      <c r="H8" s="8">
        <f>IFERROR(VLOOKUP($A8,#REF!,8,FALSE),)</f>
        <v>0</v>
      </c>
      <c r="I8" s="8">
        <f>IFERROR(VLOOKUP($A8,#REF!,9,FALSE),)</f>
        <v>0</v>
      </c>
      <c r="J8" s="8">
        <f>IFERROR(VLOOKUP($A8,#REF!,10,FALSE),)</f>
        <v>0</v>
      </c>
      <c r="K8" s="8">
        <f>IFERROR(VLOOKUP($A8,#REF!,11,FALSE),)</f>
        <v>0</v>
      </c>
      <c r="L8" s="8">
        <f>IFERROR(VLOOKUP($A8,#REF!,12,FALSE),)</f>
        <v>0</v>
      </c>
      <c r="M8" s="8">
        <f>IFERROR(VLOOKUP($A8,#REF!,13,FALSE),)</f>
        <v>0</v>
      </c>
      <c r="N8" s="8">
        <f>IFERROR(VLOOKUP($A8,#REF!,14,FALSE),)</f>
        <v>0</v>
      </c>
      <c r="O8" s="8">
        <f>IFERROR(VLOOKUP($A8,#REF!,15,FALSE),)</f>
        <v>0</v>
      </c>
      <c r="P8" s="8">
        <f>IFERROR(VLOOKUP($A8,#REF!,16,FALSE),)</f>
        <v>0</v>
      </c>
      <c r="Q8" s="8">
        <f>IFERROR(VLOOKUP($A8,#REF!,17,FALSE),)</f>
        <v>0</v>
      </c>
      <c r="R8" s="8">
        <f>IFERROR(VLOOKUP($A8,#REF!,18,FALSE),)</f>
        <v>0</v>
      </c>
      <c r="S8" s="8">
        <f>IFERROR(VLOOKUP($A8,#REF!,19,FALSE),)</f>
        <v>0</v>
      </c>
      <c r="T8" s="8">
        <f>IFERROR(VLOOKUP($A8,#REF!,20,FALSE),)</f>
        <v>0</v>
      </c>
      <c r="U8" s="8">
        <f>IFERROR(VLOOKUP($A8,#REF!,21,FALSE),)</f>
        <v>0</v>
      </c>
      <c r="V8" s="8">
        <f>IFERROR(VLOOKUP($A8,#REF!,22,FALSE),)</f>
        <v>0</v>
      </c>
      <c r="W8" s="8">
        <f>IFERROR(VLOOKUP($A8,#REF!,23,FALSE),)</f>
        <v>0</v>
      </c>
      <c r="X8" s="8">
        <f>IFERROR(VLOOKUP($A8,#REF!,24,FALSE),)</f>
        <v>0</v>
      </c>
      <c r="Y8" s="8">
        <f>IFERROR(VLOOKUP($A8,#REF!,25,FALSE),)</f>
        <v>0</v>
      </c>
      <c r="Z8" s="8">
        <f>IFERROR(VLOOKUP($A8,#REF!,26,FALSE),)</f>
        <v>0</v>
      </c>
      <c r="AA8" s="8">
        <f>IFERROR(VLOOKUP($A8,#REF!,27,FALSE),)</f>
        <v>0</v>
      </c>
      <c r="AB8" s="8">
        <f>IFERROR(VLOOKUP($A8,#REF!,28,FALSE),)</f>
        <v>0</v>
      </c>
    </row>
    <row r="9" spans="1:28" x14ac:dyDescent="0.2">
      <c r="A9" s="8">
        <f>Data!A400</f>
        <v>0</v>
      </c>
      <c r="B9" s="9">
        <f>IFERROR(VLOOKUP($A9,#REF!,34,FALSE),)</f>
        <v>0</v>
      </c>
      <c r="C9" s="9">
        <f>IFERROR(VLOOKUP($A9,#REF!,2,FALSE),)</f>
        <v>0</v>
      </c>
      <c r="D9" s="9">
        <f>IFERROR(VLOOKUP($A9,#REF!,3,FALSE),)</f>
        <v>0</v>
      </c>
      <c r="E9" s="9">
        <f>IFERROR(VLOOKUP($A9,#REF!,4,FALSE),)</f>
        <v>0</v>
      </c>
      <c r="F9" s="9">
        <f>IFERROR(VLOOKUP($A9,#REF!,6,FALSE),)</f>
        <v>0</v>
      </c>
      <c r="G9" s="9">
        <f>IFERROR(VLOOKUP($A9,#REF!,7,FALSE),)</f>
        <v>0</v>
      </c>
      <c r="H9" s="8">
        <f>IFERROR(VLOOKUP($A9,#REF!,8,FALSE),)</f>
        <v>0</v>
      </c>
      <c r="I9" s="8">
        <f>IFERROR(VLOOKUP($A9,#REF!,9,FALSE),)</f>
        <v>0</v>
      </c>
      <c r="J9" s="8">
        <f>IFERROR(VLOOKUP($A9,#REF!,10,FALSE),)</f>
        <v>0</v>
      </c>
      <c r="K9" s="8">
        <f>IFERROR(VLOOKUP($A9,#REF!,11,FALSE),)</f>
        <v>0</v>
      </c>
      <c r="L9" s="8">
        <f>IFERROR(VLOOKUP($A9,#REF!,12,FALSE),)</f>
        <v>0</v>
      </c>
      <c r="M9" s="8">
        <f>IFERROR(VLOOKUP($A9,#REF!,13,FALSE),)</f>
        <v>0</v>
      </c>
      <c r="N9" s="8">
        <f>IFERROR(VLOOKUP($A9,#REF!,14,FALSE),)</f>
        <v>0</v>
      </c>
      <c r="O9" s="8">
        <f>IFERROR(VLOOKUP($A9,#REF!,15,FALSE),)</f>
        <v>0</v>
      </c>
      <c r="P9" s="8">
        <f>IFERROR(VLOOKUP($A9,#REF!,16,FALSE),)</f>
        <v>0</v>
      </c>
      <c r="Q9" s="8">
        <f>IFERROR(VLOOKUP($A9,#REF!,17,FALSE),)</f>
        <v>0</v>
      </c>
      <c r="R9" s="8">
        <f>IFERROR(VLOOKUP($A9,#REF!,18,FALSE),)</f>
        <v>0</v>
      </c>
      <c r="S9" s="8">
        <f>IFERROR(VLOOKUP($A9,#REF!,19,FALSE),)</f>
        <v>0</v>
      </c>
      <c r="T9" s="8">
        <f>IFERROR(VLOOKUP($A9,#REF!,20,FALSE),)</f>
        <v>0</v>
      </c>
      <c r="U9" s="8">
        <f>IFERROR(VLOOKUP($A9,#REF!,21,FALSE),)</f>
        <v>0</v>
      </c>
      <c r="V9" s="8">
        <f>IFERROR(VLOOKUP($A9,#REF!,22,FALSE),)</f>
        <v>0</v>
      </c>
      <c r="W9" s="8">
        <f>IFERROR(VLOOKUP($A9,#REF!,23,FALSE),)</f>
        <v>0</v>
      </c>
      <c r="X9" s="8">
        <f>IFERROR(VLOOKUP($A9,#REF!,24,FALSE),)</f>
        <v>0</v>
      </c>
      <c r="Y9" s="8">
        <f>IFERROR(VLOOKUP($A9,#REF!,25,FALSE),)</f>
        <v>0</v>
      </c>
      <c r="Z9" s="8">
        <f>IFERROR(VLOOKUP($A9,#REF!,26,FALSE),)</f>
        <v>0</v>
      </c>
      <c r="AA9" s="8">
        <f>IFERROR(VLOOKUP($A9,#REF!,27,FALSE),)</f>
        <v>0</v>
      </c>
      <c r="AB9" s="8">
        <f>IFERROR(VLOOKUP($A9,#REF!,28,FALSE),)</f>
        <v>0</v>
      </c>
    </row>
    <row r="10" spans="1:28" x14ac:dyDescent="0.2">
      <c r="A10" s="8">
        <f>Data!A401</f>
        <v>0</v>
      </c>
      <c r="B10" s="9">
        <f>IFERROR(VLOOKUP($A10,#REF!,34,FALSE),)</f>
        <v>0</v>
      </c>
      <c r="C10" s="9">
        <f>IFERROR(VLOOKUP($A10,#REF!,2,FALSE),)</f>
        <v>0</v>
      </c>
      <c r="D10" s="9">
        <f>IFERROR(VLOOKUP($A10,#REF!,3,FALSE),)</f>
        <v>0</v>
      </c>
      <c r="E10" s="9">
        <f>IFERROR(VLOOKUP($A10,#REF!,4,FALSE),)</f>
        <v>0</v>
      </c>
      <c r="F10" s="9">
        <f>IFERROR(VLOOKUP($A10,#REF!,6,FALSE),)</f>
        <v>0</v>
      </c>
      <c r="G10" s="9">
        <f>IFERROR(VLOOKUP($A10,#REF!,7,FALSE),)</f>
        <v>0</v>
      </c>
      <c r="H10" s="8">
        <f>IFERROR(VLOOKUP($A10,#REF!,8,FALSE),)</f>
        <v>0</v>
      </c>
      <c r="I10" s="8">
        <f>IFERROR(VLOOKUP($A10,#REF!,9,FALSE),)</f>
        <v>0</v>
      </c>
      <c r="J10" s="8">
        <f>IFERROR(VLOOKUP($A10,#REF!,10,FALSE),)</f>
        <v>0</v>
      </c>
      <c r="K10" s="8">
        <f>IFERROR(VLOOKUP($A10,#REF!,11,FALSE),)</f>
        <v>0</v>
      </c>
      <c r="L10" s="8">
        <f>IFERROR(VLOOKUP($A10,#REF!,12,FALSE),)</f>
        <v>0</v>
      </c>
      <c r="M10" s="8">
        <f>IFERROR(VLOOKUP($A10,#REF!,13,FALSE),)</f>
        <v>0</v>
      </c>
      <c r="N10" s="8">
        <f>IFERROR(VLOOKUP($A10,#REF!,14,FALSE),)</f>
        <v>0</v>
      </c>
      <c r="O10" s="8">
        <f>IFERROR(VLOOKUP($A10,#REF!,15,FALSE),)</f>
        <v>0</v>
      </c>
      <c r="P10" s="8">
        <f>IFERROR(VLOOKUP($A10,#REF!,16,FALSE),)</f>
        <v>0</v>
      </c>
      <c r="Q10" s="8">
        <f>IFERROR(VLOOKUP($A10,#REF!,17,FALSE),)</f>
        <v>0</v>
      </c>
      <c r="R10" s="8">
        <f>IFERROR(VLOOKUP($A10,#REF!,18,FALSE),)</f>
        <v>0</v>
      </c>
      <c r="S10" s="8">
        <f>IFERROR(VLOOKUP($A10,#REF!,19,FALSE),)</f>
        <v>0</v>
      </c>
      <c r="T10" s="8">
        <f>IFERROR(VLOOKUP($A10,#REF!,20,FALSE),)</f>
        <v>0</v>
      </c>
      <c r="U10" s="8">
        <f>IFERROR(VLOOKUP($A10,#REF!,21,FALSE),)</f>
        <v>0</v>
      </c>
      <c r="V10" s="8">
        <f>IFERROR(VLOOKUP($A10,#REF!,22,FALSE),)</f>
        <v>0</v>
      </c>
      <c r="W10" s="8">
        <f>IFERROR(VLOOKUP($A10,#REF!,23,FALSE),)</f>
        <v>0</v>
      </c>
      <c r="X10" s="8">
        <f>IFERROR(VLOOKUP($A10,#REF!,24,FALSE),)</f>
        <v>0</v>
      </c>
      <c r="Y10" s="8">
        <f>IFERROR(VLOOKUP($A10,#REF!,25,FALSE),)</f>
        <v>0</v>
      </c>
      <c r="Z10" s="8">
        <f>IFERROR(VLOOKUP($A10,#REF!,26,FALSE),)</f>
        <v>0</v>
      </c>
      <c r="AA10" s="8">
        <f>IFERROR(VLOOKUP($A10,#REF!,27,FALSE),)</f>
        <v>0</v>
      </c>
      <c r="AB10" s="8">
        <f>IFERROR(VLOOKUP($A10,#REF!,28,FALSE),)</f>
        <v>0</v>
      </c>
    </row>
    <row r="11" spans="1:28" x14ac:dyDescent="0.2">
      <c r="A11" s="8">
        <f>Data!A402</f>
        <v>0</v>
      </c>
      <c r="B11" s="9">
        <f>IFERROR(VLOOKUP($A11,#REF!,34,FALSE),)</f>
        <v>0</v>
      </c>
      <c r="C11" s="9">
        <f>IFERROR(VLOOKUP($A11,#REF!,2,FALSE),)</f>
        <v>0</v>
      </c>
      <c r="D11" s="9">
        <f>IFERROR(VLOOKUP($A11,#REF!,3,FALSE),)</f>
        <v>0</v>
      </c>
      <c r="E11" s="9">
        <f>IFERROR(VLOOKUP($A11,#REF!,4,FALSE),)</f>
        <v>0</v>
      </c>
      <c r="F11" s="9">
        <f>IFERROR(VLOOKUP($A11,#REF!,6,FALSE),)</f>
        <v>0</v>
      </c>
      <c r="G11" s="9">
        <f>IFERROR(VLOOKUP($A11,#REF!,7,FALSE),)</f>
        <v>0</v>
      </c>
      <c r="H11" s="8">
        <f>IFERROR(VLOOKUP($A11,#REF!,8,FALSE),)</f>
        <v>0</v>
      </c>
      <c r="I11" s="8">
        <f>IFERROR(VLOOKUP($A11,#REF!,9,FALSE),)</f>
        <v>0</v>
      </c>
      <c r="J11" s="8">
        <f>IFERROR(VLOOKUP($A11,#REF!,10,FALSE),)</f>
        <v>0</v>
      </c>
      <c r="K11" s="8">
        <f>IFERROR(VLOOKUP($A11,#REF!,11,FALSE),)</f>
        <v>0</v>
      </c>
      <c r="L11" s="8">
        <f>IFERROR(VLOOKUP($A11,#REF!,12,FALSE),)</f>
        <v>0</v>
      </c>
      <c r="M11" s="8">
        <f>IFERROR(VLOOKUP($A11,#REF!,13,FALSE),)</f>
        <v>0</v>
      </c>
      <c r="N11" s="8">
        <f>IFERROR(VLOOKUP($A11,#REF!,14,FALSE),)</f>
        <v>0</v>
      </c>
      <c r="O11" s="8">
        <f>IFERROR(VLOOKUP($A11,#REF!,15,FALSE),)</f>
        <v>0</v>
      </c>
      <c r="P11" s="8">
        <f>IFERROR(VLOOKUP($A11,#REF!,16,FALSE),)</f>
        <v>0</v>
      </c>
      <c r="Q11" s="8">
        <f>IFERROR(VLOOKUP($A11,#REF!,17,FALSE),)</f>
        <v>0</v>
      </c>
      <c r="R11" s="8">
        <f>IFERROR(VLOOKUP($A11,#REF!,18,FALSE),)</f>
        <v>0</v>
      </c>
      <c r="S11" s="8">
        <f>IFERROR(VLOOKUP($A11,#REF!,19,FALSE),)</f>
        <v>0</v>
      </c>
      <c r="T11" s="8">
        <f>IFERROR(VLOOKUP($A11,#REF!,20,FALSE),)</f>
        <v>0</v>
      </c>
      <c r="U11" s="8">
        <f>IFERROR(VLOOKUP($A11,#REF!,21,FALSE),)</f>
        <v>0</v>
      </c>
      <c r="V11" s="8">
        <f>IFERROR(VLOOKUP($A11,#REF!,22,FALSE),)</f>
        <v>0</v>
      </c>
      <c r="W11" s="8">
        <f>IFERROR(VLOOKUP($A11,#REF!,23,FALSE),)</f>
        <v>0</v>
      </c>
      <c r="X11" s="8">
        <f>IFERROR(VLOOKUP($A11,#REF!,24,FALSE),)</f>
        <v>0</v>
      </c>
      <c r="Y11" s="8">
        <f>IFERROR(VLOOKUP($A11,#REF!,25,FALSE),)</f>
        <v>0</v>
      </c>
      <c r="Z11" s="8">
        <f>IFERROR(VLOOKUP($A11,#REF!,26,FALSE),)</f>
        <v>0</v>
      </c>
      <c r="AA11" s="8">
        <f>IFERROR(VLOOKUP($A11,#REF!,27,FALSE),)</f>
        <v>0</v>
      </c>
      <c r="AB11" s="8">
        <f>IFERROR(VLOOKUP($A11,#REF!,28,FALSE),)</f>
        <v>0</v>
      </c>
    </row>
    <row r="12" spans="1:28" x14ac:dyDescent="0.2">
      <c r="A12" s="8">
        <f>Data!A403</f>
        <v>0</v>
      </c>
      <c r="B12" s="9">
        <f>IFERROR(VLOOKUP($A12,#REF!,34,FALSE),)</f>
        <v>0</v>
      </c>
      <c r="C12" s="9">
        <f>IFERROR(VLOOKUP($A12,#REF!,2,FALSE),)</f>
        <v>0</v>
      </c>
      <c r="D12" s="9">
        <f>IFERROR(VLOOKUP($A12,#REF!,3,FALSE),)</f>
        <v>0</v>
      </c>
      <c r="E12" s="9">
        <f>IFERROR(VLOOKUP($A12,#REF!,4,FALSE),)</f>
        <v>0</v>
      </c>
      <c r="F12" s="9">
        <f>IFERROR(VLOOKUP($A12,#REF!,6,FALSE),)</f>
        <v>0</v>
      </c>
      <c r="G12" s="9">
        <f>IFERROR(VLOOKUP($A12,#REF!,7,FALSE),)</f>
        <v>0</v>
      </c>
      <c r="H12" s="8">
        <f>IFERROR(VLOOKUP($A12,#REF!,8,FALSE),)</f>
        <v>0</v>
      </c>
      <c r="I12" s="8">
        <f>IFERROR(VLOOKUP($A12,#REF!,9,FALSE),)</f>
        <v>0</v>
      </c>
      <c r="J12" s="8">
        <f>IFERROR(VLOOKUP($A12,#REF!,10,FALSE),)</f>
        <v>0</v>
      </c>
      <c r="K12" s="8">
        <f>IFERROR(VLOOKUP($A12,#REF!,11,FALSE),)</f>
        <v>0</v>
      </c>
      <c r="L12" s="8">
        <f>IFERROR(VLOOKUP($A12,#REF!,12,FALSE),)</f>
        <v>0</v>
      </c>
      <c r="M12" s="8">
        <f>IFERROR(VLOOKUP($A12,#REF!,13,FALSE),)</f>
        <v>0</v>
      </c>
      <c r="N12" s="8">
        <f>IFERROR(VLOOKUP($A12,#REF!,14,FALSE),)</f>
        <v>0</v>
      </c>
      <c r="O12" s="8">
        <f>IFERROR(VLOOKUP($A12,#REF!,15,FALSE),)</f>
        <v>0</v>
      </c>
      <c r="P12" s="8">
        <f>IFERROR(VLOOKUP($A12,#REF!,16,FALSE),)</f>
        <v>0</v>
      </c>
      <c r="Q12" s="8">
        <f>IFERROR(VLOOKUP($A12,#REF!,17,FALSE),)</f>
        <v>0</v>
      </c>
      <c r="R12" s="8">
        <f>IFERROR(VLOOKUP($A12,#REF!,18,FALSE),)</f>
        <v>0</v>
      </c>
      <c r="S12" s="8">
        <f>IFERROR(VLOOKUP($A12,#REF!,19,FALSE),)</f>
        <v>0</v>
      </c>
      <c r="T12" s="8">
        <f>IFERROR(VLOOKUP($A12,#REF!,20,FALSE),)</f>
        <v>0</v>
      </c>
      <c r="U12" s="8">
        <f>IFERROR(VLOOKUP($A12,#REF!,21,FALSE),)</f>
        <v>0</v>
      </c>
      <c r="V12" s="8">
        <f>IFERROR(VLOOKUP($A12,#REF!,22,FALSE),)</f>
        <v>0</v>
      </c>
      <c r="W12" s="8">
        <f>IFERROR(VLOOKUP($A12,#REF!,23,FALSE),)</f>
        <v>0</v>
      </c>
      <c r="X12" s="8">
        <f>IFERROR(VLOOKUP($A12,#REF!,24,FALSE),)</f>
        <v>0</v>
      </c>
      <c r="Y12" s="8">
        <f>IFERROR(VLOOKUP($A12,#REF!,25,FALSE),)</f>
        <v>0</v>
      </c>
      <c r="Z12" s="8">
        <f>IFERROR(VLOOKUP($A12,#REF!,26,FALSE),)</f>
        <v>0</v>
      </c>
      <c r="AA12" s="8">
        <f>IFERROR(VLOOKUP($A12,#REF!,27,FALSE),)</f>
        <v>0</v>
      </c>
      <c r="AB12" s="8">
        <f>IFERROR(VLOOKUP($A12,#REF!,28,FALSE),)</f>
        <v>0</v>
      </c>
    </row>
    <row r="13" spans="1:28" x14ac:dyDescent="0.2">
      <c r="A13" s="8">
        <f>Data!A404</f>
        <v>0</v>
      </c>
      <c r="B13" s="9">
        <f>IFERROR(VLOOKUP($A13,#REF!,34,FALSE),)</f>
        <v>0</v>
      </c>
      <c r="C13" s="9">
        <f>IFERROR(VLOOKUP($A13,#REF!,2,FALSE),)</f>
        <v>0</v>
      </c>
      <c r="D13" s="9">
        <f>IFERROR(VLOOKUP($A13,#REF!,3,FALSE),)</f>
        <v>0</v>
      </c>
      <c r="E13" s="9">
        <f>IFERROR(VLOOKUP($A13,#REF!,4,FALSE),)</f>
        <v>0</v>
      </c>
      <c r="F13" s="9">
        <f>IFERROR(VLOOKUP($A13,#REF!,6,FALSE),)</f>
        <v>0</v>
      </c>
      <c r="G13" s="9">
        <f>IFERROR(VLOOKUP($A13,#REF!,7,FALSE),)</f>
        <v>0</v>
      </c>
      <c r="H13" s="8">
        <f>IFERROR(VLOOKUP($A13,#REF!,8,FALSE),)</f>
        <v>0</v>
      </c>
      <c r="I13" s="8">
        <f>IFERROR(VLOOKUP($A13,#REF!,9,FALSE),)</f>
        <v>0</v>
      </c>
      <c r="J13" s="8">
        <f>IFERROR(VLOOKUP($A13,#REF!,10,FALSE),)</f>
        <v>0</v>
      </c>
      <c r="K13" s="8">
        <f>IFERROR(VLOOKUP($A13,#REF!,11,FALSE),)</f>
        <v>0</v>
      </c>
      <c r="L13" s="8">
        <f>IFERROR(VLOOKUP($A13,#REF!,12,FALSE),)</f>
        <v>0</v>
      </c>
      <c r="M13" s="8">
        <f>IFERROR(VLOOKUP($A13,#REF!,13,FALSE),)</f>
        <v>0</v>
      </c>
      <c r="N13" s="8">
        <f>IFERROR(VLOOKUP($A13,#REF!,14,FALSE),)</f>
        <v>0</v>
      </c>
      <c r="O13" s="8">
        <f>IFERROR(VLOOKUP($A13,#REF!,15,FALSE),)</f>
        <v>0</v>
      </c>
      <c r="P13" s="8">
        <f>IFERROR(VLOOKUP($A13,#REF!,16,FALSE),)</f>
        <v>0</v>
      </c>
      <c r="Q13" s="8">
        <f>IFERROR(VLOOKUP($A13,#REF!,17,FALSE),)</f>
        <v>0</v>
      </c>
      <c r="R13" s="8">
        <f>IFERROR(VLOOKUP($A13,#REF!,18,FALSE),)</f>
        <v>0</v>
      </c>
      <c r="S13" s="8">
        <f>IFERROR(VLOOKUP($A13,#REF!,19,FALSE),)</f>
        <v>0</v>
      </c>
      <c r="T13" s="8">
        <f>IFERROR(VLOOKUP($A13,#REF!,20,FALSE),)</f>
        <v>0</v>
      </c>
      <c r="U13" s="8">
        <f>IFERROR(VLOOKUP($A13,#REF!,21,FALSE),)</f>
        <v>0</v>
      </c>
      <c r="V13" s="8">
        <f>IFERROR(VLOOKUP($A13,#REF!,22,FALSE),)</f>
        <v>0</v>
      </c>
      <c r="W13" s="8">
        <f>IFERROR(VLOOKUP($A13,#REF!,23,FALSE),)</f>
        <v>0</v>
      </c>
      <c r="X13" s="8">
        <f>IFERROR(VLOOKUP($A13,#REF!,24,FALSE),)</f>
        <v>0</v>
      </c>
      <c r="Y13" s="8">
        <f>IFERROR(VLOOKUP($A13,#REF!,25,FALSE),)</f>
        <v>0</v>
      </c>
      <c r="Z13" s="8">
        <f>IFERROR(VLOOKUP($A13,#REF!,26,FALSE),)</f>
        <v>0</v>
      </c>
      <c r="AA13" s="8">
        <f>IFERROR(VLOOKUP($A13,#REF!,27,FALSE),)</f>
        <v>0</v>
      </c>
      <c r="AB13" s="8">
        <f>IFERROR(VLOOKUP($A13,#REF!,28,FALSE),)</f>
        <v>0</v>
      </c>
    </row>
    <row r="14" spans="1:28" x14ac:dyDescent="0.2">
      <c r="A14" s="10"/>
    </row>
    <row r="17" spans="21:21" x14ac:dyDescent="0.2">
      <c r="U17" s="1"/>
    </row>
    <row r="18" spans="21:21" x14ac:dyDescent="0.2">
      <c r="U18" s="23"/>
    </row>
    <row r="19" spans="21:21" x14ac:dyDescent="0.2">
      <c r="U19" s="23"/>
    </row>
  </sheetData>
  <pageMargins left="0.7" right="0.7" top="0.75" bottom="0.75" header="0.3" footer="0.3"/>
  <pageSetup scale="87" orientation="landscape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60374-DE71-4424-9DD0-7BE3B84B545E}">
  <sheetPr>
    <tabColor rgb="FFF3F373"/>
    <pageSetUpPr fitToPage="1"/>
  </sheetPr>
  <dimension ref="A1:AB19"/>
  <sheetViews>
    <sheetView workbookViewId="0">
      <selection activeCell="Q13" sqref="Q13:Q14"/>
    </sheetView>
  </sheetViews>
  <sheetFormatPr defaultColWidth="9.14453125" defaultRowHeight="15" x14ac:dyDescent="0.2"/>
  <cols>
    <col min="1" max="5" width="8.47265625" customWidth="1"/>
    <col min="6" max="6" width="11.703125" bestFit="1" customWidth="1"/>
    <col min="7" max="7" width="16.6796875" bestFit="1" customWidth="1"/>
    <col min="8" max="8" width="12.23828125" hidden="1" customWidth="1"/>
    <col min="9" max="9" width="10.22265625" hidden="1" customWidth="1"/>
    <col min="10" max="10" width="9.68359375" hidden="1" customWidth="1"/>
    <col min="11" max="11" width="8.7421875" hidden="1" customWidth="1"/>
    <col min="12" max="12" width="8.875" hidden="1" customWidth="1"/>
    <col min="13" max="13" width="9.4140625" hidden="1" customWidth="1"/>
    <col min="14" max="14" width="9.953125" hidden="1" customWidth="1"/>
    <col min="15" max="15" width="9.953125" bestFit="1" customWidth="1"/>
    <col min="16" max="16" width="8.47265625" bestFit="1" customWidth="1"/>
    <col min="17" max="17" width="9.4140625" bestFit="1" customWidth="1"/>
    <col min="18" max="19" width="9.4140625" hidden="1" customWidth="1"/>
    <col min="20" max="21" width="8.47265625" hidden="1" customWidth="1"/>
    <col min="22" max="25" width="9.4140625" hidden="1" customWidth="1"/>
    <col min="26" max="28" width="10.4921875" hidden="1" customWidth="1"/>
    <col min="29" max="29" width="9.14453125" customWidth="1"/>
  </cols>
  <sheetData>
    <row r="1" spans="1:28" ht="19.5" thickBot="1" x14ac:dyDescent="0.3">
      <c r="A1" s="7" t="str">
        <f>E4</f>
        <v>Sam</v>
      </c>
      <c r="B1" s="6"/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0.35499999999999998</v>
      </c>
      <c r="C3" s="12"/>
      <c r="D3" s="14"/>
      <c r="E3" s="12"/>
      <c r="F3" s="12"/>
      <c r="G3" s="12"/>
      <c r="H3" s="11">
        <f>'Rain Totals'!H8</f>
        <v>0.08</v>
      </c>
      <c r="I3" s="11">
        <f>'Rain Totals'!I8</f>
        <v>0</v>
      </c>
      <c r="J3" s="11">
        <f>'Rain Totals'!J8</f>
        <v>7.0000000000000007E-2</v>
      </c>
      <c r="K3" s="11">
        <f>'Rain Totals'!K8</f>
        <v>0.16999999999999998</v>
      </c>
      <c r="L3" s="11">
        <f>'Rain Totals'!L8</f>
        <v>3.5000000000000003E-2</v>
      </c>
      <c r="M3" s="11">
        <f>'Rain Totals'!M8</f>
        <v>0</v>
      </c>
      <c r="N3" s="11">
        <f>'Rain Totals'!N8</f>
        <v>0</v>
      </c>
      <c r="O3" s="11">
        <f>'Rain Totals'!O8</f>
        <v>0</v>
      </c>
      <c r="P3" s="11">
        <f>'Rain Totals'!P8</f>
        <v>0</v>
      </c>
      <c r="Q3" s="11">
        <f>'Rain Totals'!Q8</f>
        <v>0</v>
      </c>
      <c r="R3" s="11">
        <f>'Rain Totals'!R8</f>
        <v>0</v>
      </c>
      <c r="S3" s="11">
        <f>'Rain Totals'!S8</f>
        <v>0</v>
      </c>
      <c r="T3" s="11">
        <f>'Rain Totals'!T8</f>
        <v>0</v>
      </c>
      <c r="U3" s="11">
        <f>'Rain Totals'!U8</f>
        <v>0</v>
      </c>
      <c r="V3" s="11">
        <f>'Rain Totals'!V8</f>
        <v>0</v>
      </c>
      <c r="W3" s="11">
        <f>'Rain Totals'!W8</f>
        <v>0</v>
      </c>
      <c r="X3" s="11">
        <f>'Rain Totals'!X8</f>
        <v>0</v>
      </c>
      <c r="Y3" s="11">
        <f>'Rain Totals'!Y8</f>
        <v>0</v>
      </c>
      <c r="Z3" s="11">
        <f>'Rain Totals'!Z8</f>
        <v>0</v>
      </c>
      <c r="AA3" s="11">
        <f>'Rain Totals'!AA8</f>
        <v>0</v>
      </c>
      <c r="AB3" s="11">
        <f>'Rain Totals'!AB8</f>
        <v>0</v>
      </c>
    </row>
    <row r="4" spans="1:28" x14ac:dyDescent="0.2">
      <c r="A4" s="8" t="str">
        <f>Data!A736</f>
        <v>.ET 73</v>
      </c>
      <c r="B4" s="9">
        <f>IFERROR(VLOOKUP($A4,Data!$1:$1048576,34,FALSE),)</f>
        <v>28.220000000000002</v>
      </c>
      <c r="C4" s="9" t="str">
        <f>IFERROR(VLOOKUP($A4,Data!$1:$1048576,2,FALSE),)</f>
        <v>Hamer</v>
      </c>
      <c r="D4" s="9" t="str">
        <f>IFERROR(VLOOKUP($A4,Data!$1:$1048576,3,FALSE),)</f>
        <v>73</v>
      </c>
      <c r="E4" s="9" t="str">
        <f>IFERROR(VLOOKUP($A4,Data!$1:$1048576,4,FALSE),)</f>
        <v>Sam</v>
      </c>
      <c r="F4" s="9" t="str">
        <f>IFERROR(VLOOKUP($A4,Data!$1:$1048576,6,FALSE),)</f>
        <v>Potatoes</v>
      </c>
      <c r="G4" s="9" t="str">
        <f>IFERROR(VLOOKUP($A4,Data!$1:$1048576,7,FALSE),)</f>
        <v>Norkotahs</v>
      </c>
      <c r="H4" s="8">
        <f>IFERROR(VLOOKUP($A4,Data!$1:$1048576,13,FALSE),)</f>
        <v>0.7</v>
      </c>
      <c r="I4" s="8">
        <f>IFERROR(VLOOKUP($A4,Data!$1:$1048576,14,FALSE),)</f>
        <v>1.0599999999999994</v>
      </c>
      <c r="J4" s="8">
        <f>IFERROR(VLOOKUP($A4,Data!$1:$1048576,15,FALSE),)</f>
        <v>1.4300000000000002</v>
      </c>
      <c r="K4" s="8">
        <f>IFERROR(VLOOKUP($A4,Data!$1:$1048576,16,FALSE),)</f>
        <v>1.5700000000000007</v>
      </c>
      <c r="L4" s="8">
        <f>IFERROR(VLOOKUP($A4,Data!$1:$1048576,17,FALSE),)</f>
        <v>1.7800000000000002</v>
      </c>
      <c r="M4" s="8">
        <f>IFERROR(VLOOKUP($A4,Data!$1:$1048576,18,FALSE),)</f>
        <v>2.3199999999999994</v>
      </c>
      <c r="N4" s="8">
        <f>IFERROR(VLOOKUP($A4,Data!$1:$1048576,19,FALSE),)</f>
        <v>1.3399999999999999</v>
      </c>
      <c r="O4" s="8">
        <f>IFERROR(VLOOKUP($A4,Data!$1:$1048576,20,FALSE),)</f>
        <v>2.5099999999999998</v>
      </c>
      <c r="P4" s="8">
        <f>IFERROR(VLOOKUP($A4,Data!$1:$1048576,21,FALSE),)</f>
        <v>2.3499999999999979</v>
      </c>
      <c r="Q4" s="8">
        <f>IFERROR(VLOOKUP($A4,Data!$1:$1048576,22,FALSE),)</f>
        <v>2.1799999999999997</v>
      </c>
      <c r="R4" s="8">
        <f>IFERROR(VLOOKUP($A4,Data!$1:$1048576,23,FALSE),)</f>
        <v>1.8999999999999986</v>
      </c>
      <c r="S4" s="8">
        <f>IFERROR(VLOOKUP($A4,Data!$1:$1048576,24,FALSE),)</f>
        <v>2.0700000000000003</v>
      </c>
      <c r="T4" s="8">
        <f>IFERROR(VLOOKUP($A4,Data!$1:$1048576,25,FALSE),)</f>
        <v>1.8800000000000026</v>
      </c>
      <c r="U4" s="8">
        <f>IFERROR(VLOOKUP($A4,Data!$1:$1048576,26,FALSE),)</f>
        <v>1.6699999999999982</v>
      </c>
      <c r="V4" s="8">
        <f>IFERROR(VLOOKUP($A4,Data!$1:$1048576,27,FALSE),)</f>
        <v>1.3100000000000023</v>
      </c>
      <c r="W4" s="8">
        <f>IFERROR(VLOOKUP($A4,Data!$1:$1048576,28,FALSE),)</f>
        <v>0.80000000000000071</v>
      </c>
      <c r="X4" s="8">
        <f>IFERROR(VLOOKUP($A4,Data!$1:$1048576,29,FALSE),)</f>
        <v>1.0400000000000027</v>
      </c>
      <c r="Y4" s="8">
        <f>IFERROR(VLOOKUP($A4,Data!$1:$1048576,30,FALSE),)</f>
        <v>0</v>
      </c>
      <c r="Z4" s="8">
        <f>IFERROR(VLOOKUP($A4,Data!$1:$1048576,31,FALSE),)</f>
        <v>0</v>
      </c>
      <c r="AA4" s="8">
        <f>IFERROR(VLOOKUP($A4,Data!$1:$1048576,32,FALSE),)</f>
        <v>0</v>
      </c>
      <c r="AB4" s="8">
        <f>IFERROR(VLOOKUP($A4,Data!$1:$1048576,33,FALSE),)</f>
        <v>0</v>
      </c>
    </row>
    <row r="5" spans="1:28" x14ac:dyDescent="0.2">
      <c r="A5" s="8" t="str">
        <f>Data!A737</f>
        <v>Q-1</v>
      </c>
      <c r="B5" s="9">
        <f>IFERROR(VLOOKUP($A5,Data!$1:$1048576,34,FALSE),)</f>
        <v>23.39</v>
      </c>
      <c r="C5" s="9" t="str">
        <f>IFERROR(VLOOKUP($A5,Data!$1:$1048576,2,FALSE),)</f>
        <v>Hamer</v>
      </c>
      <c r="D5" s="9" t="str">
        <f>IFERROR(VLOOKUP($A5,Data!$1:$1048576,3,FALSE),)</f>
        <v>73</v>
      </c>
      <c r="E5" s="9" t="str">
        <f>IFERROR(VLOOKUP($A5,Data!$1:$1048576,4,FALSE),)</f>
        <v>Sam</v>
      </c>
      <c r="F5" s="9" t="str">
        <f>IFERROR(VLOOKUP($A5,Data!$1:$1048576,6,FALSE),)</f>
        <v>Potatoes</v>
      </c>
      <c r="G5" s="9" t="str">
        <f>IFERROR(VLOOKUP($A5,Data!$1:$1048576,7,FALSE),)</f>
        <v>Norkotahs</v>
      </c>
      <c r="H5" s="8" t="str">
        <f>IFERROR(VLOOKUP($A5,Data!$1:$1048576,13,FALSE),)</f>
        <v/>
      </c>
      <c r="I5" s="8">
        <f>IFERROR(VLOOKUP($A5,Data!$1:$1048576,14,FALSE),)</f>
        <v>1.78</v>
      </c>
      <c r="J5" s="8">
        <f>IFERROR(VLOOKUP($A5,Data!$1:$1048576,15,FALSE),)</f>
        <v>1.99</v>
      </c>
      <c r="K5" s="8">
        <f>IFERROR(VLOOKUP($A5,Data!$1:$1048576,16,FALSE),)</f>
        <v>3.88</v>
      </c>
      <c r="L5" s="8">
        <f>IFERROR(VLOOKUP($A5,Data!$1:$1048576,17,FALSE),)</f>
        <v>2.2400000000000002</v>
      </c>
      <c r="M5" s="8">
        <f>IFERROR(VLOOKUP($A5,Data!$1:$1048576,18,FALSE),)</f>
        <v>2.67</v>
      </c>
      <c r="N5" s="8">
        <f>IFERROR(VLOOKUP($A5,Data!$1:$1048576,19,FALSE),)</f>
        <v>2.3599999999999994</v>
      </c>
      <c r="O5" s="8">
        <f>IFERROR(VLOOKUP($A5,Data!$1:$1048576,20,FALSE),)</f>
        <v>2.09</v>
      </c>
      <c r="P5" s="8">
        <f>IFERROR(VLOOKUP($A5,Data!$1:$1048576,21,FALSE),)</f>
        <v>1.4499999999999993</v>
      </c>
      <c r="Q5" s="8">
        <f>IFERROR(VLOOKUP($A5,Data!$1:$1048576,22,FALSE),)</f>
        <v>1.5400000000000027</v>
      </c>
      <c r="R5" s="8">
        <f>IFERROR(VLOOKUP($A5,Data!$1:$1048576,23,FALSE),)</f>
        <v>0.10999999999999943</v>
      </c>
      <c r="S5" s="8">
        <f>IFERROR(VLOOKUP($A5,Data!$1:$1048576,24,FALSE),)</f>
        <v>0.39000000000000057</v>
      </c>
      <c r="T5" s="8">
        <f>IFERROR(VLOOKUP($A5,Data!$1:$1048576,25,FALSE),)</f>
        <v>0.30999999999999872</v>
      </c>
      <c r="U5" s="8">
        <f>IFERROR(VLOOKUP($A5,Data!$1:$1048576,26,FALSE),)</f>
        <v>0.30000000000000071</v>
      </c>
      <c r="V5" s="8">
        <f>IFERROR(VLOOKUP($A5,Data!$1:$1048576,27,FALSE),)</f>
        <v>0</v>
      </c>
      <c r="W5" s="8">
        <f>IFERROR(VLOOKUP($A5,Data!$1:$1048576,28,FALSE),)</f>
        <v>0.10999999999999943</v>
      </c>
      <c r="X5" s="8">
        <f>IFERROR(VLOOKUP($A5,Data!$1:$1048576,29,FALSE),)</f>
        <v>0.89000000000000057</v>
      </c>
      <c r="Y5" s="8">
        <f>IFERROR(VLOOKUP($A5,Data!$1:$1048576,30,FALSE),)</f>
        <v>0</v>
      </c>
      <c r="Z5" s="8">
        <f>IFERROR(VLOOKUP($A5,Data!$1:$1048576,31,FALSE),)</f>
        <v>0</v>
      </c>
      <c r="AA5" s="8">
        <f>IFERROR(VLOOKUP($A5,Data!$1:$1048576,32,FALSE),)</f>
        <v>0</v>
      </c>
      <c r="AB5" s="8">
        <f>IFERROR(VLOOKUP($A5,Data!$1:$1048576,33,FALSE),)</f>
        <v>0</v>
      </c>
    </row>
    <row r="6" spans="1:28" x14ac:dyDescent="0.2">
      <c r="A6" s="8" t="str">
        <f>Data!A738</f>
        <v>Q-2</v>
      </c>
      <c r="B6" s="9">
        <f>IFERROR(VLOOKUP($A6,Data!$1:$1048576,34,FALSE),)</f>
        <v>23.39</v>
      </c>
      <c r="C6" s="9" t="str">
        <f>IFERROR(VLOOKUP($A6,Data!$1:$1048576,2,FALSE),)</f>
        <v>Hamer</v>
      </c>
      <c r="D6" s="9" t="str">
        <f>IFERROR(VLOOKUP($A6,Data!$1:$1048576,3,FALSE),)</f>
        <v>73</v>
      </c>
      <c r="E6" s="9" t="str">
        <f>IFERROR(VLOOKUP($A6,Data!$1:$1048576,4,FALSE),)</f>
        <v>Sam</v>
      </c>
      <c r="F6" s="9" t="str">
        <f>IFERROR(VLOOKUP($A6,Data!$1:$1048576,6,FALSE),)</f>
        <v>Potatoes</v>
      </c>
      <c r="G6" s="9" t="str">
        <f>IFERROR(VLOOKUP($A6,Data!$1:$1048576,7,FALSE),)</f>
        <v>Norkotahs</v>
      </c>
      <c r="H6" s="8" t="str">
        <f>IFERROR(VLOOKUP($A6,Data!$1:$1048576,13,FALSE),)</f>
        <v/>
      </c>
      <c r="I6" s="8">
        <f>IFERROR(VLOOKUP($A6,Data!$1:$1048576,14,FALSE),)</f>
        <v>1.78</v>
      </c>
      <c r="J6" s="8">
        <f>IFERROR(VLOOKUP($A6,Data!$1:$1048576,15,FALSE),)</f>
        <v>2</v>
      </c>
      <c r="K6" s="8">
        <f>IFERROR(VLOOKUP($A6,Data!$1:$1048576,16,FALSE),)</f>
        <v>3.9600000000000009</v>
      </c>
      <c r="L6" s="8">
        <f>IFERROR(VLOOKUP($A6,Data!$1:$1048576,17,FALSE),)</f>
        <v>2.2299999999999986</v>
      </c>
      <c r="M6" s="8">
        <f>IFERROR(VLOOKUP($A6,Data!$1:$1048576,18,FALSE),)</f>
        <v>2.6400000000000006</v>
      </c>
      <c r="N6" s="8">
        <f>IFERROR(VLOOKUP($A6,Data!$1:$1048576,19,FALSE),)</f>
        <v>2.4000000000000004</v>
      </c>
      <c r="O6" s="8">
        <f>IFERROR(VLOOKUP($A6,Data!$1:$1048576,20,FALSE),)</f>
        <v>2.0700000000000003</v>
      </c>
      <c r="P6" s="8">
        <f>IFERROR(VLOOKUP($A6,Data!$1:$1048576,21,FALSE),)</f>
        <v>1.5199999999999996</v>
      </c>
      <c r="Q6" s="8">
        <f>IFERROR(VLOOKUP($A6,Data!$1:$1048576,22,FALSE),)</f>
        <v>1.4600000000000009</v>
      </c>
      <c r="R6" s="8">
        <f>IFERROR(VLOOKUP($A6,Data!$1:$1048576,23,FALSE),)</f>
        <v>5.9999999999998721E-2</v>
      </c>
      <c r="S6" s="8">
        <f>IFERROR(VLOOKUP($A6,Data!$1:$1048576,24,FALSE),)</f>
        <v>0.37999999999999901</v>
      </c>
      <c r="T6" s="8">
        <f>IFERROR(VLOOKUP($A6,Data!$1:$1048576,25,FALSE),)</f>
        <v>0.30000000000000071</v>
      </c>
      <c r="U6" s="8">
        <f>IFERROR(VLOOKUP($A6,Data!$1:$1048576,26,FALSE),)</f>
        <v>0.30000000000000071</v>
      </c>
      <c r="V6" s="8">
        <f>IFERROR(VLOOKUP($A6,Data!$1:$1048576,27,FALSE),)</f>
        <v>0</v>
      </c>
      <c r="W6" s="8">
        <f>IFERROR(VLOOKUP($A6,Data!$1:$1048576,28,FALSE),)</f>
        <v>0.10000000000000142</v>
      </c>
      <c r="X6" s="8">
        <f>IFERROR(VLOOKUP($A6,Data!$1:$1048576,29,FALSE),)</f>
        <v>0.87999999999999901</v>
      </c>
      <c r="Y6" s="8">
        <f>IFERROR(VLOOKUP($A6,Data!$1:$1048576,30,FALSE),)</f>
        <v>0</v>
      </c>
      <c r="Z6" s="8">
        <f>IFERROR(VLOOKUP($A6,Data!$1:$1048576,31,FALSE),)</f>
        <v>0</v>
      </c>
      <c r="AA6" s="8">
        <f>IFERROR(VLOOKUP($A6,Data!$1:$1048576,32,FALSE),)</f>
        <v>0</v>
      </c>
      <c r="AB6" s="8">
        <f>IFERROR(VLOOKUP($A6,Data!$1:$1048576,33,FALSE),)</f>
        <v>0</v>
      </c>
    </row>
    <row r="7" spans="1:28" x14ac:dyDescent="0.2">
      <c r="A7" s="8" t="str">
        <f>Data!A739</f>
        <v>Q-6</v>
      </c>
      <c r="B7" s="9">
        <f>IFERROR(VLOOKUP($A7,Data!$1:$1048576,34,FALSE),)</f>
        <v>25.06</v>
      </c>
      <c r="C7" s="9" t="str">
        <f>IFERROR(VLOOKUP($A7,Data!$1:$1048576,2,FALSE),)</f>
        <v>Hamer</v>
      </c>
      <c r="D7" s="9" t="str">
        <f>IFERROR(VLOOKUP($A7,Data!$1:$1048576,3,FALSE),)</f>
        <v>73</v>
      </c>
      <c r="E7" s="9" t="str">
        <f>IFERROR(VLOOKUP($A7,Data!$1:$1048576,4,FALSE),)</f>
        <v>Sam</v>
      </c>
      <c r="F7" s="9" t="str">
        <f>IFERROR(VLOOKUP($A7,Data!$1:$1048576,6,FALSE),)</f>
        <v>Potatoes</v>
      </c>
      <c r="G7" s="9" t="str">
        <f>IFERROR(VLOOKUP($A7,Data!$1:$1048576,7,FALSE),)</f>
        <v>Norkotahs</v>
      </c>
      <c r="H7" s="8" t="str">
        <f>IFERROR(VLOOKUP($A7,Data!$1:$1048576,13,FALSE),)</f>
        <v/>
      </c>
      <c r="I7" s="8">
        <f>IFERROR(VLOOKUP($A7,Data!$1:$1048576,14,FALSE),)</f>
        <v>2.0099999999999998</v>
      </c>
      <c r="J7" s="8">
        <f>IFERROR(VLOOKUP($A7,Data!$1:$1048576,15,FALSE),)</f>
        <v>1.91</v>
      </c>
      <c r="K7" s="8">
        <f>IFERROR(VLOOKUP($A7,Data!$1:$1048576,16,FALSE),)</f>
        <v>4.1800000000000006</v>
      </c>
      <c r="L7" s="8">
        <f>IFERROR(VLOOKUP($A7,Data!$1:$1048576,17,FALSE),)</f>
        <v>2.33</v>
      </c>
      <c r="M7" s="8">
        <f>IFERROR(VLOOKUP($A7,Data!$1:$1048576,18,FALSE),)</f>
        <v>2.76</v>
      </c>
      <c r="N7" s="8">
        <f>IFERROR(VLOOKUP($A7,Data!$1:$1048576,19,FALSE),)</f>
        <v>2.4099999999999984</v>
      </c>
      <c r="O7" s="8">
        <f>IFERROR(VLOOKUP($A7,Data!$1:$1048576,20,FALSE),)</f>
        <v>2.240000000000002</v>
      </c>
      <c r="P7" s="8">
        <f>IFERROR(VLOOKUP($A7,Data!$1:$1048576,21,FALSE),)</f>
        <v>1.4299999999999997</v>
      </c>
      <c r="Q7" s="8">
        <f>IFERROR(VLOOKUP($A7,Data!$1:$1048576,22,FALSE),)</f>
        <v>1.7800000000000011</v>
      </c>
      <c r="R7" s="8">
        <f>IFERROR(VLOOKUP($A7,Data!$1:$1048576,23,FALSE),)</f>
        <v>0.25999999999999801</v>
      </c>
      <c r="S7" s="8">
        <f>IFERROR(VLOOKUP($A7,Data!$1:$1048576,24,FALSE),)</f>
        <v>0.21999999999999886</v>
      </c>
      <c r="T7" s="8">
        <f>IFERROR(VLOOKUP($A7,Data!$1:$1048576,25,FALSE),)</f>
        <v>0.34000000000000341</v>
      </c>
      <c r="U7" s="8">
        <f>IFERROR(VLOOKUP($A7,Data!$1:$1048576,26,FALSE),)</f>
        <v>0.47999999999999687</v>
      </c>
      <c r="V7" s="8">
        <f>IFERROR(VLOOKUP($A7,Data!$1:$1048576,27,FALSE),)</f>
        <v>0.41000000000000014</v>
      </c>
      <c r="W7" s="8">
        <f>IFERROR(VLOOKUP($A7,Data!$1:$1048576,28,FALSE),)</f>
        <v>0</v>
      </c>
      <c r="X7" s="8">
        <f>IFERROR(VLOOKUP($A7,Data!$1:$1048576,29,FALSE),)</f>
        <v>1</v>
      </c>
      <c r="Y7" s="8">
        <f>IFERROR(VLOOKUP($A7,Data!$1:$1048576,30,FALSE),)</f>
        <v>0</v>
      </c>
      <c r="Z7" s="8">
        <f>IFERROR(VLOOKUP($A7,Data!$1:$1048576,31,FALSE),)</f>
        <v>0</v>
      </c>
      <c r="AA7" s="8">
        <f>IFERROR(VLOOKUP($A7,Data!$1:$1048576,32,FALSE),)</f>
        <v>0</v>
      </c>
      <c r="AB7" s="8">
        <f>IFERROR(VLOOKUP($A7,Data!$1:$1048576,33,FALSE),)</f>
        <v>0</v>
      </c>
    </row>
    <row r="8" spans="1:28" x14ac:dyDescent="0.2">
      <c r="A8" s="8" t="str">
        <f>Data!A740</f>
        <v>Q-8</v>
      </c>
      <c r="B8" s="9">
        <f>IFERROR(VLOOKUP($A8,Data!$1:$1048576,34,FALSE),)</f>
        <v>23.58</v>
      </c>
      <c r="C8" s="9" t="str">
        <f>IFERROR(VLOOKUP($A8,Data!$1:$1048576,2,FALSE),)</f>
        <v>Hamer</v>
      </c>
      <c r="D8" s="9" t="str">
        <f>IFERROR(VLOOKUP($A8,Data!$1:$1048576,3,FALSE),)</f>
        <v>73</v>
      </c>
      <c r="E8" s="9" t="str">
        <f>IFERROR(VLOOKUP($A8,Data!$1:$1048576,4,FALSE),)</f>
        <v>Sam</v>
      </c>
      <c r="F8" s="9" t="str">
        <f>IFERROR(VLOOKUP($A8,Data!$1:$1048576,6,FALSE),)</f>
        <v>Potatoes</v>
      </c>
      <c r="G8" s="9" t="str">
        <f>IFERROR(VLOOKUP($A8,Data!$1:$1048576,7,FALSE),)</f>
        <v>Norkotahs</v>
      </c>
      <c r="H8" s="8" t="str">
        <f>IFERROR(VLOOKUP($A8,Data!$1:$1048576,13,FALSE),)</f>
        <v/>
      </c>
      <c r="I8" s="8">
        <f>IFERROR(VLOOKUP($A8,Data!$1:$1048576,14,FALSE),)</f>
        <v>1.67</v>
      </c>
      <c r="J8" s="8">
        <f>IFERROR(VLOOKUP($A8,Data!$1:$1048576,15,FALSE),)</f>
        <v>1.79</v>
      </c>
      <c r="K8" s="8">
        <f>IFERROR(VLOOKUP($A8,Data!$1:$1048576,16,FALSE),)</f>
        <v>4.2200000000000006</v>
      </c>
      <c r="L8" s="8">
        <f>IFERROR(VLOOKUP($A8,Data!$1:$1048576,17,FALSE),)</f>
        <v>2.2099999999999991</v>
      </c>
      <c r="M8" s="8">
        <f>IFERROR(VLOOKUP($A8,Data!$1:$1048576,18,FALSE),)</f>
        <v>2.5300000000000011</v>
      </c>
      <c r="N8" s="8">
        <f>IFERROR(VLOOKUP($A8,Data!$1:$1048576,19,FALSE),)</f>
        <v>2.41</v>
      </c>
      <c r="O8" s="8">
        <f>IFERROR(VLOOKUP($A8,Data!$1:$1048576,20,FALSE),)</f>
        <v>2.09</v>
      </c>
      <c r="P8" s="8">
        <f>IFERROR(VLOOKUP($A8,Data!$1:$1048576,21,FALSE),)</f>
        <v>1.5799999999999983</v>
      </c>
      <c r="Q8" s="8">
        <f>IFERROR(VLOOKUP($A8,Data!$1:$1048576,22,FALSE),)</f>
        <v>1.3800000000000026</v>
      </c>
      <c r="R8" s="8">
        <f>IFERROR(VLOOKUP($A8,Data!$1:$1048576,23,FALSE),)</f>
        <v>0.16000000000000014</v>
      </c>
      <c r="S8" s="8">
        <f>IFERROR(VLOOKUP($A8,Data!$1:$1048576,24,FALSE),)</f>
        <v>0.41000000000000014</v>
      </c>
      <c r="T8" s="8">
        <f>IFERROR(VLOOKUP($A8,Data!$1:$1048576,25,FALSE),)</f>
        <v>0.38999999999999702</v>
      </c>
      <c r="U8" s="8">
        <f>IFERROR(VLOOKUP($A8,Data!$1:$1048576,26,FALSE),)</f>
        <v>0.30000000000000071</v>
      </c>
      <c r="V8" s="8">
        <f>IFERROR(VLOOKUP($A8,Data!$1:$1048576,27,FALSE),)</f>
        <v>0.40000000000000213</v>
      </c>
      <c r="W8" s="8">
        <f>IFERROR(VLOOKUP($A8,Data!$1:$1048576,28,FALSE),)</f>
        <v>0</v>
      </c>
      <c r="X8" s="8">
        <f>IFERROR(VLOOKUP($A8,Data!$1:$1048576,29,FALSE),)</f>
        <v>0.88999999999999702</v>
      </c>
      <c r="Y8" s="8">
        <f>IFERROR(VLOOKUP($A8,Data!$1:$1048576,30,FALSE),)</f>
        <v>0</v>
      </c>
      <c r="Z8" s="8">
        <f>IFERROR(VLOOKUP($A8,Data!$1:$1048576,31,FALSE),)</f>
        <v>0</v>
      </c>
      <c r="AA8" s="8">
        <f>IFERROR(VLOOKUP($A8,Data!$1:$1048576,32,FALSE),)</f>
        <v>0</v>
      </c>
      <c r="AB8" s="8">
        <f>IFERROR(VLOOKUP($A8,Data!$1:$1048576,33,FALSE),)</f>
        <v>0</v>
      </c>
    </row>
    <row r="9" spans="1:28" x14ac:dyDescent="0.2">
      <c r="A9" s="8" t="str">
        <f>Data!A741</f>
        <v>Q-9</v>
      </c>
      <c r="B9" s="9">
        <f>IFERROR(VLOOKUP($A9,Data!$1:$1048576,34,FALSE),)</f>
        <v>25.89</v>
      </c>
      <c r="C9" s="9" t="str">
        <f>IFERROR(VLOOKUP($A9,Data!$1:$1048576,2,FALSE),)</f>
        <v>Hamer</v>
      </c>
      <c r="D9" s="9" t="str">
        <f>IFERROR(VLOOKUP($A9,Data!$1:$1048576,3,FALSE),)</f>
        <v>73</v>
      </c>
      <c r="E9" s="9" t="str">
        <f>IFERROR(VLOOKUP($A9,Data!$1:$1048576,4,FALSE),)</f>
        <v>Sam</v>
      </c>
      <c r="F9" s="9" t="str">
        <f>IFERROR(VLOOKUP($A9,Data!$1:$1048576,6,FALSE),)</f>
        <v>Potatoes</v>
      </c>
      <c r="G9" s="9" t="str">
        <f>IFERROR(VLOOKUP($A9,Data!$1:$1048576,7,FALSE),)</f>
        <v>Norkotahs</v>
      </c>
      <c r="H9" s="8" t="str">
        <f>IFERROR(VLOOKUP($A9,Data!$1:$1048576,13,FALSE),)</f>
        <v/>
      </c>
      <c r="I9" s="8">
        <f>IFERROR(VLOOKUP($A9,Data!$1:$1048576,14,FALSE),)</f>
        <v>1.85</v>
      </c>
      <c r="J9" s="8">
        <f>IFERROR(VLOOKUP($A9,Data!$1:$1048576,15,FALSE),)</f>
        <v>1.74</v>
      </c>
      <c r="K9" s="8">
        <f>IFERROR(VLOOKUP($A9,Data!$1:$1048576,16,FALSE),)</f>
        <v>4.8899999999999997</v>
      </c>
      <c r="L9" s="8">
        <f>IFERROR(VLOOKUP($A9,Data!$1:$1048576,17,FALSE),)</f>
        <v>2.4500000000000011</v>
      </c>
      <c r="M9" s="8">
        <f>IFERROR(VLOOKUP($A9,Data!$1:$1048576,18,FALSE),)</f>
        <v>2.58</v>
      </c>
      <c r="N9" s="8">
        <f>IFERROR(VLOOKUP($A9,Data!$1:$1048576,19,FALSE),)</f>
        <v>2.370000000000001</v>
      </c>
      <c r="O9" s="8">
        <f>IFERROR(VLOOKUP($A9,Data!$1:$1048576,20,FALSE),)</f>
        <v>2.1199999999999974</v>
      </c>
      <c r="P9" s="8">
        <f>IFERROR(VLOOKUP($A9,Data!$1:$1048576,21,FALSE),)</f>
        <v>1.4600000000000009</v>
      </c>
      <c r="Q9" s="8">
        <f>IFERROR(VLOOKUP($A9,Data!$1:$1048576,22,FALSE),)</f>
        <v>1.5</v>
      </c>
      <c r="R9" s="8">
        <f>IFERROR(VLOOKUP($A9,Data!$1:$1048576,23,FALSE),)</f>
        <v>0.14999999999999858</v>
      </c>
      <c r="S9" s="8">
        <f>IFERROR(VLOOKUP($A9,Data!$1:$1048576,24,FALSE),)</f>
        <v>0.75</v>
      </c>
      <c r="T9" s="8">
        <f>IFERROR(VLOOKUP($A9,Data!$1:$1048576,25,FALSE),)</f>
        <v>0.52000000000000313</v>
      </c>
      <c r="U9" s="8">
        <f>IFERROR(VLOOKUP($A9,Data!$1:$1048576,26,FALSE),)</f>
        <v>0.29999999999999716</v>
      </c>
      <c r="V9" s="8">
        <f>IFERROR(VLOOKUP($A9,Data!$1:$1048576,27,FALSE),)</f>
        <v>0</v>
      </c>
      <c r="W9" s="8">
        <f>IFERROR(VLOOKUP($A9,Data!$1:$1048576,28,FALSE),)</f>
        <v>0.56000000000000227</v>
      </c>
      <c r="X9" s="8">
        <f>IFERROR(VLOOKUP($A9,Data!$1:$1048576,29,FALSE),)</f>
        <v>1.0199999999999996</v>
      </c>
      <c r="Y9" s="8">
        <f>IFERROR(VLOOKUP($A9,Data!$1:$1048576,30,FALSE),)</f>
        <v>0</v>
      </c>
      <c r="Z9" s="8">
        <f>IFERROR(VLOOKUP($A9,Data!$1:$1048576,31,FALSE),)</f>
        <v>0</v>
      </c>
      <c r="AA9" s="8">
        <f>IFERROR(VLOOKUP($A9,Data!$1:$1048576,32,FALSE),)</f>
        <v>0</v>
      </c>
      <c r="AB9" s="8">
        <f>IFERROR(VLOOKUP($A9,Data!$1:$1048576,33,FALSE),)</f>
        <v>0</v>
      </c>
    </row>
    <row r="10" spans="1:28" x14ac:dyDescent="0.2">
      <c r="A10" s="8" t="str">
        <f>Data!A742</f>
        <v>Q-10</v>
      </c>
      <c r="B10" s="9">
        <f>IFERROR(VLOOKUP($A10,Data!$1:$1048576,34,FALSE),)</f>
        <v>25.18</v>
      </c>
      <c r="C10" s="9" t="str">
        <f>IFERROR(VLOOKUP($A10,Data!$1:$1048576,2,FALSE),)</f>
        <v>Hamer</v>
      </c>
      <c r="D10" s="9" t="str">
        <f>IFERROR(VLOOKUP($A10,Data!$1:$1048576,3,FALSE),)</f>
        <v>73</v>
      </c>
      <c r="E10" s="9" t="str">
        <f>IFERROR(VLOOKUP($A10,Data!$1:$1048576,4,FALSE),)</f>
        <v>Sam</v>
      </c>
      <c r="F10" s="9" t="str">
        <f>IFERROR(VLOOKUP($A10,Data!$1:$1048576,6,FALSE),)</f>
        <v>Potatoes</v>
      </c>
      <c r="G10" s="9" t="str">
        <f>IFERROR(VLOOKUP($A10,Data!$1:$1048576,7,FALSE),)</f>
        <v>Norkotahs</v>
      </c>
      <c r="H10" s="8" t="str">
        <f>IFERROR(VLOOKUP($A10,Data!$1:$1048576,13,FALSE),)</f>
        <v/>
      </c>
      <c r="I10" s="8">
        <f>IFERROR(VLOOKUP($A10,Data!$1:$1048576,14,FALSE),)</f>
        <v>1.83</v>
      </c>
      <c r="J10" s="8">
        <f>IFERROR(VLOOKUP($A10,Data!$1:$1048576,15,FALSE),)</f>
        <v>1.93</v>
      </c>
      <c r="K10" s="8">
        <f>IFERROR(VLOOKUP($A10,Data!$1:$1048576,16,FALSE),)</f>
        <v>4.75</v>
      </c>
      <c r="L10" s="8">
        <f>IFERROR(VLOOKUP($A10,Data!$1:$1048576,17,FALSE),)</f>
        <v>2.2599999999999998</v>
      </c>
      <c r="M10" s="8">
        <f>IFERROR(VLOOKUP($A10,Data!$1:$1048576,18,FALSE),)</f>
        <v>2.6100000000000012</v>
      </c>
      <c r="N10" s="8">
        <f>IFERROR(VLOOKUP($A10,Data!$1:$1048576,19,FALSE),)</f>
        <v>2.4399999999999995</v>
      </c>
      <c r="O10" s="8">
        <f>IFERROR(VLOOKUP($A10,Data!$1:$1048576,20,FALSE),)</f>
        <v>1.7899999999999991</v>
      </c>
      <c r="P10" s="8">
        <f>IFERROR(VLOOKUP($A10,Data!$1:$1048576,21,FALSE),)</f>
        <v>1.4200000000000017</v>
      </c>
      <c r="Q10" s="8">
        <f>IFERROR(VLOOKUP($A10,Data!$1:$1048576,22,FALSE),)</f>
        <v>1.5399999999999991</v>
      </c>
      <c r="R10" s="8">
        <f>IFERROR(VLOOKUP($A10,Data!$1:$1048576,23,FALSE),)</f>
        <v>0.12999999999999901</v>
      </c>
      <c r="S10" s="8">
        <f>IFERROR(VLOOKUP($A10,Data!$1:$1048576,24,FALSE),)</f>
        <v>0.69000000000000128</v>
      </c>
      <c r="T10" s="8">
        <f>IFERROR(VLOOKUP($A10,Data!$1:$1048576,25,FALSE),)</f>
        <v>0.57000000000000028</v>
      </c>
      <c r="U10" s="8">
        <f>IFERROR(VLOOKUP($A10,Data!$1:$1048576,26,FALSE),)</f>
        <v>0.26999999999999957</v>
      </c>
      <c r="V10" s="8">
        <f>IFERROR(VLOOKUP($A10,Data!$1:$1048576,27,FALSE),)</f>
        <v>0</v>
      </c>
      <c r="W10" s="8">
        <f>IFERROR(VLOOKUP($A10,Data!$1:$1048576,28,FALSE),)</f>
        <v>0.53999999999999915</v>
      </c>
      <c r="X10" s="8">
        <f>IFERROR(VLOOKUP($A10,Data!$1:$1048576,29,FALSE),)</f>
        <v>0.91000000000000014</v>
      </c>
      <c r="Y10" s="8">
        <f>IFERROR(VLOOKUP($A10,Data!$1:$1048576,30,FALSE),)</f>
        <v>0</v>
      </c>
      <c r="Z10" s="8">
        <f>IFERROR(VLOOKUP($A10,Data!$1:$1048576,31,FALSE),)</f>
        <v>0</v>
      </c>
      <c r="AA10" s="8">
        <f>IFERROR(VLOOKUP($A10,Data!$1:$1048576,32,FALSE),)</f>
        <v>0</v>
      </c>
      <c r="AB10" s="8">
        <f>IFERROR(VLOOKUP($A10,Data!$1:$1048576,33,FALSE),)</f>
        <v>0</v>
      </c>
    </row>
    <row r="11" spans="1:28" x14ac:dyDescent="0.2">
      <c r="A11" s="8" t="str">
        <f>Data!A743</f>
        <v>Q-12</v>
      </c>
      <c r="B11" s="9">
        <f>IFERROR(VLOOKUP($A11,Data!$1:$1048576,34,FALSE),)</f>
        <v>23.69</v>
      </c>
      <c r="C11" s="9" t="str">
        <f>IFERROR(VLOOKUP($A11,Data!$1:$1048576,2,FALSE),)</f>
        <v>Hamer</v>
      </c>
      <c r="D11" s="9" t="str">
        <f>IFERROR(VLOOKUP($A11,Data!$1:$1048576,3,FALSE),)</f>
        <v>73</v>
      </c>
      <c r="E11" s="9" t="str">
        <f>IFERROR(VLOOKUP($A11,Data!$1:$1048576,4,FALSE),)</f>
        <v>Sam</v>
      </c>
      <c r="F11" s="9" t="str">
        <f>IFERROR(VLOOKUP($A11,Data!$1:$1048576,6,FALSE),)</f>
        <v>Potatoes</v>
      </c>
      <c r="G11" s="9" t="str">
        <f>IFERROR(VLOOKUP($A11,Data!$1:$1048576,7,FALSE),)</f>
        <v>Norkotahs</v>
      </c>
      <c r="H11" s="8" t="str">
        <f>IFERROR(VLOOKUP($A11,Data!$1:$1048576,13,FALSE),)</f>
        <v/>
      </c>
      <c r="I11" s="8">
        <f>IFERROR(VLOOKUP($A11,Data!$1:$1048576,14,FALSE),)</f>
        <v>1.77</v>
      </c>
      <c r="J11" s="8">
        <f>IFERROR(VLOOKUP($A11,Data!$1:$1048576,15,FALSE),)</f>
        <v>1.89</v>
      </c>
      <c r="K11" s="8">
        <f>IFERROR(VLOOKUP($A11,Data!$1:$1048576,16,FALSE),)</f>
        <v>3.92</v>
      </c>
      <c r="L11" s="8">
        <f>IFERROR(VLOOKUP($A11,Data!$1:$1048576,17,FALSE),)</f>
        <v>2.2200000000000006</v>
      </c>
      <c r="M11" s="8">
        <f>IFERROR(VLOOKUP($A11,Data!$1:$1048576,18,FALSE),)</f>
        <v>2.59</v>
      </c>
      <c r="N11" s="8">
        <f>IFERROR(VLOOKUP($A11,Data!$1:$1048576,19,FALSE),)</f>
        <v>2.3500000000000014</v>
      </c>
      <c r="O11" s="8">
        <f>IFERROR(VLOOKUP($A11,Data!$1:$1048576,20,FALSE),)</f>
        <v>2.129999999999999</v>
      </c>
      <c r="P11" s="8">
        <f>IFERROR(VLOOKUP($A11,Data!$1:$1048576,21,FALSE),)</f>
        <v>1.4100000000000001</v>
      </c>
      <c r="Q11" s="8">
        <f>IFERROR(VLOOKUP($A11,Data!$1:$1048576,22,FALSE),)</f>
        <v>1.620000000000001</v>
      </c>
      <c r="R11" s="8">
        <f>IFERROR(VLOOKUP($A11,Data!$1:$1048576,23,FALSE),)</f>
        <v>0.13999999999999702</v>
      </c>
      <c r="S11" s="8">
        <f>IFERROR(VLOOKUP($A11,Data!$1:$1048576,24,FALSE),)</f>
        <v>0.20000000000000284</v>
      </c>
      <c r="T11" s="8">
        <f>IFERROR(VLOOKUP($A11,Data!$1:$1048576,25,FALSE),)</f>
        <v>0.29999999999999716</v>
      </c>
      <c r="U11" s="8">
        <f>IFERROR(VLOOKUP($A11,Data!$1:$1048576,26,FALSE),)</f>
        <v>0.32000000000000028</v>
      </c>
      <c r="V11" s="8">
        <f>IFERROR(VLOOKUP($A11,Data!$1:$1048576,27,FALSE),)</f>
        <v>0.32000000000000028</v>
      </c>
      <c r="W11" s="8">
        <f>IFERROR(VLOOKUP($A11,Data!$1:$1048576,28,FALSE),)</f>
        <v>0</v>
      </c>
      <c r="X11" s="8">
        <f>IFERROR(VLOOKUP($A11,Data!$1:$1048576,29,FALSE),)</f>
        <v>0.90000000000000213</v>
      </c>
      <c r="Y11" s="8">
        <f>IFERROR(VLOOKUP($A11,Data!$1:$1048576,30,FALSE),)</f>
        <v>0</v>
      </c>
      <c r="Z11" s="8">
        <f>IFERROR(VLOOKUP($A11,Data!$1:$1048576,31,FALSE),)</f>
        <v>0</v>
      </c>
      <c r="AA11" s="8">
        <f>IFERROR(VLOOKUP($A11,Data!$1:$1048576,32,FALSE),)</f>
        <v>0</v>
      </c>
      <c r="AB11" s="8">
        <f>IFERROR(VLOOKUP($A11,Data!$1:$1048576,33,FALSE),)</f>
        <v>0</v>
      </c>
    </row>
    <row r="12" spans="1:28" x14ac:dyDescent="0.2">
      <c r="A12" s="8" t="str">
        <f>Data!A744</f>
        <v>Q-16</v>
      </c>
      <c r="B12" s="9">
        <f>IFERROR(VLOOKUP($A12,Data!$1:$1048576,34,FALSE),)</f>
        <v>24.43</v>
      </c>
      <c r="C12" s="9" t="str">
        <f>IFERROR(VLOOKUP($A12,Data!$1:$1048576,2,FALSE),)</f>
        <v>Hamer</v>
      </c>
      <c r="D12" s="9" t="str">
        <f>IFERROR(VLOOKUP($A12,Data!$1:$1048576,3,FALSE),)</f>
        <v>73</v>
      </c>
      <c r="E12" s="9" t="str">
        <f>IFERROR(VLOOKUP($A12,Data!$1:$1048576,4,FALSE),)</f>
        <v>Sam</v>
      </c>
      <c r="F12" s="9" t="str">
        <f>IFERROR(VLOOKUP($A12,Data!$1:$1048576,6,FALSE),)</f>
        <v>Potatoes</v>
      </c>
      <c r="G12" s="9" t="str">
        <f>IFERROR(VLOOKUP($A12,Data!$1:$1048576,7,FALSE),)</f>
        <v>Norkotahs</v>
      </c>
      <c r="H12" s="8" t="str">
        <f>IFERROR(VLOOKUP($A12,Data!$1:$1048576,13,FALSE),)</f>
        <v/>
      </c>
      <c r="I12" s="8">
        <f>IFERROR(VLOOKUP($A12,Data!$1:$1048576,14,FALSE),)</f>
        <v>1.87</v>
      </c>
      <c r="J12" s="8">
        <f>IFERROR(VLOOKUP($A12,Data!$1:$1048576,15,FALSE),)</f>
        <v>1.93</v>
      </c>
      <c r="K12" s="8">
        <f>IFERROR(VLOOKUP($A12,Data!$1:$1048576,16,FALSE),)</f>
        <v>4.5099999999999989</v>
      </c>
      <c r="L12" s="8">
        <f>IFERROR(VLOOKUP($A12,Data!$1:$1048576,17,FALSE),)</f>
        <v>2.2900000000000009</v>
      </c>
      <c r="M12" s="8">
        <f>IFERROR(VLOOKUP($A12,Data!$1:$1048576,18,FALSE),)</f>
        <v>2.4700000000000006</v>
      </c>
      <c r="N12" s="8">
        <f>IFERROR(VLOOKUP($A12,Data!$1:$1048576,19,FALSE),)</f>
        <v>2.370000000000001</v>
      </c>
      <c r="O12" s="8">
        <f>IFERROR(VLOOKUP($A12,Data!$1:$1048576,20,FALSE),)</f>
        <v>2.09</v>
      </c>
      <c r="P12" s="8">
        <f>IFERROR(VLOOKUP($A12,Data!$1:$1048576,21,FALSE),)</f>
        <v>1.5999999999999979</v>
      </c>
      <c r="Q12" s="8">
        <f>IFERROR(VLOOKUP($A12,Data!$1:$1048576,22,FALSE),)</f>
        <v>1.4100000000000001</v>
      </c>
      <c r="R12" s="8">
        <f>IFERROR(VLOOKUP($A12,Data!$1:$1048576,23,FALSE),)</f>
        <v>0.10000000000000142</v>
      </c>
      <c r="S12" s="8">
        <f>IFERROR(VLOOKUP($A12,Data!$1:$1048576,24,FALSE),)</f>
        <v>0.27999999999999758</v>
      </c>
      <c r="T12" s="8">
        <f>IFERROR(VLOOKUP($A12,Data!$1:$1048576,25,FALSE),)</f>
        <v>0.36000000000000298</v>
      </c>
      <c r="U12" s="8">
        <f>IFERROR(VLOOKUP($A12,Data!$1:$1048576,26,FALSE),)</f>
        <v>0.28999999999999915</v>
      </c>
      <c r="V12" s="8">
        <f>IFERROR(VLOOKUP($A12,Data!$1:$1048576,27,FALSE),)</f>
        <v>0.60999999999999943</v>
      </c>
      <c r="W12" s="8">
        <f>IFERROR(VLOOKUP($A12,Data!$1:$1048576,28,FALSE),)</f>
        <v>0</v>
      </c>
      <c r="X12" s="8">
        <f>IFERROR(VLOOKUP($A12,Data!$1:$1048576,29,FALSE),)</f>
        <v>1.0199999999999996</v>
      </c>
      <c r="Y12" s="8">
        <f>IFERROR(VLOOKUP($A12,Data!$1:$1048576,30,FALSE),)</f>
        <v>0</v>
      </c>
      <c r="Z12" s="8">
        <f>IFERROR(VLOOKUP($A12,Data!$1:$1048576,31,FALSE),)</f>
        <v>0</v>
      </c>
      <c r="AA12" s="8">
        <f>IFERROR(VLOOKUP($A12,Data!$1:$1048576,32,FALSE),)</f>
        <v>0</v>
      </c>
      <c r="AB12" s="8">
        <f>IFERROR(VLOOKUP($A12,Data!$1:$1048576,33,FALSE),)</f>
        <v>0</v>
      </c>
    </row>
    <row r="13" spans="1:28" x14ac:dyDescent="0.2">
      <c r="A13" s="8" t="str">
        <f>Data!A745</f>
        <v>Q-17</v>
      </c>
      <c r="B13" s="9">
        <f>IFERROR(VLOOKUP($A13,Data!$1:$1048576,34,FALSE),)</f>
        <v>24.9</v>
      </c>
      <c r="C13" s="9" t="str">
        <f>IFERROR(VLOOKUP($A13,Data!$1:$1048576,2,FALSE),)</f>
        <v>Hamer</v>
      </c>
      <c r="D13" s="9" t="str">
        <f>IFERROR(VLOOKUP($A13,Data!$1:$1048576,3,FALSE),)</f>
        <v>73</v>
      </c>
      <c r="E13" s="9" t="str">
        <f>IFERROR(VLOOKUP($A13,Data!$1:$1048576,4,FALSE),)</f>
        <v>Sam</v>
      </c>
      <c r="F13" s="9" t="str">
        <f>IFERROR(VLOOKUP($A13,Data!$1:$1048576,6,FALSE),)</f>
        <v>Potatoes</v>
      </c>
      <c r="G13" s="9" t="str">
        <f>IFERROR(VLOOKUP($A13,Data!$1:$1048576,7,FALSE),)</f>
        <v>Norkotahs</v>
      </c>
      <c r="H13" s="8" t="str">
        <f>IFERROR(VLOOKUP($A13,Data!$1:$1048576,13,FALSE),)</f>
        <v/>
      </c>
      <c r="I13" s="8">
        <f>IFERROR(VLOOKUP($A13,Data!$1:$1048576,14,FALSE),)</f>
        <v>1.77</v>
      </c>
      <c r="J13" s="8">
        <f>IFERROR(VLOOKUP($A13,Data!$1:$1048576,15,FALSE),)</f>
        <v>1.85</v>
      </c>
      <c r="K13" s="8">
        <f>IFERROR(VLOOKUP($A13,Data!$1:$1048576,16,FALSE),)</f>
        <v>3.7900000000000009</v>
      </c>
      <c r="L13" s="8">
        <f>IFERROR(VLOOKUP($A13,Data!$1:$1048576,17,FALSE),)</f>
        <v>2.2300000000000004</v>
      </c>
      <c r="M13" s="8">
        <f>IFERROR(VLOOKUP($A13,Data!$1:$1048576,18,FALSE),)</f>
        <v>2.58</v>
      </c>
      <c r="N13" s="8">
        <f>IFERROR(VLOOKUP($A13,Data!$1:$1048576,19,FALSE),)</f>
        <v>2.3499999999999996</v>
      </c>
      <c r="O13" s="8">
        <f>IFERROR(VLOOKUP($A13,Data!$1:$1048576,20,FALSE),)</f>
        <v>2.1099999999999994</v>
      </c>
      <c r="P13" s="8">
        <f>IFERROR(VLOOKUP($A13,Data!$1:$1048576,21,FALSE),)</f>
        <v>1.5</v>
      </c>
      <c r="Q13" s="8">
        <f>IFERROR(VLOOKUP($A13,Data!$1:$1048576,22,FALSE),)</f>
        <v>1.4400000000000013</v>
      </c>
      <c r="R13" s="8">
        <f>IFERROR(VLOOKUP($A13,Data!$1:$1048576,23,FALSE),)</f>
        <v>0.14000000000000057</v>
      </c>
      <c r="S13" s="8">
        <f>IFERROR(VLOOKUP($A13,Data!$1:$1048576,24,FALSE),)</f>
        <v>0</v>
      </c>
      <c r="T13" s="8">
        <f>IFERROR(VLOOKUP($A13,Data!$1:$1048576,25,FALSE),)</f>
        <v>0.29999999999999716</v>
      </c>
      <c r="U13" s="8">
        <f>IFERROR(VLOOKUP($A13,Data!$1:$1048576,26,FALSE),)</f>
        <v>0.39000000000000057</v>
      </c>
      <c r="V13" s="8">
        <f>IFERROR(VLOOKUP($A13,Data!$1:$1048576,27,FALSE),)</f>
        <v>0.51000000000000156</v>
      </c>
      <c r="W13" s="8">
        <f>IFERROR(VLOOKUP($A13,Data!$1:$1048576,28,FALSE),)</f>
        <v>0</v>
      </c>
      <c r="X13" s="8">
        <f>IFERROR(VLOOKUP($A13,Data!$1:$1048576,29,FALSE),)</f>
        <v>0.84999999999999787</v>
      </c>
      <c r="Y13" s="8">
        <f>IFERROR(VLOOKUP($A13,Data!$1:$1048576,30,FALSE),)</f>
        <v>0</v>
      </c>
      <c r="Z13" s="8">
        <f>IFERROR(VLOOKUP($A13,Data!$1:$1048576,31,FALSE),)</f>
        <v>0</v>
      </c>
      <c r="AA13" s="8">
        <f>IFERROR(VLOOKUP($A13,Data!$1:$1048576,32,FALSE),)</f>
        <v>0</v>
      </c>
      <c r="AB13" s="8">
        <f>IFERROR(VLOOKUP($A13,Data!$1:$1048576,33,FALSE),)</f>
        <v>0</v>
      </c>
    </row>
    <row r="14" spans="1:28" x14ac:dyDescent="0.2">
      <c r="A14" s="10"/>
    </row>
    <row r="17" spans="21:21" x14ac:dyDescent="0.2">
      <c r="U17" s="1"/>
    </row>
    <row r="18" spans="21:21" x14ac:dyDescent="0.2">
      <c r="U18" s="23"/>
    </row>
    <row r="19" spans="21:21" x14ac:dyDescent="0.2">
      <c r="U19" s="23"/>
    </row>
  </sheetData>
  <pageMargins left="0.7" right="0.7" top="0.75" bottom="0.75" header="0.3" footer="0.3"/>
  <pageSetup scale="74" orientation="landscape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4BB07-535D-40FA-B19C-BEFD17F9232E}">
  <sheetPr>
    <tabColor rgb="FFF3F373"/>
    <pageSetUpPr fitToPage="1"/>
  </sheetPr>
  <dimension ref="A1:AB19"/>
  <sheetViews>
    <sheetView workbookViewId="0">
      <selection activeCell="Q13" sqref="Q13:Q14"/>
    </sheetView>
  </sheetViews>
  <sheetFormatPr defaultColWidth="9.14453125" defaultRowHeight="15" x14ac:dyDescent="0.2"/>
  <cols>
    <col min="1" max="5" width="8.47265625" customWidth="1"/>
    <col min="6" max="6" width="11.703125" bestFit="1" customWidth="1"/>
    <col min="7" max="7" width="16.6796875" bestFit="1" customWidth="1"/>
    <col min="8" max="8" width="12.23828125" hidden="1" customWidth="1"/>
    <col min="9" max="9" width="10.22265625" hidden="1" customWidth="1"/>
    <col min="10" max="10" width="9.68359375" hidden="1" customWidth="1"/>
    <col min="11" max="11" width="8.7421875" hidden="1" customWidth="1"/>
    <col min="12" max="12" width="8.875" hidden="1" customWidth="1"/>
    <col min="13" max="13" width="9.4140625" hidden="1" customWidth="1"/>
    <col min="14" max="14" width="9.953125" hidden="1" customWidth="1"/>
    <col min="15" max="15" width="9.953125" bestFit="1" customWidth="1"/>
    <col min="16" max="16" width="8.47265625" bestFit="1" customWidth="1"/>
    <col min="17" max="17" width="9.4140625" bestFit="1" customWidth="1"/>
    <col min="18" max="19" width="9.4140625" hidden="1" customWidth="1"/>
    <col min="20" max="21" width="8.47265625" hidden="1" customWidth="1"/>
    <col min="22" max="25" width="9.4140625" hidden="1" customWidth="1"/>
    <col min="26" max="28" width="10.4921875" hidden="1" customWidth="1"/>
    <col min="29" max="29" width="9.14453125" customWidth="1"/>
  </cols>
  <sheetData>
    <row r="1" spans="1:28" ht="19.5" thickBot="1" x14ac:dyDescent="0.3">
      <c r="A1" s="7" t="str">
        <f>E4</f>
        <v>Sam</v>
      </c>
      <c r="B1" s="6"/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0.35499999999999998</v>
      </c>
      <c r="C3" s="12"/>
      <c r="D3" s="14"/>
      <c r="E3" s="12"/>
      <c r="F3" s="12"/>
      <c r="G3" s="12"/>
      <c r="H3" s="11">
        <f>'Rain Totals'!H8</f>
        <v>0.08</v>
      </c>
      <c r="I3" s="11">
        <f>'Rain Totals'!I8</f>
        <v>0</v>
      </c>
      <c r="J3" s="11">
        <f>'Rain Totals'!J8</f>
        <v>7.0000000000000007E-2</v>
      </c>
      <c r="K3" s="11">
        <f>'Rain Totals'!K8</f>
        <v>0.16999999999999998</v>
      </c>
      <c r="L3" s="11">
        <f>'Rain Totals'!L8</f>
        <v>3.5000000000000003E-2</v>
      </c>
      <c r="M3" s="11">
        <f>'Rain Totals'!M8</f>
        <v>0</v>
      </c>
      <c r="N3" s="11">
        <f>'Rain Totals'!N8</f>
        <v>0</v>
      </c>
      <c r="O3" s="11">
        <f>'Rain Totals'!O8</f>
        <v>0</v>
      </c>
      <c r="P3" s="11">
        <f>'Rain Totals'!P8</f>
        <v>0</v>
      </c>
      <c r="Q3" s="11">
        <f>'Rain Totals'!Q8</f>
        <v>0</v>
      </c>
      <c r="R3" s="11">
        <f>'Rain Totals'!R8</f>
        <v>0</v>
      </c>
      <c r="S3" s="11">
        <f>'Rain Totals'!S8</f>
        <v>0</v>
      </c>
      <c r="T3" s="11">
        <f>'Rain Totals'!T8</f>
        <v>0</v>
      </c>
      <c r="U3" s="11">
        <f>'Rain Totals'!U8</f>
        <v>0</v>
      </c>
      <c r="V3" s="11">
        <f>'Rain Totals'!V8</f>
        <v>0</v>
      </c>
      <c r="W3" s="11">
        <f>'Rain Totals'!W8</f>
        <v>0</v>
      </c>
      <c r="X3" s="11">
        <f>'Rain Totals'!X8</f>
        <v>0</v>
      </c>
      <c r="Y3" s="11">
        <f>'Rain Totals'!Y8</f>
        <v>0</v>
      </c>
      <c r="Z3" s="11">
        <f>'Rain Totals'!Z8</f>
        <v>0</v>
      </c>
      <c r="AA3" s="11">
        <f>'Rain Totals'!AA8</f>
        <v>0</v>
      </c>
      <c r="AB3" s="11">
        <f>'Rain Totals'!AB8</f>
        <v>0</v>
      </c>
    </row>
    <row r="4" spans="1:28" x14ac:dyDescent="0.2">
      <c r="A4" s="8" t="str">
        <f>Data!A746</f>
        <v>.ET 74</v>
      </c>
      <c r="B4" s="9">
        <f>IFERROR(VLOOKUP($A4,Data!$1:$1048576,34,FALSE),)</f>
        <v>28.220000000000002</v>
      </c>
      <c r="C4" s="9" t="str">
        <f>IFERROR(VLOOKUP($A4,Data!$1:$1048576,2,FALSE),)</f>
        <v>Hamer</v>
      </c>
      <c r="D4" s="9" t="str">
        <f>IFERROR(VLOOKUP($A4,Data!$1:$1048576,3,FALSE),)</f>
        <v>74</v>
      </c>
      <c r="E4" s="9" t="str">
        <f>IFERROR(VLOOKUP($A4,Data!$1:$1048576,4,FALSE),)</f>
        <v>Sam</v>
      </c>
      <c r="F4" s="9" t="str">
        <f>IFERROR(VLOOKUP($A4,Data!$1:$1048576,6,FALSE),)</f>
        <v>Potatoes</v>
      </c>
      <c r="G4" s="9" t="str">
        <f>IFERROR(VLOOKUP($A4,Data!$1:$1048576,7,FALSE),)</f>
        <v>Norkotahs</v>
      </c>
      <c r="H4" s="8">
        <f>IFERROR(VLOOKUP($A4,Data!$1:$1048576,13,FALSE),)</f>
        <v>0.7</v>
      </c>
      <c r="I4" s="8">
        <f>IFERROR(VLOOKUP($A4,Data!$1:$1048576,14,FALSE),)</f>
        <v>1.0599999999999994</v>
      </c>
      <c r="J4" s="8">
        <f>IFERROR(VLOOKUP($A4,Data!$1:$1048576,15,FALSE),)</f>
        <v>1.4300000000000002</v>
      </c>
      <c r="K4" s="8">
        <f>IFERROR(VLOOKUP($A4,Data!$1:$1048576,16,FALSE),)</f>
        <v>1.5700000000000007</v>
      </c>
      <c r="L4" s="8">
        <f>IFERROR(VLOOKUP($A4,Data!$1:$1048576,17,FALSE),)</f>
        <v>1.7800000000000002</v>
      </c>
      <c r="M4" s="8">
        <f>IFERROR(VLOOKUP($A4,Data!$1:$1048576,18,FALSE),)</f>
        <v>2.3199999999999994</v>
      </c>
      <c r="N4" s="8">
        <f>IFERROR(VLOOKUP($A4,Data!$1:$1048576,19,FALSE),)</f>
        <v>1.3399999999999999</v>
      </c>
      <c r="O4" s="8">
        <f>IFERROR(VLOOKUP($A4,Data!$1:$1048576,20,FALSE),)</f>
        <v>2.5099999999999998</v>
      </c>
      <c r="P4" s="8">
        <f>IFERROR(VLOOKUP($A4,Data!$1:$1048576,21,FALSE),)</f>
        <v>2.3499999999999979</v>
      </c>
      <c r="Q4" s="8">
        <f>IFERROR(VLOOKUP($A4,Data!$1:$1048576,22,FALSE),)</f>
        <v>2.1799999999999997</v>
      </c>
      <c r="R4" s="8">
        <f>IFERROR(VLOOKUP($A4,Data!$1:$1048576,23,FALSE),)</f>
        <v>1.8999999999999986</v>
      </c>
      <c r="S4" s="8">
        <f>IFERROR(VLOOKUP($A4,Data!$1:$1048576,24,FALSE),)</f>
        <v>2.0700000000000003</v>
      </c>
      <c r="T4" s="8">
        <f>IFERROR(VLOOKUP($A4,Data!$1:$1048576,25,FALSE),)</f>
        <v>1.8800000000000026</v>
      </c>
      <c r="U4" s="8">
        <f>IFERROR(VLOOKUP($A4,Data!$1:$1048576,26,FALSE),)</f>
        <v>1.6699999999999982</v>
      </c>
      <c r="V4" s="8">
        <f>IFERROR(VLOOKUP($A4,Data!$1:$1048576,27,FALSE),)</f>
        <v>1.3100000000000023</v>
      </c>
      <c r="W4" s="8">
        <f>IFERROR(VLOOKUP($A4,Data!$1:$1048576,28,FALSE),)</f>
        <v>0.80000000000000071</v>
      </c>
      <c r="X4" s="8">
        <f>IFERROR(VLOOKUP($A4,Data!$1:$1048576,29,FALSE),)</f>
        <v>1.0400000000000027</v>
      </c>
      <c r="Y4" s="8">
        <f>IFERROR(VLOOKUP($A4,Data!$1:$1048576,30,FALSE),)</f>
        <v>0</v>
      </c>
      <c r="Z4" s="8">
        <f>IFERROR(VLOOKUP($A4,Data!$1:$1048576,31,FALSE),)</f>
        <v>0</v>
      </c>
      <c r="AA4" s="8">
        <f>IFERROR(VLOOKUP($A4,Data!$1:$1048576,32,FALSE),)</f>
        <v>0</v>
      </c>
      <c r="AB4" s="8">
        <f>IFERROR(VLOOKUP($A4,Data!$1:$1048576,33,FALSE),)</f>
        <v>0</v>
      </c>
    </row>
    <row r="5" spans="1:28" x14ac:dyDescent="0.2">
      <c r="A5" s="8" t="str">
        <f>Data!A747</f>
        <v>Q-24</v>
      </c>
      <c r="B5" s="9">
        <f>IFERROR(VLOOKUP($A5,Data!$1:$1048576,34,FALSE),)</f>
        <v>23.23</v>
      </c>
      <c r="C5" s="9" t="str">
        <f>IFERROR(VLOOKUP($A5,Data!$1:$1048576,2,FALSE),)</f>
        <v>Hamer</v>
      </c>
      <c r="D5" s="9" t="str">
        <f>IFERROR(VLOOKUP($A5,Data!$1:$1048576,3,FALSE),)</f>
        <v>74</v>
      </c>
      <c r="E5" s="9" t="str">
        <f>IFERROR(VLOOKUP($A5,Data!$1:$1048576,4,FALSE),)</f>
        <v>Sam</v>
      </c>
      <c r="F5" s="9" t="str">
        <f>IFERROR(VLOOKUP($A5,Data!$1:$1048576,6,FALSE),)</f>
        <v>Potatoes</v>
      </c>
      <c r="G5" s="9" t="str">
        <f>IFERROR(VLOOKUP($A5,Data!$1:$1048576,7,FALSE),)</f>
        <v>Norkotahs</v>
      </c>
      <c r="H5" s="8" t="str">
        <f>IFERROR(VLOOKUP($A5,Data!$1:$1048576,13,FALSE),)</f>
        <v/>
      </c>
      <c r="I5" s="8">
        <f>IFERROR(VLOOKUP($A5,Data!$1:$1048576,14,FALSE),)</f>
        <v>1.79</v>
      </c>
      <c r="J5" s="8">
        <f>IFERROR(VLOOKUP($A5,Data!$1:$1048576,15,FALSE),)</f>
        <v>1.87</v>
      </c>
      <c r="K5" s="8">
        <f>IFERROR(VLOOKUP($A5,Data!$1:$1048576,16,FALSE),)</f>
        <v>3.4699999999999998</v>
      </c>
      <c r="L5" s="8">
        <f>IFERROR(VLOOKUP($A5,Data!$1:$1048576,17,FALSE),)</f>
        <v>2.379999999999999</v>
      </c>
      <c r="M5" s="8">
        <f>IFERROR(VLOOKUP($A5,Data!$1:$1048576,18,FALSE),)</f>
        <v>2.74</v>
      </c>
      <c r="N5" s="8">
        <f>IFERROR(VLOOKUP($A5,Data!$1:$1048576,19,FALSE),)</f>
        <v>2.3600000000000012</v>
      </c>
      <c r="O5" s="8">
        <f>IFERROR(VLOOKUP($A5,Data!$1:$1048576,20,FALSE),)</f>
        <v>2.1099999999999994</v>
      </c>
      <c r="P5" s="8">
        <f>IFERROR(VLOOKUP($A5,Data!$1:$1048576,21,FALSE),)</f>
        <v>1.4200000000000017</v>
      </c>
      <c r="Q5" s="8">
        <f>IFERROR(VLOOKUP($A5,Data!$1:$1048576,22,FALSE),)</f>
        <v>1.5299999999999976</v>
      </c>
      <c r="R5" s="8">
        <f>IFERROR(VLOOKUP($A5,Data!$1:$1048576,23,FALSE),)</f>
        <v>0.12999999999999901</v>
      </c>
      <c r="S5" s="8">
        <f>IFERROR(VLOOKUP($A5,Data!$1:$1048576,24,FALSE),)</f>
        <v>0.26000000000000156</v>
      </c>
      <c r="T5" s="8">
        <f>IFERROR(VLOOKUP($A5,Data!$1:$1048576,25,FALSE),)</f>
        <v>0.30999999999999872</v>
      </c>
      <c r="U5" s="8">
        <f>IFERROR(VLOOKUP($A5,Data!$1:$1048576,26,FALSE),)</f>
        <v>0.77000000000000313</v>
      </c>
      <c r="V5" s="8">
        <f>IFERROR(VLOOKUP($A5,Data!$1:$1048576,27,FALSE),)</f>
        <v>0</v>
      </c>
      <c r="W5" s="8">
        <f>IFERROR(VLOOKUP($A5,Data!$1:$1048576,28,FALSE),)</f>
        <v>0</v>
      </c>
      <c r="X5" s="8">
        <f>IFERROR(VLOOKUP($A5,Data!$1:$1048576,29,FALSE),)</f>
        <v>0.80999999999999872</v>
      </c>
      <c r="Y5" s="8">
        <f>IFERROR(VLOOKUP($A5,Data!$1:$1048576,30,FALSE),)</f>
        <v>0</v>
      </c>
      <c r="Z5" s="8">
        <f>IFERROR(VLOOKUP($A5,Data!$1:$1048576,31,FALSE),)</f>
        <v>0</v>
      </c>
      <c r="AA5" s="8">
        <f>IFERROR(VLOOKUP($A5,Data!$1:$1048576,32,FALSE),)</f>
        <v>0</v>
      </c>
      <c r="AB5" s="8">
        <f>IFERROR(VLOOKUP($A5,Data!$1:$1048576,33,FALSE),)</f>
        <v>0</v>
      </c>
    </row>
    <row r="6" spans="1:28" x14ac:dyDescent="0.2">
      <c r="A6" s="8" t="str">
        <f>Data!A748</f>
        <v>Q-25</v>
      </c>
      <c r="B6" s="9">
        <f>IFERROR(VLOOKUP($A6,Data!$1:$1048576,34,FALSE),)</f>
        <v>22.86</v>
      </c>
      <c r="C6" s="9" t="str">
        <f>IFERROR(VLOOKUP($A6,Data!$1:$1048576,2,FALSE),)</f>
        <v>Hamer</v>
      </c>
      <c r="D6" s="9" t="str">
        <f>IFERROR(VLOOKUP($A6,Data!$1:$1048576,3,FALSE),)</f>
        <v>74</v>
      </c>
      <c r="E6" s="9" t="str">
        <f>IFERROR(VLOOKUP($A6,Data!$1:$1048576,4,FALSE),)</f>
        <v>Sam</v>
      </c>
      <c r="F6" s="9" t="str">
        <f>IFERROR(VLOOKUP($A6,Data!$1:$1048576,6,FALSE),)</f>
        <v>Potatoes</v>
      </c>
      <c r="G6" s="9" t="str">
        <f>IFERROR(VLOOKUP($A6,Data!$1:$1048576,7,FALSE),)</f>
        <v>Norkotahs</v>
      </c>
      <c r="H6" s="8" t="str">
        <f>IFERROR(VLOOKUP($A6,Data!$1:$1048576,13,FALSE),)</f>
        <v/>
      </c>
      <c r="I6" s="8">
        <f>IFERROR(VLOOKUP($A6,Data!$1:$1048576,14,FALSE),)</f>
        <v>1.74</v>
      </c>
      <c r="J6" s="8">
        <f>IFERROR(VLOOKUP($A6,Data!$1:$1048576,15,FALSE),)</f>
        <v>1.78</v>
      </c>
      <c r="K6" s="8">
        <f>IFERROR(VLOOKUP($A6,Data!$1:$1048576,16,FALSE),)</f>
        <v>3.7099999999999991</v>
      </c>
      <c r="L6" s="8">
        <f>IFERROR(VLOOKUP($A6,Data!$1:$1048576,17,FALSE),)</f>
        <v>2.16</v>
      </c>
      <c r="M6" s="8">
        <f>IFERROR(VLOOKUP($A6,Data!$1:$1048576,18,FALSE),)</f>
        <v>2.5500000000000007</v>
      </c>
      <c r="N6" s="8">
        <f>IFERROR(VLOOKUP($A6,Data!$1:$1048576,19,FALSE),)</f>
        <v>2.5299999999999994</v>
      </c>
      <c r="O6" s="8">
        <f>IFERROR(VLOOKUP($A6,Data!$1:$1048576,20,FALSE),)</f>
        <v>2.1000000000000014</v>
      </c>
      <c r="P6" s="8">
        <f>IFERROR(VLOOKUP($A6,Data!$1:$1048576,21,FALSE),)</f>
        <v>1.4399999999999977</v>
      </c>
      <c r="Q6" s="8">
        <f>IFERROR(VLOOKUP($A6,Data!$1:$1048576,22,FALSE),)</f>
        <v>1.4499999999999993</v>
      </c>
      <c r="R6" s="8">
        <f>IFERROR(VLOOKUP($A6,Data!$1:$1048576,23,FALSE),)</f>
        <v>0.13000000000000256</v>
      </c>
      <c r="S6" s="8">
        <f>IFERROR(VLOOKUP($A6,Data!$1:$1048576,24,FALSE),)</f>
        <v>0.30000000000000071</v>
      </c>
      <c r="T6" s="8">
        <f>IFERROR(VLOOKUP($A6,Data!$1:$1048576,25,FALSE),)</f>
        <v>0.29999999999999716</v>
      </c>
      <c r="U6" s="8">
        <f>IFERROR(VLOOKUP($A6,Data!$1:$1048576,26,FALSE),)</f>
        <v>0.73000000000000043</v>
      </c>
      <c r="V6" s="8">
        <f>IFERROR(VLOOKUP($A6,Data!$1:$1048576,27,FALSE),)</f>
        <v>0</v>
      </c>
      <c r="W6" s="8">
        <f>IFERROR(VLOOKUP($A6,Data!$1:$1048576,28,FALSE),)</f>
        <v>0</v>
      </c>
      <c r="X6" s="8">
        <f>IFERROR(VLOOKUP($A6,Data!$1:$1048576,29,FALSE),)</f>
        <v>0.82000000000000028</v>
      </c>
      <c r="Y6" s="8">
        <f>IFERROR(VLOOKUP($A6,Data!$1:$1048576,30,FALSE),)</f>
        <v>0</v>
      </c>
      <c r="Z6" s="8">
        <f>IFERROR(VLOOKUP($A6,Data!$1:$1048576,31,FALSE),)</f>
        <v>0</v>
      </c>
      <c r="AA6" s="8">
        <f>IFERROR(VLOOKUP($A6,Data!$1:$1048576,32,FALSE),)</f>
        <v>0</v>
      </c>
      <c r="AB6" s="8">
        <f>IFERROR(VLOOKUP($A6,Data!$1:$1048576,33,FALSE),)</f>
        <v>0</v>
      </c>
    </row>
    <row r="7" spans="1:28" x14ac:dyDescent="0.2">
      <c r="A7" s="8" t="str">
        <f>Data!A749</f>
        <v>Q-26</v>
      </c>
      <c r="B7" s="9">
        <f>IFERROR(VLOOKUP($A7,Data!$1:$1048576,34,FALSE),)</f>
        <v>24.51</v>
      </c>
      <c r="C7" s="9" t="str">
        <f>IFERROR(VLOOKUP($A7,Data!$1:$1048576,2,FALSE),)</f>
        <v>Hamer</v>
      </c>
      <c r="D7" s="9" t="str">
        <f>IFERROR(VLOOKUP($A7,Data!$1:$1048576,3,FALSE),)</f>
        <v>74</v>
      </c>
      <c r="E7" s="9" t="str">
        <f>IFERROR(VLOOKUP($A7,Data!$1:$1048576,4,FALSE),)</f>
        <v>Sam</v>
      </c>
      <c r="F7" s="9" t="str">
        <f>IFERROR(VLOOKUP($A7,Data!$1:$1048576,6,FALSE),)</f>
        <v>Potatoes</v>
      </c>
      <c r="G7" s="9" t="str">
        <f>IFERROR(VLOOKUP($A7,Data!$1:$1048576,7,FALSE),)</f>
        <v>Norkotahs</v>
      </c>
      <c r="H7" s="8" t="str">
        <f>IFERROR(VLOOKUP($A7,Data!$1:$1048576,13,FALSE),)</f>
        <v/>
      </c>
      <c r="I7" s="8">
        <f>IFERROR(VLOOKUP($A7,Data!$1:$1048576,14,FALSE),)</f>
        <v>2.0299999999999998</v>
      </c>
      <c r="J7" s="8">
        <f>IFERROR(VLOOKUP($A7,Data!$1:$1048576,15,FALSE),)</f>
        <v>1.89</v>
      </c>
      <c r="K7" s="8">
        <f>IFERROR(VLOOKUP($A7,Data!$1:$1048576,16,FALSE),)</f>
        <v>3.8800000000000008</v>
      </c>
      <c r="L7" s="8">
        <f>IFERROR(VLOOKUP($A7,Data!$1:$1048576,17,FALSE),)</f>
        <v>2.3099999999999987</v>
      </c>
      <c r="M7" s="8">
        <f>IFERROR(VLOOKUP($A7,Data!$1:$1048576,18,FALSE),)</f>
        <v>2.6900000000000013</v>
      </c>
      <c r="N7" s="8">
        <f>IFERROR(VLOOKUP($A7,Data!$1:$1048576,19,FALSE),)</f>
        <v>2.17</v>
      </c>
      <c r="O7" s="8">
        <f>IFERROR(VLOOKUP($A7,Data!$1:$1048576,20,FALSE),)</f>
        <v>2.1400000000000006</v>
      </c>
      <c r="P7" s="8">
        <f>IFERROR(VLOOKUP($A7,Data!$1:$1048576,21,FALSE),)</f>
        <v>1.5299999999999976</v>
      </c>
      <c r="Q7" s="8">
        <f>IFERROR(VLOOKUP($A7,Data!$1:$1048576,22,FALSE),)</f>
        <v>1.5600000000000023</v>
      </c>
      <c r="R7" s="8">
        <f>IFERROR(VLOOKUP($A7,Data!$1:$1048576,23,FALSE),)</f>
        <v>0.16000000000000014</v>
      </c>
      <c r="S7" s="8">
        <f>IFERROR(VLOOKUP($A7,Data!$1:$1048576,24,FALSE),)</f>
        <v>0.44999999999999929</v>
      </c>
      <c r="T7" s="8">
        <f>IFERROR(VLOOKUP($A7,Data!$1:$1048576,25,FALSE),)</f>
        <v>0.60999999999999943</v>
      </c>
      <c r="U7" s="8">
        <f>IFERROR(VLOOKUP($A7,Data!$1:$1048576,26,FALSE),)</f>
        <v>0.5</v>
      </c>
      <c r="V7" s="8">
        <f>IFERROR(VLOOKUP($A7,Data!$1:$1048576,27,FALSE),)</f>
        <v>0</v>
      </c>
      <c r="W7" s="8">
        <f>IFERROR(VLOOKUP($A7,Data!$1:$1048576,28,FALSE),)</f>
        <v>0.37000000000000099</v>
      </c>
      <c r="X7" s="8">
        <f>IFERROR(VLOOKUP($A7,Data!$1:$1048576,29,FALSE),)</f>
        <v>0.39000000000000057</v>
      </c>
      <c r="Y7" s="8">
        <f>IFERROR(VLOOKUP($A7,Data!$1:$1048576,30,FALSE),)</f>
        <v>0</v>
      </c>
      <c r="Z7" s="8">
        <f>IFERROR(VLOOKUP($A7,Data!$1:$1048576,31,FALSE),)</f>
        <v>0</v>
      </c>
      <c r="AA7" s="8">
        <f>IFERROR(VLOOKUP($A7,Data!$1:$1048576,32,FALSE),)</f>
        <v>0</v>
      </c>
      <c r="AB7" s="8">
        <f>IFERROR(VLOOKUP($A7,Data!$1:$1048576,33,FALSE),)</f>
        <v>0</v>
      </c>
    </row>
    <row r="8" spans="1:28" x14ac:dyDescent="0.2">
      <c r="A8" s="8" t="str">
        <f>Data!A750</f>
        <v>Q-27</v>
      </c>
      <c r="B8" s="9">
        <f>IFERROR(VLOOKUP($A8,Data!$1:$1048576,34,FALSE),)</f>
        <v>24.44</v>
      </c>
      <c r="C8" s="9" t="str">
        <f>IFERROR(VLOOKUP($A8,Data!$1:$1048576,2,FALSE),)</f>
        <v>Hamer</v>
      </c>
      <c r="D8" s="9" t="str">
        <f>IFERROR(VLOOKUP($A8,Data!$1:$1048576,3,FALSE),)</f>
        <v>74</v>
      </c>
      <c r="E8" s="9" t="str">
        <f>IFERROR(VLOOKUP($A8,Data!$1:$1048576,4,FALSE),)</f>
        <v>Sam</v>
      </c>
      <c r="F8" s="9" t="str">
        <f>IFERROR(VLOOKUP($A8,Data!$1:$1048576,6,FALSE),)</f>
        <v>Potatoes</v>
      </c>
      <c r="G8" s="9" t="str">
        <f>IFERROR(VLOOKUP($A8,Data!$1:$1048576,7,FALSE),)</f>
        <v>Norkotahs</v>
      </c>
      <c r="H8" s="8" t="str">
        <f>IFERROR(VLOOKUP($A8,Data!$1:$1048576,13,FALSE),)</f>
        <v/>
      </c>
      <c r="I8" s="8">
        <f>IFERROR(VLOOKUP($A8,Data!$1:$1048576,14,FALSE),)</f>
        <v>1.98</v>
      </c>
      <c r="J8" s="8">
        <f>IFERROR(VLOOKUP($A8,Data!$1:$1048576,15,FALSE),)</f>
        <v>2.0699999999999998</v>
      </c>
      <c r="K8" s="8">
        <f>IFERROR(VLOOKUP($A8,Data!$1:$1048576,16,FALSE),)</f>
        <v>4.2800000000000011</v>
      </c>
      <c r="L8" s="8">
        <f>IFERROR(VLOOKUP($A8,Data!$1:$1048576,17,FALSE),)</f>
        <v>2.1899999999999995</v>
      </c>
      <c r="M8" s="8">
        <f>IFERROR(VLOOKUP($A8,Data!$1:$1048576,18,FALSE),)</f>
        <v>2.6899999999999995</v>
      </c>
      <c r="N8" s="8">
        <f>IFERROR(VLOOKUP($A8,Data!$1:$1048576,19,FALSE),)</f>
        <v>2.3400000000000016</v>
      </c>
      <c r="O8" s="8">
        <f>IFERROR(VLOOKUP($A8,Data!$1:$1048576,20,FALSE),)</f>
        <v>2.0799999999999983</v>
      </c>
      <c r="P8" s="8">
        <f>IFERROR(VLOOKUP($A8,Data!$1:$1048576,21,FALSE),)</f>
        <v>1.5</v>
      </c>
      <c r="Q8" s="8">
        <f>IFERROR(VLOOKUP($A8,Data!$1:$1048576,22,FALSE),)</f>
        <v>1.5100000000000016</v>
      </c>
      <c r="R8" s="8">
        <f>IFERROR(VLOOKUP($A8,Data!$1:$1048576,23,FALSE),)</f>
        <v>7.9999999999998295E-2</v>
      </c>
      <c r="S8" s="8">
        <f>IFERROR(VLOOKUP($A8,Data!$1:$1048576,24,FALSE),)</f>
        <v>0.60999999999999943</v>
      </c>
      <c r="T8" s="8">
        <f>IFERROR(VLOOKUP($A8,Data!$1:$1048576,25,FALSE),)</f>
        <v>0.51000000000000156</v>
      </c>
      <c r="U8" s="8">
        <f>IFERROR(VLOOKUP($A8,Data!$1:$1048576,26,FALSE),)</f>
        <v>0.30999999999999872</v>
      </c>
      <c r="V8" s="8">
        <f>IFERROR(VLOOKUP($A8,Data!$1:$1048576,27,FALSE),)</f>
        <v>0</v>
      </c>
      <c r="W8" s="8">
        <f>IFERROR(VLOOKUP($A8,Data!$1:$1048576,28,FALSE),)</f>
        <v>0.40000000000000213</v>
      </c>
      <c r="X8" s="8">
        <f>IFERROR(VLOOKUP($A8,Data!$1:$1048576,29,FALSE),)</f>
        <v>0.32000000000000028</v>
      </c>
      <c r="Y8" s="8">
        <f>IFERROR(VLOOKUP($A8,Data!$1:$1048576,30,FALSE),)</f>
        <v>0</v>
      </c>
      <c r="Z8" s="8">
        <f>IFERROR(VLOOKUP($A8,Data!$1:$1048576,31,FALSE),)</f>
        <v>0</v>
      </c>
      <c r="AA8" s="8">
        <f>IFERROR(VLOOKUP($A8,Data!$1:$1048576,32,FALSE),)</f>
        <v>0</v>
      </c>
      <c r="AB8" s="8">
        <f>IFERROR(VLOOKUP($A8,Data!$1:$1048576,33,FALSE),)</f>
        <v>0</v>
      </c>
    </row>
    <row r="9" spans="1:28" x14ac:dyDescent="0.2">
      <c r="A9" s="8" t="str">
        <f>Data!A751</f>
        <v>Q-10d</v>
      </c>
      <c r="B9" s="9">
        <f>IFERROR(VLOOKUP($A9,Data!$1:$1048576,34,FALSE),)</f>
        <v>0</v>
      </c>
      <c r="C9" s="9" t="str">
        <f>IFERROR(VLOOKUP($A9,Data!$1:$1048576,2,FALSE),)</f>
        <v>Hamer</v>
      </c>
      <c r="D9" s="9" t="str">
        <f>IFERROR(VLOOKUP($A9,Data!$1:$1048576,3,FALSE),)</f>
        <v>74</v>
      </c>
      <c r="E9" s="9" t="str">
        <f>IFERROR(VLOOKUP($A9,Data!$1:$1048576,4,FALSE),)</f>
        <v>Sam</v>
      </c>
      <c r="F9" s="9" t="str">
        <f>IFERROR(VLOOKUP($A9,Data!$1:$1048576,6,FALSE),)</f>
        <v>Potatoes</v>
      </c>
      <c r="G9" s="9" t="str">
        <f>IFERROR(VLOOKUP($A9,Data!$1:$1048576,7,FALSE),)</f>
        <v>Norkotahs</v>
      </c>
      <c r="H9" s="8">
        <f>IFERROR(VLOOKUP($A9,Data!$1:$1048576,13,FALSE),)</f>
        <v>0</v>
      </c>
      <c r="I9" s="8">
        <f>IFERROR(VLOOKUP($A9,Data!$1:$1048576,14,FALSE),)</f>
        <v>0</v>
      </c>
      <c r="J9" s="8">
        <f>IFERROR(VLOOKUP($A9,Data!$1:$1048576,15,FALSE),)</f>
        <v>0</v>
      </c>
      <c r="K9" s="8">
        <f>IFERROR(VLOOKUP($A9,Data!$1:$1048576,16,FALSE),)</f>
        <v>0</v>
      </c>
      <c r="L9" s="8">
        <f>IFERROR(VLOOKUP($A9,Data!$1:$1048576,17,FALSE),)</f>
        <v>0</v>
      </c>
      <c r="M9" s="8">
        <f>IFERROR(VLOOKUP($A9,Data!$1:$1048576,18,FALSE),)</f>
        <v>0</v>
      </c>
      <c r="N9" s="8">
        <f>IFERROR(VLOOKUP($A9,Data!$1:$1048576,19,FALSE),)</f>
        <v>0</v>
      </c>
      <c r="O9" s="8">
        <f>IFERROR(VLOOKUP($A9,Data!$1:$1048576,20,FALSE),)</f>
        <v>0</v>
      </c>
      <c r="P9" s="8">
        <f>IFERROR(VLOOKUP($A9,Data!$1:$1048576,21,FALSE),)</f>
        <v>0</v>
      </c>
      <c r="Q9" s="8">
        <f>IFERROR(VLOOKUP($A9,Data!$1:$1048576,22,FALSE),)</f>
        <v>0</v>
      </c>
      <c r="R9" s="8">
        <f>IFERROR(VLOOKUP($A9,Data!$1:$1048576,23,FALSE),)</f>
        <v>0</v>
      </c>
      <c r="S9" s="8">
        <f>IFERROR(VLOOKUP($A9,Data!$1:$1048576,24,FALSE),)</f>
        <v>0</v>
      </c>
      <c r="T9" s="8">
        <f>IFERROR(VLOOKUP($A9,Data!$1:$1048576,25,FALSE),)</f>
        <v>0</v>
      </c>
      <c r="U9" s="8">
        <f>IFERROR(VLOOKUP($A9,Data!$1:$1048576,26,FALSE),)</f>
        <v>0</v>
      </c>
      <c r="V9" s="8">
        <f>IFERROR(VLOOKUP($A9,Data!$1:$1048576,27,FALSE),)</f>
        <v>0</v>
      </c>
      <c r="W9" s="8">
        <f>IFERROR(VLOOKUP($A9,Data!$1:$1048576,28,FALSE),)</f>
        <v>0</v>
      </c>
      <c r="X9" s="8">
        <f>IFERROR(VLOOKUP($A9,Data!$1:$1048576,29,FALSE),)</f>
        <v>0</v>
      </c>
      <c r="Y9" s="8">
        <f>IFERROR(VLOOKUP($A9,Data!$1:$1048576,30,FALSE),)</f>
        <v>0</v>
      </c>
      <c r="Z9" s="8">
        <f>IFERROR(VLOOKUP($A9,Data!$1:$1048576,31,FALSE),)</f>
        <v>0</v>
      </c>
      <c r="AA9" s="8">
        <f>IFERROR(VLOOKUP($A9,Data!$1:$1048576,32,FALSE),)</f>
        <v>0</v>
      </c>
      <c r="AB9" s="8">
        <f>IFERROR(VLOOKUP($A9,Data!$1:$1048576,33,FALSE),)</f>
        <v>0</v>
      </c>
    </row>
    <row r="10" spans="1:28" x14ac:dyDescent="0.2">
      <c r="A10" s="8" t="str">
        <f>Data!A752</f>
        <v>Q-15</v>
      </c>
      <c r="B10" s="9">
        <f>IFERROR(VLOOKUP($A10,Data!$1:$1048576,34,FALSE),)</f>
        <v>23.7</v>
      </c>
      <c r="C10" s="9" t="str">
        <f>IFERROR(VLOOKUP($A10,Data!$1:$1048576,2,FALSE),)</f>
        <v>Hamer</v>
      </c>
      <c r="D10" s="9" t="str">
        <f>IFERROR(VLOOKUP($A10,Data!$1:$1048576,3,FALSE),)</f>
        <v>74</v>
      </c>
      <c r="E10" s="9" t="str">
        <f>IFERROR(VLOOKUP($A10,Data!$1:$1048576,4,FALSE),)</f>
        <v>Sam</v>
      </c>
      <c r="F10" s="9" t="str">
        <f>IFERROR(VLOOKUP($A10,Data!$1:$1048576,6,FALSE),)</f>
        <v>Potatoes</v>
      </c>
      <c r="G10" s="9" t="str">
        <f>IFERROR(VLOOKUP($A10,Data!$1:$1048576,7,FALSE),)</f>
        <v>Norkotahs</v>
      </c>
      <c r="H10" s="8" t="str">
        <f>IFERROR(VLOOKUP($A10,Data!$1:$1048576,13,FALSE),)</f>
        <v/>
      </c>
      <c r="I10" s="8">
        <f>IFERROR(VLOOKUP($A10,Data!$1:$1048576,14,FALSE),)</f>
        <v>1.75</v>
      </c>
      <c r="J10" s="8">
        <f>IFERROR(VLOOKUP($A10,Data!$1:$1048576,15,FALSE),)</f>
        <v>1.95</v>
      </c>
      <c r="K10" s="8">
        <f>IFERROR(VLOOKUP($A10,Data!$1:$1048576,16,FALSE),)</f>
        <v>4.21</v>
      </c>
      <c r="L10" s="8">
        <f>IFERROR(VLOOKUP($A10,Data!$1:$1048576,17,FALSE),)</f>
        <v>2.17</v>
      </c>
      <c r="M10" s="8">
        <f>IFERROR(VLOOKUP($A10,Data!$1:$1048576,18,FALSE),)</f>
        <v>2.66</v>
      </c>
      <c r="N10" s="8">
        <f>IFERROR(VLOOKUP($A10,Data!$1:$1048576,19,FALSE),)</f>
        <v>2.370000000000001</v>
      </c>
      <c r="O10" s="8">
        <f>IFERROR(VLOOKUP($A10,Data!$1:$1048576,20,FALSE),)</f>
        <v>2.0700000000000003</v>
      </c>
      <c r="P10" s="8">
        <f>IFERROR(VLOOKUP($A10,Data!$1:$1048576,21,FALSE),)</f>
        <v>1.3999999999999986</v>
      </c>
      <c r="Q10" s="8">
        <f>IFERROR(VLOOKUP($A10,Data!$1:$1048576,22,FALSE),)</f>
        <v>1.5899999999999999</v>
      </c>
      <c r="R10" s="8">
        <f>IFERROR(VLOOKUP($A10,Data!$1:$1048576,23,FALSE),)</f>
        <v>0.17999999999999972</v>
      </c>
      <c r="S10" s="8">
        <f>IFERROR(VLOOKUP($A10,Data!$1:$1048576,24,FALSE),)</f>
        <v>0.17000000000000171</v>
      </c>
      <c r="T10" s="8">
        <f>IFERROR(VLOOKUP($A10,Data!$1:$1048576,25,FALSE),)</f>
        <v>0.30000000000000071</v>
      </c>
      <c r="U10" s="8">
        <f>IFERROR(VLOOKUP($A10,Data!$1:$1048576,26,FALSE),)</f>
        <v>0.28999999999999915</v>
      </c>
      <c r="V10" s="8">
        <f>IFERROR(VLOOKUP($A10,Data!$1:$1048576,27,FALSE),)</f>
        <v>0.48000000000000043</v>
      </c>
      <c r="W10" s="8">
        <f>IFERROR(VLOOKUP($A10,Data!$1:$1048576,28,FALSE),)</f>
        <v>0</v>
      </c>
      <c r="X10" s="8">
        <f>IFERROR(VLOOKUP($A10,Data!$1:$1048576,29,FALSE),)</f>
        <v>0.91999999999999815</v>
      </c>
      <c r="Y10" s="8">
        <f>IFERROR(VLOOKUP($A10,Data!$1:$1048576,30,FALSE),)</f>
        <v>0</v>
      </c>
      <c r="Z10" s="8">
        <f>IFERROR(VLOOKUP($A10,Data!$1:$1048576,31,FALSE),)</f>
        <v>0</v>
      </c>
      <c r="AA10" s="8">
        <f>IFERROR(VLOOKUP($A10,Data!$1:$1048576,32,FALSE),)</f>
        <v>0</v>
      </c>
      <c r="AB10" s="8">
        <f>IFERROR(VLOOKUP($A10,Data!$1:$1048576,33,FALSE),)</f>
        <v>0</v>
      </c>
    </row>
    <row r="11" spans="1:28" x14ac:dyDescent="0.2">
      <c r="A11" s="8" t="str">
        <f>Data!A753</f>
        <v>Q-27C</v>
      </c>
      <c r="B11" s="9">
        <f>IFERROR(VLOOKUP($A11,Data!$1:$1048576,34,FALSE),)</f>
        <v>24.02</v>
      </c>
      <c r="C11" s="9" t="str">
        <f>IFERROR(VLOOKUP($A11,Data!$1:$1048576,2,FALSE),)</f>
        <v>Hamer</v>
      </c>
      <c r="D11" s="9" t="str">
        <f>IFERROR(VLOOKUP($A11,Data!$1:$1048576,3,FALSE),)</f>
        <v>74</v>
      </c>
      <c r="E11" s="9" t="str">
        <f>IFERROR(VLOOKUP($A11,Data!$1:$1048576,4,FALSE),)</f>
        <v>Sam</v>
      </c>
      <c r="F11" s="9" t="str">
        <f>IFERROR(VLOOKUP($A11,Data!$1:$1048576,6,FALSE),)</f>
        <v>Potatoes</v>
      </c>
      <c r="G11" s="9" t="str">
        <f>IFERROR(VLOOKUP($A11,Data!$1:$1048576,7,FALSE),)</f>
        <v>Norkotahs</v>
      </c>
      <c r="H11" s="8" t="str">
        <f>IFERROR(VLOOKUP($A11,Data!$1:$1048576,13,FALSE),)</f>
        <v/>
      </c>
      <c r="I11" s="8">
        <f>IFERROR(VLOOKUP($A11,Data!$1:$1048576,14,FALSE),)</f>
        <v>1.91</v>
      </c>
      <c r="J11" s="8">
        <f>IFERROR(VLOOKUP($A11,Data!$1:$1048576,15,FALSE),)</f>
        <v>1.87</v>
      </c>
      <c r="K11" s="8">
        <f>IFERROR(VLOOKUP($A11,Data!$1:$1048576,16,FALSE),)</f>
        <v>4.26</v>
      </c>
      <c r="L11" s="8">
        <f>IFERROR(VLOOKUP($A11,Data!$1:$1048576,17,FALSE),)</f>
        <v>2.1000000000000014</v>
      </c>
      <c r="M11" s="8">
        <f>IFERROR(VLOOKUP($A11,Data!$1:$1048576,18,FALSE),)</f>
        <v>2.7099999999999991</v>
      </c>
      <c r="N11" s="8">
        <f>IFERROR(VLOOKUP($A11,Data!$1:$1048576,19,FALSE),)</f>
        <v>2.2400000000000002</v>
      </c>
      <c r="O11" s="8">
        <f>IFERROR(VLOOKUP($A11,Data!$1:$1048576,20,FALSE),)</f>
        <v>2.1999999999999993</v>
      </c>
      <c r="P11" s="8">
        <f>IFERROR(VLOOKUP($A11,Data!$1:$1048576,21,FALSE),)</f>
        <v>1.5500000000000007</v>
      </c>
      <c r="Q11" s="8">
        <f>IFERROR(VLOOKUP($A11,Data!$1:$1048576,22,FALSE),)</f>
        <v>1.370000000000001</v>
      </c>
      <c r="R11" s="8">
        <f>IFERROR(VLOOKUP($A11,Data!$1:$1048576,23,FALSE),)</f>
        <v>0.19999999999999929</v>
      </c>
      <c r="S11" s="8">
        <f>IFERROR(VLOOKUP($A11,Data!$1:$1048576,24,FALSE),)</f>
        <v>0.62999999999999901</v>
      </c>
      <c r="T11" s="8">
        <f>IFERROR(VLOOKUP($A11,Data!$1:$1048576,25,FALSE),)</f>
        <v>0.51000000000000156</v>
      </c>
      <c r="U11" s="8">
        <f>IFERROR(VLOOKUP($A11,Data!$1:$1048576,26,FALSE),)</f>
        <v>0.32000000000000028</v>
      </c>
      <c r="V11" s="8">
        <f>IFERROR(VLOOKUP($A11,Data!$1:$1048576,27,FALSE),)</f>
        <v>0</v>
      </c>
      <c r="W11" s="8">
        <f>IFERROR(VLOOKUP($A11,Data!$1:$1048576,28,FALSE),)</f>
        <v>0.48000000000000043</v>
      </c>
      <c r="X11" s="8">
        <f>IFERROR(VLOOKUP($A11,Data!$1:$1048576,29,FALSE),)</f>
        <v>0.25999999999999801</v>
      </c>
      <c r="Y11" s="8">
        <f>IFERROR(VLOOKUP($A11,Data!$1:$1048576,30,FALSE),)</f>
        <v>0</v>
      </c>
      <c r="Z11" s="8">
        <f>IFERROR(VLOOKUP($A11,Data!$1:$1048576,31,FALSE),)</f>
        <v>0</v>
      </c>
      <c r="AA11" s="8">
        <f>IFERROR(VLOOKUP($A11,Data!$1:$1048576,32,FALSE),)</f>
        <v>0</v>
      </c>
      <c r="AB11" s="8">
        <f>IFERROR(VLOOKUP($A11,Data!$1:$1048576,33,FALSE),)</f>
        <v>0</v>
      </c>
    </row>
    <row r="12" spans="1:28" x14ac:dyDescent="0.2">
      <c r="A12" s="8" t="str">
        <f>Data!A754</f>
        <v>Q-27D</v>
      </c>
      <c r="B12" s="9">
        <f>IFERROR(VLOOKUP($A12,Data!$1:$1048576,34,FALSE),)</f>
        <v>22.54</v>
      </c>
      <c r="C12" s="9" t="str">
        <f>IFERROR(VLOOKUP($A12,Data!$1:$1048576,2,FALSE),)</f>
        <v>Hamer</v>
      </c>
      <c r="D12" s="9" t="str">
        <f>IFERROR(VLOOKUP($A12,Data!$1:$1048576,3,FALSE),)</f>
        <v>74</v>
      </c>
      <c r="E12" s="9" t="str">
        <f>IFERROR(VLOOKUP($A12,Data!$1:$1048576,4,FALSE),)</f>
        <v>Sam</v>
      </c>
      <c r="F12" s="9" t="str">
        <f>IFERROR(VLOOKUP($A12,Data!$1:$1048576,6,FALSE),)</f>
        <v>Potatoes</v>
      </c>
      <c r="G12" s="9" t="str">
        <f>IFERROR(VLOOKUP($A12,Data!$1:$1048576,7,FALSE),)</f>
        <v>Norkotahs</v>
      </c>
      <c r="H12" s="8" t="str">
        <f>IFERROR(VLOOKUP($A12,Data!$1:$1048576,13,FALSE),)</f>
        <v/>
      </c>
      <c r="I12" s="8">
        <f>IFERROR(VLOOKUP($A12,Data!$1:$1048576,14,FALSE),)</f>
        <v>1.77</v>
      </c>
      <c r="J12" s="8">
        <f>IFERROR(VLOOKUP($A12,Data!$1:$1048576,15,FALSE),)</f>
        <v>1.84</v>
      </c>
      <c r="K12" s="8">
        <f>IFERROR(VLOOKUP($A12,Data!$1:$1048576,16,FALSE),)</f>
        <v>4.13</v>
      </c>
      <c r="L12" s="8">
        <f>IFERROR(VLOOKUP($A12,Data!$1:$1048576,17,FALSE),)</f>
        <v>2.3200000000000003</v>
      </c>
      <c r="M12" s="8">
        <f>IFERROR(VLOOKUP($A12,Data!$1:$1048576,18,FALSE),)</f>
        <v>2.5600000000000005</v>
      </c>
      <c r="N12" s="8">
        <f>IFERROR(VLOOKUP($A12,Data!$1:$1048576,19,FALSE),)</f>
        <v>2.2799999999999994</v>
      </c>
      <c r="O12" s="8">
        <f>IFERROR(VLOOKUP($A12,Data!$1:$1048576,20,FALSE),)</f>
        <v>2.1799999999999997</v>
      </c>
      <c r="P12" s="8">
        <f>IFERROR(VLOOKUP($A12,Data!$1:$1048576,21,FALSE),)</f>
        <v>1.4800000000000004</v>
      </c>
      <c r="Q12" s="8">
        <f>IFERROR(VLOOKUP($A12,Data!$1:$1048576,22,FALSE),)</f>
        <v>1.5300000000000011</v>
      </c>
      <c r="R12" s="8">
        <f>IFERROR(VLOOKUP($A12,Data!$1:$1048576,23,FALSE),)</f>
        <v>0.13999999999999702</v>
      </c>
      <c r="S12" s="8">
        <f>IFERROR(VLOOKUP($A12,Data!$1:$1048576,24,FALSE),)</f>
        <v>0.72000000000000242</v>
      </c>
      <c r="T12" s="8">
        <f>IFERROR(VLOOKUP($A12,Data!$1:$1048576,25,FALSE),)</f>
        <v>0.51999999999999957</v>
      </c>
      <c r="U12" s="8">
        <f>IFERROR(VLOOKUP($A12,Data!$1:$1048576,26,FALSE),)</f>
        <v>0.30999999999999872</v>
      </c>
      <c r="V12" s="8">
        <f>IFERROR(VLOOKUP($A12,Data!$1:$1048576,27,FALSE),)</f>
        <v>0</v>
      </c>
      <c r="W12" s="8">
        <f>IFERROR(VLOOKUP($A12,Data!$1:$1048576,28,FALSE),)</f>
        <v>0.48000000000000043</v>
      </c>
      <c r="X12" s="8">
        <f>IFERROR(VLOOKUP($A12,Data!$1:$1048576,29,FALSE),)</f>
        <v>0.26999999999999957</v>
      </c>
      <c r="Y12" s="8">
        <f>IFERROR(VLOOKUP($A12,Data!$1:$1048576,30,FALSE),)</f>
        <v>0</v>
      </c>
      <c r="Z12" s="8">
        <f>IFERROR(VLOOKUP($A12,Data!$1:$1048576,31,FALSE),)</f>
        <v>0</v>
      </c>
      <c r="AA12" s="8">
        <f>IFERROR(VLOOKUP($A12,Data!$1:$1048576,32,FALSE),)</f>
        <v>0</v>
      </c>
      <c r="AB12" s="8">
        <f>IFERROR(VLOOKUP($A12,Data!$1:$1048576,33,FALSE),)</f>
        <v>0</v>
      </c>
    </row>
    <row r="13" spans="1:28" hidden="1" x14ac:dyDescent="0.2">
      <c r="A13" s="8">
        <f>Data!A755</f>
        <v>0</v>
      </c>
      <c r="B13" s="9">
        <f>IFERROR(VLOOKUP($A13,Data!$1:$1048576,34,FALSE),)</f>
        <v>0</v>
      </c>
      <c r="C13" s="9">
        <f>IFERROR(VLOOKUP($A13,Data!$1:$1048576,2,FALSE),)</f>
        <v>0</v>
      </c>
      <c r="D13" s="9">
        <f>IFERROR(VLOOKUP($A13,Data!$1:$1048576,3,FALSE),)</f>
        <v>0</v>
      </c>
      <c r="E13" s="9">
        <f>IFERROR(VLOOKUP($A13,Data!$1:$1048576,4,FALSE),)</f>
        <v>0</v>
      </c>
      <c r="F13" s="9">
        <f>IFERROR(VLOOKUP($A13,Data!$1:$1048576,6,FALSE),)</f>
        <v>0</v>
      </c>
      <c r="G13" s="9">
        <f>IFERROR(VLOOKUP($A13,Data!$1:$1048576,7,FALSE),)</f>
        <v>0</v>
      </c>
      <c r="H13" s="8">
        <f>IFERROR(VLOOKUP($A13,Data!$1:$1048576,13,FALSE),)</f>
        <v>0</v>
      </c>
      <c r="I13" s="8">
        <f>IFERROR(VLOOKUP($A13,Data!$1:$1048576,14,FALSE),)</f>
        <v>0</v>
      </c>
      <c r="J13" s="8">
        <f>IFERROR(VLOOKUP($A13,Data!$1:$1048576,15,FALSE),)</f>
        <v>0</v>
      </c>
      <c r="K13" s="8">
        <f>IFERROR(VLOOKUP($A13,Data!$1:$1048576,16,FALSE),)</f>
        <v>0</v>
      </c>
      <c r="L13" s="8">
        <f>IFERROR(VLOOKUP($A13,Data!$1:$1048576,17,FALSE),)</f>
        <v>0</v>
      </c>
      <c r="M13" s="8">
        <f>IFERROR(VLOOKUP($A13,Data!$1:$1048576,18,FALSE),)</f>
        <v>0</v>
      </c>
      <c r="N13" s="8">
        <f>IFERROR(VLOOKUP($A13,Data!$1:$1048576,19,FALSE),)</f>
        <v>0</v>
      </c>
      <c r="O13" s="8">
        <f>IFERROR(VLOOKUP($A13,Data!$1:$1048576,20,FALSE),)</f>
        <v>0</v>
      </c>
      <c r="P13" s="8">
        <f>IFERROR(VLOOKUP($A13,Data!$1:$1048576,21,FALSE),)</f>
        <v>0</v>
      </c>
      <c r="Q13" s="8">
        <f>IFERROR(VLOOKUP($A13,Data!$1:$1048576,22,FALSE),)</f>
        <v>0</v>
      </c>
      <c r="R13" s="8">
        <f>IFERROR(VLOOKUP($A13,Data!$1:$1048576,23,FALSE),)</f>
        <v>0</v>
      </c>
      <c r="S13" s="8">
        <f>IFERROR(VLOOKUP($A13,Data!$1:$1048576,24,FALSE),)</f>
        <v>0</v>
      </c>
      <c r="T13" s="8">
        <f>IFERROR(VLOOKUP($A13,Data!$1:$1048576,25,FALSE),)</f>
        <v>0</v>
      </c>
      <c r="U13" s="8">
        <f>IFERROR(VLOOKUP($A13,Data!$1:$1048576,26,FALSE),)</f>
        <v>0</v>
      </c>
      <c r="V13" s="8">
        <f>IFERROR(VLOOKUP($A13,Data!$1:$1048576,27,FALSE),)</f>
        <v>0</v>
      </c>
      <c r="W13" s="8">
        <f>IFERROR(VLOOKUP($A13,Data!$1:$1048576,28,FALSE),)</f>
        <v>0</v>
      </c>
      <c r="X13" s="8">
        <f>IFERROR(VLOOKUP($A13,Data!$1:$1048576,29,FALSE),)</f>
        <v>0</v>
      </c>
      <c r="Y13" s="8">
        <f>IFERROR(VLOOKUP($A13,Data!$1:$1048576,30,FALSE),)</f>
        <v>0</v>
      </c>
      <c r="Z13" s="8">
        <f>IFERROR(VLOOKUP($A13,Data!$1:$1048576,31,FALSE),)</f>
        <v>0</v>
      </c>
      <c r="AA13" s="8">
        <f>IFERROR(VLOOKUP($A13,Data!$1:$1048576,32,FALSE),)</f>
        <v>0</v>
      </c>
      <c r="AB13" s="8">
        <f>IFERROR(VLOOKUP($A13,Data!$1:$1048576,33,FALSE),)</f>
        <v>0</v>
      </c>
    </row>
    <row r="14" spans="1:28" x14ac:dyDescent="0.2">
      <c r="A14" s="10"/>
    </row>
    <row r="17" spans="21:21" x14ac:dyDescent="0.2">
      <c r="U17" s="1"/>
    </row>
    <row r="18" spans="21:21" x14ac:dyDescent="0.2">
      <c r="U18" s="23"/>
    </row>
    <row r="19" spans="21:21" x14ac:dyDescent="0.2">
      <c r="U19" s="23"/>
    </row>
  </sheetData>
  <pageMargins left="0.7" right="0.7" top="0.75" bottom="0.75" header="0.3" footer="0.3"/>
  <pageSetup scale="74" orientation="landscape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44582-2FBB-4303-9137-9B9F9C21B9C1}">
  <sheetPr>
    <tabColor rgb="FFAA72D4"/>
    <pageSetUpPr fitToPage="1"/>
  </sheetPr>
  <dimension ref="A1:AB19"/>
  <sheetViews>
    <sheetView workbookViewId="0">
      <selection activeCell="Q13" sqref="Q13:Q14"/>
    </sheetView>
  </sheetViews>
  <sheetFormatPr defaultColWidth="9.14453125" defaultRowHeight="15" x14ac:dyDescent="0.2"/>
  <cols>
    <col min="1" max="5" width="8.47265625" customWidth="1"/>
    <col min="6" max="6" width="11.703125" bestFit="1" customWidth="1"/>
    <col min="7" max="7" width="16.6796875" bestFit="1" customWidth="1"/>
    <col min="8" max="8" width="12.23828125" hidden="1" customWidth="1"/>
    <col min="9" max="9" width="10.22265625" hidden="1" customWidth="1"/>
    <col min="10" max="10" width="9.68359375" hidden="1" customWidth="1"/>
    <col min="11" max="11" width="8.7421875" hidden="1" customWidth="1"/>
    <col min="12" max="12" width="8.875" hidden="1" customWidth="1"/>
    <col min="13" max="13" width="9.4140625" hidden="1" customWidth="1"/>
    <col min="14" max="14" width="9.953125" hidden="1" customWidth="1"/>
    <col min="15" max="15" width="9.953125" bestFit="1" customWidth="1"/>
    <col min="16" max="16" width="8.47265625" bestFit="1" customWidth="1"/>
    <col min="17" max="17" width="9.4140625" bestFit="1" customWidth="1"/>
    <col min="18" max="19" width="9.4140625" hidden="1" customWidth="1"/>
    <col min="20" max="21" width="8.47265625" hidden="1" customWidth="1"/>
    <col min="22" max="25" width="9.4140625" hidden="1" customWidth="1"/>
    <col min="26" max="28" width="10.4921875" hidden="1" customWidth="1"/>
    <col min="29" max="29" width="9.14453125" customWidth="1"/>
  </cols>
  <sheetData>
    <row r="1" spans="1:28" ht="19.5" thickBot="1" x14ac:dyDescent="0.3">
      <c r="A1" s="7" t="str">
        <f>E4</f>
        <v>Efren</v>
      </c>
      <c r="B1" s="6"/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0.35499999999999998</v>
      </c>
      <c r="C3" s="12"/>
      <c r="D3" s="14"/>
      <c r="E3" s="12"/>
      <c r="F3" s="12"/>
      <c r="G3" s="12"/>
      <c r="H3" s="11">
        <f>'Rain Totals'!H8</f>
        <v>0.08</v>
      </c>
      <c r="I3" s="11">
        <f>'Rain Totals'!I8</f>
        <v>0</v>
      </c>
      <c r="J3" s="11">
        <f>'Rain Totals'!J8</f>
        <v>7.0000000000000007E-2</v>
      </c>
      <c r="K3" s="11">
        <f>'Rain Totals'!K8</f>
        <v>0.16999999999999998</v>
      </c>
      <c r="L3" s="11">
        <f>'Rain Totals'!L8</f>
        <v>3.5000000000000003E-2</v>
      </c>
      <c r="M3" s="11">
        <f>'Rain Totals'!M8</f>
        <v>0</v>
      </c>
      <c r="N3" s="11">
        <f>'Rain Totals'!N8</f>
        <v>0</v>
      </c>
      <c r="O3" s="11">
        <f>'Rain Totals'!O8</f>
        <v>0</v>
      </c>
      <c r="P3" s="11">
        <f>'Rain Totals'!P8</f>
        <v>0</v>
      </c>
      <c r="Q3" s="11">
        <f>'Rain Totals'!Q8</f>
        <v>0</v>
      </c>
      <c r="R3" s="11">
        <f>'Rain Totals'!R8</f>
        <v>0</v>
      </c>
      <c r="S3" s="11">
        <f>'Rain Totals'!S8</f>
        <v>0</v>
      </c>
      <c r="T3" s="11">
        <f>'Rain Totals'!T8</f>
        <v>0</v>
      </c>
      <c r="U3" s="11">
        <f>'Rain Totals'!U8</f>
        <v>0</v>
      </c>
      <c r="V3" s="11">
        <f>'Rain Totals'!V8</f>
        <v>0</v>
      </c>
      <c r="W3" s="11">
        <f>'Rain Totals'!W8</f>
        <v>0</v>
      </c>
      <c r="X3" s="11">
        <f>'Rain Totals'!X8</f>
        <v>0</v>
      </c>
      <c r="Y3" s="11">
        <f>'Rain Totals'!Y8</f>
        <v>0</v>
      </c>
      <c r="Z3" s="11">
        <f>'Rain Totals'!Z8</f>
        <v>0</v>
      </c>
      <c r="AA3" s="11">
        <f>'Rain Totals'!AA8</f>
        <v>0</v>
      </c>
      <c r="AB3" s="11">
        <f>'Rain Totals'!AB8</f>
        <v>0</v>
      </c>
    </row>
    <row r="4" spans="1:28" x14ac:dyDescent="0.2">
      <c r="A4" s="8" t="str">
        <f>Data!A405</f>
        <v>.ET 40</v>
      </c>
      <c r="B4" s="9">
        <f>IFERROR(VLOOKUP($A4,Data!$1:$1048576,34,FALSE),)</f>
        <v>28.220000000000002</v>
      </c>
      <c r="C4" s="9" t="str">
        <f>IFERROR(VLOOKUP($A4,Data!$1:$1048576,2,FALSE),)</f>
        <v>Hamer</v>
      </c>
      <c r="D4" s="9" t="str">
        <f>IFERROR(VLOOKUP($A4,Data!$1:$1048576,3,FALSE),)</f>
        <v>40</v>
      </c>
      <c r="E4" s="9" t="str">
        <f>IFERROR(VLOOKUP($A4,Data!$1:$1048576,4,FALSE),)</f>
        <v>Efren</v>
      </c>
      <c r="F4" s="9" t="str">
        <f>IFERROR(VLOOKUP($A4,Data!$1:$1048576,6,FALSE),)</f>
        <v>Potatoes</v>
      </c>
      <c r="G4" s="9" t="str">
        <f>IFERROR(VLOOKUP($A4,Data!$1:$1048576,7,FALSE),)</f>
        <v>Norkotahs</v>
      </c>
      <c r="H4" s="8">
        <f>IFERROR(VLOOKUP($A4,Data!$1:$1048576,13,FALSE),)</f>
        <v>0.7</v>
      </c>
      <c r="I4" s="8">
        <f>IFERROR(VLOOKUP($A4,Data!$1:$1048576,14,FALSE),)</f>
        <v>1.0599999999999994</v>
      </c>
      <c r="J4" s="8">
        <f>IFERROR(VLOOKUP($A4,Data!$1:$1048576,15,FALSE),)</f>
        <v>1.4300000000000002</v>
      </c>
      <c r="K4" s="8">
        <f>IFERROR(VLOOKUP($A4,Data!$1:$1048576,16,FALSE),)</f>
        <v>1.5700000000000007</v>
      </c>
      <c r="L4" s="8">
        <f>IFERROR(VLOOKUP($A4,Data!$1:$1048576,17,FALSE),)</f>
        <v>1.7800000000000002</v>
      </c>
      <c r="M4" s="8">
        <f>IFERROR(VLOOKUP($A4,Data!$1:$1048576,18,FALSE),)</f>
        <v>2.3199999999999994</v>
      </c>
      <c r="N4" s="8">
        <f>IFERROR(VLOOKUP($A4,Data!$1:$1048576,19,FALSE),)</f>
        <v>1.3399999999999999</v>
      </c>
      <c r="O4" s="8">
        <f>IFERROR(VLOOKUP($A4,Data!$1:$1048576,20,FALSE),)</f>
        <v>2.5099999999999998</v>
      </c>
      <c r="P4" s="8">
        <f>IFERROR(VLOOKUP($A4,Data!$1:$1048576,21,FALSE),)</f>
        <v>2.3499999999999979</v>
      </c>
      <c r="Q4" s="8">
        <f>IFERROR(VLOOKUP($A4,Data!$1:$1048576,22,FALSE),)</f>
        <v>2.1799999999999997</v>
      </c>
      <c r="R4" s="8">
        <f>IFERROR(VLOOKUP($A4,Data!$1:$1048576,23,FALSE),)</f>
        <v>1.8999999999999986</v>
      </c>
      <c r="S4" s="8">
        <f>IFERROR(VLOOKUP($A4,Data!$1:$1048576,24,FALSE),)</f>
        <v>2.0700000000000003</v>
      </c>
      <c r="T4" s="8">
        <f>IFERROR(VLOOKUP($A4,Data!$1:$1048576,25,FALSE),)</f>
        <v>1.8800000000000026</v>
      </c>
      <c r="U4" s="8">
        <f>IFERROR(VLOOKUP($A4,Data!$1:$1048576,26,FALSE),)</f>
        <v>1.6699999999999982</v>
      </c>
      <c r="V4" s="8">
        <f>IFERROR(VLOOKUP($A4,Data!$1:$1048576,27,FALSE),)</f>
        <v>1.3100000000000023</v>
      </c>
      <c r="W4" s="8">
        <f>IFERROR(VLOOKUP($A4,Data!$1:$1048576,28,FALSE),)</f>
        <v>0.80000000000000071</v>
      </c>
      <c r="X4" s="8">
        <f>IFERROR(VLOOKUP($A4,Data!$1:$1048576,29,FALSE),)</f>
        <v>1.0400000000000027</v>
      </c>
      <c r="Y4" s="8">
        <f>IFERROR(VLOOKUP($A4,Data!$1:$1048576,30,FALSE),)</f>
        <v>0</v>
      </c>
      <c r="Z4" s="8">
        <f>IFERROR(VLOOKUP($A4,Data!$1:$1048576,31,FALSE),)</f>
        <v>0</v>
      </c>
      <c r="AA4" s="8">
        <f>IFERROR(VLOOKUP($A4,Data!$1:$1048576,32,FALSE),)</f>
        <v>0</v>
      </c>
      <c r="AB4" s="8">
        <f>IFERROR(VLOOKUP($A4,Data!$1:$1048576,33,FALSE),)</f>
        <v>0</v>
      </c>
    </row>
    <row r="5" spans="1:28" x14ac:dyDescent="0.2">
      <c r="A5" s="8" t="str">
        <f>Data!A406</f>
        <v>E-1</v>
      </c>
      <c r="B5" s="9">
        <f>IFERROR(VLOOKUP($A5,Data!$1:$1048576,34,FALSE),)</f>
        <v>22.12</v>
      </c>
      <c r="C5" s="9" t="str">
        <f>IFERROR(VLOOKUP($A5,Data!$1:$1048576,2,FALSE),)</f>
        <v>Hamer</v>
      </c>
      <c r="D5" s="9" t="str">
        <f>IFERROR(VLOOKUP($A5,Data!$1:$1048576,3,FALSE),)</f>
        <v>40</v>
      </c>
      <c r="E5" s="9" t="str">
        <f>IFERROR(VLOOKUP($A5,Data!$1:$1048576,4,FALSE),)</f>
        <v>Efren</v>
      </c>
      <c r="F5" s="9" t="str">
        <f>IFERROR(VLOOKUP($A5,Data!$1:$1048576,6,FALSE),)</f>
        <v>Potatoes</v>
      </c>
      <c r="G5" s="9" t="str">
        <f>IFERROR(VLOOKUP($A5,Data!$1:$1048576,7,FALSE),)</f>
        <v>Norkotahs</v>
      </c>
      <c r="H5" s="8" t="str">
        <f>IFERROR(VLOOKUP($A5,Data!$1:$1048576,13,FALSE),)</f>
        <v/>
      </c>
      <c r="I5" s="8">
        <f>IFERROR(VLOOKUP($A5,Data!$1:$1048576,14,FALSE),)</f>
        <v>1.65</v>
      </c>
      <c r="J5" s="8">
        <f>IFERROR(VLOOKUP($A5,Data!$1:$1048576,15,FALSE),)</f>
        <v>1.67</v>
      </c>
      <c r="K5" s="8">
        <f>IFERROR(VLOOKUP($A5,Data!$1:$1048576,16,FALSE),)</f>
        <v>3.3099999999999996</v>
      </c>
      <c r="L5" s="8">
        <f>IFERROR(VLOOKUP($A5,Data!$1:$1048576,17,FALSE),)</f>
        <v>1.9500000000000011</v>
      </c>
      <c r="M5" s="8">
        <f>IFERROR(VLOOKUP($A5,Data!$1:$1048576,18,FALSE),)</f>
        <v>2.4900000000000002</v>
      </c>
      <c r="N5" s="8">
        <f>IFERROR(VLOOKUP($A5,Data!$1:$1048576,19,FALSE),)</f>
        <v>2.379999999999999</v>
      </c>
      <c r="O5" s="8">
        <f>IFERROR(VLOOKUP($A5,Data!$1:$1048576,20,FALSE),)</f>
        <v>2.1700000000000017</v>
      </c>
      <c r="P5" s="8">
        <f>IFERROR(VLOOKUP($A5,Data!$1:$1048576,21,FALSE),)</f>
        <v>1.509999999999998</v>
      </c>
      <c r="Q5" s="8">
        <f>IFERROR(VLOOKUP($A5,Data!$1:$1048576,22,FALSE),)</f>
        <v>1.0399999999999991</v>
      </c>
      <c r="R5" s="8">
        <f>IFERROR(VLOOKUP($A5,Data!$1:$1048576,23,FALSE),)</f>
        <v>0</v>
      </c>
      <c r="S5" s="8">
        <f>IFERROR(VLOOKUP($A5,Data!$1:$1048576,24,FALSE),)</f>
        <v>0.67999999999999972</v>
      </c>
      <c r="T5" s="8">
        <f>IFERROR(VLOOKUP($A5,Data!$1:$1048576,25,FALSE),)</f>
        <v>0.16000000000000014</v>
      </c>
      <c r="U5" s="8">
        <f>IFERROR(VLOOKUP($A5,Data!$1:$1048576,26,FALSE),)</f>
        <v>0.30000000000000071</v>
      </c>
      <c r="V5" s="8">
        <f>IFERROR(VLOOKUP($A5,Data!$1:$1048576,27,FALSE),)</f>
        <v>0</v>
      </c>
      <c r="W5" s="8">
        <f>IFERROR(VLOOKUP($A5,Data!$1:$1048576,28,FALSE),)</f>
        <v>0.5</v>
      </c>
      <c r="X5" s="8">
        <f>IFERROR(VLOOKUP($A5,Data!$1:$1048576,29,FALSE),)</f>
        <v>0.67000000000000171</v>
      </c>
      <c r="Y5" s="8">
        <f>IFERROR(VLOOKUP($A5,Data!$1:$1048576,30,FALSE),)</f>
        <v>0</v>
      </c>
      <c r="Z5" s="8">
        <f>IFERROR(VLOOKUP($A5,Data!$1:$1048576,31,FALSE),)</f>
        <v>0</v>
      </c>
      <c r="AA5" s="8">
        <f>IFERROR(VLOOKUP($A5,Data!$1:$1048576,32,FALSE),)</f>
        <v>0</v>
      </c>
      <c r="AB5" s="8">
        <f>IFERROR(VLOOKUP($A5,Data!$1:$1048576,33,FALSE),)</f>
        <v>0</v>
      </c>
    </row>
    <row r="6" spans="1:28" x14ac:dyDescent="0.2">
      <c r="A6" s="8" t="str">
        <f>Data!A407</f>
        <v>E-3</v>
      </c>
      <c r="B6" s="9">
        <f>IFERROR(VLOOKUP($A6,Data!$1:$1048576,34,FALSE),)</f>
        <v>21.24</v>
      </c>
      <c r="C6" s="9" t="str">
        <f>IFERROR(VLOOKUP($A6,Data!$1:$1048576,2,FALSE),)</f>
        <v>Hamer</v>
      </c>
      <c r="D6" s="9" t="str">
        <f>IFERROR(VLOOKUP($A6,Data!$1:$1048576,3,FALSE),)</f>
        <v>40</v>
      </c>
      <c r="E6" s="9" t="str">
        <f>IFERROR(VLOOKUP($A6,Data!$1:$1048576,4,FALSE),)</f>
        <v>Efren</v>
      </c>
      <c r="F6" s="9" t="str">
        <f>IFERROR(VLOOKUP($A6,Data!$1:$1048576,6,FALSE),)</f>
        <v>Potatoes</v>
      </c>
      <c r="G6" s="9" t="str">
        <f>IFERROR(VLOOKUP($A6,Data!$1:$1048576,7,FALSE),)</f>
        <v>Norkotahs</v>
      </c>
      <c r="H6" s="8" t="str">
        <f>IFERROR(VLOOKUP($A6,Data!$1:$1048576,13,FALSE),)</f>
        <v/>
      </c>
      <c r="I6" s="8">
        <f>IFERROR(VLOOKUP($A6,Data!$1:$1048576,14,FALSE),)</f>
        <v>1.55</v>
      </c>
      <c r="J6" s="8">
        <f>IFERROR(VLOOKUP($A6,Data!$1:$1048576,15,FALSE),)</f>
        <v>1.61</v>
      </c>
      <c r="K6" s="8">
        <f>IFERROR(VLOOKUP($A6,Data!$1:$1048576,16,FALSE),)</f>
        <v>3.25</v>
      </c>
      <c r="L6" s="8">
        <f>IFERROR(VLOOKUP($A6,Data!$1:$1048576,17,FALSE),)</f>
        <v>1.8499999999999988</v>
      </c>
      <c r="M6" s="8">
        <f>IFERROR(VLOOKUP($A6,Data!$1:$1048576,18,FALSE),)</f>
        <v>2.4400000000000013</v>
      </c>
      <c r="N6" s="8">
        <f>IFERROR(VLOOKUP($A6,Data!$1:$1048576,19,FALSE),)</f>
        <v>2.379999999999999</v>
      </c>
      <c r="O6" s="8">
        <f>IFERROR(VLOOKUP($A6,Data!$1:$1048576,20,FALSE),)</f>
        <v>2.1400000000000006</v>
      </c>
      <c r="P6" s="8">
        <f>IFERROR(VLOOKUP($A6,Data!$1:$1048576,21,FALSE),)</f>
        <v>1.4600000000000009</v>
      </c>
      <c r="Q6" s="8">
        <f>IFERROR(VLOOKUP($A6,Data!$1:$1048576,22,FALSE),)</f>
        <v>0.98999999999999844</v>
      </c>
      <c r="R6" s="8">
        <f>IFERROR(VLOOKUP($A6,Data!$1:$1048576,23,FALSE),)</f>
        <v>0</v>
      </c>
      <c r="S6" s="8">
        <f>IFERROR(VLOOKUP($A6,Data!$1:$1048576,24,FALSE),)</f>
        <v>0.64000000000000057</v>
      </c>
      <c r="T6" s="8">
        <f>IFERROR(VLOOKUP($A6,Data!$1:$1048576,25,FALSE),)</f>
        <v>0.16000000000000014</v>
      </c>
      <c r="U6" s="8">
        <f>IFERROR(VLOOKUP($A6,Data!$1:$1048576,26,FALSE),)</f>
        <v>0.28000000000000114</v>
      </c>
      <c r="V6" s="8">
        <f>IFERROR(VLOOKUP($A6,Data!$1:$1048576,27,FALSE),)</f>
        <v>0</v>
      </c>
      <c r="W6" s="8">
        <f>IFERROR(VLOOKUP($A6,Data!$1:$1048576,28,FALSE),)</f>
        <v>0.48000000000000043</v>
      </c>
      <c r="X6" s="8">
        <f>IFERROR(VLOOKUP($A6,Data!$1:$1048576,29,FALSE),)</f>
        <v>0.47999999999999687</v>
      </c>
      <c r="Y6" s="8">
        <f>IFERROR(VLOOKUP($A6,Data!$1:$1048576,30,FALSE),)</f>
        <v>0</v>
      </c>
      <c r="Z6" s="8">
        <f>IFERROR(VLOOKUP($A6,Data!$1:$1048576,31,FALSE),)</f>
        <v>0</v>
      </c>
      <c r="AA6" s="8">
        <f>IFERROR(VLOOKUP($A6,Data!$1:$1048576,32,FALSE),)</f>
        <v>0</v>
      </c>
      <c r="AB6" s="8">
        <f>IFERROR(VLOOKUP($A6,Data!$1:$1048576,33,FALSE),)</f>
        <v>0</v>
      </c>
    </row>
    <row r="7" spans="1:28" x14ac:dyDescent="0.2">
      <c r="A7" s="8" t="str">
        <f>Data!A408</f>
        <v>E-6</v>
      </c>
      <c r="B7" s="9">
        <f>IFERROR(VLOOKUP($A7,Data!$1:$1048576,34,FALSE),)</f>
        <v>23.61</v>
      </c>
      <c r="C7" s="9" t="str">
        <f>IFERROR(VLOOKUP($A7,Data!$1:$1048576,2,FALSE),)</f>
        <v>Hamer</v>
      </c>
      <c r="D7" s="9" t="str">
        <f>IFERROR(VLOOKUP($A7,Data!$1:$1048576,3,FALSE),)</f>
        <v>40</v>
      </c>
      <c r="E7" s="9" t="str">
        <f>IFERROR(VLOOKUP($A7,Data!$1:$1048576,4,FALSE),)</f>
        <v>Efren</v>
      </c>
      <c r="F7" s="9" t="str">
        <f>IFERROR(VLOOKUP($A7,Data!$1:$1048576,6,FALSE),)</f>
        <v>Potatoes</v>
      </c>
      <c r="G7" s="9" t="str">
        <f>IFERROR(VLOOKUP($A7,Data!$1:$1048576,7,FALSE),)</f>
        <v>Norkotahs</v>
      </c>
      <c r="H7" s="8" t="str">
        <f>IFERROR(VLOOKUP($A7,Data!$1:$1048576,13,FALSE),)</f>
        <v/>
      </c>
      <c r="I7" s="8">
        <f>IFERROR(VLOOKUP($A7,Data!$1:$1048576,14,FALSE),)</f>
        <v>1.99</v>
      </c>
      <c r="J7" s="8">
        <f>IFERROR(VLOOKUP($A7,Data!$1:$1048576,15,FALSE),)</f>
        <v>1.7</v>
      </c>
      <c r="K7" s="8">
        <f>IFERROR(VLOOKUP($A7,Data!$1:$1048576,16,FALSE),)</f>
        <v>4.0199999999999996</v>
      </c>
      <c r="L7" s="8">
        <f>IFERROR(VLOOKUP($A7,Data!$1:$1048576,17,FALSE),)</f>
        <v>2.3699999999999992</v>
      </c>
      <c r="M7" s="8">
        <f>IFERROR(VLOOKUP($A7,Data!$1:$1048576,18,FALSE),)</f>
        <v>2.5400000000000009</v>
      </c>
      <c r="N7" s="8">
        <f>IFERROR(VLOOKUP($A7,Data!$1:$1048576,19,FALSE),)</f>
        <v>2.4599999999999991</v>
      </c>
      <c r="O7" s="8">
        <f>IFERROR(VLOOKUP($A7,Data!$1:$1048576,20,FALSE),)</f>
        <v>2.4800000000000004</v>
      </c>
      <c r="P7" s="8">
        <f>IFERROR(VLOOKUP($A7,Data!$1:$1048576,21,FALSE),)</f>
        <v>1.7899999999999991</v>
      </c>
      <c r="Q7" s="8">
        <f>IFERROR(VLOOKUP($A7,Data!$1:$1048576,22,FALSE),)</f>
        <v>1.1300000000000026</v>
      </c>
      <c r="R7" s="8">
        <f>IFERROR(VLOOKUP($A7,Data!$1:$1048576,23,FALSE),)</f>
        <v>0</v>
      </c>
      <c r="S7" s="8">
        <f>IFERROR(VLOOKUP($A7,Data!$1:$1048576,24,FALSE),)</f>
        <v>0.57999999999999829</v>
      </c>
      <c r="T7" s="8">
        <f>IFERROR(VLOOKUP($A7,Data!$1:$1048576,25,FALSE),)</f>
        <v>0.28000000000000114</v>
      </c>
      <c r="U7" s="8">
        <f>IFERROR(VLOOKUP($A7,Data!$1:$1048576,26,FALSE),)</f>
        <v>0.30000000000000071</v>
      </c>
      <c r="V7" s="8">
        <f>IFERROR(VLOOKUP($A7,Data!$1:$1048576,27,FALSE),)</f>
        <v>0</v>
      </c>
      <c r="W7" s="8">
        <f>IFERROR(VLOOKUP($A7,Data!$1:$1048576,28,FALSE),)</f>
        <v>0.48999999999999844</v>
      </c>
      <c r="X7" s="8">
        <f>IFERROR(VLOOKUP($A7,Data!$1:$1048576,29,FALSE),)</f>
        <v>0.26999999999999957</v>
      </c>
      <c r="Y7" s="8">
        <f>IFERROR(VLOOKUP($A7,Data!$1:$1048576,30,FALSE),)</f>
        <v>0</v>
      </c>
      <c r="Z7" s="8">
        <f>IFERROR(VLOOKUP($A7,Data!$1:$1048576,31,FALSE),)</f>
        <v>0</v>
      </c>
      <c r="AA7" s="8">
        <f>IFERROR(VLOOKUP($A7,Data!$1:$1048576,32,FALSE),)</f>
        <v>0</v>
      </c>
      <c r="AB7" s="8">
        <f>IFERROR(VLOOKUP($A7,Data!$1:$1048576,33,FALSE),)</f>
        <v>0</v>
      </c>
    </row>
    <row r="8" spans="1:28" x14ac:dyDescent="0.2">
      <c r="A8" s="8" t="str">
        <f>Data!A409</f>
        <v>E-7</v>
      </c>
      <c r="B8" s="9">
        <f>IFERROR(VLOOKUP($A8,Data!$1:$1048576,34,FALSE),)</f>
        <v>22.81</v>
      </c>
      <c r="C8" s="9" t="str">
        <f>IFERROR(VLOOKUP($A8,Data!$1:$1048576,2,FALSE),)</f>
        <v>Hamer</v>
      </c>
      <c r="D8" s="9" t="str">
        <f>IFERROR(VLOOKUP($A8,Data!$1:$1048576,3,FALSE),)</f>
        <v>40</v>
      </c>
      <c r="E8" s="9" t="str">
        <f>IFERROR(VLOOKUP($A8,Data!$1:$1048576,4,FALSE),)</f>
        <v>Efren</v>
      </c>
      <c r="F8" s="9" t="str">
        <f>IFERROR(VLOOKUP($A8,Data!$1:$1048576,6,FALSE),)</f>
        <v>Potatoes</v>
      </c>
      <c r="G8" s="9" t="str">
        <f>IFERROR(VLOOKUP($A8,Data!$1:$1048576,7,FALSE),)</f>
        <v>Norkotahs</v>
      </c>
      <c r="H8" s="8" t="str">
        <f>IFERROR(VLOOKUP($A8,Data!$1:$1048576,13,FALSE),)</f>
        <v/>
      </c>
      <c r="I8" s="8">
        <f>IFERROR(VLOOKUP($A8,Data!$1:$1048576,14,FALSE),)</f>
        <v>1.52</v>
      </c>
      <c r="J8" s="8">
        <f>IFERROR(VLOOKUP($A8,Data!$1:$1048576,15,FALSE),)</f>
        <v>1.49</v>
      </c>
      <c r="K8" s="8">
        <f>IFERROR(VLOOKUP($A8,Data!$1:$1048576,16,FALSE),)</f>
        <v>3.96</v>
      </c>
      <c r="L8" s="8">
        <f>IFERROR(VLOOKUP($A8,Data!$1:$1048576,17,FALSE),)</f>
        <v>2.2199999999999998</v>
      </c>
      <c r="M8" s="8">
        <f>IFERROR(VLOOKUP($A8,Data!$1:$1048576,18,FALSE),)</f>
        <v>2.59</v>
      </c>
      <c r="N8" s="8">
        <f>IFERROR(VLOOKUP($A8,Data!$1:$1048576,19,FALSE),)</f>
        <v>2.6100000000000012</v>
      </c>
      <c r="O8" s="8">
        <f>IFERROR(VLOOKUP($A8,Data!$1:$1048576,20,FALSE),)</f>
        <v>2.4799999999999986</v>
      </c>
      <c r="P8" s="8">
        <f>IFERROR(VLOOKUP($A8,Data!$1:$1048576,21,FALSE),)</f>
        <v>1.7100000000000009</v>
      </c>
      <c r="Q8" s="8">
        <f>IFERROR(VLOOKUP($A8,Data!$1:$1048576,22,FALSE),)</f>
        <v>1.0500000000000007</v>
      </c>
      <c r="R8" s="8">
        <f>IFERROR(VLOOKUP($A8,Data!$1:$1048576,23,FALSE),)</f>
        <v>0</v>
      </c>
      <c r="S8" s="8">
        <f>IFERROR(VLOOKUP($A8,Data!$1:$1048576,24,FALSE),)</f>
        <v>0.46999999999999886</v>
      </c>
      <c r="T8" s="8">
        <f>IFERROR(VLOOKUP($A8,Data!$1:$1048576,25,FALSE),)</f>
        <v>0.28999999999999915</v>
      </c>
      <c r="U8" s="8">
        <f>IFERROR(VLOOKUP($A8,Data!$1:$1048576,26,FALSE),)</f>
        <v>0.28000000000000114</v>
      </c>
      <c r="V8" s="8">
        <f>IFERROR(VLOOKUP($A8,Data!$1:$1048576,27,FALSE),)</f>
        <v>0</v>
      </c>
      <c r="W8" s="8">
        <f>IFERROR(VLOOKUP($A8,Data!$1:$1048576,28,FALSE),)</f>
        <v>0.46999999999999886</v>
      </c>
      <c r="X8" s="8">
        <f>IFERROR(VLOOKUP($A8,Data!$1:$1048576,29,FALSE),)</f>
        <v>0.75</v>
      </c>
      <c r="Y8" s="8">
        <f>IFERROR(VLOOKUP($A8,Data!$1:$1048576,30,FALSE),)</f>
        <v>0</v>
      </c>
      <c r="Z8" s="8">
        <f>IFERROR(VLOOKUP($A8,Data!$1:$1048576,31,FALSE),)</f>
        <v>0</v>
      </c>
      <c r="AA8" s="8">
        <f>IFERROR(VLOOKUP($A8,Data!$1:$1048576,32,FALSE),)</f>
        <v>0</v>
      </c>
      <c r="AB8" s="8">
        <f>IFERROR(VLOOKUP($A8,Data!$1:$1048576,33,FALSE),)</f>
        <v>0</v>
      </c>
    </row>
    <row r="9" spans="1:28" x14ac:dyDescent="0.2">
      <c r="A9" s="8" t="str">
        <f>Data!A410</f>
        <v>E-9</v>
      </c>
      <c r="B9" s="9">
        <f>IFERROR(VLOOKUP($A9,Data!$1:$1048576,34,FALSE),)</f>
        <v>23.02</v>
      </c>
      <c r="C9" s="9" t="str">
        <f>IFERROR(VLOOKUP($A9,Data!$1:$1048576,2,FALSE),)</f>
        <v>Hamer</v>
      </c>
      <c r="D9" s="9" t="str">
        <f>IFERROR(VLOOKUP($A9,Data!$1:$1048576,3,FALSE),)</f>
        <v>40</v>
      </c>
      <c r="E9" s="9" t="str">
        <f>IFERROR(VLOOKUP($A9,Data!$1:$1048576,4,FALSE),)</f>
        <v>Efren</v>
      </c>
      <c r="F9" s="9" t="str">
        <f>IFERROR(VLOOKUP($A9,Data!$1:$1048576,6,FALSE),)</f>
        <v>Potatoes</v>
      </c>
      <c r="G9" s="9" t="str">
        <f>IFERROR(VLOOKUP($A9,Data!$1:$1048576,7,FALSE),)</f>
        <v>Norkotahs</v>
      </c>
      <c r="H9" s="8" t="str">
        <f>IFERROR(VLOOKUP($A9,Data!$1:$1048576,13,FALSE),)</f>
        <v/>
      </c>
      <c r="I9" s="8">
        <f>IFERROR(VLOOKUP($A9,Data!$1:$1048576,14,FALSE),)</f>
        <v>1.36</v>
      </c>
      <c r="J9" s="8">
        <f>IFERROR(VLOOKUP($A9,Data!$1:$1048576,15,FALSE),)</f>
        <v>1.74</v>
      </c>
      <c r="K9" s="8">
        <f>IFERROR(VLOOKUP($A9,Data!$1:$1048576,16,FALSE),)</f>
        <v>4.3999999999999995</v>
      </c>
      <c r="L9" s="8">
        <f>IFERROR(VLOOKUP($A9,Data!$1:$1048576,17,FALSE),)</f>
        <v>2.1400000000000006</v>
      </c>
      <c r="M9" s="8">
        <f>IFERROR(VLOOKUP($A9,Data!$1:$1048576,18,FALSE),)</f>
        <v>2.3800000000000008</v>
      </c>
      <c r="N9" s="8">
        <f>IFERROR(VLOOKUP($A9,Data!$1:$1048576,19,FALSE),)</f>
        <v>2.1899999999999995</v>
      </c>
      <c r="O9" s="8">
        <f>IFERROR(VLOOKUP($A9,Data!$1:$1048576,20,FALSE),)</f>
        <v>2.1300000000000008</v>
      </c>
      <c r="P9" s="8">
        <f>IFERROR(VLOOKUP($A9,Data!$1:$1048576,21,FALSE),)</f>
        <v>1.8200000000000003</v>
      </c>
      <c r="Q9" s="8">
        <f>IFERROR(VLOOKUP($A9,Data!$1:$1048576,22,FALSE),)</f>
        <v>1.3499999999999979</v>
      </c>
      <c r="R9" s="8">
        <f>IFERROR(VLOOKUP($A9,Data!$1:$1048576,23,FALSE),)</f>
        <v>0</v>
      </c>
      <c r="S9" s="8">
        <f>IFERROR(VLOOKUP($A9,Data!$1:$1048576,24,FALSE),)</f>
        <v>0.80000000000000071</v>
      </c>
      <c r="T9" s="8">
        <f>IFERROR(VLOOKUP($A9,Data!$1:$1048576,25,FALSE),)</f>
        <v>0.39999999999999858</v>
      </c>
      <c r="U9" s="8">
        <f>IFERROR(VLOOKUP($A9,Data!$1:$1048576,26,FALSE),)</f>
        <v>0.20000000000000284</v>
      </c>
      <c r="V9" s="8">
        <f>IFERROR(VLOOKUP($A9,Data!$1:$1048576,27,FALSE),)</f>
        <v>0.18999999999999773</v>
      </c>
      <c r="W9" s="8">
        <f>IFERROR(VLOOKUP($A9,Data!$1:$1048576,28,FALSE),)</f>
        <v>0.53000000000000114</v>
      </c>
      <c r="X9" s="8">
        <f>IFERROR(VLOOKUP($A9,Data!$1:$1048576,29,FALSE),)</f>
        <v>0.51999999999999957</v>
      </c>
      <c r="Y9" s="8">
        <f>IFERROR(VLOOKUP($A9,Data!$1:$1048576,30,FALSE),)</f>
        <v>0</v>
      </c>
      <c r="Z9" s="8">
        <f>IFERROR(VLOOKUP($A9,Data!$1:$1048576,31,FALSE),)</f>
        <v>0</v>
      </c>
      <c r="AA9" s="8">
        <f>IFERROR(VLOOKUP($A9,Data!$1:$1048576,32,FALSE),)</f>
        <v>0</v>
      </c>
      <c r="AB9" s="8">
        <f>IFERROR(VLOOKUP($A9,Data!$1:$1048576,33,FALSE),)</f>
        <v>0</v>
      </c>
    </row>
    <row r="10" spans="1:28" x14ac:dyDescent="0.2">
      <c r="A10" s="8" t="str">
        <f>Data!A411</f>
        <v>E-9D</v>
      </c>
      <c r="B10" s="9">
        <f>IFERROR(VLOOKUP($A10,Data!$1:$1048576,34,FALSE),)</f>
        <v>0</v>
      </c>
      <c r="C10" s="9" t="str">
        <f>IFERROR(VLOOKUP($A10,Data!$1:$1048576,2,FALSE),)</f>
        <v>Hamer</v>
      </c>
      <c r="D10" s="9" t="str">
        <f>IFERROR(VLOOKUP($A10,Data!$1:$1048576,3,FALSE),)</f>
        <v>40</v>
      </c>
      <c r="E10" s="9" t="str">
        <f>IFERROR(VLOOKUP($A10,Data!$1:$1048576,4,FALSE),)</f>
        <v>Efren</v>
      </c>
      <c r="F10" s="9" t="str">
        <f>IFERROR(VLOOKUP($A10,Data!$1:$1048576,6,FALSE),)</f>
        <v>Potatoes</v>
      </c>
      <c r="G10" s="9" t="str">
        <f>IFERROR(VLOOKUP($A10,Data!$1:$1048576,7,FALSE),)</f>
        <v>Norkotahs</v>
      </c>
      <c r="H10" s="8">
        <f>IFERROR(VLOOKUP($A10,Data!$1:$1048576,13,FALSE),)</f>
        <v>0</v>
      </c>
      <c r="I10" s="8">
        <f>IFERROR(VLOOKUP($A10,Data!$1:$1048576,14,FALSE),)</f>
        <v>0</v>
      </c>
      <c r="J10" s="8">
        <f>IFERROR(VLOOKUP($A10,Data!$1:$1048576,15,FALSE),)</f>
        <v>0</v>
      </c>
      <c r="K10" s="8">
        <f>IFERROR(VLOOKUP($A10,Data!$1:$1048576,16,FALSE),)</f>
        <v>0</v>
      </c>
      <c r="L10" s="8">
        <f>IFERROR(VLOOKUP($A10,Data!$1:$1048576,17,FALSE),)</f>
        <v>0</v>
      </c>
      <c r="M10" s="8">
        <f>IFERROR(VLOOKUP($A10,Data!$1:$1048576,18,FALSE),)</f>
        <v>0</v>
      </c>
      <c r="N10" s="8">
        <f>IFERROR(VLOOKUP($A10,Data!$1:$1048576,19,FALSE),)</f>
        <v>0</v>
      </c>
      <c r="O10" s="8">
        <f>IFERROR(VLOOKUP($A10,Data!$1:$1048576,20,FALSE),)</f>
        <v>0</v>
      </c>
      <c r="P10" s="8">
        <f>IFERROR(VLOOKUP($A10,Data!$1:$1048576,21,FALSE),)</f>
        <v>0</v>
      </c>
      <c r="Q10" s="8">
        <f>IFERROR(VLOOKUP($A10,Data!$1:$1048576,22,FALSE),)</f>
        <v>0</v>
      </c>
      <c r="R10" s="8">
        <f>IFERROR(VLOOKUP($A10,Data!$1:$1048576,23,FALSE),)</f>
        <v>0</v>
      </c>
      <c r="S10" s="8">
        <f>IFERROR(VLOOKUP($A10,Data!$1:$1048576,24,FALSE),)</f>
        <v>0</v>
      </c>
      <c r="T10" s="8">
        <f>IFERROR(VLOOKUP($A10,Data!$1:$1048576,25,FALSE),)</f>
        <v>0</v>
      </c>
      <c r="U10" s="8">
        <f>IFERROR(VLOOKUP($A10,Data!$1:$1048576,26,FALSE),)</f>
        <v>0</v>
      </c>
      <c r="V10" s="8">
        <f>IFERROR(VLOOKUP($A10,Data!$1:$1048576,27,FALSE),)</f>
        <v>0</v>
      </c>
      <c r="W10" s="8">
        <f>IFERROR(VLOOKUP($A10,Data!$1:$1048576,28,FALSE),)</f>
        <v>0</v>
      </c>
      <c r="X10" s="8">
        <f>IFERROR(VLOOKUP($A10,Data!$1:$1048576,29,FALSE),)</f>
        <v>0</v>
      </c>
      <c r="Y10" s="8">
        <f>IFERROR(VLOOKUP($A10,Data!$1:$1048576,30,FALSE),)</f>
        <v>0</v>
      </c>
      <c r="Z10" s="8">
        <f>IFERROR(VLOOKUP($A10,Data!$1:$1048576,31,FALSE),)</f>
        <v>0</v>
      </c>
      <c r="AA10" s="8">
        <f>IFERROR(VLOOKUP($A10,Data!$1:$1048576,32,FALSE),)</f>
        <v>0</v>
      </c>
      <c r="AB10" s="8">
        <f>IFERROR(VLOOKUP($A10,Data!$1:$1048576,33,FALSE),)</f>
        <v>0</v>
      </c>
    </row>
    <row r="11" spans="1:28" x14ac:dyDescent="0.2">
      <c r="A11" s="8" t="str">
        <f>Data!A412</f>
        <v>E-11</v>
      </c>
      <c r="B11" s="9">
        <f>IFERROR(VLOOKUP($A11,Data!$1:$1048576,34,FALSE),)</f>
        <v>21.08</v>
      </c>
      <c r="C11" s="9" t="str">
        <f>IFERROR(VLOOKUP($A11,Data!$1:$1048576,2,FALSE),)</f>
        <v>Hamer</v>
      </c>
      <c r="D11" s="9" t="str">
        <f>IFERROR(VLOOKUP($A11,Data!$1:$1048576,3,FALSE),)</f>
        <v>40</v>
      </c>
      <c r="E11" s="9" t="str">
        <f>IFERROR(VLOOKUP($A11,Data!$1:$1048576,4,FALSE),)</f>
        <v>Efren</v>
      </c>
      <c r="F11" s="9" t="str">
        <f>IFERROR(VLOOKUP($A11,Data!$1:$1048576,6,FALSE),)</f>
        <v>Potatoes</v>
      </c>
      <c r="G11" s="9" t="str">
        <f>IFERROR(VLOOKUP($A11,Data!$1:$1048576,7,FALSE),)</f>
        <v>Norkotahs</v>
      </c>
      <c r="H11" s="8" t="str">
        <f>IFERROR(VLOOKUP($A11,Data!$1:$1048576,13,FALSE),)</f>
        <v/>
      </c>
      <c r="I11" s="8">
        <f>IFERROR(VLOOKUP($A11,Data!$1:$1048576,14,FALSE),)</f>
        <v>2.06</v>
      </c>
      <c r="J11" s="8">
        <f>IFERROR(VLOOKUP($A11,Data!$1:$1048576,15,FALSE),)</f>
        <v>1.67</v>
      </c>
      <c r="K11" s="8">
        <f>IFERROR(VLOOKUP($A11,Data!$1:$1048576,16,FALSE),)</f>
        <v>3.3900000000000006</v>
      </c>
      <c r="L11" s="8">
        <f>IFERROR(VLOOKUP($A11,Data!$1:$1048576,17,FALSE),)</f>
        <v>2.1599999999999984</v>
      </c>
      <c r="M11" s="8">
        <f>IFERROR(VLOOKUP($A11,Data!$1:$1048576,18,FALSE),)</f>
        <v>1.4300000000000015</v>
      </c>
      <c r="N11" s="8">
        <f>IFERROR(VLOOKUP($A11,Data!$1:$1048576,19,FALSE),)</f>
        <v>2.0699999999999985</v>
      </c>
      <c r="O11" s="8">
        <f>IFERROR(VLOOKUP($A11,Data!$1:$1048576,20,FALSE),)</f>
        <v>2.1400000000000023</v>
      </c>
      <c r="P11" s="8">
        <f>IFERROR(VLOOKUP($A11,Data!$1:$1048576,21,FALSE),)</f>
        <v>1.7299999999999969</v>
      </c>
      <c r="Q11" s="8">
        <f>IFERROR(VLOOKUP($A11,Data!$1:$1048576,22,FALSE),)</f>
        <v>1.2200000000000024</v>
      </c>
      <c r="R11" s="8">
        <f>IFERROR(VLOOKUP($A11,Data!$1:$1048576,23,FALSE),)</f>
        <v>0</v>
      </c>
      <c r="S11" s="8">
        <f>IFERROR(VLOOKUP($A11,Data!$1:$1048576,24,FALSE),)</f>
        <v>0.58999999999999986</v>
      </c>
      <c r="T11" s="8">
        <f>IFERROR(VLOOKUP($A11,Data!$1:$1048576,25,FALSE),)</f>
        <v>0.30000000000000071</v>
      </c>
      <c r="U11" s="8">
        <f>IFERROR(VLOOKUP($A11,Data!$1:$1048576,26,FALSE),)</f>
        <v>0.29999999999999716</v>
      </c>
      <c r="V11" s="8">
        <f>IFERROR(VLOOKUP($A11,Data!$1:$1048576,27,FALSE),)</f>
        <v>0</v>
      </c>
      <c r="W11" s="8">
        <f>IFERROR(VLOOKUP($A11,Data!$1:$1048576,28,FALSE),)</f>
        <v>0.49000000000000199</v>
      </c>
      <c r="X11" s="8">
        <f>IFERROR(VLOOKUP($A11,Data!$1:$1048576,29,FALSE),)</f>
        <v>0.43999999999999773</v>
      </c>
      <c r="Y11" s="8">
        <f>IFERROR(VLOOKUP($A11,Data!$1:$1048576,30,FALSE),)</f>
        <v>0</v>
      </c>
      <c r="Z11" s="8">
        <f>IFERROR(VLOOKUP($A11,Data!$1:$1048576,31,FALSE),)</f>
        <v>0</v>
      </c>
      <c r="AA11" s="8">
        <f>IFERROR(VLOOKUP($A11,Data!$1:$1048576,32,FALSE),)</f>
        <v>0</v>
      </c>
      <c r="AB11" s="8">
        <f>IFERROR(VLOOKUP($A11,Data!$1:$1048576,33,FALSE),)</f>
        <v>0</v>
      </c>
    </row>
    <row r="12" spans="1:28" x14ac:dyDescent="0.2">
      <c r="A12" s="8" t="str">
        <f>Data!A413</f>
        <v>E-15</v>
      </c>
      <c r="B12" s="9">
        <f>IFERROR(VLOOKUP($A12,Data!$1:$1048576,34,FALSE),)</f>
        <v>22.21</v>
      </c>
      <c r="C12" s="9" t="str">
        <f>IFERROR(VLOOKUP($A12,Data!$1:$1048576,2,FALSE),)</f>
        <v>Hamer</v>
      </c>
      <c r="D12" s="9" t="str">
        <f>IFERROR(VLOOKUP($A12,Data!$1:$1048576,3,FALSE),)</f>
        <v>40</v>
      </c>
      <c r="E12" s="9" t="str">
        <f>IFERROR(VLOOKUP($A12,Data!$1:$1048576,4,FALSE),)</f>
        <v>Efren</v>
      </c>
      <c r="F12" s="9" t="str">
        <f>IFERROR(VLOOKUP($A12,Data!$1:$1048576,6,FALSE),)</f>
        <v>Potatoes</v>
      </c>
      <c r="G12" s="9" t="str">
        <f>IFERROR(VLOOKUP($A12,Data!$1:$1048576,7,FALSE),)</f>
        <v>Norkotahs</v>
      </c>
      <c r="H12" s="8" t="str">
        <f>IFERROR(VLOOKUP($A12,Data!$1:$1048576,13,FALSE),)</f>
        <v/>
      </c>
      <c r="I12" s="8">
        <f>IFERROR(VLOOKUP($A12,Data!$1:$1048576,14,FALSE),)</f>
        <v>1.98</v>
      </c>
      <c r="J12" s="8">
        <f>IFERROR(VLOOKUP($A12,Data!$1:$1048576,15,FALSE),)</f>
        <v>1.68</v>
      </c>
      <c r="K12" s="8">
        <f>IFERROR(VLOOKUP($A12,Data!$1:$1048576,16,FALSE),)</f>
        <v>3.2700000000000005</v>
      </c>
      <c r="L12" s="8">
        <f>IFERROR(VLOOKUP($A12,Data!$1:$1048576,17,FALSE),)</f>
        <v>1.8399999999999999</v>
      </c>
      <c r="M12" s="8">
        <f>IFERROR(VLOOKUP($A12,Data!$1:$1048576,18,FALSE),)</f>
        <v>2.2899999999999991</v>
      </c>
      <c r="N12" s="8">
        <f>IFERROR(VLOOKUP($A12,Data!$1:$1048576,19,FALSE),)</f>
        <v>2.3600000000000012</v>
      </c>
      <c r="O12" s="8">
        <f>IFERROR(VLOOKUP($A12,Data!$1:$1048576,20,FALSE),)</f>
        <v>2.17</v>
      </c>
      <c r="P12" s="8">
        <f>IFERROR(VLOOKUP($A12,Data!$1:$1048576,21,FALSE),)</f>
        <v>1.5500000000000007</v>
      </c>
      <c r="Q12" s="8">
        <f>IFERROR(VLOOKUP($A12,Data!$1:$1048576,22,FALSE),)</f>
        <v>1.1899999999999977</v>
      </c>
      <c r="R12" s="8">
        <f>IFERROR(VLOOKUP($A12,Data!$1:$1048576,23,FALSE),)</f>
        <v>0</v>
      </c>
      <c r="S12" s="8">
        <f>IFERROR(VLOOKUP($A12,Data!$1:$1048576,24,FALSE),)</f>
        <v>0.16000000000000014</v>
      </c>
      <c r="T12" s="8">
        <f>IFERROR(VLOOKUP($A12,Data!$1:$1048576,25,FALSE),)</f>
        <v>0.28000000000000114</v>
      </c>
      <c r="U12" s="8">
        <f>IFERROR(VLOOKUP($A12,Data!$1:$1048576,26,FALSE),)</f>
        <v>0.30999999999999872</v>
      </c>
      <c r="V12" s="8">
        <f>IFERROR(VLOOKUP($A12,Data!$1:$1048576,27,FALSE),)</f>
        <v>0.71000000000000085</v>
      </c>
      <c r="W12" s="8">
        <f>IFERROR(VLOOKUP($A12,Data!$1:$1048576,28,FALSE),)</f>
        <v>0</v>
      </c>
      <c r="X12" s="8">
        <f>IFERROR(VLOOKUP($A12,Data!$1:$1048576,29,FALSE),)</f>
        <v>1.0300000000000011</v>
      </c>
      <c r="Y12" s="8">
        <f>IFERROR(VLOOKUP($A12,Data!$1:$1048576,30,FALSE),)</f>
        <v>0</v>
      </c>
      <c r="Z12" s="8">
        <f>IFERROR(VLOOKUP($A12,Data!$1:$1048576,31,FALSE),)</f>
        <v>0</v>
      </c>
      <c r="AA12" s="8">
        <f>IFERROR(VLOOKUP($A12,Data!$1:$1048576,32,FALSE),)</f>
        <v>0</v>
      </c>
      <c r="AB12" s="8">
        <f>IFERROR(VLOOKUP($A12,Data!$1:$1048576,33,FALSE),)</f>
        <v>0</v>
      </c>
    </row>
    <row r="13" spans="1:28" hidden="1" x14ac:dyDescent="0.2">
      <c r="A13" s="8" t="str">
        <f>Data!A414</f>
        <v>E-17</v>
      </c>
      <c r="B13" s="9">
        <f>IFERROR(VLOOKUP($A13,Data!$1:$1048576,34,FALSE),)</f>
        <v>23.06</v>
      </c>
      <c r="C13" s="9" t="str">
        <f>IFERROR(VLOOKUP($A13,Data!$1:$1048576,2,FALSE),)</f>
        <v>Hamer</v>
      </c>
      <c r="D13" s="9" t="str">
        <f>IFERROR(VLOOKUP($A13,Data!$1:$1048576,3,FALSE),)</f>
        <v>40</v>
      </c>
      <c r="E13" s="9" t="str">
        <f>IFERROR(VLOOKUP($A13,Data!$1:$1048576,4,FALSE),)</f>
        <v>Efren</v>
      </c>
      <c r="F13" s="9" t="str">
        <f>IFERROR(VLOOKUP($A13,Data!$1:$1048576,6,FALSE),)</f>
        <v>Potatoes</v>
      </c>
      <c r="G13" s="9" t="str">
        <f>IFERROR(VLOOKUP($A13,Data!$1:$1048576,7,FALSE),)</f>
        <v>Norkotahs</v>
      </c>
      <c r="H13" s="8" t="str">
        <f>IFERROR(VLOOKUP($A13,Data!$1:$1048576,13,FALSE),)</f>
        <v/>
      </c>
      <c r="I13" s="8">
        <f>IFERROR(VLOOKUP($A13,Data!$1:$1048576,14,FALSE),)</f>
        <v>2</v>
      </c>
      <c r="J13" s="8">
        <f>IFERROR(VLOOKUP($A13,Data!$1:$1048576,15,FALSE),)</f>
        <v>1.79</v>
      </c>
      <c r="K13" s="8">
        <f>IFERROR(VLOOKUP($A13,Data!$1:$1048576,16,FALSE),)</f>
        <v>3.76</v>
      </c>
      <c r="L13" s="8">
        <f>IFERROR(VLOOKUP($A13,Data!$1:$1048576,17,FALSE),)</f>
        <v>1.9000000000000004</v>
      </c>
      <c r="M13" s="8">
        <f>IFERROR(VLOOKUP($A13,Data!$1:$1048576,18,FALSE),)</f>
        <v>2.5</v>
      </c>
      <c r="N13" s="8">
        <f>IFERROR(VLOOKUP($A13,Data!$1:$1048576,19,FALSE),)</f>
        <v>2.2400000000000002</v>
      </c>
      <c r="O13" s="8">
        <f>IFERROR(VLOOKUP($A13,Data!$1:$1048576,20,FALSE),)</f>
        <v>2.2799999999999994</v>
      </c>
      <c r="P13" s="8">
        <f>IFERROR(VLOOKUP($A13,Data!$1:$1048576,21,FALSE),)</f>
        <v>1.620000000000001</v>
      </c>
      <c r="Q13" s="8">
        <f>IFERROR(VLOOKUP($A13,Data!$1:$1048576,22,FALSE),)</f>
        <v>1.1099999999999994</v>
      </c>
      <c r="R13" s="8">
        <f>IFERROR(VLOOKUP($A13,Data!$1:$1048576,23,FALSE),)</f>
        <v>0</v>
      </c>
      <c r="S13" s="8">
        <f>IFERROR(VLOOKUP($A13,Data!$1:$1048576,24,FALSE),)</f>
        <v>0.19000000000000128</v>
      </c>
      <c r="T13" s="8">
        <f>IFERROR(VLOOKUP($A13,Data!$1:$1048576,25,FALSE),)</f>
        <v>0.33999999999999986</v>
      </c>
      <c r="U13" s="8">
        <f>IFERROR(VLOOKUP($A13,Data!$1:$1048576,26,FALSE),)</f>
        <v>0.30999999999999872</v>
      </c>
      <c r="V13" s="8">
        <f>IFERROR(VLOOKUP($A13,Data!$1:$1048576,27,FALSE),)</f>
        <v>0.71999999999999886</v>
      </c>
      <c r="W13" s="8">
        <f>IFERROR(VLOOKUP($A13,Data!$1:$1048576,28,FALSE),)</f>
        <v>0</v>
      </c>
      <c r="X13" s="8">
        <f>IFERROR(VLOOKUP($A13,Data!$1:$1048576,29,FALSE),)</f>
        <v>1.0700000000000003</v>
      </c>
      <c r="Y13" s="8">
        <f>IFERROR(VLOOKUP($A13,Data!$1:$1048576,30,FALSE),)</f>
        <v>0</v>
      </c>
      <c r="Z13" s="8">
        <f>IFERROR(VLOOKUP($A13,Data!$1:$1048576,31,FALSE),)</f>
        <v>0</v>
      </c>
      <c r="AA13" s="8">
        <f>IFERROR(VLOOKUP($A13,Data!$1:$1048576,32,FALSE),)</f>
        <v>0</v>
      </c>
      <c r="AB13" s="8">
        <f>IFERROR(VLOOKUP($A13,Data!$1:$1048576,33,FALSE),)</f>
        <v>0</v>
      </c>
    </row>
    <row r="14" spans="1:28" x14ac:dyDescent="0.2">
      <c r="A14" s="10"/>
    </row>
    <row r="17" spans="21:21" x14ac:dyDescent="0.2">
      <c r="U17" s="1"/>
    </row>
    <row r="18" spans="21:21" x14ac:dyDescent="0.2">
      <c r="U18" s="23"/>
    </row>
    <row r="19" spans="21:21" x14ac:dyDescent="0.2">
      <c r="U19" s="23"/>
    </row>
  </sheetData>
  <pageMargins left="0.7" right="0.7" top="0.75" bottom="0.75" header="0.3" footer="0.3"/>
  <pageSetup scale="74" orientation="landscape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DF8E3-94C5-43F4-836D-98FA3A0D2462}">
  <sheetPr>
    <tabColor rgb="FFAA72D4"/>
    <pageSetUpPr fitToPage="1"/>
  </sheetPr>
  <dimension ref="A1:AB19"/>
  <sheetViews>
    <sheetView workbookViewId="0">
      <selection activeCell="Q13" sqref="Q13:Q14"/>
    </sheetView>
  </sheetViews>
  <sheetFormatPr defaultColWidth="9.14453125" defaultRowHeight="15" x14ac:dyDescent="0.2"/>
  <cols>
    <col min="1" max="5" width="8.47265625" customWidth="1"/>
    <col min="6" max="6" width="11.703125" bestFit="1" customWidth="1"/>
    <col min="7" max="7" width="16.6796875" bestFit="1" customWidth="1"/>
    <col min="8" max="8" width="12.23828125" hidden="1" customWidth="1"/>
    <col min="9" max="9" width="10.22265625" hidden="1" customWidth="1"/>
    <col min="10" max="10" width="9.68359375" hidden="1" customWidth="1"/>
    <col min="11" max="11" width="8.7421875" hidden="1" customWidth="1"/>
    <col min="12" max="12" width="8.875" hidden="1" customWidth="1"/>
    <col min="13" max="13" width="9.4140625" hidden="1" customWidth="1"/>
    <col min="14" max="14" width="9.953125" hidden="1" customWidth="1"/>
    <col min="15" max="15" width="9.953125" bestFit="1" customWidth="1"/>
    <col min="16" max="16" width="8.47265625" bestFit="1" customWidth="1"/>
    <col min="17" max="17" width="9.4140625" bestFit="1" customWidth="1"/>
    <col min="18" max="19" width="9.4140625" hidden="1" customWidth="1"/>
    <col min="20" max="21" width="8.47265625" hidden="1" customWidth="1"/>
    <col min="22" max="25" width="9.4140625" hidden="1" customWidth="1"/>
    <col min="26" max="28" width="10.4921875" hidden="1" customWidth="1"/>
    <col min="29" max="29" width="9.14453125" customWidth="1"/>
  </cols>
  <sheetData>
    <row r="1" spans="1:28" ht="19.5" thickBot="1" x14ac:dyDescent="0.3">
      <c r="A1" s="7" t="str">
        <f>E4</f>
        <v>Efren</v>
      </c>
      <c r="B1" s="6"/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0.35499999999999998</v>
      </c>
      <c r="C3" s="12"/>
      <c r="D3" s="14"/>
      <c r="E3" s="12"/>
      <c r="F3" s="12"/>
      <c r="G3" s="12"/>
      <c r="H3" s="11">
        <f>'Rain Totals'!H8</f>
        <v>0.08</v>
      </c>
      <c r="I3" s="11">
        <f>'Rain Totals'!I8</f>
        <v>0</v>
      </c>
      <c r="J3" s="11">
        <f>'Rain Totals'!J8</f>
        <v>7.0000000000000007E-2</v>
      </c>
      <c r="K3" s="11">
        <f>'Rain Totals'!K8</f>
        <v>0.16999999999999998</v>
      </c>
      <c r="L3" s="11">
        <f>'Rain Totals'!L8</f>
        <v>3.5000000000000003E-2</v>
      </c>
      <c r="M3" s="11">
        <f>'Rain Totals'!M8</f>
        <v>0</v>
      </c>
      <c r="N3" s="11">
        <f>'Rain Totals'!N8</f>
        <v>0</v>
      </c>
      <c r="O3" s="11">
        <f>'Rain Totals'!O8</f>
        <v>0</v>
      </c>
      <c r="P3" s="11">
        <f>'Rain Totals'!P8</f>
        <v>0</v>
      </c>
      <c r="Q3" s="11">
        <f>'Rain Totals'!Q8</f>
        <v>0</v>
      </c>
      <c r="R3" s="11">
        <f>'Rain Totals'!R8</f>
        <v>0</v>
      </c>
      <c r="S3" s="11">
        <f>'Rain Totals'!S8</f>
        <v>0</v>
      </c>
      <c r="T3" s="11">
        <f>'Rain Totals'!T8</f>
        <v>0</v>
      </c>
      <c r="U3" s="11">
        <f>'Rain Totals'!U8</f>
        <v>0</v>
      </c>
      <c r="V3" s="11">
        <f>'Rain Totals'!V8</f>
        <v>0</v>
      </c>
      <c r="W3" s="11">
        <f>'Rain Totals'!W8</f>
        <v>0</v>
      </c>
      <c r="X3" s="11">
        <f>'Rain Totals'!X8</f>
        <v>0</v>
      </c>
      <c r="Y3" s="11">
        <f>'Rain Totals'!Y8</f>
        <v>0</v>
      </c>
      <c r="Z3" s="11">
        <f>'Rain Totals'!Z8</f>
        <v>0</v>
      </c>
      <c r="AA3" s="11">
        <f>'Rain Totals'!AA8</f>
        <v>0</v>
      </c>
      <c r="AB3" s="11">
        <f>'Rain Totals'!AB8</f>
        <v>0</v>
      </c>
    </row>
    <row r="4" spans="1:28" x14ac:dyDescent="0.2">
      <c r="A4" s="8" t="str">
        <f>Data!A415</f>
        <v>.ET 41</v>
      </c>
      <c r="B4" s="9">
        <f>IFERROR(VLOOKUP($A4,Data!$1:$1048576,34,FALSE),)</f>
        <v>28.220000000000002</v>
      </c>
      <c r="C4" s="9" t="str">
        <f>IFERROR(VLOOKUP($A4,Data!$1:$1048576,2,FALSE),)</f>
        <v>Hamer</v>
      </c>
      <c r="D4" s="9" t="str">
        <f>IFERROR(VLOOKUP($A4,Data!$1:$1048576,3,FALSE),)</f>
        <v>41</v>
      </c>
      <c r="E4" s="9" t="str">
        <f>IFERROR(VLOOKUP($A4,Data!$1:$1048576,4,FALSE),)</f>
        <v>Efren</v>
      </c>
      <c r="F4" s="9" t="str">
        <f>IFERROR(VLOOKUP($A4,Data!$1:$1048576,6,FALSE),)</f>
        <v>Potatoes</v>
      </c>
      <c r="G4" s="9" t="str">
        <f>IFERROR(VLOOKUP($A4,Data!$1:$1048576,7,FALSE),)</f>
        <v>Norkotahs</v>
      </c>
      <c r="H4" s="8">
        <f>IFERROR(VLOOKUP($A4,Data!$1:$1048576,13,FALSE),)</f>
        <v>0.7</v>
      </c>
      <c r="I4" s="8">
        <f>IFERROR(VLOOKUP($A4,Data!$1:$1048576,14,FALSE),)</f>
        <v>1.0599999999999994</v>
      </c>
      <c r="J4" s="8">
        <f>IFERROR(VLOOKUP($A4,Data!$1:$1048576,15,FALSE),)</f>
        <v>1.4300000000000002</v>
      </c>
      <c r="K4" s="8">
        <f>IFERROR(VLOOKUP($A4,Data!$1:$1048576,16,FALSE),)</f>
        <v>1.5700000000000007</v>
      </c>
      <c r="L4" s="8">
        <f>IFERROR(VLOOKUP($A4,Data!$1:$1048576,17,FALSE),)</f>
        <v>1.7800000000000002</v>
      </c>
      <c r="M4" s="8">
        <f>IFERROR(VLOOKUP($A4,Data!$1:$1048576,18,FALSE),)</f>
        <v>2.3199999999999994</v>
      </c>
      <c r="N4" s="8">
        <f>IFERROR(VLOOKUP($A4,Data!$1:$1048576,19,FALSE),)</f>
        <v>1.3399999999999999</v>
      </c>
      <c r="O4" s="8">
        <f>IFERROR(VLOOKUP($A4,Data!$1:$1048576,20,FALSE),)</f>
        <v>2.5099999999999998</v>
      </c>
      <c r="P4" s="8">
        <f>IFERROR(VLOOKUP($A4,Data!$1:$1048576,21,FALSE),)</f>
        <v>2.3499999999999979</v>
      </c>
      <c r="Q4" s="8">
        <f>IFERROR(VLOOKUP($A4,Data!$1:$1048576,22,FALSE),)</f>
        <v>2.1799999999999997</v>
      </c>
      <c r="R4" s="8">
        <f>IFERROR(VLOOKUP($A4,Data!$1:$1048576,23,FALSE),)</f>
        <v>1.8999999999999986</v>
      </c>
      <c r="S4" s="8">
        <f>IFERROR(VLOOKUP($A4,Data!$1:$1048576,24,FALSE),)</f>
        <v>2.0700000000000003</v>
      </c>
      <c r="T4" s="8">
        <f>IFERROR(VLOOKUP($A4,Data!$1:$1048576,25,FALSE),)</f>
        <v>1.8800000000000026</v>
      </c>
      <c r="U4" s="8">
        <f>IFERROR(VLOOKUP($A4,Data!$1:$1048576,26,FALSE),)</f>
        <v>1.6699999999999982</v>
      </c>
      <c r="V4" s="8">
        <f>IFERROR(VLOOKUP($A4,Data!$1:$1048576,27,FALSE),)</f>
        <v>1.3100000000000023</v>
      </c>
      <c r="W4" s="8">
        <f>IFERROR(VLOOKUP($A4,Data!$1:$1048576,28,FALSE),)</f>
        <v>0.80000000000000071</v>
      </c>
      <c r="X4" s="8">
        <f>IFERROR(VLOOKUP($A4,Data!$1:$1048576,29,FALSE),)</f>
        <v>1.0400000000000027</v>
      </c>
      <c r="Y4" s="8">
        <f>IFERROR(VLOOKUP($A4,Data!$1:$1048576,30,FALSE),)</f>
        <v>0</v>
      </c>
      <c r="Z4" s="8">
        <f>IFERROR(VLOOKUP($A4,Data!$1:$1048576,31,FALSE),)</f>
        <v>0</v>
      </c>
      <c r="AA4" s="8">
        <f>IFERROR(VLOOKUP($A4,Data!$1:$1048576,32,FALSE),)</f>
        <v>0</v>
      </c>
      <c r="AB4" s="8">
        <f>IFERROR(VLOOKUP($A4,Data!$1:$1048576,33,FALSE),)</f>
        <v>0</v>
      </c>
    </row>
    <row r="5" spans="1:28" x14ac:dyDescent="0.2">
      <c r="A5" s="8" t="str">
        <f>Data!A416</f>
        <v>E-20</v>
      </c>
      <c r="B5" s="9">
        <f>IFERROR(VLOOKUP($A5,Data!$1:$1048576,34,FALSE),)</f>
        <v>21.98</v>
      </c>
      <c r="C5" s="9" t="str">
        <f>IFERROR(VLOOKUP($A5,Data!$1:$1048576,2,FALSE),)</f>
        <v>Hamer</v>
      </c>
      <c r="D5" s="9" t="str">
        <f>IFERROR(VLOOKUP($A5,Data!$1:$1048576,3,FALSE),)</f>
        <v>41</v>
      </c>
      <c r="E5" s="9" t="str">
        <f>IFERROR(VLOOKUP($A5,Data!$1:$1048576,4,FALSE),)</f>
        <v>Efren</v>
      </c>
      <c r="F5" s="9" t="str">
        <f>IFERROR(VLOOKUP($A5,Data!$1:$1048576,6,FALSE),)</f>
        <v>Potatoes</v>
      </c>
      <c r="G5" s="9" t="str">
        <f>IFERROR(VLOOKUP($A5,Data!$1:$1048576,7,FALSE),)</f>
        <v>Norkotahs</v>
      </c>
      <c r="H5" s="8" t="str">
        <f>IFERROR(VLOOKUP($A5,Data!$1:$1048576,13,FALSE),)</f>
        <v/>
      </c>
      <c r="I5" s="8">
        <f>IFERROR(VLOOKUP($A5,Data!$1:$1048576,14,FALSE),)</f>
        <v>1.61</v>
      </c>
      <c r="J5" s="8">
        <f>IFERROR(VLOOKUP($A5,Data!$1:$1048576,15,FALSE),)</f>
        <v>1.64</v>
      </c>
      <c r="K5" s="8">
        <f>IFERROR(VLOOKUP($A5,Data!$1:$1048576,16,FALSE),)</f>
        <v>3.4699999999999998</v>
      </c>
      <c r="L5" s="8">
        <f>IFERROR(VLOOKUP($A5,Data!$1:$1048576,17,FALSE),)</f>
        <v>2.0399999999999991</v>
      </c>
      <c r="M5" s="8">
        <f>IFERROR(VLOOKUP($A5,Data!$1:$1048576,18,FALSE),)</f>
        <v>2.2000000000000011</v>
      </c>
      <c r="N5" s="8">
        <f>IFERROR(VLOOKUP($A5,Data!$1:$1048576,19,FALSE),)</f>
        <v>2.3699999999999992</v>
      </c>
      <c r="O5" s="8">
        <f>IFERROR(VLOOKUP($A5,Data!$1:$1048576,20,FALSE),)</f>
        <v>2.2199999999999989</v>
      </c>
      <c r="P5" s="8">
        <f>IFERROR(VLOOKUP($A5,Data!$1:$1048576,21,FALSE),)</f>
        <v>1.4200000000000017</v>
      </c>
      <c r="Q5" s="8">
        <f>IFERROR(VLOOKUP($A5,Data!$1:$1048576,22,FALSE),)</f>
        <v>1.4699999999999989</v>
      </c>
      <c r="R5" s="8">
        <f>IFERROR(VLOOKUP($A5,Data!$1:$1048576,23,FALSE),)</f>
        <v>0</v>
      </c>
      <c r="S5" s="8">
        <f>IFERROR(VLOOKUP($A5,Data!$1:$1048576,24,FALSE),)</f>
        <v>0.38000000000000256</v>
      </c>
      <c r="T5" s="8">
        <f>IFERROR(VLOOKUP($A5,Data!$1:$1048576,25,FALSE),)</f>
        <v>0.12999999999999901</v>
      </c>
      <c r="U5" s="8">
        <f>IFERROR(VLOOKUP($A5,Data!$1:$1048576,26,FALSE),)</f>
        <v>0.30999999999999872</v>
      </c>
      <c r="V5" s="8">
        <f>IFERROR(VLOOKUP($A5,Data!$1:$1048576,27,FALSE),)</f>
        <v>0</v>
      </c>
      <c r="W5" s="8">
        <f>IFERROR(VLOOKUP($A5,Data!$1:$1048576,28,FALSE),)</f>
        <v>0.90000000000000213</v>
      </c>
      <c r="X5" s="8">
        <f>IFERROR(VLOOKUP($A5,Data!$1:$1048576,29,FALSE),)</f>
        <v>0.28999999999999915</v>
      </c>
      <c r="Y5" s="8">
        <f>IFERROR(VLOOKUP($A5,Data!$1:$1048576,30,FALSE),)</f>
        <v>0</v>
      </c>
      <c r="Z5" s="8">
        <f>IFERROR(VLOOKUP($A5,Data!$1:$1048576,31,FALSE),)</f>
        <v>0</v>
      </c>
      <c r="AA5" s="8">
        <f>IFERROR(VLOOKUP($A5,Data!$1:$1048576,32,FALSE),)</f>
        <v>0</v>
      </c>
      <c r="AB5" s="8">
        <f>IFERROR(VLOOKUP($A5,Data!$1:$1048576,33,FALSE),)</f>
        <v>0</v>
      </c>
    </row>
    <row r="6" spans="1:28" x14ac:dyDescent="0.2">
      <c r="A6" s="8" t="str">
        <f>Data!A417</f>
        <v>E-21</v>
      </c>
      <c r="B6" s="9">
        <f>IFERROR(VLOOKUP($A6,Data!$1:$1048576,34,FALSE),)</f>
        <v>23.08</v>
      </c>
      <c r="C6" s="9" t="str">
        <f>IFERROR(VLOOKUP($A6,Data!$1:$1048576,2,FALSE),)</f>
        <v>Hamer</v>
      </c>
      <c r="D6" s="9" t="str">
        <f>IFERROR(VLOOKUP($A6,Data!$1:$1048576,3,FALSE),)</f>
        <v>41</v>
      </c>
      <c r="E6" s="9" t="str">
        <f>IFERROR(VLOOKUP($A6,Data!$1:$1048576,4,FALSE),)</f>
        <v>Efren</v>
      </c>
      <c r="F6" s="9" t="str">
        <f>IFERROR(VLOOKUP($A6,Data!$1:$1048576,6,FALSE),)</f>
        <v>Potatoes</v>
      </c>
      <c r="G6" s="9" t="str">
        <f>IFERROR(VLOOKUP($A6,Data!$1:$1048576,7,FALSE),)</f>
        <v>Norkotahs</v>
      </c>
      <c r="H6" s="8" t="str">
        <f>IFERROR(VLOOKUP($A6,Data!$1:$1048576,13,FALSE),)</f>
        <v/>
      </c>
      <c r="I6" s="8">
        <f>IFERROR(VLOOKUP($A6,Data!$1:$1048576,14,FALSE),)</f>
        <v>1.64</v>
      </c>
      <c r="J6" s="8">
        <f>IFERROR(VLOOKUP($A6,Data!$1:$1048576,15,FALSE),)</f>
        <v>1.69</v>
      </c>
      <c r="K6" s="8">
        <f>IFERROR(VLOOKUP($A6,Data!$1:$1048576,16,FALSE),)</f>
        <v>4.1399999999999997</v>
      </c>
      <c r="L6" s="8">
        <f>IFERROR(VLOOKUP($A6,Data!$1:$1048576,17,FALSE),)</f>
        <v>1.9700000000000006</v>
      </c>
      <c r="M6" s="8">
        <f>IFERROR(VLOOKUP($A6,Data!$1:$1048576,18,FALSE),)</f>
        <v>2.17</v>
      </c>
      <c r="N6" s="8">
        <f>IFERROR(VLOOKUP($A6,Data!$1:$1048576,19,FALSE),)</f>
        <v>2.4299999999999997</v>
      </c>
      <c r="O6" s="8">
        <f>IFERROR(VLOOKUP($A6,Data!$1:$1048576,20,FALSE),)</f>
        <v>1.9799999999999986</v>
      </c>
      <c r="P6" s="8">
        <f>IFERROR(VLOOKUP($A6,Data!$1:$1048576,21,FALSE),)</f>
        <v>1.5</v>
      </c>
      <c r="Q6" s="8">
        <f>IFERROR(VLOOKUP($A6,Data!$1:$1048576,22,FALSE),)</f>
        <v>1.7200000000000024</v>
      </c>
      <c r="R6" s="8">
        <f>IFERROR(VLOOKUP($A6,Data!$1:$1048576,23,FALSE),)</f>
        <v>0</v>
      </c>
      <c r="S6" s="8">
        <f>IFERROR(VLOOKUP($A6,Data!$1:$1048576,24,FALSE),)</f>
        <v>0.48999999999999844</v>
      </c>
      <c r="T6" s="8">
        <f>IFERROR(VLOOKUP($A6,Data!$1:$1048576,25,FALSE),)</f>
        <v>0.33000000000000185</v>
      </c>
      <c r="U6" s="8">
        <f>IFERROR(VLOOKUP($A6,Data!$1:$1048576,26,FALSE),)</f>
        <v>0.27999999999999758</v>
      </c>
      <c r="V6" s="8">
        <f>IFERROR(VLOOKUP($A6,Data!$1:$1048576,27,FALSE),)</f>
        <v>0.65000000000000213</v>
      </c>
      <c r="W6" s="8">
        <f>IFERROR(VLOOKUP($A6,Data!$1:$1048576,28,FALSE),)</f>
        <v>0</v>
      </c>
      <c r="X6" s="8">
        <f>IFERROR(VLOOKUP($A6,Data!$1:$1048576,29,FALSE),)</f>
        <v>0.86999999999999744</v>
      </c>
      <c r="Y6" s="8">
        <f>IFERROR(VLOOKUP($A6,Data!$1:$1048576,30,FALSE),)</f>
        <v>0</v>
      </c>
      <c r="Z6" s="8">
        <f>IFERROR(VLOOKUP($A6,Data!$1:$1048576,31,FALSE),)</f>
        <v>0</v>
      </c>
      <c r="AA6" s="8">
        <f>IFERROR(VLOOKUP($A6,Data!$1:$1048576,32,FALSE),)</f>
        <v>0</v>
      </c>
      <c r="AB6" s="8">
        <f>IFERROR(VLOOKUP($A6,Data!$1:$1048576,33,FALSE),)</f>
        <v>0</v>
      </c>
    </row>
    <row r="7" spans="1:28" x14ac:dyDescent="0.2">
      <c r="A7" s="8" t="str">
        <f>Data!A418</f>
        <v>E-23</v>
      </c>
      <c r="B7" s="9">
        <f>IFERROR(VLOOKUP($A7,Data!$1:$1048576,34,FALSE),)</f>
        <v>20.79</v>
      </c>
      <c r="C7" s="9" t="str">
        <f>IFERROR(VLOOKUP($A7,Data!$1:$1048576,2,FALSE),)</f>
        <v>Hamer</v>
      </c>
      <c r="D7" s="9" t="str">
        <f>IFERROR(VLOOKUP($A7,Data!$1:$1048576,3,FALSE),)</f>
        <v>41</v>
      </c>
      <c r="E7" s="9" t="str">
        <f>IFERROR(VLOOKUP($A7,Data!$1:$1048576,4,FALSE),)</f>
        <v>Efren</v>
      </c>
      <c r="F7" s="9" t="str">
        <f>IFERROR(VLOOKUP($A7,Data!$1:$1048576,6,FALSE),)</f>
        <v>Potatoes</v>
      </c>
      <c r="G7" s="9" t="str">
        <f>IFERROR(VLOOKUP($A7,Data!$1:$1048576,7,FALSE),)</f>
        <v>Norkotahs</v>
      </c>
      <c r="H7" s="8" t="str">
        <f>IFERROR(VLOOKUP($A7,Data!$1:$1048576,13,FALSE),)</f>
        <v/>
      </c>
      <c r="I7" s="8">
        <f>IFERROR(VLOOKUP($A7,Data!$1:$1048576,14,FALSE),)</f>
        <v>1.39</v>
      </c>
      <c r="J7" s="8">
        <f>IFERROR(VLOOKUP($A7,Data!$1:$1048576,15,FALSE),)</f>
        <v>1.55</v>
      </c>
      <c r="K7" s="8">
        <f>IFERROR(VLOOKUP($A7,Data!$1:$1048576,16,FALSE),)</f>
        <v>3.2800000000000002</v>
      </c>
      <c r="L7" s="8">
        <f>IFERROR(VLOOKUP($A7,Data!$1:$1048576,17,FALSE),)</f>
        <v>1.9299999999999988</v>
      </c>
      <c r="M7" s="8">
        <f>IFERROR(VLOOKUP($A7,Data!$1:$1048576,18,FALSE),)</f>
        <v>2.5700000000000003</v>
      </c>
      <c r="N7" s="8">
        <f>IFERROR(VLOOKUP($A7,Data!$1:$1048576,19,FALSE),)</f>
        <v>2.1900000000000013</v>
      </c>
      <c r="O7" s="8">
        <f>IFERROR(VLOOKUP($A7,Data!$1:$1048576,20,FALSE),)</f>
        <v>1.92</v>
      </c>
      <c r="P7" s="8">
        <f>IFERROR(VLOOKUP($A7,Data!$1:$1048576,21,FALSE),)</f>
        <v>1.3800000000000008</v>
      </c>
      <c r="Q7" s="8">
        <f>IFERROR(VLOOKUP($A7,Data!$1:$1048576,22,FALSE),)</f>
        <v>1.379999999999999</v>
      </c>
      <c r="R7" s="8">
        <f>IFERROR(VLOOKUP($A7,Data!$1:$1048576,23,FALSE),)</f>
        <v>0</v>
      </c>
      <c r="S7" s="8">
        <f>IFERROR(VLOOKUP($A7,Data!$1:$1048576,24,FALSE),)</f>
        <v>0.32999999999999829</v>
      </c>
      <c r="T7" s="8">
        <f>IFERROR(VLOOKUP($A7,Data!$1:$1048576,25,FALSE),)</f>
        <v>0.32000000000000028</v>
      </c>
      <c r="U7" s="8">
        <f>IFERROR(VLOOKUP($A7,Data!$1:$1048576,26,FALSE),)</f>
        <v>0.26999999999999957</v>
      </c>
      <c r="V7" s="8">
        <f>IFERROR(VLOOKUP($A7,Data!$1:$1048576,27,FALSE),)</f>
        <v>0.14000000000000057</v>
      </c>
      <c r="W7" s="8">
        <f>IFERROR(VLOOKUP($A7,Data!$1:$1048576,28,FALSE),)</f>
        <v>0.83999999999999986</v>
      </c>
      <c r="X7" s="8">
        <f>IFERROR(VLOOKUP($A7,Data!$1:$1048576,29,FALSE),)</f>
        <v>0.16000000000000014</v>
      </c>
      <c r="Y7" s="8">
        <f>IFERROR(VLOOKUP($A7,Data!$1:$1048576,30,FALSE),)</f>
        <v>0</v>
      </c>
      <c r="Z7" s="8">
        <f>IFERROR(VLOOKUP($A7,Data!$1:$1048576,31,FALSE),)</f>
        <v>0</v>
      </c>
      <c r="AA7" s="8">
        <f>IFERROR(VLOOKUP($A7,Data!$1:$1048576,32,FALSE),)</f>
        <v>0</v>
      </c>
      <c r="AB7" s="8">
        <f>IFERROR(VLOOKUP($A7,Data!$1:$1048576,33,FALSE),)</f>
        <v>0</v>
      </c>
    </row>
    <row r="8" spans="1:28" x14ac:dyDescent="0.2">
      <c r="A8" s="8" t="str">
        <f>Data!A419</f>
        <v>E-24</v>
      </c>
      <c r="B8" s="9">
        <f>IFERROR(VLOOKUP($A8,Data!$1:$1048576,34,FALSE),)</f>
        <v>25.08</v>
      </c>
      <c r="C8" s="9" t="str">
        <f>IFERROR(VLOOKUP($A8,Data!$1:$1048576,2,FALSE),)</f>
        <v>Hamer</v>
      </c>
      <c r="D8" s="9" t="str">
        <f>IFERROR(VLOOKUP($A8,Data!$1:$1048576,3,FALSE),)</f>
        <v>41</v>
      </c>
      <c r="E8" s="9" t="str">
        <f>IFERROR(VLOOKUP($A8,Data!$1:$1048576,4,FALSE),)</f>
        <v>Efren</v>
      </c>
      <c r="F8" s="9" t="str">
        <f>IFERROR(VLOOKUP($A8,Data!$1:$1048576,6,FALSE),)</f>
        <v>Potatoes</v>
      </c>
      <c r="G8" s="9" t="str">
        <f>IFERROR(VLOOKUP($A8,Data!$1:$1048576,7,FALSE),)</f>
        <v>Norkotahs</v>
      </c>
      <c r="H8" s="8" t="str">
        <f>IFERROR(VLOOKUP($A8,Data!$1:$1048576,13,FALSE),)</f>
        <v/>
      </c>
      <c r="I8" s="8">
        <f>IFERROR(VLOOKUP($A8,Data!$1:$1048576,14,FALSE),)</f>
        <v>1.64</v>
      </c>
      <c r="J8" s="8">
        <f>IFERROR(VLOOKUP($A8,Data!$1:$1048576,15,FALSE),)</f>
        <v>1.68</v>
      </c>
      <c r="K8" s="8">
        <f>IFERROR(VLOOKUP($A8,Data!$1:$1048576,16,FALSE),)</f>
        <v>3.58</v>
      </c>
      <c r="L8" s="8">
        <f>IFERROR(VLOOKUP($A8,Data!$1:$1048576,17,FALSE),)</f>
        <v>2.08</v>
      </c>
      <c r="M8" s="8">
        <f>IFERROR(VLOOKUP($A8,Data!$1:$1048576,18,FALSE),)</f>
        <v>2.76</v>
      </c>
      <c r="N8" s="8">
        <f>IFERROR(VLOOKUP($A8,Data!$1:$1048576,19,FALSE),)</f>
        <v>2.6500000000000004</v>
      </c>
      <c r="O8" s="8">
        <f>IFERROR(VLOOKUP($A8,Data!$1:$1048576,20,FALSE),)</f>
        <v>2.5600000000000005</v>
      </c>
      <c r="P8" s="8">
        <f>IFERROR(VLOOKUP($A8,Data!$1:$1048576,21,FALSE),)</f>
        <v>1.9499999999999993</v>
      </c>
      <c r="Q8" s="8">
        <f>IFERROR(VLOOKUP($A8,Data!$1:$1048576,22,FALSE),)</f>
        <v>1.4699999999999989</v>
      </c>
      <c r="R8" s="8">
        <f>IFERROR(VLOOKUP($A8,Data!$1:$1048576,23,FALSE),)</f>
        <v>0.28000000000000114</v>
      </c>
      <c r="S8" s="8">
        <f>IFERROR(VLOOKUP($A8,Data!$1:$1048576,24,FALSE),)</f>
        <v>0.67999999999999972</v>
      </c>
      <c r="T8" s="8">
        <f>IFERROR(VLOOKUP($A8,Data!$1:$1048576,25,FALSE),)</f>
        <v>0.17000000000000171</v>
      </c>
      <c r="U8" s="8">
        <f>IFERROR(VLOOKUP($A8,Data!$1:$1048576,26,FALSE),)</f>
        <v>0.30999999999999872</v>
      </c>
      <c r="V8" s="8">
        <f>IFERROR(VLOOKUP($A8,Data!$1:$1048576,27,FALSE),)</f>
        <v>0.48000000000000043</v>
      </c>
      <c r="W8" s="8">
        <f>IFERROR(VLOOKUP($A8,Data!$1:$1048576,28,FALSE),)</f>
        <v>0.21999999999999886</v>
      </c>
      <c r="X8" s="8">
        <f>IFERROR(VLOOKUP($A8,Data!$1:$1048576,29,FALSE),)</f>
        <v>1.0399999999999991</v>
      </c>
      <c r="Y8" s="8">
        <f>IFERROR(VLOOKUP($A8,Data!$1:$1048576,30,FALSE),)</f>
        <v>0</v>
      </c>
      <c r="Z8" s="8">
        <f>IFERROR(VLOOKUP($A8,Data!$1:$1048576,31,FALSE),)</f>
        <v>0</v>
      </c>
      <c r="AA8" s="8">
        <f>IFERROR(VLOOKUP($A8,Data!$1:$1048576,32,FALSE),)</f>
        <v>0</v>
      </c>
      <c r="AB8" s="8">
        <f>IFERROR(VLOOKUP($A8,Data!$1:$1048576,33,FALSE),)</f>
        <v>0</v>
      </c>
    </row>
    <row r="9" spans="1:28" x14ac:dyDescent="0.2">
      <c r="A9" s="8" t="str">
        <f>Data!A420</f>
        <v>E-25</v>
      </c>
      <c r="B9" s="9">
        <f>IFERROR(VLOOKUP($A9,Data!$1:$1048576,34,FALSE),)</f>
        <v>25.09</v>
      </c>
      <c r="C9" s="9" t="str">
        <f>IFERROR(VLOOKUP($A9,Data!$1:$1048576,2,FALSE),)</f>
        <v>Hamer</v>
      </c>
      <c r="D9" s="9" t="str">
        <f>IFERROR(VLOOKUP($A9,Data!$1:$1048576,3,FALSE),)</f>
        <v>41</v>
      </c>
      <c r="E9" s="9" t="str">
        <f>IFERROR(VLOOKUP($A9,Data!$1:$1048576,4,FALSE),)</f>
        <v>Efren</v>
      </c>
      <c r="F9" s="9" t="str">
        <f>IFERROR(VLOOKUP($A9,Data!$1:$1048576,6,FALSE),)</f>
        <v>Potatoes</v>
      </c>
      <c r="G9" s="9" t="str">
        <f>IFERROR(VLOOKUP($A9,Data!$1:$1048576,7,FALSE),)</f>
        <v>Norkotahs</v>
      </c>
      <c r="H9" s="8" t="str">
        <f>IFERROR(VLOOKUP($A9,Data!$1:$1048576,13,FALSE),)</f>
        <v/>
      </c>
      <c r="I9" s="8">
        <f>IFERROR(VLOOKUP($A9,Data!$1:$1048576,14,FALSE),)</f>
        <v>1.8</v>
      </c>
      <c r="J9" s="8">
        <f>IFERROR(VLOOKUP($A9,Data!$1:$1048576,15,FALSE),)</f>
        <v>1.9</v>
      </c>
      <c r="K9" s="8">
        <f>IFERROR(VLOOKUP($A9,Data!$1:$1048576,16,FALSE),)</f>
        <v>4.0399999999999991</v>
      </c>
      <c r="L9" s="8">
        <f>IFERROR(VLOOKUP($A9,Data!$1:$1048576,17,FALSE),)</f>
        <v>2.2400000000000002</v>
      </c>
      <c r="M9" s="8">
        <f>IFERROR(VLOOKUP($A9,Data!$1:$1048576,18,FALSE),)</f>
        <v>2.6799999999999997</v>
      </c>
      <c r="N9" s="8">
        <f>IFERROR(VLOOKUP($A9,Data!$1:$1048576,19,FALSE),)</f>
        <v>2.4399999999999995</v>
      </c>
      <c r="O9" s="8">
        <f>IFERROR(VLOOKUP($A9,Data!$1:$1048576,20,FALSE),)</f>
        <v>1.8100000000000023</v>
      </c>
      <c r="P9" s="8">
        <f>IFERROR(VLOOKUP($A9,Data!$1:$1048576,21,FALSE),)</f>
        <v>1.4800000000000004</v>
      </c>
      <c r="Q9" s="8">
        <f>IFERROR(VLOOKUP($A9,Data!$1:$1048576,22,FALSE),)</f>
        <v>1.5199999999999996</v>
      </c>
      <c r="R9" s="8">
        <f>IFERROR(VLOOKUP($A9,Data!$1:$1048576,23,FALSE),)</f>
        <v>0.37999999999999901</v>
      </c>
      <c r="S9" s="8">
        <f>IFERROR(VLOOKUP($A9,Data!$1:$1048576,24,FALSE),)</f>
        <v>0.28999999999999915</v>
      </c>
      <c r="T9" s="8">
        <f>IFERROR(VLOOKUP($A9,Data!$1:$1048576,25,FALSE),)</f>
        <v>0.23000000000000043</v>
      </c>
      <c r="U9" s="8">
        <f>IFERROR(VLOOKUP($A9,Data!$1:$1048576,26,FALSE),)</f>
        <v>0.30000000000000071</v>
      </c>
      <c r="V9" s="8">
        <f>IFERROR(VLOOKUP($A9,Data!$1:$1048576,27,FALSE),)</f>
        <v>0.73000000000000043</v>
      </c>
      <c r="W9" s="8">
        <f>IFERROR(VLOOKUP($A9,Data!$1:$1048576,28,FALSE),)</f>
        <v>0</v>
      </c>
      <c r="X9" s="8">
        <f>IFERROR(VLOOKUP($A9,Data!$1:$1048576,29,FALSE),)</f>
        <v>1.129999999999999</v>
      </c>
      <c r="Y9" s="8">
        <f>IFERROR(VLOOKUP($A9,Data!$1:$1048576,30,FALSE),)</f>
        <v>0</v>
      </c>
      <c r="Z9" s="8">
        <f>IFERROR(VLOOKUP($A9,Data!$1:$1048576,31,FALSE),)</f>
        <v>0</v>
      </c>
      <c r="AA9" s="8">
        <f>IFERROR(VLOOKUP($A9,Data!$1:$1048576,32,FALSE),)</f>
        <v>0</v>
      </c>
      <c r="AB9" s="8">
        <f>IFERROR(VLOOKUP($A9,Data!$1:$1048576,33,FALSE),)</f>
        <v>0</v>
      </c>
    </row>
    <row r="10" spans="1:28" x14ac:dyDescent="0.2">
      <c r="A10" s="8" t="str">
        <f>Data!A421</f>
        <v>E-28</v>
      </c>
      <c r="B10" s="9">
        <f>IFERROR(VLOOKUP($A10,Data!$1:$1048576,34,FALSE),)</f>
        <v>25.1</v>
      </c>
      <c r="C10" s="9" t="str">
        <f>IFERROR(VLOOKUP($A10,Data!$1:$1048576,2,FALSE),)</f>
        <v>Hamer</v>
      </c>
      <c r="D10" s="9" t="str">
        <f>IFERROR(VLOOKUP($A10,Data!$1:$1048576,3,FALSE),)</f>
        <v>41</v>
      </c>
      <c r="E10" s="9" t="str">
        <f>IFERROR(VLOOKUP($A10,Data!$1:$1048576,4,FALSE),)</f>
        <v>Efren</v>
      </c>
      <c r="F10" s="9" t="str">
        <f>IFERROR(VLOOKUP($A10,Data!$1:$1048576,6,FALSE),)</f>
        <v>Potatoes</v>
      </c>
      <c r="G10" s="9" t="str">
        <f>IFERROR(VLOOKUP($A10,Data!$1:$1048576,7,FALSE),)</f>
        <v>Norkotahs</v>
      </c>
      <c r="H10" s="8" t="str">
        <f>IFERROR(VLOOKUP($A10,Data!$1:$1048576,13,FALSE),)</f>
        <v/>
      </c>
      <c r="I10" s="8">
        <f>IFERROR(VLOOKUP($A10,Data!$1:$1048576,14,FALSE),)</f>
        <v>1.66</v>
      </c>
      <c r="J10" s="8">
        <f>IFERROR(VLOOKUP($A10,Data!$1:$1048576,15,FALSE),)</f>
        <v>1.78</v>
      </c>
      <c r="K10" s="8">
        <f>IFERROR(VLOOKUP($A10,Data!$1:$1048576,16,FALSE),)</f>
        <v>3.92</v>
      </c>
      <c r="L10" s="8">
        <f>IFERROR(VLOOKUP($A10,Data!$1:$1048576,17,FALSE),)</f>
        <v>2.0299999999999994</v>
      </c>
      <c r="M10" s="8">
        <f>IFERROR(VLOOKUP($A10,Data!$1:$1048576,18,FALSE),)</f>
        <v>2.6900000000000013</v>
      </c>
      <c r="N10" s="8">
        <f>IFERROR(VLOOKUP($A10,Data!$1:$1048576,19,FALSE),)</f>
        <v>2.7099999999999991</v>
      </c>
      <c r="O10" s="8">
        <f>IFERROR(VLOOKUP($A10,Data!$1:$1048576,20,FALSE),)</f>
        <v>2.3000000000000007</v>
      </c>
      <c r="P10" s="8">
        <f>IFERROR(VLOOKUP($A10,Data!$1:$1048576,21,FALSE),)</f>
        <v>1.4600000000000009</v>
      </c>
      <c r="Q10" s="8">
        <f>IFERROR(VLOOKUP($A10,Data!$1:$1048576,22,FALSE),)</f>
        <v>1.7399999999999984</v>
      </c>
      <c r="R10" s="8">
        <f>IFERROR(VLOOKUP($A10,Data!$1:$1048576,23,FALSE),)</f>
        <v>0.33999999999999986</v>
      </c>
      <c r="S10" s="8">
        <f>IFERROR(VLOOKUP($A10,Data!$1:$1048576,24,FALSE),)</f>
        <v>0.35999999999999943</v>
      </c>
      <c r="T10" s="8">
        <f>IFERROR(VLOOKUP($A10,Data!$1:$1048576,25,FALSE),)</f>
        <v>0.35999999999999943</v>
      </c>
      <c r="U10" s="8">
        <f>IFERROR(VLOOKUP($A10,Data!$1:$1048576,26,FALSE),)</f>
        <v>0.31000000000000227</v>
      </c>
      <c r="V10" s="8">
        <f>IFERROR(VLOOKUP($A10,Data!$1:$1048576,27,FALSE),)</f>
        <v>0.89000000000000057</v>
      </c>
      <c r="W10" s="8">
        <f>IFERROR(VLOOKUP($A10,Data!$1:$1048576,28,FALSE),)</f>
        <v>0</v>
      </c>
      <c r="X10" s="8">
        <f>IFERROR(VLOOKUP($A10,Data!$1:$1048576,29,FALSE),)</f>
        <v>0.75</v>
      </c>
      <c r="Y10" s="8">
        <f>IFERROR(VLOOKUP($A10,Data!$1:$1048576,30,FALSE),)</f>
        <v>0</v>
      </c>
      <c r="Z10" s="8">
        <f>IFERROR(VLOOKUP($A10,Data!$1:$1048576,31,FALSE),)</f>
        <v>0</v>
      </c>
      <c r="AA10" s="8">
        <f>IFERROR(VLOOKUP($A10,Data!$1:$1048576,32,FALSE),)</f>
        <v>0</v>
      </c>
      <c r="AB10" s="8">
        <f>IFERROR(VLOOKUP($A10,Data!$1:$1048576,33,FALSE),)</f>
        <v>0</v>
      </c>
    </row>
    <row r="11" spans="1:28" x14ac:dyDescent="0.2">
      <c r="A11" s="39">
        <f>Data!A422</f>
        <v>54</v>
      </c>
      <c r="B11" s="9">
        <f>IFERROR(VLOOKUP($A11,Data!$1:$1048576,34,FALSE),)</f>
        <v>20.97</v>
      </c>
      <c r="C11" s="9" t="str">
        <f>IFERROR(VLOOKUP($A11,Data!$1:$1048576,2,FALSE),)</f>
        <v>Hamer</v>
      </c>
      <c r="D11" s="9" t="str">
        <f>IFERROR(VLOOKUP($A11,Data!$1:$1048576,3,FALSE),)</f>
        <v>41</v>
      </c>
      <c r="E11" s="9" t="str">
        <f>IFERROR(VLOOKUP($A11,Data!$1:$1048576,4,FALSE),)</f>
        <v>Efren</v>
      </c>
      <c r="F11" s="9" t="str">
        <f>IFERROR(VLOOKUP($A11,Data!$1:$1048576,6,FALSE),)</f>
        <v>Potatoes</v>
      </c>
      <c r="G11" s="9" t="str">
        <f>IFERROR(VLOOKUP($A11,Data!$1:$1048576,7,FALSE),)</f>
        <v>Norkotahs</v>
      </c>
      <c r="H11" s="8" t="str">
        <f>IFERROR(VLOOKUP($A11,Data!$1:$1048576,13,FALSE),)</f>
        <v/>
      </c>
      <c r="I11" s="8">
        <f>IFERROR(VLOOKUP($A11,Data!$1:$1048576,14,FALSE),)</f>
        <v>2</v>
      </c>
      <c r="J11" s="8">
        <f>IFERROR(VLOOKUP($A11,Data!$1:$1048576,15,FALSE),)</f>
        <v>1.66</v>
      </c>
      <c r="K11" s="8">
        <f>IFERROR(VLOOKUP($A11,Data!$1:$1048576,16,FALSE),)</f>
        <v>3.5600000000000005</v>
      </c>
      <c r="L11" s="8">
        <f>IFERROR(VLOOKUP($A11,Data!$1:$1048576,17,FALSE),)</f>
        <v>1.58</v>
      </c>
      <c r="M11" s="8">
        <f>IFERROR(VLOOKUP($A11,Data!$1:$1048576,18,FALSE),)</f>
        <v>2.0299999999999994</v>
      </c>
      <c r="N11" s="8">
        <f>IFERROR(VLOOKUP($A11,Data!$1:$1048576,19,FALSE),)</f>
        <v>2.33</v>
      </c>
      <c r="O11" s="8">
        <f>IFERROR(VLOOKUP($A11,Data!$1:$1048576,20,FALSE),)</f>
        <v>1.6199999999999992</v>
      </c>
      <c r="P11" s="8">
        <f>IFERROR(VLOOKUP($A11,Data!$1:$1048576,21,FALSE),)</f>
        <v>1.4800000000000004</v>
      </c>
      <c r="Q11" s="8">
        <f>IFERROR(VLOOKUP($A11,Data!$1:$1048576,22,FALSE),)</f>
        <v>1.4400000000000013</v>
      </c>
      <c r="R11" s="8">
        <f>IFERROR(VLOOKUP($A11,Data!$1:$1048576,23,FALSE),)</f>
        <v>0.48000000000000043</v>
      </c>
      <c r="S11" s="8">
        <f>IFERROR(VLOOKUP($A11,Data!$1:$1048576,24,FALSE),)</f>
        <v>0</v>
      </c>
      <c r="T11" s="8">
        <f>IFERROR(VLOOKUP($A11,Data!$1:$1048576,25,FALSE),)</f>
        <v>0.58999999999999986</v>
      </c>
      <c r="U11" s="8">
        <f>IFERROR(VLOOKUP($A11,Data!$1:$1048576,26,FALSE),)</f>
        <v>0.16000000000000014</v>
      </c>
      <c r="V11" s="8">
        <f>IFERROR(VLOOKUP($A11,Data!$1:$1048576,27,FALSE),)</f>
        <v>0.38999999999999702</v>
      </c>
      <c r="W11" s="8">
        <f>IFERROR(VLOOKUP($A11,Data!$1:$1048576,28,FALSE),)</f>
        <v>0</v>
      </c>
      <c r="X11" s="8">
        <f>IFERROR(VLOOKUP($A11,Data!$1:$1048576,29,FALSE),)</f>
        <v>0.39000000000000057</v>
      </c>
      <c r="Y11" s="8">
        <f>IFERROR(VLOOKUP($A11,Data!$1:$1048576,30,FALSE),)</f>
        <v>0</v>
      </c>
      <c r="Z11" s="8">
        <f>IFERROR(VLOOKUP($A11,Data!$1:$1048576,31,FALSE),)</f>
        <v>0</v>
      </c>
      <c r="AA11" s="8">
        <f>IFERROR(VLOOKUP($A11,Data!$1:$1048576,32,FALSE),)</f>
        <v>0</v>
      </c>
      <c r="AB11" s="8">
        <f>IFERROR(VLOOKUP($A11,Data!$1:$1048576,33,FALSE),)</f>
        <v>0</v>
      </c>
    </row>
    <row r="12" spans="1:28" x14ac:dyDescent="0.2">
      <c r="A12" s="39">
        <f>Data!A423</f>
        <v>463</v>
      </c>
      <c r="B12" s="9">
        <f>IFERROR(VLOOKUP($A12,Data!$1:$1048576,34,FALSE),)</f>
        <v>24.36</v>
      </c>
      <c r="C12" s="9" t="str">
        <f>IFERROR(VLOOKUP($A12,Data!$1:$1048576,2,FALSE),)</f>
        <v>Hamer</v>
      </c>
      <c r="D12" s="9" t="str">
        <f>IFERROR(VLOOKUP($A12,Data!$1:$1048576,3,FALSE),)</f>
        <v>41</v>
      </c>
      <c r="E12" s="9" t="str">
        <f>IFERROR(VLOOKUP($A12,Data!$1:$1048576,4,FALSE),)</f>
        <v>Efren</v>
      </c>
      <c r="F12" s="9" t="str">
        <f>IFERROR(VLOOKUP($A12,Data!$1:$1048576,6,FALSE),)</f>
        <v>Potatoes</v>
      </c>
      <c r="G12" s="9" t="str">
        <f>IFERROR(VLOOKUP($A12,Data!$1:$1048576,7,FALSE),)</f>
        <v>Norkotahs</v>
      </c>
      <c r="H12" s="8" t="str">
        <f>IFERROR(VLOOKUP($A12,Data!$1:$1048576,13,FALSE),)</f>
        <v/>
      </c>
      <c r="I12" s="8">
        <f>IFERROR(VLOOKUP($A12,Data!$1:$1048576,14,FALSE),)</f>
        <v>1.28</v>
      </c>
      <c r="J12" s="8">
        <f>IFERROR(VLOOKUP($A12,Data!$1:$1048576,15,FALSE),)</f>
        <v>1.68</v>
      </c>
      <c r="K12" s="8">
        <f>IFERROR(VLOOKUP($A12,Data!$1:$1048576,16,FALSE),)</f>
        <v>4.0699999999999994</v>
      </c>
      <c r="L12" s="8">
        <f>IFERROR(VLOOKUP($A12,Data!$1:$1048576,17,FALSE),)</f>
        <v>2.2900000000000009</v>
      </c>
      <c r="M12" s="8">
        <f>IFERROR(VLOOKUP($A12,Data!$1:$1048576,18,FALSE),)</f>
        <v>2.7899999999999991</v>
      </c>
      <c r="N12" s="8">
        <f>IFERROR(VLOOKUP($A12,Data!$1:$1048576,19,FALSE),)</f>
        <v>2.75</v>
      </c>
      <c r="O12" s="8">
        <f>IFERROR(VLOOKUP($A12,Data!$1:$1048576,20,FALSE),)</f>
        <v>1.9699999999999989</v>
      </c>
      <c r="P12" s="8">
        <f>IFERROR(VLOOKUP($A12,Data!$1:$1048576,21,FALSE),)</f>
        <v>2.2600000000000016</v>
      </c>
      <c r="Q12" s="8">
        <f>IFERROR(VLOOKUP($A12,Data!$1:$1048576,22,FALSE),)</f>
        <v>1.6900000000000013</v>
      </c>
      <c r="R12" s="8">
        <f>IFERROR(VLOOKUP($A12,Data!$1:$1048576,23,FALSE),)</f>
        <v>0</v>
      </c>
      <c r="S12" s="8">
        <f>IFERROR(VLOOKUP($A12,Data!$1:$1048576,24,FALSE),)</f>
        <v>0.73999999999999844</v>
      </c>
      <c r="T12" s="8">
        <f>IFERROR(VLOOKUP($A12,Data!$1:$1048576,25,FALSE),)</f>
        <v>0.35000000000000142</v>
      </c>
      <c r="U12" s="8">
        <f>IFERROR(VLOOKUP($A12,Data!$1:$1048576,26,FALSE),)</f>
        <v>0.14999999999999858</v>
      </c>
      <c r="V12" s="8">
        <f>IFERROR(VLOOKUP($A12,Data!$1:$1048576,27,FALSE),)</f>
        <v>0.14000000000000057</v>
      </c>
      <c r="W12" s="8">
        <f>IFERROR(VLOOKUP($A12,Data!$1:$1048576,28,FALSE),)</f>
        <v>0.55999999999999872</v>
      </c>
      <c r="X12" s="8">
        <f>IFERROR(VLOOKUP($A12,Data!$1:$1048576,29,FALSE),)</f>
        <v>0.48000000000000043</v>
      </c>
      <c r="Y12" s="8">
        <f>IFERROR(VLOOKUP($A12,Data!$1:$1048576,30,FALSE),)</f>
        <v>0</v>
      </c>
      <c r="Z12" s="8">
        <f>IFERROR(VLOOKUP($A12,Data!$1:$1048576,31,FALSE),)</f>
        <v>0</v>
      </c>
      <c r="AA12" s="8">
        <f>IFERROR(VLOOKUP($A12,Data!$1:$1048576,32,FALSE),)</f>
        <v>0</v>
      </c>
      <c r="AB12" s="8">
        <f>IFERROR(VLOOKUP($A12,Data!$1:$1048576,33,FALSE),)</f>
        <v>0</v>
      </c>
    </row>
    <row r="13" spans="1:28" hidden="1" x14ac:dyDescent="0.2">
      <c r="A13" s="8">
        <f>Data!A424</f>
        <v>0</v>
      </c>
      <c r="B13" s="9">
        <f>IFERROR(VLOOKUP($A13,Data!$1:$1048576,34,FALSE),)</f>
        <v>0</v>
      </c>
      <c r="C13" s="9">
        <f>IFERROR(VLOOKUP($A13,Data!$1:$1048576,2,FALSE),)</f>
        <v>0</v>
      </c>
      <c r="D13" s="9">
        <f>IFERROR(VLOOKUP($A13,Data!$1:$1048576,3,FALSE),)</f>
        <v>0</v>
      </c>
      <c r="E13" s="9">
        <f>IFERROR(VLOOKUP($A13,Data!$1:$1048576,4,FALSE),)</f>
        <v>0</v>
      </c>
      <c r="F13" s="9">
        <f>IFERROR(VLOOKUP($A13,Data!$1:$1048576,6,FALSE),)</f>
        <v>0</v>
      </c>
      <c r="G13" s="9">
        <f>IFERROR(VLOOKUP($A13,Data!$1:$1048576,7,FALSE),)</f>
        <v>0</v>
      </c>
      <c r="H13" s="8">
        <f>IFERROR(VLOOKUP($A13,Data!$1:$1048576,13,FALSE),)</f>
        <v>0</v>
      </c>
      <c r="I13" s="8">
        <f>IFERROR(VLOOKUP($A13,Data!$1:$1048576,14,FALSE),)</f>
        <v>0</v>
      </c>
      <c r="J13" s="8">
        <f>IFERROR(VLOOKUP($A13,Data!$1:$1048576,15,FALSE),)</f>
        <v>0</v>
      </c>
      <c r="K13" s="8">
        <f>IFERROR(VLOOKUP($A13,Data!$1:$1048576,16,FALSE),)</f>
        <v>0</v>
      </c>
      <c r="L13" s="8">
        <f>IFERROR(VLOOKUP($A13,Data!$1:$1048576,17,FALSE),)</f>
        <v>0</v>
      </c>
      <c r="M13" s="8">
        <f>IFERROR(VLOOKUP($A13,Data!$1:$1048576,18,FALSE),)</f>
        <v>0</v>
      </c>
      <c r="N13" s="8">
        <f>IFERROR(VLOOKUP($A13,Data!$1:$1048576,19,FALSE),)</f>
        <v>0</v>
      </c>
      <c r="O13" s="8">
        <f>IFERROR(VLOOKUP($A13,Data!$1:$1048576,20,FALSE),)</f>
        <v>0</v>
      </c>
      <c r="P13" s="8">
        <f>IFERROR(VLOOKUP($A13,Data!$1:$1048576,21,FALSE),)</f>
        <v>0</v>
      </c>
      <c r="Q13" s="8">
        <f>IFERROR(VLOOKUP($A13,Data!$1:$1048576,22,FALSE),)</f>
        <v>0</v>
      </c>
      <c r="R13" s="8">
        <f>IFERROR(VLOOKUP($A13,Data!$1:$1048576,23,FALSE),)</f>
        <v>0</v>
      </c>
      <c r="S13" s="8">
        <f>IFERROR(VLOOKUP($A13,Data!$1:$1048576,24,FALSE),)</f>
        <v>0</v>
      </c>
      <c r="T13" s="8">
        <f>IFERROR(VLOOKUP($A13,Data!$1:$1048576,25,FALSE),)</f>
        <v>0</v>
      </c>
      <c r="U13" s="8">
        <f>IFERROR(VLOOKUP($A13,Data!$1:$1048576,26,FALSE),)</f>
        <v>0</v>
      </c>
      <c r="V13" s="8">
        <f>IFERROR(VLOOKUP($A13,Data!$1:$1048576,27,FALSE),)</f>
        <v>0</v>
      </c>
      <c r="W13" s="8">
        <f>IFERROR(VLOOKUP($A13,Data!$1:$1048576,28,FALSE),)</f>
        <v>0</v>
      </c>
      <c r="X13" s="8">
        <f>IFERROR(VLOOKUP($A13,Data!$1:$1048576,29,FALSE),)</f>
        <v>0</v>
      </c>
      <c r="Y13" s="8">
        <f>IFERROR(VLOOKUP($A13,Data!$1:$1048576,30,FALSE),)</f>
        <v>0</v>
      </c>
      <c r="Z13" s="8">
        <f>IFERROR(VLOOKUP($A13,Data!$1:$1048576,31,FALSE),)</f>
        <v>0</v>
      </c>
      <c r="AA13" s="8">
        <f>IFERROR(VLOOKUP($A13,Data!$1:$1048576,32,FALSE),)</f>
        <v>0</v>
      </c>
      <c r="AB13" s="8">
        <f>IFERROR(VLOOKUP($A13,Data!$1:$1048576,33,FALSE),)</f>
        <v>0</v>
      </c>
    </row>
    <row r="14" spans="1:28" x14ac:dyDescent="0.2">
      <c r="A14" s="10"/>
    </row>
    <row r="17" spans="21:21" x14ac:dyDescent="0.2">
      <c r="U17" s="1"/>
    </row>
    <row r="18" spans="21:21" x14ac:dyDescent="0.2">
      <c r="U18" s="23"/>
    </row>
    <row r="19" spans="21:21" x14ac:dyDescent="0.2">
      <c r="U19" s="23"/>
    </row>
  </sheetData>
  <pageMargins left="0.7" right="0.7" top="0.75" bottom="0.75" header="0.3" footer="0.3"/>
  <pageSetup scale="74" orientation="landscape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2B782-19BE-4E7A-8809-D47A6A5EB975}">
  <sheetPr>
    <tabColor rgb="FF60D0E6"/>
    <pageSetUpPr fitToPage="1"/>
  </sheetPr>
  <dimension ref="A1:AB19"/>
  <sheetViews>
    <sheetView workbookViewId="0">
      <selection activeCell="Q13" sqref="Q13:Q14"/>
    </sheetView>
  </sheetViews>
  <sheetFormatPr defaultColWidth="9.14453125" defaultRowHeight="15" x14ac:dyDescent="0.2"/>
  <cols>
    <col min="1" max="1" width="10.22265625" bestFit="1" customWidth="1"/>
    <col min="2" max="5" width="8.47265625" customWidth="1"/>
    <col min="6" max="6" width="11.703125" bestFit="1" customWidth="1"/>
    <col min="7" max="7" width="16.6796875" bestFit="1" customWidth="1"/>
    <col min="8" max="8" width="12.23828125" hidden="1" customWidth="1"/>
    <col min="9" max="9" width="10.22265625" hidden="1" customWidth="1"/>
    <col min="10" max="10" width="9.68359375" hidden="1" customWidth="1"/>
    <col min="11" max="11" width="8.7421875" hidden="1" customWidth="1"/>
    <col min="12" max="12" width="8.875" hidden="1" customWidth="1"/>
    <col min="13" max="13" width="9.4140625" hidden="1" customWidth="1"/>
    <col min="14" max="14" width="9.953125" hidden="1" customWidth="1"/>
    <col min="15" max="15" width="9.953125" bestFit="1" customWidth="1"/>
    <col min="16" max="16" width="8.47265625" bestFit="1" customWidth="1"/>
    <col min="17" max="17" width="9.4140625" bestFit="1" customWidth="1"/>
    <col min="18" max="19" width="9.4140625" hidden="1" customWidth="1"/>
    <col min="20" max="21" width="8.47265625" hidden="1" customWidth="1"/>
    <col min="22" max="25" width="9.4140625" hidden="1" customWidth="1"/>
    <col min="26" max="28" width="10.4921875" hidden="1" customWidth="1"/>
    <col min="29" max="29" width="9.14453125" customWidth="1"/>
  </cols>
  <sheetData>
    <row r="1" spans="1:28" ht="19.5" thickBot="1" x14ac:dyDescent="0.3">
      <c r="A1" s="7" t="str">
        <f>E4</f>
        <v>Sam</v>
      </c>
      <c r="B1" s="6"/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0.35499999999999998</v>
      </c>
      <c r="C3" s="12"/>
      <c r="D3" s="14"/>
      <c r="E3" s="12"/>
      <c r="F3" s="12"/>
      <c r="G3" s="12"/>
      <c r="H3" s="11">
        <f>'Rain Totals'!H8</f>
        <v>0.08</v>
      </c>
      <c r="I3" s="11">
        <f>'Rain Totals'!I8</f>
        <v>0</v>
      </c>
      <c r="J3" s="11">
        <f>'Rain Totals'!J8</f>
        <v>7.0000000000000007E-2</v>
      </c>
      <c r="K3" s="11">
        <f>'Rain Totals'!K8</f>
        <v>0.16999999999999998</v>
      </c>
      <c r="L3" s="11">
        <f>'Rain Totals'!L8</f>
        <v>3.5000000000000003E-2</v>
      </c>
      <c r="M3" s="11">
        <f>'Rain Totals'!M8</f>
        <v>0</v>
      </c>
      <c r="N3" s="11">
        <f>'Rain Totals'!N8</f>
        <v>0</v>
      </c>
      <c r="O3" s="11">
        <f>'Rain Totals'!O8</f>
        <v>0</v>
      </c>
      <c r="P3" s="11">
        <f>'Rain Totals'!P8</f>
        <v>0</v>
      </c>
      <c r="Q3" s="11">
        <f>'Rain Totals'!Q8</f>
        <v>0</v>
      </c>
      <c r="R3" s="11">
        <f>'Rain Totals'!R8</f>
        <v>0</v>
      </c>
      <c r="S3" s="11">
        <f>'Rain Totals'!S8</f>
        <v>0</v>
      </c>
      <c r="T3" s="11">
        <f>'Rain Totals'!T8</f>
        <v>0</v>
      </c>
      <c r="U3" s="11">
        <f>'Rain Totals'!U8</f>
        <v>0</v>
      </c>
      <c r="V3" s="11">
        <f>'Rain Totals'!V8</f>
        <v>0</v>
      </c>
      <c r="W3" s="11">
        <f>'Rain Totals'!W8</f>
        <v>0</v>
      </c>
      <c r="X3" s="11">
        <f>'Rain Totals'!X8</f>
        <v>0</v>
      </c>
      <c r="Y3" s="11">
        <f>'Rain Totals'!Y8</f>
        <v>0</v>
      </c>
      <c r="Z3" s="11">
        <f>'Rain Totals'!Z8</f>
        <v>0</v>
      </c>
      <c r="AA3" s="11">
        <f>'Rain Totals'!AA8</f>
        <v>0</v>
      </c>
      <c r="AB3" s="11">
        <f>'Rain Totals'!AB8</f>
        <v>0</v>
      </c>
    </row>
    <row r="4" spans="1:28" x14ac:dyDescent="0.2">
      <c r="A4" s="8" t="str">
        <f>Data!A505</f>
        <v>.ET 50</v>
      </c>
      <c r="B4" s="9">
        <f>IFERROR(VLOOKUP($A4,Data!$1:$1048576,34,FALSE),)</f>
        <v>28.220000000000002</v>
      </c>
      <c r="C4" s="9" t="str">
        <f>IFERROR(VLOOKUP($A4,Data!$1:$1048576,2,FALSE),)</f>
        <v>Hamer</v>
      </c>
      <c r="D4" s="9" t="str">
        <f>IFERROR(VLOOKUP($A4,Data!$1:$1048576,3,FALSE),)</f>
        <v>50</v>
      </c>
      <c r="E4" s="9" t="str">
        <f>IFERROR(VLOOKUP($A4,Data!$1:$1048576,4,FALSE),)</f>
        <v>Sam</v>
      </c>
      <c r="F4" s="9" t="str">
        <f>IFERROR(VLOOKUP($A4,Data!$1:$1048576,6,FALSE),)</f>
        <v>Potatoes</v>
      </c>
      <c r="G4" s="9">
        <f>IFERROR(VLOOKUP($A4,Data!$1:$1048576,7,FALSE),)</f>
        <v>296</v>
      </c>
      <c r="H4" s="8">
        <f>IFERROR(VLOOKUP($A4,Data!$1:$1048576,13,FALSE),)</f>
        <v>0.7</v>
      </c>
      <c r="I4" s="8">
        <f>IFERROR(VLOOKUP($A4,Data!$1:$1048576,14,FALSE),)</f>
        <v>1.0599999999999994</v>
      </c>
      <c r="J4" s="8">
        <f>IFERROR(VLOOKUP($A4,Data!$1:$1048576,15,FALSE),)</f>
        <v>1.4300000000000002</v>
      </c>
      <c r="K4" s="8">
        <f>IFERROR(VLOOKUP($A4,Data!$1:$1048576,16,FALSE),)</f>
        <v>1.5700000000000007</v>
      </c>
      <c r="L4" s="8">
        <f>IFERROR(VLOOKUP($A4,Data!$1:$1048576,17,FALSE),)</f>
        <v>1.7800000000000002</v>
      </c>
      <c r="M4" s="8">
        <f>IFERROR(VLOOKUP($A4,Data!$1:$1048576,18,FALSE),)</f>
        <v>2.3199999999999994</v>
      </c>
      <c r="N4" s="8">
        <f>IFERROR(VLOOKUP($A4,Data!$1:$1048576,19,FALSE),)</f>
        <v>1.3399999999999999</v>
      </c>
      <c r="O4" s="8">
        <f>IFERROR(VLOOKUP($A4,Data!$1:$1048576,20,FALSE),)</f>
        <v>2.5099999999999998</v>
      </c>
      <c r="P4" s="8">
        <f>IFERROR(VLOOKUP($A4,Data!$1:$1048576,21,FALSE),)</f>
        <v>2.3499999999999979</v>
      </c>
      <c r="Q4" s="8">
        <f>IFERROR(VLOOKUP($A4,Data!$1:$1048576,22,FALSE),)</f>
        <v>2.1799999999999997</v>
      </c>
      <c r="R4" s="8">
        <f>IFERROR(VLOOKUP($A4,Data!$1:$1048576,23,FALSE),)</f>
        <v>1.8999999999999986</v>
      </c>
      <c r="S4" s="8">
        <f>IFERROR(VLOOKUP($A4,Data!$1:$1048576,24,FALSE),)</f>
        <v>2.0700000000000003</v>
      </c>
      <c r="T4" s="8">
        <f>IFERROR(VLOOKUP($A4,Data!$1:$1048576,25,FALSE),)</f>
        <v>1.8800000000000026</v>
      </c>
      <c r="U4" s="8">
        <f>IFERROR(VLOOKUP($A4,Data!$1:$1048576,26,FALSE),)</f>
        <v>1.6699999999999982</v>
      </c>
      <c r="V4" s="8">
        <f>IFERROR(VLOOKUP($A4,Data!$1:$1048576,27,FALSE),)</f>
        <v>1.3100000000000023</v>
      </c>
      <c r="W4" s="8">
        <f>IFERROR(VLOOKUP($A4,Data!$1:$1048576,28,FALSE),)</f>
        <v>0.80000000000000071</v>
      </c>
      <c r="X4" s="8">
        <f>IFERROR(VLOOKUP($A4,Data!$1:$1048576,29,FALSE),)</f>
        <v>1.0400000000000027</v>
      </c>
      <c r="Y4" s="8">
        <f>IFERROR(VLOOKUP($A4,Data!$1:$1048576,30,FALSE),)</f>
        <v>0</v>
      </c>
      <c r="Z4" s="8">
        <f>IFERROR(VLOOKUP($A4,Data!$1:$1048576,31,FALSE),)</f>
        <v>0</v>
      </c>
      <c r="AA4" s="8">
        <f>IFERROR(VLOOKUP($A4,Data!$1:$1048576,32,FALSE),)</f>
        <v>0</v>
      </c>
      <c r="AB4" s="8">
        <f>IFERROR(VLOOKUP($A4,Data!$1:$1048576,33,FALSE),)</f>
        <v>0</v>
      </c>
    </row>
    <row r="5" spans="1:28" x14ac:dyDescent="0.2">
      <c r="A5" s="8">
        <f>Data!A506</f>
        <v>358</v>
      </c>
      <c r="B5" s="9">
        <f>IFERROR(VLOOKUP($A5,Data!$1:$1048576,34,FALSE),)</f>
        <v>25.44</v>
      </c>
      <c r="C5" s="9" t="str">
        <f>IFERROR(VLOOKUP($A5,Data!$1:$1048576,2,FALSE),)</f>
        <v>Hamer</v>
      </c>
      <c r="D5" s="9" t="str">
        <f>IFERROR(VLOOKUP($A5,Data!$1:$1048576,3,FALSE),)</f>
        <v>50</v>
      </c>
      <c r="E5" s="9" t="str">
        <f>IFERROR(VLOOKUP($A5,Data!$1:$1048576,4,FALSE),)</f>
        <v>Sam</v>
      </c>
      <c r="F5" s="9" t="str">
        <f>IFERROR(VLOOKUP($A5,Data!$1:$1048576,6,FALSE),)</f>
        <v>Potatoes</v>
      </c>
      <c r="G5" s="9">
        <f>IFERROR(VLOOKUP($A5,Data!$1:$1048576,7,FALSE),)</f>
        <v>296</v>
      </c>
      <c r="H5" s="8" t="str">
        <f>IFERROR(VLOOKUP($A5,Data!$1:$1048576,13,FALSE),)</f>
        <v/>
      </c>
      <c r="I5" s="8">
        <f>IFERROR(VLOOKUP($A5,Data!$1:$1048576,14,FALSE),)</f>
        <v>1.71</v>
      </c>
      <c r="J5" s="8">
        <f>IFERROR(VLOOKUP($A5,Data!$1:$1048576,15,FALSE),)</f>
        <v>1.83</v>
      </c>
      <c r="K5" s="8">
        <f>IFERROR(VLOOKUP($A5,Data!$1:$1048576,16,FALSE),)</f>
        <v>4.01</v>
      </c>
      <c r="L5" s="8">
        <f>IFERROR(VLOOKUP($A5,Data!$1:$1048576,17,FALSE),)</f>
        <v>2.5099999999999998</v>
      </c>
      <c r="M5" s="8">
        <f>IFERROR(VLOOKUP($A5,Data!$1:$1048576,18,FALSE),)</f>
        <v>2.6999999999999993</v>
      </c>
      <c r="N5" s="8">
        <f>IFERROR(VLOOKUP($A5,Data!$1:$1048576,19,FALSE),)</f>
        <v>2.4100000000000019</v>
      </c>
      <c r="O5" s="8">
        <f>IFERROR(VLOOKUP($A5,Data!$1:$1048576,20,FALSE),)</f>
        <v>2.1899999999999977</v>
      </c>
      <c r="P5" s="8">
        <f>IFERROR(VLOOKUP($A5,Data!$1:$1048576,21,FALSE),)</f>
        <v>1.8800000000000026</v>
      </c>
      <c r="Q5" s="8">
        <f>IFERROR(VLOOKUP($A5,Data!$1:$1048576,22,FALSE),)</f>
        <v>2.0799999999999983</v>
      </c>
      <c r="R5" s="8">
        <f>IFERROR(VLOOKUP($A5,Data!$1:$1048576,23,FALSE),)</f>
        <v>0.55999999999999872</v>
      </c>
      <c r="S5" s="8">
        <f>IFERROR(VLOOKUP($A5,Data!$1:$1048576,24,FALSE),)</f>
        <v>0.83000000000000185</v>
      </c>
      <c r="T5" s="8">
        <f>IFERROR(VLOOKUP($A5,Data!$1:$1048576,25,FALSE),)</f>
        <v>0.96999999999999886</v>
      </c>
      <c r="U5" s="8">
        <f>IFERROR(VLOOKUP($A5,Data!$1:$1048576,26,FALSE),)</f>
        <v>0</v>
      </c>
      <c r="V5" s="8">
        <f>IFERROR(VLOOKUP($A5,Data!$1:$1048576,27,FALSE),)</f>
        <v>0</v>
      </c>
      <c r="W5" s="8">
        <f>IFERROR(VLOOKUP($A5,Data!$1:$1048576,28,FALSE),)</f>
        <v>0</v>
      </c>
      <c r="X5" s="8">
        <f>IFERROR(VLOOKUP($A5,Data!$1:$1048576,29,FALSE),)</f>
        <v>0.74000000000000199</v>
      </c>
      <c r="Y5" s="8">
        <f>IFERROR(VLOOKUP($A5,Data!$1:$1048576,30,FALSE),)</f>
        <v>0</v>
      </c>
      <c r="Z5" s="8">
        <f>IFERROR(VLOOKUP($A5,Data!$1:$1048576,31,FALSE),)</f>
        <v>0</v>
      </c>
      <c r="AA5" s="8">
        <f>IFERROR(VLOOKUP($A5,Data!$1:$1048576,32,FALSE),)</f>
        <v>0</v>
      </c>
      <c r="AB5" s="8">
        <f>IFERROR(VLOOKUP($A5,Data!$1:$1048576,33,FALSE),)</f>
        <v>0</v>
      </c>
    </row>
    <row r="6" spans="1:28" x14ac:dyDescent="0.2">
      <c r="A6" s="8">
        <f>Data!A507</f>
        <v>359</v>
      </c>
      <c r="B6" s="9">
        <f>IFERROR(VLOOKUP($A6,Data!$1:$1048576,34,FALSE),)</f>
        <v>25.45</v>
      </c>
      <c r="C6" s="9" t="str">
        <f>IFERROR(VLOOKUP($A6,Data!$1:$1048576,2,FALSE),)</f>
        <v>Hamer</v>
      </c>
      <c r="D6" s="9" t="str">
        <f>IFERROR(VLOOKUP($A6,Data!$1:$1048576,3,FALSE),)</f>
        <v>50</v>
      </c>
      <c r="E6" s="9" t="str">
        <f>IFERROR(VLOOKUP($A6,Data!$1:$1048576,4,FALSE),)</f>
        <v>Sam</v>
      </c>
      <c r="F6" s="9" t="str">
        <f>IFERROR(VLOOKUP($A6,Data!$1:$1048576,6,FALSE),)</f>
        <v>Potatoes</v>
      </c>
      <c r="G6" s="9">
        <f>IFERROR(VLOOKUP($A6,Data!$1:$1048576,7,FALSE),)</f>
        <v>296</v>
      </c>
      <c r="H6" s="8" t="str">
        <f>IFERROR(VLOOKUP($A6,Data!$1:$1048576,13,FALSE),)</f>
        <v/>
      </c>
      <c r="I6" s="8">
        <f>IFERROR(VLOOKUP($A6,Data!$1:$1048576,14,FALSE),)</f>
        <v>1.67</v>
      </c>
      <c r="J6" s="8">
        <f>IFERROR(VLOOKUP($A6,Data!$1:$1048576,15,FALSE),)</f>
        <v>1.77</v>
      </c>
      <c r="K6" s="8">
        <f>IFERROR(VLOOKUP($A6,Data!$1:$1048576,16,FALSE),)</f>
        <v>3.91</v>
      </c>
      <c r="L6" s="8">
        <f>IFERROR(VLOOKUP($A6,Data!$1:$1048576,17,FALSE),)</f>
        <v>2.5700000000000003</v>
      </c>
      <c r="M6" s="8">
        <f>IFERROR(VLOOKUP($A6,Data!$1:$1048576,18,FALSE),)</f>
        <v>2.67</v>
      </c>
      <c r="N6" s="8">
        <f>IFERROR(VLOOKUP($A6,Data!$1:$1048576,19,FALSE),)</f>
        <v>2.34</v>
      </c>
      <c r="O6" s="8">
        <f>IFERROR(VLOOKUP($A6,Data!$1:$1048576,20,FALSE),)</f>
        <v>2.1899999999999995</v>
      </c>
      <c r="P6" s="8">
        <f>IFERROR(VLOOKUP($A6,Data!$1:$1048576,21,FALSE),)</f>
        <v>1.9100000000000001</v>
      </c>
      <c r="Q6" s="8">
        <f>IFERROR(VLOOKUP($A6,Data!$1:$1048576,22,FALSE),)</f>
        <v>2.1900000000000013</v>
      </c>
      <c r="R6" s="8">
        <f>IFERROR(VLOOKUP($A6,Data!$1:$1048576,23,FALSE),)</f>
        <v>0.56999999999999673</v>
      </c>
      <c r="S6" s="8">
        <f>IFERROR(VLOOKUP($A6,Data!$1:$1048576,24,FALSE),)</f>
        <v>0.84000000000000341</v>
      </c>
      <c r="T6" s="8">
        <f>IFERROR(VLOOKUP($A6,Data!$1:$1048576,25,FALSE),)</f>
        <v>0.97999999999999687</v>
      </c>
      <c r="U6" s="8">
        <f>IFERROR(VLOOKUP($A6,Data!$1:$1048576,26,FALSE),)</f>
        <v>0</v>
      </c>
      <c r="V6" s="8">
        <f>IFERROR(VLOOKUP($A6,Data!$1:$1048576,27,FALSE),)</f>
        <v>0</v>
      </c>
      <c r="W6" s="8">
        <f>IFERROR(VLOOKUP($A6,Data!$1:$1048576,28,FALSE),)</f>
        <v>0</v>
      </c>
      <c r="X6" s="8">
        <f>IFERROR(VLOOKUP($A6,Data!$1:$1048576,29,FALSE),)</f>
        <v>0.80000000000000071</v>
      </c>
      <c r="Y6" s="8">
        <f>IFERROR(VLOOKUP($A6,Data!$1:$1048576,30,FALSE),)</f>
        <v>0</v>
      </c>
      <c r="Z6" s="8">
        <f>IFERROR(VLOOKUP($A6,Data!$1:$1048576,31,FALSE),)</f>
        <v>0</v>
      </c>
      <c r="AA6" s="8">
        <f>IFERROR(VLOOKUP($A6,Data!$1:$1048576,32,FALSE),)</f>
        <v>0</v>
      </c>
      <c r="AB6" s="8">
        <f>IFERROR(VLOOKUP($A6,Data!$1:$1048576,33,FALSE),)</f>
        <v>0</v>
      </c>
    </row>
    <row r="7" spans="1:28" x14ac:dyDescent="0.2">
      <c r="A7" s="8">
        <f>Data!A508</f>
        <v>239</v>
      </c>
      <c r="B7" s="9">
        <f>IFERROR(VLOOKUP($A7,Data!$1:$1048576,34,FALSE),)</f>
        <v>19.72</v>
      </c>
      <c r="C7" s="9" t="str">
        <f>IFERROR(VLOOKUP($A7,Data!$1:$1048576,2,FALSE),)</f>
        <v>Hamer</v>
      </c>
      <c r="D7" s="9" t="str">
        <f>IFERROR(VLOOKUP($A7,Data!$1:$1048576,3,FALSE),)</f>
        <v>50</v>
      </c>
      <c r="E7" s="9" t="str">
        <f>IFERROR(VLOOKUP($A7,Data!$1:$1048576,4,FALSE),)</f>
        <v>Sam</v>
      </c>
      <c r="F7" s="9" t="str">
        <f>IFERROR(VLOOKUP($A7,Data!$1:$1048576,6,FALSE),)</f>
        <v>Potatoes</v>
      </c>
      <c r="G7" s="9">
        <f>IFERROR(VLOOKUP($A7,Data!$1:$1048576,7,FALSE),)</f>
        <v>296</v>
      </c>
      <c r="H7" s="8" t="str">
        <f>IFERROR(VLOOKUP($A7,Data!$1:$1048576,13,FALSE),)</f>
        <v/>
      </c>
      <c r="I7" s="8">
        <f>IFERROR(VLOOKUP($A7,Data!$1:$1048576,14,FALSE),)</f>
        <v>1.51</v>
      </c>
      <c r="J7" s="8">
        <f>IFERROR(VLOOKUP($A7,Data!$1:$1048576,15,FALSE),)</f>
        <v>1.47</v>
      </c>
      <c r="K7" s="8">
        <f>IFERROR(VLOOKUP($A7,Data!$1:$1048576,16,FALSE),)</f>
        <v>4.41</v>
      </c>
      <c r="L7" s="8">
        <f>IFERROR(VLOOKUP($A7,Data!$1:$1048576,17,FALSE),)</f>
        <v>1.9500000000000011</v>
      </c>
      <c r="M7" s="8">
        <f>IFERROR(VLOOKUP($A7,Data!$1:$1048576,18,FALSE),)</f>
        <v>2.6599999999999984</v>
      </c>
      <c r="N7" s="8">
        <f>IFERROR(VLOOKUP($A7,Data!$1:$1048576,19,FALSE),)</f>
        <v>2.8000000000000007</v>
      </c>
      <c r="O7" s="8">
        <f>IFERROR(VLOOKUP($A7,Data!$1:$1048576,20,FALSE),)</f>
        <v>-1.9900000000000002</v>
      </c>
      <c r="P7" s="8">
        <f>IFERROR(VLOOKUP($A7,Data!$1:$1048576,21,FALSE),)</f>
        <v>2</v>
      </c>
      <c r="Q7" s="8">
        <f>IFERROR(VLOOKUP($A7,Data!$1:$1048576,22,FALSE),)</f>
        <v>2.0099999999999998</v>
      </c>
      <c r="R7" s="8">
        <f>IFERROR(VLOOKUP($A7,Data!$1:$1048576,23,FALSE),)</f>
        <v>0.16000000000000014</v>
      </c>
      <c r="S7" s="8">
        <f>IFERROR(VLOOKUP($A7,Data!$1:$1048576,24,FALSE),)</f>
        <v>0.89000000000000057</v>
      </c>
      <c r="T7" s="8">
        <f>IFERROR(VLOOKUP($A7,Data!$1:$1048576,25,FALSE),)</f>
        <v>0.78000000000000114</v>
      </c>
      <c r="U7" s="8">
        <f>IFERROR(VLOOKUP($A7,Data!$1:$1048576,26,FALSE),)</f>
        <v>0.16000000000000014</v>
      </c>
      <c r="V7" s="8">
        <f>IFERROR(VLOOKUP($A7,Data!$1:$1048576,27,FALSE),)</f>
        <v>0.42999999999999972</v>
      </c>
      <c r="W7" s="8">
        <f>IFERROR(VLOOKUP($A7,Data!$1:$1048576,28,FALSE),)</f>
        <v>0</v>
      </c>
      <c r="X7" s="8">
        <f>IFERROR(VLOOKUP($A7,Data!$1:$1048576,29,FALSE),)</f>
        <v>0.43999999999999773</v>
      </c>
      <c r="Y7" s="8">
        <f>IFERROR(VLOOKUP($A7,Data!$1:$1048576,30,FALSE),)</f>
        <v>0</v>
      </c>
      <c r="Z7" s="8">
        <f>IFERROR(VLOOKUP($A7,Data!$1:$1048576,31,FALSE),)</f>
        <v>0</v>
      </c>
      <c r="AA7" s="8">
        <f>IFERROR(VLOOKUP($A7,Data!$1:$1048576,32,FALSE),)</f>
        <v>0</v>
      </c>
      <c r="AB7" s="8">
        <f>IFERROR(VLOOKUP($A7,Data!$1:$1048576,33,FALSE),)</f>
        <v>0</v>
      </c>
    </row>
    <row r="8" spans="1:28" x14ac:dyDescent="0.2">
      <c r="A8" s="8" t="str">
        <f>Data!A509</f>
        <v>Bybee- NW</v>
      </c>
      <c r="B8" s="9">
        <f>IFERROR(VLOOKUP($A8,Data!$1:$1048576,34,FALSE),)</f>
        <v>22.54</v>
      </c>
      <c r="C8" s="9" t="str">
        <f>IFERROR(VLOOKUP($A8,Data!$1:$1048576,2,FALSE),)</f>
        <v>Hamer</v>
      </c>
      <c r="D8" s="9" t="str">
        <f>IFERROR(VLOOKUP($A8,Data!$1:$1048576,3,FALSE),)</f>
        <v>50</v>
      </c>
      <c r="E8" s="9" t="str">
        <f>IFERROR(VLOOKUP($A8,Data!$1:$1048576,4,FALSE),)</f>
        <v>Sam</v>
      </c>
      <c r="F8" s="9" t="str">
        <f>IFERROR(VLOOKUP($A8,Data!$1:$1048576,6,FALSE),)</f>
        <v>Potatoes</v>
      </c>
      <c r="G8" s="9" t="str">
        <f>IFERROR(VLOOKUP($A8,Data!$1:$1048576,7,FALSE),)</f>
        <v>Norkotahs</v>
      </c>
      <c r="H8" s="8" t="str">
        <f>IFERROR(VLOOKUP($A8,Data!$1:$1048576,13,FALSE),)</f>
        <v/>
      </c>
      <c r="I8" s="8">
        <f>IFERROR(VLOOKUP($A8,Data!$1:$1048576,14,FALSE),)</f>
        <v>1.93</v>
      </c>
      <c r="J8" s="8">
        <f>IFERROR(VLOOKUP($A8,Data!$1:$1048576,15,FALSE),)</f>
        <v>1.59</v>
      </c>
      <c r="K8" s="8">
        <f>IFERROR(VLOOKUP($A8,Data!$1:$1048576,16,FALSE),)</f>
        <v>3.26</v>
      </c>
      <c r="L8" s="8">
        <f>IFERROR(VLOOKUP($A8,Data!$1:$1048576,17,FALSE),)</f>
        <v>2.2600000000000007</v>
      </c>
      <c r="M8" s="8">
        <f>IFERROR(VLOOKUP($A8,Data!$1:$1048576,18,FALSE),)</f>
        <v>2.16</v>
      </c>
      <c r="N8" s="8">
        <f>IFERROR(VLOOKUP($A8,Data!$1:$1048576,19,FALSE),)</f>
        <v>2.08</v>
      </c>
      <c r="O8" s="8">
        <f>IFERROR(VLOOKUP($A8,Data!$1:$1048576,20,FALSE),)</f>
        <v>1.7999999999999989</v>
      </c>
      <c r="P8" s="8">
        <f>IFERROR(VLOOKUP($A8,Data!$1:$1048576,21,FALSE),)</f>
        <v>1.3200000000000003</v>
      </c>
      <c r="Q8" s="8">
        <f>IFERROR(VLOOKUP($A8,Data!$1:$1048576,22,FALSE),)</f>
        <v>1.870000000000001</v>
      </c>
      <c r="R8" s="8">
        <f>IFERROR(VLOOKUP($A8,Data!$1:$1048576,23,FALSE),)</f>
        <v>0.71999999999999886</v>
      </c>
      <c r="S8" s="8">
        <f>IFERROR(VLOOKUP($A8,Data!$1:$1048576,24,FALSE),)</f>
        <v>0.51000000000000156</v>
      </c>
      <c r="T8" s="8">
        <f>IFERROR(VLOOKUP($A8,Data!$1:$1048576,25,FALSE),)</f>
        <v>1.1699999999999982</v>
      </c>
      <c r="U8" s="8">
        <f>IFERROR(VLOOKUP($A8,Data!$1:$1048576,26,FALSE),)</f>
        <v>0</v>
      </c>
      <c r="V8" s="8">
        <f>IFERROR(VLOOKUP($A8,Data!$1:$1048576,27,FALSE),)</f>
        <v>0</v>
      </c>
      <c r="W8" s="8">
        <f>IFERROR(VLOOKUP($A8,Data!$1:$1048576,28,FALSE),)</f>
        <v>0</v>
      </c>
      <c r="X8" s="8">
        <f>IFERROR(VLOOKUP($A8,Data!$1:$1048576,29,FALSE),)</f>
        <v>1.3399999999999999</v>
      </c>
      <c r="Y8" s="8">
        <f>IFERROR(VLOOKUP($A8,Data!$1:$1048576,30,FALSE),)</f>
        <v>0</v>
      </c>
      <c r="Z8" s="8">
        <f>IFERROR(VLOOKUP($A8,Data!$1:$1048576,31,FALSE),)</f>
        <v>0</v>
      </c>
      <c r="AA8" s="8">
        <f>IFERROR(VLOOKUP($A8,Data!$1:$1048576,32,FALSE),)</f>
        <v>0</v>
      </c>
      <c r="AB8" s="8">
        <f>IFERROR(VLOOKUP($A8,Data!$1:$1048576,33,FALSE),)</f>
        <v>0</v>
      </c>
    </row>
    <row r="9" spans="1:28" hidden="1" x14ac:dyDescent="0.2">
      <c r="A9" s="8">
        <f>Data!A510</f>
        <v>0</v>
      </c>
      <c r="B9" s="9">
        <f>IFERROR(VLOOKUP($A9,Data!$1:$1048576,34,FALSE),)</f>
        <v>0</v>
      </c>
      <c r="C9" s="9">
        <f>IFERROR(VLOOKUP($A9,Data!$1:$1048576,2,FALSE),)</f>
        <v>0</v>
      </c>
      <c r="D9" s="9">
        <f>IFERROR(VLOOKUP($A9,Data!$1:$1048576,3,FALSE),)</f>
        <v>0</v>
      </c>
      <c r="E9" s="9">
        <f>IFERROR(VLOOKUP($A9,Data!$1:$1048576,4,FALSE),)</f>
        <v>0</v>
      </c>
      <c r="F9" s="9">
        <f>IFERROR(VLOOKUP($A9,Data!$1:$1048576,6,FALSE),)</f>
        <v>0</v>
      </c>
      <c r="G9" s="9">
        <f>IFERROR(VLOOKUP($A9,Data!$1:$1048576,7,FALSE),)</f>
        <v>0</v>
      </c>
      <c r="H9" s="8">
        <f>IFERROR(VLOOKUP($A9,Data!$1:$1048576,13,FALSE),)</f>
        <v>0</v>
      </c>
      <c r="I9" s="8">
        <f>IFERROR(VLOOKUP($A9,Data!$1:$1048576,14,FALSE),)</f>
        <v>0</v>
      </c>
      <c r="J9" s="8">
        <f>IFERROR(VLOOKUP($A9,Data!$1:$1048576,15,FALSE),)</f>
        <v>0</v>
      </c>
      <c r="K9" s="8">
        <f>IFERROR(VLOOKUP($A9,Data!$1:$1048576,16,FALSE),)</f>
        <v>0</v>
      </c>
      <c r="L9" s="8">
        <f>IFERROR(VLOOKUP($A9,Data!$1:$1048576,17,FALSE),)</f>
        <v>0</v>
      </c>
      <c r="M9" s="8">
        <f>IFERROR(VLOOKUP($A9,Data!$1:$1048576,18,FALSE),)</f>
        <v>0</v>
      </c>
      <c r="N9" s="8">
        <f>IFERROR(VLOOKUP($A9,Data!$1:$1048576,19,FALSE),)</f>
        <v>0</v>
      </c>
      <c r="O9" s="8">
        <f>IFERROR(VLOOKUP($A9,Data!$1:$1048576,20,FALSE),)</f>
        <v>0</v>
      </c>
      <c r="P9" s="8">
        <f>IFERROR(VLOOKUP($A9,Data!$1:$1048576,21,FALSE),)</f>
        <v>0</v>
      </c>
      <c r="Q9" s="8">
        <f>IFERROR(VLOOKUP($A9,Data!$1:$1048576,22,FALSE),)</f>
        <v>0</v>
      </c>
      <c r="R9" s="8">
        <f>IFERROR(VLOOKUP($A9,Data!$1:$1048576,23,FALSE),)</f>
        <v>0</v>
      </c>
      <c r="S9" s="8">
        <f>IFERROR(VLOOKUP($A9,Data!$1:$1048576,24,FALSE),)</f>
        <v>0</v>
      </c>
      <c r="T9" s="8">
        <f>IFERROR(VLOOKUP($A9,Data!$1:$1048576,25,FALSE),)</f>
        <v>0</v>
      </c>
      <c r="U9" s="8">
        <f>IFERROR(VLOOKUP($A9,Data!$1:$1048576,26,FALSE),)</f>
        <v>0</v>
      </c>
      <c r="V9" s="8">
        <f>IFERROR(VLOOKUP($A9,Data!$1:$1048576,27,FALSE),)</f>
        <v>0</v>
      </c>
      <c r="W9" s="8">
        <f>IFERROR(VLOOKUP($A9,Data!$1:$1048576,28,FALSE),)</f>
        <v>0</v>
      </c>
      <c r="X9" s="8">
        <f>IFERROR(VLOOKUP($A9,Data!$1:$1048576,29,FALSE),)</f>
        <v>0</v>
      </c>
      <c r="Y9" s="8">
        <f>IFERROR(VLOOKUP($A9,Data!$1:$1048576,30,FALSE),)</f>
        <v>0</v>
      </c>
      <c r="Z9" s="8">
        <f>IFERROR(VLOOKUP($A9,Data!$1:$1048576,31,FALSE),)</f>
        <v>0</v>
      </c>
      <c r="AA9" s="8">
        <f>IFERROR(VLOOKUP($A9,Data!$1:$1048576,32,FALSE),)</f>
        <v>0</v>
      </c>
      <c r="AB9" s="8">
        <f>IFERROR(VLOOKUP($A9,Data!$1:$1048576,33,FALSE),)</f>
        <v>0</v>
      </c>
    </row>
    <row r="10" spans="1:28" hidden="1" x14ac:dyDescent="0.2">
      <c r="A10" s="8">
        <f>Data!A511</f>
        <v>0</v>
      </c>
      <c r="B10" s="9">
        <f>IFERROR(VLOOKUP($A10,Data!$1:$1048576,34,FALSE),)</f>
        <v>0</v>
      </c>
      <c r="C10" s="9">
        <f>IFERROR(VLOOKUP($A10,Data!$1:$1048576,2,FALSE),)</f>
        <v>0</v>
      </c>
      <c r="D10" s="9">
        <f>IFERROR(VLOOKUP($A10,Data!$1:$1048576,3,FALSE),)</f>
        <v>0</v>
      </c>
      <c r="E10" s="9">
        <f>IFERROR(VLOOKUP($A10,Data!$1:$1048576,4,FALSE),)</f>
        <v>0</v>
      </c>
      <c r="F10" s="9">
        <f>IFERROR(VLOOKUP($A10,Data!$1:$1048576,6,FALSE),)</f>
        <v>0</v>
      </c>
      <c r="G10" s="9">
        <f>IFERROR(VLOOKUP($A10,Data!$1:$1048576,7,FALSE),)</f>
        <v>0</v>
      </c>
      <c r="H10" s="8">
        <f>IFERROR(VLOOKUP($A10,Data!$1:$1048576,13,FALSE),)</f>
        <v>0</v>
      </c>
      <c r="I10" s="8">
        <f>IFERROR(VLOOKUP($A10,Data!$1:$1048576,14,FALSE),)</f>
        <v>0</v>
      </c>
      <c r="J10" s="8">
        <f>IFERROR(VLOOKUP($A10,Data!$1:$1048576,15,FALSE),)</f>
        <v>0</v>
      </c>
      <c r="K10" s="8">
        <f>IFERROR(VLOOKUP($A10,Data!$1:$1048576,16,FALSE),)</f>
        <v>0</v>
      </c>
      <c r="L10" s="8">
        <f>IFERROR(VLOOKUP($A10,Data!$1:$1048576,17,FALSE),)</f>
        <v>0</v>
      </c>
      <c r="M10" s="8">
        <f>IFERROR(VLOOKUP($A10,Data!$1:$1048576,18,FALSE),)</f>
        <v>0</v>
      </c>
      <c r="N10" s="8">
        <f>IFERROR(VLOOKUP($A10,Data!$1:$1048576,19,FALSE),)</f>
        <v>0</v>
      </c>
      <c r="O10" s="8">
        <f>IFERROR(VLOOKUP($A10,Data!$1:$1048576,20,FALSE),)</f>
        <v>0</v>
      </c>
      <c r="P10" s="8">
        <f>IFERROR(VLOOKUP($A10,Data!$1:$1048576,21,FALSE),)</f>
        <v>0</v>
      </c>
      <c r="Q10" s="8">
        <f>IFERROR(VLOOKUP($A10,Data!$1:$1048576,22,FALSE),)</f>
        <v>0</v>
      </c>
      <c r="R10" s="8">
        <f>IFERROR(VLOOKUP($A10,Data!$1:$1048576,23,FALSE),)</f>
        <v>0</v>
      </c>
      <c r="S10" s="8">
        <f>IFERROR(VLOOKUP($A10,Data!$1:$1048576,24,FALSE),)</f>
        <v>0</v>
      </c>
      <c r="T10" s="8">
        <f>IFERROR(VLOOKUP($A10,Data!$1:$1048576,25,FALSE),)</f>
        <v>0</v>
      </c>
      <c r="U10" s="8">
        <f>IFERROR(VLOOKUP($A10,Data!$1:$1048576,26,FALSE),)</f>
        <v>0</v>
      </c>
      <c r="V10" s="8">
        <f>IFERROR(VLOOKUP($A10,Data!$1:$1048576,27,FALSE),)</f>
        <v>0</v>
      </c>
      <c r="W10" s="8">
        <f>IFERROR(VLOOKUP($A10,Data!$1:$1048576,28,FALSE),)</f>
        <v>0</v>
      </c>
      <c r="X10" s="8">
        <f>IFERROR(VLOOKUP($A10,Data!$1:$1048576,29,FALSE),)</f>
        <v>0</v>
      </c>
      <c r="Y10" s="8">
        <f>IFERROR(VLOOKUP($A10,Data!$1:$1048576,30,FALSE),)</f>
        <v>0</v>
      </c>
      <c r="Z10" s="8">
        <f>IFERROR(VLOOKUP($A10,Data!$1:$1048576,31,FALSE),)</f>
        <v>0</v>
      </c>
      <c r="AA10" s="8">
        <f>IFERROR(VLOOKUP($A10,Data!$1:$1048576,32,FALSE),)</f>
        <v>0</v>
      </c>
      <c r="AB10" s="8">
        <f>IFERROR(VLOOKUP($A10,Data!$1:$1048576,33,FALSE),)</f>
        <v>0</v>
      </c>
    </row>
    <row r="11" spans="1:28" hidden="1" x14ac:dyDescent="0.2">
      <c r="A11" s="8">
        <f>Data!A512</f>
        <v>0</v>
      </c>
      <c r="B11" s="9">
        <f>IFERROR(VLOOKUP($A11,Data!$1:$1048576,34,FALSE),)</f>
        <v>0</v>
      </c>
      <c r="C11" s="9">
        <f>IFERROR(VLOOKUP($A11,Data!$1:$1048576,2,FALSE),)</f>
        <v>0</v>
      </c>
      <c r="D11" s="9">
        <f>IFERROR(VLOOKUP($A11,Data!$1:$1048576,3,FALSE),)</f>
        <v>0</v>
      </c>
      <c r="E11" s="9">
        <f>IFERROR(VLOOKUP($A11,Data!$1:$1048576,4,FALSE),)</f>
        <v>0</v>
      </c>
      <c r="F11" s="9">
        <f>IFERROR(VLOOKUP($A11,Data!$1:$1048576,6,FALSE),)</f>
        <v>0</v>
      </c>
      <c r="G11" s="9">
        <f>IFERROR(VLOOKUP($A11,Data!$1:$1048576,7,FALSE),)</f>
        <v>0</v>
      </c>
      <c r="H11" s="8">
        <f>IFERROR(VLOOKUP($A11,Data!$1:$1048576,13,FALSE),)</f>
        <v>0</v>
      </c>
      <c r="I11" s="8">
        <f>IFERROR(VLOOKUP($A11,Data!$1:$1048576,14,FALSE),)</f>
        <v>0</v>
      </c>
      <c r="J11" s="8">
        <f>IFERROR(VLOOKUP($A11,Data!$1:$1048576,15,FALSE),)</f>
        <v>0</v>
      </c>
      <c r="K11" s="8">
        <f>IFERROR(VLOOKUP($A11,Data!$1:$1048576,16,FALSE),)</f>
        <v>0</v>
      </c>
      <c r="L11" s="8">
        <f>IFERROR(VLOOKUP($A11,Data!$1:$1048576,17,FALSE),)</f>
        <v>0</v>
      </c>
      <c r="M11" s="8">
        <f>IFERROR(VLOOKUP($A11,Data!$1:$1048576,18,FALSE),)</f>
        <v>0</v>
      </c>
      <c r="N11" s="8">
        <f>IFERROR(VLOOKUP($A11,Data!$1:$1048576,19,FALSE),)</f>
        <v>0</v>
      </c>
      <c r="O11" s="8">
        <f>IFERROR(VLOOKUP($A11,Data!$1:$1048576,20,FALSE),)</f>
        <v>0</v>
      </c>
      <c r="P11" s="8">
        <f>IFERROR(VLOOKUP($A11,Data!$1:$1048576,21,FALSE),)</f>
        <v>0</v>
      </c>
      <c r="Q11" s="8">
        <f>IFERROR(VLOOKUP($A11,Data!$1:$1048576,22,FALSE),)</f>
        <v>0</v>
      </c>
      <c r="R11" s="8">
        <f>IFERROR(VLOOKUP($A11,Data!$1:$1048576,23,FALSE),)</f>
        <v>0</v>
      </c>
      <c r="S11" s="8">
        <f>IFERROR(VLOOKUP($A11,Data!$1:$1048576,24,FALSE),)</f>
        <v>0</v>
      </c>
      <c r="T11" s="8">
        <f>IFERROR(VLOOKUP($A11,Data!$1:$1048576,25,FALSE),)</f>
        <v>0</v>
      </c>
      <c r="U11" s="8">
        <f>IFERROR(VLOOKUP($A11,Data!$1:$1048576,26,FALSE),)</f>
        <v>0</v>
      </c>
      <c r="V11" s="8">
        <f>IFERROR(VLOOKUP($A11,Data!$1:$1048576,27,FALSE),)</f>
        <v>0</v>
      </c>
      <c r="W11" s="8">
        <f>IFERROR(VLOOKUP($A11,Data!$1:$1048576,28,FALSE),)</f>
        <v>0</v>
      </c>
      <c r="X11" s="8">
        <f>IFERROR(VLOOKUP($A11,Data!$1:$1048576,29,FALSE),)</f>
        <v>0</v>
      </c>
      <c r="Y11" s="8">
        <f>IFERROR(VLOOKUP($A11,Data!$1:$1048576,30,FALSE),)</f>
        <v>0</v>
      </c>
      <c r="Z11" s="8">
        <f>IFERROR(VLOOKUP($A11,Data!$1:$1048576,31,FALSE),)</f>
        <v>0</v>
      </c>
      <c r="AA11" s="8">
        <f>IFERROR(VLOOKUP($A11,Data!$1:$1048576,32,FALSE),)</f>
        <v>0</v>
      </c>
      <c r="AB11" s="8">
        <f>IFERROR(VLOOKUP($A11,Data!$1:$1048576,33,FALSE),)</f>
        <v>0</v>
      </c>
    </row>
    <row r="12" spans="1:28" hidden="1" x14ac:dyDescent="0.2">
      <c r="A12" s="8">
        <f>Data!A513</f>
        <v>0</v>
      </c>
      <c r="B12" s="9">
        <f>IFERROR(VLOOKUP($A12,Data!$1:$1048576,34,FALSE),)</f>
        <v>0</v>
      </c>
      <c r="C12" s="9">
        <f>IFERROR(VLOOKUP($A12,Data!$1:$1048576,2,FALSE),)</f>
        <v>0</v>
      </c>
      <c r="D12" s="9">
        <f>IFERROR(VLOOKUP($A12,Data!$1:$1048576,3,FALSE),)</f>
        <v>0</v>
      </c>
      <c r="E12" s="9">
        <f>IFERROR(VLOOKUP($A12,Data!$1:$1048576,4,FALSE),)</f>
        <v>0</v>
      </c>
      <c r="F12" s="9">
        <f>IFERROR(VLOOKUP($A12,Data!$1:$1048576,6,FALSE),)</f>
        <v>0</v>
      </c>
      <c r="G12" s="9">
        <f>IFERROR(VLOOKUP($A12,Data!$1:$1048576,7,FALSE),)</f>
        <v>0</v>
      </c>
      <c r="H12" s="8">
        <f>IFERROR(VLOOKUP($A12,Data!$1:$1048576,13,FALSE),)</f>
        <v>0</v>
      </c>
      <c r="I12" s="8">
        <f>IFERROR(VLOOKUP($A12,Data!$1:$1048576,14,FALSE),)</f>
        <v>0</v>
      </c>
      <c r="J12" s="8">
        <f>IFERROR(VLOOKUP($A12,Data!$1:$1048576,15,FALSE),)</f>
        <v>0</v>
      </c>
      <c r="K12" s="8">
        <f>IFERROR(VLOOKUP($A12,Data!$1:$1048576,16,FALSE),)</f>
        <v>0</v>
      </c>
      <c r="L12" s="8">
        <f>IFERROR(VLOOKUP($A12,Data!$1:$1048576,17,FALSE),)</f>
        <v>0</v>
      </c>
      <c r="M12" s="8">
        <f>IFERROR(VLOOKUP($A12,Data!$1:$1048576,18,FALSE),)</f>
        <v>0</v>
      </c>
      <c r="N12" s="8">
        <f>IFERROR(VLOOKUP($A12,Data!$1:$1048576,19,FALSE),)</f>
        <v>0</v>
      </c>
      <c r="O12" s="8">
        <f>IFERROR(VLOOKUP($A12,Data!$1:$1048576,20,FALSE),)</f>
        <v>0</v>
      </c>
      <c r="P12" s="8">
        <f>IFERROR(VLOOKUP($A12,Data!$1:$1048576,21,FALSE),)</f>
        <v>0</v>
      </c>
      <c r="Q12" s="8">
        <f>IFERROR(VLOOKUP($A12,Data!$1:$1048576,22,FALSE),)</f>
        <v>0</v>
      </c>
      <c r="R12" s="8">
        <f>IFERROR(VLOOKUP($A12,Data!$1:$1048576,23,FALSE),)</f>
        <v>0</v>
      </c>
      <c r="S12" s="8">
        <f>IFERROR(VLOOKUP($A12,Data!$1:$1048576,24,FALSE),)</f>
        <v>0</v>
      </c>
      <c r="T12" s="8">
        <f>IFERROR(VLOOKUP($A12,Data!$1:$1048576,25,FALSE),)</f>
        <v>0</v>
      </c>
      <c r="U12" s="8">
        <f>IFERROR(VLOOKUP($A12,Data!$1:$1048576,26,FALSE),)</f>
        <v>0</v>
      </c>
      <c r="V12" s="8">
        <f>IFERROR(VLOOKUP($A12,Data!$1:$1048576,27,FALSE),)</f>
        <v>0</v>
      </c>
      <c r="W12" s="8">
        <f>IFERROR(VLOOKUP($A12,Data!$1:$1048576,28,FALSE),)</f>
        <v>0</v>
      </c>
      <c r="X12" s="8">
        <f>IFERROR(VLOOKUP($A12,Data!$1:$1048576,29,FALSE),)</f>
        <v>0</v>
      </c>
      <c r="Y12" s="8">
        <f>IFERROR(VLOOKUP($A12,Data!$1:$1048576,30,FALSE),)</f>
        <v>0</v>
      </c>
      <c r="Z12" s="8">
        <f>IFERROR(VLOOKUP($A12,Data!$1:$1048576,31,FALSE),)</f>
        <v>0</v>
      </c>
      <c r="AA12" s="8">
        <f>IFERROR(VLOOKUP($A12,Data!$1:$1048576,32,FALSE),)</f>
        <v>0</v>
      </c>
      <c r="AB12" s="8">
        <f>IFERROR(VLOOKUP($A12,Data!$1:$1048576,33,FALSE),)</f>
        <v>0</v>
      </c>
    </row>
    <row r="13" spans="1:28" hidden="1" x14ac:dyDescent="0.2">
      <c r="A13" s="8">
        <f>Data!A514</f>
        <v>0</v>
      </c>
      <c r="B13" s="9">
        <f>IFERROR(VLOOKUP($A13,Data!$1:$1048576,34,FALSE),)</f>
        <v>0</v>
      </c>
      <c r="C13" s="9">
        <f>IFERROR(VLOOKUP($A13,Data!$1:$1048576,2,FALSE),)</f>
        <v>0</v>
      </c>
      <c r="D13" s="9">
        <f>IFERROR(VLOOKUP($A13,Data!$1:$1048576,3,FALSE),)</f>
        <v>0</v>
      </c>
      <c r="E13" s="9">
        <f>IFERROR(VLOOKUP($A13,Data!$1:$1048576,4,FALSE),)</f>
        <v>0</v>
      </c>
      <c r="F13" s="9">
        <f>IFERROR(VLOOKUP($A13,Data!$1:$1048576,6,FALSE),)</f>
        <v>0</v>
      </c>
      <c r="G13" s="9">
        <f>IFERROR(VLOOKUP($A13,Data!$1:$1048576,7,FALSE),)</f>
        <v>0</v>
      </c>
      <c r="H13" s="8">
        <f>IFERROR(VLOOKUP($A13,Data!$1:$1048576,13,FALSE),)</f>
        <v>0</v>
      </c>
      <c r="I13" s="8">
        <f>IFERROR(VLOOKUP($A13,Data!$1:$1048576,14,FALSE),)</f>
        <v>0</v>
      </c>
      <c r="J13" s="8">
        <f>IFERROR(VLOOKUP($A13,Data!$1:$1048576,15,FALSE),)</f>
        <v>0</v>
      </c>
      <c r="K13" s="8">
        <f>IFERROR(VLOOKUP($A13,Data!$1:$1048576,16,FALSE),)</f>
        <v>0</v>
      </c>
      <c r="L13" s="8">
        <f>IFERROR(VLOOKUP($A13,Data!$1:$1048576,17,FALSE),)</f>
        <v>0</v>
      </c>
      <c r="M13" s="8">
        <f>IFERROR(VLOOKUP($A13,Data!$1:$1048576,18,FALSE),)</f>
        <v>0</v>
      </c>
      <c r="N13" s="8">
        <f>IFERROR(VLOOKUP($A13,Data!$1:$1048576,19,FALSE),)</f>
        <v>0</v>
      </c>
      <c r="O13" s="8">
        <f>IFERROR(VLOOKUP($A13,Data!$1:$1048576,20,FALSE),)</f>
        <v>0</v>
      </c>
      <c r="P13" s="8">
        <f>IFERROR(VLOOKUP($A13,Data!$1:$1048576,21,FALSE),)</f>
        <v>0</v>
      </c>
      <c r="Q13" s="8">
        <f>IFERROR(VLOOKUP($A13,Data!$1:$1048576,22,FALSE),)</f>
        <v>0</v>
      </c>
      <c r="R13" s="8">
        <f>IFERROR(VLOOKUP($A13,Data!$1:$1048576,23,FALSE),)</f>
        <v>0</v>
      </c>
      <c r="S13" s="8">
        <f>IFERROR(VLOOKUP($A13,Data!$1:$1048576,24,FALSE),)</f>
        <v>0</v>
      </c>
      <c r="T13" s="8">
        <f>IFERROR(VLOOKUP($A13,Data!$1:$1048576,25,FALSE),)</f>
        <v>0</v>
      </c>
      <c r="U13" s="8">
        <f>IFERROR(VLOOKUP($A13,Data!$1:$1048576,26,FALSE),)</f>
        <v>0</v>
      </c>
      <c r="V13" s="8">
        <f>IFERROR(VLOOKUP($A13,Data!$1:$1048576,27,FALSE),)</f>
        <v>0</v>
      </c>
      <c r="W13" s="8">
        <f>IFERROR(VLOOKUP($A13,Data!$1:$1048576,28,FALSE),)</f>
        <v>0</v>
      </c>
      <c r="X13" s="8">
        <f>IFERROR(VLOOKUP($A13,Data!$1:$1048576,29,FALSE),)</f>
        <v>0</v>
      </c>
      <c r="Y13" s="8">
        <f>IFERROR(VLOOKUP($A13,Data!$1:$1048576,30,FALSE),)</f>
        <v>0</v>
      </c>
      <c r="Z13" s="8">
        <f>IFERROR(VLOOKUP($A13,Data!$1:$1048576,31,FALSE),)</f>
        <v>0</v>
      </c>
      <c r="AA13" s="8">
        <f>IFERROR(VLOOKUP($A13,Data!$1:$1048576,32,FALSE),)</f>
        <v>0</v>
      </c>
      <c r="AB13" s="8">
        <f>IFERROR(VLOOKUP($A13,Data!$1:$1048576,33,FALSE),)</f>
        <v>0</v>
      </c>
    </row>
    <row r="14" spans="1:28" x14ac:dyDescent="0.2">
      <c r="A14" s="10"/>
    </row>
    <row r="17" spans="21:21" x14ac:dyDescent="0.2">
      <c r="U17" s="1"/>
    </row>
    <row r="18" spans="21:21" x14ac:dyDescent="0.2">
      <c r="U18" s="23"/>
    </row>
    <row r="19" spans="21:21" x14ac:dyDescent="0.2">
      <c r="U19" s="23"/>
    </row>
  </sheetData>
  <pageMargins left="0.7" right="0.7" top="0.75" bottom="0.75" header="0.3" footer="0.3"/>
  <pageSetup scale="78" orientation="landscape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4BDA4-D0E0-4C49-9FBA-118D6898458A}">
  <sheetPr>
    <tabColor rgb="FFF3F373"/>
    <pageSetUpPr fitToPage="1"/>
  </sheetPr>
  <dimension ref="A1:AB19"/>
  <sheetViews>
    <sheetView workbookViewId="0">
      <selection activeCell="Q13" sqref="Q13:Q14"/>
    </sheetView>
  </sheetViews>
  <sheetFormatPr defaultColWidth="9.14453125" defaultRowHeight="15" x14ac:dyDescent="0.2"/>
  <cols>
    <col min="1" max="5" width="8.47265625" customWidth="1"/>
    <col min="6" max="6" width="11.703125" bestFit="1" customWidth="1"/>
    <col min="7" max="7" width="16.6796875" bestFit="1" customWidth="1"/>
    <col min="8" max="8" width="12.23828125" hidden="1" customWidth="1"/>
    <col min="9" max="9" width="10.22265625" hidden="1" customWidth="1"/>
    <col min="10" max="10" width="9.68359375" hidden="1" customWidth="1"/>
    <col min="11" max="11" width="8.7421875" hidden="1" customWidth="1"/>
    <col min="12" max="12" width="8.875" hidden="1" customWidth="1"/>
    <col min="13" max="13" width="9.4140625" hidden="1" customWidth="1"/>
    <col min="14" max="14" width="9.953125" hidden="1" customWidth="1"/>
    <col min="15" max="15" width="9.953125" bestFit="1" customWidth="1"/>
    <col min="16" max="16" width="8.47265625" bestFit="1" customWidth="1"/>
    <col min="17" max="17" width="9.4140625" bestFit="1" customWidth="1"/>
    <col min="18" max="19" width="9.4140625" hidden="1" customWidth="1"/>
    <col min="20" max="21" width="8.47265625" hidden="1" customWidth="1"/>
    <col min="22" max="25" width="9.4140625" hidden="1" customWidth="1"/>
    <col min="26" max="28" width="10.4921875" hidden="1" customWidth="1"/>
    <col min="29" max="29" width="9.14453125" customWidth="1"/>
  </cols>
  <sheetData>
    <row r="1" spans="1:28" ht="19.5" thickBot="1" x14ac:dyDescent="0.3">
      <c r="A1" s="7" t="str">
        <f>E4</f>
        <v>Sam</v>
      </c>
      <c r="B1" s="6"/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0.35499999999999998</v>
      </c>
      <c r="C3" s="12"/>
      <c r="D3" s="14"/>
      <c r="E3" s="12"/>
      <c r="F3" s="12"/>
      <c r="G3" s="12"/>
      <c r="H3" s="11">
        <f>'Rain Totals'!H8</f>
        <v>0.08</v>
      </c>
      <c r="I3" s="11">
        <f>'Rain Totals'!I8</f>
        <v>0</v>
      </c>
      <c r="J3" s="11">
        <f>'Rain Totals'!J8</f>
        <v>7.0000000000000007E-2</v>
      </c>
      <c r="K3" s="11">
        <f>'Rain Totals'!K8</f>
        <v>0.16999999999999998</v>
      </c>
      <c r="L3" s="11">
        <f>'Rain Totals'!L8</f>
        <v>3.5000000000000003E-2</v>
      </c>
      <c r="M3" s="11">
        <f>'Rain Totals'!M8</f>
        <v>0</v>
      </c>
      <c r="N3" s="11">
        <f>'Rain Totals'!N8</f>
        <v>0</v>
      </c>
      <c r="O3" s="11">
        <f>'Rain Totals'!O8</f>
        <v>0</v>
      </c>
      <c r="P3" s="11">
        <f>'Rain Totals'!P8</f>
        <v>0</v>
      </c>
      <c r="Q3" s="11">
        <f>'Rain Totals'!Q8</f>
        <v>0</v>
      </c>
      <c r="R3" s="11">
        <f>'Rain Totals'!R8</f>
        <v>0</v>
      </c>
      <c r="S3" s="11">
        <f>'Rain Totals'!S8</f>
        <v>0</v>
      </c>
      <c r="T3" s="11">
        <f>'Rain Totals'!T8</f>
        <v>0</v>
      </c>
      <c r="U3" s="11">
        <f>'Rain Totals'!U8</f>
        <v>0</v>
      </c>
      <c r="V3" s="11">
        <f>'Rain Totals'!V8</f>
        <v>0</v>
      </c>
      <c r="W3" s="11">
        <f>'Rain Totals'!W8</f>
        <v>0</v>
      </c>
      <c r="X3" s="11">
        <f>'Rain Totals'!X8</f>
        <v>0</v>
      </c>
      <c r="Y3" s="11">
        <f>'Rain Totals'!Y8</f>
        <v>0</v>
      </c>
      <c r="Z3" s="11">
        <f>'Rain Totals'!Z8</f>
        <v>0</v>
      </c>
      <c r="AA3" s="11">
        <f>'Rain Totals'!AA8</f>
        <v>0</v>
      </c>
      <c r="AB3" s="11">
        <f>'Rain Totals'!AB8</f>
        <v>0</v>
      </c>
    </row>
    <row r="4" spans="1:28" x14ac:dyDescent="0.2">
      <c r="A4" s="8" t="str">
        <f>Data!A716</f>
        <v>.ET 71</v>
      </c>
      <c r="B4" s="9">
        <f>IFERROR(VLOOKUP($A4,Data!$1:$1048576,34,FALSE),)</f>
        <v>28.220000000000002</v>
      </c>
      <c r="C4" s="9" t="str">
        <f>IFERROR(VLOOKUP($A4,Data!$1:$1048576,2,FALSE),)</f>
        <v>Hamer</v>
      </c>
      <c r="D4" s="9" t="str">
        <f>IFERROR(VLOOKUP($A4,Data!$1:$1048576,3,FALSE),)</f>
        <v>71</v>
      </c>
      <c r="E4" s="9" t="str">
        <f>IFERROR(VLOOKUP($A4,Data!$1:$1048576,4,FALSE),)</f>
        <v>Sam</v>
      </c>
      <c r="F4" s="9" t="str">
        <f>IFERROR(VLOOKUP($A4,Data!$1:$1048576,6,FALSE),)</f>
        <v>Potatoes</v>
      </c>
      <c r="G4" s="9" t="str">
        <f>IFERROR(VLOOKUP($A4,Data!$1:$1048576,7,FALSE),)</f>
        <v>Norkotahs</v>
      </c>
      <c r="H4" s="8">
        <f>IFERROR(VLOOKUP($A4,Data!$1:$1048576,13,FALSE),)</f>
        <v>0.7</v>
      </c>
      <c r="I4" s="8">
        <f>IFERROR(VLOOKUP($A4,Data!$1:$1048576,14,FALSE),)</f>
        <v>1.0599999999999994</v>
      </c>
      <c r="J4" s="8">
        <f>IFERROR(VLOOKUP($A4,Data!$1:$1048576,15,FALSE),)</f>
        <v>1.4300000000000002</v>
      </c>
      <c r="K4" s="8">
        <f>IFERROR(VLOOKUP($A4,Data!$1:$1048576,16,FALSE),)</f>
        <v>1.5700000000000007</v>
      </c>
      <c r="L4" s="8">
        <f>IFERROR(VLOOKUP($A4,Data!$1:$1048576,17,FALSE),)</f>
        <v>1.7800000000000002</v>
      </c>
      <c r="M4" s="8">
        <f>IFERROR(VLOOKUP($A4,Data!$1:$1048576,18,FALSE),)</f>
        <v>2.3199999999999994</v>
      </c>
      <c r="N4" s="8">
        <f>IFERROR(VLOOKUP($A4,Data!$1:$1048576,19,FALSE),)</f>
        <v>1.3399999999999999</v>
      </c>
      <c r="O4" s="8">
        <f>IFERROR(VLOOKUP($A4,Data!$1:$1048576,20,FALSE),)</f>
        <v>2.5099999999999998</v>
      </c>
      <c r="P4" s="8">
        <f>IFERROR(VLOOKUP($A4,Data!$1:$1048576,21,FALSE),)</f>
        <v>2.3499999999999979</v>
      </c>
      <c r="Q4" s="8">
        <f>IFERROR(VLOOKUP($A4,Data!$1:$1048576,22,FALSE),)</f>
        <v>2.1799999999999997</v>
      </c>
      <c r="R4" s="8">
        <f>IFERROR(VLOOKUP($A4,Data!$1:$1048576,23,FALSE),)</f>
        <v>1.8999999999999986</v>
      </c>
      <c r="S4" s="8">
        <f>IFERROR(VLOOKUP($A4,Data!$1:$1048576,24,FALSE),)</f>
        <v>2.0700000000000003</v>
      </c>
      <c r="T4" s="8">
        <f>IFERROR(VLOOKUP($A4,Data!$1:$1048576,25,FALSE),)</f>
        <v>1.8800000000000026</v>
      </c>
      <c r="U4" s="8">
        <f>IFERROR(VLOOKUP($A4,Data!$1:$1048576,26,FALSE),)</f>
        <v>1.6699999999999982</v>
      </c>
      <c r="V4" s="8">
        <f>IFERROR(VLOOKUP($A4,Data!$1:$1048576,27,FALSE),)</f>
        <v>1.3100000000000023</v>
      </c>
      <c r="W4" s="8">
        <f>IFERROR(VLOOKUP($A4,Data!$1:$1048576,28,FALSE),)</f>
        <v>0.80000000000000071</v>
      </c>
      <c r="X4" s="8">
        <f>IFERROR(VLOOKUP($A4,Data!$1:$1048576,29,FALSE),)</f>
        <v>1.0400000000000027</v>
      </c>
      <c r="Y4" s="8">
        <f>IFERROR(VLOOKUP($A4,Data!$1:$1048576,30,FALSE),)</f>
        <v>0</v>
      </c>
      <c r="Z4" s="8">
        <f>IFERROR(VLOOKUP($A4,Data!$1:$1048576,31,FALSE),)</f>
        <v>0</v>
      </c>
      <c r="AA4" s="8">
        <f>IFERROR(VLOOKUP($A4,Data!$1:$1048576,32,FALSE),)</f>
        <v>0</v>
      </c>
      <c r="AB4" s="8">
        <f>IFERROR(VLOOKUP($A4,Data!$1:$1048576,33,FALSE),)</f>
        <v>0</v>
      </c>
    </row>
    <row r="5" spans="1:28" x14ac:dyDescent="0.2">
      <c r="A5" s="8" t="str">
        <f>Data!A717</f>
        <v>h-18</v>
      </c>
      <c r="B5" s="9">
        <f>IFERROR(VLOOKUP($A5,Data!$1:$1048576,34,FALSE),)</f>
        <v>23.32</v>
      </c>
      <c r="C5" s="9" t="str">
        <f>IFERROR(VLOOKUP($A5,Data!$1:$1048576,2,FALSE),)</f>
        <v>Hamer</v>
      </c>
      <c r="D5" s="9" t="str">
        <f>IFERROR(VLOOKUP($A5,Data!$1:$1048576,3,FALSE),)</f>
        <v>71</v>
      </c>
      <c r="E5" s="9" t="str">
        <f>IFERROR(VLOOKUP($A5,Data!$1:$1048576,4,FALSE),)</f>
        <v>Sam</v>
      </c>
      <c r="F5" s="9" t="str">
        <f>IFERROR(VLOOKUP($A5,Data!$1:$1048576,6,FALSE),)</f>
        <v>Potatoes</v>
      </c>
      <c r="G5" s="9" t="str">
        <f>IFERROR(VLOOKUP($A5,Data!$1:$1048576,7,FALSE),)</f>
        <v>Norkotahs</v>
      </c>
      <c r="H5" s="8" t="str">
        <f>IFERROR(VLOOKUP($A5,Data!$1:$1048576,13,FALSE),)</f>
        <v/>
      </c>
      <c r="I5" s="8">
        <f>IFERROR(VLOOKUP($A5,Data!$1:$1048576,14,FALSE),)</f>
        <v>1.63</v>
      </c>
      <c r="J5" s="8">
        <f>IFERROR(VLOOKUP($A5,Data!$1:$1048576,15,FALSE),)</f>
        <v>1.81</v>
      </c>
      <c r="K5" s="8">
        <f>IFERROR(VLOOKUP($A5,Data!$1:$1048576,16,FALSE),)</f>
        <v>3.9600000000000009</v>
      </c>
      <c r="L5" s="8">
        <f>IFERROR(VLOOKUP($A5,Data!$1:$1048576,17,FALSE),)</f>
        <v>2.0700000000000003</v>
      </c>
      <c r="M5" s="8">
        <f>IFERROR(VLOOKUP($A5,Data!$1:$1048576,18,FALSE),)</f>
        <v>2.8199999999999985</v>
      </c>
      <c r="N5" s="8">
        <f>IFERROR(VLOOKUP($A5,Data!$1:$1048576,19,FALSE),)</f>
        <v>1.4500000000000011</v>
      </c>
      <c r="O5" s="8">
        <f>IFERROR(VLOOKUP($A5,Data!$1:$1048576,20,FALSE),)</f>
        <v>2.0200000000000014</v>
      </c>
      <c r="P5" s="8">
        <f>IFERROR(VLOOKUP($A5,Data!$1:$1048576,21,FALSE),)</f>
        <v>1.4399999999999977</v>
      </c>
      <c r="Q5" s="8">
        <f>IFERROR(VLOOKUP($A5,Data!$1:$1048576,22,FALSE),)</f>
        <v>1.4499999999999993</v>
      </c>
      <c r="R5" s="8">
        <f>IFERROR(VLOOKUP($A5,Data!$1:$1048576,23,FALSE),)</f>
        <v>0.30000000000000071</v>
      </c>
      <c r="S5" s="8">
        <f>IFERROR(VLOOKUP($A5,Data!$1:$1048576,24,FALSE),)</f>
        <v>0.23000000000000043</v>
      </c>
      <c r="T5" s="8">
        <f>IFERROR(VLOOKUP($A5,Data!$1:$1048576,25,FALSE),)</f>
        <v>0.42000000000000171</v>
      </c>
      <c r="U5" s="8">
        <f>IFERROR(VLOOKUP($A5,Data!$1:$1048576,26,FALSE),)</f>
        <v>0.29999999999999716</v>
      </c>
      <c r="V5" s="8">
        <f>IFERROR(VLOOKUP($A5,Data!$1:$1048576,27,FALSE),)</f>
        <v>0.55000000000000071</v>
      </c>
      <c r="W5" s="8">
        <f>IFERROR(VLOOKUP($A5,Data!$1:$1048576,28,FALSE),)</f>
        <v>0.14000000000000057</v>
      </c>
      <c r="X5" s="8">
        <f>IFERROR(VLOOKUP($A5,Data!$1:$1048576,29,FALSE),)</f>
        <v>0.98000000000000043</v>
      </c>
      <c r="Y5" s="8">
        <f>IFERROR(VLOOKUP($A5,Data!$1:$1048576,30,FALSE),)</f>
        <v>0</v>
      </c>
      <c r="Z5" s="8">
        <f>IFERROR(VLOOKUP($A5,Data!$1:$1048576,31,FALSE),)</f>
        <v>0</v>
      </c>
      <c r="AA5" s="8">
        <f>IFERROR(VLOOKUP($A5,Data!$1:$1048576,32,FALSE),)</f>
        <v>0</v>
      </c>
      <c r="AB5" s="8">
        <f>IFERROR(VLOOKUP($A5,Data!$1:$1048576,33,FALSE),)</f>
        <v>0</v>
      </c>
    </row>
    <row r="6" spans="1:28" x14ac:dyDescent="0.2">
      <c r="A6" s="8" t="str">
        <f>Data!A718</f>
        <v>h-2</v>
      </c>
      <c r="B6" s="9">
        <f>IFERROR(VLOOKUP($A6,Data!$1:$1048576,34,FALSE),)</f>
        <v>23.2</v>
      </c>
      <c r="C6" s="9" t="str">
        <f>IFERROR(VLOOKUP($A6,Data!$1:$1048576,2,FALSE),)</f>
        <v>Hamer</v>
      </c>
      <c r="D6" s="9" t="str">
        <f>IFERROR(VLOOKUP($A6,Data!$1:$1048576,3,FALSE),)</f>
        <v>71</v>
      </c>
      <c r="E6" s="9" t="str">
        <f>IFERROR(VLOOKUP($A6,Data!$1:$1048576,4,FALSE),)</f>
        <v>Sam</v>
      </c>
      <c r="F6" s="9" t="str">
        <f>IFERROR(VLOOKUP($A6,Data!$1:$1048576,6,FALSE),)</f>
        <v>Potatoes</v>
      </c>
      <c r="G6" s="9" t="str">
        <f>IFERROR(VLOOKUP($A6,Data!$1:$1048576,7,FALSE),)</f>
        <v>Norkotahs</v>
      </c>
      <c r="H6" s="8" t="str">
        <f>IFERROR(VLOOKUP($A6,Data!$1:$1048576,13,FALSE),)</f>
        <v/>
      </c>
      <c r="I6" s="8">
        <f>IFERROR(VLOOKUP($A6,Data!$1:$1048576,14,FALSE),)</f>
        <v>1.1399999999999999</v>
      </c>
      <c r="J6" s="8">
        <f>IFERROR(VLOOKUP($A6,Data!$1:$1048576,15,FALSE),)</f>
        <v>1.64</v>
      </c>
      <c r="K6" s="8">
        <f>IFERROR(VLOOKUP($A6,Data!$1:$1048576,16,FALSE),)</f>
        <v>3.7500000000000009</v>
      </c>
      <c r="L6" s="8">
        <f>IFERROR(VLOOKUP($A6,Data!$1:$1048576,17,FALSE),)</f>
        <v>1.9500000000000002</v>
      </c>
      <c r="M6" s="8">
        <f>IFERROR(VLOOKUP($A6,Data!$1:$1048576,18,FALSE),)</f>
        <v>2.3100000000000005</v>
      </c>
      <c r="N6" s="8">
        <f>IFERROR(VLOOKUP($A6,Data!$1:$1048576,19,FALSE),)</f>
        <v>2.4099999999999984</v>
      </c>
      <c r="O6" s="8">
        <f>IFERROR(VLOOKUP($A6,Data!$1:$1048576,20,FALSE),)</f>
        <v>2.2000000000000011</v>
      </c>
      <c r="P6" s="8">
        <f>IFERROR(VLOOKUP($A6,Data!$1:$1048576,21,FALSE),)</f>
        <v>1.4199999999999982</v>
      </c>
      <c r="Q6" s="8">
        <f>IFERROR(VLOOKUP($A6,Data!$1:$1048576,22,FALSE),)</f>
        <v>1.5300000000000011</v>
      </c>
      <c r="R6" s="8">
        <f>IFERROR(VLOOKUP($A6,Data!$1:$1048576,23,FALSE),)</f>
        <v>0.66000000000000014</v>
      </c>
      <c r="S6" s="8">
        <f>IFERROR(VLOOKUP($A6,Data!$1:$1048576,24,FALSE),)</f>
        <v>0.53999999999999915</v>
      </c>
      <c r="T6" s="8">
        <f>IFERROR(VLOOKUP($A6,Data!$1:$1048576,25,FALSE),)</f>
        <v>0.26000000000000156</v>
      </c>
      <c r="U6" s="8">
        <f>IFERROR(VLOOKUP($A6,Data!$1:$1048576,26,FALSE),)</f>
        <v>0.44000000000000128</v>
      </c>
      <c r="V6" s="8">
        <f>IFERROR(VLOOKUP($A6,Data!$1:$1048576,27,FALSE),)</f>
        <v>0.28999999999999915</v>
      </c>
      <c r="W6" s="8">
        <f>IFERROR(VLOOKUP($A6,Data!$1:$1048576,28,FALSE),)</f>
        <v>0.66999999999999815</v>
      </c>
      <c r="X6" s="8">
        <f>IFERROR(VLOOKUP($A6,Data!$1:$1048576,29,FALSE),)</f>
        <v>0.82000000000000028</v>
      </c>
      <c r="Y6" s="8">
        <f>IFERROR(VLOOKUP($A6,Data!$1:$1048576,30,FALSE),)</f>
        <v>0</v>
      </c>
      <c r="Z6" s="8">
        <f>IFERROR(VLOOKUP($A6,Data!$1:$1048576,31,FALSE),)</f>
        <v>0</v>
      </c>
      <c r="AA6" s="8">
        <f>IFERROR(VLOOKUP($A6,Data!$1:$1048576,32,FALSE),)</f>
        <v>0</v>
      </c>
      <c r="AB6" s="8">
        <f>IFERROR(VLOOKUP($A6,Data!$1:$1048576,33,FALSE),)</f>
        <v>0</v>
      </c>
    </row>
    <row r="7" spans="1:28" x14ac:dyDescent="0.2">
      <c r="A7" s="8" t="str">
        <f>Data!A719</f>
        <v>H-16</v>
      </c>
      <c r="B7" s="9">
        <f>IFERROR(VLOOKUP($A7,Data!$1:$1048576,34,FALSE),)</f>
        <v>24.62</v>
      </c>
      <c r="C7" s="9" t="str">
        <f>IFERROR(VLOOKUP($A7,Data!$1:$1048576,2,FALSE),)</f>
        <v>Hamer</v>
      </c>
      <c r="D7" s="9" t="str">
        <f>IFERROR(VLOOKUP($A7,Data!$1:$1048576,3,FALSE),)</f>
        <v>71</v>
      </c>
      <c r="E7" s="9" t="str">
        <f>IFERROR(VLOOKUP($A7,Data!$1:$1048576,4,FALSE),)</f>
        <v>Sam</v>
      </c>
      <c r="F7" s="9" t="str">
        <f>IFERROR(VLOOKUP($A7,Data!$1:$1048576,6,FALSE),)</f>
        <v>Potatoes</v>
      </c>
      <c r="G7" s="9" t="str">
        <f>IFERROR(VLOOKUP($A7,Data!$1:$1048576,7,FALSE),)</f>
        <v>Norkotahs</v>
      </c>
      <c r="H7" s="8" t="str">
        <f>IFERROR(VLOOKUP($A7,Data!$1:$1048576,13,FALSE),)</f>
        <v/>
      </c>
      <c r="I7" s="8">
        <f>IFERROR(VLOOKUP($A7,Data!$1:$1048576,14,FALSE),)</f>
        <v>1.81</v>
      </c>
      <c r="J7" s="8">
        <f>IFERROR(VLOOKUP($A7,Data!$1:$1048576,15,FALSE),)</f>
        <v>1.62</v>
      </c>
      <c r="K7" s="8">
        <f>IFERROR(VLOOKUP($A7,Data!$1:$1048576,16,FALSE),)</f>
        <v>4.8</v>
      </c>
      <c r="L7" s="8">
        <f>IFERROR(VLOOKUP($A7,Data!$1:$1048576,17,FALSE),)</f>
        <v>1.9700000000000006</v>
      </c>
      <c r="M7" s="8">
        <f>IFERROR(VLOOKUP($A7,Data!$1:$1048576,18,FALSE),)</f>
        <v>2.5299999999999994</v>
      </c>
      <c r="N7" s="8">
        <f>IFERROR(VLOOKUP($A7,Data!$1:$1048576,19,FALSE),)</f>
        <v>2.5400000000000009</v>
      </c>
      <c r="O7" s="8">
        <f>IFERROR(VLOOKUP($A7,Data!$1:$1048576,20,FALSE),)</f>
        <v>2.2899999999999991</v>
      </c>
      <c r="P7" s="8">
        <f>IFERROR(VLOOKUP($A7,Data!$1:$1048576,21,FALSE),)</f>
        <v>1.25</v>
      </c>
      <c r="Q7" s="8">
        <f>IFERROR(VLOOKUP($A7,Data!$1:$1048576,22,FALSE),)</f>
        <v>1.370000000000001</v>
      </c>
      <c r="R7" s="8">
        <f>IFERROR(VLOOKUP($A7,Data!$1:$1048576,23,FALSE),)</f>
        <v>0.28999999999999915</v>
      </c>
      <c r="S7" s="8">
        <f>IFERROR(VLOOKUP($A7,Data!$1:$1048576,24,FALSE),)</f>
        <v>0.14000000000000057</v>
      </c>
      <c r="T7" s="8">
        <f>IFERROR(VLOOKUP($A7,Data!$1:$1048576,25,FALSE),)</f>
        <v>0.26999999999999957</v>
      </c>
      <c r="U7" s="8">
        <f>IFERROR(VLOOKUP($A7,Data!$1:$1048576,26,FALSE),)</f>
        <v>0.28999999999999915</v>
      </c>
      <c r="V7" s="8">
        <f>IFERROR(VLOOKUP($A7,Data!$1:$1048576,27,FALSE),)</f>
        <v>0.89999999999999858</v>
      </c>
      <c r="W7" s="8">
        <f>IFERROR(VLOOKUP($A7,Data!$1:$1048576,28,FALSE),)</f>
        <v>0</v>
      </c>
      <c r="X7" s="8">
        <f>IFERROR(VLOOKUP($A7,Data!$1:$1048576,29,FALSE),)</f>
        <v>1.0400000000000027</v>
      </c>
      <c r="Y7" s="8">
        <f>IFERROR(VLOOKUP($A7,Data!$1:$1048576,30,FALSE),)</f>
        <v>0</v>
      </c>
      <c r="Z7" s="8">
        <f>IFERROR(VLOOKUP($A7,Data!$1:$1048576,31,FALSE),)</f>
        <v>0</v>
      </c>
      <c r="AA7" s="8">
        <f>IFERROR(VLOOKUP($A7,Data!$1:$1048576,32,FALSE),)</f>
        <v>0</v>
      </c>
      <c r="AB7" s="8">
        <f>IFERROR(VLOOKUP($A7,Data!$1:$1048576,33,FALSE),)</f>
        <v>0</v>
      </c>
    </row>
    <row r="8" spans="1:28" hidden="1" x14ac:dyDescent="0.2">
      <c r="A8" s="8">
        <f>Data!A720</f>
        <v>0</v>
      </c>
      <c r="B8" s="9">
        <f>IFERROR(VLOOKUP($A8,Data!$1:$1048576,34,FALSE),)</f>
        <v>0</v>
      </c>
      <c r="C8" s="9">
        <f>IFERROR(VLOOKUP($A8,Data!$1:$1048576,2,FALSE),)</f>
        <v>0</v>
      </c>
      <c r="D8" s="9">
        <f>IFERROR(VLOOKUP($A8,Data!$1:$1048576,3,FALSE),)</f>
        <v>0</v>
      </c>
      <c r="E8" s="9">
        <f>IFERROR(VLOOKUP($A8,Data!$1:$1048576,4,FALSE),)</f>
        <v>0</v>
      </c>
      <c r="F8" s="9">
        <f>IFERROR(VLOOKUP($A8,Data!$1:$1048576,6,FALSE),)</f>
        <v>0</v>
      </c>
      <c r="G8" s="9">
        <f>IFERROR(VLOOKUP($A8,Data!$1:$1048576,7,FALSE),)</f>
        <v>0</v>
      </c>
      <c r="H8" s="8">
        <f>IFERROR(VLOOKUP($A8,Data!$1:$1048576,13,FALSE),)</f>
        <v>0</v>
      </c>
      <c r="I8" s="8">
        <f>IFERROR(VLOOKUP($A8,Data!$1:$1048576,14,FALSE),)</f>
        <v>0</v>
      </c>
      <c r="J8" s="8">
        <f>IFERROR(VLOOKUP($A8,Data!$1:$1048576,15,FALSE),)</f>
        <v>0</v>
      </c>
      <c r="K8" s="8">
        <f>IFERROR(VLOOKUP($A8,Data!$1:$1048576,16,FALSE),)</f>
        <v>0</v>
      </c>
      <c r="L8" s="8">
        <f>IFERROR(VLOOKUP($A8,Data!$1:$1048576,17,FALSE),)</f>
        <v>0</v>
      </c>
      <c r="M8" s="8">
        <f>IFERROR(VLOOKUP($A8,Data!$1:$1048576,18,FALSE),)</f>
        <v>0</v>
      </c>
      <c r="N8" s="8">
        <f>IFERROR(VLOOKUP($A8,Data!$1:$1048576,19,FALSE),)</f>
        <v>0</v>
      </c>
      <c r="O8" s="8">
        <f>IFERROR(VLOOKUP($A8,Data!$1:$1048576,20,FALSE),)</f>
        <v>0</v>
      </c>
      <c r="P8" s="8">
        <f>IFERROR(VLOOKUP($A8,Data!$1:$1048576,21,FALSE),)</f>
        <v>0</v>
      </c>
      <c r="Q8" s="8">
        <f>IFERROR(VLOOKUP($A8,Data!$1:$1048576,22,FALSE),)</f>
        <v>0</v>
      </c>
      <c r="R8" s="8">
        <f>IFERROR(VLOOKUP($A8,Data!$1:$1048576,23,FALSE),)</f>
        <v>0</v>
      </c>
      <c r="S8" s="8">
        <f>IFERROR(VLOOKUP($A8,Data!$1:$1048576,24,FALSE),)</f>
        <v>0</v>
      </c>
      <c r="T8" s="8">
        <f>IFERROR(VLOOKUP($A8,Data!$1:$1048576,25,FALSE),)</f>
        <v>0</v>
      </c>
      <c r="U8" s="8">
        <f>IFERROR(VLOOKUP($A8,Data!$1:$1048576,26,FALSE),)</f>
        <v>0</v>
      </c>
      <c r="V8" s="8">
        <f>IFERROR(VLOOKUP($A8,Data!$1:$1048576,27,FALSE),)</f>
        <v>0</v>
      </c>
      <c r="W8" s="8">
        <f>IFERROR(VLOOKUP($A8,Data!$1:$1048576,28,FALSE),)</f>
        <v>0</v>
      </c>
      <c r="X8" s="8">
        <f>IFERROR(VLOOKUP($A8,Data!$1:$1048576,29,FALSE),)</f>
        <v>0</v>
      </c>
      <c r="Y8" s="8">
        <f>IFERROR(VLOOKUP($A8,Data!$1:$1048576,30,FALSE),)</f>
        <v>0</v>
      </c>
      <c r="Z8" s="8">
        <f>IFERROR(VLOOKUP($A8,Data!$1:$1048576,31,FALSE),)</f>
        <v>0</v>
      </c>
      <c r="AA8" s="8">
        <f>IFERROR(VLOOKUP($A8,Data!$1:$1048576,32,FALSE),)</f>
        <v>0</v>
      </c>
      <c r="AB8" s="8">
        <f>IFERROR(VLOOKUP($A8,Data!$1:$1048576,33,FALSE),)</f>
        <v>0</v>
      </c>
    </row>
    <row r="9" spans="1:28" hidden="1" x14ac:dyDescent="0.2">
      <c r="A9" s="8">
        <f>Data!A721</f>
        <v>0</v>
      </c>
      <c r="B9" s="9">
        <f>IFERROR(VLOOKUP($A9,Data!$1:$1048576,34,FALSE),)</f>
        <v>0</v>
      </c>
      <c r="C9" s="9">
        <f>IFERROR(VLOOKUP($A9,Data!$1:$1048576,2,FALSE),)</f>
        <v>0</v>
      </c>
      <c r="D9" s="9">
        <f>IFERROR(VLOOKUP($A9,Data!$1:$1048576,3,FALSE),)</f>
        <v>0</v>
      </c>
      <c r="E9" s="9">
        <f>IFERROR(VLOOKUP($A9,Data!$1:$1048576,4,FALSE),)</f>
        <v>0</v>
      </c>
      <c r="F9" s="9">
        <f>IFERROR(VLOOKUP($A9,Data!$1:$1048576,6,FALSE),)</f>
        <v>0</v>
      </c>
      <c r="G9" s="9">
        <f>IFERROR(VLOOKUP($A9,Data!$1:$1048576,7,FALSE),)</f>
        <v>0</v>
      </c>
      <c r="H9" s="8">
        <f>IFERROR(VLOOKUP($A9,Data!$1:$1048576,13,FALSE),)</f>
        <v>0</v>
      </c>
      <c r="I9" s="8">
        <f>IFERROR(VLOOKUP($A9,Data!$1:$1048576,14,FALSE),)</f>
        <v>0</v>
      </c>
      <c r="J9" s="8">
        <f>IFERROR(VLOOKUP($A9,Data!$1:$1048576,15,FALSE),)</f>
        <v>0</v>
      </c>
      <c r="K9" s="8">
        <f>IFERROR(VLOOKUP($A9,Data!$1:$1048576,16,FALSE),)</f>
        <v>0</v>
      </c>
      <c r="L9" s="8">
        <f>IFERROR(VLOOKUP($A9,Data!$1:$1048576,17,FALSE),)</f>
        <v>0</v>
      </c>
      <c r="M9" s="8">
        <f>IFERROR(VLOOKUP($A9,Data!$1:$1048576,18,FALSE),)</f>
        <v>0</v>
      </c>
      <c r="N9" s="8">
        <f>IFERROR(VLOOKUP($A9,Data!$1:$1048576,19,FALSE),)</f>
        <v>0</v>
      </c>
      <c r="O9" s="8">
        <f>IFERROR(VLOOKUP($A9,Data!$1:$1048576,20,FALSE),)</f>
        <v>0</v>
      </c>
      <c r="P9" s="8">
        <f>IFERROR(VLOOKUP($A9,Data!$1:$1048576,21,FALSE),)</f>
        <v>0</v>
      </c>
      <c r="Q9" s="8">
        <f>IFERROR(VLOOKUP($A9,Data!$1:$1048576,22,FALSE),)</f>
        <v>0</v>
      </c>
      <c r="R9" s="8">
        <f>IFERROR(VLOOKUP($A9,Data!$1:$1048576,23,FALSE),)</f>
        <v>0</v>
      </c>
      <c r="S9" s="8">
        <f>IFERROR(VLOOKUP($A9,Data!$1:$1048576,24,FALSE),)</f>
        <v>0</v>
      </c>
      <c r="T9" s="8">
        <f>IFERROR(VLOOKUP($A9,Data!$1:$1048576,25,FALSE),)</f>
        <v>0</v>
      </c>
      <c r="U9" s="8">
        <f>IFERROR(VLOOKUP($A9,Data!$1:$1048576,26,FALSE),)</f>
        <v>0</v>
      </c>
      <c r="V9" s="8">
        <f>IFERROR(VLOOKUP($A9,Data!$1:$1048576,27,FALSE),)</f>
        <v>0</v>
      </c>
      <c r="W9" s="8">
        <f>IFERROR(VLOOKUP($A9,Data!$1:$1048576,28,FALSE),)</f>
        <v>0</v>
      </c>
      <c r="X9" s="8">
        <f>IFERROR(VLOOKUP($A9,Data!$1:$1048576,29,FALSE),)</f>
        <v>0</v>
      </c>
      <c r="Y9" s="8">
        <f>IFERROR(VLOOKUP($A9,Data!$1:$1048576,30,FALSE),)</f>
        <v>0</v>
      </c>
      <c r="Z9" s="8">
        <f>IFERROR(VLOOKUP($A9,Data!$1:$1048576,31,FALSE),)</f>
        <v>0</v>
      </c>
      <c r="AA9" s="8">
        <f>IFERROR(VLOOKUP($A9,Data!$1:$1048576,32,FALSE),)</f>
        <v>0</v>
      </c>
      <c r="AB9" s="8">
        <f>IFERROR(VLOOKUP($A9,Data!$1:$1048576,33,FALSE),)</f>
        <v>0</v>
      </c>
    </row>
    <row r="10" spans="1:28" hidden="1" x14ac:dyDescent="0.2">
      <c r="A10" s="8">
        <f>Data!A722</f>
        <v>0</v>
      </c>
      <c r="B10" s="9">
        <f>IFERROR(VLOOKUP($A10,Data!$1:$1048576,34,FALSE),)</f>
        <v>0</v>
      </c>
      <c r="C10" s="9">
        <f>IFERROR(VLOOKUP($A10,Data!$1:$1048576,2,FALSE),)</f>
        <v>0</v>
      </c>
      <c r="D10" s="9">
        <f>IFERROR(VLOOKUP($A10,Data!$1:$1048576,3,FALSE),)</f>
        <v>0</v>
      </c>
      <c r="E10" s="9">
        <f>IFERROR(VLOOKUP($A10,Data!$1:$1048576,4,FALSE),)</f>
        <v>0</v>
      </c>
      <c r="F10" s="9">
        <f>IFERROR(VLOOKUP($A10,Data!$1:$1048576,6,FALSE),)</f>
        <v>0</v>
      </c>
      <c r="G10" s="9">
        <f>IFERROR(VLOOKUP($A10,Data!$1:$1048576,7,FALSE),)</f>
        <v>0</v>
      </c>
      <c r="H10" s="8">
        <f>IFERROR(VLOOKUP($A10,Data!$1:$1048576,13,FALSE),)</f>
        <v>0</v>
      </c>
      <c r="I10" s="8">
        <f>IFERROR(VLOOKUP($A10,Data!$1:$1048576,14,FALSE),)</f>
        <v>0</v>
      </c>
      <c r="J10" s="8">
        <f>IFERROR(VLOOKUP($A10,Data!$1:$1048576,15,FALSE),)</f>
        <v>0</v>
      </c>
      <c r="K10" s="8">
        <f>IFERROR(VLOOKUP($A10,Data!$1:$1048576,16,FALSE),)</f>
        <v>0</v>
      </c>
      <c r="L10" s="8">
        <f>IFERROR(VLOOKUP($A10,Data!$1:$1048576,17,FALSE),)</f>
        <v>0</v>
      </c>
      <c r="M10" s="8">
        <f>IFERROR(VLOOKUP($A10,Data!$1:$1048576,18,FALSE),)</f>
        <v>0</v>
      </c>
      <c r="N10" s="8">
        <f>IFERROR(VLOOKUP($A10,Data!$1:$1048576,19,FALSE),)</f>
        <v>0</v>
      </c>
      <c r="O10" s="8">
        <f>IFERROR(VLOOKUP($A10,Data!$1:$1048576,20,FALSE),)</f>
        <v>0</v>
      </c>
      <c r="P10" s="8">
        <f>IFERROR(VLOOKUP($A10,Data!$1:$1048576,21,FALSE),)</f>
        <v>0</v>
      </c>
      <c r="Q10" s="8">
        <f>IFERROR(VLOOKUP($A10,Data!$1:$1048576,22,FALSE),)</f>
        <v>0</v>
      </c>
      <c r="R10" s="8">
        <f>IFERROR(VLOOKUP($A10,Data!$1:$1048576,23,FALSE),)</f>
        <v>0</v>
      </c>
      <c r="S10" s="8">
        <f>IFERROR(VLOOKUP($A10,Data!$1:$1048576,24,FALSE),)</f>
        <v>0</v>
      </c>
      <c r="T10" s="8">
        <f>IFERROR(VLOOKUP($A10,Data!$1:$1048576,25,FALSE),)</f>
        <v>0</v>
      </c>
      <c r="U10" s="8">
        <f>IFERROR(VLOOKUP($A10,Data!$1:$1048576,26,FALSE),)</f>
        <v>0</v>
      </c>
      <c r="V10" s="8">
        <f>IFERROR(VLOOKUP($A10,Data!$1:$1048576,27,FALSE),)</f>
        <v>0</v>
      </c>
      <c r="W10" s="8">
        <f>IFERROR(VLOOKUP($A10,Data!$1:$1048576,28,FALSE),)</f>
        <v>0</v>
      </c>
      <c r="X10" s="8">
        <f>IFERROR(VLOOKUP($A10,Data!$1:$1048576,29,FALSE),)</f>
        <v>0</v>
      </c>
      <c r="Y10" s="8">
        <f>IFERROR(VLOOKUP($A10,Data!$1:$1048576,30,FALSE),)</f>
        <v>0</v>
      </c>
      <c r="Z10" s="8">
        <f>IFERROR(VLOOKUP($A10,Data!$1:$1048576,31,FALSE),)</f>
        <v>0</v>
      </c>
      <c r="AA10" s="8">
        <f>IFERROR(VLOOKUP($A10,Data!$1:$1048576,32,FALSE),)</f>
        <v>0</v>
      </c>
      <c r="AB10" s="8">
        <f>IFERROR(VLOOKUP($A10,Data!$1:$1048576,33,FALSE),)</f>
        <v>0</v>
      </c>
    </row>
    <row r="11" spans="1:28" hidden="1" x14ac:dyDescent="0.2">
      <c r="A11" s="8">
        <f>Data!A723</f>
        <v>0</v>
      </c>
      <c r="B11" s="9">
        <f>IFERROR(VLOOKUP($A11,Data!$1:$1048576,34,FALSE),)</f>
        <v>0</v>
      </c>
      <c r="C11" s="9">
        <f>IFERROR(VLOOKUP($A11,Data!$1:$1048576,2,FALSE),)</f>
        <v>0</v>
      </c>
      <c r="D11" s="9">
        <f>IFERROR(VLOOKUP($A11,Data!$1:$1048576,3,FALSE),)</f>
        <v>0</v>
      </c>
      <c r="E11" s="9">
        <f>IFERROR(VLOOKUP($A11,Data!$1:$1048576,4,FALSE),)</f>
        <v>0</v>
      </c>
      <c r="F11" s="9">
        <f>IFERROR(VLOOKUP($A11,Data!$1:$1048576,6,FALSE),)</f>
        <v>0</v>
      </c>
      <c r="G11" s="9">
        <f>IFERROR(VLOOKUP($A11,Data!$1:$1048576,7,FALSE),)</f>
        <v>0</v>
      </c>
      <c r="H11" s="8">
        <f>IFERROR(VLOOKUP($A11,Data!$1:$1048576,13,FALSE),)</f>
        <v>0</v>
      </c>
      <c r="I11" s="8">
        <f>IFERROR(VLOOKUP($A11,Data!$1:$1048576,14,FALSE),)</f>
        <v>0</v>
      </c>
      <c r="J11" s="8">
        <f>IFERROR(VLOOKUP($A11,Data!$1:$1048576,15,FALSE),)</f>
        <v>0</v>
      </c>
      <c r="K11" s="8">
        <f>IFERROR(VLOOKUP($A11,Data!$1:$1048576,16,FALSE),)</f>
        <v>0</v>
      </c>
      <c r="L11" s="8">
        <f>IFERROR(VLOOKUP($A11,Data!$1:$1048576,17,FALSE),)</f>
        <v>0</v>
      </c>
      <c r="M11" s="8">
        <f>IFERROR(VLOOKUP($A11,Data!$1:$1048576,18,FALSE),)</f>
        <v>0</v>
      </c>
      <c r="N11" s="8">
        <f>IFERROR(VLOOKUP($A11,Data!$1:$1048576,19,FALSE),)</f>
        <v>0</v>
      </c>
      <c r="O11" s="8">
        <f>IFERROR(VLOOKUP($A11,Data!$1:$1048576,20,FALSE),)</f>
        <v>0</v>
      </c>
      <c r="P11" s="8">
        <f>IFERROR(VLOOKUP($A11,Data!$1:$1048576,21,FALSE),)</f>
        <v>0</v>
      </c>
      <c r="Q11" s="8">
        <f>IFERROR(VLOOKUP($A11,Data!$1:$1048576,22,FALSE),)</f>
        <v>0</v>
      </c>
      <c r="R11" s="8">
        <f>IFERROR(VLOOKUP($A11,Data!$1:$1048576,23,FALSE),)</f>
        <v>0</v>
      </c>
      <c r="S11" s="8">
        <f>IFERROR(VLOOKUP($A11,Data!$1:$1048576,24,FALSE),)</f>
        <v>0</v>
      </c>
      <c r="T11" s="8">
        <f>IFERROR(VLOOKUP($A11,Data!$1:$1048576,25,FALSE),)</f>
        <v>0</v>
      </c>
      <c r="U11" s="8">
        <f>IFERROR(VLOOKUP($A11,Data!$1:$1048576,26,FALSE),)</f>
        <v>0</v>
      </c>
      <c r="V11" s="8">
        <f>IFERROR(VLOOKUP($A11,Data!$1:$1048576,27,FALSE),)</f>
        <v>0</v>
      </c>
      <c r="W11" s="8">
        <f>IFERROR(VLOOKUP($A11,Data!$1:$1048576,28,FALSE),)</f>
        <v>0</v>
      </c>
      <c r="X11" s="8">
        <f>IFERROR(VLOOKUP($A11,Data!$1:$1048576,29,FALSE),)</f>
        <v>0</v>
      </c>
      <c r="Y11" s="8">
        <f>IFERROR(VLOOKUP($A11,Data!$1:$1048576,30,FALSE),)</f>
        <v>0</v>
      </c>
      <c r="Z11" s="8">
        <f>IFERROR(VLOOKUP($A11,Data!$1:$1048576,31,FALSE),)</f>
        <v>0</v>
      </c>
      <c r="AA11" s="8">
        <f>IFERROR(VLOOKUP($A11,Data!$1:$1048576,32,FALSE),)</f>
        <v>0</v>
      </c>
      <c r="AB11" s="8">
        <f>IFERROR(VLOOKUP($A11,Data!$1:$1048576,33,FALSE),)</f>
        <v>0</v>
      </c>
    </row>
    <row r="12" spans="1:28" hidden="1" x14ac:dyDescent="0.2">
      <c r="A12" s="8">
        <f>Data!A724</f>
        <v>0</v>
      </c>
      <c r="B12" s="9">
        <f>IFERROR(VLOOKUP($A12,Data!$1:$1048576,34,FALSE),)</f>
        <v>0</v>
      </c>
      <c r="C12" s="9">
        <f>IFERROR(VLOOKUP($A12,Data!$1:$1048576,2,FALSE),)</f>
        <v>0</v>
      </c>
      <c r="D12" s="9">
        <f>IFERROR(VLOOKUP($A12,Data!$1:$1048576,3,FALSE),)</f>
        <v>0</v>
      </c>
      <c r="E12" s="9">
        <f>IFERROR(VLOOKUP($A12,Data!$1:$1048576,4,FALSE),)</f>
        <v>0</v>
      </c>
      <c r="F12" s="9">
        <f>IFERROR(VLOOKUP($A12,Data!$1:$1048576,6,FALSE),)</f>
        <v>0</v>
      </c>
      <c r="G12" s="9">
        <f>IFERROR(VLOOKUP($A12,Data!$1:$1048576,7,FALSE),)</f>
        <v>0</v>
      </c>
      <c r="H12" s="8">
        <f>IFERROR(VLOOKUP($A12,Data!$1:$1048576,13,FALSE),)</f>
        <v>0</v>
      </c>
      <c r="I12" s="8">
        <f>IFERROR(VLOOKUP($A12,Data!$1:$1048576,14,FALSE),)</f>
        <v>0</v>
      </c>
      <c r="J12" s="8">
        <f>IFERROR(VLOOKUP($A12,Data!$1:$1048576,15,FALSE),)</f>
        <v>0</v>
      </c>
      <c r="K12" s="8">
        <f>IFERROR(VLOOKUP($A12,Data!$1:$1048576,16,FALSE),)</f>
        <v>0</v>
      </c>
      <c r="L12" s="8">
        <f>IFERROR(VLOOKUP($A12,Data!$1:$1048576,17,FALSE),)</f>
        <v>0</v>
      </c>
      <c r="M12" s="8">
        <f>IFERROR(VLOOKUP($A12,Data!$1:$1048576,18,FALSE),)</f>
        <v>0</v>
      </c>
      <c r="N12" s="8">
        <f>IFERROR(VLOOKUP($A12,Data!$1:$1048576,19,FALSE),)</f>
        <v>0</v>
      </c>
      <c r="O12" s="8">
        <f>IFERROR(VLOOKUP($A12,Data!$1:$1048576,20,FALSE),)</f>
        <v>0</v>
      </c>
      <c r="P12" s="8">
        <f>IFERROR(VLOOKUP($A12,Data!$1:$1048576,21,FALSE),)</f>
        <v>0</v>
      </c>
      <c r="Q12" s="8">
        <f>IFERROR(VLOOKUP($A12,Data!$1:$1048576,22,FALSE),)</f>
        <v>0</v>
      </c>
      <c r="R12" s="8">
        <f>IFERROR(VLOOKUP($A12,Data!$1:$1048576,23,FALSE),)</f>
        <v>0</v>
      </c>
      <c r="S12" s="8">
        <f>IFERROR(VLOOKUP($A12,Data!$1:$1048576,24,FALSE),)</f>
        <v>0</v>
      </c>
      <c r="T12" s="8">
        <f>IFERROR(VLOOKUP($A12,Data!$1:$1048576,25,FALSE),)</f>
        <v>0</v>
      </c>
      <c r="U12" s="8">
        <f>IFERROR(VLOOKUP($A12,Data!$1:$1048576,26,FALSE),)</f>
        <v>0</v>
      </c>
      <c r="V12" s="8">
        <f>IFERROR(VLOOKUP($A12,Data!$1:$1048576,27,FALSE),)</f>
        <v>0</v>
      </c>
      <c r="W12" s="8">
        <f>IFERROR(VLOOKUP($A12,Data!$1:$1048576,28,FALSE),)</f>
        <v>0</v>
      </c>
      <c r="X12" s="8">
        <f>IFERROR(VLOOKUP($A12,Data!$1:$1048576,29,FALSE),)</f>
        <v>0</v>
      </c>
      <c r="Y12" s="8">
        <f>IFERROR(VLOOKUP($A12,Data!$1:$1048576,30,FALSE),)</f>
        <v>0</v>
      </c>
      <c r="Z12" s="8">
        <f>IFERROR(VLOOKUP($A12,Data!$1:$1048576,31,FALSE),)</f>
        <v>0</v>
      </c>
      <c r="AA12" s="8">
        <f>IFERROR(VLOOKUP($A12,Data!$1:$1048576,32,FALSE),)</f>
        <v>0</v>
      </c>
      <c r="AB12" s="8">
        <f>IFERROR(VLOOKUP($A12,Data!$1:$1048576,33,FALSE),)</f>
        <v>0</v>
      </c>
    </row>
    <row r="13" spans="1:28" hidden="1" x14ac:dyDescent="0.2">
      <c r="A13" s="8">
        <f>Data!A725</f>
        <v>0</v>
      </c>
      <c r="B13" s="9">
        <f>IFERROR(VLOOKUP($A13,Data!$1:$1048576,34,FALSE),)</f>
        <v>0</v>
      </c>
      <c r="C13" s="9">
        <f>IFERROR(VLOOKUP($A13,Data!$1:$1048576,2,FALSE),)</f>
        <v>0</v>
      </c>
      <c r="D13" s="9">
        <f>IFERROR(VLOOKUP($A13,Data!$1:$1048576,3,FALSE),)</f>
        <v>0</v>
      </c>
      <c r="E13" s="9">
        <f>IFERROR(VLOOKUP($A13,Data!$1:$1048576,4,FALSE),)</f>
        <v>0</v>
      </c>
      <c r="F13" s="9">
        <f>IFERROR(VLOOKUP($A13,Data!$1:$1048576,6,FALSE),)</f>
        <v>0</v>
      </c>
      <c r="G13" s="9">
        <f>IFERROR(VLOOKUP($A13,Data!$1:$1048576,7,FALSE),)</f>
        <v>0</v>
      </c>
      <c r="H13" s="8">
        <f>IFERROR(VLOOKUP($A13,Data!$1:$1048576,13,FALSE),)</f>
        <v>0</v>
      </c>
      <c r="I13" s="8">
        <f>IFERROR(VLOOKUP($A13,Data!$1:$1048576,14,FALSE),)</f>
        <v>0</v>
      </c>
      <c r="J13" s="8">
        <f>IFERROR(VLOOKUP($A13,Data!$1:$1048576,15,FALSE),)</f>
        <v>0</v>
      </c>
      <c r="K13" s="8">
        <f>IFERROR(VLOOKUP($A13,Data!$1:$1048576,16,FALSE),)</f>
        <v>0</v>
      </c>
      <c r="L13" s="8">
        <f>IFERROR(VLOOKUP($A13,Data!$1:$1048576,17,FALSE),)</f>
        <v>0</v>
      </c>
      <c r="M13" s="8">
        <f>IFERROR(VLOOKUP($A13,Data!$1:$1048576,18,FALSE),)</f>
        <v>0</v>
      </c>
      <c r="N13" s="8">
        <f>IFERROR(VLOOKUP($A13,Data!$1:$1048576,19,FALSE),)</f>
        <v>0</v>
      </c>
      <c r="O13" s="8">
        <f>IFERROR(VLOOKUP($A13,Data!$1:$1048576,20,FALSE),)</f>
        <v>0</v>
      </c>
      <c r="P13" s="8">
        <f>IFERROR(VLOOKUP($A13,Data!$1:$1048576,21,FALSE),)</f>
        <v>0</v>
      </c>
      <c r="Q13" s="8">
        <f>IFERROR(VLOOKUP($A13,Data!$1:$1048576,22,FALSE),)</f>
        <v>0</v>
      </c>
      <c r="R13" s="8">
        <f>IFERROR(VLOOKUP($A13,Data!$1:$1048576,23,FALSE),)</f>
        <v>0</v>
      </c>
      <c r="S13" s="8">
        <f>IFERROR(VLOOKUP($A13,Data!$1:$1048576,24,FALSE),)</f>
        <v>0</v>
      </c>
      <c r="T13" s="8">
        <f>IFERROR(VLOOKUP($A13,Data!$1:$1048576,25,FALSE),)</f>
        <v>0</v>
      </c>
      <c r="U13" s="8">
        <f>IFERROR(VLOOKUP($A13,Data!$1:$1048576,26,FALSE),)</f>
        <v>0</v>
      </c>
      <c r="V13" s="8">
        <f>IFERROR(VLOOKUP($A13,Data!$1:$1048576,27,FALSE),)</f>
        <v>0</v>
      </c>
      <c r="W13" s="8">
        <f>IFERROR(VLOOKUP($A13,Data!$1:$1048576,28,FALSE),)</f>
        <v>0</v>
      </c>
      <c r="X13" s="8">
        <f>IFERROR(VLOOKUP($A13,Data!$1:$1048576,29,FALSE),)</f>
        <v>0</v>
      </c>
      <c r="Y13" s="8">
        <f>IFERROR(VLOOKUP($A13,Data!$1:$1048576,30,FALSE),)</f>
        <v>0</v>
      </c>
      <c r="Z13" s="8">
        <f>IFERROR(VLOOKUP($A13,Data!$1:$1048576,31,FALSE),)</f>
        <v>0</v>
      </c>
      <c r="AA13" s="8">
        <f>IFERROR(VLOOKUP($A13,Data!$1:$1048576,32,FALSE),)</f>
        <v>0</v>
      </c>
      <c r="AB13" s="8">
        <f>IFERROR(VLOOKUP($A13,Data!$1:$1048576,33,FALSE),)</f>
        <v>0</v>
      </c>
    </row>
    <row r="14" spans="1:28" x14ac:dyDescent="0.2">
      <c r="A14" s="10"/>
    </row>
    <row r="17" spans="21:21" x14ac:dyDescent="0.2">
      <c r="U17" s="1"/>
    </row>
    <row r="18" spans="21:21" x14ac:dyDescent="0.2">
      <c r="U18" s="23"/>
    </row>
    <row r="19" spans="21:21" x14ac:dyDescent="0.2">
      <c r="U19" s="23"/>
    </row>
  </sheetData>
  <pageMargins left="0.7" right="0.7" top="0.75" bottom="0.75" header="0.3" footer="0.3"/>
  <pageSetup scale="79" orientation="landscape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CB987-4081-4CBE-9935-E9A350A5683F}">
  <sheetPr>
    <tabColor rgb="FF60D0E6"/>
    <pageSetUpPr fitToPage="1"/>
  </sheetPr>
  <dimension ref="A1:AB19"/>
  <sheetViews>
    <sheetView workbookViewId="0">
      <selection activeCell="G36" sqref="G36"/>
    </sheetView>
  </sheetViews>
  <sheetFormatPr defaultColWidth="9.14453125" defaultRowHeight="15" x14ac:dyDescent="0.2"/>
  <cols>
    <col min="1" max="5" width="8.47265625" customWidth="1"/>
    <col min="6" max="6" width="11.703125" bestFit="1" customWidth="1"/>
    <col min="7" max="7" width="16.6796875" bestFit="1" customWidth="1"/>
    <col min="8" max="8" width="12.23828125" hidden="1" customWidth="1"/>
    <col min="9" max="10" width="10.22265625" hidden="1" customWidth="1"/>
    <col min="11" max="11" width="10.22265625" customWidth="1"/>
    <col min="12" max="12" width="9.01171875" customWidth="1"/>
    <col min="13" max="13" width="10.22265625" customWidth="1"/>
    <col min="14" max="15" width="10.22265625" hidden="1" customWidth="1"/>
    <col min="16" max="16" width="9.01171875" hidden="1" customWidth="1"/>
    <col min="17" max="17" width="9.68359375" hidden="1" customWidth="1"/>
    <col min="18" max="20" width="10.22265625" hidden="1" customWidth="1"/>
    <col min="21" max="21" width="9.68359375" hidden="1" customWidth="1"/>
    <col min="22" max="24" width="10.22265625" hidden="1" customWidth="1"/>
    <col min="25" max="25" width="9.01171875" hidden="1" customWidth="1"/>
    <col min="26" max="28" width="10.22265625" hidden="1" customWidth="1"/>
  </cols>
  <sheetData>
    <row r="1" spans="1:28" ht="19.5" thickBot="1" x14ac:dyDescent="0.3">
      <c r="A1" s="7" t="str">
        <f>E4</f>
        <v>Mike</v>
      </c>
      <c r="B1" s="6"/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0.35499999999999998</v>
      </c>
      <c r="C3" s="12"/>
      <c r="D3" s="14"/>
      <c r="E3" s="12"/>
      <c r="F3" s="12"/>
      <c r="G3" s="12"/>
      <c r="H3" s="11">
        <f>'Rain Totals'!H8</f>
        <v>0.08</v>
      </c>
      <c r="I3" s="11">
        <f>'Rain Totals'!I8</f>
        <v>0</v>
      </c>
      <c r="J3" s="11">
        <f>'Rain Totals'!J8</f>
        <v>7.0000000000000007E-2</v>
      </c>
      <c r="K3" s="11">
        <f>'Rain Totals'!K8</f>
        <v>0.16999999999999998</v>
      </c>
      <c r="L3" s="11">
        <f>'Rain Totals'!L8</f>
        <v>3.5000000000000003E-2</v>
      </c>
      <c r="M3" s="11">
        <f>'Rain Totals'!M8</f>
        <v>0</v>
      </c>
      <c r="N3" s="11">
        <f>'Rain Totals'!N8</f>
        <v>0</v>
      </c>
      <c r="O3" s="11">
        <f>'Rain Totals'!O8</f>
        <v>0</v>
      </c>
      <c r="P3" s="11">
        <f>'Rain Totals'!P8</f>
        <v>0</v>
      </c>
      <c r="Q3" s="11">
        <f>'Rain Totals'!Q8</f>
        <v>0</v>
      </c>
      <c r="R3" s="11">
        <f>'Rain Totals'!R8</f>
        <v>0</v>
      </c>
      <c r="S3" s="11">
        <f>'Rain Totals'!S8</f>
        <v>0</v>
      </c>
      <c r="T3" s="11">
        <f>'Rain Totals'!T8</f>
        <v>0</v>
      </c>
      <c r="U3" s="11">
        <f>'Rain Totals'!U8</f>
        <v>0</v>
      </c>
      <c r="V3" s="11">
        <f>'Rain Totals'!V8</f>
        <v>0</v>
      </c>
      <c r="W3" s="11">
        <f>'Rain Totals'!W8</f>
        <v>0</v>
      </c>
      <c r="X3" s="11">
        <f>'Rain Totals'!X8</f>
        <v>0</v>
      </c>
      <c r="Y3" s="11">
        <f>'Rain Totals'!Y8</f>
        <v>0</v>
      </c>
      <c r="Z3" s="11">
        <f>'Rain Totals'!Z8</f>
        <v>0</v>
      </c>
      <c r="AA3" s="11">
        <f>'Rain Totals'!AA8</f>
        <v>0</v>
      </c>
      <c r="AB3" s="11">
        <f>'Rain Totals'!AB8</f>
        <v>0</v>
      </c>
    </row>
    <row r="4" spans="1:28" x14ac:dyDescent="0.2">
      <c r="A4" s="8" t="str">
        <f>Data!A536</f>
        <v>.ET 53</v>
      </c>
      <c r="B4" s="9">
        <f>IFERROR(VLOOKUP($A4,Data!$1:$1048576,34,FALSE),)</f>
        <v>0</v>
      </c>
      <c r="C4" s="9" t="str">
        <f>IFERROR(VLOOKUP($A4,Data!$1:$1048576,2,FALSE),)</f>
        <v>Hamer</v>
      </c>
      <c r="D4" s="9" t="str">
        <f>IFERROR(VLOOKUP($A4,Data!$1:$1048576,3,FALSE),)</f>
        <v>53</v>
      </c>
      <c r="E4" s="9" t="str">
        <f>IFERROR(VLOOKUP($A4,Data!$1:$1048576,4,FALSE),)</f>
        <v>Mike</v>
      </c>
      <c r="F4" s="9">
        <f>IFERROR(VLOOKUP($A4,Data!$1:$1048576,6,FALSE),)</f>
        <v>0</v>
      </c>
      <c r="G4" s="9">
        <f>IFERROR(VLOOKUP($A4,Data!$1:$1048576,7,FALSE),)</f>
        <v>0</v>
      </c>
      <c r="H4" s="8">
        <f>IFERROR(VLOOKUP($A4,Data!$1:$1048576,13,FALSE),)</f>
        <v>0</v>
      </c>
      <c r="I4" s="8">
        <f>IFERROR(VLOOKUP($A4,Data!$1:$1048576,14,FALSE),)</f>
        <v>0</v>
      </c>
      <c r="J4" s="8">
        <f>IFERROR(VLOOKUP($A4,Data!$1:$1048576,15,FALSE),)</f>
        <v>0</v>
      </c>
      <c r="K4" s="8">
        <f>IFERROR(VLOOKUP($A4,Data!$1:$1048576,16,FALSE),)</f>
        <v>0</v>
      </c>
      <c r="L4" s="8">
        <f>IFERROR(VLOOKUP($A4,Data!$1:$1048576,17,FALSE),)</f>
        <v>0</v>
      </c>
      <c r="M4" s="8">
        <f>IFERROR(VLOOKUP($A4,Data!$1:$1048576,18,FALSE),)</f>
        <v>0</v>
      </c>
      <c r="N4" s="8">
        <f>IFERROR(VLOOKUP($A4,Data!$1:$1048576,19,FALSE),)</f>
        <v>0</v>
      </c>
      <c r="O4" s="8">
        <f>IFERROR(VLOOKUP($A4,Data!$1:$1048576,20,FALSE),)</f>
        <v>0</v>
      </c>
      <c r="P4" s="8">
        <f>IFERROR(VLOOKUP($A4,Data!$1:$1048576,21,FALSE),)</f>
        <v>0</v>
      </c>
      <c r="Q4" s="8">
        <f>IFERROR(VLOOKUP($A4,Data!$1:$1048576,22,FALSE),)</f>
        <v>0</v>
      </c>
      <c r="R4" s="8">
        <f>IFERROR(VLOOKUP($A4,Data!$1:$1048576,23,FALSE),)</f>
        <v>0</v>
      </c>
      <c r="S4" s="8">
        <f>IFERROR(VLOOKUP($A4,Data!$1:$1048576,24,FALSE),)</f>
        <v>0</v>
      </c>
      <c r="T4" s="8">
        <f>IFERROR(VLOOKUP($A4,Data!$1:$1048576,25,FALSE),)</f>
        <v>0</v>
      </c>
      <c r="U4" s="8">
        <f>IFERROR(VLOOKUP($A4,Data!$1:$1048576,26,FALSE),)</f>
        <v>0</v>
      </c>
      <c r="V4" s="8">
        <f>IFERROR(VLOOKUP($A4,Data!$1:$1048576,27,FALSE),)</f>
        <v>0</v>
      </c>
      <c r="W4" s="8">
        <f>IFERROR(VLOOKUP($A4,Data!$1:$1048576,28,FALSE),)</f>
        <v>0</v>
      </c>
      <c r="X4" s="8">
        <f>IFERROR(VLOOKUP($A4,Data!$1:$1048576,29,FALSE),)</f>
        <v>0</v>
      </c>
      <c r="Y4" s="8">
        <f>IFERROR(VLOOKUP($A4,Data!$1:$1048576,30,FALSE),)</f>
        <v>0</v>
      </c>
      <c r="Z4" s="8">
        <f>IFERROR(VLOOKUP($A4,Data!$1:$1048576,31,FALSE),)</f>
        <v>0</v>
      </c>
      <c r="AA4" s="8">
        <f>IFERROR(VLOOKUP($A4,Data!$1:$1048576,32,FALSE),)</f>
        <v>0</v>
      </c>
      <c r="AB4" s="8">
        <f>IFERROR(VLOOKUP($A4,Data!$1:$1048576,33,FALSE),)</f>
        <v>0</v>
      </c>
    </row>
    <row r="5" spans="1:28" x14ac:dyDescent="0.2">
      <c r="A5" s="8">
        <f>Data!A537</f>
        <v>0</v>
      </c>
      <c r="B5" s="9">
        <f>IFERROR(VLOOKUP($A5,Data!$1:$1048576,34,FALSE),)</f>
        <v>0</v>
      </c>
      <c r="C5" s="9">
        <f>IFERROR(VLOOKUP($A5,Data!$1:$1048576,2,FALSE),)</f>
        <v>0</v>
      </c>
      <c r="D5" s="9">
        <f>IFERROR(VLOOKUP($A5,Data!$1:$1048576,3,FALSE),)</f>
        <v>0</v>
      </c>
      <c r="E5" s="9">
        <f>IFERROR(VLOOKUP($A5,Data!$1:$1048576,4,FALSE),)</f>
        <v>0</v>
      </c>
      <c r="F5" s="9">
        <f>IFERROR(VLOOKUP($A5,Data!$1:$1048576,6,FALSE),)</f>
        <v>0</v>
      </c>
      <c r="G5" s="9">
        <f>IFERROR(VLOOKUP($A5,Data!$1:$1048576,7,FALSE),)</f>
        <v>0</v>
      </c>
      <c r="H5" s="8">
        <f>IFERROR(VLOOKUP($A5,Data!$1:$1048576,13,FALSE),)</f>
        <v>0</v>
      </c>
      <c r="I5" s="8">
        <f>IFERROR(VLOOKUP($A5,Data!$1:$1048576,14,FALSE),)</f>
        <v>0</v>
      </c>
      <c r="J5" s="8">
        <f>IFERROR(VLOOKUP($A5,Data!$1:$1048576,15,FALSE),)</f>
        <v>0</v>
      </c>
      <c r="K5" s="8">
        <f>IFERROR(VLOOKUP($A5,Data!$1:$1048576,16,FALSE),)</f>
        <v>0</v>
      </c>
      <c r="L5" s="8">
        <f>IFERROR(VLOOKUP($A5,Data!$1:$1048576,17,FALSE),)</f>
        <v>0</v>
      </c>
      <c r="M5" s="8">
        <f>IFERROR(VLOOKUP($A5,Data!$1:$1048576,18,FALSE),)</f>
        <v>0</v>
      </c>
      <c r="N5" s="8">
        <f>IFERROR(VLOOKUP($A5,Data!$1:$1048576,19,FALSE),)</f>
        <v>0</v>
      </c>
      <c r="O5" s="8">
        <f>IFERROR(VLOOKUP($A5,Data!$1:$1048576,20,FALSE),)</f>
        <v>0</v>
      </c>
      <c r="P5" s="8">
        <f>IFERROR(VLOOKUP($A5,Data!$1:$1048576,21,FALSE),)</f>
        <v>0</v>
      </c>
      <c r="Q5" s="8">
        <f>IFERROR(VLOOKUP($A5,Data!$1:$1048576,22,FALSE),)</f>
        <v>0</v>
      </c>
      <c r="R5" s="8">
        <f>IFERROR(VLOOKUP($A5,Data!$1:$1048576,23,FALSE),)</f>
        <v>0</v>
      </c>
      <c r="S5" s="8">
        <f>IFERROR(VLOOKUP($A5,Data!$1:$1048576,24,FALSE),)</f>
        <v>0</v>
      </c>
      <c r="T5" s="8">
        <f>IFERROR(VLOOKUP($A5,Data!$1:$1048576,25,FALSE),)</f>
        <v>0</v>
      </c>
      <c r="U5" s="8">
        <f>IFERROR(VLOOKUP($A5,Data!$1:$1048576,26,FALSE),)</f>
        <v>0</v>
      </c>
      <c r="V5" s="8">
        <f>IFERROR(VLOOKUP($A5,Data!$1:$1048576,27,FALSE),)</f>
        <v>0</v>
      </c>
      <c r="W5" s="8">
        <f>IFERROR(VLOOKUP($A5,Data!$1:$1048576,28,FALSE),)</f>
        <v>0</v>
      </c>
      <c r="X5" s="8">
        <f>IFERROR(VLOOKUP($A5,Data!$1:$1048576,29,FALSE),)</f>
        <v>0</v>
      </c>
      <c r="Y5" s="8">
        <f>IFERROR(VLOOKUP($A5,Data!$1:$1048576,30,FALSE),)</f>
        <v>0</v>
      </c>
      <c r="Z5" s="8">
        <f>IFERROR(VLOOKUP($A5,Data!$1:$1048576,31,FALSE),)</f>
        <v>0</v>
      </c>
      <c r="AA5" s="8">
        <f>IFERROR(VLOOKUP($A5,Data!$1:$1048576,32,FALSE),)</f>
        <v>0</v>
      </c>
      <c r="AB5" s="8">
        <f>IFERROR(VLOOKUP($A5,Data!$1:$1048576,33,FALSE),)</f>
        <v>0</v>
      </c>
    </row>
    <row r="6" spans="1:28" x14ac:dyDescent="0.2">
      <c r="A6" s="8">
        <f>Data!A538</f>
        <v>0</v>
      </c>
      <c r="B6" s="9">
        <f>IFERROR(VLOOKUP($A6,Data!$1:$1048576,34,FALSE),)</f>
        <v>0</v>
      </c>
      <c r="C6" s="9">
        <f>IFERROR(VLOOKUP($A6,Data!$1:$1048576,2,FALSE),)</f>
        <v>0</v>
      </c>
      <c r="D6" s="9">
        <f>IFERROR(VLOOKUP($A6,Data!$1:$1048576,3,FALSE),)</f>
        <v>0</v>
      </c>
      <c r="E6" s="9">
        <f>IFERROR(VLOOKUP($A6,Data!$1:$1048576,4,FALSE),)</f>
        <v>0</v>
      </c>
      <c r="F6" s="9">
        <f>IFERROR(VLOOKUP($A6,Data!$1:$1048576,6,FALSE),)</f>
        <v>0</v>
      </c>
      <c r="G6" s="9">
        <f>IFERROR(VLOOKUP($A6,Data!$1:$1048576,7,FALSE),)</f>
        <v>0</v>
      </c>
      <c r="H6" s="8">
        <f>IFERROR(VLOOKUP($A6,Data!$1:$1048576,13,FALSE),)</f>
        <v>0</v>
      </c>
      <c r="I6" s="8">
        <f>IFERROR(VLOOKUP($A6,Data!$1:$1048576,14,FALSE),)</f>
        <v>0</v>
      </c>
      <c r="J6" s="8">
        <f>IFERROR(VLOOKUP($A6,Data!$1:$1048576,15,FALSE),)</f>
        <v>0</v>
      </c>
      <c r="K6" s="8">
        <f>IFERROR(VLOOKUP($A6,Data!$1:$1048576,16,FALSE),)</f>
        <v>0</v>
      </c>
      <c r="L6" s="8">
        <f>IFERROR(VLOOKUP($A6,Data!$1:$1048576,17,FALSE),)</f>
        <v>0</v>
      </c>
      <c r="M6" s="8">
        <f>IFERROR(VLOOKUP($A6,Data!$1:$1048576,18,FALSE),)</f>
        <v>0</v>
      </c>
      <c r="N6" s="8">
        <f>IFERROR(VLOOKUP($A6,Data!$1:$1048576,19,FALSE),)</f>
        <v>0</v>
      </c>
      <c r="O6" s="8">
        <f>IFERROR(VLOOKUP($A6,Data!$1:$1048576,20,FALSE),)</f>
        <v>0</v>
      </c>
      <c r="P6" s="8">
        <f>IFERROR(VLOOKUP($A6,Data!$1:$1048576,21,FALSE),)</f>
        <v>0</v>
      </c>
      <c r="Q6" s="8">
        <f>IFERROR(VLOOKUP($A6,Data!$1:$1048576,22,FALSE),)</f>
        <v>0</v>
      </c>
      <c r="R6" s="8">
        <f>IFERROR(VLOOKUP($A6,Data!$1:$1048576,23,FALSE),)</f>
        <v>0</v>
      </c>
      <c r="S6" s="8">
        <f>IFERROR(VLOOKUP($A6,Data!$1:$1048576,24,FALSE),)</f>
        <v>0</v>
      </c>
      <c r="T6" s="8">
        <f>IFERROR(VLOOKUP($A6,Data!$1:$1048576,25,FALSE),)</f>
        <v>0</v>
      </c>
      <c r="U6" s="8">
        <f>IFERROR(VLOOKUP($A6,Data!$1:$1048576,26,FALSE),)</f>
        <v>0</v>
      </c>
      <c r="V6" s="8">
        <f>IFERROR(VLOOKUP($A6,Data!$1:$1048576,27,FALSE),)</f>
        <v>0</v>
      </c>
      <c r="W6" s="8">
        <f>IFERROR(VLOOKUP($A6,Data!$1:$1048576,28,FALSE),)</f>
        <v>0</v>
      </c>
      <c r="X6" s="8">
        <f>IFERROR(VLOOKUP($A6,Data!$1:$1048576,29,FALSE),)</f>
        <v>0</v>
      </c>
      <c r="Y6" s="8">
        <f>IFERROR(VLOOKUP($A6,Data!$1:$1048576,30,FALSE),)</f>
        <v>0</v>
      </c>
      <c r="Z6" s="8">
        <f>IFERROR(VLOOKUP($A6,Data!$1:$1048576,31,FALSE),)</f>
        <v>0</v>
      </c>
      <c r="AA6" s="8">
        <f>IFERROR(VLOOKUP($A6,Data!$1:$1048576,32,FALSE),)</f>
        <v>0</v>
      </c>
      <c r="AB6" s="8">
        <f>IFERROR(VLOOKUP($A6,Data!$1:$1048576,33,FALSE),)</f>
        <v>0</v>
      </c>
    </row>
    <row r="7" spans="1:28" x14ac:dyDescent="0.2">
      <c r="A7" s="8">
        <f>Data!A539</f>
        <v>0</v>
      </c>
      <c r="B7" s="9">
        <f>IFERROR(VLOOKUP($A7,Data!$1:$1048576,34,FALSE),)</f>
        <v>0</v>
      </c>
      <c r="C7" s="9">
        <f>IFERROR(VLOOKUP($A7,Data!$1:$1048576,2,FALSE),)</f>
        <v>0</v>
      </c>
      <c r="D7" s="9">
        <f>IFERROR(VLOOKUP($A7,Data!$1:$1048576,3,FALSE),)</f>
        <v>0</v>
      </c>
      <c r="E7" s="9">
        <f>IFERROR(VLOOKUP($A7,Data!$1:$1048576,4,FALSE),)</f>
        <v>0</v>
      </c>
      <c r="F7" s="9">
        <f>IFERROR(VLOOKUP($A7,Data!$1:$1048576,6,FALSE),)</f>
        <v>0</v>
      </c>
      <c r="G7" s="9">
        <f>IFERROR(VLOOKUP($A7,Data!$1:$1048576,7,FALSE),)</f>
        <v>0</v>
      </c>
      <c r="H7" s="8">
        <f>IFERROR(VLOOKUP($A7,Data!$1:$1048576,13,FALSE),)</f>
        <v>0</v>
      </c>
      <c r="I7" s="8">
        <f>IFERROR(VLOOKUP($A7,Data!$1:$1048576,14,FALSE),)</f>
        <v>0</v>
      </c>
      <c r="J7" s="8">
        <f>IFERROR(VLOOKUP($A7,Data!$1:$1048576,15,FALSE),)</f>
        <v>0</v>
      </c>
      <c r="K7" s="8">
        <f>IFERROR(VLOOKUP($A7,Data!$1:$1048576,16,FALSE),)</f>
        <v>0</v>
      </c>
      <c r="L7" s="8">
        <f>IFERROR(VLOOKUP($A7,Data!$1:$1048576,17,FALSE),)</f>
        <v>0</v>
      </c>
      <c r="M7" s="8">
        <f>IFERROR(VLOOKUP($A7,Data!$1:$1048576,18,FALSE),)</f>
        <v>0</v>
      </c>
      <c r="N7" s="8">
        <f>IFERROR(VLOOKUP($A7,Data!$1:$1048576,19,FALSE),)</f>
        <v>0</v>
      </c>
      <c r="O7" s="8">
        <f>IFERROR(VLOOKUP($A7,Data!$1:$1048576,20,FALSE),)</f>
        <v>0</v>
      </c>
      <c r="P7" s="8">
        <f>IFERROR(VLOOKUP($A7,Data!$1:$1048576,21,FALSE),)</f>
        <v>0</v>
      </c>
      <c r="Q7" s="8">
        <f>IFERROR(VLOOKUP($A7,Data!$1:$1048576,22,FALSE),)</f>
        <v>0</v>
      </c>
      <c r="R7" s="8">
        <f>IFERROR(VLOOKUP($A7,Data!$1:$1048576,23,FALSE),)</f>
        <v>0</v>
      </c>
      <c r="S7" s="8">
        <f>IFERROR(VLOOKUP($A7,Data!$1:$1048576,24,FALSE),)</f>
        <v>0</v>
      </c>
      <c r="T7" s="8">
        <f>IFERROR(VLOOKUP($A7,Data!$1:$1048576,25,FALSE),)</f>
        <v>0</v>
      </c>
      <c r="U7" s="8">
        <f>IFERROR(VLOOKUP($A7,Data!$1:$1048576,26,FALSE),)</f>
        <v>0</v>
      </c>
      <c r="V7" s="8">
        <f>IFERROR(VLOOKUP($A7,Data!$1:$1048576,27,FALSE),)</f>
        <v>0</v>
      </c>
      <c r="W7" s="8">
        <f>IFERROR(VLOOKUP($A7,Data!$1:$1048576,28,FALSE),)</f>
        <v>0</v>
      </c>
      <c r="X7" s="8">
        <f>IFERROR(VLOOKUP($A7,Data!$1:$1048576,29,FALSE),)</f>
        <v>0</v>
      </c>
      <c r="Y7" s="8">
        <f>IFERROR(VLOOKUP($A7,Data!$1:$1048576,30,FALSE),)</f>
        <v>0</v>
      </c>
      <c r="Z7" s="8">
        <f>IFERROR(VLOOKUP($A7,Data!$1:$1048576,31,FALSE),)</f>
        <v>0</v>
      </c>
      <c r="AA7" s="8">
        <f>IFERROR(VLOOKUP($A7,Data!$1:$1048576,32,FALSE),)</f>
        <v>0</v>
      </c>
      <c r="AB7" s="8">
        <f>IFERROR(VLOOKUP($A7,Data!$1:$1048576,33,FALSE),)</f>
        <v>0</v>
      </c>
    </row>
    <row r="8" spans="1:28" x14ac:dyDescent="0.2">
      <c r="A8" s="8">
        <f>Data!A540</f>
        <v>0</v>
      </c>
      <c r="B8" s="9">
        <f>IFERROR(VLOOKUP($A8,Data!$1:$1048576,34,FALSE),)</f>
        <v>0</v>
      </c>
      <c r="C8" s="9">
        <f>IFERROR(VLOOKUP($A8,Data!$1:$1048576,2,FALSE),)</f>
        <v>0</v>
      </c>
      <c r="D8" s="9">
        <f>IFERROR(VLOOKUP($A8,Data!$1:$1048576,3,FALSE),)</f>
        <v>0</v>
      </c>
      <c r="E8" s="9">
        <f>IFERROR(VLOOKUP($A8,Data!$1:$1048576,4,FALSE),)</f>
        <v>0</v>
      </c>
      <c r="F8" s="9">
        <f>IFERROR(VLOOKUP($A8,Data!$1:$1048576,6,FALSE),)</f>
        <v>0</v>
      </c>
      <c r="G8" s="9">
        <f>IFERROR(VLOOKUP($A8,Data!$1:$1048576,7,FALSE),)</f>
        <v>0</v>
      </c>
      <c r="H8" s="8">
        <f>IFERROR(VLOOKUP($A8,Data!$1:$1048576,13,FALSE),)</f>
        <v>0</v>
      </c>
      <c r="I8" s="8">
        <f>IFERROR(VLOOKUP($A8,Data!$1:$1048576,14,FALSE),)</f>
        <v>0</v>
      </c>
      <c r="J8" s="8">
        <f>IFERROR(VLOOKUP($A8,Data!$1:$1048576,15,FALSE),)</f>
        <v>0</v>
      </c>
      <c r="K8" s="8">
        <f>IFERROR(VLOOKUP($A8,Data!$1:$1048576,16,FALSE),)</f>
        <v>0</v>
      </c>
      <c r="L8" s="8">
        <f>IFERROR(VLOOKUP($A8,Data!$1:$1048576,17,FALSE),)</f>
        <v>0</v>
      </c>
      <c r="M8" s="8">
        <f>IFERROR(VLOOKUP($A8,Data!$1:$1048576,18,FALSE),)</f>
        <v>0</v>
      </c>
      <c r="N8" s="8">
        <f>IFERROR(VLOOKUP($A8,Data!$1:$1048576,19,FALSE),)</f>
        <v>0</v>
      </c>
      <c r="O8" s="8">
        <f>IFERROR(VLOOKUP($A8,Data!$1:$1048576,20,FALSE),)</f>
        <v>0</v>
      </c>
      <c r="P8" s="8">
        <f>IFERROR(VLOOKUP($A8,Data!$1:$1048576,21,FALSE),)</f>
        <v>0</v>
      </c>
      <c r="Q8" s="8">
        <f>IFERROR(VLOOKUP($A8,Data!$1:$1048576,22,FALSE),)</f>
        <v>0</v>
      </c>
      <c r="R8" s="8">
        <f>IFERROR(VLOOKUP($A8,Data!$1:$1048576,23,FALSE),)</f>
        <v>0</v>
      </c>
      <c r="S8" s="8">
        <f>IFERROR(VLOOKUP($A8,Data!$1:$1048576,24,FALSE),)</f>
        <v>0</v>
      </c>
      <c r="T8" s="8">
        <f>IFERROR(VLOOKUP($A8,Data!$1:$1048576,25,FALSE),)</f>
        <v>0</v>
      </c>
      <c r="U8" s="8">
        <f>IFERROR(VLOOKUP($A8,Data!$1:$1048576,26,FALSE),)</f>
        <v>0</v>
      </c>
      <c r="V8" s="8">
        <f>IFERROR(VLOOKUP($A8,Data!$1:$1048576,27,FALSE),)</f>
        <v>0</v>
      </c>
      <c r="W8" s="8">
        <f>IFERROR(VLOOKUP($A8,Data!$1:$1048576,28,FALSE),)</f>
        <v>0</v>
      </c>
      <c r="X8" s="8">
        <f>IFERROR(VLOOKUP($A8,Data!$1:$1048576,29,FALSE),)</f>
        <v>0</v>
      </c>
      <c r="Y8" s="8">
        <f>IFERROR(VLOOKUP($A8,Data!$1:$1048576,30,FALSE),)</f>
        <v>0</v>
      </c>
      <c r="Z8" s="8">
        <f>IFERROR(VLOOKUP($A8,Data!$1:$1048576,31,FALSE),)</f>
        <v>0</v>
      </c>
      <c r="AA8" s="8">
        <f>IFERROR(VLOOKUP($A8,Data!$1:$1048576,32,FALSE),)</f>
        <v>0</v>
      </c>
      <c r="AB8" s="8">
        <f>IFERROR(VLOOKUP($A8,Data!$1:$1048576,33,FALSE),)</f>
        <v>0</v>
      </c>
    </row>
    <row r="9" spans="1:28" x14ac:dyDescent="0.2">
      <c r="A9" s="8">
        <f>Data!A541</f>
        <v>0</v>
      </c>
      <c r="B9" s="9">
        <f>IFERROR(VLOOKUP($A9,Data!$1:$1048576,34,FALSE),)</f>
        <v>0</v>
      </c>
      <c r="C9" s="9">
        <f>IFERROR(VLOOKUP($A9,Data!$1:$1048576,2,FALSE),)</f>
        <v>0</v>
      </c>
      <c r="D9" s="9">
        <f>IFERROR(VLOOKUP($A9,Data!$1:$1048576,3,FALSE),)</f>
        <v>0</v>
      </c>
      <c r="E9" s="9">
        <f>IFERROR(VLOOKUP($A9,Data!$1:$1048576,4,FALSE),)</f>
        <v>0</v>
      </c>
      <c r="F9" s="9">
        <f>IFERROR(VLOOKUP($A9,Data!$1:$1048576,6,FALSE),)</f>
        <v>0</v>
      </c>
      <c r="G9" s="9">
        <f>IFERROR(VLOOKUP($A9,Data!$1:$1048576,7,FALSE),)</f>
        <v>0</v>
      </c>
      <c r="H9" s="8">
        <f>IFERROR(VLOOKUP($A9,Data!$1:$1048576,13,FALSE),)</f>
        <v>0</v>
      </c>
      <c r="I9" s="8">
        <f>IFERROR(VLOOKUP($A9,Data!$1:$1048576,14,FALSE),)</f>
        <v>0</v>
      </c>
      <c r="J9" s="8">
        <f>IFERROR(VLOOKUP($A9,Data!$1:$1048576,15,FALSE),)</f>
        <v>0</v>
      </c>
      <c r="K9" s="8">
        <f>IFERROR(VLOOKUP($A9,Data!$1:$1048576,16,FALSE),)</f>
        <v>0</v>
      </c>
      <c r="L9" s="8">
        <f>IFERROR(VLOOKUP($A9,Data!$1:$1048576,17,FALSE),)</f>
        <v>0</v>
      </c>
      <c r="M9" s="8">
        <f>IFERROR(VLOOKUP($A9,Data!$1:$1048576,18,FALSE),)</f>
        <v>0</v>
      </c>
      <c r="N9" s="8">
        <f>IFERROR(VLOOKUP($A9,Data!$1:$1048576,19,FALSE),)</f>
        <v>0</v>
      </c>
      <c r="O9" s="8">
        <f>IFERROR(VLOOKUP($A9,Data!$1:$1048576,20,FALSE),)</f>
        <v>0</v>
      </c>
      <c r="P9" s="8">
        <f>IFERROR(VLOOKUP($A9,Data!$1:$1048576,21,FALSE),)</f>
        <v>0</v>
      </c>
      <c r="Q9" s="8">
        <f>IFERROR(VLOOKUP($A9,Data!$1:$1048576,22,FALSE),)</f>
        <v>0</v>
      </c>
      <c r="R9" s="8">
        <f>IFERROR(VLOOKUP($A9,Data!$1:$1048576,23,FALSE),)</f>
        <v>0</v>
      </c>
      <c r="S9" s="8">
        <f>IFERROR(VLOOKUP($A9,Data!$1:$1048576,24,FALSE),)</f>
        <v>0</v>
      </c>
      <c r="T9" s="8">
        <f>IFERROR(VLOOKUP($A9,Data!$1:$1048576,25,FALSE),)</f>
        <v>0</v>
      </c>
      <c r="U9" s="8">
        <f>IFERROR(VLOOKUP($A9,Data!$1:$1048576,26,FALSE),)</f>
        <v>0</v>
      </c>
      <c r="V9" s="8">
        <f>IFERROR(VLOOKUP($A9,Data!$1:$1048576,27,FALSE),)</f>
        <v>0</v>
      </c>
      <c r="W9" s="8">
        <f>IFERROR(VLOOKUP($A9,Data!$1:$1048576,28,FALSE),)</f>
        <v>0</v>
      </c>
      <c r="X9" s="8">
        <f>IFERROR(VLOOKUP($A9,Data!$1:$1048576,29,FALSE),)</f>
        <v>0</v>
      </c>
      <c r="Y9" s="8">
        <f>IFERROR(VLOOKUP($A9,Data!$1:$1048576,30,FALSE),)</f>
        <v>0</v>
      </c>
      <c r="Z9" s="8">
        <f>IFERROR(VLOOKUP($A9,Data!$1:$1048576,31,FALSE),)</f>
        <v>0</v>
      </c>
      <c r="AA9" s="8">
        <f>IFERROR(VLOOKUP($A9,Data!$1:$1048576,32,FALSE),)</f>
        <v>0</v>
      </c>
      <c r="AB9" s="8">
        <f>IFERROR(VLOOKUP($A9,Data!$1:$1048576,33,FALSE),)</f>
        <v>0</v>
      </c>
    </row>
    <row r="10" spans="1:28" x14ac:dyDescent="0.2">
      <c r="A10" s="8">
        <f>Data!A542</f>
        <v>0</v>
      </c>
      <c r="B10" s="9">
        <f>IFERROR(VLOOKUP($A10,Data!$1:$1048576,34,FALSE),)</f>
        <v>0</v>
      </c>
      <c r="C10" s="9">
        <f>IFERROR(VLOOKUP($A10,Data!$1:$1048576,2,FALSE),)</f>
        <v>0</v>
      </c>
      <c r="D10" s="9">
        <f>IFERROR(VLOOKUP($A10,Data!$1:$1048576,3,FALSE),)</f>
        <v>0</v>
      </c>
      <c r="E10" s="9">
        <f>IFERROR(VLOOKUP($A10,Data!$1:$1048576,4,FALSE),)</f>
        <v>0</v>
      </c>
      <c r="F10" s="9">
        <f>IFERROR(VLOOKUP($A10,Data!$1:$1048576,6,FALSE),)</f>
        <v>0</v>
      </c>
      <c r="G10" s="9">
        <f>IFERROR(VLOOKUP($A10,Data!$1:$1048576,7,FALSE),)</f>
        <v>0</v>
      </c>
      <c r="H10" s="8">
        <f>IFERROR(VLOOKUP($A10,Data!$1:$1048576,13,FALSE),)</f>
        <v>0</v>
      </c>
      <c r="I10" s="8">
        <f>IFERROR(VLOOKUP($A10,Data!$1:$1048576,14,FALSE),)</f>
        <v>0</v>
      </c>
      <c r="J10" s="8">
        <f>IFERROR(VLOOKUP($A10,Data!$1:$1048576,15,FALSE),)</f>
        <v>0</v>
      </c>
      <c r="K10" s="8">
        <f>IFERROR(VLOOKUP($A10,Data!$1:$1048576,16,FALSE),)</f>
        <v>0</v>
      </c>
      <c r="L10" s="8">
        <f>IFERROR(VLOOKUP($A10,Data!$1:$1048576,17,FALSE),)</f>
        <v>0</v>
      </c>
      <c r="M10" s="8">
        <f>IFERROR(VLOOKUP($A10,Data!$1:$1048576,18,FALSE),)</f>
        <v>0</v>
      </c>
      <c r="N10" s="8">
        <f>IFERROR(VLOOKUP($A10,Data!$1:$1048576,19,FALSE),)</f>
        <v>0</v>
      </c>
      <c r="O10" s="8">
        <f>IFERROR(VLOOKUP($A10,Data!$1:$1048576,20,FALSE),)</f>
        <v>0</v>
      </c>
      <c r="P10" s="8">
        <f>IFERROR(VLOOKUP($A10,Data!$1:$1048576,21,FALSE),)</f>
        <v>0</v>
      </c>
      <c r="Q10" s="8">
        <f>IFERROR(VLOOKUP($A10,Data!$1:$1048576,22,FALSE),)</f>
        <v>0</v>
      </c>
      <c r="R10" s="8">
        <f>IFERROR(VLOOKUP($A10,Data!$1:$1048576,23,FALSE),)</f>
        <v>0</v>
      </c>
      <c r="S10" s="8">
        <f>IFERROR(VLOOKUP($A10,Data!$1:$1048576,24,FALSE),)</f>
        <v>0</v>
      </c>
      <c r="T10" s="8">
        <f>IFERROR(VLOOKUP($A10,Data!$1:$1048576,25,FALSE),)</f>
        <v>0</v>
      </c>
      <c r="U10" s="8">
        <f>IFERROR(VLOOKUP($A10,Data!$1:$1048576,26,FALSE),)</f>
        <v>0</v>
      </c>
      <c r="V10" s="8">
        <f>IFERROR(VLOOKUP($A10,Data!$1:$1048576,27,FALSE),)</f>
        <v>0</v>
      </c>
      <c r="W10" s="8">
        <f>IFERROR(VLOOKUP($A10,Data!$1:$1048576,28,FALSE),)</f>
        <v>0</v>
      </c>
      <c r="X10" s="8">
        <f>IFERROR(VLOOKUP($A10,Data!$1:$1048576,29,FALSE),)</f>
        <v>0</v>
      </c>
      <c r="Y10" s="8">
        <f>IFERROR(VLOOKUP($A10,Data!$1:$1048576,30,FALSE),)</f>
        <v>0</v>
      </c>
      <c r="Z10" s="8">
        <f>IFERROR(VLOOKUP($A10,Data!$1:$1048576,31,FALSE),)</f>
        <v>0</v>
      </c>
      <c r="AA10" s="8">
        <f>IFERROR(VLOOKUP($A10,Data!$1:$1048576,32,FALSE),)</f>
        <v>0</v>
      </c>
      <c r="AB10" s="8">
        <f>IFERROR(VLOOKUP($A10,Data!$1:$1048576,33,FALSE),)</f>
        <v>0</v>
      </c>
    </row>
    <row r="11" spans="1:28" hidden="1" x14ac:dyDescent="0.2">
      <c r="A11" s="8">
        <f>Data!A543</f>
        <v>0</v>
      </c>
      <c r="B11" s="9">
        <f>IFERROR(VLOOKUP($A11,Data!$1:$1048576,34,FALSE),)</f>
        <v>0</v>
      </c>
      <c r="C11" s="9">
        <f>IFERROR(VLOOKUP($A11,Data!$1:$1048576,2,FALSE),)</f>
        <v>0</v>
      </c>
      <c r="D11" s="9">
        <f>IFERROR(VLOOKUP($A11,Data!$1:$1048576,3,FALSE),)</f>
        <v>0</v>
      </c>
      <c r="E11" s="9">
        <f>IFERROR(VLOOKUP($A11,Data!$1:$1048576,4,FALSE),)</f>
        <v>0</v>
      </c>
      <c r="F11" s="9">
        <f>IFERROR(VLOOKUP($A11,Data!$1:$1048576,6,FALSE),)</f>
        <v>0</v>
      </c>
      <c r="G11" s="9">
        <f>IFERROR(VLOOKUP($A11,Data!$1:$1048576,7,FALSE),)</f>
        <v>0</v>
      </c>
      <c r="H11" s="8">
        <f>IFERROR(VLOOKUP($A11,Data!$1:$1048576,13,FALSE),)</f>
        <v>0</v>
      </c>
      <c r="I11" s="8">
        <f>IFERROR(VLOOKUP($A11,Data!$1:$1048576,14,FALSE),)</f>
        <v>0</v>
      </c>
      <c r="J11" s="8">
        <f>IFERROR(VLOOKUP($A11,Data!$1:$1048576,15,FALSE),)</f>
        <v>0</v>
      </c>
      <c r="K11" s="8">
        <f>IFERROR(VLOOKUP($A11,Data!$1:$1048576,16,FALSE),)</f>
        <v>0</v>
      </c>
      <c r="L11" s="8">
        <f>IFERROR(VLOOKUP($A11,Data!$1:$1048576,17,FALSE),)</f>
        <v>0</v>
      </c>
      <c r="M11" s="8">
        <f>IFERROR(VLOOKUP($A11,Data!$1:$1048576,18,FALSE),)</f>
        <v>0</v>
      </c>
      <c r="N11" s="8">
        <f>IFERROR(VLOOKUP($A11,Data!$1:$1048576,19,FALSE),)</f>
        <v>0</v>
      </c>
      <c r="O11" s="8">
        <f>IFERROR(VLOOKUP($A11,Data!$1:$1048576,20,FALSE),)</f>
        <v>0</v>
      </c>
      <c r="P11" s="8">
        <f>IFERROR(VLOOKUP($A11,Data!$1:$1048576,21,FALSE),)</f>
        <v>0</v>
      </c>
      <c r="Q11" s="8">
        <f>IFERROR(VLOOKUP($A11,Data!$1:$1048576,22,FALSE),)</f>
        <v>0</v>
      </c>
      <c r="R11" s="8">
        <f>IFERROR(VLOOKUP($A11,Data!$1:$1048576,23,FALSE),)</f>
        <v>0</v>
      </c>
      <c r="S11" s="8">
        <f>IFERROR(VLOOKUP($A11,Data!$1:$1048576,24,FALSE),)</f>
        <v>0</v>
      </c>
      <c r="T11" s="8">
        <f>IFERROR(VLOOKUP($A11,Data!$1:$1048576,25,FALSE),)</f>
        <v>0</v>
      </c>
      <c r="U11" s="8">
        <f>IFERROR(VLOOKUP($A11,Data!$1:$1048576,26,FALSE),)</f>
        <v>0</v>
      </c>
      <c r="V11" s="8">
        <f>IFERROR(VLOOKUP($A11,Data!$1:$1048576,27,FALSE),)</f>
        <v>0</v>
      </c>
      <c r="W11" s="8">
        <f>IFERROR(VLOOKUP($A11,Data!$1:$1048576,28,FALSE),)</f>
        <v>0</v>
      </c>
      <c r="X11" s="8">
        <f>IFERROR(VLOOKUP($A11,Data!$1:$1048576,29,FALSE),)</f>
        <v>0</v>
      </c>
      <c r="Y11" s="8">
        <f>IFERROR(VLOOKUP($A11,Data!$1:$1048576,30,FALSE),)</f>
        <v>0</v>
      </c>
      <c r="Z11" s="8">
        <f>IFERROR(VLOOKUP($A11,Data!$1:$1048576,31,FALSE),)</f>
        <v>0</v>
      </c>
      <c r="AA11" s="8">
        <f>IFERROR(VLOOKUP($A11,Data!$1:$1048576,32,FALSE),)</f>
        <v>0</v>
      </c>
      <c r="AB11" s="8">
        <f>IFERROR(VLOOKUP($A11,Data!$1:$1048576,33,FALSE),)</f>
        <v>0</v>
      </c>
    </row>
    <row r="12" spans="1:28" hidden="1" x14ac:dyDescent="0.2">
      <c r="A12" s="8">
        <f>Data!A544</f>
        <v>0</v>
      </c>
      <c r="B12" s="9">
        <f>IFERROR(VLOOKUP($A12,Data!$1:$1048576,34,FALSE),)</f>
        <v>0</v>
      </c>
      <c r="C12" s="9">
        <f>IFERROR(VLOOKUP($A12,Data!$1:$1048576,2,FALSE),)</f>
        <v>0</v>
      </c>
      <c r="D12" s="9">
        <f>IFERROR(VLOOKUP($A12,Data!$1:$1048576,3,FALSE),)</f>
        <v>0</v>
      </c>
      <c r="E12" s="9">
        <f>IFERROR(VLOOKUP($A12,Data!$1:$1048576,4,FALSE),)</f>
        <v>0</v>
      </c>
      <c r="F12" s="9">
        <f>IFERROR(VLOOKUP($A12,Data!$1:$1048576,6,FALSE),)</f>
        <v>0</v>
      </c>
      <c r="G12" s="9">
        <f>IFERROR(VLOOKUP($A12,Data!$1:$1048576,7,FALSE),)</f>
        <v>0</v>
      </c>
      <c r="H12" s="8">
        <f>IFERROR(VLOOKUP($A12,Data!$1:$1048576,13,FALSE),)</f>
        <v>0</v>
      </c>
      <c r="I12" s="8">
        <f>IFERROR(VLOOKUP($A12,Data!$1:$1048576,14,FALSE),)</f>
        <v>0</v>
      </c>
      <c r="J12" s="8">
        <f>IFERROR(VLOOKUP($A12,Data!$1:$1048576,15,FALSE),)</f>
        <v>0</v>
      </c>
      <c r="K12" s="8">
        <f>IFERROR(VLOOKUP($A12,Data!$1:$1048576,16,FALSE),)</f>
        <v>0</v>
      </c>
      <c r="L12" s="8">
        <f>IFERROR(VLOOKUP($A12,Data!$1:$1048576,17,FALSE),)</f>
        <v>0</v>
      </c>
      <c r="M12" s="8">
        <f>IFERROR(VLOOKUP($A12,Data!$1:$1048576,18,FALSE),)</f>
        <v>0</v>
      </c>
      <c r="N12" s="8">
        <f>IFERROR(VLOOKUP($A12,Data!$1:$1048576,19,FALSE),)</f>
        <v>0</v>
      </c>
      <c r="O12" s="8">
        <f>IFERROR(VLOOKUP($A12,Data!$1:$1048576,20,FALSE),)</f>
        <v>0</v>
      </c>
      <c r="P12" s="8">
        <f>IFERROR(VLOOKUP($A12,Data!$1:$1048576,21,FALSE),)</f>
        <v>0</v>
      </c>
      <c r="Q12" s="8">
        <f>IFERROR(VLOOKUP($A12,Data!$1:$1048576,22,FALSE),)</f>
        <v>0</v>
      </c>
      <c r="R12" s="8">
        <f>IFERROR(VLOOKUP($A12,Data!$1:$1048576,23,FALSE),)</f>
        <v>0</v>
      </c>
      <c r="S12" s="8">
        <f>IFERROR(VLOOKUP($A12,Data!$1:$1048576,24,FALSE),)</f>
        <v>0</v>
      </c>
      <c r="T12" s="8">
        <f>IFERROR(VLOOKUP($A12,Data!$1:$1048576,25,FALSE),)</f>
        <v>0</v>
      </c>
      <c r="U12" s="8">
        <f>IFERROR(VLOOKUP($A12,Data!$1:$1048576,26,FALSE),)</f>
        <v>0</v>
      </c>
      <c r="V12" s="8">
        <f>IFERROR(VLOOKUP($A12,Data!$1:$1048576,27,FALSE),)</f>
        <v>0</v>
      </c>
      <c r="W12" s="8">
        <f>IFERROR(VLOOKUP($A12,Data!$1:$1048576,28,FALSE),)</f>
        <v>0</v>
      </c>
      <c r="X12" s="8">
        <f>IFERROR(VLOOKUP($A12,Data!$1:$1048576,29,FALSE),)</f>
        <v>0</v>
      </c>
      <c r="Y12" s="8">
        <f>IFERROR(VLOOKUP($A12,Data!$1:$1048576,30,FALSE),)</f>
        <v>0</v>
      </c>
      <c r="Z12" s="8">
        <f>IFERROR(VLOOKUP($A12,Data!$1:$1048576,31,FALSE),)</f>
        <v>0</v>
      </c>
      <c r="AA12" s="8">
        <f>IFERROR(VLOOKUP($A12,Data!$1:$1048576,32,FALSE),)</f>
        <v>0</v>
      </c>
      <c r="AB12" s="8">
        <f>IFERROR(VLOOKUP($A12,Data!$1:$1048576,33,FALSE),)</f>
        <v>0</v>
      </c>
    </row>
    <row r="13" spans="1:28" hidden="1" x14ac:dyDescent="0.2">
      <c r="A13" s="8">
        <f>Data!A545</f>
        <v>0</v>
      </c>
      <c r="B13" s="9">
        <f>IFERROR(VLOOKUP($A13,Data!$1:$1048576,34,FALSE),)</f>
        <v>0</v>
      </c>
      <c r="C13" s="9">
        <f>IFERROR(VLOOKUP($A13,Data!$1:$1048576,2,FALSE),)</f>
        <v>0</v>
      </c>
      <c r="D13" s="9">
        <f>IFERROR(VLOOKUP($A13,Data!$1:$1048576,3,FALSE),)</f>
        <v>0</v>
      </c>
      <c r="E13" s="9">
        <f>IFERROR(VLOOKUP($A13,Data!$1:$1048576,4,FALSE),)</f>
        <v>0</v>
      </c>
      <c r="F13" s="9">
        <f>IFERROR(VLOOKUP($A13,Data!$1:$1048576,6,FALSE),)</f>
        <v>0</v>
      </c>
      <c r="G13" s="9">
        <f>IFERROR(VLOOKUP($A13,Data!$1:$1048576,7,FALSE),)</f>
        <v>0</v>
      </c>
      <c r="H13" s="8">
        <f>IFERROR(VLOOKUP($A13,Data!$1:$1048576,13,FALSE),)</f>
        <v>0</v>
      </c>
      <c r="I13" s="8">
        <f>IFERROR(VLOOKUP($A13,Data!$1:$1048576,14,FALSE),)</f>
        <v>0</v>
      </c>
      <c r="J13" s="8">
        <f>IFERROR(VLOOKUP($A13,Data!$1:$1048576,15,FALSE),)</f>
        <v>0</v>
      </c>
      <c r="K13" s="8">
        <f>IFERROR(VLOOKUP($A13,Data!$1:$1048576,16,FALSE),)</f>
        <v>0</v>
      </c>
      <c r="L13" s="8">
        <f>IFERROR(VLOOKUP($A13,Data!$1:$1048576,17,FALSE),)</f>
        <v>0</v>
      </c>
      <c r="M13" s="8">
        <f>IFERROR(VLOOKUP($A13,Data!$1:$1048576,18,FALSE),)</f>
        <v>0</v>
      </c>
      <c r="N13" s="8">
        <f>IFERROR(VLOOKUP($A13,Data!$1:$1048576,19,FALSE),)</f>
        <v>0</v>
      </c>
      <c r="O13" s="8">
        <f>IFERROR(VLOOKUP($A13,Data!$1:$1048576,20,FALSE),)</f>
        <v>0</v>
      </c>
      <c r="P13" s="8">
        <f>IFERROR(VLOOKUP($A13,Data!$1:$1048576,21,FALSE),)</f>
        <v>0</v>
      </c>
      <c r="Q13" s="8">
        <f>IFERROR(VLOOKUP($A13,Data!$1:$1048576,22,FALSE),)</f>
        <v>0</v>
      </c>
      <c r="R13" s="8">
        <f>IFERROR(VLOOKUP($A13,Data!$1:$1048576,23,FALSE),)</f>
        <v>0</v>
      </c>
      <c r="S13" s="8">
        <f>IFERROR(VLOOKUP($A13,Data!$1:$1048576,24,FALSE),)</f>
        <v>0</v>
      </c>
      <c r="T13" s="8">
        <f>IFERROR(VLOOKUP($A13,Data!$1:$1048576,25,FALSE),)</f>
        <v>0</v>
      </c>
      <c r="U13" s="8">
        <f>IFERROR(VLOOKUP($A13,Data!$1:$1048576,26,FALSE),)</f>
        <v>0</v>
      </c>
      <c r="V13" s="8">
        <f>IFERROR(VLOOKUP($A13,Data!$1:$1048576,27,FALSE),)</f>
        <v>0</v>
      </c>
      <c r="W13" s="8">
        <f>IFERROR(VLOOKUP($A13,Data!$1:$1048576,28,FALSE),)</f>
        <v>0</v>
      </c>
      <c r="X13" s="8">
        <f>IFERROR(VLOOKUP($A13,Data!$1:$1048576,29,FALSE),)</f>
        <v>0</v>
      </c>
      <c r="Y13" s="8">
        <f>IFERROR(VLOOKUP($A13,Data!$1:$1048576,30,FALSE),)</f>
        <v>0</v>
      </c>
      <c r="Z13" s="8">
        <f>IFERROR(VLOOKUP($A13,Data!$1:$1048576,31,FALSE),)</f>
        <v>0</v>
      </c>
      <c r="AA13" s="8">
        <f>IFERROR(VLOOKUP($A13,Data!$1:$1048576,32,FALSE),)</f>
        <v>0</v>
      </c>
      <c r="AB13" s="8">
        <f>IFERROR(VLOOKUP($A13,Data!$1:$1048576,33,FALSE),)</f>
        <v>0</v>
      </c>
    </row>
    <row r="14" spans="1:28" x14ac:dyDescent="0.2">
      <c r="A14" s="10"/>
    </row>
    <row r="17" spans="21:21" x14ac:dyDescent="0.2">
      <c r="U17" s="1"/>
    </row>
    <row r="18" spans="21:21" x14ac:dyDescent="0.2">
      <c r="U18" s="23"/>
    </row>
    <row r="19" spans="21:21" x14ac:dyDescent="0.2">
      <c r="U19" s="23"/>
    </row>
  </sheetData>
  <pageMargins left="0.7" right="0.7" top="0.75" bottom="0.75" header="0.3" footer="0.3"/>
  <pageSetup scale="79" orientation="landscape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74D10-C1A8-4D8E-B7F6-937652388BC1}">
  <sheetPr>
    <tabColor rgb="FF60D0E6"/>
    <pageSetUpPr fitToPage="1"/>
  </sheetPr>
  <dimension ref="A1:AB19"/>
  <sheetViews>
    <sheetView workbookViewId="0">
      <selection activeCell="G36" sqref="G36"/>
    </sheetView>
  </sheetViews>
  <sheetFormatPr defaultColWidth="9.14453125" defaultRowHeight="15" x14ac:dyDescent="0.2"/>
  <cols>
    <col min="1" max="5" width="8.47265625" customWidth="1"/>
    <col min="6" max="6" width="11.703125" bestFit="1" customWidth="1"/>
    <col min="7" max="7" width="16.6796875" bestFit="1" customWidth="1"/>
    <col min="8" max="8" width="12.23828125" hidden="1" customWidth="1"/>
    <col min="9" max="10" width="10.22265625" hidden="1" customWidth="1"/>
    <col min="11" max="11" width="10.22265625" customWidth="1"/>
    <col min="12" max="12" width="9.01171875" customWidth="1"/>
    <col min="13" max="13" width="10.22265625" customWidth="1"/>
    <col min="14" max="15" width="10.22265625" hidden="1" customWidth="1"/>
    <col min="16" max="16" width="9.01171875" hidden="1" customWidth="1"/>
    <col min="17" max="17" width="9.68359375" hidden="1" customWidth="1"/>
    <col min="18" max="20" width="10.22265625" hidden="1" customWidth="1"/>
    <col min="21" max="21" width="9.68359375" hidden="1" customWidth="1"/>
    <col min="22" max="24" width="10.22265625" hidden="1" customWidth="1"/>
    <col min="25" max="25" width="9.01171875" hidden="1" customWidth="1"/>
    <col min="26" max="28" width="10.22265625" hidden="1" customWidth="1"/>
  </cols>
  <sheetData>
    <row r="1" spans="1:28" ht="19.5" thickBot="1" x14ac:dyDescent="0.3">
      <c r="A1" s="7" t="str">
        <f>E4</f>
        <v>Mike</v>
      </c>
      <c r="B1" s="6"/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0.35499999999999998</v>
      </c>
      <c r="C3" s="12"/>
      <c r="D3" s="14"/>
      <c r="E3" s="12"/>
      <c r="F3" s="12"/>
      <c r="G3" s="12"/>
      <c r="H3" s="11">
        <f>'Rain Totals'!H8</f>
        <v>0.08</v>
      </c>
      <c r="I3" s="11">
        <f>'Rain Totals'!I8</f>
        <v>0</v>
      </c>
      <c r="J3" s="11">
        <f>'Rain Totals'!J8</f>
        <v>7.0000000000000007E-2</v>
      </c>
      <c r="K3" s="11">
        <f>'Rain Totals'!K8</f>
        <v>0.16999999999999998</v>
      </c>
      <c r="L3" s="11">
        <f>'Rain Totals'!L8</f>
        <v>3.5000000000000003E-2</v>
      </c>
      <c r="M3" s="11">
        <f>'Rain Totals'!M8</f>
        <v>0</v>
      </c>
      <c r="N3" s="11">
        <f>'Rain Totals'!N8</f>
        <v>0</v>
      </c>
      <c r="O3" s="11">
        <f>'Rain Totals'!O8</f>
        <v>0</v>
      </c>
      <c r="P3" s="11">
        <f>'Rain Totals'!P8</f>
        <v>0</v>
      </c>
      <c r="Q3" s="11">
        <f>'Rain Totals'!Q8</f>
        <v>0</v>
      </c>
      <c r="R3" s="11">
        <f>'Rain Totals'!R8</f>
        <v>0</v>
      </c>
      <c r="S3" s="11">
        <f>'Rain Totals'!S8</f>
        <v>0</v>
      </c>
      <c r="T3" s="11">
        <f>'Rain Totals'!T8</f>
        <v>0</v>
      </c>
      <c r="U3" s="11">
        <f>'Rain Totals'!U8</f>
        <v>0</v>
      </c>
      <c r="V3" s="11">
        <f>'Rain Totals'!V8</f>
        <v>0</v>
      </c>
      <c r="W3" s="11">
        <f>'Rain Totals'!W8</f>
        <v>0</v>
      </c>
      <c r="X3" s="11">
        <f>'Rain Totals'!X8</f>
        <v>0</v>
      </c>
      <c r="Y3" s="11">
        <f>'Rain Totals'!Y8</f>
        <v>0</v>
      </c>
      <c r="Z3" s="11">
        <f>'Rain Totals'!Z8</f>
        <v>0</v>
      </c>
      <c r="AA3" s="11">
        <f>'Rain Totals'!AA8</f>
        <v>0</v>
      </c>
      <c r="AB3" s="11">
        <f>'Rain Totals'!AB8</f>
        <v>0</v>
      </c>
    </row>
    <row r="4" spans="1:28" x14ac:dyDescent="0.2">
      <c r="A4" s="8" t="str">
        <f>Data!A546</f>
        <v>.ET 54</v>
      </c>
      <c r="B4" s="9">
        <f>IFERROR(VLOOKUP($A4,Data!$1:$1048576,34,FALSE),)</f>
        <v>0</v>
      </c>
      <c r="C4" s="9" t="str">
        <f>IFERROR(VLOOKUP($A4,Data!$1:$1048576,2,FALSE),)</f>
        <v>Hamer</v>
      </c>
      <c r="D4" s="9" t="str">
        <f>IFERROR(VLOOKUP($A4,Data!$1:$1048576,3,FALSE),)</f>
        <v>54</v>
      </c>
      <c r="E4" s="9" t="str">
        <f>IFERROR(VLOOKUP($A4,Data!$1:$1048576,4,FALSE),)</f>
        <v>Mike</v>
      </c>
      <c r="F4" s="9">
        <f>IFERROR(VLOOKUP($A4,Data!$1:$1048576,6,FALSE),)</f>
        <v>0</v>
      </c>
      <c r="G4" s="9">
        <f>IFERROR(VLOOKUP($A4,Data!$1:$1048576,7,FALSE),)</f>
        <v>0</v>
      </c>
      <c r="H4" s="8">
        <f>IFERROR(VLOOKUP($A4,Data!$1:$1048576,13,FALSE),)</f>
        <v>0</v>
      </c>
      <c r="I4" s="8">
        <f>IFERROR(VLOOKUP($A4,Data!$1:$1048576,14,FALSE),)</f>
        <v>0</v>
      </c>
      <c r="J4" s="8">
        <f>IFERROR(VLOOKUP($A4,Data!$1:$1048576,15,FALSE),)</f>
        <v>0</v>
      </c>
      <c r="K4" s="8">
        <f>IFERROR(VLOOKUP($A4,Data!$1:$1048576,16,FALSE),)</f>
        <v>0</v>
      </c>
      <c r="L4" s="8">
        <f>IFERROR(VLOOKUP($A4,Data!$1:$1048576,17,FALSE),)</f>
        <v>0</v>
      </c>
      <c r="M4" s="8">
        <f>IFERROR(VLOOKUP($A4,Data!$1:$1048576,18,FALSE),)</f>
        <v>0</v>
      </c>
      <c r="N4" s="8">
        <f>IFERROR(VLOOKUP($A4,Data!$1:$1048576,19,FALSE),)</f>
        <v>0</v>
      </c>
      <c r="O4" s="8">
        <f>IFERROR(VLOOKUP($A4,Data!$1:$1048576,20,FALSE),)</f>
        <v>0</v>
      </c>
      <c r="P4" s="8">
        <f>IFERROR(VLOOKUP($A4,Data!$1:$1048576,21,FALSE),)</f>
        <v>0</v>
      </c>
      <c r="Q4" s="8">
        <f>IFERROR(VLOOKUP($A4,Data!$1:$1048576,22,FALSE),)</f>
        <v>0</v>
      </c>
      <c r="R4" s="8">
        <f>IFERROR(VLOOKUP($A4,Data!$1:$1048576,23,FALSE),)</f>
        <v>0</v>
      </c>
      <c r="S4" s="8">
        <f>IFERROR(VLOOKUP($A4,Data!$1:$1048576,24,FALSE),)</f>
        <v>0</v>
      </c>
      <c r="T4" s="8">
        <f>IFERROR(VLOOKUP($A4,Data!$1:$1048576,25,FALSE),)</f>
        <v>0</v>
      </c>
      <c r="U4" s="8">
        <f>IFERROR(VLOOKUP($A4,Data!$1:$1048576,26,FALSE),)</f>
        <v>0</v>
      </c>
      <c r="V4" s="8">
        <f>IFERROR(VLOOKUP($A4,Data!$1:$1048576,27,FALSE),)</f>
        <v>0</v>
      </c>
      <c r="W4" s="8">
        <f>IFERROR(VLOOKUP($A4,Data!$1:$1048576,28,FALSE),)</f>
        <v>0</v>
      </c>
      <c r="X4" s="8">
        <f>IFERROR(VLOOKUP($A4,Data!$1:$1048576,29,FALSE),)</f>
        <v>0</v>
      </c>
      <c r="Y4" s="8">
        <f>IFERROR(VLOOKUP($A4,Data!$1:$1048576,30,FALSE),)</f>
        <v>0</v>
      </c>
      <c r="Z4" s="8">
        <f>IFERROR(VLOOKUP($A4,Data!$1:$1048576,31,FALSE),)</f>
        <v>0</v>
      </c>
      <c r="AA4" s="8">
        <f>IFERROR(VLOOKUP($A4,Data!$1:$1048576,32,FALSE),)</f>
        <v>0</v>
      </c>
      <c r="AB4" s="8">
        <f>IFERROR(VLOOKUP($A4,Data!$1:$1048576,33,FALSE),)</f>
        <v>0</v>
      </c>
    </row>
    <row r="5" spans="1:28" x14ac:dyDescent="0.2">
      <c r="A5" s="8">
        <f>Data!A547</f>
        <v>0</v>
      </c>
      <c r="B5" s="9">
        <f>IFERROR(VLOOKUP($A5,Data!$1:$1048576,34,FALSE),)</f>
        <v>0</v>
      </c>
      <c r="C5" s="9">
        <f>IFERROR(VLOOKUP($A5,Data!$1:$1048576,2,FALSE),)</f>
        <v>0</v>
      </c>
      <c r="D5" s="9">
        <f>IFERROR(VLOOKUP($A5,Data!$1:$1048576,3,FALSE),)</f>
        <v>0</v>
      </c>
      <c r="E5" s="9">
        <f>IFERROR(VLOOKUP($A5,Data!$1:$1048576,4,FALSE),)</f>
        <v>0</v>
      </c>
      <c r="F5" s="9">
        <f>IFERROR(VLOOKUP($A5,Data!$1:$1048576,6,FALSE),)</f>
        <v>0</v>
      </c>
      <c r="G5" s="9">
        <f>IFERROR(VLOOKUP($A5,Data!$1:$1048576,7,FALSE),)</f>
        <v>0</v>
      </c>
      <c r="H5" s="8">
        <f>IFERROR(VLOOKUP($A5,Data!$1:$1048576,13,FALSE),)</f>
        <v>0</v>
      </c>
      <c r="I5" s="8">
        <f>IFERROR(VLOOKUP($A5,Data!$1:$1048576,14,FALSE),)</f>
        <v>0</v>
      </c>
      <c r="J5" s="8">
        <f>IFERROR(VLOOKUP($A5,Data!$1:$1048576,15,FALSE),)</f>
        <v>0</v>
      </c>
      <c r="K5" s="8">
        <f>IFERROR(VLOOKUP($A5,Data!$1:$1048576,16,FALSE),)</f>
        <v>0</v>
      </c>
      <c r="L5" s="8">
        <f>IFERROR(VLOOKUP($A5,Data!$1:$1048576,17,FALSE),)</f>
        <v>0</v>
      </c>
      <c r="M5" s="8">
        <f>IFERROR(VLOOKUP($A5,Data!$1:$1048576,18,FALSE),)</f>
        <v>0</v>
      </c>
      <c r="N5" s="8">
        <f>IFERROR(VLOOKUP($A5,Data!$1:$1048576,19,FALSE),)</f>
        <v>0</v>
      </c>
      <c r="O5" s="8">
        <f>IFERROR(VLOOKUP($A5,Data!$1:$1048576,20,FALSE),)</f>
        <v>0</v>
      </c>
      <c r="P5" s="8">
        <f>IFERROR(VLOOKUP($A5,Data!$1:$1048576,21,FALSE),)</f>
        <v>0</v>
      </c>
      <c r="Q5" s="8">
        <f>IFERROR(VLOOKUP($A5,Data!$1:$1048576,22,FALSE),)</f>
        <v>0</v>
      </c>
      <c r="R5" s="8">
        <f>IFERROR(VLOOKUP($A5,Data!$1:$1048576,23,FALSE),)</f>
        <v>0</v>
      </c>
      <c r="S5" s="8">
        <f>IFERROR(VLOOKUP($A5,Data!$1:$1048576,24,FALSE),)</f>
        <v>0</v>
      </c>
      <c r="T5" s="8">
        <f>IFERROR(VLOOKUP($A5,Data!$1:$1048576,25,FALSE),)</f>
        <v>0</v>
      </c>
      <c r="U5" s="8">
        <f>IFERROR(VLOOKUP($A5,Data!$1:$1048576,26,FALSE),)</f>
        <v>0</v>
      </c>
      <c r="V5" s="8">
        <f>IFERROR(VLOOKUP($A5,Data!$1:$1048576,27,FALSE),)</f>
        <v>0</v>
      </c>
      <c r="W5" s="8">
        <f>IFERROR(VLOOKUP($A5,Data!$1:$1048576,28,FALSE),)</f>
        <v>0</v>
      </c>
      <c r="X5" s="8">
        <f>IFERROR(VLOOKUP($A5,Data!$1:$1048576,29,FALSE),)</f>
        <v>0</v>
      </c>
      <c r="Y5" s="8">
        <f>IFERROR(VLOOKUP($A5,Data!$1:$1048576,30,FALSE),)</f>
        <v>0</v>
      </c>
      <c r="Z5" s="8">
        <f>IFERROR(VLOOKUP($A5,Data!$1:$1048576,31,FALSE),)</f>
        <v>0</v>
      </c>
      <c r="AA5" s="8">
        <f>IFERROR(VLOOKUP($A5,Data!$1:$1048576,32,FALSE),)</f>
        <v>0</v>
      </c>
      <c r="AB5" s="8">
        <f>IFERROR(VLOOKUP($A5,Data!$1:$1048576,33,FALSE),)</f>
        <v>0</v>
      </c>
    </row>
    <row r="6" spans="1:28" x14ac:dyDescent="0.2">
      <c r="A6" s="8">
        <f>Data!A548</f>
        <v>0</v>
      </c>
      <c r="B6" s="9">
        <f>IFERROR(VLOOKUP($A6,Data!$1:$1048576,34,FALSE),)</f>
        <v>0</v>
      </c>
      <c r="C6" s="9">
        <f>IFERROR(VLOOKUP($A6,Data!$1:$1048576,2,FALSE),)</f>
        <v>0</v>
      </c>
      <c r="D6" s="9">
        <f>IFERROR(VLOOKUP($A6,Data!$1:$1048576,3,FALSE),)</f>
        <v>0</v>
      </c>
      <c r="E6" s="9">
        <f>IFERROR(VLOOKUP($A6,Data!$1:$1048576,4,FALSE),)</f>
        <v>0</v>
      </c>
      <c r="F6" s="9">
        <f>IFERROR(VLOOKUP($A6,Data!$1:$1048576,6,FALSE),)</f>
        <v>0</v>
      </c>
      <c r="G6" s="9">
        <f>IFERROR(VLOOKUP($A6,Data!$1:$1048576,7,FALSE),)</f>
        <v>0</v>
      </c>
      <c r="H6" s="8">
        <f>IFERROR(VLOOKUP($A6,Data!$1:$1048576,13,FALSE),)</f>
        <v>0</v>
      </c>
      <c r="I6" s="8">
        <f>IFERROR(VLOOKUP($A6,Data!$1:$1048576,14,FALSE),)</f>
        <v>0</v>
      </c>
      <c r="J6" s="8">
        <f>IFERROR(VLOOKUP($A6,Data!$1:$1048576,15,FALSE),)</f>
        <v>0</v>
      </c>
      <c r="K6" s="8">
        <f>IFERROR(VLOOKUP($A6,Data!$1:$1048576,16,FALSE),)</f>
        <v>0</v>
      </c>
      <c r="L6" s="8">
        <f>IFERROR(VLOOKUP($A6,Data!$1:$1048576,17,FALSE),)</f>
        <v>0</v>
      </c>
      <c r="M6" s="8">
        <f>IFERROR(VLOOKUP($A6,Data!$1:$1048576,18,FALSE),)</f>
        <v>0</v>
      </c>
      <c r="N6" s="8">
        <f>IFERROR(VLOOKUP($A6,Data!$1:$1048576,19,FALSE),)</f>
        <v>0</v>
      </c>
      <c r="O6" s="8">
        <f>IFERROR(VLOOKUP($A6,Data!$1:$1048576,20,FALSE),)</f>
        <v>0</v>
      </c>
      <c r="P6" s="8">
        <f>IFERROR(VLOOKUP($A6,Data!$1:$1048576,21,FALSE),)</f>
        <v>0</v>
      </c>
      <c r="Q6" s="8">
        <f>IFERROR(VLOOKUP($A6,Data!$1:$1048576,22,FALSE),)</f>
        <v>0</v>
      </c>
      <c r="R6" s="8">
        <f>IFERROR(VLOOKUP($A6,Data!$1:$1048576,23,FALSE),)</f>
        <v>0</v>
      </c>
      <c r="S6" s="8">
        <f>IFERROR(VLOOKUP($A6,Data!$1:$1048576,24,FALSE),)</f>
        <v>0</v>
      </c>
      <c r="T6" s="8">
        <f>IFERROR(VLOOKUP($A6,Data!$1:$1048576,25,FALSE),)</f>
        <v>0</v>
      </c>
      <c r="U6" s="8">
        <f>IFERROR(VLOOKUP($A6,Data!$1:$1048576,26,FALSE),)</f>
        <v>0</v>
      </c>
      <c r="V6" s="8">
        <f>IFERROR(VLOOKUP($A6,Data!$1:$1048576,27,FALSE),)</f>
        <v>0</v>
      </c>
      <c r="W6" s="8">
        <f>IFERROR(VLOOKUP($A6,Data!$1:$1048576,28,FALSE),)</f>
        <v>0</v>
      </c>
      <c r="X6" s="8">
        <f>IFERROR(VLOOKUP($A6,Data!$1:$1048576,29,FALSE),)</f>
        <v>0</v>
      </c>
      <c r="Y6" s="8">
        <f>IFERROR(VLOOKUP($A6,Data!$1:$1048576,30,FALSE),)</f>
        <v>0</v>
      </c>
      <c r="Z6" s="8">
        <f>IFERROR(VLOOKUP($A6,Data!$1:$1048576,31,FALSE),)</f>
        <v>0</v>
      </c>
      <c r="AA6" s="8">
        <f>IFERROR(VLOOKUP($A6,Data!$1:$1048576,32,FALSE),)</f>
        <v>0</v>
      </c>
      <c r="AB6" s="8">
        <f>IFERROR(VLOOKUP($A6,Data!$1:$1048576,33,FALSE),)</f>
        <v>0</v>
      </c>
    </row>
    <row r="7" spans="1:28" x14ac:dyDescent="0.2">
      <c r="A7" s="8">
        <f>Data!A549</f>
        <v>0</v>
      </c>
      <c r="B7" s="9">
        <f>IFERROR(VLOOKUP($A7,Data!$1:$1048576,34,FALSE),)</f>
        <v>0</v>
      </c>
      <c r="C7" s="9">
        <f>IFERROR(VLOOKUP($A7,Data!$1:$1048576,2,FALSE),)</f>
        <v>0</v>
      </c>
      <c r="D7" s="9">
        <f>IFERROR(VLOOKUP($A7,Data!$1:$1048576,3,FALSE),)</f>
        <v>0</v>
      </c>
      <c r="E7" s="9">
        <f>IFERROR(VLOOKUP($A7,Data!$1:$1048576,4,FALSE),)</f>
        <v>0</v>
      </c>
      <c r="F7" s="9">
        <f>IFERROR(VLOOKUP($A7,Data!$1:$1048576,6,FALSE),)</f>
        <v>0</v>
      </c>
      <c r="G7" s="9">
        <f>IFERROR(VLOOKUP($A7,Data!$1:$1048576,7,FALSE),)</f>
        <v>0</v>
      </c>
      <c r="H7" s="8">
        <f>IFERROR(VLOOKUP($A7,Data!$1:$1048576,13,FALSE),)</f>
        <v>0</v>
      </c>
      <c r="I7" s="8">
        <f>IFERROR(VLOOKUP($A7,Data!$1:$1048576,14,FALSE),)</f>
        <v>0</v>
      </c>
      <c r="J7" s="8">
        <f>IFERROR(VLOOKUP($A7,Data!$1:$1048576,15,FALSE),)</f>
        <v>0</v>
      </c>
      <c r="K7" s="8">
        <f>IFERROR(VLOOKUP($A7,Data!$1:$1048576,16,FALSE),)</f>
        <v>0</v>
      </c>
      <c r="L7" s="8">
        <f>IFERROR(VLOOKUP($A7,Data!$1:$1048576,17,FALSE),)</f>
        <v>0</v>
      </c>
      <c r="M7" s="8">
        <f>IFERROR(VLOOKUP($A7,Data!$1:$1048576,18,FALSE),)</f>
        <v>0</v>
      </c>
      <c r="N7" s="8">
        <f>IFERROR(VLOOKUP($A7,Data!$1:$1048576,19,FALSE),)</f>
        <v>0</v>
      </c>
      <c r="O7" s="8">
        <f>IFERROR(VLOOKUP($A7,Data!$1:$1048576,20,FALSE),)</f>
        <v>0</v>
      </c>
      <c r="P7" s="8">
        <f>IFERROR(VLOOKUP($A7,Data!$1:$1048576,21,FALSE),)</f>
        <v>0</v>
      </c>
      <c r="Q7" s="8">
        <f>IFERROR(VLOOKUP($A7,Data!$1:$1048576,22,FALSE),)</f>
        <v>0</v>
      </c>
      <c r="R7" s="8">
        <f>IFERROR(VLOOKUP($A7,Data!$1:$1048576,23,FALSE),)</f>
        <v>0</v>
      </c>
      <c r="S7" s="8">
        <f>IFERROR(VLOOKUP($A7,Data!$1:$1048576,24,FALSE),)</f>
        <v>0</v>
      </c>
      <c r="T7" s="8">
        <f>IFERROR(VLOOKUP($A7,Data!$1:$1048576,25,FALSE),)</f>
        <v>0</v>
      </c>
      <c r="U7" s="8">
        <f>IFERROR(VLOOKUP($A7,Data!$1:$1048576,26,FALSE),)</f>
        <v>0</v>
      </c>
      <c r="V7" s="8">
        <f>IFERROR(VLOOKUP($A7,Data!$1:$1048576,27,FALSE),)</f>
        <v>0</v>
      </c>
      <c r="W7" s="8">
        <f>IFERROR(VLOOKUP($A7,Data!$1:$1048576,28,FALSE),)</f>
        <v>0</v>
      </c>
      <c r="X7" s="8">
        <f>IFERROR(VLOOKUP($A7,Data!$1:$1048576,29,FALSE),)</f>
        <v>0</v>
      </c>
      <c r="Y7" s="8">
        <f>IFERROR(VLOOKUP($A7,Data!$1:$1048576,30,FALSE),)</f>
        <v>0</v>
      </c>
      <c r="Z7" s="8">
        <f>IFERROR(VLOOKUP($A7,Data!$1:$1048576,31,FALSE),)</f>
        <v>0</v>
      </c>
      <c r="AA7" s="8">
        <f>IFERROR(VLOOKUP($A7,Data!$1:$1048576,32,FALSE),)</f>
        <v>0</v>
      </c>
      <c r="AB7" s="8">
        <f>IFERROR(VLOOKUP($A7,Data!$1:$1048576,33,FALSE),)</f>
        <v>0</v>
      </c>
    </row>
    <row r="8" spans="1:28" x14ac:dyDescent="0.2">
      <c r="A8" s="8">
        <f>Data!A550</f>
        <v>0</v>
      </c>
      <c r="B8" s="9">
        <f>IFERROR(VLOOKUP($A8,Data!$1:$1048576,34,FALSE),)</f>
        <v>0</v>
      </c>
      <c r="C8" s="9">
        <f>IFERROR(VLOOKUP($A8,Data!$1:$1048576,2,FALSE),)</f>
        <v>0</v>
      </c>
      <c r="D8" s="9">
        <f>IFERROR(VLOOKUP($A8,Data!$1:$1048576,3,FALSE),)</f>
        <v>0</v>
      </c>
      <c r="E8" s="9">
        <f>IFERROR(VLOOKUP($A8,Data!$1:$1048576,4,FALSE),)</f>
        <v>0</v>
      </c>
      <c r="F8" s="9">
        <f>IFERROR(VLOOKUP($A8,Data!$1:$1048576,6,FALSE),)</f>
        <v>0</v>
      </c>
      <c r="G8" s="9">
        <f>IFERROR(VLOOKUP($A8,Data!$1:$1048576,7,FALSE),)</f>
        <v>0</v>
      </c>
      <c r="H8" s="8">
        <f>IFERROR(VLOOKUP($A8,Data!$1:$1048576,13,FALSE),)</f>
        <v>0</v>
      </c>
      <c r="I8" s="8">
        <f>IFERROR(VLOOKUP($A8,Data!$1:$1048576,14,FALSE),)</f>
        <v>0</v>
      </c>
      <c r="J8" s="8">
        <f>IFERROR(VLOOKUP($A8,Data!$1:$1048576,15,FALSE),)</f>
        <v>0</v>
      </c>
      <c r="K8" s="8">
        <f>IFERROR(VLOOKUP($A8,Data!$1:$1048576,16,FALSE),)</f>
        <v>0</v>
      </c>
      <c r="L8" s="8">
        <f>IFERROR(VLOOKUP($A8,Data!$1:$1048576,17,FALSE),)</f>
        <v>0</v>
      </c>
      <c r="M8" s="8">
        <f>IFERROR(VLOOKUP($A8,Data!$1:$1048576,18,FALSE),)</f>
        <v>0</v>
      </c>
      <c r="N8" s="8">
        <f>IFERROR(VLOOKUP($A8,Data!$1:$1048576,19,FALSE),)</f>
        <v>0</v>
      </c>
      <c r="O8" s="8">
        <f>IFERROR(VLOOKUP($A8,Data!$1:$1048576,20,FALSE),)</f>
        <v>0</v>
      </c>
      <c r="P8" s="8">
        <f>IFERROR(VLOOKUP($A8,Data!$1:$1048576,21,FALSE),)</f>
        <v>0</v>
      </c>
      <c r="Q8" s="8">
        <f>IFERROR(VLOOKUP($A8,Data!$1:$1048576,22,FALSE),)</f>
        <v>0</v>
      </c>
      <c r="R8" s="8">
        <f>IFERROR(VLOOKUP($A8,Data!$1:$1048576,23,FALSE),)</f>
        <v>0</v>
      </c>
      <c r="S8" s="8">
        <f>IFERROR(VLOOKUP($A8,Data!$1:$1048576,24,FALSE),)</f>
        <v>0</v>
      </c>
      <c r="T8" s="8">
        <f>IFERROR(VLOOKUP($A8,Data!$1:$1048576,25,FALSE),)</f>
        <v>0</v>
      </c>
      <c r="U8" s="8">
        <f>IFERROR(VLOOKUP($A8,Data!$1:$1048576,26,FALSE),)</f>
        <v>0</v>
      </c>
      <c r="V8" s="8">
        <f>IFERROR(VLOOKUP($A8,Data!$1:$1048576,27,FALSE),)</f>
        <v>0</v>
      </c>
      <c r="W8" s="8">
        <f>IFERROR(VLOOKUP($A8,Data!$1:$1048576,28,FALSE),)</f>
        <v>0</v>
      </c>
      <c r="X8" s="8">
        <f>IFERROR(VLOOKUP($A8,Data!$1:$1048576,29,FALSE),)</f>
        <v>0</v>
      </c>
      <c r="Y8" s="8">
        <f>IFERROR(VLOOKUP($A8,Data!$1:$1048576,30,FALSE),)</f>
        <v>0</v>
      </c>
      <c r="Z8" s="8">
        <f>IFERROR(VLOOKUP($A8,Data!$1:$1048576,31,FALSE),)</f>
        <v>0</v>
      </c>
      <c r="AA8" s="8">
        <f>IFERROR(VLOOKUP($A8,Data!$1:$1048576,32,FALSE),)</f>
        <v>0</v>
      </c>
      <c r="AB8" s="8">
        <f>IFERROR(VLOOKUP($A8,Data!$1:$1048576,33,FALSE),)</f>
        <v>0</v>
      </c>
    </row>
    <row r="9" spans="1:28" hidden="1" x14ac:dyDescent="0.2">
      <c r="A9" s="8">
        <f>Data!A551</f>
        <v>0</v>
      </c>
      <c r="B9" s="9">
        <f>IFERROR(VLOOKUP($A9,Data!$1:$1048576,34,FALSE),)</f>
        <v>0</v>
      </c>
      <c r="C9" s="9">
        <f>IFERROR(VLOOKUP($A9,Data!$1:$1048576,2,FALSE),)</f>
        <v>0</v>
      </c>
      <c r="D9" s="9">
        <f>IFERROR(VLOOKUP($A9,Data!$1:$1048576,3,FALSE),)</f>
        <v>0</v>
      </c>
      <c r="E9" s="9">
        <f>IFERROR(VLOOKUP($A9,Data!$1:$1048576,4,FALSE),)</f>
        <v>0</v>
      </c>
      <c r="F9" s="9">
        <f>IFERROR(VLOOKUP($A9,Data!$1:$1048576,6,FALSE),)</f>
        <v>0</v>
      </c>
      <c r="G9" s="9">
        <f>IFERROR(VLOOKUP($A9,Data!$1:$1048576,7,FALSE),)</f>
        <v>0</v>
      </c>
      <c r="H9" s="8">
        <f>IFERROR(VLOOKUP($A9,Data!$1:$1048576,13,FALSE),)</f>
        <v>0</v>
      </c>
      <c r="I9" s="8">
        <f>IFERROR(VLOOKUP($A9,Data!$1:$1048576,14,FALSE),)</f>
        <v>0</v>
      </c>
      <c r="J9" s="8">
        <f>IFERROR(VLOOKUP($A9,Data!$1:$1048576,15,FALSE),)</f>
        <v>0</v>
      </c>
      <c r="K9" s="8">
        <f>IFERROR(VLOOKUP($A9,Data!$1:$1048576,16,FALSE),)</f>
        <v>0</v>
      </c>
      <c r="L9" s="8">
        <f>IFERROR(VLOOKUP($A9,Data!$1:$1048576,17,FALSE),)</f>
        <v>0</v>
      </c>
      <c r="M9" s="8">
        <f>IFERROR(VLOOKUP($A9,Data!$1:$1048576,18,FALSE),)</f>
        <v>0</v>
      </c>
      <c r="N9" s="8">
        <f>IFERROR(VLOOKUP($A9,Data!$1:$1048576,19,FALSE),)</f>
        <v>0</v>
      </c>
      <c r="O9" s="8">
        <f>IFERROR(VLOOKUP($A9,Data!$1:$1048576,20,FALSE),)</f>
        <v>0</v>
      </c>
      <c r="P9" s="8">
        <f>IFERROR(VLOOKUP($A9,Data!$1:$1048576,21,FALSE),)</f>
        <v>0</v>
      </c>
      <c r="Q9" s="8">
        <f>IFERROR(VLOOKUP($A9,Data!$1:$1048576,22,FALSE),)</f>
        <v>0</v>
      </c>
      <c r="R9" s="8">
        <f>IFERROR(VLOOKUP($A9,Data!$1:$1048576,23,FALSE),)</f>
        <v>0</v>
      </c>
      <c r="S9" s="8">
        <f>IFERROR(VLOOKUP($A9,Data!$1:$1048576,24,FALSE),)</f>
        <v>0</v>
      </c>
      <c r="T9" s="8">
        <f>IFERROR(VLOOKUP($A9,Data!$1:$1048576,25,FALSE),)</f>
        <v>0</v>
      </c>
      <c r="U9" s="8">
        <f>IFERROR(VLOOKUP($A9,Data!$1:$1048576,26,FALSE),)</f>
        <v>0</v>
      </c>
      <c r="V9" s="8">
        <f>IFERROR(VLOOKUP($A9,Data!$1:$1048576,27,FALSE),)</f>
        <v>0</v>
      </c>
      <c r="W9" s="8">
        <f>IFERROR(VLOOKUP($A9,Data!$1:$1048576,28,FALSE),)</f>
        <v>0</v>
      </c>
      <c r="X9" s="8">
        <f>IFERROR(VLOOKUP($A9,Data!$1:$1048576,29,FALSE),)</f>
        <v>0</v>
      </c>
      <c r="Y9" s="8">
        <f>IFERROR(VLOOKUP($A9,Data!$1:$1048576,30,FALSE),)</f>
        <v>0</v>
      </c>
      <c r="Z9" s="8">
        <f>IFERROR(VLOOKUP($A9,Data!$1:$1048576,31,FALSE),)</f>
        <v>0</v>
      </c>
      <c r="AA9" s="8">
        <f>IFERROR(VLOOKUP($A9,Data!$1:$1048576,32,FALSE),)</f>
        <v>0</v>
      </c>
      <c r="AB9" s="8">
        <f>IFERROR(VLOOKUP($A9,Data!$1:$1048576,33,FALSE),)</f>
        <v>0</v>
      </c>
    </row>
    <row r="10" spans="1:28" hidden="1" x14ac:dyDescent="0.2">
      <c r="A10" s="8">
        <f>Data!A552</f>
        <v>0</v>
      </c>
      <c r="B10" s="9">
        <f>IFERROR(VLOOKUP($A10,Data!$1:$1048576,34,FALSE),)</f>
        <v>0</v>
      </c>
      <c r="C10" s="9">
        <f>IFERROR(VLOOKUP($A10,Data!$1:$1048576,2,FALSE),)</f>
        <v>0</v>
      </c>
      <c r="D10" s="9">
        <f>IFERROR(VLOOKUP($A10,Data!$1:$1048576,3,FALSE),)</f>
        <v>0</v>
      </c>
      <c r="E10" s="9">
        <f>IFERROR(VLOOKUP($A10,Data!$1:$1048576,4,FALSE),)</f>
        <v>0</v>
      </c>
      <c r="F10" s="9">
        <f>IFERROR(VLOOKUP($A10,Data!$1:$1048576,6,FALSE),)</f>
        <v>0</v>
      </c>
      <c r="G10" s="9">
        <f>IFERROR(VLOOKUP($A10,Data!$1:$1048576,7,FALSE),)</f>
        <v>0</v>
      </c>
      <c r="H10" s="8">
        <f>IFERROR(VLOOKUP($A10,Data!$1:$1048576,13,FALSE),)</f>
        <v>0</v>
      </c>
      <c r="I10" s="8">
        <f>IFERROR(VLOOKUP($A10,Data!$1:$1048576,14,FALSE),)</f>
        <v>0</v>
      </c>
      <c r="J10" s="8">
        <f>IFERROR(VLOOKUP($A10,Data!$1:$1048576,15,FALSE),)</f>
        <v>0</v>
      </c>
      <c r="K10" s="8">
        <f>IFERROR(VLOOKUP($A10,Data!$1:$1048576,16,FALSE),)</f>
        <v>0</v>
      </c>
      <c r="L10" s="8">
        <f>IFERROR(VLOOKUP($A10,Data!$1:$1048576,17,FALSE),)</f>
        <v>0</v>
      </c>
      <c r="M10" s="8">
        <f>IFERROR(VLOOKUP($A10,Data!$1:$1048576,18,FALSE),)</f>
        <v>0</v>
      </c>
      <c r="N10" s="8">
        <f>IFERROR(VLOOKUP($A10,Data!$1:$1048576,19,FALSE),)</f>
        <v>0</v>
      </c>
      <c r="O10" s="8">
        <f>IFERROR(VLOOKUP($A10,Data!$1:$1048576,20,FALSE),)</f>
        <v>0</v>
      </c>
      <c r="P10" s="8">
        <f>IFERROR(VLOOKUP($A10,Data!$1:$1048576,21,FALSE),)</f>
        <v>0</v>
      </c>
      <c r="Q10" s="8">
        <f>IFERROR(VLOOKUP($A10,Data!$1:$1048576,22,FALSE),)</f>
        <v>0</v>
      </c>
      <c r="R10" s="8">
        <f>IFERROR(VLOOKUP($A10,Data!$1:$1048576,23,FALSE),)</f>
        <v>0</v>
      </c>
      <c r="S10" s="8">
        <f>IFERROR(VLOOKUP($A10,Data!$1:$1048576,24,FALSE),)</f>
        <v>0</v>
      </c>
      <c r="T10" s="8">
        <f>IFERROR(VLOOKUP($A10,Data!$1:$1048576,25,FALSE),)</f>
        <v>0</v>
      </c>
      <c r="U10" s="8">
        <f>IFERROR(VLOOKUP($A10,Data!$1:$1048576,26,FALSE),)</f>
        <v>0</v>
      </c>
      <c r="V10" s="8">
        <f>IFERROR(VLOOKUP($A10,Data!$1:$1048576,27,FALSE),)</f>
        <v>0</v>
      </c>
      <c r="W10" s="8">
        <f>IFERROR(VLOOKUP($A10,Data!$1:$1048576,28,FALSE),)</f>
        <v>0</v>
      </c>
      <c r="X10" s="8">
        <f>IFERROR(VLOOKUP($A10,Data!$1:$1048576,29,FALSE),)</f>
        <v>0</v>
      </c>
      <c r="Y10" s="8">
        <f>IFERROR(VLOOKUP($A10,Data!$1:$1048576,30,FALSE),)</f>
        <v>0</v>
      </c>
      <c r="Z10" s="8">
        <f>IFERROR(VLOOKUP($A10,Data!$1:$1048576,31,FALSE),)</f>
        <v>0</v>
      </c>
      <c r="AA10" s="8">
        <f>IFERROR(VLOOKUP($A10,Data!$1:$1048576,32,FALSE),)</f>
        <v>0</v>
      </c>
      <c r="AB10" s="8">
        <f>IFERROR(VLOOKUP($A10,Data!$1:$1048576,33,FALSE),)</f>
        <v>0</v>
      </c>
    </row>
    <row r="11" spans="1:28" hidden="1" x14ac:dyDescent="0.2">
      <c r="A11" s="8">
        <f>Data!A553</f>
        <v>0</v>
      </c>
      <c r="B11" s="9">
        <f>IFERROR(VLOOKUP($A11,Data!$1:$1048576,34,FALSE),)</f>
        <v>0</v>
      </c>
      <c r="C11" s="9">
        <f>IFERROR(VLOOKUP($A11,Data!$1:$1048576,2,FALSE),)</f>
        <v>0</v>
      </c>
      <c r="D11" s="9">
        <f>IFERROR(VLOOKUP($A11,Data!$1:$1048576,3,FALSE),)</f>
        <v>0</v>
      </c>
      <c r="E11" s="9">
        <f>IFERROR(VLOOKUP($A11,Data!$1:$1048576,4,FALSE),)</f>
        <v>0</v>
      </c>
      <c r="F11" s="9">
        <f>IFERROR(VLOOKUP($A11,Data!$1:$1048576,6,FALSE),)</f>
        <v>0</v>
      </c>
      <c r="G11" s="9">
        <f>IFERROR(VLOOKUP($A11,Data!$1:$1048576,7,FALSE),)</f>
        <v>0</v>
      </c>
      <c r="H11" s="8">
        <f>IFERROR(VLOOKUP($A11,Data!$1:$1048576,13,FALSE),)</f>
        <v>0</v>
      </c>
      <c r="I11" s="8">
        <f>IFERROR(VLOOKUP($A11,Data!$1:$1048576,14,FALSE),)</f>
        <v>0</v>
      </c>
      <c r="J11" s="8">
        <f>IFERROR(VLOOKUP($A11,Data!$1:$1048576,15,FALSE),)</f>
        <v>0</v>
      </c>
      <c r="K11" s="8">
        <f>IFERROR(VLOOKUP($A11,Data!$1:$1048576,16,FALSE),)</f>
        <v>0</v>
      </c>
      <c r="L11" s="8">
        <f>IFERROR(VLOOKUP($A11,Data!$1:$1048576,17,FALSE),)</f>
        <v>0</v>
      </c>
      <c r="M11" s="8">
        <f>IFERROR(VLOOKUP($A11,Data!$1:$1048576,18,FALSE),)</f>
        <v>0</v>
      </c>
      <c r="N11" s="8">
        <f>IFERROR(VLOOKUP($A11,Data!$1:$1048576,19,FALSE),)</f>
        <v>0</v>
      </c>
      <c r="O11" s="8">
        <f>IFERROR(VLOOKUP($A11,Data!$1:$1048576,20,FALSE),)</f>
        <v>0</v>
      </c>
      <c r="P11" s="8">
        <f>IFERROR(VLOOKUP($A11,Data!$1:$1048576,21,FALSE),)</f>
        <v>0</v>
      </c>
      <c r="Q11" s="8">
        <f>IFERROR(VLOOKUP($A11,Data!$1:$1048576,22,FALSE),)</f>
        <v>0</v>
      </c>
      <c r="R11" s="8">
        <f>IFERROR(VLOOKUP($A11,Data!$1:$1048576,23,FALSE),)</f>
        <v>0</v>
      </c>
      <c r="S11" s="8">
        <f>IFERROR(VLOOKUP($A11,Data!$1:$1048576,24,FALSE),)</f>
        <v>0</v>
      </c>
      <c r="T11" s="8">
        <f>IFERROR(VLOOKUP($A11,Data!$1:$1048576,25,FALSE),)</f>
        <v>0</v>
      </c>
      <c r="U11" s="8">
        <f>IFERROR(VLOOKUP($A11,Data!$1:$1048576,26,FALSE),)</f>
        <v>0</v>
      </c>
      <c r="V11" s="8">
        <f>IFERROR(VLOOKUP($A11,Data!$1:$1048576,27,FALSE),)</f>
        <v>0</v>
      </c>
      <c r="W11" s="8">
        <f>IFERROR(VLOOKUP($A11,Data!$1:$1048576,28,FALSE),)</f>
        <v>0</v>
      </c>
      <c r="X11" s="8">
        <f>IFERROR(VLOOKUP($A11,Data!$1:$1048576,29,FALSE),)</f>
        <v>0</v>
      </c>
      <c r="Y11" s="8">
        <f>IFERROR(VLOOKUP($A11,Data!$1:$1048576,30,FALSE),)</f>
        <v>0</v>
      </c>
      <c r="Z11" s="8">
        <f>IFERROR(VLOOKUP($A11,Data!$1:$1048576,31,FALSE),)</f>
        <v>0</v>
      </c>
      <c r="AA11" s="8">
        <f>IFERROR(VLOOKUP($A11,Data!$1:$1048576,32,FALSE),)</f>
        <v>0</v>
      </c>
      <c r="AB11" s="8">
        <f>IFERROR(VLOOKUP($A11,Data!$1:$1048576,33,FALSE),)</f>
        <v>0</v>
      </c>
    </row>
    <row r="12" spans="1:28" hidden="1" x14ac:dyDescent="0.2">
      <c r="A12" s="8">
        <f>Data!A554</f>
        <v>0</v>
      </c>
      <c r="B12" s="9">
        <f>IFERROR(VLOOKUP($A12,Data!$1:$1048576,34,FALSE),)</f>
        <v>0</v>
      </c>
      <c r="C12" s="9">
        <f>IFERROR(VLOOKUP($A12,Data!$1:$1048576,2,FALSE),)</f>
        <v>0</v>
      </c>
      <c r="D12" s="9">
        <f>IFERROR(VLOOKUP($A12,Data!$1:$1048576,3,FALSE),)</f>
        <v>0</v>
      </c>
      <c r="E12" s="9">
        <f>IFERROR(VLOOKUP($A12,Data!$1:$1048576,4,FALSE),)</f>
        <v>0</v>
      </c>
      <c r="F12" s="9">
        <f>IFERROR(VLOOKUP($A12,Data!$1:$1048576,6,FALSE),)</f>
        <v>0</v>
      </c>
      <c r="G12" s="9">
        <f>IFERROR(VLOOKUP($A12,Data!$1:$1048576,7,FALSE),)</f>
        <v>0</v>
      </c>
      <c r="H12" s="8">
        <f>IFERROR(VLOOKUP($A12,Data!$1:$1048576,13,FALSE),)</f>
        <v>0</v>
      </c>
      <c r="I12" s="8">
        <f>IFERROR(VLOOKUP($A12,Data!$1:$1048576,14,FALSE),)</f>
        <v>0</v>
      </c>
      <c r="J12" s="8">
        <f>IFERROR(VLOOKUP($A12,Data!$1:$1048576,15,FALSE),)</f>
        <v>0</v>
      </c>
      <c r="K12" s="8">
        <f>IFERROR(VLOOKUP($A12,Data!$1:$1048576,16,FALSE),)</f>
        <v>0</v>
      </c>
      <c r="L12" s="8">
        <f>IFERROR(VLOOKUP($A12,Data!$1:$1048576,17,FALSE),)</f>
        <v>0</v>
      </c>
      <c r="M12" s="8">
        <f>IFERROR(VLOOKUP($A12,Data!$1:$1048576,18,FALSE),)</f>
        <v>0</v>
      </c>
      <c r="N12" s="8">
        <f>IFERROR(VLOOKUP($A12,Data!$1:$1048576,19,FALSE),)</f>
        <v>0</v>
      </c>
      <c r="O12" s="8">
        <f>IFERROR(VLOOKUP($A12,Data!$1:$1048576,20,FALSE),)</f>
        <v>0</v>
      </c>
      <c r="P12" s="8">
        <f>IFERROR(VLOOKUP($A12,Data!$1:$1048576,21,FALSE),)</f>
        <v>0</v>
      </c>
      <c r="Q12" s="8">
        <f>IFERROR(VLOOKUP($A12,Data!$1:$1048576,22,FALSE),)</f>
        <v>0</v>
      </c>
      <c r="R12" s="8">
        <f>IFERROR(VLOOKUP($A12,Data!$1:$1048576,23,FALSE),)</f>
        <v>0</v>
      </c>
      <c r="S12" s="8">
        <f>IFERROR(VLOOKUP($A12,Data!$1:$1048576,24,FALSE),)</f>
        <v>0</v>
      </c>
      <c r="T12" s="8">
        <f>IFERROR(VLOOKUP($A12,Data!$1:$1048576,25,FALSE),)</f>
        <v>0</v>
      </c>
      <c r="U12" s="8">
        <f>IFERROR(VLOOKUP($A12,Data!$1:$1048576,26,FALSE),)</f>
        <v>0</v>
      </c>
      <c r="V12" s="8">
        <f>IFERROR(VLOOKUP($A12,Data!$1:$1048576,27,FALSE),)</f>
        <v>0</v>
      </c>
      <c r="W12" s="8">
        <f>IFERROR(VLOOKUP($A12,Data!$1:$1048576,28,FALSE),)</f>
        <v>0</v>
      </c>
      <c r="X12" s="8">
        <f>IFERROR(VLOOKUP($A12,Data!$1:$1048576,29,FALSE),)</f>
        <v>0</v>
      </c>
      <c r="Y12" s="8">
        <f>IFERROR(VLOOKUP($A12,Data!$1:$1048576,30,FALSE),)</f>
        <v>0</v>
      </c>
      <c r="Z12" s="8">
        <f>IFERROR(VLOOKUP($A12,Data!$1:$1048576,31,FALSE),)</f>
        <v>0</v>
      </c>
      <c r="AA12" s="8">
        <f>IFERROR(VLOOKUP($A12,Data!$1:$1048576,32,FALSE),)</f>
        <v>0</v>
      </c>
      <c r="AB12" s="8">
        <f>IFERROR(VLOOKUP($A12,Data!$1:$1048576,33,FALSE),)</f>
        <v>0</v>
      </c>
    </row>
    <row r="13" spans="1:28" hidden="1" x14ac:dyDescent="0.2">
      <c r="A13" s="8">
        <f>Data!A555</f>
        <v>0</v>
      </c>
      <c r="B13" s="9">
        <f>IFERROR(VLOOKUP($A13,Data!$1:$1048576,34,FALSE),)</f>
        <v>0</v>
      </c>
      <c r="C13" s="9">
        <f>IFERROR(VLOOKUP($A13,Data!$1:$1048576,2,FALSE),)</f>
        <v>0</v>
      </c>
      <c r="D13" s="9">
        <f>IFERROR(VLOOKUP($A13,Data!$1:$1048576,3,FALSE),)</f>
        <v>0</v>
      </c>
      <c r="E13" s="9">
        <f>IFERROR(VLOOKUP($A13,Data!$1:$1048576,4,FALSE),)</f>
        <v>0</v>
      </c>
      <c r="F13" s="9">
        <f>IFERROR(VLOOKUP($A13,Data!$1:$1048576,6,FALSE),)</f>
        <v>0</v>
      </c>
      <c r="G13" s="9">
        <f>IFERROR(VLOOKUP($A13,Data!$1:$1048576,7,FALSE),)</f>
        <v>0</v>
      </c>
      <c r="H13" s="8">
        <f>IFERROR(VLOOKUP($A13,Data!$1:$1048576,13,FALSE),)</f>
        <v>0</v>
      </c>
      <c r="I13" s="8">
        <f>IFERROR(VLOOKUP($A13,Data!$1:$1048576,14,FALSE),)</f>
        <v>0</v>
      </c>
      <c r="J13" s="8">
        <f>IFERROR(VLOOKUP($A13,Data!$1:$1048576,15,FALSE),)</f>
        <v>0</v>
      </c>
      <c r="K13" s="8">
        <f>IFERROR(VLOOKUP($A13,Data!$1:$1048576,16,FALSE),)</f>
        <v>0</v>
      </c>
      <c r="L13" s="8">
        <f>IFERROR(VLOOKUP($A13,Data!$1:$1048576,17,FALSE),)</f>
        <v>0</v>
      </c>
      <c r="M13" s="8">
        <f>IFERROR(VLOOKUP($A13,Data!$1:$1048576,18,FALSE),)</f>
        <v>0</v>
      </c>
      <c r="N13" s="8">
        <f>IFERROR(VLOOKUP($A13,Data!$1:$1048576,19,FALSE),)</f>
        <v>0</v>
      </c>
      <c r="O13" s="8">
        <f>IFERROR(VLOOKUP($A13,Data!$1:$1048576,20,FALSE),)</f>
        <v>0</v>
      </c>
      <c r="P13" s="8">
        <f>IFERROR(VLOOKUP($A13,Data!$1:$1048576,21,FALSE),)</f>
        <v>0</v>
      </c>
      <c r="Q13" s="8">
        <f>IFERROR(VLOOKUP($A13,Data!$1:$1048576,22,FALSE),)</f>
        <v>0</v>
      </c>
      <c r="R13" s="8">
        <f>IFERROR(VLOOKUP($A13,Data!$1:$1048576,23,FALSE),)</f>
        <v>0</v>
      </c>
      <c r="S13" s="8">
        <f>IFERROR(VLOOKUP($A13,Data!$1:$1048576,24,FALSE),)</f>
        <v>0</v>
      </c>
      <c r="T13" s="8">
        <f>IFERROR(VLOOKUP($A13,Data!$1:$1048576,25,FALSE),)</f>
        <v>0</v>
      </c>
      <c r="U13" s="8">
        <f>IFERROR(VLOOKUP($A13,Data!$1:$1048576,26,FALSE),)</f>
        <v>0</v>
      </c>
      <c r="V13" s="8">
        <f>IFERROR(VLOOKUP($A13,Data!$1:$1048576,27,FALSE),)</f>
        <v>0</v>
      </c>
      <c r="W13" s="8">
        <f>IFERROR(VLOOKUP($A13,Data!$1:$1048576,28,FALSE),)</f>
        <v>0</v>
      </c>
      <c r="X13" s="8">
        <f>IFERROR(VLOOKUP($A13,Data!$1:$1048576,29,FALSE),)</f>
        <v>0</v>
      </c>
      <c r="Y13" s="8">
        <f>IFERROR(VLOOKUP($A13,Data!$1:$1048576,30,FALSE),)</f>
        <v>0</v>
      </c>
      <c r="Z13" s="8">
        <f>IFERROR(VLOOKUP($A13,Data!$1:$1048576,31,FALSE),)</f>
        <v>0</v>
      </c>
      <c r="AA13" s="8">
        <f>IFERROR(VLOOKUP($A13,Data!$1:$1048576,32,FALSE),)</f>
        <v>0</v>
      </c>
      <c r="AB13" s="8">
        <f>IFERROR(VLOOKUP($A13,Data!$1:$1048576,33,FALSE),)</f>
        <v>0</v>
      </c>
    </row>
    <row r="14" spans="1:28" x14ac:dyDescent="0.2">
      <c r="A14" s="10"/>
    </row>
    <row r="17" spans="21:21" x14ac:dyDescent="0.2">
      <c r="U17" s="1"/>
    </row>
    <row r="18" spans="21:21" x14ac:dyDescent="0.2">
      <c r="U18" s="23"/>
    </row>
    <row r="19" spans="21:21" x14ac:dyDescent="0.2">
      <c r="U19" s="23"/>
    </row>
  </sheetData>
  <pageMargins left="0.7" right="0.7" top="0.75" bottom="0.75" header="0.3" footer="0.3"/>
  <pageSetup scale="84" orientation="landscape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41B00-D3D1-434B-9716-5A7D5AE83DAF}">
  <sheetPr>
    <tabColor rgb="FFAA72D4"/>
    <pageSetUpPr fitToPage="1"/>
  </sheetPr>
  <dimension ref="A1:AB19"/>
  <sheetViews>
    <sheetView workbookViewId="0">
      <selection activeCell="G36" sqref="G36"/>
    </sheetView>
  </sheetViews>
  <sheetFormatPr defaultColWidth="9.14453125" defaultRowHeight="15" x14ac:dyDescent="0.2"/>
  <cols>
    <col min="1" max="5" width="8.47265625" customWidth="1"/>
    <col min="6" max="6" width="11.703125" bestFit="1" customWidth="1"/>
    <col min="7" max="7" width="16.6796875" bestFit="1" customWidth="1"/>
    <col min="8" max="8" width="12.23828125" hidden="1" customWidth="1"/>
    <col min="9" max="10" width="10.22265625" hidden="1" customWidth="1"/>
    <col min="11" max="11" width="10.22265625" customWidth="1"/>
    <col min="12" max="12" width="9.01171875" customWidth="1"/>
    <col min="13" max="13" width="10.22265625" customWidth="1"/>
    <col min="14" max="15" width="10.22265625" hidden="1" customWidth="1"/>
    <col min="16" max="16" width="9.01171875" hidden="1" customWidth="1"/>
    <col min="17" max="17" width="9.68359375" hidden="1" customWidth="1"/>
    <col min="18" max="20" width="10.22265625" hidden="1" customWidth="1"/>
    <col min="21" max="21" width="9.68359375" hidden="1" customWidth="1"/>
    <col min="22" max="24" width="10.22265625" hidden="1" customWidth="1"/>
    <col min="25" max="25" width="9.01171875" hidden="1" customWidth="1"/>
    <col min="26" max="28" width="10.22265625" hidden="1" customWidth="1"/>
  </cols>
  <sheetData>
    <row r="1" spans="1:28" ht="19.5" thickBot="1" x14ac:dyDescent="0.3">
      <c r="A1" s="7" t="str">
        <f>E4</f>
        <v>Efren</v>
      </c>
      <c r="B1" s="6"/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0.35499999999999998</v>
      </c>
      <c r="C3" s="12"/>
      <c r="D3" s="14"/>
      <c r="E3" s="12"/>
      <c r="F3" s="12"/>
      <c r="G3" s="12"/>
      <c r="H3" s="11">
        <f>'Rain Totals'!H8</f>
        <v>0.08</v>
      </c>
      <c r="I3" s="11">
        <f>'Rain Totals'!I8</f>
        <v>0</v>
      </c>
      <c r="J3" s="11">
        <f>'Rain Totals'!J8</f>
        <v>7.0000000000000007E-2</v>
      </c>
      <c r="K3" s="11">
        <f>'Rain Totals'!K8</f>
        <v>0.16999999999999998</v>
      </c>
      <c r="L3" s="11">
        <f>'Rain Totals'!L8</f>
        <v>3.5000000000000003E-2</v>
      </c>
      <c r="M3" s="11">
        <f>'Rain Totals'!M8</f>
        <v>0</v>
      </c>
      <c r="N3" s="11">
        <f>'Rain Totals'!N8</f>
        <v>0</v>
      </c>
      <c r="O3" s="11">
        <f>'Rain Totals'!O8</f>
        <v>0</v>
      </c>
      <c r="P3" s="11">
        <f>'Rain Totals'!P8</f>
        <v>0</v>
      </c>
      <c r="Q3" s="11">
        <f>'Rain Totals'!Q8</f>
        <v>0</v>
      </c>
      <c r="R3" s="11">
        <f>'Rain Totals'!R8</f>
        <v>0</v>
      </c>
      <c r="S3" s="11">
        <f>'Rain Totals'!S8</f>
        <v>0</v>
      </c>
      <c r="T3" s="11">
        <f>'Rain Totals'!T8</f>
        <v>0</v>
      </c>
      <c r="U3" s="11">
        <f>'Rain Totals'!U8</f>
        <v>0</v>
      </c>
      <c r="V3" s="11">
        <f>'Rain Totals'!V8</f>
        <v>0</v>
      </c>
      <c r="W3" s="11">
        <f>'Rain Totals'!W8</f>
        <v>0</v>
      </c>
      <c r="X3" s="11">
        <f>'Rain Totals'!X8</f>
        <v>0</v>
      </c>
      <c r="Y3" s="11">
        <f>'Rain Totals'!Y8</f>
        <v>0</v>
      </c>
      <c r="Z3" s="11">
        <f>'Rain Totals'!Z8</f>
        <v>0</v>
      </c>
      <c r="AA3" s="11">
        <f>'Rain Totals'!AA8</f>
        <v>0</v>
      </c>
      <c r="AB3" s="11">
        <f>'Rain Totals'!AB8</f>
        <v>0</v>
      </c>
    </row>
    <row r="4" spans="1:28" x14ac:dyDescent="0.2">
      <c r="A4" s="8" t="str">
        <f>Data!A425</f>
        <v>.ET 42</v>
      </c>
      <c r="B4" s="9">
        <f>IFERROR(VLOOKUP($A4,Data!$1:$1048576,34,FALSE),)</f>
        <v>0</v>
      </c>
      <c r="C4" s="9" t="str">
        <f>IFERROR(VLOOKUP($A4,Data!$1:$1048576,2,FALSE),)</f>
        <v>Hamer</v>
      </c>
      <c r="D4" s="9" t="str">
        <f>IFERROR(VLOOKUP($A4,Data!$1:$1048576,3,FALSE),)</f>
        <v>42</v>
      </c>
      <c r="E4" s="9" t="str">
        <f>IFERROR(VLOOKUP($A4,Data!$1:$1048576,4,FALSE),)</f>
        <v>Efren</v>
      </c>
      <c r="F4" s="9">
        <f>IFERROR(VLOOKUP($A4,Data!$1:$1048576,6,FALSE),)</f>
        <v>0</v>
      </c>
      <c r="G4" s="9">
        <f>IFERROR(VLOOKUP($A4,Data!$1:$1048576,7,FALSE),)</f>
        <v>0</v>
      </c>
      <c r="H4" s="8">
        <f>IFERROR(VLOOKUP($A4,Data!$1:$1048576,13,FALSE),)</f>
        <v>0</v>
      </c>
      <c r="I4" s="8">
        <f>IFERROR(VLOOKUP($A4,Data!$1:$1048576,14,FALSE),)</f>
        <v>0</v>
      </c>
      <c r="J4" s="8">
        <f>IFERROR(VLOOKUP($A4,Data!$1:$1048576,15,FALSE),)</f>
        <v>0</v>
      </c>
      <c r="K4" s="8">
        <f>IFERROR(VLOOKUP($A4,Data!$1:$1048576,16,FALSE),)</f>
        <v>0</v>
      </c>
      <c r="L4" s="8">
        <f>IFERROR(VLOOKUP($A4,Data!$1:$1048576,17,FALSE),)</f>
        <v>0</v>
      </c>
      <c r="M4" s="8">
        <f>IFERROR(VLOOKUP($A4,Data!$1:$1048576,18,FALSE),)</f>
        <v>0</v>
      </c>
      <c r="N4" s="8">
        <f>IFERROR(VLOOKUP($A4,Data!$1:$1048576,19,FALSE),)</f>
        <v>0</v>
      </c>
      <c r="O4" s="8">
        <f>IFERROR(VLOOKUP($A4,Data!$1:$1048576,20,FALSE),)</f>
        <v>0</v>
      </c>
      <c r="P4" s="8">
        <f>IFERROR(VLOOKUP($A4,Data!$1:$1048576,21,FALSE),)</f>
        <v>0</v>
      </c>
      <c r="Q4" s="8">
        <f>IFERROR(VLOOKUP($A4,Data!$1:$1048576,22,FALSE),)</f>
        <v>0</v>
      </c>
      <c r="R4" s="8">
        <f>IFERROR(VLOOKUP($A4,Data!$1:$1048576,23,FALSE),)</f>
        <v>0</v>
      </c>
      <c r="S4" s="8">
        <f>IFERROR(VLOOKUP($A4,Data!$1:$1048576,24,FALSE),)</f>
        <v>0</v>
      </c>
      <c r="T4" s="8">
        <f>IFERROR(VLOOKUP($A4,Data!$1:$1048576,25,FALSE),)</f>
        <v>0</v>
      </c>
      <c r="U4" s="8">
        <f>IFERROR(VLOOKUP($A4,Data!$1:$1048576,26,FALSE),)</f>
        <v>0</v>
      </c>
      <c r="V4" s="8">
        <f>IFERROR(VLOOKUP($A4,Data!$1:$1048576,27,FALSE),)</f>
        <v>0</v>
      </c>
      <c r="W4" s="8">
        <f>IFERROR(VLOOKUP($A4,Data!$1:$1048576,28,FALSE),)</f>
        <v>0</v>
      </c>
      <c r="X4" s="8">
        <f>IFERROR(VLOOKUP($A4,Data!$1:$1048576,29,FALSE),)</f>
        <v>0</v>
      </c>
      <c r="Y4" s="8">
        <f>IFERROR(VLOOKUP($A4,Data!$1:$1048576,30,FALSE),)</f>
        <v>0</v>
      </c>
      <c r="Z4" s="8">
        <f>IFERROR(VLOOKUP($A4,Data!$1:$1048576,31,FALSE),)</f>
        <v>0</v>
      </c>
      <c r="AA4" s="8">
        <f>IFERROR(VLOOKUP($A4,Data!$1:$1048576,32,FALSE),)</f>
        <v>0</v>
      </c>
      <c r="AB4" s="8">
        <f>IFERROR(VLOOKUP($A4,Data!$1:$1048576,33,FALSE),)</f>
        <v>0</v>
      </c>
    </row>
    <row r="5" spans="1:28" x14ac:dyDescent="0.2">
      <c r="A5" s="8">
        <f>Data!A426</f>
        <v>0</v>
      </c>
      <c r="B5" s="9">
        <f>IFERROR(VLOOKUP($A5,Data!$1:$1048576,34,FALSE),)</f>
        <v>0</v>
      </c>
      <c r="C5" s="9">
        <f>IFERROR(VLOOKUP($A5,Data!$1:$1048576,2,FALSE),)</f>
        <v>0</v>
      </c>
      <c r="D5" s="9">
        <f>IFERROR(VLOOKUP($A5,Data!$1:$1048576,3,FALSE),)</f>
        <v>0</v>
      </c>
      <c r="E5" s="9">
        <f>IFERROR(VLOOKUP($A5,Data!$1:$1048576,4,FALSE),)</f>
        <v>0</v>
      </c>
      <c r="F5" s="9">
        <f>IFERROR(VLOOKUP($A5,Data!$1:$1048576,6,FALSE),)</f>
        <v>0</v>
      </c>
      <c r="G5" s="9">
        <f>IFERROR(VLOOKUP($A5,Data!$1:$1048576,7,FALSE),)</f>
        <v>0</v>
      </c>
      <c r="H5" s="8">
        <f>IFERROR(VLOOKUP($A5,Data!$1:$1048576,13,FALSE),)</f>
        <v>0</v>
      </c>
      <c r="I5" s="8">
        <f>IFERROR(VLOOKUP($A5,Data!$1:$1048576,14,FALSE),)</f>
        <v>0</v>
      </c>
      <c r="J5" s="8">
        <f>IFERROR(VLOOKUP($A5,Data!$1:$1048576,15,FALSE),)</f>
        <v>0</v>
      </c>
      <c r="K5" s="8">
        <f>IFERROR(VLOOKUP($A5,Data!$1:$1048576,16,FALSE),)</f>
        <v>0</v>
      </c>
      <c r="L5" s="8">
        <f>IFERROR(VLOOKUP($A5,Data!$1:$1048576,17,FALSE),)</f>
        <v>0</v>
      </c>
      <c r="M5" s="8">
        <f>IFERROR(VLOOKUP($A5,Data!$1:$1048576,18,FALSE),)</f>
        <v>0</v>
      </c>
      <c r="N5" s="8">
        <f>IFERROR(VLOOKUP($A5,Data!$1:$1048576,19,FALSE),)</f>
        <v>0</v>
      </c>
      <c r="O5" s="8">
        <f>IFERROR(VLOOKUP($A5,Data!$1:$1048576,20,FALSE),)</f>
        <v>0</v>
      </c>
      <c r="P5" s="8">
        <f>IFERROR(VLOOKUP($A5,Data!$1:$1048576,21,FALSE),)</f>
        <v>0</v>
      </c>
      <c r="Q5" s="8">
        <f>IFERROR(VLOOKUP($A5,Data!$1:$1048576,22,FALSE),)</f>
        <v>0</v>
      </c>
      <c r="R5" s="8">
        <f>IFERROR(VLOOKUP($A5,Data!$1:$1048576,23,FALSE),)</f>
        <v>0</v>
      </c>
      <c r="S5" s="8">
        <f>IFERROR(VLOOKUP($A5,Data!$1:$1048576,24,FALSE),)</f>
        <v>0</v>
      </c>
      <c r="T5" s="8">
        <f>IFERROR(VLOOKUP($A5,Data!$1:$1048576,25,FALSE),)</f>
        <v>0</v>
      </c>
      <c r="U5" s="8">
        <f>IFERROR(VLOOKUP($A5,Data!$1:$1048576,26,FALSE),)</f>
        <v>0</v>
      </c>
      <c r="V5" s="8">
        <f>IFERROR(VLOOKUP($A5,Data!$1:$1048576,27,FALSE),)</f>
        <v>0</v>
      </c>
      <c r="W5" s="8">
        <f>IFERROR(VLOOKUP($A5,Data!$1:$1048576,28,FALSE),)</f>
        <v>0</v>
      </c>
      <c r="X5" s="8">
        <f>IFERROR(VLOOKUP($A5,Data!$1:$1048576,29,FALSE),)</f>
        <v>0</v>
      </c>
      <c r="Y5" s="8">
        <f>IFERROR(VLOOKUP($A5,Data!$1:$1048576,30,FALSE),)</f>
        <v>0</v>
      </c>
      <c r="Z5" s="8">
        <f>IFERROR(VLOOKUP($A5,Data!$1:$1048576,31,FALSE),)</f>
        <v>0</v>
      </c>
      <c r="AA5" s="8">
        <f>IFERROR(VLOOKUP($A5,Data!$1:$1048576,32,FALSE),)</f>
        <v>0</v>
      </c>
      <c r="AB5" s="8">
        <f>IFERROR(VLOOKUP($A5,Data!$1:$1048576,33,FALSE),)</f>
        <v>0</v>
      </c>
    </row>
    <row r="6" spans="1:28" x14ac:dyDescent="0.2">
      <c r="A6" s="8">
        <f>Data!A427</f>
        <v>0</v>
      </c>
      <c r="B6" s="9">
        <f>IFERROR(VLOOKUP($A6,Data!$1:$1048576,34,FALSE),)</f>
        <v>0</v>
      </c>
      <c r="C6" s="9">
        <f>IFERROR(VLOOKUP($A6,Data!$1:$1048576,2,FALSE),)</f>
        <v>0</v>
      </c>
      <c r="D6" s="9">
        <f>IFERROR(VLOOKUP($A6,Data!$1:$1048576,3,FALSE),)</f>
        <v>0</v>
      </c>
      <c r="E6" s="9">
        <f>IFERROR(VLOOKUP($A6,Data!$1:$1048576,4,FALSE),)</f>
        <v>0</v>
      </c>
      <c r="F6" s="9">
        <f>IFERROR(VLOOKUP($A6,Data!$1:$1048576,6,FALSE),)</f>
        <v>0</v>
      </c>
      <c r="G6" s="9">
        <f>IFERROR(VLOOKUP($A6,Data!$1:$1048576,7,FALSE),)</f>
        <v>0</v>
      </c>
      <c r="H6" s="8">
        <f>IFERROR(VLOOKUP($A6,Data!$1:$1048576,13,FALSE),)</f>
        <v>0</v>
      </c>
      <c r="I6" s="8">
        <f>IFERROR(VLOOKUP($A6,Data!$1:$1048576,14,FALSE),)</f>
        <v>0</v>
      </c>
      <c r="J6" s="8">
        <f>IFERROR(VLOOKUP($A6,Data!$1:$1048576,15,FALSE),)</f>
        <v>0</v>
      </c>
      <c r="K6" s="8">
        <f>IFERROR(VLOOKUP($A6,Data!$1:$1048576,16,FALSE),)</f>
        <v>0</v>
      </c>
      <c r="L6" s="8">
        <f>IFERROR(VLOOKUP($A6,Data!$1:$1048576,17,FALSE),)</f>
        <v>0</v>
      </c>
      <c r="M6" s="8">
        <f>IFERROR(VLOOKUP($A6,Data!$1:$1048576,18,FALSE),)</f>
        <v>0</v>
      </c>
      <c r="N6" s="8">
        <f>IFERROR(VLOOKUP($A6,Data!$1:$1048576,19,FALSE),)</f>
        <v>0</v>
      </c>
      <c r="O6" s="8">
        <f>IFERROR(VLOOKUP($A6,Data!$1:$1048576,20,FALSE),)</f>
        <v>0</v>
      </c>
      <c r="P6" s="8">
        <f>IFERROR(VLOOKUP($A6,Data!$1:$1048576,21,FALSE),)</f>
        <v>0</v>
      </c>
      <c r="Q6" s="8">
        <f>IFERROR(VLOOKUP($A6,Data!$1:$1048576,22,FALSE),)</f>
        <v>0</v>
      </c>
      <c r="R6" s="8">
        <f>IFERROR(VLOOKUP($A6,Data!$1:$1048576,23,FALSE),)</f>
        <v>0</v>
      </c>
      <c r="S6" s="8">
        <f>IFERROR(VLOOKUP($A6,Data!$1:$1048576,24,FALSE),)</f>
        <v>0</v>
      </c>
      <c r="T6" s="8">
        <f>IFERROR(VLOOKUP($A6,Data!$1:$1048576,25,FALSE),)</f>
        <v>0</v>
      </c>
      <c r="U6" s="8">
        <f>IFERROR(VLOOKUP($A6,Data!$1:$1048576,26,FALSE),)</f>
        <v>0</v>
      </c>
      <c r="V6" s="8">
        <f>IFERROR(VLOOKUP($A6,Data!$1:$1048576,27,FALSE),)</f>
        <v>0</v>
      </c>
      <c r="W6" s="8">
        <f>IFERROR(VLOOKUP($A6,Data!$1:$1048576,28,FALSE),)</f>
        <v>0</v>
      </c>
      <c r="X6" s="8">
        <f>IFERROR(VLOOKUP($A6,Data!$1:$1048576,29,FALSE),)</f>
        <v>0</v>
      </c>
      <c r="Y6" s="8">
        <f>IFERROR(VLOOKUP($A6,Data!$1:$1048576,30,FALSE),)</f>
        <v>0</v>
      </c>
      <c r="Z6" s="8">
        <f>IFERROR(VLOOKUP($A6,Data!$1:$1048576,31,FALSE),)</f>
        <v>0</v>
      </c>
      <c r="AA6" s="8">
        <f>IFERROR(VLOOKUP($A6,Data!$1:$1048576,32,FALSE),)</f>
        <v>0</v>
      </c>
      <c r="AB6" s="8">
        <f>IFERROR(VLOOKUP($A6,Data!$1:$1048576,33,FALSE),)</f>
        <v>0</v>
      </c>
    </row>
    <row r="7" spans="1:28" x14ac:dyDescent="0.2">
      <c r="A7" s="8">
        <f>Data!A428</f>
        <v>0</v>
      </c>
      <c r="B7" s="9">
        <f>IFERROR(VLOOKUP($A7,Data!$1:$1048576,34,FALSE),)</f>
        <v>0</v>
      </c>
      <c r="C7" s="9">
        <f>IFERROR(VLOOKUP($A7,Data!$1:$1048576,2,FALSE),)</f>
        <v>0</v>
      </c>
      <c r="D7" s="9">
        <f>IFERROR(VLOOKUP($A7,Data!$1:$1048576,3,FALSE),)</f>
        <v>0</v>
      </c>
      <c r="E7" s="9">
        <f>IFERROR(VLOOKUP($A7,Data!$1:$1048576,4,FALSE),)</f>
        <v>0</v>
      </c>
      <c r="F7" s="9">
        <f>IFERROR(VLOOKUP($A7,Data!$1:$1048576,6,FALSE),)</f>
        <v>0</v>
      </c>
      <c r="G7" s="9">
        <f>IFERROR(VLOOKUP($A7,Data!$1:$1048576,7,FALSE),)</f>
        <v>0</v>
      </c>
      <c r="H7" s="8">
        <f>IFERROR(VLOOKUP($A7,Data!$1:$1048576,13,FALSE),)</f>
        <v>0</v>
      </c>
      <c r="I7" s="8">
        <f>IFERROR(VLOOKUP($A7,Data!$1:$1048576,14,FALSE),)</f>
        <v>0</v>
      </c>
      <c r="J7" s="8">
        <f>IFERROR(VLOOKUP($A7,Data!$1:$1048576,15,FALSE),)</f>
        <v>0</v>
      </c>
      <c r="K7" s="8">
        <f>IFERROR(VLOOKUP($A7,Data!$1:$1048576,16,FALSE),)</f>
        <v>0</v>
      </c>
      <c r="L7" s="8">
        <f>IFERROR(VLOOKUP($A7,Data!$1:$1048576,17,FALSE),)</f>
        <v>0</v>
      </c>
      <c r="M7" s="8">
        <f>IFERROR(VLOOKUP($A7,Data!$1:$1048576,18,FALSE),)</f>
        <v>0</v>
      </c>
      <c r="N7" s="8">
        <f>IFERROR(VLOOKUP($A7,Data!$1:$1048576,19,FALSE),)</f>
        <v>0</v>
      </c>
      <c r="O7" s="8">
        <f>IFERROR(VLOOKUP($A7,Data!$1:$1048576,20,FALSE),)</f>
        <v>0</v>
      </c>
      <c r="P7" s="8">
        <f>IFERROR(VLOOKUP($A7,Data!$1:$1048576,21,FALSE),)</f>
        <v>0</v>
      </c>
      <c r="Q7" s="8">
        <f>IFERROR(VLOOKUP($A7,Data!$1:$1048576,22,FALSE),)</f>
        <v>0</v>
      </c>
      <c r="R7" s="8">
        <f>IFERROR(VLOOKUP($A7,Data!$1:$1048576,23,FALSE),)</f>
        <v>0</v>
      </c>
      <c r="S7" s="8">
        <f>IFERROR(VLOOKUP($A7,Data!$1:$1048576,24,FALSE),)</f>
        <v>0</v>
      </c>
      <c r="T7" s="8">
        <f>IFERROR(VLOOKUP($A7,Data!$1:$1048576,25,FALSE),)</f>
        <v>0</v>
      </c>
      <c r="U7" s="8">
        <f>IFERROR(VLOOKUP($A7,Data!$1:$1048576,26,FALSE),)</f>
        <v>0</v>
      </c>
      <c r="V7" s="8">
        <f>IFERROR(VLOOKUP($A7,Data!$1:$1048576,27,FALSE),)</f>
        <v>0</v>
      </c>
      <c r="W7" s="8">
        <f>IFERROR(VLOOKUP($A7,Data!$1:$1048576,28,FALSE),)</f>
        <v>0</v>
      </c>
      <c r="X7" s="8">
        <f>IFERROR(VLOOKUP($A7,Data!$1:$1048576,29,FALSE),)</f>
        <v>0</v>
      </c>
      <c r="Y7" s="8">
        <f>IFERROR(VLOOKUP($A7,Data!$1:$1048576,30,FALSE),)</f>
        <v>0</v>
      </c>
      <c r="Z7" s="8">
        <f>IFERROR(VLOOKUP($A7,Data!$1:$1048576,31,FALSE),)</f>
        <v>0</v>
      </c>
      <c r="AA7" s="8">
        <f>IFERROR(VLOOKUP($A7,Data!$1:$1048576,32,FALSE),)</f>
        <v>0</v>
      </c>
      <c r="AB7" s="8">
        <f>IFERROR(VLOOKUP($A7,Data!$1:$1048576,33,FALSE),)</f>
        <v>0</v>
      </c>
    </row>
    <row r="8" spans="1:28" x14ac:dyDescent="0.2">
      <c r="A8" s="8">
        <f>Data!A429</f>
        <v>0</v>
      </c>
      <c r="B8" s="9">
        <f>IFERROR(VLOOKUP($A8,Data!$1:$1048576,34,FALSE),)</f>
        <v>0</v>
      </c>
      <c r="C8" s="9">
        <f>IFERROR(VLOOKUP($A8,Data!$1:$1048576,2,FALSE),)</f>
        <v>0</v>
      </c>
      <c r="D8" s="9">
        <f>IFERROR(VLOOKUP($A8,Data!$1:$1048576,3,FALSE),)</f>
        <v>0</v>
      </c>
      <c r="E8" s="9">
        <f>IFERROR(VLOOKUP($A8,Data!$1:$1048576,4,FALSE),)</f>
        <v>0</v>
      </c>
      <c r="F8" s="9">
        <f>IFERROR(VLOOKUP($A8,Data!$1:$1048576,6,FALSE),)</f>
        <v>0</v>
      </c>
      <c r="G8" s="9">
        <f>IFERROR(VLOOKUP($A8,Data!$1:$1048576,7,FALSE),)</f>
        <v>0</v>
      </c>
      <c r="H8" s="8">
        <f>IFERROR(VLOOKUP($A8,Data!$1:$1048576,13,FALSE),)</f>
        <v>0</v>
      </c>
      <c r="I8" s="8">
        <f>IFERROR(VLOOKUP($A8,Data!$1:$1048576,14,FALSE),)</f>
        <v>0</v>
      </c>
      <c r="J8" s="8">
        <f>IFERROR(VLOOKUP($A8,Data!$1:$1048576,15,FALSE),)</f>
        <v>0</v>
      </c>
      <c r="K8" s="8">
        <f>IFERROR(VLOOKUP($A8,Data!$1:$1048576,16,FALSE),)</f>
        <v>0</v>
      </c>
      <c r="L8" s="8">
        <f>IFERROR(VLOOKUP($A8,Data!$1:$1048576,17,FALSE),)</f>
        <v>0</v>
      </c>
      <c r="M8" s="8">
        <f>IFERROR(VLOOKUP($A8,Data!$1:$1048576,18,FALSE),)</f>
        <v>0</v>
      </c>
      <c r="N8" s="8">
        <f>IFERROR(VLOOKUP($A8,Data!$1:$1048576,19,FALSE),)</f>
        <v>0</v>
      </c>
      <c r="O8" s="8">
        <f>IFERROR(VLOOKUP($A8,Data!$1:$1048576,20,FALSE),)</f>
        <v>0</v>
      </c>
      <c r="P8" s="8">
        <f>IFERROR(VLOOKUP($A8,Data!$1:$1048576,21,FALSE),)</f>
        <v>0</v>
      </c>
      <c r="Q8" s="8">
        <f>IFERROR(VLOOKUP($A8,Data!$1:$1048576,22,FALSE),)</f>
        <v>0</v>
      </c>
      <c r="R8" s="8">
        <f>IFERROR(VLOOKUP($A8,Data!$1:$1048576,23,FALSE),)</f>
        <v>0</v>
      </c>
      <c r="S8" s="8">
        <f>IFERROR(VLOOKUP($A8,Data!$1:$1048576,24,FALSE),)</f>
        <v>0</v>
      </c>
      <c r="T8" s="8">
        <f>IFERROR(VLOOKUP($A8,Data!$1:$1048576,25,FALSE),)</f>
        <v>0</v>
      </c>
      <c r="U8" s="8">
        <f>IFERROR(VLOOKUP($A8,Data!$1:$1048576,26,FALSE),)</f>
        <v>0</v>
      </c>
      <c r="V8" s="8">
        <f>IFERROR(VLOOKUP($A8,Data!$1:$1048576,27,FALSE),)</f>
        <v>0</v>
      </c>
      <c r="W8" s="8">
        <f>IFERROR(VLOOKUP($A8,Data!$1:$1048576,28,FALSE),)</f>
        <v>0</v>
      </c>
      <c r="X8" s="8">
        <f>IFERROR(VLOOKUP($A8,Data!$1:$1048576,29,FALSE),)</f>
        <v>0</v>
      </c>
      <c r="Y8" s="8">
        <f>IFERROR(VLOOKUP($A8,Data!$1:$1048576,30,FALSE),)</f>
        <v>0</v>
      </c>
      <c r="Z8" s="8">
        <f>IFERROR(VLOOKUP($A8,Data!$1:$1048576,31,FALSE),)</f>
        <v>0</v>
      </c>
      <c r="AA8" s="8">
        <f>IFERROR(VLOOKUP($A8,Data!$1:$1048576,32,FALSE),)</f>
        <v>0</v>
      </c>
      <c r="AB8" s="8">
        <f>IFERROR(VLOOKUP($A8,Data!$1:$1048576,33,FALSE),)</f>
        <v>0</v>
      </c>
    </row>
    <row r="9" spans="1:28" x14ac:dyDescent="0.2">
      <c r="A9" s="8">
        <f>Data!A430</f>
        <v>0</v>
      </c>
      <c r="B9" s="9">
        <f>IFERROR(VLOOKUP($A9,Data!$1:$1048576,34,FALSE),)</f>
        <v>0</v>
      </c>
      <c r="C9" s="9">
        <f>IFERROR(VLOOKUP($A9,Data!$1:$1048576,2,FALSE),)</f>
        <v>0</v>
      </c>
      <c r="D9" s="9">
        <f>IFERROR(VLOOKUP($A9,Data!$1:$1048576,3,FALSE),)</f>
        <v>0</v>
      </c>
      <c r="E9" s="9">
        <f>IFERROR(VLOOKUP($A9,Data!$1:$1048576,4,FALSE),)</f>
        <v>0</v>
      </c>
      <c r="F9" s="9">
        <f>IFERROR(VLOOKUP($A9,Data!$1:$1048576,6,FALSE),)</f>
        <v>0</v>
      </c>
      <c r="G9" s="9">
        <f>IFERROR(VLOOKUP($A9,Data!$1:$1048576,7,FALSE),)</f>
        <v>0</v>
      </c>
      <c r="H9" s="8">
        <f>IFERROR(VLOOKUP($A9,Data!$1:$1048576,13,FALSE),)</f>
        <v>0</v>
      </c>
      <c r="I9" s="8">
        <f>IFERROR(VLOOKUP($A9,Data!$1:$1048576,14,FALSE),)</f>
        <v>0</v>
      </c>
      <c r="J9" s="8">
        <f>IFERROR(VLOOKUP($A9,Data!$1:$1048576,15,FALSE),)</f>
        <v>0</v>
      </c>
      <c r="K9" s="8">
        <f>IFERROR(VLOOKUP($A9,Data!$1:$1048576,16,FALSE),)</f>
        <v>0</v>
      </c>
      <c r="L9" s="8">
        <f>IFERROR(VLOOKUP($A9,Data!$1:$1048576,17,FALSE),)</f>
        <v>0</v>
      </c>
      <c r="M9" s="8">
        <f>IFERROR(VLOOKUP($A9,Data!$1:$1048576,18,FALSE),)</f>
        <v>0</v>
      </c>
      <c r="N9" s="8">
        <f>IFERROR(VLOOKUP($A9,Data!$1:$1048576,19,FALSE),)</f>
        <v>0</v>
      </c>
      <c r="O9" s="8">
        <f>IFERROR(VLOOKUP($A9,Data!$1:$1048576,20,FALSE),)</f>
        <v>0</v>
      </c>
      <c r="P9" s="8">
        <f>IFERROR(VLOOKUP($A9,Data!$1:$1048576,21,FALSE),)</f>
        <v>0</v>
      </c>
      <c r="Q9" s="8">
        <f>IFERROR(VLOOKUP($A9,Data!$1:$1048576,22,FALSE),)</f>
        <v>0</v>
      </c>
      <c r="R9" s="8">
        <f>IFERROR(VLOOKUP($A9,Data!$1:$1048576,23,FALSE),)</f>
        <v>0</v>
      </c>
      <c r="S9" s="8">
        <f>IFERROR(VLOOKUP($A9,Data!$1:$1048576,24,FALSE),)</f>
        <v>0</v>
      </c>
      <c r="T9" s="8">
        <f>IFERROR(VLOOKUP($A9,Data!$1:$1048576,25,FALSE),)</f>
        <v>0</v>
      </c>
      <c r="U9" s="8">
        <f>IFERROR(VLOOKUP($A9,Data!$1:$1048576,26,FALSE),)</f>
        <v>0</v>
      </c>
      <c r="V9" s="8">
        <f>IFERROR(VLOOKUP($A9,Data!$1:$1048576,27,FALSE),)</f>
        <v>0</v>
      </c>
      <c r="W9" s="8">
        <f>IFERROR(VLOOKUP($A9,Data!$1:$1048576,28,FALSE),)</f>
        <v>0</v>
      </c>
      <c r="X9" s="8">
        <f>IFERROR(VLOOKUP($A9,Data!$1:$1048576,29,FALSE),)</f>
        <v>0</v>
      </c>
      <c r="Y9" s="8">
        <f>IFERROR(VLOOKUP($A9,Data!$1:$1048576,30,FALSE),)</f>
        <v>0</v>
      </c>
      <c r="Z9" s="8">
        <f>IFERROR(VLOOKUP($A9,Data!$1:$1048576,31,FALSE),)</f>
        <v>0</v>
      </c>
      <c r="AA9" s="8">
        <f>IFERROR(VLOOKUP($A9,Data!$1:$1048576,32,FALSE),)</f>
        <v>0</v>
      </c>
      <c r="AB9" s="8">
        <f>IFERROR(VLOOKUP($A9,Data!$1:$1048576,33,FALSE),)</f>
        <v>0</v>
      </c>
    </row>
    <row r="10" spans="1:28" x14ac:dyDescent="0.2">
      <c r="A10" s="8">
        <f>Data!A431</f>
        <v>0</v>
      </c>
      <c r="B10" s="9">
        <f>IFERROR(VLOOKUP($A10,Data!$1:$1048576,34,FALSE),)</f>
        <v>0</v>
      </c>
      <c r="C10" s="9">
        <f>IFERROR(VLOOKUP($A10,Data!$1:$1048576,2,FALSE),)</f>
        <v>0</v>
      </c>
      <c r="D10" s="9">
        <f>IFERROR(VLOOKUP($A10,Data!$1:$1048576,3,FALSE),)</f>
        <v>0</v>
      </c>
      <c r="E10" s="9">
        <f>IFERROR(VLOOKUP($A10,Data!$1:$1048576,4,FALSE),)</f>
        <v>0</v>
      </c>
      <c r="F10" s="9">
        <f>IFERROR(VLOOKUP($A10,Data!$1:$1048576,6,FALSE),)</f>
        <v>0</v>
      </c>
      <c r="G10" s="9">
        <f>IFERROR(VLOOKUP($A10,Data!$1:$1048576,7,FALSE),)</f>
        <v>0</v>
      </c>
      <c r="H10" s="8">
        <f>IFERROR(VLOOKUP($A10,Data!$1:$1048576,13,FALSE),)</f>
        <v>0</v>
      </c>
      <c r="I10" s="8">
        <f>IFERROR(VLOOKUP($A10,Data!$1:$1048576,14,FALSE),)</f>
        <v>0</v>
      </c>
      <c r="J10" s="8">
        <f>IFERROR(VLOOKUP($A10,Data!$1:$1048576,15,FALSE),)</f>
        <v>0</v>
      </c>
      <c r="K10" s="8">
        <f>IFERROR(VLOOKUP($A10,Data!$1:$1048576,16,FALSE),)</f>
        <v>0</v>
      </c>
      <c r="L10" s="8">
        <f>IFERROR(VLOOKUP($A10,Data!$1:$1048576,17,FALSE),)</f>
        <v>0</v>
      </c>
      <c r="M10" s="8">
        <f>IFERROR(VLOOKUP($A10,Data!$1:$1048576,18,FALSE),)</f>
        <v>0</v>
      </c>
      <c r="N10" s="8">
        <f>IFERROR(VLOOKUP($A10,Data!$1:$1048576,19,FALSE),)</f>
        <v>0</v>
      </c>
      <c r="O10" s="8">
        <f>IFERROR(VLOOKUP($A10,Data!$1:$1048576,20,FALSE),)</f>
        <v>0</v>
      </c>
      <c r="P10" s="8">
        <f>IFERROR(VLOOKUP($A10,Data!$1:$1048576,21,FALSE),)</f>
        <v>0</v>
      </c>
      <c r="Q10" s="8">
        <f>IFERROR(VLOOKUP($A10,Data!$1:$1048576,22,FALSE),)</f>
        <v>0</v>
      </c>
      <c r="R10" s="8">
        <f>IFERROR(VLOOKUP($A10,Data!$1:$1048576,23,FALSE),)</f>
        <v>0</v>
      </c>
      <c r="S10" s="8">
        <f>IFERROR(VLOOKUP($A10,Data!$1:$1048576,24,FALSE),)</f>
        <v>0</v>
      </c>
      <c r="T10" s="8">
        <f>IFERROR(VLOOKUP($A10,Data!$1:$1048576,25,FALSE),)</f>
        <v>0</v>
      </c>
      <c r="U10" s="8">
        <f>IFERROR(VLOOKUP($A10,Data!$1:$1048576,26,FALSE),)</f>
        <v>0</v>
      </c>
      <c r="V10" s="8">
        <f>IFERROR(VLOOKUP($A10,Data!$1:$1048576,27,FALSE),)</f>
        <v>0</v>
      </c>
      <c r="W10" s="8">
        <f>IFERROR(VLOOKUP($A10,Data!$1:$1048576,28,FALSE),)</f>
        <v>0</v>
      </c>
      <c r="X10" s="8">
        <f>IFERROR(VLOOKUP($A10,Data!$1:$1048576,29,FALSE),)</f>
        <v>0</v>
      </c>
      <c r="Y10" s="8">
        <f>IFERROR(VLOOKUP($A10,Data!$1:$1048576,30,FALSE),)</f>
        <v>0</v>
      </c>
      <c r="Z10" s="8">
        <f>IFERROR(VLOOKUP($A10,Data!$1:$1048576,31,FALSE),)</f>
        <v>0</v>
      </c>
      <c r="AA10" s="8">
        <f>IFERROR(VLOOKUP($A10,Data!$1:$1048576,32,FALSE),)</f>
        <v>0</v>
      </c>
      <c r="AB10" s="8">
        <f>IFERROR(VLOOKUP($A10,Data!$1:$1048576,33,FALSE),)</f>
        <v>0</v>
      </c>
    </row>
    <row r="11" spans="1:28" hidden="1" x14ac:dyDescent="0.2">
      <c r="A11" s="8">
        <f>Data!A432</f>
        <v>0</v>
      </c>
      <c r="B11" s="9">
        <f>IFERROR(VLOOKUP($A11,Data!$1:$1048576,34,FALSE),)</f>
        <v>0</v>
      </c>
      <c r="C11" s="9">
        <f>IFERROR(VLOOKUP($A11,Data!$1:$1048576,2,FALSE),)</f>
        <v>0</v>
      </c>
      <c r="D11" s="9">
        <f>IFERROR(VLOOKUP($A11,Data!$1:$1048576,3,FALSE),)</f>
        <v>0</v>
      </c>
      <c r="E11" s="9">
        <f>IFERROR(VLOOKUP($A11,Data!$1:$1048576,4,FALSE),)</f>
        <v>0</v>
      </c>
      <c r="F11" s="9">
        <f>IFERROR(VLOOKUP($A11,Data!$1:$1048576,6,FALSE),)</f>
        <v>0</v>
      </c>
      <c r="G11" s="9">
        <f>IFERROR(VLOOKUP($A11,Data!$1:$1048576,7,FALSE),)</f>
        <v>0</v>
      </c>
      <c r="H11" s="8">
        <f>IFERROR(VLOOKUP($A11,Data!$1:$1048576,13,FALSE),)</f>
        <v>0</v>
      </c>
      <c r="I11" s="8">
        <f>IFERROR(VLOOKUP($A11,Data!$1:$1048576,14,FALSE),)</f>
        <v>0</v>
      </c>
      <c r="J11" s="8">
        <f>IFERROR(VLOOKUP($A11,Data!$1:$1048576,15,FALSE),)</f>
        <v>0</v>
      </c>
      <c r="K11" s="8">
        <f>IFERROR(VLOOKUP($A11,Data!$1:$1048576,16,FALSE),)</f>
        <v>0</v>
      </c>
      <c r="L11" s="8">
        <f>IFERROR(VLOOKUP($A11,Data!$1:$1048576,17,FALSE),)</f>
        <v>0</v>
      </c>
      <c r="M11" s="8">
        <f>IFERROR(VLOOKUP($A11,Data!$1:$1048576,18,FALSE),)</f>
        <v>0</v>
      </c>
      <c r="N11" s="8">
        <f>IFERROR(VLOOKUP($A11,Data!$1:$1048576,19,FALSE),)</f>
        <v>0</v>
      </c>
      <c r="O11" s="8">
        <f>IFERROR(VLOOKUP($A11,Data!$1:$1048576,20,FALSE),)</f>
        <v>0</v>
      </c>
      <c r="P11" s="8">
        <f>IFERROR(VLOOKUP($A11,Data!$1:$1048576,21,FALSE),)</f>
        <v>0</v>
      </c>
      <c r="Q11" s="8">
        <f>IFERROR(VLOOKUP($A11,Data!$1:$1048576,22,FALSE),)</f>
        <v>0</v>
      </c>
      <c r="R11" s="8">
        <f>IFERROR(VLOOKUP($A11,Data!$1:$1048576,23,FALSE),)</f>
        <v>0</v>
      </c>
      <c r="S11" s="8">
        <f>IFERROR(VLOOKUP($A11,Data!$1:$1048576,24,FALSE),)</f>
        <v>0</v>
      </c>
      <c r="T11" s="8">
        <f>IFERROR(VLOOKUP($A11,Data!$1:$1048576,25,FALSE),)</f>
        <v>0</v>
      </c>
      <c r="U11" s="8">
        <f>IFERROR(VLOOKUP($A11,Data!$1:$1048576,26,FALSE),)</f>
        <v>0</v>
      </c>
      <c r="V11" s="8">
        <f>IFERROR(VLOOKUP($A11,Data!$1:$1048576,27,FALSE),)</f>
        <v>0</v>
      </c>
      <c r="W11" s="8">
        <f>IFERROR(VLOOKUP($A11,Data!$1:$1048576,28,FALSE),)</f>
        <v>0</v>
      </c>
      <c r="X11" s="8">
        <f>IFERROR(VLOOKUP($A11,Data!$1:$1048576,29,FALSE),)</f>
        <v>0</v>
      </c>
      <c r="Y11" s="8">
        <f>IFERROR(VLOOKUP($A11,Data!$1:$1048576,30,FALSE),)</f>
        <v>0</v>
      </c>
      <c r="Z11" s="8">
        <f>IFERROR(VLOOKUP($A11,Data!$1:$1048576,31,FALSE),)</f>
        <v>0</v>
      </c>
      <c r="AA11" s="8">
        <f>IFERROR(VLOOKUP($A11,Data!$1:$1048576,32,FALSE),)</f>
        <v>0</v>
      </c>
      <c r="AB11" s="8">
        <f>IFERROR(VLOOKUP($A11,Data!$1:$1048576,33,FALSE),)</f>
        <v>0</v>
      </c>
    </row>
    <row r="12" spans="1:28" hidden="1" x14ac:dyDescent="0.2">
      <c r="A12" s="8">
        <f>Data!A433</f>
        <v>0</v>
      </c>
      <c r="B12" s="9">
        <f>IFERROR(VLOOKUP($A12,Data!$1:$1048576,34,FALSE),)</f>
        <v>0</v>
      </c>
      <c r="C12" s="9">
        <f>IFERROR(VLOOKUP($A12,Data!$1:$1048576,2,FALSE),)</f>
        <v>0</v>
      </c>
      <c r="D12" s="9">
        <f>IFERROR(VLOOKUP($A12,Data!$1:$1048576,3,FALSE),)</f>
        <v>0</v>
      </c>
      <c r="E12" s="9">
        <f>IFERROR(VLOOKUP($A12,Data!$1:$1048576,4,FALSE),)</f>
        <v>0</v>
      </c>
      <c r="F12" s="9">
        <f>IFERROR(VLOOKUP($A12,Data!$1:$1048576,6,FALSE),)</f>
        <v>0</v>
      </c>
      <c r="G12" s="9">
        <f>IFERROR(VLOOKUP($A12,Data!$1:$1048576,7,FALSE),)</f>
        <v>0</v>
      </c>
      <c r="H12" s="8">
        <f>IFERROR(VLOOKUP($A12,Data!$1:$1048576,13,FALSE),)</f>
        <v>0</v>
      </c>
      <c r="I12" s="8">
        <f>IFERROR(VLOOKUP($A12,Data!$1:$1048576,14,FALSE),)</f>
        <v>0</v>
      </c>
      <c r="J12" s="8">
        <f>IFERROR(VLOOKUP($A12,Data!$1:$1048576,15,FALSE),)</f>
        <v>0</v>
      </c>
      <c r="K12" s="8">
        <f>IFERROR(VLOOKUP($A12,Data!$1:$1048576,16,FALSE),)</f>
        <v>0</v>
      </c>
      <c r="L12" s="8">
        <f>IFERROR(VLOOKUP($A12,Data!$1:$1048576,17,FALSE),)</f>
        <v>0</v>
      </c>
      <c r="M12" s="8">
        <f>IFERROR(VLOOKUP($A12,Data!$1:$1048576,18,FALSE),)</f>
        <v>0</v>
      </c>
      <c r="N12" s="8">
        <f>IFERROR(VLOOKUP($A12,Data!$1:$1048576,19,FALSE),)</f>
        <v>0</v>
      </c>
      <c r="O12" s="8">
        <f>IFERROR(VLOOKUP($A12,Data!$1:$1048576,20,FALSE),)</f>
        <v>0</v>
      </c>
      <c r="P12" s="8">
        <f>IFERROR(VLOOKUP($A12,Data!$1:$1048576,21,FALSE),)</f>
        <v>0</v>
      </c>
      <c r="Q12" s="8">
        <f>IFERROR(VLOOKUP($A12,Data!$1:$1048576,22,FALSE),)</f>
        <v>0</v>
      </c>
      <c r="R12" s="8">
        <f>IFERROR(VLOOKUP($A12,Data!$1:$1048576,23,FALSE),)</f>
        <v>0</v>
      </c>
      <c r="S12" s="8">
        <f>IFERROR(VLOOKUP($A12,Data!$1:$1048576,24,FALSE),)</f>
        <v>0</v>
      </c>
      <c r="T12" s="8">
        <f>IFERROR(VLOOKUP($A12,Data!$1:$1048576,25,FALSE),)</f>
        <v>0</v>
      </c>
      <c r="U12" s="8">
        <f>IFERROR(VLOOKUP($A12,Data!$1:$1048576,26,FALSE),)</f>
        <v>0</v>
      </c>
      <c r="V12" s="8">
        <f>IFERROR(VLOOKUP($A12,Data!$1:$1048576,27,FALSE),)</f>
        <v>0</v>
      </c>
      <c r="W12" s="8">
        <f>IFERROR(VLOOKUP($A12,Data!$1:$1048576,28,FALSE),)</f>
        <v>0</v>
      </c>
      <c r="X12" s="8">
        <f>IFERROR(VLOOKUP($A12,Data!$1:$1048576,29,FALSE),)</f>
        <v>0</v>
      </c>
      <c r="Y12" s="8">
        <f>IFERROR(VLOOKUP($A12,Data!$1:$1048576,30,FALSE),)</f>
        <v>0</v>
      </c>
      <c r="Z12" s="8">
        <f>IFERROR(VLOOKUP($A12,Data!$1:$1048576,31,FALSE),)</f>
        <v>0</v>
      </c>
      <c r="AA12" s="8">
        <f>IFERROR(VLOOKUP($A12,Data!$1:$1048576,32,FALSE),)</f>
        <v>0</v>
      </c>
      <c r="AB12" s="8">
        <f>IFERROR(VLOOKUP($A12,Data!$1:$1048576,33,FALSE),)</f>
        <v>0</v>
      </c>
    </row>
    <row r="13" spans="1:28" hidden="1" x14ac:dyDescent="0.2">
      <c r="A13" s="8">
        <f>Data!A434</f>
        <v>0</v>
      </c>
      <c r="B13" s="9">
        <f>IFERROR(VLOOKUP($A13,Data!$1:$1048576,34,FALSE),)</f>
        <v>0</v>
      </c>
      <c r="C13" s="9">
        <f>IFERROR(VLOOKUP($A13,Data!$1:$1048576,2,FALSE),)</f>
        <v>0</v>
      </c>
      <c r="D13" s="9">
        <f>IFERROR(VLOOKUP($A13,Data!$1:$1048576,3,FALSE),)</f>
        <v>0</v>
      </c>
      <c r="E13" s="9">
        <f>IFERROR(VLOOKUP($A13,Data!$1:$1048576,4,FALSE),)</f>
        <v>0</v>
      </c>
      <c r="F13" s="9">
        <f>IFERROR(VLOOKUP($A13,Data!$1:$1048576,6,FALSE),)</f>
        <v>0</v>
      </c>
      <c r="G13" s="9">
        <f>IFERROR(VLOOKUP($A13,Data!$1:$1048576,7,FALSE),)</f>
        <v>0</v>
      </c>
      <c r="H13" s="8">
        <f>IFERROR(VLOOKUP($A13,Data!$1:$1048576,13,FALSE),)</f>
        <v>0</v>
      </c>
      <c r="I13" s="8">
        <f>IFERROR(VLOOKUP($A13,Data!$1:$1048576,14,FALSE),)</f>
        <v>0</v>
      </c>
      <c r="J13" s="8">
        <f>IFERROR(VLOOKUP($A13,Data!$1:$1048576,15,FALSE),)</f>
        <v>0</v>
      </c>
      <c r="K13" s="8">
        <f>IFERROR(VLOOKUP($A13,Data!$1:$1048576,16,FALSE),)</f>
        <v>0</v>
      </c>
      <c r="L13" s="8">
        <f>IFERROR(VLOOKUP($A13,Data!$1:$1048576,17,FALSE),)</f>
        <v>0</v>
      </c>
      <c r="M13" s="8">
        <f>IFERROR(VLOOKUP($A13,Data!$1:$1048576,18,FALSE),)</f>
        <v>0</v>
      </c>
      <c r="N13" s="8">
        <f>IFERROR(VLOOKUP($A13,Data!$1:$1048576,19,FALSE),)</f>
        <v>0</v>
      </c>
      <c r="O13" s="8">
        <f>IFERROR(VLOOKUP($A13,Data!$1:$1048576,20,FALSE),)</f>
        <v>0</v>
      </c>
      <c r="P13" s="8">
        <f>IFERROR(VLOOKUP($A13,Data!$1:$1048576,21,FALSE),)</f>
        <v>0</v>
      </c>
      <c r="Q13" s="8">
        <f>IFERROR(VLOOKUP($A13,Data!$1:$1048576,22,FALSE),)</f>
        <v>0</v>
      </c>
      <c r="R13" s="8">
        <f>IFERROR(VLOOKUP($A13,Data!$1:$1048576,23,FALSE),)</f>
        <v>0</v>
      </c>
      <c r="S13" s="8">
        <f>IFERROR(VLOOKUP($A13,Data!$1:$1048576,24,FALSE),)</f>
        <v>0</v>
      </c>
      <c r="T13" s="8">
        <f>IFERROR(VLOOKUP($A13,Data!$1:$1048576,25,FALSE),)</f>
        <v>0</v>
      </c>
      <c r="U13" s="8">
        <f>IFERROR(VLOOKUP($A13,Data!$1:$1048576,26,FALSE),)</f>
        <v>0</v>
      </c>
      <c r="V13" s="8">
        <f>IFERROR(VLOOKUP($A13,Data!$1:$1048576,27,FALSE),)</f>
        <v>0</v>
      </c>
      <c r="W13" s="8">
        <f>IFERROR(VLOOKUP($A13,Data!$1:$1048576,28,FALSE),)</f>
        <v>0</v>
      </c>
      <c r="X13" s="8">
        <f>IFERROR(VLOOKUP($A13,Data!$1:$1048576,29,FALSE),)</f>
        <v>0</v>
      </c>
      <c r="Y13" s="8">
        <f>IFERROR(VLOOKUP($A13,Data!$1:$1048576,30,FALSE),)</f>
        <v>0</v>
      </c>
      <c r="Z13" s="8">
        <f>IFERROR(VLOOKUP($A13,Data!$1:$1048576,31,FALSE),)</f>
        <v>0</v>
      </c>
      <c r="AA13" s="8">
        <f>IFERROR(VLOOKUP($A13,Data!$1:$1048576,32,FALSE),)</f>
        <v>0</v>
      </c>
      <c r="AB13" s="8">
        <f>IFERROR(VLOOKUP($A13,Data!$1:$1048576,33,FALSE),)</f>
        <v>0</v>
      </c>
    </row>
    <row r="14" spans="1:28" x14ac:dyDescent="0.2">
      <c r="A14" s="10"/>
    </row>
    <row r="17" spans="21:21" x14ac:dyDescent="0.2">
      <c r="U17" s="1"/>
    </row>
    <row r="18" spans="21:21" x14ac:dyDescent="0.2">
      <c r="U18" s="23"/>
    </row>
    <row r="19" spans="21:21" x14ac:dyDescent="0.2">
      <c r="U19" s="23"/>
    </row>
  </sheetData>
  <pageMargins left="0.7" right="0.7" top="0.75" bottom="0.75" header="0.3" footer="0.3"/>
  <pageSetup scale="84" orientation="landscape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D8BCF-5734-4F0A-B0DE-FC7D2357C74D}">
  <sheetPr>
    <tabColor rgb="FFAA72D4"/>
    <pageSetUpPr fitToPage="1"/>
  </sheetPr>
  <dimension ref="A1:AB19"/>
  <sheetViews>
    <sheetView workbookViewId="0">
      <selection activeCell="G36" sqref="G36"/>
    </sheetView>
  </sheetViews>
  <sheetFormatPr defaultColWidth="9.14453125" defaultRowHeight="15" x14ac:dyDescent="0.2"/>
  <cols>
    <col min="1" max="5" width="8.47265625" customWidth="1"/>
    <col min="6" max="6" width="11.703125" bestFit="1" customWidth="1"/>
    <col min="7" max="7" width="16.6796875" bestFit="1" customWidth="1"/>
    <col min="8" max="8" width="12.23828125" hidden="1" customWidth="1"/>
    <col min="9" max="10" width="10.22265625" hidden="1" customWidth="1"/>
    <col min="11" max="11" width="10.22265625" customWidth="1"/>
    <col min="12" max="12" width="9.01171875" customWidth="1"/>
    <col min="13" max="13" width="10.22265625" customWidth="1"/>
    <col min="14" max="15" width="10.22265625" hidden="1" customWidth="1"/>
    <col min="16" max="16" width="9.01171875" hidden="1" customWidth="1"/>
    <col min="17" max="17" width="9.68359375" hidden="1" customWidth="1"/>
    <col min="18" max="20" width="10.22265625" hidden="1" customWidth="1"/>
    <col min="21" max="21" width="9.68359375" hidden="1" customWidth="1"/>
    <col min="22" max="24" width="10.22265625" hidden="1" customWidth="1"/>
    <col min="25" max="25" width="9.01171875" hidden="1" customWidth="1"/>
    <col min="26" max="28" width="10.22265625" hidden="1" customWidth="1"/>
  </cols>
  <sheetData>
    <row r="1" spans="1:28" ht="19.5" thickBot="1" x14ac:dyDescent="0.3">
      <c r="A1" s="7" t="str">
        <f>E4</f>
        <v>Efren</v>
      </c>
      <c r="B1" s="6"/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0.35499999999999998</v>
      </c>
      <c r="C3" s="12"/>
      <c r="D3" s="14"/>
      <c r="E3" s="12"/>
      <c r="F3" s="12"/>
      <c r="G3" s="12"/>
      <c r="H3" s="11">
        <f>'Rain Totals'!H8</f>
        <v>0.08</v>
      </c>
      <c r="I3" s="11">
        <f>'Rain Totals'!I8</f>
        <v>0</v>
      </c>
      <c r="J3" s="11">
        <f>'Rain Totals'!J8</f>
        <v>7.0000000000000007E-2</v>
      </c>
      <c r="K3" s="11">
        <f>'Rain Totals'!K8</f>
        <v>0.16999999999999998</v>
      </c>
      <c r="L3" s="11">
        <f>'Rain Totals'!L8</f>
        <v>3.5000000000000003E-2</v>
      </c>
      <c r="M3" s="11">
        <f>'Rain Totals'!M8</f>
        <v>0</v>
      </c>
      <c r="N3" s="11">
        <f>'Rain Totals'!N8</f>
        <v>0</v>
      </c>
      <c r="O3" s="11">
        <f>'Rain Totals'!O8</f>
        <v>0</v>
      </c>
      <c r="P3" s="11">
        <f>'Rain Totals'!P8</f>
        <v>0</v>
      </c>
      <c r="Q3" s="11">
        <f>'Rain Totals'!Q8</f>
        <v>0</v>
      </c>
      <c r="R3" s="11">
        <f>'Rain Totals'!R8</f>
        <v>0</v>
      </c>
      <c r="S3" s="11">
        <f>'Rain Totals'!S8</f>
        <v>0</v>
      </c>
      <c r="T3" s="11">
        <f>'Rain Totals'!T8</f>
        <v>0</v>
      </c>
      <c r="U3" s="11">
        <f>'Rain Totals'!U8</f>
        <v>0</v>
      </c>
      <c r="V3" s="11">
        <f>'Rain Totals'!V8</f>
        <v>0</v>
      </c>
      <c r="W3" s="11">
        <f>'Rain Totals'!W8</f>
        <v>0</v>
      </c>
      <c r="X3" s="11">
        <f>'Rain Totals'!X8</f>
        <v>0</v>
      </c>
      <c r="Y3" s="11">
        <f>'Rain Totals'!Y8</f>
        <v>0</v>
      </c>
      <c r="Z3" s="11">
        <f>'Rain Totals'!Z8</f>
        <v>0</v>
      </c>
      <c r="AA3" s="11">
        <f>'Rain Totals'!AA8</f>
        <v>0</v>
      </c>
      <c r="AB3" s="11">
        <f>'Rain Totals'!AB8</f>
        <v>0</v>
      </c>
    </row>
    <row r="4" spans="1:28" x14ac:dyDescent="0.2">
      <c r="A4" s="8" t="str">
        <f>Data!A435</f>
        <v>.ET 43</v>
      </c>
      <c r="B4" s="9">
        <f>IFERROR(VLOOKUP($A4,Data!$1:$1048576,34,FALSE),)</f>
        <v>0</v>
      </c>
      <c r="C4" s="9" t="str">
        <f>IFERROR(VLOOKUP($A4,Data!$1:$1048576,2,FALSE),)</f>
        <v>Hamer</v>
      </c>
      <c r="D4" s="9" t="str">
        <f>IFERROR(VLOOKUP($A4,Data!$1:$1048576,3,FALSE),)</f>
        <v>43</v>
      </c>
      <c r="E4" s="9" t="str">
        <f>IFERROR(VLOOKUP($A4,Data!$1:$1048576,4,FALSE),)</f>
        <v>Efren</v>
      </c>
      <c r="F4" s="9">
        <f>IFERROR(VLOOKUP($A4,Data!$1:$1048576,6,FALSE),)</f>
        <v>0</v>
      </c>
      <c r="G4" s="9">
        <f>IFERROR(VLOOKUP($A4,Data!$1:$1048576,7,FALSE),)</f>
        <v>0</v>
      </c>
      <c r="H4" s="8">
        <f>IFERROR(VLOOKUP($A4,Data!$1:$1048576,13,FALSE),)</f>
        <v>0</v>
      </c>
      <c r="I4" s="8">
        <f>IFERROR(VLOOKUP($A4,Data!$1:$1048576,14,FALSE),)</f>
        <v>0</v>
      </c>
      <c r="J4" s="8">
        <f>IFERROR(VLOOKUP($A4,Data!$1:$1048576,15,FALSE),)</f>
        <v>0</v>
      </c>
      <c r="K4" s="8">
        <f>IFERROR(VLOOKUP($A4,Data!$1:$1048576,16,FALSE),)</f>
        <v>0</v>
      </c>
      <c r="L4" s="8">
        <f>IFERROR(VLOOKUP($A4,Data!$1:$1048576,17,FALSE),)</f>
        <v>0</v>
      </c>
      <c r="M4" s="8">
        <f>IFERROR(VLOOKUP($A4,Data!$1:$1048576,18,FALSE),)</f>
        <v>0</v>
      </c>
      <c r="N4" s="8">
        <f>IFERROR(VLOOKUP($A4,Data!$1:$1048576,19,FALSE),)</f>
        <v>0</v>
      </c>
      <c r="O4" s="8">
        <f>IFERROR(VLOOKUP($A4,Data!$1:$1048576,20,FALSE),)</f>
        <v>0</v>
      </c>
      <c r="P4" s="8">
        <f>IFERROR(VLOOKUP($A4,Data!$1:$1048576,21,FALSE),)</f>
        <v>0</v>
      </c>
      <c r="Q4" s="8">
        <f>IFERROR(VLOOKUP($A4,Data!$1:$1048576,22,FALSE),)</f>
        <v>0</v>
      </c>
      <c r="R4" s="8">
        <f>IFERROR(VLOOKUP($A4,Data!$1:$1048576,23,FALSE),)</f>
        <v>0</v>
      </c>
      <c r="S4" s="8">
        <f>IFERROR(VLOOKUP($A4,Data!$1:$1048576,24,FALSE),)</f>
        <v>0</v>
      </c>
      <c r="T4" s="8">
        <f>IFERROR(VLOOKUP($A4,Data!$1:$1048576,25,FALSE),)</f>
        <v>0</v>
      </c>
      <c r="U4" s="8">
        <f>IFERROR(VLOOKUP($A4,Data!$1:$1048576,26,FALSE),)</f>
        <v>0</v>
      </c>
      <c r="V4" s="8">
        <f>IFERROR(VLOOKUP($A4,Data!$1:$1048576,27,FALSE),)</f>
        <v>0</v>
      </c>
      <c r="W4" s="8">
        <f>IFERROR(VLOOKUP($A4,Data!$1:$1048576,28,FALSE),)</f>
        <v>0</v>
      </c>
      <c r="X4" s="8">
        <f>IFERROR(VLOOKUP($A4,Data!$1:$1048576,29,FALSE),)</f>
        <v>0</v>
      </c>
      <c r="Y4" s="8">
        <f>IFERROR(VLOOKUP($A4,Data!$1:$1048576,30,FALSE),)</f>
        <v>0</v>
      </c>
      <c r="Z4" s="8">
        <f>IFERROR(VLOOKUP($A4,Data!$1:$1048576,31,FALSE),)</f>
        <v>0</v>
      </c>
      <c r="AA4" s="8">
        <f>IFERROR(VLOOKUP($A4,Data!$1:$1048576,32,FALSE),)</f>
        <v>0</v>
      </c>
      <c r="AB4" s="8">
        <f>IFERROR(VLOOKUP($A4,Data!$1:$1048576,33,FALSE),)</f>
        <v>0</v>
      </c>
    </row>
    <row r="5" spans="1:28" x14ac:dyDescent="0.2">
      <c r="A5" s="8">
        <f>Data!A436</f>
        <v>0</v>
      </c>
      <c r="B5" s="9">
        <f>IFERROR(VLOOKUP($A5,Data!$1:$1048576,34,FALSE),)</f>
        <v>0</v>
      </c>
      <c r="C5" s="9">
        <f>IFERROR(VLOOKUP($A5,Data!$1:$1048576,2,FALSE),)</f>
        <v>0</v>
      </c>
      <c r="D5" s="9">
        <f>IFERROR(VLOOKUP($A5,Data!$1:$1048576,3,FALSE),)</f>
        <v>0</v>
      </c>
      <c r="E5" s="9">
        <f>IFERROR(VLOOKUP($A5,Data!$1:$1048576,4,FALSE),)</f>
        <v>0</v>
      </c>
      <c r="F5" s="9">
        <f>IFERROR(VLOOKUP($A5,Data!$1:$1048576,6,FALSE),)</f>
        <v>0</v>
      </c>
      <c r="G5" s="9">
        <f>IFERROR(VLOOKUP($A5,Data!$1:$1048576,7,FALSE),)</f>
        <v>0</v>
      </c>
      <c r="H5" s="8">
        <f>IFERROR(VLOOKUP($A5,Data!$1:$1048576,13,FALSE),)</f>
        <v>0</v>
      </c>
      <c r="I5" s="8">
        <f>IFERROR(VLOOKUP($A5,Data!$1:$1048576,14,FALSE),)</f>
        <v>0</v>
      </c>
      <c r="J5" s="8">
        <f>IFERROR(VLOOKUP($A5,Data!$1:$1048576,15,FALSE),)</f>
        <v>0</v>
      </c>
      <c r="K5" s="8">
        <f>IFERROR(VLOOKUP($A5,Data!$1:$1048576,16,FALSE),)</f>
        <v>0</v>
      </c>
      <c r="L5" s="8">
        <f>IFERROR(VLOOKUP($A5,Data!$1:$1048576,17,FALSE),)</f>
        <v>0</v>
      </c>
      <c r="M5" s="8">
        <f>IFERROR(VLOOKUP($A5,Data!$1:$1048576,18,FALSE),)</f>
        <v>0</v>
      </c>
      <c r="N5" s="8">
        <f>IFERROR(VLOOKUP($A5,Data!$1:$1048576,19,FALSE),)</f>
        <v>0</v>
      </c>
      <c r="O5" s="8">
        <f>IFERROR(VLOOKUP($A5,Data!$1:$1048576,20,FALSE),)</f>
        <v>0</v>
      </c>
      <c r="P5" s="8">
        <f>IFERROR(VLOOKUP($A5,Data!$1:$1048576,21,FALSE),)</f>
        <v>0</v>
      </c>
      <c r="Q5" s="8">
        <f>IFERROR(VLOOKUP($A5,Data!$1:$1048576,22,FALSE),)</f>
        <v>0</v>
      </c>
      <c r="R5" s="8">
        <f>IFERROR(VLOOKUP($A5,Data!$1:$1048576,23,FALSE),)</f>
        <v>0</v>
      </c>
      <c r="S5" s="8">
        <f>IFERROR(VLOOKUP($A5,Data!$1:$1048576,24,FALSE),)</f>
        <v>0</v>
      </c>
      <c r="T5" s="8">
        <f>IFERROR(VLOOKUP($A5,Data!$1:$1048576,25,FALSE),)</f>
        <v>0</v>
      </c>
      <c r="U5" s="8">
        <f>IFERROR(VLOOKUP($A5,Data!$1:$1048576,26,FALSE),)</f>
        <v>0</v>
      </c>
      <c r="V5" s="8">
        <f>IFERROR(VLOOKUP($A5,Data!$1:$1048576,27,FALSE),)</f>
        <v>0</v>
      </c>
      <c r="W5" s="8">
        <f>IFERROR(VLOOKUP($A5,Data!$1:$1048576,28,FALSE),)</f>
        <v>0</v>
      </c>
      <c r="X5" s="8">
        <f>IFERROR(VLOOKUP($A5,Data!$1:$1048576,29,FALSE),)</f>
        <v>0</v>
      </c>
      <c r="Y5" s="8">
        <f>IFERROR(VLOOKUP($A5,Data!$1:$1048576,30,FALSE),)</f>
        <v>0</v>
      </c>
      <c r="Z5" s="8">
        <f>IFERROR(VLOOKUP($A5,Data!$1:$1048576,31,FALSE),)</f>
        <v>0</v>
      </c>
      <c r="AA5" s="8">
        <f>IFERROR(VLOOKUP($A5,Data!$1:$1048576,32,FALSE),)</f>
        <v>0</v>
      </c>
      <c r="AB5" s="8">
        <f>IFERROR(VLOOKUP($A5,Data!$1:$1048576,33,FALSE),)</f>
        <v>0</v>
      </c>
    </row>
    <row r="6" spans="1:28" x14ac:dyDescent="0.2">
      <c r="A6" s="8">
        <f>Data!A437</f>
        <v>0</v>
      </c>
      <c r="B6" s="9">
        <f>IFERROR(VLOOKUP($A6,Data!$1:$1048576,34,FALSE),)</f>
        <v>0</v>
      </c>
      <c r="C6" s="9">
        <f>IFERROR(VLOOKUP($A6,Data!$1:$1048576,2,FALSE),)</f>
        <v>0</v>
      </c>
      <c r="D6" s="9">
        <f>IFERROR(VLOOKUP($A6,Data!$1:$1048576,3,FALSE),)</f>
        <v>0</v>
      </c>
      <c r="E6" s="9">
        <f>IFERROR(VLOOKUP($A6,Data!$1:$1048576,4,FALSE),)</f>
        <v>0</v>
      </c>
      <c r="F6" s="9">
        <f>IFERROR(VLOOKUP($A6,Data!$1:$1048576,6,FALSE),)</f>
        <v>0</v>
      </c>
      <c r="G6" s="9">
        <f>IFERROR(VLOOKUP($A6,Data!$1:$1048576,7,FALSE),)</f>
        <v>0</v>
      </c>
      <c r="H6" s="8">
        <f>IFERROR(VLOOKUP($A6,Data!$1:$1048576,13,FALSE),)</f>
        <v>0</v>
      </c>
      <c r="I6" s="8">
        <f>IFERROR(VLOOKUP($A6,Data!$1:$1048576,14,FALSE),)</f>
        <v>0</v>
      </c>
      <c r="J6" s="8">
        <f>IFERROR(VLOOKUP($A6,Data!$1:$1048576,15,FALSE),)</f>
        <v>0</v>
      </c>
      <c r="K6" s="8">
        <f>IFERROR(VLOOKUP($A6,Data!$1:$1048576,16,FALSE),)</f>
        <v>0</v>
      </c>
      <c r="L6" s="8">
        <f>IFERROR(VLOOKUP($A6,Data!$1:$1048576,17,FALSE),)</f>
        <v>0</v>
      </c>
      <c r="M6" s="8">
        <f>IFERROR(VLOOKUP($A6,Data!$1:$1048576,18,FALSE),)</f>
        <v>0</v>
      </c>
      <c r="N6" s="8">
        <f>IFERROR(VLOOKUP($A6,Data!$1:$1048576,19,FALSE),)</f>
        <v>0</v>
      </c>
      <c r="O6" s="8">
        <f>IFERROR(VLOOKUP($A6,Data!$1:$1048576,20,FALSE),)</f>
        <v>0</v>
      </c>
      <c r="P6" s="8">
        <f>IFERROR(VLOOKUP($A6,Data!$1:$1048576,21,FALSE),)</f>
        <v>0</v>
      </c>
      <c r="Q6" s="8">
        <f>IFERROR(VLOOKUP($A6,Data!$1:$1048576,22,FALSE),)</f>
        <v>0</v>
      </c>
      <c r="R6" s="8">
        <f>IFERROR(VLOOKUP($A6,Data!$1:$1048576,23,FALSE),)</f>
        <v>0</v>
      </c>
      <c r="S6" s="8">
        <f>IFERROR(VLOOKUP($A6,Data!$1:$1048576,24,FALSE),)</f>
        <v>0</v>
      </c>
      <c r="T6" s="8">
        <f>IFERROR(VLOOKUP($A6,Data!$1:$1048576,25,FALSE),)</f>
        <v>0</v>
      </c>
      <c r="U6" s="8">
        <f>IFERROR(VLOOKUP($A6,Data!$1:$1048576,26,FALSE),)</f>
        <v>0</v>
      </c>
      <c r="V6" s="8">
        <f>IFERROR(VLOOKUP($A6,Data!$1:$1048576,27,FALSE),)</f>
        <v>0</v>
      </c>
      <c r="W6" s="8">
        <f>IFERROR(VLOOKUP($A6,Data!$1:$1048576,28,FALSE),)</f>
        <v>0</v>
      </c>
      <c r="X6" s="8">
        <f>IFERROR(VLOOKUP($A6,Data!$1:$1048576,29,FALSE),)</f>
        <v>0</v>
      </c>
      <c r="Y6" s="8">
        <f>IFERROR(VLOOKUP($A6,Data!$1:$1048576,30,FALSE),)</f>
        <v>0</v>
      </c>
      <c r="Z6" s="8">
        <f>IFERROR(VLOOKUP($A6,Data!$1:$1048576,31,FALSE),)</f>
        <v>0</v>
      </c>
      <c r="AA6" s="8">
        <f>IFERROR(VLOOKUP($A6,Data!$1:$1048576,32,FALSE),)</f>
        <v>0</v>
      </c>
      <c r="AB6" s="8">
        <f>IFERROR(VLOOKUP($A6,Data!$1:$1048576,33,FALSE),)</f>
        <v>0</v>
      </c>
    </row>
    <row r="7" spans="1:28" x14ac:dyDescent="0.2">
      <c r="A7" s="8">
        <f>Data!A438</f>
        <v>0</v>
      </c>
      <c r="B7" s="9">
        <f>IFERROR(VLOOKUP($A7,Data!$1:$1048576,34,FALSE),)</f>
        <v>0</v>
      </c>
      <c r="C7" s="9">
        <f>IFERROR(VLOOKUP($A7,Data!$1:$1048576,2,FALSE),)</f>
        <v>0</v>
      </c>
      <c r="D7" s="9">
        <f>IFERROR(VLOOKUP($A7,Data!$1:$1048576,3,FALSE),)</f>
        <v>0</v>
      </c>
      <c r="E7" s="9">
        <f>IFERROR(VLOOKUP($A7,Data!$1:$1048576,4,FALSE),)</f>
        <v>0</v>
      </c>
      <c r="F7" s="9">
        <f>IFERROR(VLOOKUP($A7,Data!$1:$1048576,6,FALSE),)</f>
        <v>0</v>
      </c>
      <c r="G7" s="9">
        <f>IFERROR(VLOOKUP($A7,Data!$1:$1048576,7,FALSE),)</f>
        <v>0</v>
      </c>
      <c r="H7" s="8">
        <f>IFERROR(VLOOKUP($A7,Data!$1:$1048576,13,FALSE),)</f>
        <v>0</v>
      </c>
      <c r="I7" s="8">
        <f>IFERROR(VLOOKUP($A7,Data!$1:$1048576,14,FALSE),)</f>
        <v>0</v>
      </c>
      <c r="J7" s="8">
        <f>IFERROR(VLOOKUP($A7,Data!$1:$1048576,15,FALSE),)</f>
        <v>0</v>
      </c>
      <c r="K7" s="8">
        <f>IFERROR(VLOOKUP($A7,Data!$1:$1048576,16,FALSE),)</f>
        <v>0</v>
      </c>
      <c r="L7" s="8">
        <f>IFERROR(VLOOKUP($A7,Data!$1:$1048576,17,FALSE),)</f>
        <v>0</v>
      </c>
      <c r="M7" s="8">
        <f>IFERROR(VLOOKUP($A7,Data!$1:$1048576,18,FALSE),)</f>
        <v>0</v>
      </c>
      <c r="N7" s="8">
        <f>IFERROR(VLOOKUP($A7,Data!$1:$1048576,19,FALSE),)</f>
        <v>0</v>
      </c>
      <c r="O7" s="8">
        <f>IFERROR(VLOOKUP($A7,Data!$1:$1048576,20,FALSE),)</f>
        <v>0</v>
      </c>
      <c r="P7" s="8">
        <f>IFERROR(VLOOKUP($A7,Data!$1:$1048576,21,FALSE),)</f>
        <v>0</v>
      </c>
      <c r="Q7" s="8">
        <f>IFERROR(VLOOKUP($A7,Data!$1:$1048576,22,FALSE),)</f>
        <v>0</v>
      </c>
      <c r="R7" s="8">
        <f>IFERROR(VLOOKUP($A7,Data!$1:$1048576,23,FALSE),)</f>
        <v>0</v>
      </c>
      <c r="S7" s="8">
        <f>IFERROR(VLOOKUP($A7,Data!$1:$1048576,24,FALSE),)</f>
        <v>0</v>
      </c>
      <c r="T7" s="8">
        <f>IFERROR(VLOOKUP($A7,Data!$1:$1048576,25,FALSE),)</f>
        <v>0</v>
      </c>
      <c r="U7" s="8">
        <f>IFERROR(VLOOKUP($A7,Data!$1:$1048576,26,FALSE),)</f>
        <v>0</v>
      </c>
      <c r="V7" s="8">
        <f>IFERROR(VLOOKUP($A7,Data!$1:$1048576,27,FALSE),)</f>
        <v>0</v>
      </c>
      <c r="W7" s="8">
        <f>IFERROR(VLOOKUP($A7,Data!$1:$1048576,28,FALSE),)</f>
        <v>0</v>
      </c>
      <c r="X7" s="8">
        <f>IFERROR(VLOOKUP($A7,Data!$1:$1048576,29,FALSE),)</f>
        <v>0</v>
      </c>
      <c r="Y7" s="8">
        <f>IFERROR(VLOOKUP($A7,Data!$1:$1048576,30,FALSE),)</f>
        <v>0</v>
      </c>
      <c r="Z7" s="8">
        <f>IFERROR(VLOOKUP($A7,Data!$1:$1048576,31,FALSE),)</f>
        <v>0</v>
      </c>
      <c r="AA7" s="8">
        <f>IFERROR(VLOOKUP($A7,Data!$1:$1048576,32,FALSE),)</f>
        <v>0</v>
      </c>
      <c r="AB7" s="8">
        <f>IFERROR(VLOOKUP($A7,Data!$1:$1048576,33,FALSE),)</f>
        <v>0</v>
      </c>
    </row>
    <row r="8" spans="1:28" x14ac:dyDescent="0.2">
      <c r="A8" s="8">
        <f>Data!A439</f>
        <v>0</v>
      </c>
      <c r="B8" s="9">
        <f>IFERROR(VLOOKUP($A8,Data!$1:$1048576,34,FALSE),)</f>
        <v>0</v>
      </c>
      <c r="C8" s="9">
        <f>IFERROR(VLOOKUP($A8,Data!$1:$1048576,2,FALSE),)</f>
        <v>0</v>
      </c>
      <c r="D8" s="9">
        <f>IFERROR(VLOOKUP($A8,Data!$1:$1048576,3,FALSE),)</f>
        <v>0</v>
      </c>
      <c r="E8" s="9">
        <f>IFERROR(VLOOKUP($A8,Data!$1:$1048576,4,FALSE),)</f>
        <v>0</v>
      </c>
      <c r="F8" s="9">
        <f>IFERROR(VLOOKUP($A8,Data!$1:$1048576,6,FALSE),)</f>
        <v>0</v>
      </c>
      <c r="G8" s="9">
        <f>IFERROR(VLOOKUP($A8,Data!$1:$1048576,7,FALSE),)</f>
        <v>0</v>
      </c>
      <c r="H8" s="8">
        <f>IFERROR(VLOOKUP($A8,Data!$1:$1048576,13,FALSE),)</f>
        <v>0</v>
      </c>
      <c r="I8" s="8">
        <f>IFERROR(VLOOKUP($A8,Data!$1:$1048576,14,FALSE),)</f>
        <v>0</v>
      </c>
      <c r="J8" s="8">
        <f>IFERROR(VLOOKUP($A8,Data!$1:$1048576,15,FALSE),)</f>
        <v>0</v>
      </c>
      <c r="K8" s="8">
        <f>IFERROR(VLOOKUP($A8,Data!$1:$1048576,16,FALSE),)</f>
        <v>0</v>
      </c>
      <c r="L8" s="8">
        <f>IFERROR(VLOOKUP($A8,Data!$1:$1048576,17,FALSE),)</f>
        <v>0</v>
      </c>
      <c r="M8" s="8">
        <f>IFERROR(VLOOKUP($A8,Data!$1:$1048576,18,FALSE),)</f>
        <v>0</v>
      </c>
      <c r="N8" s="8">
        <f>IFERROR(VLOOKUP($A8,Data!$1:$1048576,19,FALSE),)</f>
        <v>0</v>
      </c>
      <c r="O8" s="8">
        <f>IFERROR(VLOOKUP($A8,Data!$1:$1048576,20,FALSE),)</f>
        <v>0</v>
      </c>
      <c r="P8" s="8">
        <f>IFERROR(VLOOKUP($A8,Data!$1:$1048576,21,FALSE),)</f>
        <v>0</v>
      </c>
      <c r="Q8" s="8">
        <f>IFERROR(VLOOKUP($A8,Data!$1:$1048576,22,FALSE),)</f>
        <v>0</v>
      </c>
      <c r="R8" s="8">
        <f>IFERROR(VLOOKUP($A8,Data!$1:$1048576,23,FALSE),)</f>
        <v>0</v>
      </c>
      <c r="S8" s="8">
        <f>IFERROR(VLOOKUP($A8,Data!$1:$1048576,24,FALSE),)</f>
        <v>0</v>
      </c>
      <c r="T8" s="8">
        <f>IFERROR(VLOOKUP($A8,Data!$1:$1048576,25,FALSE),)</f>
        <v>0</v>
      </c>
      <c r="U8" s="8">
        <f>IFERROR(VLOOKUP($A8,Data!$1:$1048576,26,FALSE),)</f>
        <v>0</v>
      </c>
      <c r="V8" s="8">
        <f>IFERROR(VLOOKUP($A8,Data!$1:$1048576,27,FALSE),)</f>
        <v>0</v>
      </c>
      <c r="W8" s="8">
        <f>IFERROR(VLOOKUP($A8,Data!$1:$1048576,28,FALSE),)</f>
        <v>0</v>
      </c>
      <c r="X8" s="8">
        <f>IFERROR(VLOOKUP($A8,Data!$1:$1048576,29,FALSE),)</f>
        <v>0</v>
      </c>
      <c r="Y8" s="8">
        <f>IFERROR(VLOOKUP($A8,Data!$1:$1048576,30,FALSE),)</f>
        <v>0</v>
      </c>
      <c r="Z8" s="8">
        <f>IFERROR(VLOOKUP($A8,Data!$1:$1048576,31,FALSE),)</f>
        <v>0</v>
      </c>
      <c r="AA8" s="8">
        <f>IFERROR(VLOOKUP($A8,Data!$1:$1048576,32,FALSE),)</f>
        <v>0</v>
      </c>
      <c r="AB8" s="8">
        <f>IFERROR(VLOOKUP($A8,Data!$1:$1048576,33,FALSE),)</f>
        <v>0</v>
      </c>
    </row>
    <row r="9" spans="1:28" x14ac:dyDescent="0.2">
      <c r="A9" s="8">
        <f>Data!A440</f>
        <v>0</v>
      </c>
      <c r="B9" s="9">
        <f>IFERROR(VLOOKUP($A9,Data!$1:$1048576,34,FALSE),)</f>
        <v>0</v>
      </c>
      <c r="C9" s="9">
        <f>IFERROR(VLOOKUP($A9,Data!$1:$1048576,2,FALSE),)</f>
        <v>0</v>
      </c>
      <c r="D9" s="9">
        <f>IFERROR(VLOOKUP($A9,Data!$1:$1048576,3,FALSE),)</f>
        <v>0</v>
      </c>
      <c r="E9" s="9">
        <f>IFERROR(VLOOKUP($A9,Data!$1:$1048576,4,FALSE),)</f>
        <v>0</v>
      </c>
      <c r="F9" s="9">
        <f>IFERROR(VLOOKUP($A9,Data!$1:$1048576,6,FALSE),)</f>
        <v>0</v>
      </c>
      <c r="G9" s="9">
        <f>IFERROR(VLOOKUP($A9,Data!$1:$1048576,7,FALSE),)</f>
        <v>0</v>
      </c>
      <c r="H9" s="8">
        <f>IFERROR(VLOOKUP($A9,Data!$1:$1048576,13,FALSE),)</f>
        <v>0</v>
      </c>
      <c r="I9" s="8">
        <f>IFERROR(VLOOKUP($A9,Data!$1:$1048576,14,FALSE),)</f>
        <v>0</v>
      </c>
      <c r="J9" s="8">
        <f>IFERROR(VLOOKUP($A9,Data!$1:$1048576,15,FALSE),)</f>
        <v>0</v>
      </c>
      <c r="K9" s="8">
        <f>IFERROR(VLOOKUP($A9,Data!$1:$1048576,16,FALSE),)</f>
        <v>0</v>
      </c>
      <c r="L9" s="8">
        <f>IFERROR(VLOOKUP($A9,Data!$1:$1048576,17,FALSE),)</f>
        <v>0</v>
      </c>
      <c r="M9" s="8">
        <f>IFERROR(VLOOKUP($A9,Data!$1:$1048576,18,FALSE),)</f>
        <v>0</v>
      </c>
      <c r="N9" s="8">
        <f>IFERROR(VLOOKUP($A9,Data!$1:$1048576,19,FALSE),)</f>
        <v>0</v>
      </c>
      <c r="O9" s="8">
        <f>IFERROR(VLOOKUP($A9,Data!$1:$1048576,20,FALSE),)</f>
        <v>0</v>
      </c>
      <c r="P9" s="8">
        <f>IFERROR(VLOOKUP($A9,Data!$1:$1048576,21,FALSE),)</f>
        <v>0</v>
      </c>
      <c r="Q9" s="8">
        <f>IFERROR(VLOOKUP($A9,Data!$1:$1048576,22,FALSE),)</f>
        <v>0</v>
      </c>
      <c r="R9" s="8">
        <f>IFERROR(VLOOKUP($A9,Data!$1:$1048576,23,FALSE),)</f>
        <v>0</v>
      </c>
      <c r="S9" s="8">
        <f>IFERROR(VLOOKUP($A9,Data!$1:$1048576,24,FALSE),)</f>
        <v>0</v>
      </c>
      <c r="T9" s="8">
        <f>IFERROR(VLOOKUP($A9,Data!$1:$1048576,25,FALSE),)</f>
        <v>0</v>
      </c>
      <c r="U9" s="8">
        <f>IFERROR(VLOOKUP($A9,Data!$1:$1048576,26,FALSE),)</f>
        <v>0</v>
      </c>
      <c r="V9" s="8">
        <f>IFERROR(VLOOKUP($A9,Data!$1:$1048576,27,FALSE),)</f>
        <v>0</v>
      </c>
      <c r="W9" s="8">
        <f>IFERROR(VLOOKUP($A9,Data!$1:$1048576,28,FALSE),)</f>
        <v>0</v>
      </c>
      <c r="X9" s="8">
        <f>IFERROR(VLOOKUP($A9,Data!$1:$1048576,29,FALSE),)</f>
        <v>0</v>
      </c>
      <c r="Y9" s="8">
        <f>IFERROR(VLOOKUP($A9,Data!$1:$1048576,30,FALSE),)</f>
        <v>0</v>
      </c>
      <c r="Z9" s="8">
        <f>IFERROR(VLOOKUP($A9,Data!$1:$1048576,31,FALSE),)</f>
        <v>0</v>
      </c>
      <c r="AA9" s="8">
        <f>IFERROR(VLOOKUP($A9,Data!$1:$1048576,32,FALSE),)</f>
        <v>0</v>
      </c>
      <c r="AB9" s="8">
        <f>IFERROR(VLOOKUP($A9,Data!$1:$1048576,33,FALSE),)</f>
        <v>0</v>
      </c>
    </row>
    <row r="10" spans="1:28" hidden="1" x14ac:dyDescent="0.2">
      <c r="A10" s="8">
        <f>Data!A441</f>
        <v>0</v>
      </c>
      <c r="B10" s="9">
        <f>IFERROR(VLOOKUP($A10,Data!$1:$1048576,34,FALSE),)</f>
        <v>0</v>
      </c>
      <c r="C10" s="9">
        <f>IFERROR(VLOOKUP($A10,Data!$1:$1048576,2,FALSE),)</f>
        <v>0</v>
      </c>
      <c r="D10" s="9">
        <f>IFERROR(VLOOKUP($A10,Data!$1:$1048576,3,FALSE),)</f>
        <v>0</v>
      </c>
      <c r="E10" s="9">
        <f>IFERROR(VLOOKUP($A10,Data!$1:$1048576,4,FALSE),)</f>
        <v>0</v>
      </c>
      <c r="F10" s="9">
        <f>IFERROR(VLOOKUP($A10,Data!$1:$1048576,6,FALSE),)</f>
        <v>0</v>
      </c>
      <c r="G10" s="9">
        <f>IFERROR(VLOOKUP($A10,Data!$1:$1048576,7,FALSE),)</f>
        <v>0</v>
      </c>
      <c r="H10" s="8">
        <f>IFERROR(VLOOKUP($A10,Data!$1:$1048576,13,FALSE),)</f>
        <v>0</v>
      </c>
      <c r="I10" s="8">
        <f>IFERROR(VLOOKUP($A10,Data!$1:$1048576,14,FALSE),)</f>
        <v>0</v>
      </c>
      <c r="J10" s="8">
        <f>IFERROR(VLOOKUP($A10,Data!$1:$1048576,15,FALSE),)</f>
        <v>0</v>
      </c>
      <c r="K10" s="8">
        <f>IFERROR(VLOOKUP($A10,Data!$1:$1048576,16,FALSE),)</f>
        <v>0</v>
      </c>
      <c r="L10" s="8">
        <f>IFERROR(VLOOKUP($A10,Data!$1:$1048576,17,FALSE),)</f>
        <v>0</v>
      </c>
      <c r="M10" s="8">
        <f>IFERROR(VLOOKUP($A10,Data!$1:$1048576,18,FALSE),)</f>
        <v>0</v>
      </c>
      <c r="N10" s="8">
        <f>IFERROR(VLOOKUP($A10,Data!$1:$1048576,19,FALSE),)</f>
        <v>0</v>
      </c>
      <c r="O10" s="8">
        <f>IFERROR(VLOOKUP($A10,Data!$1:$1048576,20,FALSE),)</f>
        <v>0</v>
      </c>
      <c r="P10" s="8">
        <f>IFERROR(VLOOKUP($A10,Data!$1:$1048576,21,FALSE),)</f>
        <v>0</v>
      </c>
      <c r="Q10" s="8">
        <f>IFERROR(VLOOKUP($A10,Data!$1:$1048576,22,FALSE),)</f>
        <v>0</v>
      </c>
      <c r="R10" s="8">
        <f>IFERROR(VLOOKUP($A10,Data!$1:$1048576,23,FALSE),)</f>
        <v>0</v>
      </c>
      <c r="S10" s="8">
        <f>IFERROR(VLOOKUP($A10,Data!$1:$1048576,24,FALSE),)</f>
        <v>0</v>
      </c>
      <c r="T10" s="8">
        <f>IFERROR(VLOOKUP($A10,Data!$1:$1048576,25,FALSE),)</f>
        <v>0</v>
      </c>
      <c r="U10" s="8">
        <f>IFERROR(VLOOKUP($A10,Data!$1:$1048576,26,FALSE),)</f>
        <v>0</v>
      </c>
      <c r="V10" s="8">
        <f>IFERROR(VLOOKUP($A10,Data!$1:$1048576,27,FALSE),)</f>
        <v>0</v>
      </c>
      <c r="W10" s="8">
        <f>IFERROR(VLOOKUP($A10,Data!$1:$1048576,28,FALSE),)</f>
        <v>0</v>
      </c>
      <c r="X10" s="8">
        <f>IFERROR(VLOOKUP($A10,Data!$1:$1048576,29,FALSE),)</f>
        <v>0</v>
      </c>
      <c r="Y10" s="8">
        <f>IFERROR(VLOOKUP($A10,Data!$1:$1048576,30,FALSE),)</f>
        <v>0</v>
      </c>
      <c r="Z10" s="8">
        <f>IFERROR(VLOOKUP($A10,Data!$1:$1048576,31,FALSE),)</f>
        <v>0</v>
      </c>
      <c r="AA10" s="8">
        <f>IFERROR(VLOOKUP($A10,Data!$1:$1048576,32,FALSE),)</f>
        <v>0</v>
      </c>
      <c r="AB10" s="8">
        <f>IFERROR(VLOOKUP($A10,Data!$1:$1048576,33,FALSE),)</f>
        <v>0</v>
      </c>
    </row>
    <row r="11" spans="1:28" hidden="1" x14ac:dyDescent="0.2">
      <c r="A11" s="8">
        <f>Data!A442</f>
        <v>0</v>
      </c>
      <c r="B11" s="9">
        <f>IFERROR(VLOOKUP($A11,Data!$1:$1048576,34,FALSE),)</f>
        <v>0</v>
      </c>
      <c r="C11" s="9">
        <f>IFERROR(VLOOKUP($A11,Data!$1:$1048576,2,FALSE),)</f>
        <v>0</v>
      </c>
      <c r="D11" s="9">
        <f>IFERROR(VLOOKUP($A11,Data!$1:$1048576,3,FALSE),)</f>
        <v>0</v>
      </c>
      <c r="E11" s="9">
        <f>IFERROR(VLOOKUP($A11,Data!$1:$1048576,4,FALSE),)</f>
        <v>0</v>
      </c>
      <c r="F11" s="9">
        <f>IFERROR(VLOOKUP($A11,Data!$1:$1048576,6,FALSE),)</f>
        <v>0</v>
      </c>
      <c r="G11" s="9">
        <f>IFERROR(VLOOKUP($A11,Data!$1:$1048576,7,FALSE),)</f>
        <v>0</v>
      </c>
      <c r="H11" s="8">
        <f>IFERROR(VLOOKUP($A11,Data!$1:$1048576,13,FALSE),)</f>
        <v>0</v>
      </c>
      <c r="I11" s="8">
        <f>IFERROR(VLOOKUP($A11,Data!$1:$1048576,14,FALSE),)</f>
        <v>0</v>
      </c>
      <c r="J11" s="8">
        <f>IFERROR(VLOOKUP($A11,Data!$1:$1048576,15,FALSE),)</f>
        <v>0</v>
      </c>
      <c r="K11" s="8">
        <f>IFERROR(VLOOKUP($A11,Data!$1:$1048576,16,FALSE),)</f>
        <v>0</v>
      </c>
      <c r="L11" s="8">
        <f>IFERROR(VLOOKUP($A11,Data!$1:$1048576,17,FALSE),)</f>
        <v>0</v>
      </c>
      <c r="M11" s="8">
        <f>IFERROR(VLOOKUP($A11,Data!$1:$1048576,18,FALSE),)</f>
        <v>0</v>
      </c>
      <c r="N11" s="8">
        <f>IFERROR(VLOOKUP($A11,Data!$1:$1048576,19,FALSE),)</f>
        <v>0</v>
      </c>
      <c r="O11" s="8">
        <f>IFERROR(VLOOKUP($A11,Data!$1:$1048576,20,FALSE),)</f>
        <v>0</v>
      </c>
      <c r="P11" s="8">
        <f>IFERROR(VLOOKUP($A11,Data!$1:$1048576,21,FALSE),)</f>
        <v>0</v>
      </c>
      <c r="Q11" s="8">
        <f>IFERROR(VLOOKUP($A11,Data!$1:$1048576,22,FALSE),)</f>
        <v>0</v>
      </c>
      <c r="R11" s="8">
        <f>IFERROR(VLOOKUP($A11,Data!$1:$1048576,23,FALSE),)</f>
        <v>0</v>
      </c>
      <c r="S11" s="8">
        <f>IFERROR(VLOOKUP($A11,Data!$1:$1048576,24,FALSE),)</f>
        <v>0</v>
      </c>
      <c r="T11" s="8">
        <f>IFERROR(VLOOKUP($A11,Data!$1:$1048576,25,FALSE),)</f>
        <v>0</v>
      </c>
      <c r="U11" s="8">
        <f>IFERROR(VLOOKUP($A11,Data!$1:$1048576,26,FALSE),)</f>
        <v>0</v>
      </c>
      <c r="V11" s="8">
        <f>IFERROR(VLOOKUP($A11,Data!$1:$1048576,27,FALSE),)</f>
        <v>0</v>
      </c>
      <c r="W11" s="8">
        <f>IFERROR(VLOOKUP($A11,Data!$1:$1048576,28,FALSE),)</f>
        <v>0</v>
      </c>
      <c r="X11" s="8">
        <f>IFERROR(VLOOKUP($A11,Data!$1:$1048576,29,FALSE),)</f>
        <v>0</v>
      </c>
      <c r="Y11" s="8">
        <f>IFERROR(VLOOKUP($A11,Data!$1:$1048576,30,FALSE),)</f>
        <v>0</v>
      </c>
      <c r="Z11" s="8">
        <f>IFERROR(VLOOKUP($A11,Data!$1:$1048576,31,FALSE),)</f>
        <v>0</v>
      </c>
      <c r="AA11" s="8">
        <f>IFERROR(VLOOKUP($A11,Data!$1:$1048576,32,FALSE),)</f>
        <v>0</v>
      </c>
      <c r="AB11" s="8">
        <f>IFERROR(VLOOKUP($A11,Data!$1:$1048576,33,FALSE),)</f>
        <v>0</v>
      </c>
    </row>
    <row r="12" spans="1:28" hidden="1" x14ac:dyDescent="0.2">
      <c r="A12" s="8">
        <f>Data!A443</f>
        <v>0</v>
      </c>
      <c r="B12" s="9">
        <f>IFERROR(VLOOKUP($A12,Data!$1:$1048576,34,FALSE),)</f>
        <v>0</v>
      </c>
      <c r="C12" s="9">
        <f>IFERROR(VLOOKUP($A12,Data!$1:$1048576,2,FALSE),)</f>
        <v>0</v>
      </c>
      <c r="D12" s="9">
        <f>IFERROR(VLOOKUP($A12,Data!$1:$1048576,3,FALSE),)</f>
        <v>0</v>
      </c>
      <c r="E12" s="9">
        <f>IFERROR(VLOOKUP($A12,Data!$1:$1048576,4,FALSE),)</f>
        <v>0</v>
      </c>
      <c r="F12" s="9">
        <f>IFERROR(VLOOKUP($A12,Data!$1:$1048576,6,FALSE),)</f>
        <v>0</v>
      </c>
      <c r="G12" s="9">
        <f>IFERROR(VLOOKUP($A12,Data!$1:$1048576,7,FALSE),)</f>
        <v>0</v>
      </c>
      <c r="H12" s="8">
        <f>IFERROR(VLOOKUP($A12,Data!$1:$1048576,13,FALSE),)</f>
        <v>0</v>
      </c>
      <c r="I12" s="8">
        <f>IFERROR(VLOOKUP($A12,Data!$1:$1048576,14,FALSE),)</f>
        <v>0</v>
      </c>
      <c r="J12" s="8">
        <f>IFERROR(VLOOKUP($A12,Data!$1:$1048576,15,FALSE),)</f>
        <v>0</v>
      </c>
      <c r="K12" s="8">
        <f>IFERROR(VLOOKUP($A12,Data!$1:$1048576,16,FALSE),)</f>
        <v>0</v>
      </c>
      <c r="L12" s="8">
        <f>IFERROR(VLOOKUP($A12,Data!$1:$1048576,17,FALSE),)</f>
        <v>0</v>
      </c>
      <c r="M12" s="8">
        <f>IFERROR(VLOOKUP($A12,Data!$1:$1048576,18,FALSE),)</f>
        <v>0</v>
      </c>
      <c r="N12" s="8">
        <f>IFERROR(VLOOKUP($A12,Data!$1:$1048576,19,FALSE),)</f>
        <v>0</v>
      </c>
      <c r="O12" s="8">
        <f>IFERROR(VLOOKUP($A12,Data!$1:$1048576,20,FALSE),)</f>
        <v>0</v>
      </c>
      <c r="P12" s="8">
        <f>IFERROR(VLOOKUP($A12,Data!$1:$1048576,21,FALSE),)</f>
        <v>0</v>
      </c>
      <c r="Q12" s="8">
        <f>IFERROR(VLOOKUP($A12,Data!$1:$1048576,22,FALSE),)</f>
        <v>0</v>
      </c>
      <c r="R12" s="8">
        <f>IFERROR(VLOOKUP($A12,Data!$1:$1048576,23,FALSE),)</f>
        <v>0</v>
      </c>
      <c r="S12" s="8">
        <f>IFERROR(VLOOKUP($A12,Data!$1:$1048576,24,FALSE),)</f>
        <v>0</v>
      </c>
      <c r="T12" s="8">
        <f>IFERROR(VLOOKUP($A12,Data!$1:$1048576,25,FALSE),)</f>
        <v>0</v>
      </c>
      <c r="U12" s="8">
        <f>IFERROR(VLOOKUP($A12,Data!$1:$1048576,26,FALSE),)</f>
        <v>0</v>
      </c>
      <c r="V12" s="8">
        <f>IFERROR(VLOOKUP($A12,Data!$1:$1048576,27,FALSE),)</f>
        <v>0</v>
      </c>
      <c r="W12" s="8">
        <f>IFERROR(VLOOKUP($A12,Data!$1:$1048576,28,FALSE),)</f>
        <v>0</v>
      </c>
      <c r="X12" s="8">
        <f>IFERROR(VLOOKUP($A12,Data!$1:$1048576,29,FALSE),)</f>
        <v>0</v>
      </c>
      <c r="Y12" s="8">
        <f>IFERROR(VLOOKUP($A12,Data!$1:$1048576,30,FALSE),)</f>
        <v>0</v>
      </c>
      <c r="Z12" s="8">
        <f>IFERROR(VLOOKUP($A12,Data!$1:$1048576,31,FALSE),)</f>
        <v>0</v>
      </c>
      <c r="AA12" s="8">
        <f>IFERROR(VLOOKUP($A12,Data!$1:$1048576,32,FALSE),)</f>
        <v>0</v>
      </c>
      <c r="AB12" s="8">
        <f>IFERROR(VLOOKUP($A12,Data!$1:$1048576,33,FALSE),)</f>
        <v>0</v>
      </c>
    </row>
    <row r="13" spans="1:28" hidden="1" x14ac:dyDescent="0.2">
      <c r="A13" s="8">
        <f>Data!A444</f>
        <v>0</v>
      </c>
      <c r="B13" s="9">
        <f>IFERROR(VLOOKUP($A13,Data!$1:$1048576,34,FALSE),)</f>
        <v>0</v>
      </c>
      <c r="C13" s="9">
        <f>IFERROR(VLOOKUP($A13,Data!$1:$1048576,2,FALSE),)</f>
        <v>0</v>
      </c>
      <c r="D13" s="9">
        <f>IFERROR(VLOOKUP($A13,Data!$1:$1048576,3,FALSE),)</f>
        <v>0</v>
      </c>
      <c r="E13" s="9">
        <f>IFERROR(VLOOKUP($A13,Data!$1:$1048576,4,FALSE),)</f>
        <v>0</v>
      </c>
      <c r="F13" s="9">
        <f>IFERROR(VLOOKUP($A13,Data!$1:$1048576,6,FALSE),)</f>
        <v>0</v>
      </c>
      <c r="G13" s="9">
        <f>IFERROR(VLOOKUP($A13,Data!$1:$1048576,7,FALSE),)</f>
        <v>0</v>
      </c>
      <c r="H13" s="8">
        <f>IFERROR(VLOOKUP($A13,Data!$1:$1048576,13,FALSE),)</f>
        <v>0</v>
      </c>
      <c r="I13" s="8">
        <f>IFERROR(VLOOKUP($A13,Data!$1:$1048576,14,FALSE),)</f>
        <v>0</v>
      </c>
      <c r="J13" s="8">
        <f>IFERROR(VLOOKUP($A13,Data!$1:$1048576,15,FALSE),)</f>
        <v>0</v>
      </c>
      <c r="K13" s="8">
        <f>IFERROR(VLOOKUP($A13,Data!$1:$1048576,16,FALSE),)</f>
        <v>0</v>
      </c>
      <c r="L13" s="8">
        <f>IFERROR(VLOOKUP($A13,Data!$1:$1048576,17,FALSE),)</f>
        <v>0</v>
      </c>
      <c r="M13" s="8">
        <f>IFERROR(VLOOKUP($A13,Data!$1:$1048576,18,FALSE),)</f>
        <v>0</v>
      </c>
      <c r="N13" s="8">
        <f>IFERROR(VLOOKUP($A13,Data!$1:$1048576,19,FALSE),)</f>
        <v>0</v>
      </c>
      <c r="O13" s="8">
        <f>IFERROR(VLOOKUP($A13,Data!$1:$1048576,20,FALSE),)</f>
        <v>0</v>
      </c>
      <c r="P13" s="8">
        <f>IFERROR(VLOOKUP($A13,Data!$1:$1048576,21,FALSE),)</f>
        <v>0</v>
      </c>
      <c r="Q13" s="8">
        <f>IFERROR(VLOOKUP($A13,Data!$1:$1048576,22,FALSE),)</f>
        <v>0</v>
      </c>
      <c r="R13" s="8">
        <f>IFERROR(VLOOKUP($A13,Data!$1:$1048576,23,FALSE),)</f>
        <v>0</v>
      </c>
      <c r="S13" s="8">
        <f>IFERROR(VLOOKUP($A13,Data!$1:$1048576,24,FALSE),)</f>
        <v>0</v>
      </c>
      <c r="T13" s="8">
        <f>IFERROR(VLOOKUP($A13,Data!$1:$1048576,25,FALSE),)</f>
        <v>0</v>
      </c>
      <c r="U13" s="8">
        <f>IFERROR(VLOOKUP($A13,Data!$1:$1048576,26,FALSE),)</f>
        <v>0</v>
      </c>
      <c r="V13" s="8">
        <f>IFERROR(VLOOKUP($A13,Data!$1:$1048576,27,FALSE),)</f>
        <v>0</v>
      </c>
      <c r="W13" s="8">
        <f>IFERROR(VLOOKUP($A13,Data!$1:$1048576,28,FALSE),)</f>
        <v>0</v>
      </c>
      <c r="X13" s="8">
        <f>IFERROR(VLOOKUP($A13,Data!$1:$1048576,29,FALSE),)</f>
        <v>0</v>
      </c>
      <c r="Y13" s="8">
        <f>IFERROR(VLOOKUP($A13,Data!$1:$1048576,30,FALSE),)</f>
        <v>0</v>
      </c>
      <c r="Z13" s="8">
        <f>IFERROR(VLOOKUP($A13,Data!$1:$1048576,31,FALSE),)</f>
        <v>0</v>
      </c>
      <c r="AA13" s="8">
        <f>IFERROR(VLOOKUP($A13,Data!$1:$1048576,32,FALSE),)</f>
        <v>0</v>
      </c>
      <c r="AB13" s="8">
        <f>IFERROR(VLOOKUP($A13,Data!$1:$1048576,33,FALSE),)</f>
        <v>0</v>
      </c>
    </row>
    <row r="14" spans="1:28" x14ac:dyDescent="0.2">
      <c r="A14" s="10"/>
    </row>
    <row r="17" spans="21:21" x14ac:dyDescent="0.2">
      <c r="U17" s="1"/>
    </row>
    <row r="18" spans="21:21" x14ac:dyDescent="0.2">
      <c r="U18" s="23"/>
    </row>
    <row r="19" spans="21:21" x14ac:dyDescent="0.2">
      <c r="U19" s="23"/>
    </row>
  </sheetData>
  <pageMargins left="0.7" right="0.7" top="0.75" bottom="0.75" header="0.3" footer="0.3"/>
  <pageSetup scale="79" orientation="landscape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FC21B-3236-4896-9532-1CE9807C613C}">
  <sheetPr>
    <tabColor rgb="FFAA72D4"/>
    <pageSetUpPr fitToPage="1"/>
  </sheetPr>
  <dimension ref="A1:AB19"/>
  <sheetViews>
    <sheetView workbookViewId="0"/>
  </sheetViews>
  <sheetFormatPr defaultColWidth="9.14453125" defaultRowHeight="15" x14ac:dyDescent="0.2"/>
  <cols>
    <col min="1" max="5" width="8.47265625" customWidth="1"/>
    <col min="6" max="6" width="11.703125" bestFit="1" customWidth="1"/>
    <col min="7" max="7" width="16.6796875" bestFit="1" customWidth="1"/>
    <col min="8" max="8" width="12.23828125" bestFit="1" customWidth="1"/>
    <col min="9" max="11" width="10.22265625" customWidth="1"/>
    <col min="12" max="12" width="9.01171875" customWidth="1"/>
    <col min="13" max="15" width="10.22265625" customWidth="1"/>
    <col min="16" max="16" width="9.01171875" customWidth="1"/>
    <col min="17" max="17" width="9.68359375" customWidth="1"/>
    <col min="18" max="20" width="10.22265625" customWidth="1"/>
    <col min="21" max="21" width="9.68359375" customWidth="1"/>
    <col min="22" max="24" width="10.22265625" customWidth="1"/>
    <col min="25" max="25" width="9.01171875" customWidth="1"/>
    <col min="26" max="28" width="10.22265625" customWidth="1"/>
  </cols>
  <sheetData>
    <row r="1" spans="1:28" ht="19.5" thickBot="1" x14ac:dyDescent="0.3">
      <c r="A1" s="7">
        <f>E4</f>
        <v>0</v>
      </c>
      <c r="B1" s="6"/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0.35499999999999998</v>
      </c>
      <c r="C3" s="12"/>
      <c r="D3" s="14"/>
      <c r="E3" s="12"/>
      <c r="F3" s="12"/>
      <c r="G3" s="12"/>
      <c r="H3" s="11">
        <f>'Rain Totals'!H8</f>
        <v>0.08</v>
      </c>
      <c r="I3" s="11">
        <f>'Rain Totals'!I8</f>
        <v>0</v>
      </c>
      <c r="J3" s="11">
        <f>'Rain Totals'!J8</f>
        <v>7.0000000000000007E-2</v>
      </c>
      <c r="K3" s="11">
        <f>'Rain Totals'!K8</f>
        <v>0.16999999999999998</v>
      </c>
      <c r="L3" s="11">
        <f>'Rain Totals'!L8</f>
        <v>3.5000000000000003E-2</v>
      </c>
      <c r="M3" s="11">
        <f>'Rain Totals'!M8</f>
        <v>0</v>
      </c>
      <c r="N3" s="11">
        <f>'Rain Totals'!N8</f>
        <v>0</v>
      </c>
      <c r="O3" s="11">
        <f>'Rain Totals'!O8</f>
        <v>0</v>
      </c>
      <c r="P3" s="11">
        <f>'Rain Totals'!P8</f>
        <v>0</v>
      </c>
      <c r="Q3" s="11">
        <f>'Rain Totals'!Q8</f>
        <v>0</v>
      </c>
      <c r="R3" s="11">
        <f>'Rain Totals'!R8</f>
        <v>0</v>
      </c>
      <c r="S3" s="11">
        <f>'Rain Totals'!S8</f>
        <v>0</v>
      </c>
      <c r="T3" s="11">
        <f>'Rain Totals'!T8</f>
        <v>0</v>
      </c>
      <c r="U3" s="11">
        <f>'Rain Totals'!U8</f>
        <v>0</v>
      </c>
      <c r="V3" s="11">
        <f>'Rain Totals'!V8</f>
        <v>0</v>
      </c>
      <c r="W3" s="11">
        <f>'Rain Totals'!W8</f>
        <v>0</v>
      </c>
      <c r="X3" s="11">
        <f>'Rain Totals'!X8</f>
        <v>0</v>
      </c>
      <c r="Y3" s="11">
        <f>'Rain Totals'!Y8</f>
        <v>0</v>
      </c>
      <c r="Z3" s="11">
        <f>'Rain Totals'!Z8</f>
        <v>0</v>
      </c>
      <c r="AA3" s="11">
        <f>'Rain Totals'!AA8</f>
        <v>0</v>
      </c>
      <c r="AB3" s="11">
        <f>'Rain Totals'!AB8</f>
        <v>0</v>
      </c>
    </row>
    <row r="4" spans="1:28" x14ac:dyDescent="0.2">
      <c r="A4" s="8" t="str">
        <f>Data!A445</f>
        <v>.ET 44</v>
      </c>
      <c r="B4" s="9">
        <f>IFERROR(VLOOKUP($A4,#REF!,34,FALSE),)</f>
        <v>0</v>
      </c>
      <c r="C4" s="9">
        <f>IFERROR(VLOOKUP($A4,#REF!,2,FALSE),)</f>
        <v>0</v>
      </c>
      <c r="D4" s="9">
        <f>IFERROR(VLOOKUP($A4,#REF!,3,FALSE),)</f>
        <v>0</v>
      </c>
      <c r="E4" s="9">
        <f>IFERROR(VLOOKUP($A4,#REF!,4,FALSE),)</f>
        <v>0</v>
      </c>
      <c r="F4" s="9">
        <f>IFERROR(VLOOKUP($A4,#REF!,6,FALSE),)</f>
        <v>0</v>
      </c>
      <c r="G4" s="9">
        <f>IFERROR(VLOOKUP($A4,#REF!,7,FALSE),)</f>
        <v>0</v>
      </c>
      <c r="H4" s="8">
        <f>IFERROR(VLOOKUP($A4,#REF!,8,FALSE),)</f>
        <v>0</v>
      </c>
      <c r="I4" s="8">
        <f>IFERROR(VLOOKUP($A4,#REF!,9,FALSE),)</f>
        <v>0</v>
      </c>
      <c r="J4" s="8">
        <f>IFERROR(VLOOKUP($A4,#REF!,10,FALSE),)</f>
        <v>0</v>
      </c>
      <c r="K4" s="8">
        <f>IFERROR(VLOOKUP($A4,#REF!,11,FALSE),)</f>
        <v>0</v>
      </c>
      <c r="L4" s="8">
        <f>IFERROR(VLOOKUP($A4,#REF!,12,FALSE),)</f>
        <v>0</v>
      </c>
      <c r="M4" s="8">
        <f>IFERROR(VLOOKUP($A4,#REF!,13,FALSE),)</f>
        <v>0</v>
      </c>
      <c r="N4" s="8">
        <f>IFERROR(VLOOKUP($A4,#REF!,14,FALSE),)</f>
        <v>0</v>
      </c>
      <c r="O4" s="8">
        <f>IFERROR(VLOOKUP($A4,#REF!,15,FALSE),)</f>
        <v>0</v>
      </c>
      <c r="P4" s="8">
        <f>IFERROR(VLOOKUP($A4,#REF!,16,FALSE),)</f>
        <v>0</v>
      </c>
      <c r="Q4" s="8">
        <f>IFERROR(VLOOKUP($A4,#REF!,17,FALSE),)</f>
        <v>0</v>
      </c>
      <c r="R4" s="8">
        <f>IFERROR(VLOOKUP($A4,#REF!,18,FALSE),)</f>
        <v>0</v>
      </c>
      <c r="S4" s="8">
        <f>IFERROR(VLOOKUP($A4,#REF!,19,FALSE),)</f>
        <v>0</v>
      </c>
      <c r="T4" s="8">
        <f>IFERROR(VLOOKUP($A4,#REF!,20,FALSE),)</f>
        <v>0</v>
      </c>
      <c r="U4" s="8">
        <f>IFERROR(VLOOKUP($A4,#REF!,21,FALSE),)</f>
        <v>0</v>
      </c>
      <c r="V4" s="8">
        <f>IFERROR(VLOOKUP($A4,#REF!,22,FALSE),)</f>
        <v>0</v>
      </c>
      <c r="W4" s="8">
        <f>IFERROR(VLOOKUP($A4,#REF!,23,FALSE),)</f>
        <v>0</v>
      </c>
      <c r="X4" s="8">
        <f>IFERROR(VLOOKUP($A4,#REF!,24,FALSE),)</f>
        <v>0</v>
      </c>
      <c r="Y4" s="8">
        <f>IFERROR(VLOOKUP($A4,#REF!,25,FALSE),)</f>
        <v>0</v>
      </c>
      <c r="Z4" s="8">
        <f>IFERROR(VLOOKUP($A4,#REF!,26,FALSE),)</f>
        <v>0</v>
      </c>
      <c r="AA4" s="8">
        <f>IFERROR(VLOOKUP($A4,#REF!,27,FALSE),)</f>
        <v>0</v>
      </c>
      <c r="AB4" s="8">
        <f>IFERROR(VLOOKUP($A4,#REF!,28,FALSE),)</f>
        <v>0</v>
      </c>
    </row>
    <row r="5" spans="1:28" x14ac:dyDescent="0.2">
      <c r="A5" s="8">
        <f>Data!A446</f>
        <v>0</v>
      </c>
      <c r="B5" s="9">
        <f>IFERROR(VLOOKUP($A5,#REF!,34,FALSE),)</f>
        <v>0</v>
      </c>
      <c r="C5" s="9">
        <f>IFERROR(VLOOKUP($A5,#REF!,2,FALSE),)</f>
        <v>0</v>
      </c>
      <c r="D5" s="9">
        <f>IFERROR(VLOOKUP($A5,#REF!,3,FALSE),)</f>
        <v>0</v>
      </c>
      <c r="E5" s="9">
        <f>IFERROR(VLOOKUP($A5,#REF!,4,FALSE),)</f>
        <v>0</v>
      </c>
      <c r="F5" s="9">
        <f>IFERROR(VLOOKUP($A5,#REF!,6,FALSE),)</f>
        <v>0</v>
      </c>
      <c r="G5" s="9">
        <f>IFERROR(VLOOKUP($A5,#REF!,7,FALSE),)</f>
        <v>0</v>
      </c>
      <c r="H5" s="8">
        <f>IFERROR(VLOOKUP($A5,#REF!,8,FALSE),)</f>
        <v>0</v>
      </c>
      <c r="I5" s="8">
        <f>IFERROR(VLOOKUP($A5,#REF!,9,FALSE),)</f>
        <v>0</v>
      </c>
      <c r="J5" s="8">
        <f>IFERROR(VLOOKUP($A5,#REF!,10,FALSE),)</f>
        <v>0</v>
      </c>
      <c r="K5" s="8">
        <f>IFERROR(VLOOKUP($A5,#REF!,11,FALSE),)</f>
        <v>0</v>
      </c>
      <c r="L5" s="8">
        <f>IFERROR(VLOOKUP($A5,#REF!,12,FALSE),)</f>
        <v>0</v>
      </c>
      <c r="M5" s="8">
        <f>IFERROR(VLOOKUP($A5,#REF!,13,FALSE),)</f>
        <v>0</v>
      </c>
      <c r="N5" s="8">
        <f>IFERROR(VLOOKUP($A5,#REF!,14,FALSE),)</f>
        <v>0</v>
      </c>
      <c r="O5" s="8">
        <f>IFERROR(VLOOKUP($A5,#REF!,15,FALSE),)</f>
        <v>0</v>
      </c>
      <c r="P5" s="8">
        <f>IFERROR(VLOOKUP($A5,#REF!,16,FALSE),)</f>
        <v>0</v>
      </c>
      <c r="Q5" s="8">
        <f>IFERROR(VLOOKUP($A5,#REF!,17,FALSE),)</f>
        <v>0</v>
      </c>
      <c r="R5" s="8">
        <f>IFERROR(VLOOKUP($A5,#REF!,18,FALSE),)</f>
        <v>0</v>
      </c>
      <c r="S5" s="8">
        <f>IFERROR(VLOOKUP($A5,#REF!,19,FALSE),)</f>
        <v>0</v>
      </c>
      <c r="T5" s="8">
        <f>IFERROR(VLOOKUP($A5,#REF!,20,FALSE),)</f>
        <v>0</v>
      </c>
      <c r="U5" s="8">
        <f>IFERROR(VLOOKUP($A5,#REF!,21,FALSE),)</f>
        <v>0</v>
      </c>
      <c r="V5" s="8">
        <f>IFERROR(VLOOKUP($A5,#REF!,22,FALSE),)</f>
        <v>0</v>
      </c>
      <c r="W5" s="8">
        <f>IFERROR(VLOOKUP($A5,#REF!,23,FALSE),)</f>
        <v>0</v>
      </c>
      <c r="X5" s="8">
        <f>IFERROR(VLOOKUP($A5,#REF!,24,FALSE),)</f>
        <v>0</v>
      </c>
      <c r="Y5" s="8">
        <f>IFERROR(VLOOKUP($A5,#REF!,25,FALSE),)</f>
        <v>0</v>
      </c>
      <c r="Z5" s="8">
        <f>IFERROR(VLOOKUP($A5,#REF!,26,FALSE),)</f>
        <v>0</v>
      </c>
      <c r="AA5" s="8">
        <f>IFERROR(VLOOKUP($A5,#REF!,27,FALSE),)</f>
        <v>0</v>
      </c>
      <c r="AB5" s="8">
        <f>IFERROR(VLOOKUP($A5,#REF!,28,FALSE),)</f>
        <v>0</v>
      </c>
    </row>
    <row r="6" spans="1:28" x14ac:dyDescent="0.2">
      <c r="A6" s="8">
        <f>Data!A447</f>
        <v>0</v>
      </c>
      <c r="B6" s="9">
        <f>IFERROR(VLOOKUP($A6,#REF!,34,FALSE),)</f>
        <v>0</v>
      </c>
      <c r="C6" s="9">
        <f>IFERROR(VLOOKUP($A6,#REF!,2,FALSE),)</f>
        <v>0</v>
      </c>
      <c r="D6" s="9">
        <f>IFERROR(VLOOKUP($A6,#REF!,3,FALSE),)</f>
        <v>0</v>
      </c>
      <c r="E6" s="9">
        <f>IFERROR(VLOOKUP($A6,#REF!,4,FALSE),)</f>
        <v>0</v>
      </c>
      <c r="F6" s="9">
        <f>IFERROR(VLOOKUP($A6,#REF!,6,FALSE),)</f>
        <v>0</v>
      </c>
      <c r="G6" s="9">
        <f>IFERROR(VLOOKUP($A6,#REF!,7,FALSE),)</f>
        <v>0</v>
      </c>
      <c r="H6" s="8">
        <f>IFERROR(VLOOKUP($A6,#REF!,8,FALSE),)</f>
        <v>0</v>
      </c>
      <c r="I6" s="8">
        <f>IFERROR(VLOOKUP($A6,#REF!,9,FALSE),)</f>
        <v>0</v>
      </c>
      <c r="J6" s="8">
        <f>IFERROR(VLOOKUP($A6,#REF!,10,FALSE),)</f>
        <v>0</v>
      </c>
      <c r="K6" s="8">
        <f>IFERROR(VLOOKUP($A6,#REF!,11,FALSE),)</f>
        <v>0</v>
      </c>
      <c r="L6" s="8">
        <f>IFERROR(VLOOKUP($A6,#REF!,12,FALSE),)</f>
        <v>0</v>
      </c>
      <c r="M6" s="8">
        <f>IFERROR(VLOOKUP($A6,#REF!,13,FALSE),)</f>
        <v>0</v>
      </c>
      <c r="N6" s="8">
        <f>IFERROR(VLOOKUP($A6,#REF!,14,FALSE),)</f>
        <v>0</v>
      </c>
      <c r="O6" s="8">
        <f>IFERROR(VLOOKUP($A6,#REF!,15,FALSE),)</f>
        <v>0</v>
      </c>
      <c r="P6" s="8">
        <f>IFERROR(VLOOKUP($A6,#REF!,16,FALSE),)</f>
        <v>0</v>
      </c>
      <c r="Q6" s="8">
        <f>IFERROR(VLOOKUP($A6,#REF!,17,FALSE),)</f>
        <v>0</v>
      </c>
      <c r="R6" s="8">
        <f>IFERROR(VLOOKUP($A6,#REF!,18,FALSE),)</f>
        <v>0</v>
      </c>
      <c r="S6" s="8">
        <f>IFERROR(VLOOKUP($A6,#REF!,19,FALSE),)</f>
        <v>0</v>
      </c>
      <c r="T6" s="8">
        <f>IFERROR(VLOOKUP($A6,#REF!,20,FALSE),)</f>
        <v>0</v>
      </c>
      <c r="U6" s="8">
        <f>IFERROR(VLOOKUP($A6,#REF!,21,FALSE),)</f>
        <v>0</v>
      </c>
      <c r="V6" s="8">
        <f>IFERROR(VLOOKUP($A6,#REF!,22,FALSE),)</f>
        <v>0</v>
      </c>
      <c r="W6" s="8">
        <f>IFERROR(VLOOKUP($A6,#REF!,23,FALSE),)</f>
        <v>0</v>
      </c>
      <c r="X6" s="8">
        <f>IFERROR(VLOOKUP($A6,#REF!,24,FALSE),)</f>
        <v>0</v>
      </c>
      <c r="Y6" s="8">
        <f>IFERROR(VLOOKUP($A6,#REF!,25,FALSE),)</f>
        <v>0</v>
      </c>
      <c r="Z6" s="8">
        <f>IFERROR(VLOOKUP($A6,#REF!,26,FALSE),)</f>
        <v>0</v>
      </c>
      <c r="AA6" s="8">
        <f>IFERROR(VLOOKUP($A6,#REF!,27,FALSE),)</f>
        <v>0</v>
      </c>
      <c r="AB6" s="8">
        <f>IFERROR(VLOOKUP($A6,#REF!,28,FALSE),)</f>
        <v>0</v>
      </c>
    </row>
    <row r="7" spans="1:28" x14ac:dyDescent="0.2">
      <c r="A7" s="8">
        <f>Data!A448</f>
        <v>0</v>
      </c>
      <c r="B7" s="9">
        <f>IFERROR(VLOOKUP($A7,#REF!,34,FALSE),)</f>
        <v>0</v>
      </c>
      <c r="C7" s="9">
        <f>IFERROR(VLOOKUP($A7,#REF!,2,FALSE),)</f>
        <v>0</v>
      </c>
      <c r="D7" s="9">
        <f>IFERROR(VLOOKUP($A7,#REF!,3,FALSE),)</f>
        <v>0</v>
      </c>
      <c r="E7" s="9">
        <f>IFERROR(VLOOKUP($A7,#REF!,4,FALSE),)</f>
        <v>0</v>
      </c>
      <c r="F7" s="9">
        <f>IFERROR(VLOOKUP($A7,#REF!,6,FALSE),)</f>
        <v>0</v>
      </c>
      <c r="G7" s="9">
        <f>IFERROR(VLOOKUP($A7,#REF!,7,FALSE),)</f>
        <v>0</v>
      </c>
      <c r="H7" s="8">
        <f>IFERROR(VLOOKUP($A7,#REF!,8,FALSE),)</f>
        <v>0</v>
      </c>
      <c r="I7" s="8">
        <f>IFERROR(VLOOKUP($A7,#REF!,9,FALSE),)</f>
        <v>0</v>
      </c>
      <c r="J7" s="8">
        <f>IFERROR(VLOOKUP($A7,#REF!,10,FALSE),)</f>
        <v>0</v>
      </c>
      <c r="K7" s="8">
        <f>IFERROR(VLOOKUP($A7,#REF!,11,FALSE),)</f>
        <v>0</v>
      </c>
      <c r="L7" s="8">
        <f>IFERROR(VLOOKUP($A7,#REF!,12,FALSE),)</f>
        <v>0</v>
      </c>
      <c r="M7" s="8">
        <f>IFERROR(VLOOKUP($A7,#REF!,13,FALSE),)</f>
        <v>0</v>
      </c>
      <c r="N7" s="8">
        <f>IFERROR(VLOOKUP($A7,#REF!,14,FALSE),)</f>
        <v>0</v>
      </c>
      <c r="O7" s="8">
        <f>IFERROR(VLOOKUP($A7,#REF!,15,FALSE),)</f>
        <v>0</v>
      </c>
      <c r="P7" s="8">
        <f>IFERROR(VLOOKUP($A7,#REF!,16,FALSE),)</f>
        <v>0</v>
      </c>
      <c r="Q7" s="8">
        <f>IFERROR(VLOOKUP($A7,#REF!,17,FALSE),)</f>
        <v>0</v>
      </c>
      <c r="R7" s="8">
        <f>IFERROR(VLOOKUP($A7,#REF!,18,FALSE),)</f>
        <v>0</v>
      </c>
      <c r="S7" s="8">
        <f>IFERROR(VLOOKUP($A7,#REF!,19,FALSE),)</f>
        <v>0</v>
      </c>
      <c r="T7" s="8">
        <f>IFERROR(VLOOKUP($A7,#REF!,20,FALSE),)</f>
        <v>0</v>
      </c>
      <c r="U7" s="8">
        <f>IFERROR(VLOOKUP($A7,#REF!,21,FALSE),)</f>
        <v>0</v>
      </c>
      <c r="V7" s="8">
        <f>IFERROR(VLOOKUP($A7,#REF!,22,FALSE),)</f>
        <v>0</v>
      </c>
      <c r="W7" s="8">
        <f>IFERROR(VLOOKUP($A7,#REF!,23,FALSE),)</f>
        <v>0</v>
      </c>
      <c r="X7" s="8">
        <f>IFERROR(VLOOKUP($A7,#REF!,24,FALSE),)</f>
        <v>0</v>
      </c>
      <c r="Y7" s="8">
        <f>IFERROR(VLOOKUP($A7,#REF!,25,FALSE),)</f>
        <v>0</v>
      </c>
      <c r="Z7" s="8">
        <f>IFERROR(VLOOKUP($A7,#REF!,26,FALSE),)</f>
        <v>0</v>
      </c>
      <c r="AA7" s="8">
        <f>IFERROR(VLOOKUP($A7,#REF!,27,FALSE),)</f>
        <v>0</v>
      </c>
      <c r="AB7" s="8">
        <f>IFERROR(VLOOKUP($A7,#REF!,28,FALSE),)</f>
        <v>0</v>
      </c>
    </row>
    <row r="8" spans="1:28" x14ac:dyDescent="0.2">
      <c r="A8" s="8">
        <f>Data!A449</f>
        <v>0</v>
      </c>
      <c r="B8" s="9">
        <f>IFERROR(VLOOKUP($A8,#REF!,34,FALSE),)</f>
        <v>0</v>
      </c>
      <c r="C8" s="9">
        <f>IFERROR(VLOOKUP($A8,#REF!,2,FALSE),)</f>
        <v>0</v>
      </c>
      <c r="D8" s="9">
        <f>IFERROR(VLOOKUP($A8,#REF!,3,FALSE),)</f>
        <v>0</v>
      </c>
      <c r="E8" s="9">
        <f>IFERROR(VLOOKUP($A8,#REF!,4,FALSE),)</f>
        <v>0</v>
      </c>
      <c r="F8" s="9">
        <f>IFERROR(VLOOKUP($A8,#REF!,6,FALSE),)</f>
        <v>0</v>
      </c>
      <c r="G8" s="9">
        <f>IFERROR(VLOOKUP($A8,#REF!,7,FALSE),)</f>
        <v>0</v>
      </c>
      <c r="H8" s="8">
        <f>IFERROR(VLOOKUP($A8,#REF!,8,FALSE),)</f>
        <v>0</v>
      </c>
      <c r="I8" s="8">
        <f>IFERROR(VLOOKUP($A8,#REF!,9,FALSE),)</f>
        <v>0</v>
      </c>
      <c r="J8" s="8">
        <f>IFERROR(VLOOKUP($A8,#REF!,10,FALSE),)</f>
        <v>0</v>
      </c>
      <c r="K8" s="8">
        <f>IFERROR(VLOOKUP($A8,#REF!,11,FALSE),)</f>
        <v>0</v>
      </c>
      <c r="L8" s="8">
        <f>IFERROR(VLOOKUP($A8,#REF!,12,FALSE),)</f>
        <v>0</v>
      </c>
      <c r="M8" s="8">
        <f>IFERROR(VLOOKUP($A8,#REF!,13,FALSE),)</f>
        <v>0</v>
      </c>
      <c r="N8" s="8">
        <f>IFERROR(VLOOKUP($A8,#REF!,14,FALSE),)</f>
        <v>0</v>
      </c>
      <c r="O8" s="8">
        <f>IFERROR(VLOOKUP($A8,#REF!,15,FALSE),)</f>
        <v>0</v>
      </c>
      <c r="P8" s="8">
        <f>IFERROR(VLOOKUP($A8,#REF!,16,FALSE),)</f>
        <v>0</v>
      </c>
      <c r="Q8" s="8">
        <f>IFERROR(VLOOKUP($A8,#REF!,17,FALSE),)</f>
        <v>0</v>
      </c>
      <c r="R8" s="8">
        <f>IFERROR(VLOOKUP($A8,#REF!,18,FALSE),)</f>
        <v>0</v>
      </c>
      <c r="S8" s="8">
        <f>IFERROR(VLOOKUP($A8,#REF!,19,FALSE),)</f>
        <v>0</v>
      </c>
      <c r="T8" s="8">
        <f>IFERROR(VLOOKUP($A8,#REF!,20,FALSE),)</f>
        <v>0</v>
      </c>
      <c r="U8" s="8">
        <f>IFERROR(VLOOKUP($A8,#REF!,21,FALSE),)</f>
        <v>0</v>
      </c>
      <c r="V8" s="8">
        <f>IFERROR(VLOOKUP($A8,#REF!,22,FALSE),)</f>
        <v>0</v>
      </c>
      <c r="W8" s="8">
        <f>IFERROR(VLOOKUP($A8,#REF!,23,FALSE),)</f>
        <v>0</v>
      </c>
      <c r="X8" s="8">
        <f>IFERROR(VLOOKUP($A8,#REF!,24,FALSE),)</f>
        <v>0</v>
      </c>
      <c r="Y8" s="8">
        <f>IFERROR(VLOOKUP($A8,#REF!,25,FALSE),)</f>
        <v>0</v>
      </c>
      <c r="Z8" s="8">
        <f>IFERROR(VLOOKUP($A8,#REF!,26,FALSE),)</f>
        <v>0</v>
      </c>
      <c r="AA8" s="8">
        <f>IFERROR(VLOOKUP($A8,#REF!,27,FALSE),)</f>
        <v>0</v>
      </c>
      <c r="AB8" s="8">
        <f>IFERROR(VLOOKUP($A8,#REF!,28,FALSE),)</f>
        <v>0</v>
      </c>
    </row>
    <row r="9" spans="1:28" x14ac:dyDescent="0.2">
      <c r="A9" s="8">
        <f>Data!A450</f>
        <v>0</v>
      </c>
      <c r="B9" s="9">
        <f>IFERROR(VLOOKUP($A9,#REF!,34,FALSE),)</f>
        <v>0</v>
      </c>
      <c r="C9" s="9">
        <f>IFERROR(VLOOKUP($A9,#REF!,2,FALSE),)</f>
        <v>0</v>
      </c>
      <c r="D9" s="9">
        <f>IFERROR(VLOOKUP($A9,#REF!,3,FALSE),)</f>
        <v>0</v>
      </c>
      <c r="E9" s="9">
        <f>IFERROR(VLOOKUP($A9,#REF!,4,FALSE),)</f>
        <v>0</v>
      </c>
      <c r="F9" s="9">
        <f>IFERROR(VLOOKUP($A9,#REF!,6,FALSE),)</f>
        <v>0</v>
      </c>
      <c r="G9" s="9">
        <f>IFERROR(VLOOKUP($A9,#REF!,7,FALSE),)</f>
        <v>0</v>
      </c>
      <c r="H9" s="8">
        <f>IFERROR(VLOOKUP($A9,#REF!,8,FALSE),)</f>
        <v>0</v>
      </c>
      <c r="I9" s="8">
        <f>IFERROR(VLOOKUP($A9,#REF!,9,FALSE),)</f>
        <v>0</v>
      </c>
      <c r="J9" s="8">
        <f>IFERROR(VLOOKUP($A9,#REF!,10,FALSE),)</f>
        <v>0</v>
      </c>
      <c r="K9" s="8">
        <f>IFERROR(VLOOKUP($A9,#REF!,11,FALSE),)</f>
        <v>0</v>
      </c>
      <c r="L9" s="8">
        <f>IFERROR(VLOOKUP($A9,#REF!,12,FALSE),)</f>
        <v>0</v>
      </c>
      <c r="M9" s="8">
        <f>IFERROR(VLOOKUP($A9,#REF!,13,FALSE),)</f>
        <v>0</v>
      </c>
      <c r="N9" s="8">
        <f>IFERROR(VLOOKUP($A9,#REF!,14,FALSE),)</f>
        <v>0</v>
      </c>
      <c r="O9" s="8">
        <f>IFERROR(VLOOKUP($A9,#REF!,15,FALSE),)</f>
        <v>0</v>
      </c>
      <c r="P9" s="8">
        <f>IFERROR(VLOOKUP($A9,#REF!,16,FALSE),)</f>
        <v>0</v>
      </c>
      <c r="Q9" s="8">
        <f>IFERROR(VLOOKUP($A9,#REF!,17,FALSE),)</f>
        <v>0</v>
      </c>
      <c r="R9" s="8">
        <f>IFERROR(VLOOKUP($A9,#REF!,18,FALSE),)</f>
        <v>0</v>
      </c>
      <c r="S9" s="8">
        <f>IFERROR(VLOOKUP($A9,#REF!,19,FALSE),)</f>
        <v>0</v>
      </c>
      <c r="T9" s="8">
        <f>IFERROR(VLOOKUP($A9,#REF!,20,FALSE),)</f>
        <v>0</v>
      </c>
      <c r="U9" s="8">
        <f>IFERROR(VLOOKUP($A9,#REF!,21,FALSE),)</f>
        <v>0</v>
      </c>
      <c r="V9" s="8">
        <f>IFERROR(VLOOKUP($A9,#REF!,22,FALSE),)</f>
        <v>0</v>
      </c>
      <c r="W9" s="8">
        <f>IFERROR(VLOOKUP($A9,#REF!,23,FALSE),)</f>
        <v>0</v>
      </c>
      <c r="X9" s="8">
        <f>IFERROR(VLOOKUP($A9,#REF!,24,FALSE),)</f>
        <v>0</v>
      </c>
      <c r="Y9" s="8">
        <f>IFERROR(VLOOKUP($A9,#REF!,25,FALSE),)</f>
        <v>0</v>
      </c>
      <c r="Z9" s="8">
        <f>IFERROR(VLOOKUP($A9,#REF!,26,FALSE),)</f>
        <v>0</v>
      </c>
      <c r="AA9" s="8">
        <f>IFERROR(VLOOKUP($A9,#REF!,27,FALSE),)</f>
        <v>0</v>
      </c>
      <c r="AB9" s="8">
        <f>IFERROR(VLOOKUP($A9,#REF!,28,FALSE),)</f>
        <v>0</v>
      </c>
    </row>
    <row r="10" spans="1:28" x14ac:dyDescent="0.2">
      <c r="A10" s="8">
        <f>Data!A451</f>
        <v>0</v>
      </c>
      <c r="B10" s="9">
        <f>IFERROR(VLOOKUP($A10,#REF!,34,FALSE),)</f>
        <v>0</v>
      </c>
      <c r="C10" s="9">
        <f>IFERROR(VLOOKUP($A10,#REF!,2,FALSE),)</f>
        <v>0</v>
      </c>
      <c r="D10" s="9">
        <f>IFERROR(VLOOKUP($A10,#REF!,3,FALSE),)</f>
        <v>0</v>
      </c>
      <c r="E10" s="9">
        <f>IFERROR(VLOOKUP($A10,#REF!,4,FALSE),)</f>
        <v>0</v>
      </c>
      <c r="F10" s="9">
        <f>IFERROR(VLOOKUP($A10,#REF!,6,FALSE),)</f>
        <v>0</v>
      </c>
      <c r="G10" s="9">
        <f>IFERROR(VLOOKUP($A10,#REF!,7,FALSE),)</f>
        <v>0</v>
      </c>
      <c r="H10" s="8">
        <f>IFERROR(VLOOKUP($A10,#REF!,8,FALSE),)</f>
        <v>0</v>
      </c>
      <c r="I10" s="8">
        <f>IFERROR(VLOOKUP($A10,#REF!,9,FALSE),)</f>
        <v>0</v>
      </c>
      <c r="J10" s="8">
        <f>IFERROR(VLOOKUP($A10,#REF!,10,FALSE),)</f>
        <v>0</v>
      </c>
      <c r="K10" s="8">
        <f>IFERROR(VLOOKUP($A10,#REF!,11,FALSE),)</f>
        <v>0</v>
      </c>
      <c r="L10" s="8">
        <f>IFERROR(VLOOKUP($A10,#REF!,12,FALSE),)</f>
        <v>0</v>
      </c>
      <c r="M10" s="8">
        <f>IFERROR(VLOOKUP($A10,#REF!,13,FALSE),)</f>
        <v>0</v>
      </c>
      <c r="N10" s="8">
        <f>IFERROR(VLOOKUP($A10,#REF!,14,FALSE),)</f>
        <v>0</v>
      </c>
      <c r="O10" s="8">
        <f>IFERROR(VLOOKUP($A10,#REF!,15,FALSE),)</f>
        <v>0</v>
      </c>
      <c r="P10" s="8">
        <f>IFERROR(VLOOKUP($A10,#REF!,16,FALSE),)</f>
        <v>0</v>
      </c>
      <c r="Q10" s="8">
        <f>IFERROR(VLOOKUP($A10,#REF!,17,FALSE),)</f>
        <v>0</v>
      </c>
      <c r="R10" s="8">
        <f>IFERROR(VLOOKUP($A10,#REF!,18,FALSE),)</f>
        <v>0</v>
      </c>
      <c r="S10" s="8">
        <f>IFERROR(VLOOKUP($A10,#REF!,19,FALSE),)</f>
        <v>0</v>
      </c>
      <c r="T10" s="8">
        <f>IFERROR(VLOOKUP($A10,#REF!,20,FALSE),)</f>
        <v>0</v>
      </c>
      <c r="U10" s="8">
        <f>IFERROR(VLOOKUP($A10,#REF!,21,FALSE),)</f>
        <v>0</v>
      </c>
      <c r="V10" s="8">
        <f>IFERROR(VLOOKUP($A10,#REF!,22,FALSE),)</f>
        <v>0</v>
      </c>
      <c r="W10" s="8">
        <f>IFERROR(VLOOKUP($A10,#REF!,23,FALSE),)</f>
        <v>0</v>
      </c>
      <c r="X10" s="8">
        <f>IFERROR(VLOOKUP($A10,#REF!,24,FALSE),)</f>
        <v>0</v>
      </c>
      <c r="Y10" s="8">
        <f>IFERROR(VLOOKUP($A10,#REF!,25,FALSE),)</f>
        <v>0</v>
      </c>
      <c r="Z10" s="8">
        <f>IFERROR(VLOOKUP($A10,#REF!,26,FALSE),)</f>
        <v>0</v>
      </c>
      <c r="AA10" s="8">
        <f>IFERROR(VLOOKUP($A10,#REF!,27,FALSE),)</f>
        <v>0</v>
      </c>
      <c r="AB10" s="8">
        <f>IFERROR(VLOOKUP($A10,#REF!,28,FALSE),)</f>
        <v>0</v>
      </c>
    </row>
    <row r="11" spans="1:28" x14ac:dyDescent="0.2">
      <c r="A11" s="8">
        <f>Data!A452</f>
        <v>0</v>
      </c>
      <c r="B11" s="9">
        <f>IFERROR(VLOOKUP($A11,#REF!,34,FALSE),)</f>
        <v>0</v>
      </c>
      <c r="C11" s="9">
        <f>IFERROR(VLOOKUP($A11,#REF!,2,FALSE),)</f>
        <v>0</v>
      </c>
      <c r="D11" s="9">
        <f>IFERROR(VLOOKUP($A11,#REF!,3,FALSE),)</f>
        <v>0</v>
      </c>
      <c r="E11" s="9">
        <f>IFERROR(VLOOKUP($A11,#REF!,4,FALSE),)</f>
        <v>0</v>
      </c>
      <c r="F11" s="9">
        <f>IFERROR(VLOOKUP($A11,#REF!,6,FALSE),)</f>
        <v>0</v>
      </c>
      <c r="G11" s="9">
        <f>IFERROR(VLOOKUP($A11,#REF!,7,FALSE),)</f>
        <v>0</v>
      </c>
      <c r="H11" s="8">
        <f>IFERROR(VLOOKUP($A11,#REF!,8,FALSE),)</f>
        <v>0</v>
      </c>
      <c r="I11" s="8">
        <f>IFERROR(VLOOKUP($A11,#REF!,9,FALSE),)</f>
        <v>0</v>
      </c>
      <c r="J11" s="8">
        <f>IFERROR(VLOOKUP($A11,#REF!,10,FALSE),)</f>
        <v>0</v>
      </c>
      <c r="K11" s="8">
        <f>IFERROR(VLOOKUP($A11,#REF!,11,FALSE),)</f>
        <v>0</v>
      </c>
      <c r="L11" s="8">
        <f>IFERROR(VLOOKUP($A11,#REF!,12,FALSE),)</f>
        <v>0</v>
      </c>
      <c r="M11" s="8">
        <f>IFERROR(VLOOKUP($A11,#REF!,13,FALSE),)</f>
        <v>0</v>
      </c>
      <c r="N11" s="8">
        <f>IFERROR(VLOOKUP($A11,#REF!,14,FALSE),)</f>
        <v>0</v>
      </c>
      <c r="O11" s="8">
        <f>IFERROR(VLOOKUP($A11,#REF!,15,FALSE),)</f>
        <v>0</v>
      </c>
      <c r="P11" s="8">
        <f>IFERROR(VLOOKUP($A11,#REF!,16,FALSE),)</f>
        <v>0</v>
      </c>
      <c r="Q11" s="8">
        <f>IFERROR(VLOOKUP($A11,#REF!,17,FALSE),)</f>
        <v>0</v>
      </c>
      <c r="R11" s="8">
        <f>IFERROR(VLOOKUP($A11,#REF!,18,FALSE),)</f>
        <v>0</v>
      </c>
      <c r="S11" s="8">
        <f>IFERROR(VLOOKUP($A11,#REF!,19,FALSE),)</f>
        <v>0</v>
      </c>
      <c r="T11" s="8">
        <f>IFERROR(VLOOKUP($A11,#REF!,20,FALSE),)</f>
        <v>0</v>
      </c>
      <c r="U11" s="8">
        <f>IFERROR(VLOOKUP($A11,#REF!,21,FALSE),)</f>
        <v>0</v>
      </c>
      <c r="V11" s="8">
        <f>IFERROR(VLOOKUP($A11,#REF!,22,FALSE),)</f>
        <v>0</v>
      </c>
      <c r="W11" s="8">
        <f>IFERROR(VLOOKUP($A11,#REF!,23,FALSE),)</f>
        <v>0</v>
      </c>
      <c r="X11" s="8">
        <f>IFERROR(VLOOKUP($A11,#REF!,24,FALSE),)</f>
        <v>0</v>
      </c>
      <c r="Y11" s="8">
        <f>IFERROR(VLOOKUP($A11,#REF!,25,FALSE),)</f>
        <v>0</v>
      </c>
      <c r="Z11" s="8">
        <f>IFERROR(VLOOKUP($A11,#REF!,26,FALSE),)</f>
        <v>0</v>
      </c>
      <c r="AA11" s="8">
        <f>IFERROR(VLOOKUP($A11,#REF!,27,FALSE),)</f>
        <v>0</v>
      </c>
      <c r="AB11" s="8">
        <f>IFERROR(VLOOKUP($A11,#REF!,28,FALSE),)</f>
        <v>0</v>
      </c>
    </row>
    <row r="12" spans="1:28" x14ac:dyDescent="0.2">
      <c r="A12" s="8">
        <f>Data!A453</f>
        <v>0</v>
      </c>
      <c r="B12" s="9">
        <f>IFERROR(VLOOKUP($A12,#REF!,34,FALSE),)</f>
        <v>0</v>
      </c>
      <c r="C12" s="9">
        <f>IFERROR(VLOOKUP($A12,#REF!,2,FALSE),)</f>
        <v>0</v>
      </c>
      <c r="D12" s="9">
        <f>IFERROR(VLOOKUP($A12,#REF!,3,FALSE),)</f>
        <v>0</v>
      </c>
      <c r="E12" s="9">
        <f>IFERROR(VLOOKUP($A12,#REF!,4,FALSE),)</f>
        <v>0</v>
      </c>
      <c r="F12" s="9">
        <f>IFERROR(VLOOKUP($A12,#REF!,6,FALSE),)</f>
        <v>0</v>
      </c>
      <c r="G12" s="9">
        <f>IFERROR(VLOOKUP($A12,#REF!,7,FALSE),)</f>
        <v>0</v>
      </c>
      <c r="H12" s="8">
        <f>IFERROR(VLOOKUP($A12,#REF!,8,FALSE),)</f>
        <v>0</v>
      </c>
      <c r="I12" s="8">
        <f>IFERROR(VLOOKUP($A12,#REF!,9,FALSE),)</f>
        <v>0</v>
      </c>
      <c r="J12" s="8">
        <f>IFERROR(VLOOKUP($A12,#REF!,10,FALSE),)</f>
        <v>0</v>
      </c>
      <c r="K12" s="8">
        <f>IFERROR(VLOOKUP($A12,#REF!,11,FALSE),)</f>
        <v>0</v>
      </c>
      <c r="L12" s="8">
        <f>IFERROR(VLOOKUP($A12,#REF!,12,FALSE),)</f>
        <v>0</v>
      </c>
      <c r="M12" s="8">
        <f>IFERROR(VLOOKUP($A12,#REF!,13,FALSE),)</f>
        <v>0</v>
      </c>
      <c r="N12" s="8">
        <f>IFERROR(VLOOKUP($A12,#REF!,14,FALSE),)</f>
        <v>0</v>
      </c>
      <c r="O12" s="8">
        <f>IFERROR(VLOOKUP($A12,#REF!,15,FALSE),)</f>
        <v>0</v>
      </c>
      <c r="P12" s="8">
        <f>IFERROR(VLOOKUP($A12,#REF!,16,FALSE),)</f>
        <v>0</v>
      </c>
      <c r="Q12" s="8">
        <f>IFERROR(VLOOKUP($A12,#REF!,17,FALSE),)</f>
        <v>0</v>
      </c>
      <c r="R12" s="8">
        <f>IFERROR(VLOOKUP($A12,#REF!,18,FALSE),)</f>
        <v>0</v>
      </c>
      <c r="S12" s="8">
        <f>IFERROR(VLOOKUP($A12,#REF!,19,FALSE),)</f>
        <v>0</v>
      </c>
      <c r="T12" s="8">
        <f>IFERROR(VLOOKUP($A12,#REF!,20,FALSE),)</f>
        <v>0</v>
      </c>
      <c r="U12" s="8">
        <f>IFERROR(VLOOKUP($A12,#REF!,21,FALSE),)</f>
        <v>0</v>
      </c>
      <c r="V12" s="8">
        <f>IFERROR(VLOOKUP($A12,#REF!,22,FALSE),)</f>
        <v>0</v>
      </c>
      <c r="W12" s="8">
        <f>IFERROR(VLOOKUP($A12,#REF!,23,FALSE),)</f>
        <v>0</v>
      </c>
      <c r="X12" s="8">
        <f>IFERROR(VLOOKUP($A12,#REF!,24,FALSE),)</f>
        <v>0</v>
      </c>
      <c r="Y12" s="8">
        <f>IFERROR(VLOOKUP($A12,#REF!,25,FALSE),)</f>
        <v>0</v>
      </c>
      <c r="Z12" s="8">
        <f>IFERROR(VLOOKUP($A12,#REF!,26,FALSE),)</f>
        <v>0</v>
      </c>
      <c r="AA12" s="8">
        <f>IFERROR(VLOOKUP($A12,#REF!,27,FALSE),)</f>
        <v>0</v>
      </c>
      <c r="AB12" s="8">
        <f>IFERROR(VLOOKUP($A12,#REF!,28,FALSE),)</f>
        <v>0</v>
      </c>
    </row>
    <row r="13" spans="1:28" x14ac:dyDescent="0.2">
      <c r="A13" s="8">
        <f>Data!A454</f>
        <v>0</v>
      </c>
      <c r="B13" s="9">
        <f>IFERROR(VLOOKUP($A13,#REF!,34,FALSE),)</f>
        <v>0</v>
      </c>
      <c r="C13" s="9">
        <f>IFERROR(VLOOKUP($A13,#REF!,2,FALSE),)</f>
        <v>0</v>
      </c>
      <c r="D13" s="9">
        <f>IFERROR(VLOOKUP($A13,#REF!,3,FALSE),)</f>
        <v>0</v>
      </c>
      <c r="E13" s="9">
        <f>IFERROR(VLOOKUP($A13,#REF!,4,FALSE),)</f>
        <v>0</v>
      </c>
      <c r="F13" s="9">
        <f>IFERROR(VLOOKUP($A13,#REF!,6,FALSE),)</f>
        <v>0</v>
      </c>
      <c r="G13" s="9">
        <f>IFERROR(VLOOKUP($A13,#REF!,7,FALSE),)</f>
        <v>0</v>
      </c>
      <c r="H13" s="8">
        <f>IFERROR(VLOOKUP($A13,#REF!,8,FALSE),)</f>
        <v>0</v>
      </c>
      <c r="I13" s="8">
        <f>IFERROR(VLOOKUP($A13,#REF!,9,FALSE),)</f>
        <v>0</v>
      </c>
      <c r="J13" s="8">
        <f>IFERROR(VLOOKUP($A13,#REF!,10,FALSE),)</f>
        <v>0</v>
      </c>
      <c r="K13" s="8">
        <f>IFERROR(VLOOKUP($A13,#REF!,11,FALSE),)</f>
        <v>0</v>
      </c>
      <c r="L13" s="8">
        <f>IFERROR(VLOOKUP($A13,#REF!,12,FALSE),)</f>
        <v>0</v>
      </c>
      <c r="M13" s="8">
        <f>IFERROR(VLOOKUP($A13,#REF!,13,FALSE),)</f>
        <v>0</v>
      </c>
      <c r="N13" s="8">
        <f>IFERROR(VLOOKUP($A13,#REF!,14,FALSE),)</f>
        <v>0</v>
      </c>
      <c r="O13" s="8">
        <f>IFERROR(VLOOKUP($A13,#REF!,15,FALSE),)</f>
        <v>0</v>
      </c>
      <c r="P13" s="8">
        <f>IFERROR(VLOOKUP($A13,#REF!,16,FALSE),)</f>
        <v>0</v>
      </c>
      <c r="Q13" s="8">
        <f>IFERROR(VLOOKUP($A13,#REF!,17,FALSE),)</f>
        <v>0</v>
      </c>
      <c r="R13" s="8">
        <f>IFERROR(VLOOKUP($A13,#REF!,18,FALSE),)</f>
        <v>0</v>
      </c>
      <c r="S13" s="8">
        <f>IFERROR(VLOOKUP($A13,#REF!,19,FALSE),)</f>
        <v>0</v>
      </c>
      <c r="T13" s="8">
        <f>IFERROR(VLOOKUP($A13,#REF!,20,FALSE),)</f>
        <v>0</v>
      </c>
      <c r="U13" s="8">
        <f>IFERROR(VLOOKUP($A13,#REF!,21,FALSE),)</f>
        <v>0</v>
      </c>
      <c r="V13" s="8">
        <f>IFERROR(VLOOKUP($A13,#REF!,22,FALSE),)</f>
        <v>0</v>
      </c>
      <c r="W13" s="8">
        <f>IFERROR(VLOOKUP($A13,#REF!,23,FALSE),)</f>
        <v>0</v>
      </c>
      <c r="X13" s="8">
        <f>IFERROR(VLOOKUP($A13,#REF!,24,FALSE),)</f>
        <v>0</v>
      </c>
      <c r="Y13" s="8">
        <f>IFERROR(VLOOKUP($A13,#REF!,25,FALSE),)</f>
        <v>0</v>
      </c>
      <c r="Z13" s="8">
        <f>IFERROR(VLOOKUP($A13,#REF!,26,FALSE),)</f>
        <v>0</v>
      </c>
      <c r="AA13" s="8">
        <f>IFERROR(VLOOKUP($A13,#REF!,27,FALSE),)</f>
        <v>0</v>
      </c>
      <c r="AB13" s="8">
        <f>IFERROR(VLOOKUP($A13,#REF!,28,FALSE),)</f>
        <v>0</v>
      </c>
    </row>
    <row r="14" spans="1:28" x14ac:dyDescent="0.2">
      <c r="A14" s="10"/>
    </row>
    <row r="17" spans="21:21" x14ac:dyDescent="0.2">
      <c r="U17" s="1"/>
    </row>
    <row r="18" spans="21:21" x14ac:dyDescent="0.2">
      <c r="U18" s="23"/>
    </row>
    <row r="19" spans="21:21" x14ac:dyDescent="0.2">
      <c r="U19" s="23"/>
    </row>
  </sheetData>
  <pageMargins left="0.7" right="0.7" top="0.75" bottom="0.75" header="0.3" footer="0.3"/>
  <pageSetup scale="87" orientation="landscape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0200A-A8C5-436D-B158-FEA13A74F608}">
  <sheetPr>
    <tabColor rgb="FFAA72D4"/>
    <pageSetUpPr fitToPage="1"/>
  </sheetPr>
  <dimension ref="A1:AB19"/>
  <sheetViews>
    <sheetView workbookViewId="0"/>
  </sheetViews>
  <sheetFormatPr defaultColWidth="9.14453125" defaultRowHeight="15" x14ac:dyDescent="0.2"/>
  <cols>
    <col min="1" max="5" width="8.47265625" customWidth="1"/>
    <col min="6" max="6" width="11.703125" bestFit="1" customWidth="1"/>
    <col min="7" max="7" width="16.6796875" bestFit="1" customWidth="1"/>
    <col min="8" max="8" width="12.23828125" bestFit="1" customWidth="1"/>
    <col min="9" max="11" width="10.22265625" customWidth="1"/>
    <col min="12" max="12" width="9.01171875" customWidth="1"/>
    <col min="13" max="15" width="10.22265625" customWidth="1"/>
    <col min="16" max="16" width="9.01171875" customWidth="1"/>
    <col min="17" max="17" width="9.68359375" customWidth="1"/>
    <col min="18" max="20" width="10.22265625" customWidth="1"/>
    <col min="21" max="21" width="9.68359375" customWidth="1"/>
    <col min="22" max="24" width="10.22265625" customWidth="1"/>
    <col min="25" max="25" width="9.01171875" customWidth="1"/>
    <col min="26" max="28" width="10.22265625" customWidth="1"/>
  </cols>
  <sheetData>
    <row r="1" spans="1:28" ht="19.5" thickBot="1" x14ac:dyDescent="0.3">
      <c r="A1" s="7">
        <f>E4</f>
        <v>0</v>
      </c>
      <c r="B1" s="6"/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0.35499999999999998</v>
      </c>
      <c r="C3" s="12"/>
      <c r="D3" s="14"/>
      <c r="E3" s="12"/>
      <c r="F3" s="12"/>
      <c r="G3" s="12"/>
      <c r="H3" s="11">
        <f>'Rain Totals'!H8</f>
        <v>0.08</v>
      </c>
      <c r="I3" s="11">
        <f>'Rain Totals'!I8</f>
        <v>0</v>
      </c>
      <c r="J3" s="11">
        <f>'Rain Totals'!J8</f>
        <v>7.0000000000000007E-2</v>
      </c>
      <c r="K3" s="11">
        <f>'Rain Totals'!K8</f>
        <v>0.16999999999999998</v>
      </c>
      <c r="L3" s="11">
        <f>'Rain Totals'!L8</f>
        <v>3.5000000000000003E-2</v>
      </c>
      <c r="M3" s="11">
        <f>'Rain Totals'!M8</f>
        <v>0</v>
      </c>
      <c r="N3" s="11">
        <f>'Rain Totals'!N8</f>
        <v>0</v>
      </c>
      <c r="O3" s="11">
        <f>'Rain Totals'!O8</f>
        <v>0</v>
      </c>
      <c r="P3" s="11">
        <f>'Rain Totals'!P8</f>
        <v>0</v>
      </c>
      <c r="Q3" s="11">
        <f>'Rain Totals'!Q8</f>
        <v>0</v>
      </c>
      <c r="R3" s="11">
        <f>'Rain Totals'!R8</f>
        <v>0</v>
      </c>
      <c r="S3" s="11">
        <f>'Rain Totals'!S8</f>
        <v>0</v>
      </c>
      <c r="T3" s="11">
        <f>'Rain Totals'!T8</f>
        <v>0</v>
      </c>
      <c r="U3" s="11">
        <f>'Rain Totals'!U8</f>
        <v>0</v>
      </c>
      <c r="V3" s="11">
        <f>'Rain Totals'!V8</f>
        <v>0</v>
      </c>
      <c r="W3" s="11">
        <f>'Rain Totals'!W8</f>
        <v>0</v>
      </c>
      <c r="X3" s="11">
        <f>'Rain Totals'!X8</f>
        <v>0</v>
      </c>
      <c r="Y3" s="11">
        <f>'Rain Totals'!Y8</f>
        <v>0</v>
      </c>
      <c r="Z3" s="11">
        <f>'Rain Totals'!Z8</f>
        <v>0</v>
      </c>
      <c r="AA3" s="11">
        <f>'Rain Totals'!AA8</f>
        <v>0</v>
      </c>
      <c r="AB3" s="11">
        <f>'Rain Totals'!AB8</f>
        <v>0</v>
      </c>
    </row>
    <row r="4" spans="1:28" x14ac:dyDescent="0.2">
      <c r="A4" s="8" t="str">
        <f>Data!A455</f>
        <v>.ET 45</v>
      </c>
      <c r="B4" s="9">
        <f>IFERROR(VLOOKUP($A4,#REF!,34,FALSE),)</f>
        <v>0</v>
      </c>
      <c r="C4" s="9">
        <f>IFERROR(VLOOKUP($A4,#REF!,2,FALSE),)</f>
        <v>0</v>
      </c>
      <c r="D4" s="9">
        <f>IFERROR(VLOOKUP($A4,#REF!,3,FALSE),)</f>
        <v>0</v>
      </c>
      <c r="E4" s="9">
        <f>IFERROR(VLOOKUP($A4,#REF!,4,FALSE),)</f>
        <v>0</v>
      </c>
      <c r="F4" s="9">
        <f>IFERROR(VLOOKUP($A4,#REF!,6,FALSE),)</f>
        <v>0</v>
      </c>
      <c r="G4" s="9">
        <f>IFERROR(VLOOKUP($A4,#REF!,7,FALSE),)</f>
        <v>0</v>
      </c>
      <c r="H4" s="8">
        <f>IFERROR(VLOOKUP($A4,#REF!,8,FALSE),)</f>
        <v>0</v>
      </c>
      <c r="I4" s="8">
        <f>IFERROR(VLOOKUP($A4,#REF!,9,FALSE),)</f>
        <v>0</v>
      </c>
      <c r="J4" s="8">
        <f>IFERROR(VLOOKUP($A4,#REF!,10,FALSE),)</f>
        <v>0</v>
      </c>
      <c r="K4" s="8">
        <f>IFERROR(VLOOKUP($A4,#REF!,11,FALSE),)</f>
        <v>0</v>
      </c>
      <c r="L4" s="8">
        <f>IFERROR(VLOOKUP($A4,#REF!,12,FALSE),)</f>
        <v>0</v>
      </c>
      <c r="M4" s="8">
        <f>IFERROR(VLOOKUP($A4,#REF!,13,FALSE),)</f>
        <v>0</v>
      </c>
      <c r="N4" s="8">
        <f>IFERROR(VLOOKUP($A4,#REF!,14,FALSE),)</f>
        <v>0</v>
      </c>
      <c r="O4" s="8">
        <f>IFERROR(VLOOKUP($A4,#REF!,15,FALSE),)</f>
        <v>0</v>
      </c>
      <c r="P4" s="8">
        <f>IFERROR(VLOOKUP($A4,#REF!,16,FALSE),)</f>
        <v>0</v>
      </c>
      <c r="Q4" s="8">
        <f>IFERROR(VLOOKUP($A4,#REF!,17,FALSE),)</f>
        <v>0</v>
      </c>
      <c r="R4" s="8">
        <f>IFERROR(VLOOKUP($A4,#REF!,18,FALSE),)</f>
        <v>0</v>
      </c>
      <c r="S4" s="8">
        <f>IFERROR(VLOOKUP($A4,#REF!,19,FALSE),)</f>
        <v>0</v>
      </c>
      <c r="T4" s="8">
        <f>IFERROR(VLOOKUP($A4,#REF!,20,FALSE),)</f>
        <v>0</v>
      </c>
      <c r="U4" s="8">
        <f>IFERROR(VLOOKUP($A4,#REF!,21,FALSE),)</f>
        <v>0</v>
      </c>
      <c r="V4" s="8">
        <f>IFERROR(VLOOKUP($A4,#REF!,22,FALSE),)</f>
        <v>0</v>
      </c>
      <c r="W4" s="8">
        <f>IFERROR(VLOOKUP($A4,#REF!,23,FALSE),)</f>
        <v>0</v>
      </c>
      <c r="X4" s="8">
        <f>IFERROR(VLOOKUP($A4,#REF!,24,FALSE),)</f>
        <v>0</v>
      </c>
      <c r="Y4" s="8">
        <f>IFERROR(VLOOKUP($A4,#REF!,25,FALSE),)</f>
        <v>0</v>
      </c>
      <c r="Z4" s="8">
        <f>IFERROR(VLOOKUP($A4,#REF!,26,FALSE),)</f>
        <v>0</v>
      </c>
      <c r="AA4" s="8">
        <f>IFERROR(VLOOKUP($A4,#REF!,27,FALSE),)</f>
        <v>0</v>
      </c>
      <c r="AB4" s="8">
        <f>IFERROR(VLOOKUP($A4,#REF!,28,FALSE),)</f>
        <v>0</v>
      </c>
    </row>
    <row r="5" spans="1:28" x14ac:dyDescent="0.2">
      <c r="A5" s="8">
        <f>Data!A456</f>
        <v>0</v>
      </c>
      <c r="B5" s="9">
        <f>IFERROR(VLOOKUP($A5,#REF!,34,FALSE),)</f>
        <v>0</v>
      </c>
      <c r="C5" s="9">
        <f>IFERROR(VLOOKUP($A5,#REF!,2,FALSE),)</f>
        <v>0</v>
      </c>
      <c r="D5" s="9">
        <f>IFERROR(VLOOKUP($A5,#REF!,3,FALSE),)</f>
        <v>0</v>
      </c>
      <c r="E5" s="9">
        <f>IFERROR(VLOOKUP($A5,#REF!,4,FALSE),)</f>
        <v>0</v>
      </c>
      <c r="F5" s="9">
        <f>IFERROR(VLOOKUP($A5,#REF!,6,FALSE),)</f>
        <v>0</v>
      </c>
      <c r="G5" s="9">
        <f>IFERROR(VLOOKUP($A5,#REF!,7,FALSE),)</f>
        <v>0</v>
      </c>
      <c r="H5" s="8">
        <f>IFERROR(VLOOKUP($A5,#REF!,8,FALSE),)</f>
        <v>0</v>
      </c>
      <c r="I5" s="8">
        <f>IFERROR(VLOOKUP($A5,#REF!,9,FALSE),)</f>
        <v>0</v>
      </c>
      <c r="J5" s="8">
        <f>IFERROR(VLOOKUP($A5,#REF!,10,FALSE),)</f>
        <v>0</v>
      </c>
      <c r="K5" s="8">
        <f>IFERROR(VLOOKUP($A5,#REF!,11,FALSE),)</f>
        <v>0</v>
      </c>
      <c r="L5" s="8">
        <f>IFERROR(VLOOKUP($A5,#REF!,12,FALSE),)</f>
        <v>0</v>
      </c>
      <c r="M5" s="8">
        <f>IFERROR(VLOOKUP($A5,#REF!,13,FALSE),)</f>
        <v>0</v>
      </c>
      <c r="N5" s="8">
        <f>IFERROR(VLOOKUP($A5,#REF!,14,FALSE),)</f>
        <v>0</v>
      </c>
      <c r="O5" s="8">
        <f>IFERROR(VLOOKUP($A5,#REF!,15,FALSE),)</f>
        <v>0</v>
      </c>
      <c r="P5" s="8">
        <f>IFERROR(VLOOKUP($A5,#REF!,16,FALSE),)</f>
        <v>0</v>
      </c>
      <c r="Q5" s="8">
        <f>IFERROR(VLOOKUP($A5,#REF!,17,FALSE),)</f>
        <v>0</v>
      </c>
      <c r="R5" s="8">
        <f>IFERROR(VLOOKUP($A5,#REF!,18,FALSE),)</f>
        <v>0</v>
      </c>
      <c r="S5" s="8">
        <f>IFERROR(VLOOKUP($A5,#REF!,19,FALSE),)</f>
        <v>0</v>
      </c>
      <c r="T5" s="8">
        <f>IFERROR(VLOOKUP($A5,#REF!,20,FALSE),)</f>
        <v>0</v>
      </c>
      <c r="U5" s="8">
        <f>IFERROR(VLOOKUP($A5,#REF!,21,FALSE),)</f>
        <v>0</v>
      </c>
      <c r="V5" s="8">
        <f>IFERROR(VLOOKUP($A5,#REF!,22,FALSE),)</f>
        <v>0</v>
      </c>
      <c r="W5" s="8">
        <f>IFERROR(VLOOKUP($A5,#REF!,23,FALSE),)</f>
        <v>0</v>
      </c>
      <c r="X5" s="8">
        <f>IFERROR(VLOOKUP($A5,#REF!,24,FALSE),)</f>
        <v>0</v>
      </c>
      <c r="Y5" s="8">
        <f>IFERROR(VLOOKUP($A5,#REF!,25,FALSE),)</f>
        <v>0</v>
      </c>
      <c r="Z5" s="8">
        <f>IFERROR(VLOOKUP($A5,#REF!,26,FALSE),)</f>
        <v>0</v>
      </c>
      <c r="AA5" s="8">
        <f>IFERROR(VLOOKUP($A5,#REF!,27,FALSE),)</f>
        <v>0</v>
      </c>
      <c r="AB5" s="8">
        <f>IFERROR(VLOOKUP($A5,#REF!,28,FALSE),)</f>
        <v>0</v>
      </c>
    </row>
    <row r="6" spans="1:28" x14ac:dyDescent="0.2">
      <c r="A6" s="8">
        <f>Data!A457</f>
        <v>0</v>
      </c>
      <c r="B6" s="9">
        <f>IFERROR(VLOOKUP($A6,#REF!,34,FALSE),)</f>
        <v>0</v>
      </c>
      <c r="C6" s="9">
        <f>IFERROR(VLOOKUP($A6,#REF!,2,FALSE),)</f>
        <v>0</v>
      </c>
      <c r="D6" s="9">
        <f>IFERROR(VLOOKUP($A6,#REF!,3,FALSE),)</f>
        <v>0</v>
      </c>
      <c r="E6" s="9">
        <f>IFERROR(VLOOKUP($A6,#REF!,4,FALSE),)</f>
        <v>0</v>
      </c>
      <c r="F6" s="9">
        <f>IFERROR(VLOOKUP($A6,#REF!,6,FALSE),)</f>
        <v>0</v>
      </c>
      <c r="G6" s="9">
        <f>IFERROR(VLOOKUP($A6,#REF!,7,FALSE),)</f>
        <v>0</v>
      </c>
      <c r="H6" s="8">
        <f>IFERROR(VLOOKUP($A6,#REF!,8,FALSE),)</f>
        <v>0</v>
      </c>
      <c r="I6" s="8">
        <f>IFERROR(VLOOKUP($A6,#REF!,9,FALSE),)</f>
        <v>0</v>
      </c>
      <c r="J6" s="8">
        <f>IFERROR(VLOOKUP($A6,#REF!,10,FALSE),)</f>
        <v>0</v>
      </c>
      <c r="K6" s="8">
        <f>IFERROR(VLOOKUP($A6,#REF!,11,FALSE),)</f>
        <v>0</v>
      </c>
      <c r="L6" s="8">
        <f>IFERROR(VLOOKUP($A6,#REF!,12,FALSE),)</f>
        <v>0</v>
      </c>
      <c r="M6" s="8">
        <f>IFERROR(VLOOKUP($A6,#REF!,13,FALSE),)</f>
        <v>0</v>
      </c>
      <c r="N6" s="8">
        <f>IFERROR(VLOOKUP($A6,#REF!,14,FALSE),)</f>
        <v>0</v>
      </c>
      <c r="O6" s="8">
        <f>IFERROR(VLOOKUP($A6,#REF!,15,FALSE),)</f>
        <v>0</v>
      </c>
      <c r="P6" s="8">
        <f>IFERROR(VLOOKUP($A6,#REF!,16,FALSE),)</f>
        <v>0</v>
      </c>
      <c r="Q6" s="8">
        <f>IFERROR(VLOOKUP($A6,#REF!,17,FALSE),)</f>
        <v>0</v>
      </c>
      <c r="R6" s="8">
        <f>IFERROR(VLOOKUP($A6,#REF!,18,FALSE),)</f>
        <v>0</v>
      </c>
      <c r="S6" s="8">
        <f>IFERROR(VLOOKUP($A6,#REF!,19,FALSE),)</f>
        <v>0</v>
      </c>
      <c r="T6" s="8">
        <f>IFERROR(VLOOKUP($A6,#REF!,20,FALSE),)</f>
        <v>0</v>
      </c>
      <c r="U6" s="8">
        <f>IFERROR(VLOOKUP($A6,#REF!,21,FALSE),)</f>
        <v>0</v>
      </c>
      <c r="V6" s="8">
        <f>IFERROR(VLOOKUP($A6,#REF!,22,FALSE),)</f>
        <v>0</v>
      </c>
      <c r="W6" s="8">
        <f>IFERROR(VLOOKUP($A6,#REF!,23,FALSE),)</f>
        <v>0</v>
      </c>
      <c r="X6" s="8">
        <f>IFERROR(VLOOKUP($A6,#REF!,24,FALSE),)</f>
        <v>0</v>
      </c>
      <c r="Y6" s="8">
        <f>IFERROR(VLOOKUP($A6,#REF!,25,FALSE),)</f>
        <v>0</v>
      </c>
      <c r="Z6" s="8">
        <f>IFERROR(VLOOKUP($A6,#REF!,26,FALSE),)</f>
        <v>0</v>
      </c>
      <c r="AA6" s="8">
        <f>IFERROR(VLOOKUP($A6,#REF!,27,FALSE),)</f>
        <v>0</v>
      </c>
      <c r="AB6" s="8">
        <f>IFERROR(VLOOKUP($A6,#REF!,28,FALSE),)</f>
        <v>0</v>
      </c>
    </row>
    <row r="7" spans="1:28" x14ac:dyDescent="0.2">
      <c r="A7" s="8">
        <f>Data!A458</f>
        <v>0</v>
      </c>
      <c r="B7" s="9">
        <f>IFERROR(VLOOKUP($A7,#REF!,34,FALSE),)</f>
        <v>0</v>
      </c>
      <c r="C7" s="9">
        <f>IFERROR(VLOOKUP($A7,#REF!,2,FALSE),)</f>
        <v>0</v>
      </c>
      <c r="D7" s="9">
        <f>IFERROR(VLOOKUP($A7,#REF!,3,FALSE),)</f>
        <v>0</v>
      </c>
      <c r="E7" s="9">
        <f>IFERROR(VLOOKUP($A7,#REF!,4,FALSE),)</f>
        <v>0</v>
      </c>
      <c r="F7" s="9">
        <f>IFERROR(VLOOKUP($A7,#REF!,6,FALSE),)</f>
        <v>0</v>
      </c>
      <c r="G7" s="9">
        <f>IFERROR(VLOOKUP($A7,#REF!,7,FALSE),)</f>
        <v>0</v>
      </c>
      <c r="H7" s="8">
        <f>IFERROR(VLOOKUP($A7,#REF!,8,FALSE),)</f>
        <v>0</v>
      </c>
      <c r="I7" s="8">
        <f>IFERROR(VLOOKUP($A7,#REF!,9,FALSE),)</f>
        <v>0</v>
      </c>
      <c r="J7" s="8">
        <f>IFERROR(VLOOKUP($A7,#REF!,10,FALSE),)</f>
        <v>0</v>
      </c>
      <c r="K7" s="8">
        <f>IFERROR(VLOOKUP($A7,#REF!,11,FALSE),)</f>
        <v>0</v>
      </c>
      <c r="L7" s="8">
        <f>IFERROR(VLOOKUP($A7,#REF!,12,FALSE),)</f>
        <v>0</v>
      </c>
      <c r="M7" s="8">
        <f>IFERROR(VLOOKUP($A7,#REF!,13,FALSE),)</f>
        <v>0</v>
      </c>
      <c r="N7" s="8">
        <f>IFERROR(VLOOKUP($A7,#REF!,14,FALSE),)</f>
        <v>0</v>
      </c>
      <c r="O7" s="8">
        <f>IFERROR(VLOOKUP($A7,#REF!,15,FALSE),)</f>
        <v>0</v>
      </c>
      <c r="P7" s="8">
        <f>IFERROR(VLOOKUP($A7,#REF!,16,FALSE),)</f>
        <v>0</v>
      </c>
      <c r="Q7" s="8">
        <f>IFERROR(VLOOKUP($A7,#REF!,17,FALSE),)</f>
        <v>0</v>
      </c>
      <c r="R7" s="8">
        <f>IFERROR(VLOOKUP($A7,#REF!,18,FALSE),)</f>
        <v>0</v>
      </c>
      <c r="S7" s="8">
        <f>IFERROR(VLOOKUP($A7,#REF!,19,FALSE),)</f>
        <v>0</v>
      </c>
      <c r="T7" s="8">
        <f>IFERROR(VLOOKUP($A7,#REF!,20,FALSE),)</f>
        <v>0</v>
      </c>
      <c r="U7" s="8">
        <f>IFERROR(VLOOKUP($A7,#REF!,21,FALSE),)</f>
        <v>0</v>
      </c>
      <c r="V7" s="8">
        <f>IFERROR(VLOOKUP($A7,#REF!,22,FALSE),)</f>
        <v>0</v>
      </c>
      <c r="W7" s="8">
        <f>IFERROR(VLOOKUP($A7,#REF!,23,FALSE),)</f>
        <v>0</v>
      </c>
      <c r="X7" s="8">
        <f>IFERROR(VLOOKUP($A7,#REF!,24,FALSE),)</f>
        <v>0</v>
      </c>
      <c r="Y7" s="8">
        <f>IFERROR(VLOOKUP($A7,#REF!,25,FALSE),)</f>
        <v>0</v>
      </c>
      <c r="Z7" s="8">
        <f>IFERROR(VLOOKUP($A7,#REF!,26,FALSE),)</f>
        <v>0</v>
      </c>
      <c r="AA7" s="8">
        <f>IFERROR(VLOOKUP($A7,#REF!,27,FALSE),)</f>
        <v>0</v>
      </c>
      <c r="AB7" s="8">
        <f>IFERROR(VLOOKUP($A7,#REF!,28,FALSE),)</f>
        <v>0</v>
      </c>
    </row>
    <row r="8" spans="1:28" x14ac:dyDescent="0.2">
      <c r="A8" s="8">
        <f>Data!A459</f>
        <v>0</v>
      </c>
      <c r="B8" s="9">
        <f>IFERROR(VLOOKUP($A8,#REF!,34,FALSE),)</f>
        <v>0</v>
      </c>
      <c r="C8" s="9">
        <f>IFERROR(VLOOKUP($A8,#REF!,2,FALSE),)</f>
        <v>0</v>
      </c>
      <c r="D8" s="9">
        <f>IFERROR(VLOOKUP($A8,#REF!,3,FALSE),)</f>
        <v>0</v>
      </c>
      <c r="E8" s="9">
        <f>IFERROR(VLOOKUP($A8,#REF!,4,FALSE),)</f>
        <v>0</v>
      </c>
      <c r="F8" s="9">
        <f>IFERROR(VLOOKUP($A8,#REF!,6,FALSE),)</f>
        <v>0</v>
      </c>
      <c r="G8" s="9">
        <f>IFERROR(VLOOKUP($A8,#REF!,7,FALSE),)</f>
        <v>0</v>
      </c>
      <c r="H8" s="8">
        <f>IFERROR(VLOOKUP($A8,#REF!,8,FALSE),)</f>
        <v>0</v>
      </c>
      <c r="I8" s="8">
        <f>IFERROR(VLOOKUP($A8,#REF!,9,FALSE),)</f>
        <v>0</v>
      </c>
      <c r="J8" s="8">
        <f>IFERROR(VLOOKUP($A8,#REF!,10,FALSE),)</f>
        <v>0</v>
      </c>
      <c r="K8" s="8">
        <f>IFERROR(VLOOKUP($A8,#REF!,11,FALSE),)</f>
        <v>0</v>
      </c>
      <c r="L8" s="8">
        <f>IFERROR(VLOOKUP($A8,#REF!,12,FALSE),)</f>
        <v>0</v>
      </c>
      <c r="M8" s="8">
        <f>IFERROR(VLOOKUP($A8,#REF!,13,FALSE),)</f>
        <v>0</v>
      </c>
      <c r="N8" s="8">
        <f>IFERROR(VLOOKUP($A8,#REF!,14,FALSE),)</f>
        <v>0</v>
      </c>
      <c r="O8" s="8">
        <f>IFERROR(VLOOKUP($A8,#REF!,15,FALSE),)</f>
        <v>0</v>
      </c>
      <c r="P8" s="8">
        <f>IFERROR(VLOOKUP($A8,#REF!,16,FALSE),)</f>
        <v>0</v>
      </c>
      <c r="Q8" s="8">
        <f>IFERROR(VLOOKUP($A8,#REF!,17,FALSE),)</f>
        <v>0</v>
      </c>
      <c r="R8" s="8">
        <f>IFERROR(VLOOKUP($A8,#REF!,18,FALSE),)</f>
        <v>0</v>
      </c>
      <c r="S8" s="8">
        <f>IFERROR(VLOOKUP($A8,#REF!,19,FALSE),)</f>
        <v>0</v>
      </c>
      <c r="T8" s="8">
        <f>IFERROR(VLOOKUP($A8,#REF!,20,FALSE),)</f>
        <v>0</v>
      </c>
      <c r="U8" s="8">
        <f>IFERROR(VLOOKUP($A8,#REF!,21,FALSE),)</f>
        <v>0</v>
      </c>
      <c r="V8" s="8">
        <f>IFERROR(VLOOKUP($A8,#REF!,22,FALSE),)</f>
        <v>0</v>
      </c>
      <c r="W8" s="8">
        <f>IFERROR(VLOOKUP($A8,#REF!,23,FALSE),)</f>
        <v>0</v>
      </c>
      <c r="X8" s="8">
        <f>IFERROR(VLOOKUP($A8,#REF!,24,FALSE),)</f>
        <v>0</v>
      </c>
      <c r="Y8" s="8">
        <f>IFERROR(VLOOKUP($A8,#REF!,25,FALSE),)</f>
        <v>0</v>
      </c>
      <c r="Z8" s="8">
        <f>IFERROR(VLOOKUP($A8,#REF!,26,FALSE),)</f>
        <v>0</v>
      </c>
      <c r="AA8" s="8">
        <f>IFERROR(VLOOKUP($A8,#REF!,27,FALSE),)</f>
        <v>0</v>
      </c>
      <c r="AB8" s="8">
        <f>IFERROR(VLOOKUP($A8,#REF!,28,FALSE),)</f>
        <v>0</v>
      </c>
    </row>
    <row r="9" spans="1:28" x14ac:dyDescent="0.2">
      <c r="A9" s="8">
        <f>Data!A460</f>
        <v>0</v>
      </c>
      <c r="B9" s="9">
        <f>IFERROR(VLOOKUP($A9,#REF!,34,FALSE),)</f>
        <v>0</v>
      </c>
      <c r="C9" s="9">
        <f>IFERROR(VLOOKUP($A9,#REF!,2,FALSE),)</f>
        <v>0</v>
      </c>
      <c r="D9" s="9">
        <f>IFERROR(VLOOKUP($A9,#REF!,3,FALSE),)</f>
        <v>0</v>
      </c>
      <c r="E9" s="9">
        <f>IFERROR(VLOOKUP($A9,#REF!,4,FALSE),)</f>
        <v>0</v>
      </c>
      <c r="F9" s="9">
        <f>IFERROR(VLOOKUP($A9,#REF!,6,FALSE),)</f>
        <v>0</v>
      </c>
      <c r="G9" s="9">
        <f>IFERROR(VLOOKUP($A9,#REF!,7,FALSE),)</f>
        <v>0</v>
      </c>
      <c r="H9" s="8">
        <f>IFERROR(VLOOKUP($A9,#REF!,8,FALSE),)</f>
        <v>0</v>
      </c>
      <c r="I9" s="8">
        <f>IFERROR(VLOOKUP($A9,#REF!,9,FALSE),)</f>
        <v>0</v>
      </c>
      <c r="J9" s="8">
        <f>IFERROR(VLOOKUP($A9,#REF!,10,FALSE),)</f>
        <v>0</v>
      </c>
      <c r="K9" s="8">
        <f>IFERROR(VLOOKUP($A9,#REF!,11,FALSE),)</f>
        <v>0</v>
      </c>
      <c r="L9" s="8">
        <f>IFERROR(VLOOKUP($A9,#REF!,12,FALSE),)</f>
        <v>0</v>
      </c>
      <c r="M9" s="8">
        <f>IFERROR(VLOOKUP($A9,#REF!,13,FALSE),)</f>
        <v>0</v>
      </c>
      <c r="N9" s="8">
        <f>IFERROR(VLOOKUP($A9,#REF!,14,FALSE),)</f>
        <v>0</v>
      </c>
      <c r="O9" s="8">
        <f>IFERROR(VLOOKUP($A9,#REF!,15,FALSE),)</f>
        <v>0</v>
      </c>
      <c r="P9" s="8">
        <f>IFERROR(VLOOKUP($A9,#REF!,16,FALSE),)</f>
        <v>0</v>
      </c>
      <c r="Q9" s="8">
        <f>IFERROR(VLOOKUP($A9,#REF!,17,FALSE),)</f>
        <v>0</v>
      </c>
      <c r="R9" s="8">
        <f>IFERROR(VLOOKUP($A9,#REF!,18,FALSE),)</f>
        <v>0</v>
      </c>
      <c r="S9" s="8">
        <f>IFERROR(VLOOKUP($A9,#REF!,19,FALSE),)</f>
        <v>0</v>
      </c>
      <c r="T9" s="8">
        <f>IFERROR(VLOOKUP($A9,#REF!,20,FALSE),)</f>
        <v>0</v>
      </c>
      <c r="U9" s="8">
        <f>IFERROR(VLOOKUP($A9,#REF!,21,FALSE),)</f>
        <v>0</v>
      </c>
      <c r="V9" s="8">
        <f>IFERROR(VLOOKUP($A9,#REF!,22,FALSE),)</f>
        <v>0</v>
      </c>
      <c r="W9" s="8">
        <f>IFERROR(VLOOKUP($A9,#REF!,23,FALSE),)</f>
        <v>0</v>
      </c>
      <c r="X9" s="8">
        <f>IFERROR(VLOOKUP($A9,#REF!,24,FALSE),)</f>
        <v>0</v>
      </c>
      <c r="Y9" s="8">
        <f>IFERROR(VLOOKUP($A9,#REF!,25,FALSE),)</f>
        <v>0</v>
      </c>
      <c r="Z9" s="8">
        <f>IFERROR(VLOOKUP($A9,#REF!,26,FALSE),)</f>
        <v>0</v>
      </c>
      <c r="AA9" s="8">
        <f>IFERROR(VLOOKUP($A9,#REF!,27,FALSE),)</f>
        <v>0</v>
      </c>
      <c r="AB9" s="8">
        <f>IFERROR(VLOOKUP($A9,#REF!,28,FALSE),)</f>
        <v>0</v>
      </c>
    </row>
    <row r="10" spans="1:28" x14ac:dyDescent="0.2">
      <c r="A10" s="8">
        <f>Data!A461</f>
        <v>0</v>
      </c>
      <c r="B10" s="9">
        <f>IFERROR(VLOOKUP($A10,#REF!,34,FALSE),)</f>
        <v>0</v>
      </c>
      <c r="C10" s="9">
        <f>IFERROR(VLOOKUP($A10,#REF!,2,FALSE),)</f>
        <v>0</v>
      </c>
      <c r="D10" s="9">
        <f>IFERROR(VLOOKUP($A10,#REF!,3,FALSE),)</f>
        <v>0</v>
      </c>
      <c r="E10" s="9">
        <f>IFERROR(VLOOKUP($A10,#REF!,4,FALSE),)</f>
        <v>0</v>
      </c>
      <c r="F10" s="9">
        <f>IFERROR(VLOOKUP($A10,#REF!,6,FALSE),)</f>
        <v>0</v>
      </c>
      <c r="G10" s="9">
        <f>IFERROR(VLOOKUP($A10,#REF!,7,FALSE),)</f>
        <v>0</v>
      </c>
      <c r="H10" s="8">
        <f>IFERROR(VLOOKUP($A10,#REF!,8,FALSE),)</f>
        <v>0</v>
      </c>
      <c r="I10" s="8">
        <f>IFERROR(VLOOKUP($A10,#REF!,9,FALSE),)</f>
        <v>0</v>
      </c>
      <c r="J10" s="8">
        <f>IFERROR(VLOOKUP($A10,#REF!,10,FALSE),)</f>
        <v>0</v>
      </c>
      <c r="K10" s="8">
        <f>IFERROR(VLOOKUP($A10,#REF!,11,FALSE),)</f>
        <v>0</v>
      </c>
      <c r="L10" s="8">
        <f>IFERROR(VLOOKUP($A10,#REF!,12,FALSE),)</f>
        <v>0</v>
      </c>
      <c r="M10" s="8">
        <f>IFERROR(VLOOKUP($A10,#REF!,13,FALSE),)</f>
        <v>0</v>
      </c>
      <c r="N10" s="8">
        <f>IFERROR(VLOOKUP($A10,#REF!,14,FALSE),)</f>
        <v>0</v>
      </c>
      <c r="O10" s="8">
        <f>IFERROR(VLOOKUP($A10,#REF!,15,FALSE),)</f>
        <v>0</v>
      </c>
      <c r="P10" s="8">
        <f>IFERROR(VLOOKUP($A10,#REF!,16,FALSE),)</f>
        <v>0</v>
      </c>
      <c r="Q10" s="8">
        <f>IFERROR(VLOOKUP($A10,#REF!,17,FALSE),)</f>
        <v>0</v>
      </c>
      <c r="R10" s="8">
        <f>IFERROR(VLOOKUP($A10,#REF!,18,FALSE),)</f>
        <v>0</v>
      </c>
      <c r="S10" s="8">
        <f>IFERROR(VLOOKUP($A10,#REF!,19,FALSE),)</f>
        <v>0</v>
      </c>
      <c r="T10" s="8">
        <f>IFERROR(VLOOKUP($A10,#REF!,20,FALSE),)</f>
        <v>0</v>
      </c>
      <c r="U10" s="8">
        <f>IFERROR(VLOOKUP($A10,#REF!,21,FALSE),)</f>
        <v>0</v>
      </c>
      <c r="V10" s="8">
        <f>IFERROR(VLOOKUP($A10,#REF!,22,FALSE),)</f>
        <v>0</v>
      </c>
      <c r="W10" s="8">
        <f>IFERROR(VLOOKUP($A10,#REF!,23,FALSE),)</f>
        <v>0</v>
      </c>
      <c r="X10" s="8">
        <f>IFERROR(VLOOKUP($A10,#REF!,24,FALSE),)</f>
        <v>0</v>
      </c>
      <c r="Y10" s="8">
        <f>IFERROR(VLOOKUP($A10,#REF!,25,FALSE),)</f>
        <v>0</v>
      </c>
      <c r="Z10" s="8">
        <f>IFERROR(VLOOKUP($A10,#REF!,26,FALSE),)</f>
        <v>0</v>
      </c>
      <c r="AA10" s="8">
        <f>IFERROR(VLOOKUP($A10,#REF!,27,FALSE),)</f>
        <v>0</v>
      </c>
      <c r="AB10" s="8">
        <f>IFERROR(VLOOKUP($A10,#REF!,28,FALSE),)</f>
        <v>0</v>
      </c>
    </row>
    <row r="11" spans="1:28" x14ac:dyDescent="0.2">
      <c r="A11" s="8">
        <f>Data!A462</f>
        <v>0</v>
      </c>
      <c r="B11" s="9">
        <f>IFERROR(VLOOKUP($A11,#REF!,34,FALSE),)</f>
        <v>0</v>
      </c>
      <c r="C11" s="9">
        <f>IFERROR(VLOOKUP($A11,#REF!,2,FALSE),)</f>
        <v>0</v>
      </c>
      <c r="D11" s="9">
        <f>IFERROR(VLOOKUP($A11,#REF!,3,FALSE),)</f>
        <v>0</v>
      </c>
      <c r="E11" s="9">
        <f>IFERROR(VLOOKUP($A11,#REF!,4,FALSE),)</f>
        <v>0</v>
      </c>
      <c r="F11" s="9">
        <f>IFERROR(VLOOKUP($A11,#REF!,6,FALSE),)</f>
        <v>0</v>
      </c>
      <c r="G11" s="9">
        <f>IFERROR(VLOOKUP($A11,#REF!,7,FALSE),)</f>
        <v>0</v>
      </c>
      <c r="H11" s="8">
        <f>IFERROR(VLOOKUP($A11,#REF!,8,FALSE),)</f>
        <v>0</v>
      </c>
      <c r="I11" s="8">
        <f>IFERROR(VLOOKUP($A11,#REF!,9,FALSE),)</f>
        <v>0</v>
      </c>
      <c r="J11" s="8">
        <f>IFERROR(VLOOKUP($A11,#REF!,10,FALSE),)</f>
        <v>0</v>
      </c>
      <c r="K11" s="8">
        <f>IFERROR(VLOOKUP($A11,#REF!,11,FALSE),)</f>
        <v>0</v>
      </c>
      <c r="L11" s="8">
        <f>IFERROR(VLOOKUP($A11,#REF!,12,FALSE),)</f>
        <v>0</v>
      </c>
      <c r="M11" s="8">
        <f>IFERROR(VLOOKUP($A11,#REF!,13,FALSE),)</f>
        <v>0</v>
      </c>
      <c r="N11" s="8">
        <f>IFERROR(VLOOKUP($A11,#REF!,14,FALSE),)</f>
        <v>0</v>
      </c>
      <c r="O11" s="8">
        <f>IFERROR(VLOOKUP($A11,#REF!,15,FALSE),)</f>
        <v>0</v>
      </c>
      <c r="P11" s="8">
        <f>IFERROR(VLOOKUP($A11,#REF!,16,FALSE),)</f>
        <v>0</v>
      </c>
      <c r="Q11" s="8">
        <f>IFERROR(VLOOKUP($A11,#REF!,17,FALSE),)</f>
        <v>0</v>
      </c>
      <c r="R11" s="8">
        <f>IFERROR(VLOOKUP($A11,#REF!,18,FALSE),)</f>
        <v>0</v>
      </c>
      <c r="S11" s="8">
        <f>IFERROR(VLOOKUP($A11,#REF!,19,FALSE),)</f>
        <v>0</v>
      </c>
      <c r="T11" s="8">
        <f>IFERROR(VLOOKUP($A11,#REF!,20,FALSE),)</f>
        <v>0</v>
      </c>
      <c r="U11" s="8">
        <f>IFERROR(VLOOKUP($A11,#REF!,21,FALSE),)</f>
        <v>0</v>
      </c>
      <c r="V11" s="8">
        <f>IFERROR(VLOOKUP($A11,#REF!,22,FALSE),)</f>
        <v>0</v>
      </c>
      <c r="W11" s="8">
        <f>IFERROR(VLOOKUP($A11,#REF!,23,FALSE),)</f>
        <v>0</v>
      </c>
      <c r="X11" s="8">
        <f>IFERROR(VLOOKUP($A11,#REF!,24,FALSE),)</f>
        <v>0</v>
      </c>
      <c r="Y11" s="8">
        <f>IFERROR(VLOOKUP($A11,#REF!,25,FALSE),)</f>
        <v>0</v>
      </c>
      <c r="Z11" s="8">
        <f>IFERROR(VLOOKUP($A11,#REF!,26,FALSE),)</f>
        <v>0</v>
      </c>
      <c r="AA11" s="8">
        <f>IFERROR(VLOOKUP($A11,#REF!,27,FALSE),)</f>
        <v>0</v>
      </c>
      <c r="AB11" s="8">
        <f>IFERROR(VLOOKUP($A11,#REF!,28,FALSE),)</f>
        <v>0</v>
      </c>
    </row>
    <row r="12" spans="1:28" x14ac:dyDescent="0.2">
      <c r="A12" s="8">
        <f>Data!A463</f>
        <v>0</v>
      </c>
      <c r="B12" s="9">
        <f>IFERROR(VLOOKUP($A12,#REF!,34,FALSE),)</f>
        <v>0</v>
      </c>
      <c r="C12" s="9">
        <f>IFERROR(VLOOKUP($A12,#REF!,2,FALSE),)</f>
        <v>0</v>
      </c>
      <c r="D12" s="9">
        <f>IFERROR(VLOOKUP($A12,#REF!,3,FALSE),)</f>
        <v>0</v>
      </c>
      <c r="E12" s="9">
        <f>IFERROR(VLOOKUP($A12,#REF!,4,FALSE),)</f>
        <v>0</v>
      </c>
      <c r="F12" s="9">
        <f>IFERROR(VLOOKUP($A12,#REF!,6,FALSE),)</f>
        <v>0</v>
      </c>
      <c r="G12" s="9">
        <f>IFERROR(VLOOKUP($A12,#REF!,7,FALSE),)</f>
        <v>0</v>
      </c>
      <c r="H12" s="8">
        <f>IFERROR(VLOOKUP($A12,#REF!,8,FALSE),)</f>
        <v>0</v>
      </c>
      <c r="I12" s="8">
        <f>IFERROR(VLOOKUP($A12,#REF!,9,FALSE),)</f>
        <v>0</v>
      </c>
      <c r="J12" s="8">
        <f>IFERROR(VLOOKUP($A12,#REF!,10,FALSE),)</f>
        <v>0</v>
      </c>
      <c r="K12" s="8">
        <f>IFERROR(VLOOKUP($A12,#REF!,11,FALSE),)</f>
        <v>0</v>
      </c>
      <c r="L12" s="8">
        <f>IFERROR(VLOOKUP($A12,#REF!,12,FALSE),)</f>
        <v>0</v>
      </c>
      <c r="M12" s="8">
        <f>IFERROR(VLOOKUP($A12,#REF!,13,FALSE),)</f>
        <v>0</v>
      </c>
      <c r="N12" s="8">
        <f>IFERROR(VLOOKUP($A12,#REF!,14,FALSE),)</f>
        <v>0</v>
      </c>
      <c r="O12" s="8">
        <f>IFERROR(VLOOKUP($A12,#REF!,15,FALSE),)</f>
        <v>0</v>
      </c>
      <c r="P12" s="8">
        <f>IFERROR(VLOOKUP($A12,#REF!,16,FALSE),)</f>
        <v>0</v>
      </c>
      <c r="Q12" s="8">
        <f>IFERROR(VLOOKUP($A12,#REF!,17,FALSE),)</f>
        <v>0</v>
      </c>
      <c r="R12" s="8">
        <f>IFERROR(VLOOKUP($A12,#REF!,18,FALSE),)</f>
        <v>0</v>
      </c>
      <c r="S12" s="8">
        <f>IFERROR(VLOOKUP($A12,#REF!,19,FALSE),)</f>
        <v>0</v>
      </c>
      <c r="T12" s="8">
        <f>IFERROR(VLOOKUP($A12,#REF!,20,FALSE),)</f>
        <v>0</v>
      </c>
      <c r="U12" s="8">
        <f>IFERROR(VLOOKUP($A12,#REF!,21,FALSE),)</f>
        <v>0</v>
      </c>
      <c r="V12" s="8">
        <f>IFERROR(VLOOKUP($A12,#REF!,22,FALSE),)</f>
        <v>0</v>
      </c>
      <c r="W12" s="8">
        <f>IFERROR(VLOOKUP($A12,#REF!,23,FALSE),)</f>
        <v>0</v>
      </c>
      <c r="X12" s="8">
        <f>IFERROR(VLOOKUP($A12,#REF!,24,FALSE),)</f>
        <v>0</v>
      </c>
      <c r="Y12" s="8">
        <f>IFERROR(VLOOKUP($A12,#REF!,25,FALSE),)</f>
        <v>0</v>
      </c>
      <c r="Z12" s="8">
        <f>IFERROR(VLOOKUP($A12,#REF!,26,FALSE),)</f>
        <v>0</v>
      </c>
      <c r="AA12" s="8">
        <f>IFERROR(VLOOKUP($A12,#REF!,27,FALSE),)</f>
        <v>0</v>
      </c>
      <c r="AB12" s="8">
        <f>IFERROR(VLOOKUP($A12,#REF!,28,FALSE),)</f>
        <v>0</v>
      </c>
    </row>
    <row r="13" spans="1:28" x14ac:dyDescent="0.2">
      <c r="A13" s="8">
        <f>Data!A464</f>
        <v>0</v>
      </c>
      <c r="B13" s="9">
        <f>IFERROR(VLOOKUP($A13,#REF!,34,FALSE),)</f>
        <v>0</v>
      </c>
      <c r="C13" s="9">
        <f>IFERROR(VLOOKUP($A13,#REF!,2,FALSE),)</f>
        <v>0</v>
      </c>
      <c r="D13" s="9">
        <f>IFERROR(VLOOKUP($A13,#REF!,3,FALSE),)</f>
        <v>0</v>
      </c>
      <c r="E13" s="9">
        <f>IFERROR(VLOOKUP($A13,#REF!,4,FALSE),)</f>
        <v>0</v>
      </c>
      <c r="F13" s="9">
        <f>IFERROR(VLOOKUP($A13,#REF!,6,FALSE),)</f>
        <v>0</v>
      </c>
      <c r="G13" s="9">
        <f>IFERROR(VLOOKUP($A13,#REF!,7,FALSE),)</f>
        <v>0</v>
      </c>
      <c r="H13" s="8">
        <f>IFERROR(VLOOKUP($A13,#REF!,8,FALSE),)</f>
        <v>0</v>
      </c>
      <c r="I13" s="8">
        <f>IFERROR(VLOOKUP($A13,#REF!,9,FALSE),)</f>
        <v>0</v>
      </c>
      <c r="J13" s="8">
        <f>IFERROR(VLOOKUP($A13,#REF!,10,FALSE),)</f>
        <v>0</v>
      </c>
      <c r="K13" s="8">
        <f>IFERROR(VLOOKUP($A13,#REF!,11,FALSE),)</f>
        <v>0</v>
      </c>
      <c r="L13" s="8">
        <f>IFERROR(VLOOKUP($A13,#REF!,12,FALSE),)</f>
        <v>0</v>
      </c>
      <c r="M13" s="8">
        <f>IFERROR(VLOOKUP($A13,#REF!,13,FALSE),)</f>
        <v>0</v>
      </c>
      <c r="N13" s="8">
        <f>IFERROR(VLOOKUP($A13,#REF!,14,FALSE),)</f>
        <v>0</v>
      </c>
      <c r="O13" s="8">
        <f>IFERROR(VLOOKUP($A13,#REF!,15,FALSE),)</f>
        <v>0</v>
      </c>
      <c r="P13" s="8">
        <f>IFERROR(VLOOKUP($A13,#REF!,16,FALSE),)</f>
        <v>0</v>
      </c>
      <c r="Q13" s="8">
        <f>IFERROR(VLOOKUP($A13,#REF!,17,FALSE),)</f>
        <v>0</v>
      </c>
      <c r="R13" s="8">
        <f>IFERROR(VLOOKUP($A13,#REF!,18,FALSE),)</f>
        <v>0</v>
      </c>
      <c r="S13" s="8">
        <f>IFERROR(VLOOKUP($A13,#REF!,19,FALSE),)</f>
        <v>0</v>
      </c>
      <c r="T13" s="8">
        <f>IFERROR(VLOOKUP($A13,#REF!,20,FALSE),)</f>
        <v>0</v>
      </c>
      <c r="U13" s="8">
        <f>IFERROR(VLOOKUP($A13,#REF!,21,FALSE),)</f>
        <v>0</v>
      </c>
      <c r="V13" s="8">
        <f>IFERROR(VLOOKUP($A13,#REF!,22,FALSE),)</f>
        <v>0</v>
      </c>
      <c r="W13" s="8">
        <f>IFERROR(VLOOKUP($A13,#REF!,23,FALSE),)</f>
        <v>0</v>
      </c>
      <c r="X13" s="8">
        <f>IFERROR(VLOOKUP($A13,#REF!,24,FALSE),)</f>
        <v>0</v>
      </c>
      <c r="Y13" s="8">
        <f>IFERROR(VLOOKUP($A13,#REF!,25,FALSE),)</f>
        <v>0</v>
      </c>
      <c r="Z13" s="8">
        <f>IFERROR(VLOOKUP($A13,#REF!,26,FALSE),)</f>
        <v>0</v>
      </c>
      <c r="AA13" s="8">
        <f>IFERROR(VLOOKUP($A13,#REF!,27,FALSE),)</f>
        <v>0</v>
      </c>
      <c r="AB13" s="8">
        <f>IFERROR(VLOOKUP($A13,#REF!,28,FALSE),)</f>
        <v>0</v>
      </c>
    </row>
    <row r="14" spans="1:28" x14ac:dyDescent="0.2">
      <c r="A14" s="10"/>
    </row>
    <row r="17" spans="21:21" x14ac:dyDescent="0.2">
      <c r="U17" s="1"/>
    </row>
    <row r="18" spans="21:21" x14ac:dyDescent="0.2">
      <c r="U18" s="23"/>
    </row>
    <row r="19" spans="21:21" x14ac:dyDescent="0.2">
      <c r="U19" s="23"/>
    </row>
  </sheetData>
  <pageMargins left="0.7" right="0.7" top="0.75" bottom="0.75" header="0.3" footer="0.3"/>
  <pageSetup scale="87" orientation="landscape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168F5-1594-4AC5-A387-3979185591E9}">
  <sheetPr>
    <tabColor rgb="FFAA72D4"/>
    <pageSetUpPr fitToPage="1"/>
  </sheetPr>
  <dimension ref="A1:AB19"/>
  <sheetViews>
    <sheetView workbookViewId="0"/>
  </sheetViews>
  <sheetFormatPr defaultColWidth="9.14453125" defaultRowHeight="15" x14ac:dyDescent="0.2"/>
  <cols>
    <col min="1" max="5" width="8.47265625" customWidth="1"/>
    <col min="6" max="6" width="11.703125" bestFit="1" customWidth="1"/>
    <col min="7" max="7" width="16.6796875" bestFit="1" customWidth="1"/>
    <col min="8" max="8" width="12.23828125" bestFit="1" customWidth="1"/>
    <col min="9" max="11" width="10.22265625" customWidth="1"/>
    <col min="12" max="12" width="9.01171875" customWidth="1"/>
    <col min="13" max="15" width="10.22265625" customWidth="1"/>
    <col min="16" max="16" width="9.01171875" customWidth="1"/>
    <col min="17" max="17" width="9.68359375" customWidth="1"/>
    <col min="18" max="20" width="10.22265625" customWidth="1"/>
    <col min="21" max="21" width="9.68359375" customWidth="1"/>
    <col min="22" max="24" width="10.22265625" customWidth="1"/>
    <col min="25" max="25" width="9.01171875" customWidth="1"/>
    <col min="26" max="28" width="10.22265625" customWidth="1"/>
  </cols>
  <sheetData>
    <row r="1" spans="1:28" ht="19.5" thickBot="1" x14ac:dyDescent="0.3">
      <c r="A1" s="7">
        <f>E4</f>
        <v>0</v>
      </c>
      <c r="B1" s="6"/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0.35499999999999998</v>
      </c>
      <c r="C3" s="12"/>
      <c r="D3" s="14"/>
      <c r="E3" s="12"/>
      <c r="F3" s="12"/>
      <c r="G3" s="12"/>
      <c r="H3" s="11">
        <f>'Rain Totals'!H8</f>
        <v>0.08</v>
      </c>
      <c r="I3" s="11">
        <f>'Rain Totals'!I8</f>
        <v>0</v>
      </c>
      <c r="J3" s="11">
        <f>'Rain Totals'!J8</f>
        <v>7.0000000000000007E-2</v>
      </c>
      <c r="K3" s="11">
        <f>'Rain Totals'!K8</f>
        <v>0.16999999999999998</v>
      </c>
      <c r="L3" s="11">
        <f>'Rain Totals'!L8</f>
        <v>3.5000000000000003E-2</v>
      </c>
      <c r="M3" s="11">
        <f>'Rain Totals'!M8</f>
        <v>0</v>
      </c>
      <c r="N3" s="11">
        <f>'Rain Totals'!N8</f>
        <v>0</v>
      </c>
      <c r="O3" s="11">
        <f>'Rain Totals'!O8</f>
        <v>0</v>
      </c>
      <c r="P3" s="11">
        <f>'Rain Totals'!P8</f>
        <v>0</v>
      </c>
      <c r="Q3" s="11">
        <f>'Rain Totals'!Q8</f>
        <v>0</v>
      </c>
      <c r="R3" s="11">
        <f>'Rain Totals'!R8</f>
        <v>0</v>
      </c>
      <c r="S3" s="11">
        <f>'Rain Totals'!S8</f>
        <v>0</v>
      </c>
      <c r="T3" s="11">
        <f>'Rain Totals'!T8</f>
        <v>0</v>
      </c>
      <c r="U3" s="11">
        <f>'Rain Totals'!U8</f>
        <v>0</v>
      </c>
      <c r="V3" s="11">
        <f>'Rain Totals'!V8</f>
        <v>0</v>
      </c>
      <c r="W3" s="11">
        <f>'Rain Totals'!W8</f>
        <v>0</v>
      </c>
      <c r="X3" s="11">
        <f>'Rain Totals'!X8</f>
        <v>0</v>
      </c>
      <c r="Y3" s="11">
        <f>'Rain Totals'!Y8</f>
        <v>0</v>
      </c>
      <c r="Z3" s="11">
        <f>'Rain Totals'!Z8</f>
        <v>0</v>
      </c>
      <c r="AA3" s="11">
        <f>'Rain Totals'!AA8</f>
        <v>0</v>
      </c>
      <c r="AB3" s="11">
        <f>'Rain Totals'!AB8</f>
        <v>0</v>
      </c>
    </row>
    <row r="4" spans="1:28" x14ac:dyDescent="0.2">
      <c r="A4" s="8" t="str">
        <f>Data!A465</f>
        <v>.ET 46</v>
      </c>
      <c r="B4" s="9">
        <f>IFERROR(VLOOKUP($A4,#REF!,34,FALSE),)</f>
        <v>0</v>
      </c>
      <c r="C4" s="9">
        <f>IFERROR(VLOOKUP($A4,#REF!,2,FALSE),)</f>
        <v>0</v>
      </c>
      <c r="D4" s="9">
        <f>IFERROR(VLOOKUP($A4,#REF!,3,FALSE),)</f>
        <v>0</v>
      </c>
      <c r="E4" s="9">
        <f>IFERROR(VLOOKUP($A4,#REF!,4,FALSE),)</f>
        <v>0</v>
      </c>
      <c r="F4" s="9">
        <f>IFERROR(VLOOKUP($A4,#REF!,6,FALSE),)</f>
        <v>0</v>
      </c>
      <c r="G4" s="9">
        <f>IFERROR(VLOOKUP($A4,#REF!,7,FALSE),)</f>
        <v>0</v>
      </c>
      <c r="H4" s="8">
        <f>IFERROR(VLOOKUP($A4,#REF!,8,FALSE),)</f>
        <v>0</v>
      </c>
      <c r="I4" s="8">
        <f>IFERROR(VLOOKUP($A4,#REF!,9,FALSE),)</f>
        <v>0</v>
      </c>
      <c r="J4" s="8">
        <f>IFERROR(VLOOKUP($A4,#REF!,10,FALSE),)</f>
        <v>0</v>
      </c>
      <c r="K4" s="8">
        <f>IFERROR(VLOOKUP($A4,#REF!,11,FALSE),)</f>
        <v>0</v>
      </c>
      <c r="L4" s="8">
        <f>IFERROR(VLOOKUP($A4,#REF!,12,FALSE),)</f>
        <v>0</v>
      </c>
      <c r="M4" s="8">
        <f>IFERROR(VLOOKUP($A4,#REF!,13,FALSE),)</f>
        <v>0</v>
      </c>
      <c r="N4" s="8">
        <f>IFERROR(VLOOKUP($A4,#REF!,14,FALSE),)</f>
        <v>0</v>
      </c>
      <c r="O4" s="8">
        <f>IFERROR(VLOOKUP($A4,#REF!,15,FALSE),)</f>
        <v>0</v>
      </c>
      <c r="P4" s="8">
        <f>IFERROR(VLOOKUP($A4,#REF!,16,FALSE),)</f>
        <v>0</v>
      </c>
      <c r="Q4" s="8">
        <f>IFERROR(VLOOKUP($A4,#REF!,17,FALSE),)</f>
        <v>0</v>
      </c>
      <c r="R4" s="8">
        <f>IFERROR(VLOOKUP($A4,#REF!,18,FALSE),)</f>
        <v>0</v>
      </c>
      <c r="S4" s="8">
        <f>IFERROR(VLOOKUP($A4,#REF!,19,FALSE),)</f>
        <v>0</v>
      </c>
      <c r="T4" s="8">
        <f>IFERROR(VLOOKUP($A4,#REF!,20,FALSE),)</f>
        <v>0</v>
      </c>
      <c r="U4" s="8">
        <f>IFERROR(VLOOKUP($A4,#REF!,21,FALSE),)</f>
        <v>0</v>
      </c>
      <c r="V4" s="8">
        <f>IFERROR(VLOOKUP($A4,#REF!,22,FALSE),)</f>
        <v>0</v>
      </c>
      <c r="W4" s="8">
        <f>IFERROR(VLOOKUP($A4,#REF!,23,FALSE),)</f>
        <v>0</v>
      </c>
      <c r="X4" s="8">
        <f>IFERROR(VLOOKUP($A4,#REF!,24,FALSE),)</f>
        <v>0</v>
      </c>
      <c r="Y4" s="8">
        <f>IFERROR(VLOOKUP($A4,#REF!,25,FALSE),)</f>
        <v>0</v>
      </c>
      <c r="Z4" s="8">
        <f>IFERROR(VLOOKUP($A4,#REF!,26,FALSE),)</f>
        <v>0</v>
      </c>
      <c r="AA4" s="8">
        <f>IFERROR(VLOOKUP($A4,#REF!,27,FALSE),)</f>
        <v>0</v>
      </c>
      <c r="AB4" s="8">
        <f>IFERROR(VLOOKUP($A4,#REF!,28,FALSE),)</f>
        <v>0</v>
      </c>
    </row>
    <row r="5" spans="1:28" x14ac:dyDescent="0.2">
      <c r="A5" s="8">
        <f>Data!A466</f>
        <v>0</v>
      </c>
      <c r="B5" s="9">
        <f>IFERROR(VLOOKUP($A5,#REF!,34,FALSE),)</f>
        <v>0</v>
      </c>
      <c r="C5" s="9">
        <f>IFERROR(VLOOKUP($A5,#REF!,2,FALSE),)</f>
        <v>0</v>
      </c>
      <c r="D5" s="9">
        <f>IFERROR(VLOOKUP($A5,#REF!,3,FALSE),)</f>
        <v>0</v>
      </c>
      <c r="E5" s="9">
        <f>IFERROR(VLOOKUP($A5,#REF!,4,FALSE),)</f>
        <v>0</v>
      </c>
      <c r="F5" s="9">
        <f>IFERROR(VLOOKUP($A5,#REF!,6,FALSE),)</f>
        <v>0</v>
      </c>
      <c r="G5" s="9">
        <f>IFERROR(VLOOKUP($A5,#REF!,7,FALSE),)</f>
        <v>0</v>
      </c>
      <c r="H5" s="8">
        <f>IFERROR(VLOOKUP($A5,#REF!,8,FALSE),)</f>
        <v>0</v>
      </c>
      <c r="I5" s="8">
        <f>IFERROR(VLOOKUP($A5,#REF!,9,FALSE),)</f>
        <v>0</v>
      </c>
      <c r="J5" s="8">
        <f>IFERROR(VLOOKUP($A5,#REF!,10,FALSE),)</f>
        <v>0</v>
      </c>
      <c r="K5" s="8">
        <f>IFERROR(VLOOKUP($A5,#REF!,11,FALSE),)</f>
        <v>0</v>
      </c>
      <c r="L5" s="8">
        <f>IFERROR(VLOOKUP($A5,#REF!,12,FALSE),)</f>
        <v>0</v>
      </c>
      <c r="M5" s="8">
        <f>IFERROR(VLOOKUP($A5,#REF!,13,FALSE),)</f>
        <v>0</v>
      </c>
      <c r="N5" s="8">
        <f>IFERROR(VLOOKUP($A5,#REF!,14,FALSE),)</f>
        <v>0</v>
      </c>
      <c r="O5" s="8">
        <f>IFERROR(VLOOKUP($A5,#REF!,15,FALSE),)</f>
        <v>0</v>
      </c>
      <c r="P5" s="8">
        <f>IFERROR(VLOOKUP($A5,#REF!,16,FALSE),)</f>
        <v>0</v>
      </c>
      <c r="Q5" s="8">
        <f>IFERROR(VLOOKUP($A5,#REF!,17,FALSE),)</f>
        <v>0</v>
      </c>
      <c r="R5" s="8">
        <f>IFERROR(VLOOKUP($A5,#REF!,18,FALSE),)</f>
        <v>0</v>
      </c>
      <c r="S5" s="8">
        <f>IFERROR(VLOOKUP($A5,#REF!,19,FALSE),)</f>
        <v>0</v>
      </c>
      <c r="T5" s="8">
        <f>IFERROR(VLOOKUP($A5,#REF!,20,FALSE),)</f>
        <v>0</v>
      </c>
      <c r="U5" s="8">
        <f>IFERROR(VLOOKUP($A5,#REF!,21,FALSE),)</f>
        <v>0</v>
      </c>
      <c r="V5" s="8">
        <f>IFERROR(VLOOKUP($A5,#REF!,22,FALSE),)</f>
        <v>0</v>
      </c>
      <c r="W5" s="8">
        <f>IFERROR(VLOOKUP($A5,#REF!,23,FALSE),)</f>
        <v>0</v>
      </c>
      <c r="X5" s="8">
        <f>IFERROR(VLOOKUP($A5,#REF!,24,FALSE),)</f>
        <v>0</v>
      </c>
      <c r="Y5" s="8">
        <f>IFERROR(VLOOKUP($A5,#REF!,25,FALSE),)</f>
        <v>0</v>
      </c>
      <c r="Z5" s="8">
        <f>IFERROR(VLOOKUP($A5,#REF!,26,FALSE),)</f>
        <v>0</v>
      </c>
      <c r="AA5" s="8">
        <f>IFERROR(VLOOKUP($A5,#REF!,27,FALSE),)</f>
        <v>0</v>
      </c>
      <c r="AB5" s="8">
        <f>IFERROR(VLOOKUP($A5,#REF!,28,FALSE),)</f>
        <v>0</v>
      </c>
    </row>
    <row r="6" spans="1:28" x14ac:dyDescent="0.2">
      <c r="A6" s="8">
        <f>Data!A467</f>
        <v>0</v>
      </c>
      <c r="B6" s="9">
        <f>IFERROR(VLOOKUP($A6,#REF!,34,FALSE),)</f>
        <v>0</v>
      </c>
      <c r="C6" s="9">
        <f>IFERROR(VLOOKUP($A6,#REF!,2,FALSE),)</f>
        <v>0</v>
      </c>
      <c r="D6" s="9">
        <f>IFERROR(VLOOKUP($A6,#REF!,3,FALSE),)</f>
        <v>0</v>
      </c>
      <c r="E6" s="9">
        <f>IFERROR(VLOOKUP($A6,#REF!,4,FALSE),)</f>
        <v>0</v>
      </c>
      <c r="F6" s="9">
        <f>IFERROR(VLOOKUP($A6,#REF!,6,FALSE),)</f>
        <v>0</v>
      </c>
      <c r="G6" s="9">
        <f>IFERROR(VLOOKUP($A6,#REF!,7,FALSE),)</f>
        <v>0</v>
      </c>
      <c r="H6" s="8">
        <f>IFERROR(VLOOKUP($A6,#REF!,8,FALSE),)</f>
        <v>0</v>
      </c>
      <c r="I6" s="8">
        <f>IFERROR(VLOOKUP($A6,#REF!,9,FALSE),)</f>
        <v>0</v>
      </c>
      <c r="J6" s="8">
        <f>IFERROR(VLOOKUP($A6,#REF!,10,FALSE),)</f>
        <v>0</v>
      </c>
      <c r="K6" s="8">
        <f>IFERROR(VLOOKUP($A6,#REF!,11,FALSE),)</f>
        <v>0</v>
      </c>
      <c r="L6" s="8">
        <f>IFERROR(VLOOKUP($A6,#REF!,12,FALSE),)</f>
        <v>0</v>
      </c>
      <c r="M6" s="8">
        <f>IFERROR(VLOOKUP($A6,#REF!,13,FALSE),)</f>
        <v>0</v>
      </c>
      <c r="N6" s="8">
        <f>IFERROR(VLOOKUP($A6,#REF!,14,FALSE),)</f>
        <v>0</v>
      </c>
      <c r="O6" s="8">
        <f>IFERROR(VLOOKUP($A6,#REF!,15,FALSE),)</f>
        <v>0</v>
      </c>
      <c r="P6" s="8">
        <f>IFERROR(VLOOKUP($A6,#REF!,16,FALSE),)</f>
        <v>0</v>
      </c>
      <c r="Q6" s="8">
        <f>IFERROR(VLOOKUP($A6,#REF!,17,FALSE),)</f>
        <v>0</v>
      </c>
      <c r="R6" s="8">
        <f>IFERROR(VLOOKUP($A6,#REF!,18,FALSE),)</f>
        <v>0</v>
      </c>
      <c r="S6" s="8">
        <f>IFERROR(VLOOKUP($A6,#REF!,19,FALSE),)</f>
        <v>0</v>
      </c>
      <c r="T6" s="8">
        <f>IFERROR(VLOOKUP($A6,#REF!,20,FALSE),)</f>
        <v>0</v>
      </c>
      <c r="U6" s="8">
        <f>IFERROR(VLOOKUP($A6,#REF!,21,FALSE),)</f>
        <v>0</v>
      </c>
      <c r="V6" s="8">
        <f>IFERROR(VLOOKUP($A6,#REF!,22,FALSE),)</f>
        <v>0</v>
      </c>
      <c r="W6" s="8">
        <f>IFERROR(VLOOKUP($A6,#REF!,23,FALSE),)</f>
        <v>0</v>
      </c>
      <c r="X6" s="8">
        <f>IFERROR(VLOOKUP($A6,#REF!,24,FALSE),)</f>
        <v>0</v>
      </c>
      <c r="Y6" s="8">
        <f>IFERROR(VLOOKUP($A6,#REF!,25,FALSE),)</f>
        <v>0</v>
      </c>
      <c r="Z6" s="8">
        <f>IFERROR(VLOOKUP($A6,#REF!,26,FALSE),)</f>
        <v>0</v>
      </c>
      <c r="AA6" s="8">
        <f>IFERROR(VLOOKUP($A6,#REF!,27,FALSE),)</f>
        <v>0</v>
      </c>
      <c r="AB6" s="8">
        <f>IFERROR(VLOOKUP($A6,#REF!,28,FALSE),)</f>
        <v>0</v>
      </c>
    </row>
    <row r="7" spans="1:28" x14ac:dyDescent="0.2">
      <c r="A7" s="8">
        <f>Data!A468</f>
        <v>0</v>
      </c>
      <c r="B7" s="9">
        <f>IFERROR(VLOOKUP($A7,#REF!,34,FALSE),)</f>
        <v>0</v>
      </c>
      <c r="C7" s="9">
        <f>IFERROR(VLOOKUP($A7,#REF!,2,FALSE),)</f>
        <v>0</v>
      </c>
      <c r="D7" s="9">
        <f>IFERROR(VLOOKUP($A7,#REF!,3,FALSE),)</f>
        <v>0</v>
      </c>
      <c r="E7" s="9">
        <f>IFERROR(VLOOKUP($A7,#REF!,4,FALSE),)</f>
        <v>0</v>
      </c>
      <c r="F7" s="9">
        <f>IFERROR(VLOOKUP($A7,#REF!,6,FALSE),)</f>
        <v>0</v>
      </c>
      <c r="G7" s="9">
        <f>IFERROR(VLOOKUP($A7,#REF!,7,FALSE),)</f>
        <v>0</v>
      </c>
      <c r="H7" s="8">
        <f>IFERROR(VLOOKUP($A7,#REF!,8,FALSE),)</f>
        <v>0</v>
      </c>
      <c r="I7" s="8">
        <f>IFERROR(VLOOKUP($A7,#REF!,9,FALSE),)</f>
        <v>0</v>
      </c>
      <c r="J7" s="8">
        <f>IFERROR(VLOOKUP($A7,#REF!,10,FALSE),)</f>
        <v>0</v>
      </c>
      <c r="K7" s="8">
        <f>IFERROR(VLOOKUP($A7,#REF!,11,FALSE),)</f>
        <v>0</v>
      </c>
      <c r="L7" s="8">
        <f>IFERROR(VLOOKUP($A7,#REF!,12,FALSE),)</f>
        <v>0</v>
      </c>
      <c r="M7" s="8">
        <f>IFERROR(VLOOKUP($A7,#REF!,13,FALSE),)</f>
        <v>0</v>
      </c>
      <c r="N7" s="8">
        <f>IFERROR(VLOOKUP($A7,#REF!,14,FALSE),)</f>
        <v>0</v>
      </c>
      <c r="O7" s="8">
        <f>IFERROR(VLOOKUP($A7,#REF!,15,FALSE),)</f>
        <v>0</v>
      </c>
      <c r="P7" s="8">
        <f>IFERROR(VLOOKUP($A7,#REF!,16,FALSE),)</f>
        <v>0</v>
      </c>
      <c r="Q7" s="8">
        <f>IFERROR(VLOOKUP($A7,#REF!,17,FALSE),)</f>
        <v>0</v>
      </c>
      <c r="R7" s="8">
        <f>IFERROR(VLOOKUP($A7,#REF!,18,FALSE),)</f>
        <v>0</v>
      </c>
      <c r="S7" s="8">
        <f>IFERROR(VLOOKUP($A7,#REF!,19,FALSE),)</f>
        <v>0</v>
      </c>
      <c r="T7" s="8">
        <f>IFERROR(VLOOKUP($A7,#REF!,20,FALSE),)</f>
        <v>0</v>
      </c>
      <c r="U7" s="8">
        <f>IFERROR(VLOOKUP($A7,#REF!,21,FALSE),)</f>
        <v>0</v>
      </c>
      <c r="V7" s="8">
        <f>IFERROR(VLOOKUP($A7,#REF!,22,FALSE),)</f>
        <v>0</v>
      </c>
      <c r="W7" s="8">
        <f>IFERROR(VLOOKUP($A7,#REF!,23,FALSE),)</f>
        <v>0</v>
      </c>
      <c r="X7" s="8">
        <f>IFERROR(VLOOKUP($A7,#REF!,24,FALSE),)</f>
        <v>0</v>
      </c>
      <c r="Y7" s="8">
        <f>IFERROR(VLOOKUP($A7,#REF!,25,FALSE),)</f>
        <v>0</v>
      </c>
      <c r="Z7" s="8">
        <f>IFERROR(VLOOKUP($A7,#REF!,26,FALSE),)</f>
        <v>0</v>
      </c>
      <c r="AA7" s="8">
        <f>IFERROR(VLOOKUP($A7,#REF!,27,FALSE),)</f>
        <v>0</v>
      </c>
      <c r="AB7" s="8">
        <f>IFERROR(VLOOKUP($A7,#REF!,28,FALSE),)</f>
        <v>0</v>
      </c>
    </row>
    <row r="8" spans="1:28" x14ac:dyDescent="0.2">
      <c r="A8" s="8">
        <f>Data!A469</f>
        <v>0</v>
      </c>
      <c r="B8" s="9">
        <f>IFERROR(VLOOKUP($A8,#REF!,34,FALSE),)</f>
        <v>0</v>
      </c>
      <c r="C8" s="9">
        <f>IFERROR(VLOOKUP($A8,#REF!,2,FALSE),)</f>
        <v>0</v>
      </c>
      <c r="D8" s="9">
        <f>IFERROR(VLOOKUP($A8,#REF!,3,FALSE),)</f>
        <v>0</v>
      </c>
      <c r="E8" s="9">
        <f>IFERROR(VLOOKUP($A8,#REF!,4,FALSE),)</f>
        <v>0</v>
      </c>
      <c r="F8" s="9">
        <f>IFERROR(VLOOKUP($A8,#REF!,6,FALSE),)</f>
        <v>0</v>
      </c>
      <c r="G8" s="9">
        <f>IFERROR(VLOOKUP($A8,#REF!,7,FALSE),)</f>
        <v>0</v>
      </c>
      <c r="H8" s="8">
        <f>IFERROR(VLOOKUP($A8,#REF!,8,FALSE),)</f>
        <v>0</v>
      </c>
      <c r="I8" s="8">
        <f>IFERROR(VLOOKUP($A8,#REF!,9,FALSE),)</f>
        <v>0</v>
      </c>
      <c r="J8" s="8">
        <f>IFERROR(VLOOKUP($A8,#REF!,10,FALSE),)</f>
        <v>0</v>
      </c>
      <c r="K8" s="8">
        <f>IFERROR(VLOOKUP($A8,#REF!,11,FALSE),)</f>
        <v>0</v>
      </c>
      <c r="L8" s="8">
        <f>IFERROR(VLOOKUP($A8,#REF!,12,FALSE),)</f>
        <v>0</v>
      </c>
      <c r="M8" s="8">
        <f>IFERROR(VLOOKUP($A8,#REF!,13,FALSE),)</f>
        <v>0</v>
      </c>
      <c r="N8" s="8">
        <f>IFERROR(VLOOKUP($A8,#REF!,14,FALSE),)</f>
        <v>0</v>
      </c>
      <c r="O8" s="8">
        <f>IFERROR(VLOOKUP($A8,#REF!,15,FALSE),)</f>
        <v>0</v>
      </c>
      <c r="P8" s="8">
        <f>IFERROR(VLOOKUP($A8,#REF!,16,FALSE),)</f>
        <v>0</v>
      </c>
      <c r="Q8" s="8">
        <f>IFERROR(VLOOKUP($A8,#REF!,17,FALSE),)</f>
        <v>0</v>
      </c>
      <c r="R8" s="8">
        <f>IFERROR(VLOOKUP($A8,#REF!,18,FALSE),)</f>
        <v>0</v>
      </c>
      <c r="S8" s="8">
        <f>IFERROR(VLOOKUP($A8,#REF!,19,FALSE),)</f>
        <v>0</v>
      </c>
      <c r="T8" s="8">
        <f>IFERROR(VLOOKUP($A8,#REF!,20,FALSE),)</f>
        <v>0</v>
      </c>
      <c r="U8" s="8">
        <f>IFERROR(VLOOKUP($A8,#REF!,21,FALSE),)</f>
        <v>0</v>
      </c>
      <c r="V8" s="8">
        <f>IFERROR(VLOOKUP($A8,#REF!,22,FALSE),)</f>
        <v>0</v>
      </c>
      <c r="W8" s="8">
        <f>IFERROR(VLOOKUP($A8,#REF!,23,FALSE),)</f>
        <v>0</v>
      </c>
      <c r="X8" s="8">
        <f>IFERROR(VLOOKUP($A8,#REF!,24,FALSE),)</f>
        <v>0</v>
      </c>
      <c r="Y8" s="8">
        <f>IFERROR(VLOOKUP($A8,#REF!,25,FALSE),)</f>
        <v>0</v>
      </c>
      <c r="Z8" s="8">
        <f>IFERROR(VLOOKUP($A8,#REF!,26,FALSE),)</f>
        <v>0</v>
      </c>
      <c r="AA8" s="8">
        <f>IFERROR(VLOOKUP($A8,#REF!,27,FALSE),)</f>
        <v>0</v>
      </c>
      <c r="AB8" s="8">
        <f>IFERROR(VLOOKUP($A8,#REF!,28,FALSE),)</f>
        <v>0</v>
      </c>
    </row>
    <row r="9" spans="1:28" x14ac:dyDescent="0.2">
      <c r="A9" s="8">
        <f>Data!A470</f>
        <v>0</v>
      </c>
      <c r="B9" s="9">
        <f>IFERROR(VLOOKUP($A9,#REF!,34,FALSE),)</f>
        <v>0</v>
      </c>
      <c r="C9" s="9">
        <f>IFERROR(VLOOKUP($A9,#REF!,2,FALSE),)</f>
        <v>0</v>
      </c>
      <c r="D9" s="9">
        <f>IFERROR(VLOOKUP($A9,#REF!,3,FALSE),)</f>
        <v>0</v>
      </c>
      <c r="E9" s="9">
        <f>IFERROR(VLOOKUP($A9,#REF!,4,FALSE),)</f>
        <v>0</v>
      </c>
      <c r="F9" s="9">
        <f>IFERROR(VLOOKUP($A9,#REF!,6,FALSE),)</f>
        <v>0</v>
      </c>
      <c r="G9" s="9">
        <f>IFERROR(VLOOKUP($A9,#REF!,7,FALSE),)</f>
        <v>0</v>
      </c>
      <c r="H9" s="8">
        <f>IFERROR(VLOOKUP($A9,#REF!,8,FALSE),)</f>
        <v>0</v>
      </c>
      <c r="I9" s="8">
        <f>IFERROR(VLOOKUP($A9,#REF!,9,FALSE),)</f>
        <v>0</v>
      </c>
      <c r="J9" s="8">
        <f>IFERROR(VLOOKUP($A9,#REF!,10,FALSE),)</f>
        <v>0</v>
      </c>
      <c r="K9" s="8">
        <f>IFERROR(VLOOKUP($A9,#REF!,11,FALSE),)</f>
        <v>0</v>
      </c>
      <c r="L9" s="8">
        <f>IFERROR(VLOOKUP($A9,#REF!,12,FALSE),)</f>
        <v>0</v>
      </c>
      <c r="M9" s="8">
        <f>IFERROR(VLOOKUP($A9,#REF!,13,FALSE),)</f>
        <v>0</v>
      </c>
      <c r="N9" s="8">
        <f>IFERROR(VLOOKUP($A9,#REF!,14,FALSE),)</f>
        <v>0</v>
      </c>
      <c r="O9" s="8">
        <f>IFERROR(VLOOKUP($A9,#REF!,15,FALSE),)</f>
        <v>0</v>
      </c>
      <c r="P9" s="8">
        <f>IFERROR(VLOOKUP($A9,#REF!,16,FALSE),)</f>
        <v>0</v>
      </c>
      <c r="Q9" s="8">
        <f>IFERROR(VLOOKUP($A9,#REF!,17,FALSE),)</f>
        <v>0</v>
      </c>
      <c r="R9" s="8">
        <f>IFERROR(VLOOKUP($A9,#REF!,18,FALSE),)</f>
        <v>0</v>
      </c>
      <c r="S9" s="8">
        <f>IFERROR(VLOOKUP($A9,#REF!,19,FALSE),)</f>
        <v>0</v>
      </c>
      <c r="T9" s="8">
        <f>IFERROR(VLOOKUP($A9,#REF!,20,FALSE),)</f>
        <v>0</v>
      </c>
      <c r="U9" s="8">
        <f>IFERROR(VLOOKUP($A9,#REF!,21,FALSE),)</f>
        <v>0</v>
      </c>
      <c r="V9" s="8">
        <f>IFERROR(VLOOKUP($A9,#REF!,22,FALSE),)</f>
        <v>0</v>
      </c>
      <c r="W9" s="8">
        <f>IFERROR(VLOOKUP($A9,#REF!,23,FALSE),)</f>
        <v>0</v>
      </c>
      <c r="X9" s="8">
        <f>IFERROR(VLOOKUP($A9,#REF!,24,FALSE),)</f>
        <v>0</v>
      </c>
      <c r="Y9" s="8">
        <f>IFERROR(VLOOKUP($A9,#REF!,25,FALSE),)</f>
        <v>0</v>
      </c>
      <c r="Z9" s="8">
        <f>IFERROR(VLOOKUP($A9,#REF!,26,FALSE),)</f>
        <v>0</v>
      </c>
      <c r="AA9" s="8">
        <f>IFERROR(VLOOKUP($A9,#REF!,27,FALSE),)</f>
        <v>0</v>
      </c>
      <c r="AB9" s="8">
        <f>IFERROR(VLOOKUP($A9,#REF!,28,FALSE),)</f>
        <v>0</v>
      </c>
    </row>
    <row r="10" spans="1:28" x14ac:dyDescent="0.2">
      <c r="A10" s="8">
        <f>Data!A471</f>
        <v>0</v>
      </c>
      <c r="B10" s="9">
        <f>IFERROR(VLOOKUP($A10,#REF!,34,FALSE),)</f>
        <v>0</v>
      </c>
      <c r="C10" s="9">
        <f>IFERROR(VLOOKUP($A10,#REF!,2,FALSE),)</f>
        <v>0</v>
      </c>
      <c r="D10" s="9">
        <f>IFERROR(VLOOKUP($A10,#REF!,3,FALSE),)</f>
        <v>0</v>
      </c>
      <c r="E10" s="9">
        <f>IFERROR(VLOOKUP($A10,#REF!,4,FALSE),)</f>
        <v>0</v>
      </c>
      <c r="F10" s="9">
        <f>IFERROR(VLOOKUP($A10,#REF!,6,FALSE),)</f>
        <v>0</v>
      </c>
      <c r="G10" s="9">
        <f>IFERROR(VLOOKUP($A10,#REF!,7,FALSE),)</f>
        <v>0</v>
      </c>
      <c r="H10" s="8">
        <f>IFERROR(VLOOKUP($A10,#REF!,8,FALSE),)</f>
        <v>0</v>
      </c>
      <c r="I10" s="8">
        <f>IFERROR(VLOOKUP($A10,#REF!,9,FALSE),)</f>
        <v>0</v>
      </c>
      <c r="J10" s="8">
        <f>IFERROR(VLOOKUP($A10,#REF!,10,FALSE),)</f>
        <v>0</v>
      </c>
      <c r="K10" s="8">
        <f>IFERROR(VLOOKUP($A10,#REF!,11,FALSE),)</f>
        <v>0</v>
      </c>
      <c r="L10" s="8">
        <f>IFERROR(VLOOKUP($A10,#REF!,12,FALSE),)</f>
        <v>0</v>
      </c>
      <c r="M10" s="8">
        <f>IFERROR(VLOOKUP($A10,#REF!,13,FALSE),)</f>
        <v>0</v>
      </c>
      <c r="N10" s="8">
        <f>IFERROR(VLOOKUP($A10,#REF!,14,FALSE),)</f>
        <v>0</v>
      </c>
      <c r="O10" s="8">
        <f>IFERROR(VLOOKUP($A10,#REF!,15,FALSE),)</f>
        <v>0</v>
      </c>
      <c r="P10" s="8">
        <f>IFERROR(VLOOKUP($A10,#REF!,16,FALSE),)</f>
        <v>0</v>
      </c>
      <c r="Q10" s="8">
        <f>IFERROR(VLOOKUP($A10,#REF!,17,FALSE),)</f>
        <v>0</v>
      </c>
      <c r="R10" s="8">
        <f>IFERROR(VLOOKUP($A10,#REF!,18,FALSE),)</f>
        <v>0</v>
      </c>
      <c r="S10" s="8">
        <f>IFERROR(VLOOKUP($A10,#REF!,19,FALSE),)</f>
        <v>0</v>
      </c>
      <c r="T10" s="8">
        <f>IFERROR(VLOOKUP($A10,#REF!,20,FALSE),)</f>
        <v>0</v>
      </c>
      <c r="U10" s="8">
        <f>IFERROR(VLOOKUP($A10,#REF!,21,FALSE),)</f>
        <v>0</v>
      </c>
      <c r="V10" s="8">
        <f>IFERROR(VLOOKUP($A10,#REF!,22,FALSE),)</f>
        <v>0</v>
      </c>
      <c r="W10" s="8">
        <f>IFERROR(VLOOKUP($A10,#REF!,23,FALSE),)</f>
        <v>0</v>
      </c>
      <c r="X10" s="8">
        <f>IFERROR(VLOOKUP($A10,#REF!,24,FALSE),)</f>
        <v>0</v>
      </c>
      <c r="Y10" s="8">
        <f>IFERROR(VLOOKUP($A10,#REF!,25,FALSE),)</f>
        <v>0</v>
      </c>
      <c r="Z10" s="8">
        <f>IFERROR(VLOOKUP($A10,#REF!,26,FALSE),)</f>
        <v>0</v>
      </c>
      <c r="AA10" s="8">
        <f>IFERROR(VLOOKUP($A10,#REF!,27,FALSE),)</f>
        <v>0</v>
      </c>
      <c r="AB10" s="8">
        <f>IFERROR(VLOOKUP($A10,#REF!,28,FALSE),)</f>
        <v>0</v>
      </c>
    </row>
    <row r="11" spans="1:28" x14ac:dyDescent="0.2">
      <c r="A11" s="8">
        <f>Data!A472</f>
        <v>0</v>
      </c>
      <c r="B11" s="9">
        <f>IFERROR(VLOOKUP($A11,#REF!,34,FALSE),)</f>
        <v>0</v>
      </c>
      <c r="C11" s="9">
        <f>IFERROR(VLOOKUP($A11,#REF!,2,FALSE),)</f>
        <v>0</v>
      </c>
      <c r="D11" s="9">
        <f>IFERROR(VLOOKUP($A11,#REF!,3,FALSE),)</f>
        <v>0</v>
      </c>
      <c r="E11" s="9">
        <f>IFERROR(VLOOKUP($A11,#REF!,4,FALSE),)</f>
        <v>0</v>
      </c>
      <c r="F11" s="9">
        <f>IFERROR(VLOOKUP($A11,#REF!,6,FALSE),)</f>
        <v>0</v>
      </c>
      <c r="G11" s="9">
        <f>IFERROR(VLOOKUP($A11,#REF!,7,FALSE),)</f>
        <v>0</v>
      </c>
      <c r="H11" s="8">
        <f>IFERROR(VLOOKUP($A11,#REF!,8,FALSE),)</f>
        <v>0</v>
      </c>
      <c r="I11" s="8">
        <f>IFERROR(VLOOKUP($A11,#REF!,9,FALSE),)</f>
        <v>0</v>
      </c>
      <c r="J11" s="8">
        <f>IFERROR(VLOOKUP($A11,#REF!,10,FALSE),)</f>
        <v>0</v>
      </c>
      <c r="K11" s="8">
        <f>IFERROR(VLOOKUP($A11,#REF!,11,FALSE),)</f>
        <v>0</v>
      </c>
      <c r="L11" s="8">
        <f>IFERROR(VLOOKUP($A11,#REF!,12,FALSE),)</f>
        <v>0</v>
      </c>
      <c r="M11" s="8">
        <f>IFERROR(VLOOKUP($A11,#REF!,13,FALSE),)</f>
        <v>0</v>
      </c>
      <c r="N11" s="8">
        <f>IFERROR(VLOOKUP($A11,#REF!,14,FALSE),)</f>
        <v>0</v>
      </c>
      <c r="O11" s="8">
        <f>IFERROR(VLOOKUP($A11,#REF!,15,FALSE),)</f>
        <v>0</v>
      </c>
      <c r="P11" s="8">
        <f>IFERROR(VLOOKUP($A11,#REF!,16,FALSE),)</f>
        <v>0</v>
      </c>
      <c r="Q11" s="8">
        <f>IFERROR(VLOOKUP($A11,#REF!,17,FALSE),)</f>
        <v>0</v>
      </c>
      <c r="R11" s="8">
        <f>IFERROR(VLOOKUP($A11,#REF!,18,FALSE),)</f>
        <v>0</v>
      </c>
      <c r="S11" s="8">
        <f>IFERROR(VLOOKUP($A11,#REF!,19,FALSE),)</f>
        <v>0</v>
      </c>
      <c r="T11" s="8">
        <f>IFERROR(VLOOKUP($A11,#REF!,20,FALSE),)</f>
        <v>0</v>
      </c>
      <c r="U11" s="8">
        <f>IFERROR(VLOOKUP($A11,#REF!,21,FALSE),)</f>
        <v>0</v>
      </c>
      <c r="V11" s="8">
        <f>IFERROR(VLOOKUP($A11,#REF!,22,FALSE),)</f>
        <v>0</v>
      </c>
      <c r="W11" s="8">
        <f>IFERROR(VLOOKUP($A11,#REF!,23,FALSE),)</f>
        <v>0</v>
      </c>
      <c r="X11" s="8">
        <f>IFERROR(VLOOKUP($A11,#REF!,24,FALSE),)</f>
        <v>0</v>
      </c>
      <c r="Y11" s="8">
        <f>IFERROR(VLOOKUP($A11,#REF!,25,FALSE),)</f>
        <v>0</v>
      </c>
      <c r="Z11" s="8">
        <f>IFERROR(VLOOKUP($A11,#REF!,26,FALSE),)</f>
        <v>0</v>
      </c>
      <c r="AA11" s="8">
        <f>IFERROR(VLOOKUP($A11,#REF!,27,FALSE),)</f>
        <v>0</v>
      </c>
      <c r="AB11" s="8">
        <f>IFERROR(VLOOKUP($A11,#REF!,28,FALSE),)</f>
        <v>0</v>
      </c>
    </row>
    <row r="12" spans="1:28" x14ac:dyDescent="0.2">
      <c r="A12" s="8">
        <f>Data!A473</f>
        <v>0</v>
      </c>
      <c r="B12" s="9">
        <f>IFERROR(VLOOKUP($A12,#REF!,34,FALSE),)</f>
        <v>0</v>
      </c>
      <c r="C12" s="9">
        <f>IFERROR(VLOOKUP($A12,#REF!,2,FALSE),)</f>
        <v>0</v>
      </c>
      <c r="D12" s="9">
        <f>IFERROR(VLOOKUP($A12,#REF!,3,FALSE),)</f>
        <v>0</v>
      </c>
      <c r="E12" s="9">
        <f>IFERROR(VLOOKUP($A12,#REF!,4,FALSE),)</f>
        <v>0</v>
      </c>
      <c r="F12" s="9">
        <f>IFERROR(VLOOKUP($A12,#REF!,6,FALSE),)</f>
        <v>0</v>
      </c>
      <c r="G12" s="9">
        <f>IFERROR(VLOOKUP($A12,#REF!,7,FALSE),)</f>
        <v>0</v>
      </c>
      <c r="H12" s="8">
        <f>IFERROR(VLOOKUP($A12,#REF!,8,FALSE),)</f>
        <v>0</v>
      </c>
      <c r="I12" s="8">
        <f>IFERROR(VLOOKUP($A12,#REF!,9,FALSE),)</f>
        <v>0</v>
      </c>
      <c r="J12" s="8">
        <f>IFERROR(VLOOKUP($A12,#REF!,10,FALSE),)</f>
        <v>0</v>
      </c>
      <c r="K12" s="8">
        <f>IFERROR(VLOOKUP($A12,#REF!,11,FALSE),)</f>
        <v>0</v>
      </c>
      <c r="L12" s="8">
        <f>IFERROR(VLOOKUP($A12,#REF!,12,FALSE),)</f>
        <v>0</v>
      </c>
      <c r="M12" s="8">
        <f>IFERROR(VLOOKUP($A12,#REF!,13,FALSE),)</f>
        <v>0</v>
      </c>
      <c r="N12" s="8">
        <f>IFERROR(VLOOKUP($A12,#REF!,14,FALSE),)</f>
        <v>0</v>
      </c>
      <c r="O12" s="8">
        <f>IFERROR(VLOOKUP($A12,#REF!,15,FALSE),)</f>
        <v>0</v>
      </c>
      <c r="P12" s="8">
        <f>IFERROR(VLOOKUP($A12,#REF!,16,FALSE),)</f>
        <v>0</v>
      </c>
      <c r="Q12" s="8">
        <f>IFERROR(VLOOKUP($A12,#REF!,17,FALSE),)</f>
        <v>0</v>
      </c>
      <c r="R12" s="8">
        <f>IFERROR(VLOOKUP($A12,#REF!,18,FALSE),)</f>
        <v>0</v>
      </c>
      <c r="S12" s="8">
        <f>IFERROR(VLOOKUP($A12,#REF!,19,FALSE),)</f>
        <v>0</v>
      </c>
      <c r="T12" s="8">
        <f>IFERROR(VLOOKUP($A12,#REF!,20,FALSE),)</f>
        <v>0</v>
      </c>
      <c r="U12" s="8">
        <f>IFERROR(VLOOKUP($A12,#REF!,21,FALSE),)</f>
        <v>0</v>
      </c>
      <c r="V12" s="8">
        <f>IFERROR(VLOOKUP($A12,#REF!,22,FALSE),)</f>
        <v>0</v>
      </c>
      <c r="W12" s="8">
        <f>IFERROR(VLOOKUP($A12,#REF!,23,FALSE),)</f>
        <v>0</v>
      </c>
      <c r="X12" s="8">
        <f>IFERROR(VLOOKUP($A12,#REF!,24,FALSE),)</f>
        <v>0</v>
      </c>
      <c r="Y12" s="8">
        <f>IFERROR(VLOOKUP($A12,#REF!,25,FALSE),)</f>
        <v>0</v>
      </c>
      <c r="Z12" s="8">
        <f>IFERROR(VLOOKUP($A12,#REF!,26,FALSE),)</f>
        <v>0</v>
      </c>
      <c r="AA12" s="8">
        <f>IFERROR(VLOOKUP($A12,#REF!,27,FALSE),)</f>
        <v>0</v>
      </c>
      <c r="AB12" s="8">
        <f>IFERROR(VLOOKUP($A12,#REF!,28,FALSE),)</f>
        <v>0</v>
      </c>
    </row>
    <row r="13" spans="1:28" x14ac:dyDescent="0.2">
      <c r="A13" s="8">
        <f>Data!A474</f>
        <v>0</v>
      </c>
      <c r="B13" s="9">
        <f>IFERROR(VLOOKUP($A13,#REF!,34,FALSE),)</f>
        <v>0</v>
      </c>
      <c r="C13" s="9">
        <f>IFERROR(VLOOKUP($A13,#REF!,2,FALSE),)</f>
        <v>0</v>
      </c>
      <c r="D13" s="9">
        <f>IFERROR(VLOOKUP($A13,#REF!,3,FALSE),)</f>
        <v>0</v>
      </c>
      <c r="E13" s="9">
        <f>IFERROR(VLOOKUP($A13,#REF!,4,FALSE),)</f>
        <v>0</v>
      </c>
      <c r="F13" s="9">
        <f>IFERROR(VLOOKUP($A13,#REF!,6,FALSE),)</f>
        <v>0</v>
      </c>
      <c r="G13" s="9">
        <f>IFERROR(VLOOKUP($A13,#REF!,7,FALSE),)</f>
        <v>0</v>
      </c>
      <c r="H13" s="8">
        <f>IFERROR(VLOOKUP($A13,#REF!,8,FALSE),)</f>
        <v>0</v>
      </c>
      <c r="I13" s="8">
        <f>IFERROR(VLOOKUP($A13,#REF!,9,FALSE),)</f>
        <v>0</v>
      </c>
      <c r="J13" s="8">
        <f>IFERROR(VLOOKUP($A13,#REF!,10,FALSE),)</f>
        <v>0</v>
      </c>
      <c r="K13" s="8">
        <f>IFERROR(VLOOKUP($A13,#REF!,11,FALSE),)</f>
        <v>0</v>
      </c>
      <c r="L13" s="8">
        <f>IFERROR(VLOOKUP($A13,#REF!,12,FALSE),)</f>
        <v>0</v>
      </c>
      <c r="M13" s="8">
        <f>IFERROR(VLOOKUP($A13,#REF!,13,FALSE),)</f>
        <v>0</v>
      </c>
      <c r="N13" s="8">
        <f>IFERROR(VLOOKUP($A13,#REF!,14,FALSE),)</f>
        <v>0</v>
      </c>
      <c r="O13" s="8">
        <f>IFERROR(VLOOKUP($A13,#REF!,15,FALSE),)</f>
        <v>0</v>
      </c>
      <c r="P13" s="8">
        <f>IFERROR(VLOOKUP($A13,#REF!,16,FALSE),)</f>
        <v>0</v>
      </c>
      <c r="Q13" s="8">
        <f>IFERROR(VLOOKUP($A13,#REF!,17,FALSE),)</f>
        <v>0</v>
      </c>
      <c r="R13" s="8">
        <f>IFERROR(VLOOKUP($A13,#REF!,18,FALSE),)</f>
        <v>0</v>
      </c>
      <c r="S13" s="8">
        <f>IFERROR(VLOOKUP($A13,#REF!,19,FALSE),)</f>
        <v>0</v>
      </c>
      <c r="T13" s="8">
        <f>IFERROR(VLOOKUP($A13,#REF!,20,FALSE),)</f>
        <v>0</v>
      </c>
      <c r="U13" s="8">
        <f>IFERROR(VLOOKUP($A13,#REF!,21,FALSE),)</f>
        <v>0</v>
      </c>
      <c r="V13" s="8">
        <f>IFERROR(VLOOKUP($A13,#REF!,22,FALSE),)</f>
        <v>0</v>
      </c>
      <c r="W13" s="8">
        <f>IFERROR(VLOOKUP($A13,#REF!,23,FALSE),)</f>
        <v>0</v>
      </c>
      <c r="X13" s="8">
        <f>IFERROR(VLOOKUP($A13,#REF!,24,FALSE),)</f>
        <v>0</v>
      </c>
      <c r="Y13" s="8">
        <f>IFERROR(VLOOKUP($A13,#REF!,25,FALSE),)</f>
        <v>0</v>
      </c>
      <c r="Z13" s="8">
        <f>IFERROR(VLOOKUP($A13,#REF!,26,FALSE),)</f>
        <v>0</v>
      </c>
      <c r="AA13" s="8">
        <f>IFERROR(VLOOKUP($A13,#REF!,27,FALSE),)</f>
        <v>0</v>
      </c>
      <c r="AB13" s="8">
        <f>IFERROR(VLOOKUP($A13,#REF!,28,FALSE),)</f>
        <v>0</v>
      </c>
    </row>
    <row r="14" spans="1:28" x14ac:dyDescent="0.2">
      <c r="A14" s="10"/>
    </row>
    <row r="17" spans="21:21" x14ac:dyDescent="0.2">
      <c r="U17" s="1"/>
    </row>
    <row r="18" spans="21:21" x14ac:dyDescent="0.2">
      <c r="U18" s="23"/>
    </row>
    <row r="19" spans="21:21" x14ac:dyDescent="0.2">
      <c r="U19" s="23"/>
    </row>
  </sheetData>
  <pageMargins left="0.7" right="0.7" top="0.75" bottom="0.75" header="0.3" footer="0.3"/>
  <pageSetup scale="87" orientation="landscape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9280A-1DA4-4A40-9B4F-881BE5428C24}">
  <sheetPr>
    <tabColor rgb="FFAA72D4"/>
    <pageSetUpPr fitToPage="1"/>
  </sheetPr>
  <dimension ref="A1:AB19"/>
  <sheetViews>
    <sheetView workbookViewId="0"/>
  </sheetViews>
  <sheetFormatPr defaultColWidth="9.14453125" defaultRowHeight="15" x14ac:dyDescent="0.2"/>
  <cols>
    <col min="1" max="5" width="8.47265625" customWidth="1"/>
    <col min="6" max="6" width="11.703125" bestFit="1" customWidth="1"/>
    <col min="7" max="7" width="16.6796875" bestFit="1" customWidth="1"/>
    <col min="8" max="8" width="12.23828125" bestFit="1" customWidth="1"/>
    <col min="9" max="11" width="10.22265625" customWidth="1"/>
    <col min="12" max="12" width="9.01171875" customWidth="1"/>
    <col min="13" max="15" width="10.22265625" customWidth="1"/>
    <col min="16" max="16" width="9.01171875" customWidth="1"/>
    <col min="17" max="17" width="9.68359375" customWidth="1"/>
    <col min="18" max="20" width="10.22265625" customWidth="1"/>
    <col min="21" max="21" width="9.68359375" customWidth="1"/>
    <col min="22" max="24" width="10.22265625" customWidth="1"/>
    <col min="25" max="25" width="9.01171875" customWidth="1"/>
    <col min="26" max="28" width="10.22265625" customWidth="1"/>
  </cols>
  <sheetData>
    <row r="1" spans="1:28" ht="19.5" thickBot="1" x14ac:dyDescent="0.3">
      <c r="A1" s="7">
        <f>E4</f>
        <v>0</v>
      </c>
      <c r="B1" s="6"/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0.35499999999999998</v>
      </c>
      <c r="C3" s="12"/>
      <c r="D3" s="14"/>
      <c r="E3" s="12"/>
      <c r="F3" s="12"/>
      <c r="G3" s="12"/>
      <c r="H3" s="11">
        <f>'Rain Totals'!H8</f>
        <v>0.08</v>
      </c>
      <c r="I3" s="11">
        <f>'Rain Totals'!I8</f>
        <v>0</v>
      </c>
      <c r="J3" s="11">
        <f>'Rain Totals'!J8</f>
        <v>7.0000000000000007E-2</v>
      </c>
      <c r="K3" s="11">
        <f>'Rain Totals'!K8</f>
        <v>0.16999999999999998</v>
      </c>
      <c r="L3" s="11">
        <f>'Rain Totals'!L8</f>
        <v>3.5000000000000003E-2</v>
      </c>
      <c r="M3" s="11">
        <f>'Rain Totals'!M8</f>
        <v>0</v>
      </c>
      <c r="N3" s="11">
        <f>'Rain Totals'!N8</f>
        <v>0</v>
      </c>
      <c r="O3" s="11">
        <f>'Rain Totals'!O8</f>
        <v>0</v>
      </c>
      <c r="P3" s="11">
        <f>'Rain Totals'!P8</f>
        <v>0</v>
      </c>
      <c r="Q3" s="11">
        <f>'Rain Totals'!Q8</f>
        <v>0</v>
      </c>
      <c r="R3" s="11">
        <f>'Rain Totals'!R8</f>
        <v>0</v>
      </c>
      <c r="S3" s="11">
        <f>'Rain Totals'!S8</f>
        <v>0</v>
      </c>
      <c r="T3" s="11">
        <f>'Rain Totals'!T8</f>
        <v>0</v>
      </c>
      <c r="U3" s="11">
        <f>'Rain Totals'!U8</f>
        <v>0</v>
      </c>
      <c r="V3" s="11">
        <f>'Rain Totals'!V8</f>
        <v>0</v>
      </c>
      <c r="W3" s="11">
        <f>'Rain Totals'!W8</f>
        <v>0</v>
      </c>
      <c r="X3" s="11">
        <f>'Rain Totals'!X8</f>
        <v>0</v>
      </c>
      <c r="Y3" s="11">
        <f>'Rain Totals'!Y8</f>
        <v>0</v>
      </c>
      <c r="Z3" s="11">
        <f>'Rain Totals'!Z8</f>
        <v>0</v>
      </c>
      <c r="AA3" s="11">
        <f>'Rain Totals'!AA8</f>
        <v>0</v>
      </c>
      <c r="AB3" s="11">
        <f>'Rain Totals'!AB8</f>
        <v>0</v>
      </c>
    </row>
    <row r="4" spans="1:28" x14ac:dyDescent="0.2">
      <c r="A4" s="8" t="str">
        <f>Data!A475</f>
        <v>.ET 47</v>
      </c>
      <c r="B4" s="9">
        <f>IFERROR(VLOOKUP($A4,#REF!,34,FALSE),)</f>
        <v>0</v>
      </c>
      <c r="C4" s="9">
        <f>IFERROR(VLOOKUP($A4,#REF!,2,FALSE),)</f>
        <v>0</v>
      </c>
      <c r="D4" s="9">
        <f>IFERROR(VLOOKUP($A4,#REF!,3,FALSE),)</f>
        <v>0</v>
      </c>
      <c r="E4" s="9">
        <f>IFERROR(VLOOKUP($A4,#REF!,4,FALSE),)</f>
        <v>0</v>
      </c>
      <c r="F4" s="9">
        <f>IFERROR(VLOOKUP($A4,#REF!,6,FALSE),)</f>
        <v>0</v>
      </c>
      <c r="G4" s="9">
        <f>IFERROR(VLOOKUP($A4,#REF!,7,FALSE),)</f>
        <v>0</v>
      </c>
      <c r="H4" s="8">
        <f>IFERROR(VLOOKUP($A4,#REF!,8,FALSE),)</f>
        <v>0</v>
      </c>
      <c r="I4" s="8">
        <f>IFERROR(VLOOKUP($A4,#REF!,9,FALSE),)</f>
        <v>0</v>
      </c>
      <c r="J4" s="8">
        <f>IFERROR(VLOOKUP($A4,#REF!,10,FALSE),)</f>
        <v>0</v>
      </c>
      <c r="K4" s="8">
        <f>IFERROR(VLOOKUP($A4,#REF!,11,FALSE),)</f>
        <v>0</v>
      </c>
      <c r="L4" s="8">
        <f>IFERROR(VLOOKUP($A4,#REF!,12,FALSE),)</f>
        <v>0</v>
      </c>
      <c r="M4" s="8">
        <f>IFERROR(VLOOKUP($A4,#REF!,13,FALSE),)</f>
        <v>0</v>
      </c>
      <c r="N4" s="8">
        <f>IFERROR(VLOOKUP($A4,#REF!,14,FALSE),)</f>
        <v>0</v>
      </c>
      <c r="O4" s="8">
        <f>IFERROR(VLOOKUP($A4,#REF!,15,FALSE),)</f>
        <v>0</v>
      </c>
      <c r="P4" s="8">
        <f>IFERROR(VLOOKUP($A4,#REF!,16,FALSE),)</f>
        <v>0</v>
      </c>
      <c r="Q4" s="8">
        <f>IFERROR(VLOOKUP($A4,#REF!,17,FALSE),)</f>
        <v>0</v>
      </c>
      <c r="R4" s="8">
        <f>IFERROR(VLOOKUP($A4,#REF!,18,FALSE),)</f>
        <v>0</v>
      </c>
      <c r="S4" s="8">
        <f>IFERROR(VLOOKUP($A4,#REF!,19,FALSE),)</f>
        <v>0</v>
      </c>
      <c r="T4" s="8">
        <f>IFERROR(VLOOKUP($A4,#REF!,20,FALSE),)</f>
        <v>0</v>
      </c>
      <c r="U4" s="8">
        <f>IFERROR(VLOOKUP($A4,#REF!,21,FALSE),)</f>
        <v>0</v>
      </c>
      <c r="V4" s="8">
        <f>IFERROR(VLOOKUP($A4,#REF!,22,FALSE),)</f>
        <v>0</v>
      </c>
      <c r="W4" s="8">
        <f>IFERROR(VLOOKUP($A4,#REF!,23,FALSE),)</f>
        <v>0</v>
      </c>
      <c r="X4" s="8">
        <f>IFERROR(VLOOKUP($A4,#REF!,24,FALSE),)</f>
        <v>0</v>
      </c>
      <c r="Y4" s="8">
        <f>IFERROR(VLOOKUP($A4,#REF!,25,FALSE),)</f>
        <v>0</v>
      </c>
      <c r="Z4" s="8">
        <f>IFERROR(VLOOKUP($A4,#REF!,26,FALSE),)</f>
        <v>0</v>
      </c>
      <c r="AA4" s="8">
        <f>IFERROR(VLOOKUP($A4,#REF!,27,FALSE),)</f>
        <v>0</v>
      </c>
      <c r="AB4" s="8">
        <f>IFERROR(VLOOKUP($A4,#REF!,28,FALSE),)</f>
        <v>0</v>
      </c>
    </row>
    <row r="5" spans="1:28" x14ac:dyDescent="0.2">
      <c r="A5" s="8">
        <f>Data!A476</f>
        <v>0</v>
      </c>
      <c r="B5" s="9">
        <f>IFERROR(VLOOKUP($A5,#REF!,34,FALSE),)</f>
        <v>0</v>
      </c>
      <c r="C5" s="9">
        <f>IFERROR(VLOOKUP($A5,#REF!,2,FALSE),)</f>
        <v>0</v>
      </c>
      <c r="D5" s="9">
        <f>IFERROR(VLOOKUP($A5,#REF!,3,FALSE),)</f>
        <v>0</v>
      </c>
      <c r="E5" s="9">
        <f>IFERROR(VLOOKUP($A5,#REF!,4,FALSE),)</f>
        <v>0</v>
      </c>
      <c r="F5" s="9">
        <f>IFERROR(VLOOKUP($A5,#REF!,6,FALSE),)</f>
        <v>0</v>
      </c>
      <c r="G5" s="9">
        <f>IFERROR(VLOOKUP($A5,#REF!,7,FALSE),)</f>
        <v>0</v>
      </c>
      <c r="H5" s="8">
        <f>IFERROR(VLOOKUP($A5,#REF!,8,FALSE),)</f>
        <v>0</v>
      </c>
      <c r="I5" s="8">
        <f>IFERROR(VLOOKUP($A5,#REF!,9,FALSE),)</f>
        <v>0</v>
      </c>
      <c r="J5" s="8">
        <f>IFERROR(VLOOKUP($A5,#REF!,10,FALSE),)</f>
        <v>0</v>
      </c>
      <c r="K5" s="8">
        <f>IFERROR(VLOOKUP($A5,#REF!,11,FALSE),)</f>
        <v>0</v>
      </c>
      <c r="L5" s="8">
        <f>IFERROR(VLOOKUP($A5,#REF!,12,FALSE),)</f>
        <v>0</v>
      </c>
      <c r="M5" s="8">
        <f>IFERROR(VLOOKUP($A5,#REF!,13,FALSE),)</f>
        <v>0</v>
      </c>
      <c r="N5" s="8">
        <f>IFERROR(VLOOKUP($A5,#REF!,14,FALSE),)</f>
        <v>0</v>
      </c>
      <c r="O5" s="8">
        <f>IFERROR(VLOOKUP($A5,#REF!,15,FALSE),)</f>
        <v>0</v>
      </c>
      <c r="P5" s="8">
        <f>IFERROR(VLOOKUP($A5,#REF!,16,FALSE),)</f>
        <v>0</v>
      </c>
      <c r="Q5" s="8">
        <f>IFERROR(VLOOKUP($A5,#REF!,17,FALSE),)</f>
        <v>0</v>
      </c>
      <c r="R5" s="8">
        <f>IFERROR(VLOOKUP($A5,#REF!,18,FALSE),)</f>
        <v>0</v>
      </c>
      <c r="S5" s="8">
        <f>IFERROR(VLOOKUP($A5,#REF!,19,FALSE),)</f>
        <v>0</v>
      </c>
      <c r="T5" s="8">
        <f>IFERROR(VLOOKUP($A5,#REF!,20,FALSE),)</f>
        <v>0</v>
      </c>
      <c r="U5" s="8">
        <f>IFERROR(VLOOKUP($A5,#REF!,21,FALSE),)</f>
        <v>0</v>
      </c>
      <c r="V5" s="8">
        <f>IFERROR(VLOOKUP($A5,#REF!,22,FALSE),)</f>
        <v>0</v>
      </c>
      <c r="W5" s="8">
        <f>IFERROR(VLOOKUP($A5,#REF!,23,FALSE),)</f>
        <v>0</v>
      </c>
      <c r="X5" s="8">
        <f>IFERROR(VLOOKUP($A5,#REF!,24,FALSE),)</f>
        <v>0</v>
      </c>
      <c r="Y5" s="8">
        <f>IFERROR(VLOOKUP($A5,#REF!,25,FALSE),)</f>
        <v>0</v>
      </c>
      <c r="Z5" s="8">
        <f>IFERROR(VLOOKUP($A5,#REF!,26,FALSE),)</f>
        <v>0</v>
      </c>
      <c r="AA5" s="8">
        <f>IFERROR(VLOOKUP($A5,#REF!,27,FALSE),)</f>
        <v>0</v>
      </c>
      <c r="AB5" s="8">
        <f>IFERROR(VLOOKUP($A5,#REF!,28,FALSE),)</f>
        <v>0</v>
      </c>
    </row>
    <row r="6" spans="1:28" x14ac:dyDescent="0.2">
      <c r="A6" s="8">
        <f>Data!A477</f>
        <v>0</v>
      </c>
      <c r="B6" s="9">
        <f>IFERROR(VLOOKUP($A6,#REF!,34,FALSE),)</f>
        <v>0</v>
      </c>
      <c r="C6" s="9">
        <f>IFERROR(VLOOKUP($A6,#REF!,2,FALSE),)</f>
        <v>0</v>
      </c>
      <c r="D6" s="9">
        <f>IFERROR(VLOOKUP($A6,#REF!,3,FALSE),)</f>
        <v>0</v>
      </c>
      <c r="E6" s="9">
        <f>IFERROR(VLOOKUP($A6,#REF!,4,FALSE),)</f>
        <v>0</v>
      </c>
      <c r="F6" s="9">
        <f>IFERROR(VLOOKUP($A6,#REF!,6,FALSE),)</f>
        <v>0</v>
      </c>
      <c r="G6" s="9">
        <f>IFERROR(VLOOKUP($A6,#REF!,7,FALSE),)</f>
        <v>0</v>
      </c>
      <c r="H6" s="8">
        <f>IFERROR(VLOOKUP($A6,#REF!,8,FALSE),)</f>
        <v>0</v>
      </c>
      <c r="I6" s="8">
        <f>IFERROR(VLOOKUP($A6,#REF!,9,FALSE),)</f>
        <v>0</v>
      </c>
      <c r="J6" s="8">
        <f>IFERROR(VLOOKUP($A6,#REF!,10,FALSE),)</f>
        <v>0</v>
      </c>
      <c r="K6" s="8">
        <f>IFERROR(VLOOKUP($A6,#REF!,11,FALSE),)</f>
        <v>0</v>
      </c>
      <c r="L6" s="8">
        <f>IFERROR(VLOOKUP($A6,#REF!,12,FALSE),)</f>
        <v>0</v>
      </c>
      <c r="M6" s="8">
        <f>IFERROR(VLOOKUP($A6,#REF!,13,FALSE),)</f>
        <v>0</v>
      </c>
      <c r="N6" s="8">
        <f>IFERROR(VLOOKUP($A6,#REF!,14,FALSE),)</f>
        <v>0</v>
      </c>
      <c r="O6" s="8">
        <f>IFERROR(VLOOKUP($A6,#REF!,15,FALSE),)</f>
        <v>0</v>
      </c>
      <c r="P6" s="8">
        <f>IFERROR(VLOOKUP($A6,#REF!,16,FALSE),)</f>
        <v>0</v>
      </c>
      <c r="Q6" s="8">
        <f>IFERROR(VLOOKUP($A6,#REF!,17,FALSE),)</f>
        <v>0</v>
      </c>
      <c r="R6" s="8">
        <f>IFERROR(VLOOKUP($A6,#REF!,18,FALSE),)</f>
        <v>0</v>
      </c>
      <c r="S6" s="8">
        <f>IFERROR(VLOOKUP($A6,#REF!,19,FALSE),)</f>
        <v>0</v>
      </c>
      <c r="T6" s="8">
        <f>IFERROR(VLOOKUP($A6,#REF!,20,FALSE),)</f>
        <v>0</v>
      </c>
      <c r="U6" s="8">
        <f>IFERROR(VLOOKUP($A6,#REF!,21,FALSE),)</f>
        <v>0</v>
      </c>
      <c r="V6" s="8">
        <f>IFERROR(VLOOKUP($A6,#REF!,22,FALSE),)</f>
        <v>0</v>
      </c>
      <c r="W6" s="8">
        <f>IFERROR(VLOOKUP($A6,#REF!,23,FALSE),)</f>
        <v>0</v>
      </c>
      <c r="X6" s="8">
        <f>IFERROR(VLOOKUP($A6,#REF!,24,FALSE),)</f>
        <v>0</v>
      </c>
      <c r="Y6" s="8">
        <f>IFERROR(VLOOKUP($A6,#REF!,25,FALSE),)</f>
        <v>0</v>
      </c>
      <c r="Z6" s="8">
        <f>IFERROR(VLOOKUP($A6,#REF!,26,FALSE),)</f>
        <v>0</v>
      </c>
      <c r="AA6" s="8">
        <f>IFERROR(VLOOKUP($A6,#REF!,27,FALSE),)</f>
        <v>0</v>
      </c>
      <c r="AB6" s="8">
        <f>IFERROR(VLOOKUP($A6,#REF!,28,FALSE),)</f>
        <v>0</v>
      </c>
    </row>
    <row r="7" spans="1:28" x14ac:dyDescent="0.2">
      <c r="A7" s="8">
        <f>Data!A478</f>
        <v>0</v>
      </c>
      <c r="B7" s="9">
        <f>IFERROR(VLOOKUP($A7,#REF!,34,FALSE),)</f>
        <v>0</v>
      </c>
      <c r="C7" s="9">
        <f>IFERROR(VLOOKUP($A7,#REF!,2,FALSE),)</f>
        <v>0</v>
      </c>
      <c r="D7" s="9">
        <f>IFERROR(VLOOKUP($A7,#REF!,3,FALSE),)</f>
        <v>0</v>
      </c>
      <c r="E7" s="9">
        <f>IFERROR(VLOOKUP($A7,#REF!,4,FALSE),)</f>
        <v>0</v>
      </c>
      <c r="F7" s="9">
        <f>IFERROR(VLOOKUP($A7,#REF!,6,FALSE),)</f>
        <v>0</v>
      </c>
      <c r="G7" s="9">
        <f>IFERROR(VLOOKUP($A7,#REF!,7,FALSE),)</f>
        <v>0</v>
      </c>
      <c r="H7" s="8">
        <f>IFERROR(VLOOKUP($A7,#REF!,8,FALSE),)</f>
        <v>0</v>
      </c>
      <c r="I7" s="8">
        <f>IFERROR(VLOOKUP($A7,#REF!,9,FALSE),)</f>
        <v>0</v>
      </c>
      <c r="J7" s="8">
        <f>IFERROR(VLOOKUP($A7,#REF!,10,FALSE),)</f>
        <v>0</v>
      </c>
      <c r="K7" s="8">
        <f>IFERROR(VLOOKUP($A7,#REF!,11,FALSE),)</f>
        <v>0</v>
      </c>
      <c r="L7" s="8">
        <f>IFERROR(VLOOKUP($A7,#REF!,12,FALSE),)</f>
        <v>0</v>
      </c>
      <c r="M7" s="8">
        <f>IFERROR(VLOOKUP($A7,#REF!,13,FALSE),)</f>
        <v>0</v>
      </c>
      <c r="N7" s="8">
        <f>IFERROR(VLOOKUP($A7,#REF!,14,FALSE),)</f>
        <v>0</v>
      </c>
      <c r="O7" s="8">
        <f>IFERROR(VLOOKUP($A7,#REF!,15,FALSE),)</f>
        <v>0</v>
      </c>
      <c r="P7" s="8">
        <f>IFERROR(VLOOKUP($A7,#REF!,16,FALSE),)</f>
        <v>0</v>
      </c>
      <c r="Q7" s="8">
        <f>IFERROR(VLOOKUP($A7,#REF!,17,FALSE),)</f>
        <v>0</v>
      </c>
      <c r="R7" s="8">
        <f>IFERROR(VLOOKUP($A7,#REF!,18,FALSE),)</f>
        <v>0</v>
      </c>
      <c r="S7" s="8">
        <f>IFERROR(VLOOKUP($A7,#REF!,19,FALSE),)</f>
        <v>0</v>
      </c>
      <c r="T7" s="8">
        <f>IFERROR(VLOOKUP($A7,#REF!,20,FALSE),)</f>
        <v>0</v>
      </c>
      <c r="U7" s="8">
        <f>IFERROR(VLOOKUP($A7,#REF!,21,FALSE),)</f>
        <v>0</v>
      </c>
      <c r="V7" s="8">
        <f>IFERROR(VLOOKUP($A7,#REF!,22,FALSE),)</f>
        <v>0</v>
      </c>
      <c r="W7" s="8">
        <f>IFERROR(VLOOKUP($A7,#REF!,23,FALSE),)</f>
        <v>0</v>
      </c>
      <c r="X7" s="8">
        <f>IFERROR(VLOOKUP($A7,#REF!,24,FALSE),)</f>
        <v>0</v>
      </c>
      <c r="Y7" s="8">
        <f>IFERROR(VLOOKUP($A7,#REF!,25,FALSE),)</f>
        <v>0</v>
      </c>
      <c r="Z7" s="8">
        <f>IFERROR(VLOOKUP($A7,#REF!,26,FALSE),)</f>
        <v>0</v>
      </c>
      <c r="AA7" s="8">
        <f>IFERROR(VLOOKUP($A7,#REF!,27,FALSE),)</f>
        <v>0</v>
      </c>
      <c r="AB7" s="8">
        <f>IFERROR(VLOOKUP($A7,#REF!,28,FALSE),)</f>
        <v>0</v>
      </c>
    </row>
    <row r="8" spans="1:28" x14ac:dyDescent="0.2">
      <c r="A8" s="8">
        <f>Data!A479</f>
        <v>0</v>
      </c>
      <c r="B8" s="9">
        <f>IFERROR(VLOOKUP($A8,#REF!,34,FALSE),)</f>
        <v>0</v>
      </c>
      <c r="C8" s="9">
        <f>IFERROR(VLOOKUP($A8,#REF!,2,FALSE),)</f>
        <v>0</v>
      </c>
      <c r="D8" s="9">
        <f>IFERROR(VLOOKUP($A8,#REF!,3,FALSE),)</f>
        <v>0</v>
      </c>
      <c r="E8" s="9">
        <f>IFERROR(VLOOKUP($A8,#REF!,4,FALSE),)</f>
        <v>0</v>
      </c>
      <c r="F8" s="9">
        <f>IFERROR(VLOOKUP($A8,#REF!,6,FALSE),)</f>
        <v>0</v>
      </c>
      <c r="G8" s="9">
        <f>IFERROR(VLOOKUP($A8,#REF!,7,FALSE),)</f>
        <v>0</v>
      </c>
      <c r="H8" s="8">
        <f>IFERROR(VLOOKUP($A8,#REF!,8,FALSE),)</f>
        <v>0</v>
      </c>
      <c r="I8" s="8">
        <f>IFERROR(VLOOKUP($A8,#REF!,9,FALSE),)</f>
        <v>0</v>
      </c>
      <c r="J8" s="8">
        <f>IFERROR(VLOOKUP($A8,#REF!,10,FALSE),)</f>
        <v>0</v>
      </c>
      <c r="K8" s="8">
        <f>IFERROR(VLOOKUP($A8,#REF!,11,FALSE),)</f>
        <v>0</v>
      </c>
      <c r="L8" s="8">
        <f>IFERROR(VLOOKUP($A8,#REF!,12,FALSE),)</f>
        <v>0</v>
      </c>
      <c r="M8" s="8">
        <f>IFERROR(VLOOKUP($A8,#REF!,13,FALSE),)</f>
        <v>0</v>
      </c>
      <c r="N8" s="8">
        <f>IFERROR(VLOOKUP($A8,#REF!,14,FALSE),)</f>
        <v>0</v>
      </c>
      <c r="O8" s="8">
        <f>IFERROR(VLOOKUP($A8,#REF!,15,FALSE),)</f>
        <v>0</v>
      </c>
      <c r="P8" s="8">
        <f>IFERROR(VLOOKUP($A8,#REF!,16,FALSE),)</f>
        <v>0</v>
      </c>
      <c r="Q8" s="8">
        <f>IFERROR(VLOOKUP($A8,#REF!,17,FALSE),)</f>
        <v>0</v>
      </c>
      <c r="R8" s="8">
        <f>IFERROR(VLOOKUP($A8,#REF!,18,FALSE),)</f>
        <v>0</v>
      </c>
      <c r="S8" s="8">
        <f>IFERROR(VLOOKUP($A8,#REF!,19,FALSE),)</f>
        <v>0</v>
      </c>
      <c r="T8" s="8">
        <f>IFERROR(VLOOKUP($A8,#REF!,20,FALSE),)</f>
        <v>0</v>
      </c>
      <c r="U8" s="8">
        <f>IFERROR(VLOOKUP($A8,#REF!,21,FALSE),)</f>
        <v>0</v>
      </c>
      <c r="V8" s="8">
        <f>IFERROR(VLOOKUP($A8,#REF!,22,FALSE),)</f>
        <v>0</v>
      </c>
      <c r="W8" s="8">
        <f>IFERROR(VLOOKUP($A8,#REF!,23,FALSE),)</f>
        <v>0</v>
      </c>
      <c r="X8" s="8">
        <f>IFERROR(VLOOKUP($A8,#REF!,24,FALSE),)</f>
        <v>0</v>
      </c>
      <c r="Y8" s="8">
        <f>IFERROR(VLOOKUP($A8,#REF!,25,FALSE),)</f>
        <v>0</v>
      </c>
      <c r="Z8" s="8">
        <f>IFERROR(VLOOKUP($A8,#REF!,26,FALSE),)</f>
        <v>0</v>
      </c>
      <c r="AA8" s="8">
        <f>IFERROR(VLOOKUP($A8,#REF!,27,FALSE),)</f>
        <v>0</v>
      </c>
      <c r="AB8" s="8">
        <f>IFERROR(VLOOKUP($A8,#REF!,28,FALSE),)</f>
        <v>0</v>
      </c>
    </row>
    <row r="9" spans="1:28" x14ac:dyDescent="0.2">
      <c r="A9" s="8">
        <f>Data!A480</f>
        <v>0</v>
      </c>
      <c r="B9" s="9">
        <f>IFERROR(VLOOKUP($A9,#REF!,34,FALSE),)</f>
        <v>0</v>
      </c>
      <c r="C9" s="9">
        <f>IFERROR(VLOOKUP($A9,#REF!,2,FALSE),)</f>
        <v>0</v>
      </c>
      <c r="D9" s="9">
        <f>IFERROR(VLOOKUP($A9,#REF!,3,FALSE),)</f>
        <v>0</v>
      </c>
      <c r="E9" s="9">
        <f>IFERROR(VLOOKUP($A9,#REF!,4,FALSE),)</f>
        <v>0</v>
      </c>
      <c r="F9" s="9">
        <f>IFERROR(VLOOKUP($A9,#REF!,6,FALSE),)</f>
        <v>0</v>
      </c>
      <c r="G9" s="9">
        <f>IFERROR(VLOOKUP($A9,#REF!,7,FALSE),)</f>
        <v>0</v>
      </c>
      <c r="H9" s="8">
        <f>IFERROR(VLOOKUP($A9,#REF!,8,FALSE),)</f>
        <v>0</v>
      </c>
      <c r="I9" s="8">
        <f>IFERROR(VLOOKUP($A9,#REF!,9,FALSE),)</f>
        <v>0</v>
      </c>
      <c r="J9" s="8">
        <f>IFERROR(VLOOKUP($A9,#REF!,10,FALSE),)</f>
        <v>0</v>
      </c>
      <c r="K9" s="8">
        <f>IFERROR(VLOOKUP($A9,#REF!,11,FALSE),)</f>
        <v>0</v>
      </c>
      <c r="L9" s="8">
        <f>IFERROR(VLOOKUP($A9,#REF!,12,FALSE),)</f>
        <v>0</v>
      </c>
      <c r="M9" s="8">
        <f>IFERROR(VLOOKUP($A9,#REF!,13,FALSE),)</f>
        <v>0</v>
      </c>
      <c r="N9" s="8">
        <f>IFERROR(VLOOKUP($A9,#REF!,14,FALSE),)</f>
        <v>0</v>
      </c>
      <c r="O9" s="8">
        <f>IFERROR(VLOOKUP($A9,#REF!,15,FALSE),)</f>
        <v>0</v>
      </c>
      <c r="P9" s="8">
        <f>IFERROR(VLOOKUP($A9,#REF!,16,FALSE),)</f>
        <v>0</v>
      </c>
      <c r="Q9" s="8">
        <f>IFERROR(VLOOKUP($A9,#REF!,17,FALSE),)</f>
        <v>0</v>
      </c>
      <c r="R9" s="8">
        <f>IFERROR(VLOOKUP($A9,#REF!,18,FALSE),)</f>
        <v>0</v>
      </c>
      <c r="S9" s="8">
        <f>IFERROR(VLOOKUP($A9,#REF!,19,FALSE),)</f>
        <v>0</v>
      </c>
      <c r="T9" s="8">
        <f>IFERROR(VLOOKUP($A9,#REF!,20,FALSE),)</f>
        <v>0</v>
      </c>
      <c r="U9" s="8">
        <f>IFERROR(VLOOKUP($A9,#REF!,21,FALSE),)</f>
        <v>0</v>
      </c>
      <c r="V9" s="8">
        <f>IFERROR(VLOOKUP($A9,#REF!,22,FALSE),)</f>
        <v>0</v>
      </c>
      <c r="W9" s="8">
        <f>IFERROR(VLOOKUP($A9,#REF!,23,FALSE),)</f>
        <v>0</v>
      </c>
      <c r="X9" s="8">
        <f>IFERROR(VLOOKUP($A9,#REF!,24,FALSE),)</f>
        <v>0</v>
      </c>
      <c r="Y9" s="8">
        <f>IFERROR(VLOOKUP($A9,#REF!,25,FALSE),)</f>
        <v>0</v>
      </c>
      <c r="Z9" s="8">
        <f>IFERROR(VLOOKUP($A9,#REF!,26,FALSE),)</f>
        <v>0</v>
      </c>
      <c r="AA9" s="8">
        <f>IFERROR(VLOOKUP($A9,#REF!,27,FALSE),)</f>
        <v>0</v>
      </c>
      <c r="AB9" s="8">
        <f>IFERROR(VLOOKUP($A9,#REF!,28,FALSE),)</f>
        <v>0</v>
      </c>
    </row>
    <row r="10" spans="1:28" x14ac:dyDescent="0.2">
      <c r="A10" s="8">
        <f>Data!A481</f>
        <v>0</v>
      </c>
      <c r="B10" s="9">
        <f>IFERROR(VLOOKUP($A10,#REF!,34,FALSE),)</f>
        <v>0</v>
      </c>
      <c r="C10" s="9">
        <f>IFERROR(VLOOKUP($A10,#REF!,2,FALSE),)</f>
        <v>0</v>
      </c>
      <c r="D10" s="9">
        <f>IFERROR(VLOOKUP($A10,#REF!,3,FALSE),)</f>
        <v>0</v>
      </c>
      <c r="E10" s="9">
        <f>IFERROR(VLOOKUP($A10,#REF!,4,FALSE),)</f>
        <v>0</v>
      </c>
      <c r="F10" s="9">
        <f>IFERROR(VLOOKUP($A10,#REF!,6,FALSE),)</f>
        <v>0</v>
      </c>
      <c r="G10" s="9">
        <f>IFERROR(VLOOKUP($A10,#REF!,7,FALSE),)</f>
        <v>0</v>
      </c>
      <c r="H10" s="8">
        <f>IFERROR(VLOOKUP($A10,#REF!,8,FALSE),)</f>
        <v>0</v>
      </c>
      <c r="I10" s="8">
        <f>IFERROR(VLOOKUP($A10,#REF!,9,FALSE),)</f>
        <v>0</v>
      </c>
      <c r="J10" s="8">
        <f>IFERROR(VLOOKUP($A10,#REF!,10,FALSE),)</f>
        <v>0</v>
      </c>
      <c r="K10" s="8">
        <f>IFERROR(VLOOKUP($A10,#REF!,11,FALSE),)</f>
        <v>0</v>
      </c>
      <c r="L10" s="8">
        <f>IFERROR(VLOOKUP($A10,#REF!,12,FALSE),)</f>
        <v>0</v>
      </c>
      <c r="M10" s="8">
        <f>IFERROR(VLOOKUP($A10,#REF!,13,FALSE),)</f>
        <v>0</v>
      </c>
      <c r="N10" s="8">
        <f>IFERROR(VLOOKUP($A10,#REF!,14,FALSE),)</f>
        <v>0</v>
      </c>
      <c r="O10" s="8">
        <f>IFERROR(VLOOKUP($A10,#REF!,15,FALSE),)</f>
        <v>0</v>
      </c>
      <c r="P10" s="8">
        <f>IFERROR(VLOOKUP($A10,#REF!,16,FALSE),)</f>
        <v>0</v>
      </c>
      <c r="Q10" s="8">
        <f>IFERROR(VLOOKUP($A10,#REF!,17,FALSE),)</f>
        <v>0</v>
      </c>
      <c r="R10" s="8">
        <f>IFERROR(VLOOKUP($A10,#REF!,18,FALSE),)</f>
        <v>0</v>
      </c>
      <c r="S10" s="8">
        <f>IFERROR(VLOOKUP($A10,#REF!,19,FALSE),)</f>
        <v>0</v>
      </c>
      <c r="T10" s="8">
        <f>IFERROR(VLOOKUP($A10,#REF!,20,FALSE),)</f>
        <v>0</v>
      </c>
      <c r="U10" s="8">
        <f>IFERROR(VLOOKUP($A10,#REF!,21,FALSE),)</f>
        <v>0</v>
      </c>
      <c r="V10" s="8">
        <f>IFERROR(VLOOKUP($A10,#REF!,22,FALSE),)</f>
        <v>0</v>
      </c>
      <c r="W10" s="8">
        <f>IFERROR(VLOOKUP($A10,#REF!,23,FALSE),)</f>
        <v>0</v>
      </c>
      <c r="X10" s="8">
        <f>IFERROR(VLOOKUP($A10,#REF!,24,FALSE),)</f>
        <v>0</v>
      </c>
      <c r="Y10" s="8">
        <f>IFERROR(VLOOKUP($A10,#REF!,25,FALSE),)</f>
        <v>0</v>
      </c>
      <c r="Z10" s="8">
        <f>IFERROR(VLOOKUP($A10,#REF!,26,FALSE),)</f>
        <v>0</v>
      </c>
      <c r="AA10" s="8">
        <f>IFERROR(VLOOKUP($A10,#REF!,27,FALSE),)</f>
        <v>0</v>
      </c>
      <c r="AB10" s="8">
        <f>IFERROR(VLOOKUP($A10,#REF!,28,FALSE),)</f>
        <v>0</v>
      </c>
    </row>
    <row r="11" spans="1:28" x14ac:dyDescent="0.2">
      <c r="A11" s="8">
        <f>Data!A482</f>
        <v>0</v>
      </c>
      <c r="B11" s="9">
        <f>IFERROR(VLOOKUP($A11,#REF!,34,FALSE),)</f>
        <v>0</v>
      </c>
      <c r="C11" s="9">
        <f>IFERROR(VLOOKUP($A11,#REF!,2,FALSE),)</f>
        <v>0</v>
      </c>
      <c r="D11" s="9">
        <f>IFERROR(VLOOKUP($A11,#REF!,3,FALSE),)</f>
        <v>0</v>
      </c>
      <c r="E11" s="9">
        <f>IFERROR(VLOOKUP($A11,#REF!,4,FALSE),)</f>
        <v>0</v>
      </c>
      <c r="F11" s="9">
        <f>IFERROR(VLOOKUP($A11,#REF!,6,FALSE),)</f>
        <v>0</v>
      </c>
      <c r="G11" s="9">
        <f>IFERROR(VLOOKUP($A11,#REF!,7,FALSE),)</f>
        <v>0</v>
      </c>
      <c r="H11" s="8">
        <f>IFERROR(VLOOKUP($A11,#REF!,8,FALSE),)</f>
        <v>0</v>
      </c>
      <c r="I11" s="8">
        <f>IFERROR(VLOOKUP($A11,#REF!,9,FALSE),)</f>
        <v>0</v>
      </c>
      <c r="J11" s="8">
        <f>IFERROR(VLOOKUP($A11,#REF!,10,FALSE),)</f>
        <v>0</v>
      </c>
      <c r="K11" s="8">
        <f>IFERROR(VLOOKUP($A11,#REF!,11,FALSE),)</f>
        <v>0</v>
      </c>
      <c r="L11" s="8">
        <f>IFERROR(VLOOKUP($A11,#REF!,12,FALSE),)</f>
        <v>0</v>
      </c>
      <c r="M11" s="8">
        <f>IFERROR(VLOOKUP($A11,#REF!,13,FALSE),)</f>
        <v>0</v>
      </c>
      <c r="N11" s="8">
        <f>IFERROR(VLOOKUP($A11,#REF!,14,FALSE),)</f>
        <v>0</v>
      </c>
      <c r="O11" s="8">
        <f>IFERROR(VLOOKUP($A11,#REF!,15,FALSE),)</f>
        <v>0</v>
      </c>
      <c r="P11" s="8">
        <f>IFERROR(VLOOKUP($A11,#REF!,16,FALSE),)</f>
        <v>0</v>
      </c>
      <c r="Q11" s="8">
        <f>IFERROR(VLOOKUP($A11,#REF!,17,FALSE),)</f>
        <v>0</v>
      </c>
      <c r="R11" s="8">
        <f>IFERROR(VLOOKUP($A11,#REF!,18,FALSE),)</f>
        <v>0</v>
      </c>
      <c r="S11" s="8">
        <f>IFERROR(VLOOKUP($A11,#REF!,19,FALSE),)</f>
        <v>0</v>
      </c>
      <c r="T11" s="8">
        <f>IFERROR(VLOOKUP($A11,#REF!,20,FALSE),)</f>
        <v>0</v>
      </c>
      <c r="U11" s="8">
        <f>IFERROR(VLOOKUP($A11,#REF!,21,FALSE),)</f>
        <v>0</v>
      </c>
      <c r="V11" s="8">
        <f>IFERROR(VLOOKUP($A11,#REF!,22,FALSE),)</f>
        <v>0</v>
      </c>
      <c r="W11" s="8">
        <f>IFERROR(VLOOKUP($A11,#REF!,23,FALSE),)</f>
        <v>0</v>
      </c>
      <c r="X11" s="8">
        <f>IFERROR(VLOOKUP($A11,#REF!,24,FALSE),)</f>
        <v>0</v>
      </c>
      <c r="Y11" s="8">
        <f>IFERROR(VLOOKUP($A11,#REF!,25,FALSE),)</f>
        <v>0</v>
      </c>
      <c r="Z11" s="8">
        <f>IFERROR(VLOOKUP($A11,#REF!,26,FALSE),)</f>
        <v>0</v>
      </c>
      <c r="AA11" s="8">
        <f>IFERROR(VLOOKUP($A11,#REF!,27,FALSE),)</f>
        <v>0</v>
      </c>
      <c r="AB11" s="8">
        <f>IFERROR(VLOOKUP($A11,#REF!,28,FALSE),)</f>
        <v>0</v>
      </c>
    </row>
    <row r="12" spans="1:28" x14ac:dyDescent="0.2">
      <c r="A12" s="8">
        <f>Data!A483</f>
        <v>0</v>
      </c>
      <c r="B12" s="9">
        <f>IFERROR(VLOOKUP($A12,#REF!,34,FALSE),)</f>
        <v>0</v>
      </c>
      <c r="C12" s="9">
        <f>IFERROR(VLOOKUP($A12,#REF!,2,FALSE),)</f>
        <v>0</v>
      </c>
      <c r="D12" s="9">
        <f>IFERROR(VLOOKUP($A12,#REF!,3,FALSE),)</f>
        <v>0</v>
      </c>
      <c r="E12" s="9">
        <f>IFERROR(VLOOKUP($A12,#REF!,4,FALSE),)</f>
        <v>0</v>
      </c>
      <c r="F12" s="9">
        <f>IFERROR(VLOOKUP($A12,#REF!,6,FALSE),)</f>
        <v>0</v>
      </c>
      <c r="G12" s="9">
        <f>IFERROR(VLOOKUP($A12,#REF!,7,FALSE),)</f>
        <v>0</v>
      </c>
      <c r="H12" s="8">
        <f>IFERROR(VLOOKUP($A12,#REF!,8,FALSE),)</f>
        <v>0</v>
      </c>
      <c r="I12" s="8">
        <f>IFERROR(VLOOKUP($A12,#REF!,9,FALSE),)</f>
        <v>0</v>
      </c>
      <c r="J12" s="8">
        <f>IFERROR(VLOOKUP($A12,#REF!,10,FALSE),)</f>
        <v>0</v>
      </c>
      <c r="K12" s="8">
        <f>IFERROR(VLOOKUP($A12,#REF!,11,FALSE),)</f>
        <v>0</v>
      </c>
      <c r="L12" s="8">
        <f>IFERROR(VLOOKUP($A12,#REF!,12,FALSE),)</f>
        <v>0</v>
      </c>
      <c r="M12" s="8">
        <f>IFERROR(VLOOKUP($A12,#REF!,13,FALSE),)</f>
        <v>0</v>
      </c>
      <c r="N12" s="8">
        <f>IFERROR(VLOOKUP($A12,#REF!,14,FALSE),)</f>
        <v>0</v>
      </c>
      <c r="O12" s="8">
        <f>IFERROR(VLOOKUP($A12,#REF!,15,FALSE),)</f>
        <v>0</v>
      </c>
      <c r="P12" s="8">
        <f>IFERROR(VLOOKUP($A12,#REF!,16,FALSE),)</f>
        <v>0</v>
      </c>
      <c r="Q12" s="8">
        <f>IFERROR(VLOOKUP($A12,#REF!,17,FALSE),)</f>
        <v>0</v>
      </c>
      <c r="R12" s="8">
        <f>IFERROR(VLOOKUP($A12,#REF!,18,FALSE),)</f>
        <v>0</v>
      </c>
      <c r="S12" s="8">
        <f>IFERROR(VLOOKUP($A12,#REF!,19,FALSE),)</f>
        <v>0</v>
      </c>
      <c r="T12" s="8">
        <f>IFERROR(VLOOKUP($A12,#REF!,20,FALSE),)</f>
        <v>0</v>
      </c>
      <c r="U12" s="8">
        <f>IFERROR(VLOOKUP($A12,#REF!,21,FALSE),)</f>
        <v>0</v>
      </c>
      <c r="V12" s="8">
        <f>IFERROR(VLOOKUP($A12,#REF!,22,FALSE),)</f>
        <v>0</v>
      </c>
      <c r="W12" s="8">
        <f>IFERROR(VLOOKUP($A12,#REF!,23,FALSE),)</f>
        <v>0</v>
      </c>
      <c r="X12" s="8">
        <f>IFERROR(VLOOKUP($A12,#REF!,24,FALSE),)</f>
        <v>0</v>
      </c>
      <c r="Y12" s="8">
        <f>IFERROR(VLOOKUP($A12,#REF!,25,FALSE),)</f>
        <v>0</v>
      </c>
      <c r="Z12" s="8">
        <f>IFERROR(VLOOKUP($A12,#REF!,26,FALSE),)</f>
        <v>0</v>
      </c>
      <c r="AA12" s="8">
        <f>IFERROR(VLOOKUP($A12,#REF!,27,FALSE),)</f>
        <v>0</v>
      </c>
      <c r="AB12" s="8">
        <f>IFERROR(VLOOKUP($A12,#REF!,28,FALSE),)</f>
        <v>0</v>
      </c>
    </row>
    <row r="13" spans="1:28" x14ac:dyDescent="0.2">
      <c r="A13" s="8">
        <f>Data!A484</f>
        <v>0</v>
      </c>
      <c r="B13" s="9">
        <f>IFERROR(VLOOKUP($A13,#REF!,34,FALSE),)</f>
        <v>0</v>
      </c>
      <c r="C13" s="9">
        <f>IFERROR(VLOOKUP($A13,#REF!,2,FALSE),)</f>
        <v>0</v>
      </c>
      <c r="D13" s="9">
        <f>IFERROR(VLOOKUP($A13,#REF!,3,FALSE),)</f>
        <v>0</v>
      </c>
      <c r="E13" s="9">
        <f>IFERROR(VLOOKUP($A13,#REF!,4,FALSE),)</f>
        <v>0</v>
      </c>
      <c r="F13" s="9">
        <f>IFERROR(VLOOKUP($A13,#REF!,6,FALSE),)</f>
        <v>0</v>
      </c>
      <c r="G13" s="9">
        <f>IFERROR(VLOOKUP($A13,#REF!,7,FALSE),)</f>
        <v>0</v>
      </c>
      <c r="H13" s="8">
        <f>IFERROR(VLOOKUP($A13,#REF!,8,FALSE),)</f>
        <v>0</v>
      </c>
      <c r="I13" s="8">
        <f>IFERROR(VLOOKUP($A13,#REF!,9,FALSE),)</f>
        <v>0</v>
      </c>
      <c r="J13" s="8">
        <f>IFERROR(VLOOKUP($A13,#REF!,10,FALSE),)</f>
        <v>0</v>
      </c>
      <c r="K13" s="8">
        <f>IFERROR(VLOOKUP($A13,#REF!,11,FALSE),)</f>
        <v>0</v>
      </c>
      <c r="L13" s="8">
        <f>IFERROR(VLOOKUP($A13,#REF!,12,FALSE),)</f>
        <v>0</v>
      </c>
      <c r="M13" s="8">
        <f>IFERROR(VLOOKUP($A13,#REF!,13,FALSE),)</f>
        <v>0</v>
      </c>
      <c r="N13" s="8">
        <f>IFERROR(VLOOKUP($A13,#REF!,14,FALSE),)</f>
        <v>0</v>
      </c>
      <c r="O13" s="8">
        <f>IFERROR(VLOOKUP($A13,#REF!,15,FALSE),)</f>
        <v>0</v>
      </c>
      <c r="P13" s="8">
        <f>IFERROR(VLOOKUP($A13,#REF!,16,FALSE),)</f>
        <v>0</v>
      </c>
      <c r="Q13" s="8">
        <f>IFERROR(VLOOKUP($A13,#REF!,17,FALSE),)</f>
        <v>0</v>
      </c>
      <c r="R13" s="8">
        <f>IFERROR(VLOOKUP($A13,#REF!,18,FALSE),)</f>
        <v>0</v>
      </c>
      <c r="S13" s="8">
        <f>IFERROR(VLOOKUP($A13,#REF!,19,FALSE),)</f>
        <v>0</v>
      </c>
      <c r="T13" s="8">
        <f>IFERROR(VLOOKUP($A13,#REF!,20,FALSE),)</f>
        <v>0</v>
      </c>
      <c r="U13" s="8">
        <f>IFERROR(VLOOKUP($A13,#REF!,21,FALSE),)</f>
        <v>0</v>
      </c>
      <c r="V13" s="8">
        <f>IFERROR(VLOOKUP($A13,#REF!,22,FALSE),)</f>
        <v>0</v>
      </c>
      <c r="W13" s="8">
        <f>IFERROR(VLOOKUP($A13,#REF!,23,FALSE),)</f>
        <v>0</v>
      </c>
      <c r="X13" s="8">
        <f>IFERROR(VLOOKUP($A13,#REF!,24,FALSE),)</f>
        <v>0</v>
      </c>
      <c r="Y13" s="8">
        <f>IFERROR(VLOOKUP($A13,#REF!,25,FALSE),)</f>
        <v>0</v>
      </c>
      <c r="Z13" s="8">
        <f>IFERROR(VLOOKUP($A13,#REF!,26,FALSE),)</f>
        <v>0</v>
      </c>
      <c r="AA13" s="8">
        <f>IFERROR(VLOOKUP($A13,#REF!,27,FALSE),)</f>
        <v>0</v>
      </c>
      <c r="AB13" s="8">
        <f>IFERROR(VLOOKUP($A13,#REF!,28,FALSE),)</f>
        <v>0</v>
      </c>
    </row>
    <row r="14" spans="1:28" x14ac:dyDescent="0.2">
      <c r="A14" s="10"/>
    </row>
    <row r="17" spans="21:21" x14ac:dyDescent="0.2">
      <c r="U17" s="1"/>
    </row>
    <row r="18" spans="21:21" x14ac:dyDescent="0.2">
      <c r="U18" s="23"/>
    </row>
    <row r="19" spans="21:21" x14ac:dyDescent="0.2">
      <c r="U19" s="23"/>
    </row>
  </sheetData>
  <pageMargins left="0.7" right="0.7" top="0.75" bottom="0.75" header="0.3" footer="0.3"/>
  <pageSetup scale="87" orientation="landscape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568AC-30D1-4BDD-8DEC-F31DD345EAED}">
  <sheetPr>
    <tabColor rgb="FFAA72D4"/>
    <pageSetUpPr fitToPage="1"/>
  </sheetPr>
  <dimension ref="A1:AB19"/>
  <sheetViews>
    <sheetView workbookViewId="0"/>
  </sheetViews>
  <sheetFormatPr defaultColWidth="9.14453125" defaultRowHeight="15" x14ac:dyDescent="0.2"/>
  <cols>
    <col min="1" max="5" width="8.47265625" customWidth="1"/>
    <col min="6" max="6" width="11.703125" bestFit="1" customWidth="1"/>
    <col min="7" max="7" width="16.6796875" bestFit="1" customWidth="1"/>
    <col min="8" max="8" width="12.23828125" bestFit="1" customWidth="1"/>
    <col min="9" max="11" width="10.22265625" customWidth="1"/>
    <col min="12" max="12" width="9.01171875" customWidth="1"/>
    <col min="13" max="15" width="10.22265625" customWidth="1"/>
    <col min="16" max="16" width="9.01171875" customWidth="1"/>
    <col min="17" max="17" width="9.68359375" customWidth="1"/>
    <col min="18" max="20" width="10.22265625" customWidth="1"/>
    <col min="21" max="21" width="9.68359375" customWidth="1"/>
    <col min="22" max="24" width="10.22265625" customWidth="1"/>
    <col min="25" max="25" width="9.01171875" customWidth="1"/>
    <col min="26" max="28" width="10.22265625" customWidth="1"/>
  </cols>
  <sheetData>
    <row r="1" spans="1:28" ht="19.5" thickBot="1" x14ac:dyDescent="0.3">
      <c r="A1" s="7">
        <f>E4</f>
        <v>0</v>
      </c>
      <c r="B1" s="6"/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0.35499999999999998</v>
      </c>
      <c r="C3" s="12"/>
      <c r="D3" s="14"/>
      <c r="E3" s="12"/>
      <c r="F3" s="12"/>
      <c r="G3" s="12"/>
      <c r="H3" s="11">
        <f>'Rain Totals'!H8</f>
        <v>0.08</v>
      </c>
      <c r="I3" s="11">
        <f>'Rain Totals'!I8</f>
        <v>0</v>
      </c>
      <c r="J3" s="11">
        <f>'Rain Totals'!J8</f>
        <v>7.0000000000000007E-2</v>
      </c>
      <c r="K3" s="11">
        <f>'Rain Totals'!K8</f>
        <v>0.16999999999999998</v>
      </c>
      <c r="L3" s="11">
        <f>'Rain Totals'!L8</f>
        <v>3.5000000000000003E-2</v>
      </c>
      <c r="M3" s="11">
        <f>'Rain Totals'!M8</f>
        <v>0</v>
      </c>
      <c r="N3" s="11">
        <f>'Rain Totals'!N8</f>
        <v>0</v>
      </c>
      <c r="O3" s="11">
        <f>'Rain Totals'!O8</f>
        <v>0</v>
      </c>
      <c r="P3" s="11">
        <f>'Rain Totals'!P8</f>
        <v>0</v>
      </c>
      <c r="Q3" s="11">
        <f>'Rain Totals'!Q8</f>
        <v>0</v>
      </c>
      <c r="R3" s="11">
        <f>'Rain Totals'!R8</f>
        <v>0</v>
      </c>
      <c r="S3" s="11">
        <f>'Rain Totals'!S8</f>
        <v>0</v>
      </c>
      <c r="T3" s="11">
        <f>'Rain Totals'!T8</f>
        <v>0</v>
      </c>
      <c r="U3" s="11">
        <f>'Rain Totals'!U8</f>
        <v>0</v>
      </c>
      <c r="V3" s="11">
        <f>'Rain Totals'!V8</f>
        <v>0</v>
      </c>
      <c r="W3" s="11">
        <f>'Rain Totals'!W8</f>
        <v>0</v>
      </c>
      <c r="X3" s="11">
        <f>'Rain Totals'!X8</f>
        <v>0</v>
      </c>
      <c r="Y3" s="11">
        <f>'Rain Totals'!Y8</f>
        <v>0</v>
      </c>
      <c r="Z3" s="11">
        <f>'Rain Totals'!Z8</f>
        <v>0</v>
      </c>
      <c r="AA3" s="11">
        <f>'Rain Totals'!AA8</f>
        <v>0</v>
      </c>
      <c r="AB3" s="11">
        <f>'Rain Totals'!AB8</f>
        <v>0</v>
      </c>
    </row>
    <row r="4" spans="1:28" x14ac:dyDescent="0.2">
      <c r="A4" s="8" t="str">
        <f>Data!A485</f>
        <v>.ET 48</v>
      </c>
      <c r="B4" s="9">
        <f>IFERROR(VLOOKUP($A4,#REF!,34,FALSE),)</f>
        <v>0</v>
      </c>
      <c r="C4" s="9">
        <f>IFERROR(VLOOKUP($A4,#REF!,2,FALSE),)</f>
        <v>0</v>
      </c>
      <c r="D4" s="9">
        <f>IFERROR(VLOOKUP($A4,#REF!,3,FALSE),)</f>
        <v>0</v>
      </c>
      <c r="E4" s="9">
        <f>IFERROR(VLOOKUP($A4,#REF!,4,FALSE),)</f>
        <v>0</v>
      </c>
      <c r="F4" s="9">
        <f>IFERROR(VLOOKUP($A4,#REF!,6,FALSE),)</f>
        <v>0</v>
      </c>
      <c r="G4" s="9">
        <f>IFERROR(VLOOKUP($A4,#REF!,7,FALSE),)</f>
        <v>0</v>
      </c>
      <c r="H4" s="8">
        <f>IFERROR(VLOOKUP($A4,#REF!,8,FALSE),)</f>
        <v>0</v>
      </c>
      <c r="I4" s="8">
        <f>IFERROR(VLOOKUP($A4,#REF!,9,FALSE),)</f>
        <v>0</v>
      </c>
      <c r="J4" s="8">
        <f>IFERROR(VLOOKUP($A4,#REF!,10,FALSE),)</f>
        <v>0</v>
      </c>
      <c r="K4" s="8">
        <f>IFERROR(VLOOKUP($A4,#REF!,11,FALSE),)</f>
        <v>0</v>
      </c>
      <c r="L4" s="8">
        <f>IFERROR(VLOOKUP($A4,#REF!,12,FALSE),)</f>
        <v>0</v>
      </c>
      <c r="M4" s="8">
        <f>IFERROR(VLOOKUP($A4,#REF!,13,FALSE),)</f>
        <v>0</v>
      </c>
      <c r="N4" s="8">
        <f>IFERROR(VLOOKUP($A4,#REF!,14,FALSE),)</f>
        <v>0</v>
      </c>
      <c r="O4" s="8">
        <f>IFERROR(VLOOKUP($A4,#REF!,15,FALSE),)</f>
        <v>0</v>
      </c>
      <c r="P4" s="8">
        <f>IFERROR(VLOOKUP($A4,#REF!,16,FALSE),)</f>
        <v>0</v>
      </c>
      <c r="Q4" s="8">
        <f>IFERROR(VLOOKUP($A4,#REF!,17,FALSE),)</f>
        <v>0</v>
      </c>
      <c r="R4" s="8">
        <f>IFERROR(VLOOKUP($A4,#REF!,18,FALSE),)</f>
        <v>0</v>
      </c>
      <c r="S4" s="8">
        <f>IFERROR(VLOOKUP($A4,#REF!,19,FALSE),)</f>
        <v>0</v>
      </c>
      <c r="T4" s="8">
        <f>IFERROR(VLOOKUP($A4,#REF!,20,FALSE),)</f>
        <v>0</v>
      </c>
      <c r="U4" s="8">
        <f>IFERROR(VLOOKUP($A4,#REF!,21,FALSE),)</f>
        <v>0</v>
      </c>
      <c r="V4" s="8">
        <f>IFERROR(VLOOKUP($A4,#REF!,22,FALSE),)</f>
        <v>0</v>
      </c>
      <c r="W4" s="8">
        <f>IFERROR(VLOOKUP($A4,#REF!,23,FALSE),)</f>
        <v>0</v>
      </c>
      <c r="X4" s="8">
        <f>IFERROR(VLOOKUP($A4,#REF!,24,FALSE),)</f>
        <v>0</v>
      </c>
      <c r="Y4" s="8">
        <f>IFERROR(VLOOKUP($A4,#REF!,25,FALSE),)</f>
        <v>0</v>
      </c>
      <c r="Z4" s="8">
        <f>IFERROR(VLOOKUP($A4,#REF!,26,FALSE),)</f>
        <v>0</v>
      </c>
      <c r="AA4" s="8">
        <f>IFERROR(VLOOKUP($A4,#REF!,27,FALSE),)</f>
        <v>0</v>
      </c>
      <c r="AB4" s="8">
        <f>IFERROR(VLOOKUP($A4,#REF!,28,FALSE),)</f>
        <v>0</v>
      </c>
    </row>
    <row r="5" spans="1:28" x14ac:dyDescent="0.2">
      <c r="A5" s="8">
        <f>Data!A486</f>
        <v>0</v>
      </c>
      <c r="B5" s="9">
        <f>IFERROR(VLOOKUP($A5,#REF!,34,FALSE),)</f>
        <v>0</v>
      </c>
      <c r="C5" s="9">
        <f>IFERROR(VLOOKUP($A5,#REF!,2,FALSE),)</f>
        <v>0</v>
      </c>
      <c r="D5" s="9">
        <f>IFERROR(VLOOKUP($A5,#REF!,3,FALSE),)</f>
        <v>0</v>
      </c>
      <c r="E5" s="9">
        <f>IFERROR(VLOOKUP($A5,#REF!,4,FALSE),)</f>
        <v>0</v>
      </c>
      <c r="F5" s="9">
        <f>IFERROR(VLOOKUP($A5,#REF!,6,FALSE),)</f>
        <v>0</v>
      </c>
      <c r="G5" s="9">
        <f>IFERROR(VLOOKUP($A5,#REF!,7,FALSE),)</f>
        <v>0</v>
      </c>
      <c r="H5" s="8">
        <f>IFERROR(VLOOKUP($A5,#REF!,8,FALSE),)</f>
        <v>0</v>
      </c>
      <c r="I5" s="8">
        <f>IFERROR(VLOOKUP($A5,#REF!,9,FALSE),)</f>
        <v>0</v>
      </c>
      <c r="J5" s="8">
        <f>IFERROR(VLOOKUP($A5,#REF!,10,FALSE),)</f>
        <v>0</v>
      </c>
      <c r="K5" s="8">
        <f>IFERROR(VLOOKUP($A5,#REF!,11,FALSE),)</f>
        <v>0</v>
      </c>
      <c r="L5" s="8">
        <f>IFERROR(VLOOKUP($A5,#REF!,12,FALSE),)</f>
        <v>0</v>
      </c>
      <c r="M5" s="8">
        <f>IFERROR(VLOOKUP($A5,#REF!,13,FALSE),)</f>
        <v>0</v>
      </c>
      <c r="N5" s="8">
        <f>IFERROR(VLOOKUP($A5,#REF!,14,FALSE),)</f>
        <v>0</v>
      </c>
      <c r="O5" s="8">
        <f>IFERROR(VLOOKUP($A5,#REF!,15,FALSE),)</f>
        <v>0</v>
      </c>
      <c r="P5" s="8">
        <f>IFERROR(VLOOKUP($A5,#REF!,16,FALSE),)</f>
        <v>0</v>
      </c>
      <c r="Q5" s="8">
        <f>IFERROR(VLOOKUP($A5,#REF!,17,FALSE),)</f>
        <v>0</v>
      </c>
      <c r="R5" s="8">
        <f>IFERROR(VLOOKUP($A5,#REF!,18,FALSE),)</f>
        <v>0</v>
      </c>
      <c r="S5" s="8">
        <f>IFERROR(VLOOKUP($A5,#REF!,19,FALSE),)</f>
        <v>0</v>
      </c>
      <c r="T5" s="8">
        <f>IFERROR(VLOOKUP($A5,#REF!,20,FALSE),)</f>
        <v>0</v>
      </c>
      <c r="U5" s="8">
        <f>IFERROR(VLOOKUP($A5,#REF!,21,FALSE),)</f>
        <v>0</v>
      </c>
      <c r="V5" s="8">
        <f>IFERROR(VLOOKUP($A5,#REF!,22,FALSE),)</f>
        <v>0</v>
      </c>
      <c r="W5" s="8">
        <f>IFERROR(VLOOKUP($A5,#REF!,23,FALSE),)</f>
        <v>0</v>
      </c>
      <c r="X5" s="8">
        <f>IFERROR(VLOOKUP($A5,#REF!,24,FALSE),)</f>
        <v>0</v>
      </c>
      <c r="Y5" s="8">
        <f>IFERROR(VLOOKUP($A5,#REF!,25,FALSE),)</f>
        <v>0</v>
      </c>
      <c r="Z5" s="8">
        <f>IFERROR(VLOOKUP($A5,#REF!,26,FALSE),)</f>
        <v>0</v>
      </c>
      <c r="AA5" s="8">
        <f>IFERROR(VLOOKUP($A5,#REF!,27,FALSE),)</f>
        <v>0</v>
      </c>
      <c r="AB5" s="8">
        <f>IFERROR(VLOOKUP($A5,#REF!,28,FALSE),)</f>
        <v>0</v>
      </c>
    </row>
    <row r="6" spans="1:28" x14ac:dyDescent="0.2">
      <c r="A6" s="8">
        <f>Data!A487</f>
        <v>0</v>
      </c>
      <c r="B6" s="9">
        <f>IFERROR(VLOOKUP($A6,#REF!,34,FALSE),)</f>
        <v>0</v>
      </c>
      <c r="C6" s="9">
        <f>IFERROR(VLOOKUP($A6,#REF!,2,FALSE),)</f>
        <v>0</v>
      </c>
      <c r="D6" s="9">
        <f>IFERROR(VLOOKUP($A6,#REF!,3,FALSE),)</f>
        <v>0</v>
      </c>
      <c r="E6" s="9">
        <f>IFERROR(VLOOKUP($A6,#REF!,4,FALSE),)</f>
        <v>0</v>
      </c>
      <c r="F6" s="9">
        <f>IFERROR(VLOOKUP($A6,#REF!,6,FALSE),)</f>
        <v>0</v>
      </c>
      <c r="G6" s="9">
        <f>IFERROR(VLOOKUP($A6,#REF!,7,FALSE),)</f>
        <v>0</v>
      </c>
      <c r="H6" s="8">
        <f>IFERROR(VLOOKUP($A6,#REF!,8,FALSE),)</f>
        <v>0</v>
      </c>
      <c r="I6" s="8">
        <f>IFERROR(VLOOKUP($A6,#REF!,9,FALSE),)</f>
        <v>0</v>
      </c>
      <c r="J6" s="8">
        <f>IFERROR(VLOOKUP($A6,#REF!,10,FALSE),)</f>
        <v>0</v>
      </c>
      <c r="K6" s="8">
        <f>IFERROR(VLOOKUP($A6,#REF!,11,FALSE),)</f>
        <v>0</v>
      </c>
      <c r="L6" s="8">
        <f>IFERROR(VLOOKUP($A6,#REF!,12,FALSE),)</f>
        <v>0</v>
      </c>
      <c r="M6" s="8">
        <f>IFERROR(VLOOKUP($A6,#REF!,13,FALSE),)</f>
        <v>0</v>
      </c>
      <c r="N6" s="8">
        <f>IFERROR(VLOOKUP($A6,#REF!,14,FALSE),)</f>
        <v>0</v>
      </c>
      <c r="O6" s="8">
        <f>IFERROR(VLOOKUP($A6,#REF!,15,FALSE),)</f>
        <v>0</v>
      </c>
      <c r="P6" s="8">
        <f>IFERROR(VLOOKUP($A6,#REF!,16,FALSE),)</f>
        <v>0</v>
      </c>
      <c r="Q6" s="8">
        <f>IFERROR(VLOOKUP($A6,#REF!,17,FALSE),)</f>
        <v>0</v>
      </c>
      <c r="R6" s="8">
        <f>IFERROR(VLOOKUP($A6,#REF!,18,FALSE),)</f>
        <v>0</v>
      </c>
      <c r="S6" s="8">
        <f>IFERROR(VLOOKUP($A6,#REF!,19,FALSE),)</f>
        <v>0</v>
      </c>
      <c r="T6" s="8">
        <f>IFERROR(VLOOKUP($A6,#REF!,20,FALSE),)</f>
        <v>0</v>
      </c>
      <c r="U6" s="8">
        <f>IFERROR(VLOOKUP($A6,#REF!,21,FALSE),)</f>
        <v>0</v>
      </c>
      <c r="V6" s="8">
        <f>IFERROR(VLOOKUP($A6,#REF!,22,FALSE),)</f>
        <v>0</v>
      </c>
      <c r="W6" s="8">
        <f>IFERROR(VLOOKUP($A6,#REF!,23,FALSE),)</f>
        <v>0</v>
      </c>
      <c r="X6" s="8">
        <f>IFERROR(VLOOKUP($A6,#REF!,24,FALSE),)</f>
        <v>0</v>
      </c>
      <c r="Y6" s="8">
        <f>IFERROR(VLOOKUP($A6,#REF!,25,FALSE),)</f>
        <v>0</v>
      </c>
      <c r="Z6" s="8">
        <f>IFERROR(VLOOKUP($A6,#REF!,26,FALSE),)</f>
        <v>0</v>
      </c>
      <c r="AA6" s="8">
        <f>IFERROR(VLOOKUP($A6,#REF!,27,FALSE),)</f>
        <v>0</v>
      </c>
      <c r="AB6" s="8">
        <f>IFERROR(VLOOKUP($A6,#REF!,28,FALSE),)</f>
        <v>0</v>
      </c>
    </row>
    <row r="7" spans="1:28" x14ac:dyDescent="0.2">
      <c r="A7" s="8">
        <f>Data!A488</f>
        <v>0</v>
      </c>
      <c r="B7" s="9">
        <f>IFERROR(VLOOKUP($A7,#REF!,34,FALSE),)</f>
        <v>0</v>
      </c>
      <c r="C7" s="9">
        <f>IFERROR(VLOOKUP($A7,#REF!,2,FALSE),)</f>
        <v>0</v>
      </c>
      <c r="D7" s="9">
        <f>IFERROR(VLOOKUP($A7,#REF!,3,FALSE),)</f>
        <v>0</v>
      </c>
      <c r="E7" s="9">
        <f>IFERROR(VLOOKUP($A7,#REF!,4,FALSE),)</f>
        <v>0</v>
      </c>
      <c r="F7" s="9">
        <f>IFERROR(VLOOKUP($A7,#REF!,6,FALSE),)</f>
        <v>0</v>
      </c>
      <c r="G7" s="9">
        <f>IFERROR(VLOOKUP($A7,#REF!,7,FALSE),)</f>
        <v>0</v>
      </c>
      <c r="H7" s="8">
        <f>IFERROR(VLOOKUP($A7,#REF!,8,FALSE),)</f>
        <v>0</v>
      </c>
      <c r="I7" s="8">
        <f>IFERROR(VLOOKUP($A7,#REF!,9,FALSE),)</f>
        <v>0</v>
      </c>
      <c r="J7" s="8">
        <f>IFERROR(VLOOKUP($A7,#REF!,10,FALSE),)</f>
        <v>0</v>
      </c>
      <c r="K7" s="8">
        <f>IFERROR(VLOOKUP($A7,#REF!,11,FALSE),)</f>
        <v>0</v>
      </c>
      <c r="L7" s="8">
        <f>IFERROR(VLOOKUP($A7,#REF!,12,FALSE),)</f>
        <v>0</v>
      </c>
      <c r="M7" s="8">
        <f>IFERROR(VLOOKUP($A7,#REF!,13,FALSE),)</f>
        <v>0</v>
      </c>
      <c r="N7" s="8">
        <f>IFERROR(VLOOKUP($A7,#REF!,14,FALSE),)</f>
        <v>0</v>
      </c>
      <c r="O7" s="8">
        <f>IFERROR(VLOOKUP($A7,#REF!,15,FALSE),)</f>
        <v>0</v>
      </c>
      <c r="P7" s="8">
        <f>IFERROR(VLOOKUP($A7,#REF!,16,FALSE),)</f>
        <v>0</v>
      </c>
      <c r="Q7" s="8">
        <f>IFERROR(VLOOKUP($A7,#REF!,17,FALSE),)</f>
        <v>0</v>
      </c>
      <c r="R7" s="8">
        <f>IFERROR(VLOOKUP($A7,#REF!,18,FALSE),)</f>
        <v>0</v>
      </c>
      <c r="S7" s="8">
        <f>IFERROR(VLOOKUP($A7,#REF!,19,FALSE),)</f>
        <v>0</v>
      </c>
      <c r="T7" s="8">
        <f>IFERROR(VLOOKUP($A7,#REF!,20,FALSE),)</f>
        <v>0</v>
      </c>
      <c r="U7" s="8">
        <f>IFERROR(VLOOKUP($A7,#REF!,21,FALSE),)</f>
        <v>0</v>
      </c>
      <c r="V7" s="8">
        <f>IFERROR(VLOOKUP($A7,#REF!,22,FALSE),)</f>
        <v>0</v>
      </c>
      <c r="W7" s="8">
        <f>IFERROR(VLOOKUP($A7,#REF!,23,FALSE),)</f>
        <v>0</v>
      </c>
      <c r="X7" s="8">
        <f>IFERROR(VLOOKUP($A7,#REF!,24,FALSE),)</f>
        <v>0</v>
      </c>
      <c r="Y7" s="8">
        <f>IFERROR(VLOOKUP($A7,#REF!,25,FALSE),)</f>
        <v>0</v>
      </c>
      <c r="Z7" s="8">
        <f>IFERROR(VLOOKUP($A7,#REF!,26,FALSE),)</f>
        <v>0</v>
      </c>
      <c r="AA7" s="8">
        <f>IFERROR(VLOOKUP($A7,#REF!,27,FALSE),)</f>
        <v>0</v>
      </c>
      <c r="AB7" s="8">
        <f>IFERROR(VLOOKUP($A7,#REF!,28,FALSE),)</f>
        <v>0</v>
      </c>
    </row>
    <row r="8" spans="1:28" x14ac:dyDescent="0.2">
      <c r="A8" s="8">
        <f>Data!A489</f>
        <v>0</v>
      </c>
      <c r="B8" s="9">
        <f>IFERROR(VLOOKUP($A8,#REF!,34,FALSE),)</f>
        <v>0</v>
      </c>
      <c r="C8" s="9">
        <f>IFERROR(VLOOKUP($A8,#REF!,2,FALSE),)</f>
        <v>0</v>
      </c>
      <c r="D8" s="9">
        <f>IFERROR(VLOOKUP($A8,#REF!,3,FALSE),)</f>
        <v>0</v>
      </c>
      <c r="E8" s="9">
        <f>IFERROR(VLOOKUP($A8,#REF!,4,FALSE),)</f>
        <v>0</v>
      </c>
      <c r="F8" s="9">
        <f>IFERROR(VLOOKUP($A8,#REF!,6,FALSE),)</f>
        <v>0</v>
      </c>
      <c r="G8" s="9">
        <f>IFERROR(VLOOKUP($A8,#REF!,7,FALSE),)</f>
        <v>0</v>
      </c>
      <c r="H8" s="8">
        <f>IFERROR(VLOOKUP($A8,#REF!,8,FALSE),)</f>
        <v>0</v>
      </c>
      <c r="I8" s="8">
        <f>IFERROR(VLOOKUP($A8,#REF!,9,FALSE),)</f>
        <v>0</v>
      </c>
      <c r="J8" s="8">
        <f>IFERROR(VLOOKUP($A8,#REF!,10,FALSE),)</f>
        <v>0</v>
      </c>
      <c r="K8" s="8">
        <f>IFERROR(VLOOKUP($A8,#REF!,11,FALSE),)</f>
        <v>0</v>
      </c>
      <c r="L8" s="8">
        <f>IFERROR(VLOOKUP($A8,#REF!,12,FALSE),)</f>
        <v>0</v>
      </c>
      <c r="M8" s="8">
        <f>IFERROR(VLOOKUP($A8,#REF!,13,FALSE),)</f>
        <v>0</v>
      </c>
      <c r="N8" s="8">
        <f>IFERROR(VLOOKUP($A8,#REF!,14,FALSE),)</f>
        <v>0</v>
      </c>
      <c r="O8" s="8">
        <f>IFERROR(VLOOKUP($A8,#REF!,15,FALSE),)</f>
        <v>0</v>
      </c>
      <c r="P8" s="8">
        <f>IFERROR(VLOOKUP($A8,#REF!,16,FALSE),)</f>
        <v>0</v>
      </c>
      <c r="Q8" s="8">
        <f>IFERROR(VLOOKUP($A8,#REF!,17,FALSE),)</f>
        <v>0</v>
      </c>
      <c r="R8" s="8">
        <f>IFERROR(VLOOKUP($A8,#REF!,18,FALSE),)</f>
        <v>0</v>
      </c>
      <c r="S8" s="8">
        <f>IFERROR(VLOOKUP($A8,#REF!,19,FALSE),)</f>
        <v>0</v>
      </c>
      <c r="T8" s="8">
        <f>IFERROR(VLOOKUP($A8,#REF!,20,FALSE),)</f>
        <v>0</v>
      </c>
      <c r="U8" s="8">
        <f>IFERROR(VLOOKUP($A8,#REF!,21,FALSE),)</f>
        <v>0</v>
      </c>
      <c r="V8" s="8">
        <f>IFERROR(VLOOKUP($A8,#REF!,22,FALSE),)</f>
        <v>0</v>
      </c>
      <c r="W8" s="8">
        <f>IFERROR(VLOOKUP($A8,#REF!,23,FALSE),)</f>
        <v>0</v>
      </c>
      <c r="X8" s="8">
        <f>IFERROR(VLOOKUP($A8,#REF!,24,FALSE),)</f>
        <v>0</v>
      </c>
      <c r="Y8" s="8">
        <f>IFERROR(VLOOKUP($A8,#REF!,25,FALSE),)</f>
        <v>0</v>
      </c>
      <c r="Z8" s="8">
        <f>IFERROR(VLOOKUP($A8,#REF!,26,FALSE),)</f>
        <v>0</v>
      </c>
      <c r="AA8" s="8">
        <f>IFERROR(VLOOKUP($A8,#REF!,27,FALSE),)</f>
        <v>0</v>
      </c>
      <c r="AB8" s="8">
        <f>IFERROR(VLOOKUP($A8,#REF!,28,FALSE),)</f>
        <v>0</v>
      </c>
    </row>
    <row r="9" spans="1:28" x14ac:dyDescent="0.2">
      <c r="A9" s="8">
        <f>Data!A490</f>
        <v>0</v>
      </c>
      <c r="B9" s="9">
        <f>IFERROR(VLOOKUP($A9,#REF!,34,FALSE),)</f>
        <v>0</v>
      </c>
      <c r="C9" s="9">
        <f>IFERROR(VLOOKUP($A9,#REF!,2,FALSE),)</f>
        <v>0</v>
      </c>
      <c r="D9" s="9">
        <f>IFERROR(VLOOKUP($A9,#REF!,3,FALSE),)</f>
        <v>0</v>
      </c>
      <c r="E9" s="9">
        <f>IFERROR(VLOOKUP($A9,#REF!,4,FALSE),)</f>
        <v>0</v>
      </c>
      <c r="F9" s="9">
        <f>IFERROR(VLOOKUP($A9,#REF!,6,FALSE),)</f>
        <v>0</v>
      </c>
      <c r="G9" s="9">
        <f>IFERROR(VLOOKUP($A9,#REF!,7,FALSE),)</f>
        <v>0</v>
      </c>
      <c r="H9" s="8">
        <f>IFERROR(VLOOKUP($A9,#REF!,8,FALSE),)</f>
        <v>0</v>
      </c>
      <c r="I9" s="8">
        <f>IFERROR(VLOOKUP($A9,#REF!,9,FALSE),)</f>
        <v>0</v>
      </c>
      <c r="J9" s="8">
        <f>IFERROR(VLOOKUP($A9,#REF!,10,FALSE),)</f>
        <v>0</v>
      </c>
      <c r="K9" s="8">
        <f>IFERROR(VLOOKUP($A9,#REF!,11,FALSE),)</f>
        <v>0</v>
      </c>
      <c r="L9" s="8">
        <f>IFERROR(VLOOKUP($A9,#REF!,12,FALSE),)</f>
        <v>0</v>
      </c>
      <c r="M9" s="8">
        <f>IFERROR(VLOOKUP($A9,#REF!,13,FALSE),)</f>
        <v>0</v>
      </c>
      <c r="N9" s="8">
        <f>IFERROR(VLOOKUP($A9,#REF!,14,FALSE),)</f>
        <v>0</v>
      </c>
      <c r="O9" s="8">
        <f>IFERROR(VLOOKUP($A9,#REF!,15,FALSE),)</f>
        <v>0</v>
      </c>
      <c r="P9" s="8">
        <f>IFERROR(VLOOKUP($A9,#REF!,16,FALSE),)</f>
        <v>0</v>
      </c>
      <c r="Q9" s="8">
        <f>IFERROR(VLOOKUP($A9,#REF!,17,FALSE),)</f>
        <v>0</v>
      </c>
      <c r="R9" s="8">
        <f>IFERROR(VLOOKUP($A9,#REF!,18,FALSE),)</f>
        <v>0</v>
      </c>
      <c r="S9" s="8">
        <f>IFERROR(VLOOKUP($A9,#REF!,19,FALSE),)</f>
        <v>0</v>
      </c>
      <c r="T9" s="8">
        <f>IFERROR(VLOOKUP($A9,#REF!,20,FALSE),)</f>
        <v>0</v>
      </c>
      <c r="U9" s="8">
        <f>IFERROR(VLOOKUP($A9,#REF!,21,FALSE),)</f>
        <v>0</v>
      </c>
      <c r="V9" s="8">
        <f>IFERROR(VLOOKUP($A9,#REF!,22,FALSE),)</f>
        <v>0</v>
      </c>
      <c r="W9" s="8">
        <f>IFERROR(VLOOKUP($A9,#REF!,23,FALSE),)</f>
        <v>0</v>
      </c>
      <c r="X9" s="8">
        <f>IFERROR(VLOOKUP($A9,#REF!,24,FALSE),)</f>
        <v>0</v>
      </c>
      <c r="Y9" s="8">
        <f>IFERROR(VLOOKUP($A9,#REF!,25,FALSE),)</f>
        <v>0</v>
      </c>
      <c r="Z9" s="8">
        <f>IFERROR(VLOOKUP($A9,#REF!,26,FALSE),)</f>
        <v>0</v>
      </c>
      <c r="AA9" s="8">
        <f>IFERROR(VLOOKUP($A9,#REF!,27,FALSE),)</f>
        <v>0</v>
      </c>
      <c r="AB9" s="8">
        <f>IFERROR(VLOOKUP($A9,#REF!,28,FALSE),)</f>
        <v>0</v>
      </c>
    </row>
    <row r="10" spans="1:28" x14ac:dyDescent="0.2">
      <c r="A10" s="8">
        <f>Data!A491</f>
        <v>0</v>
      </c>
      <c r="B10" s="9">
        <f>IFERROR(VLOOKUP($A10,#REF!,34,FALSE),)</f>
        <v>0</v>
      </c>
      <c r="C10" s="9">
        <f>IFERROR(VLOOKUP($A10,#REF!,2,FALSE),)</f>
        <v>0</v>
      </c>
      <c r="D10" s="9">
        <f>IFERROR(VLOOKUP($A10,#REF!,3,FALSE),)</f>
        <v>0</v>
      </c>
      <c r="E10" s="9">
        <f>IFERROR(VLOOKUP($A10,#REF!,4,FALSE),)</f>
        <v>0</v>
      </c>
      <c r="F10" s="9">
        <f>IFERROR(VLOOKUP($A10,#REF!,6,FALSE),)</f>
        <v>0</v>
      </c>
      <c r="G10" s="9">
        <f>IFERROR(VLOOKUP($A10,#REF!,7,FALSE),)</f>
        <v>0</v>
      </c>
      <c r="H10" s="8">
        <f>IFERROR(VLOOKUP($A10,#REF!,8,FALSE),)</f>
        <v>0</v>
      </c>
      <c r="I10" s="8">
        <f>IFERROR(VLOOKUP($A10,#REF!,9,FALSE),)</f>
        <v>0</v>
      </c>
      <c r="J10" s="8">
        <f>IFERROR(VLOOKUP($A10,#REF!,10,FALSE),)</f>
        <v>0</v>
      </c>
      <c r="K10" s="8">
        <f>IFERROR(VLOOKUP($A10,#REF!,11,FALSE),)</f>
        <v>0</v>
      </c>
      <c r="L10" s="8">
        <f>IFERROR(VLOOKUP($A10,#REF!,12,FALSE),)</f>
        <v>0</v>
      </c>
      <c r="M10" s="8">
        <f>IFERROR(VLOOKUP($A10,#REF!,13,FALSE),)</f>
        <v>0</v>
      </c>
      <c r="N10" s="8">
        <f>IFERROR(VLOOKUP($A10,#REF!,14,FALSE),)</f>
        <v>0</v>
      </c>
      <c r="O10" s="8">
        <f>IFERROR(VLOOKUP($A10,#REF!,15,FALSE),)</f>
        <v>0</v>
      </c>
      <c r="P10" s="8">
        <f>IFERROR(VLOOKUP($A10,#REF!,16,FALSE),)</f>
        <v>0</v>
      </c>
      <c r="Q10" s="8">
        <f>IFERROR(VLOOKUP($A10,#REF!,17,FALSE),)</f>
        <v>0</v>
      </c>
      <c r="R10" s="8">
        <f>IFERROR(VLOOKUP($A10,#REF!,18,FALSE),)</f>
        <v>0</v>
      </c>
      <c r="S10" s="8">
        <f>IFERROR(VLOOKUP($A10,#REF!,19,FALSE),)</f>
        <v>0</v>
      </c>
      <c r="T10" s="8">
        <f>IFERROR(VLOOKUP($A10,#REF!,20,FALSE),)</f>
        <v>0</v>
      </c>
      <c r="U10" s="8">
        <f>IFERROR(VLOOKUP($A10,#REF!,21,FALSE),)</f>
        <v>0</v>
      </c>
      <c r="V10" s="8">
        <f>IFERROR(VLOOKUP($A10,#REF!,22,FALSE),)</f>
        <v>0</v>
      </c>
      <c r="W10" s="8">
        <f>IFERROR(VLOOKUP($A10,#REF!,23,FALSE),)</f>
        <v>0</v>
      </c>
      <c r="X10" s="8">
        <f>IFERROR(VLOOKUP($A10,#REF!,24,FALSE),)</f>
        <v>0</v>
      </c>
      <c r="Y10" s="8">
        <f>IFERROR(VLOOKUP($A10,#REF!,25,FALSE),)</f>
        <v>0</v>
      </c>
      <c r="Z10" s="8">
        <f>IFERROR(VLOOKUP($A10,#REF!,26,FALSE),)</f>
        <v>0</v>
      </c>
      <c r="AA10" s="8">
        <f>IFERROR(VLOOKUP($A10,#REF!,27,FALSE),)</f>
        <v>0</v>
      </c>
      <c r="AB10" s="8">
        <f>IFERROR(VLOOKUP($A10,#REF!,28,FALSE),)</f>
        <v>0</v>
      </c>
    </row>
    <row r="11" spans="1:28" x14ac:dyDescent="0.2">
      <c r="A11" s="8">
        <f>Data!A492</f>
        <v>0</v>
      </c>
      <c r="B11" s="9">
        <f>IFERROR(VLOOKUP($A11,#REF!,34,FALSE),)</f>
        <v>0</v>
      </c>
      <c r="C11" s="9">
        <f>IFERROR(VLOOKUP($A11,#REF!,2,FALSE),)</f>
        <v>0</v>
      </c>
      <c r="D11" s="9">
        <f>IFERROR(VLOOKUP($A11,#REF!,3,FALSE),)</f>
        <v>0</v>
      </c>
      <c r="E11" s="9">
        <f>IFERROR(VLOOKUP($A11,#REF!,4,FALSE),)</f>
        <v>0</v>
      </c>
      <c r="F11" s="9">
        <f>IFERROR(VLOOKUP($A11,#REF!,6,FALSE),)</f>
        <v>0</v>
      </c>
      <c r="G11" s="9">
        <f>IFERROR(VLOOKUP($A11,#REF!,7,FALSE),)</f>
        <v>0</v>
      </c>
      <c r="H11" s="8">
        <f>IFERROR(VLOOKUP($A11,#REF!,8,FALSE),)</f>
        <v>0</v>
      </c>
      <c r="I11" s="8">
        <f>IFERROR(VLOOKUP($A11,#REF!,9,FALSE),)</f>
        <v>0</v>
      </c>
      <c r="J11" s="8">
        <f>IFERROR(VLOOKUP($A11,#REF!,10,FALSE),)</f>
        <v>0</v>
      </c>
      <c r="K11" s="8">
        <f>IFERROR(VLOOKUP($A11,#REF!,11,FALSE),)</f>
        <v>0</v>
      </c>
      <c r="L11" s="8">
        <f>IFERROR(VLOOKUP($A11,#REF!,12,FALSE),)</f>
        <v>0</v>
      </c>
      <c r="M11" s="8">
        <f>IFERROR(VLOOKUP($A11,#REF!,13,FALSE),)</f>
        <v>0</v>
      </c>
      <c r="N11" s="8">
        <f>IFERROR(VLOOKUP($A11,#REF!,14,FALSE),)</f>
        <v>0</v>
      </c>
      <c r="O11" s="8">
        <f>IFERROR(VLOOKUP($A11,#REF!,15,FALSE),)</f>
        <v>0</v>
      </c>
      <c r="P11" s="8">
        <f>IFERROR(VLOOKUP($A11,#REF!,16,FALSE),)</f>
        <v>0</v>
      </c>
      <c r="Q11" s="8">
        <f>IFERROR(VLOOKUP($A11,#REF!,17,FALSE),)</f>
        <v>0</v>
      </c>
      <c r="R11" s="8">
        <f>IFERROR(VLOOKUP($A11,#REF!,18,FALSE),)</f>
        <v>0</v>
      </c>
      <c r="S11" s="8">
        <f>IFERROR(VLOOKUP($A11,#REF!,19,FALSE),)</f>
        <v>0</v>
      </c>
      <c r="T11" s="8">
        <f>IFERROR(VLOOKUP($A11,#REF!,20,FALSE),)</f>
        <v>0</v>
      </c>
      <c r="U11" s="8">
        <f>IFERROR(VLOOKUP($A11,#REF!,21,FALSE),)</f>
        <v>0</v>
      </c>
      <c r="V11" s="8">
        <f>IFERROR(VLOOKUP($A11,#REF!,22,FALSE),)</f>
        <v>0</v>
      </c>
      <c r="W11" s="8">
        <f>IFERROR(VLOOKUP($A11,#REF!,23,FALSE),)</f>
        <v>0</v>
      </c>
      <c r="X11" s="8">
        <f>IFERROR(VLOOKUP($A11,#REF!,24,FALSE),)</f>
        <v>0</v>
      </c>
      <c r="Y11" s="8">
        <f>IFERROR(VLOOKUP($A11,#REF!,25,FALSE),)</f>
        <v>0</v>
      </c>
      <c r="Z11" s="8">
        <f>IFERROR(VLOOKUP($A11,#REF!,26,FALSE),)</f>
        <v>0</v>
      </c>
      <c r="AA11" s="8">
        <f>IFERROR(VLOOKUP($A11,#REF!,27,FALSE),)</f>
        <v>0</v>
      </c>
      <c r="AB11" s="8">
        <f>IFERROR(VLOOKUP($A11,#REF!,28,FALSE),)</f>
        <v>0</v>
      </c>
    </row>
    <row r="12" spans="1:28" x14ac:dyDescent="0.2">
      <c r="A12" s="8">
        <f>Data!A493</f>
        <v>0</v>
      </c>
      <c r="B12" s="9">
        <f>IFERROR(VLOOKUP($A12,#REF!,34,FALSE),)</f>
        <v>0</v>
      </c>
      <c r="C12" s="9">
        <f>IFERROR(VLOOKUP($A12,#REF!,2,FALSE),)</f>
        <v>0</v>
      </c>
      <c r="D12" s="9">
        <f>IFERROR(VLOOKUP($A12,#REF!,3,FALSE),)</f>
        <v>0</v>
      </c>
      <c r="E12" s="9">
        <f>IFERROR(VLOOKUP($A12,#REF!,4,FALSE),)</f>
        <v>0</v>
      </c>
      <c r="F12" s="9">
        <f>IFERROR(VLOOKUP($A12,#REF!,6,FALSE),)</f>
        <v>0</v>
      </c>
      <c r="G12" s="9">
        <f>IFERROR(VLOOKUP($A12,#REF!,7,FALSE),)</f>
        <v>0</v>
      </c>
      <c r="H12" s="8">
        <f>IFERROR(VLOOKUP($A12,#REF!,8,FALSE),)</f>
        <v>0</v>
      </c>
      <c r="I12" s="8">
        <f>IFERROR(VLOOKUP($A12,#REF!,9,FALSE),)</f>
        <v>0</v>
      </c>
      <c r="J12" s="8">
        <f>IFERROR(VLOOKUP($A12,#REF!,10,FALSE),)</f>
        <v>0</v>
      </c>
      <c r="K12" s="8">
        <f>IFERROR(VLOOKUP($A12,#REF!,11,FALSE),)</f>
        <v>0</v>
      </c>
      <c r="L12" s="8">
        <f>IFERROR(VLOOKUP($A12,#REF!,12,FALSE),)</f>
        <v>0</v>
      </c>
      <c r="M12" s="8">
        <f>IFERROR(VLOOKUP($A12,#REF!,13,FALSE),)</f>
        <v>0</v>
      </c>
      <c r="N12" s="8">
        <f>IFERROR(VLOOKUP($A12,#REF!,14,FALSE),)</f>
        <v>0</v>
      </c>
      <c r="O12" s="8">
        <f>IFERROR(VLOOKUP($A12,#REF!,15,FALSE),)</f>
        <v>0</v>
      </c>
      <c r="P12" s="8">
        <f>IFERROR(VLOOKUP($A12,#REF!,16,FALSE),)</f>
        <v>0</v>
      </c>
      <c r="Q12" s="8">
        <f>IFERROR(VLOOKUP($A12,#REF!,17,FALSE),)</f>
        <v>0</v>
      </c>
      <c r="R12" s="8">
        <f>IFERROR(VLOOKUP($A12,#REF!,18,FALSE),)</f>
        <v>0</v>
      </c>
      <c r="S12" s="8">
        <f>IFERROR(VLOOKUP($A12,#REF!,19,FALSE),)</f>
        <v>0</v>
      </c>
      <c r="T12" s="8">
        <f>IFERROR(VLOOKUP($A12,#REF!,20,FALSE),)</f>
        <v>0</v>
      </c>
      <c r="U12" s="8">
        <f>IFERROR(VLOOKUP($A12,#REF!,21,FALSE),)</f>
        <v>0</v>
      </c>
      <c r="V12" s="8">
        <f>IFERROR(VLOOKUP($A12,#REF!,22,FALSE),)</f>
        <v>0</v>
      </c>
      <c r="W12" s="8">
        <f>IFERROR(VLOOKUP($A12,#REF!,23,FALSE),)</f>
        <v>0</v>
      </c>
      <c r="X12" s="8">
        <f>IFERROR(VLOOKUP($A12,#REF!,24,FALSE),)</f>
        <v>0</v>
      </c>
      <c r="Y12" s="8">
        <f>IFERROR(VLOOKUP($A12,#REF!,25,FALSE),)</f>
        <v>0</v>
      </c>
      <c r="Z12" s="8">
        <f>IFERROR(VLOOKUP($A12,#REF!,26,FALSE),)</f>
        <v>0</v>
      </c>
      <c r="AA12" s="8">
        <f>IFERROR(VLOOKUP($A12,#REF!,27,FALSE),)</f>
        <v>0</v>
      </c>
      <c r="AB12" s="8">
        <f>IFERROR(VLOOKUP($A12,#REF!,28,FALSE),)</f>
        <v>0</v>
      </c>
    </row>
    <row r="13" spans="1:28" x14ac:dyDescent="0.2">
      <c r="A13" s="8">
        <f>Data!A494</f>
        <v>0</v>
      </c>
      <c r="B13" s="9">
        <f>IFERROR(VLOOKUP($A13,#REF!,34,FALSE),)</f>
        <v>0</v>
      </c>
      <c r="C13" s="9">
        <f>IFERROR(VLOOKUP($A13,#REF!,2,FALSE),)</f>
        <v>0</v>
      </c>
      <c r="D13" s="9">
        <f>IFERROR(VLOOKUP($A13,#REF!,3,FALSE),)</f>
        <v>0</v>
      </c>
      <c r="E13" s="9">
        <f>IFERROR(VLOOKUP($A13,#REF!,4,FALSE),)</f>
        <v>0</v>
      </c>
      <c r="F13" s="9">
        <f>IFERROR(VLOOKUP($A13,#REF!,6,FALSE),)</f>
        <v>0</v>
      </c>
      <c r="G13" s="9">
        <f>IFERROR(VLOOKUP($A13,#REF!,7,FALSE),)</f>
        <v>0</v>
      </c>
      <c r="H13" s="8">
        <f>IFERROR(VLOOKUP($A13,#REF!,8,FALSE),)</f>
        <v>0</v>
      </c>
      <c r="I13" s="8">
        <f>IFERROR(VLOOKUP($A13,#REF!,9,FALSE),)</f>
        <v>0</v>
      </c>
      <c r="J13" s="8">
        <f>IFERROR(VLOOKUP($A13,#REF!,10,FALSE),)</f>
        <v>0</v>
      </c>
      <c r="K13" s="8">
        <f>IFERROR(VLOOKUP($A13,#REF!,11,FALSE),)</f>
        <v>0</v>
      </c>
      <c r="L13" s="8">
        <f>IFERROR(VLOOKUP($A13,#REF!,12,FALSE),)</f>
        <v>0</v>
      </c>
      <c r="M13" s="8">
        <f>IFERROR(VLOOKUP($A13,#REF!,13,FALSE),)</f>
        <v>0</v>
      </c>
      <c r="N13" s="8">
        <f>IFERROR(VLOOKUP($A13,#REF!,14,FALSE),)</f>
        <v>0</v>
      </c>
      <c r="O13" s="8">
        <f>IFERROR(VLOOKUP($A13,#REF!,15,FALSE),)</f>
        <v>0</v>
      </c>
      <c r="P13" s="8">
        <f>IFERROR(VLOOKUP($A13,#REF!,16,FALSE),)</f>
        <v>0</v>
      </c>
      <c r="Q13" s="8">
        <f>IFERROR(VLOOKUP($A13,#REF!,17,FALSE),)</f>
        <v>0</v>
      </c>
      <c r="R13" s="8">
        <f>IFERROR(VLOOKUP($A13,#REF!,18,FALSE),)</f>
        <v>0</v>
      </c>
      <c r="S13" s="8">
        <f>IFERROR(VLOOKUP($A13,#REF!,19,FALSE),)</f>
        <v>0</v>
      </c>
      <c r="T13" s="8">
        <f>IFERROR(VLOOKUP($A13,#REF!,20,FALSE),)</f>
        <v>0</v>
      </c>
      <c r="U13" s="8">
        <f>IFERROR(VLOOKUP($A13,#REF!,21,FALSE),)</f>
        <v>0</v>
      </c>
      <c r="V13" s="8">
        <f>IFERROR(VLOOKUP($A13,#REF!,22,FALSE),)</f>
        <v>0</v>
      </c>
      <c r="W13" s="8">
        <f>IFERROR(VLOOKUP($A13,#REF!,23,FALSE),)</f>
        <v>0</v>
      </c>
      <c r="X13" s="8">
        <f>IFERROR(VLOOKUP($A13,#REF!,24,FALSE),)</f>
        <v>0</v>
      </c>
      <c r="Y13" s="8">
        <f>IFERROR(VLOOKUP($A13,#REF!,25,FALSE),)</f>
        <v>0</v>
      </c>
      <c r="Z13" s="8">
        <f>IFERROR(VLOOKUP($A13,#REF!,26,FALSE),)</f>
        <v>0</v>
      </c>
      <c r="AA13" s="8">
        <f>IFERROR(VLOOKUP($A13,#REF!,27,FALSE),)</f>
        <v>0</v>
      </c>
      <c r="AB13" s="8">
        <f>IFERROR(VLOOKUP($A13,#REF!,28,FALSE),)</f>
        <v>0</v>
      </c>
    </row>
    <row r="14" spans="1:28" x14ac:dyDescent="0.2">
      <c r="A14" s="10"/>
    </row>
    <row r="17" spans="21:21" x14ac:dyDescent="0.2">
      <c r="U17" s="1"/>
    </row>
    <row r="18" spans="21:21" x14ac:dyDescent="0.2">
      <c r="U18" s="23"/>
    </row>
    <row r="19" spans="21:21" x14ac:dyDescent="0.2">
      <c r="U19" s="23"/>
    </row>
  </sheetData>
  <pageMargins left="0.7" right="0.7" top="0.75" bottom="0.75" header="0.3" footer="0.3"/>
  <pageSetup scale="87" orientation="landscape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6546C-B668-4E87-B725-A6A96D420D2F}">
  <sheetPr>
    <tabColor rgb="FFAA72D4"/>
    <pageSetUpPr fitToPage="1"/>
  </sheetPr>
  <dimension ref="A1:AB19"/>
  <sheetViews>
    <sheetView workbookViewId="0"/>
  </sheetViews>
  <sheetFormatPr defaultColWidth="9.14453125" defaultRowHeight="15" x14ac:dyDescent="0.2"/>
  <cols>
    <col min="1" max="5" width="8.47265625" customWidth="1"/>
    <col min="6" max="6" width="11.703125" bestFit="1" customWidth="1"/>
    <col min="7" max="7" width="16.6796875" bestFit="1" customWidth="1"/>
    <col min="8" max="8" width="12.23828125" bestFit="1" customWidth="1"/>
    <col min="9" max="11" width="10.22265625" customWidth="1"/>
    <col min="12" max="12" width="9.01171875" customWidth="1"/>
    <col min="13" max="15" width="10.22265625" customWidth="1"/>
    <col min="16" max="16" width="9.01171875" customWidth="1"/>
    <col min="17" max="17" width="9.68359375" customWidth="1"/>
    <col min="18" max="20" width="10.22265625" customWidth="1"/>
    <col min="21" max="21" width="9.68359375" customWidth="1"/>
    <col min="22" max="24" width="10.22265625" customWidth="1"/>
    <col min="25" max="25" width="9.01171875" customWidth="1"/>
    <col min="26" max="28" width="10.22265625" customWidth="1"/>
  </cols>
  <sheetData>
    <row r="1" spans="1:28" ht="19.5" thickBot="1" x14ac:dyDescent="0.3">
      <c r="A1" s="7">
        <f>E4</f>
        <v>0</v>
      </c>
      <c r="B1" s="6"/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0.35499999999999998</v>
      </c>
      <c r="C3" s="12"/>
      <c r="D3" s="14"/>
      <c r="E3" s="12"/>
      <c r="F3" s="12"/>
      <c r="G3" s="12"/>
      <c r="H3" s="11">
        <f>'Rain Totals'!H8</f>
        <v>0.08</v>
      </c>
      <c r="I3" s="11">
        <f>'Rain Totals'!I8</f>
        <v>0</v>
      </c>
      <c r="J3" s="11">
        <f>'Rain Totals'!J8</f>
        <v>7.0000000000000007E-2</v>
      </c>
      <c r="K3" s="11">
        <f>'Rain Totals'!K8</f>
        <v>0.16999999999999998</v>
      </c>
      <c r="L3" s="11">
        <f>'Rain Totals'!L8</f>
        <v>3.5000000000000003E-2</v>
      </c>
      <c r="M3" s="11">
        <f>'Rain Totals'!M8</f>
        <v>0</v>
      </c>
      <c r="N3" s="11">
        <f>'Rain Totals'!N8</f>
        <v>0</v>
      </c>
      <c r="O3" s="11">
        <f>'Rain Totals'!O8</f>
        <v>0</v>
      </c>
      <c r="P3" s="11">
        <f>'Rain Totals'!P8</f>
        <v>0</v>
      </c>
      <c r="Q3" s="11">
        <f>'Rain Totals'!Q8</f>
        <v>0</v>
      </c>
      <c r="R3" s="11">
        <f>'Rain Totals'!R8</f>
        <v>0</v>
      </c>
      <c r="S3" s="11">
        <f>'Rain Totals'!S8</f>
        <v>0</v>
      </c>
      <c r="T3" s="11">
        <f>'Rain Totals'!T8</f>
        <v>0</v>
      </c>
      <c r="U3" s="11">
        <f>'Rain Totals'!U8</f>
        <v>0</v>
      </c>
      <c r="V3" s="11">
        <f>'Rain Totals'!V8</f>
        <v>0</v>
      </c>
      <c r="W3" s="11">
        <f>'Rain Totals'!W8</f>
        <v>0</v>
      </c>
      <c r="X3" s="11">
        <f>'Rain Totals'!X8</f>
        <v>0</v>
      </c>
      <c r="Y3" s="11">
        <f>'Rain Totals'!Y8</f>
        <v>0</v>
      </c>
      <c r="Z3" s="11">
        <f>'Rain Totals'!Z8</f>
        <v>0</v>
      </c>
      <c r="AA3" s="11">
        <f>'Rain Totals'!AA8</f>
        <v>0</v>
      </c>
      <c r="AB3" s="11">
        <f>'Rain Totals'!AB8</f>
        <v>0</v>
      </c>
    </row>
    <row r="4" spans="1:28" x14ac:dyDescent="0.2">
      <c r="A4" s="8" t="str">
        <f>Data!A495</f>
        <v>.ET 49</v>
      </c>
      <c r="B4" s="9">
        <f>IFERROR(VLOOKUP($A4,#REF!,34,FALSE),)</f>
        <v>0</v>
      </c>
      <c r="C4" s="9">
        <f>IFERROR(VLOOKUP($A4,#REF!,2,FALSE),)</f>
        <v>0</v>
      </c>
      <c r="D4" s="9">
        <f>IFERROR(VLOOKUP($A4,#REF!,3,FALSE),)</f>
        <v>0</v>
      </c>
      <c r="E4" s="9">
        <f>IFERROR(VLOOKUP($A4,#REF!,4,FALSE),)</f>
        <v>0</v>
      </c>
      <c r="F4" s="9">
        <f>IFERROR(VLOOKUP($A4,#REF!,6,FALSE),)</f>
        <v>0</v>
      </c>
      <c r="G4" s="9">
        <f>IFERROR(VLOOKUP($A4,#REF!,7,FALSE),)</f>
        <v>0</v>
      </c>
      <c r="H4" s="8">
        <f>IFERROR(VLOOKUP($A4,#REF!,8,FALSE),)</f>
        <v>0</v>
      </c>
      <c r="I4" s="8">
        <f>IFERROR(VLOOKUP($A4,#REF!,9,FALSE),)</f>
        <v>0</v>
      </c>
      <c r="J4" s="8">
        <f>IFERROR(VLOOKUP($A4,#REF!,10,FALSE),)</f>
        <v>0</v>
      </c>
      <c r="K4" s="8">
        <f>IFERROR(VLOOKUP($A4,#REF!,11,FALSE),)</f>
        <v>0</v>
      </c>
      <c r="L4" s="8">
        <f>IFERROR(VLOOKUP($A4,#REF!,12,FALSE),)</f>
        <v>0</v>
      </c>
      <c r="M4" s="8">
        <f>IFERROR(VLOOKUP($A4,#REF!,13,FALSE),)</f>
        <v>0</v>
      </c>
      <c r="N4" s="8">
        <f>IFERROR(VLOOKUP($A4,#REF!,14,FALSE),)</f>
        <v>0</v>
      </c>
      <c r="O4" s="8">
        <f>IFERROR(VLOOKUP($A4,#REF!,15,FALSE),)</f>
        <v>0</v>
      </c>
      <c r="P4" s="8">
        <f>IFERROR(VLOOKUP($A4,#REF!,16,FALSE),)</f>
        <v>0</v>
      </c>
      <c r="Q4" s="8">
        <f>IFERROR(VLOOKUP($A4,#REF!,17,FALSE),)</f>
        <v>0</v>
      </c>
      <c r="R4" s="8">
        <f>IFERROR(VLOOKUP($A4,#REF!,18,FALSE),)</f>
        <v>0</v>
      </c>
      <c r="S4" s="8">
        <f>IFERROR(VLOOKUP($A4,#REF!,19,FALSE),)</f>
        <v>0</v>
      </c>
      <c r="T4" s="8">
        <f>IFERROR(VLOOKUP($A4,#REF!,20,FALSE),)</f>
        <v>0</v>
      </c>
      <c r="U4" s="8">
        <f>IFERROR(VLOOKUP($A4,#REF!,21,FALSE),)</f>
        <v>0</v>
      </c>
      <c r="V4" s="8">
        <f>IFERROR(VLOOKUP($A4,#REF!,22,FALSE),)</f>
        <v>0</v>
      </c>
      <c r="W4" s="8">
        <f>IFERROR(VLOOKUP($A4,#REF!,23,FALSE),)</f>
        <v>0</v>
      </c>
      <c r="X4" s="8">
        <f>IFERROR(VLOOKUP($A4,#REF!,24,FALSE),)</f>
        <v>0</v>
      </c>
      <c r="Y4" s="8">
        <f>IFERROR(VLOOKUP($A4,#REF!,25,FALSE),)</f>
        <v>0</v>
      </c>
      <c r="Z4" s="8">
        <f>IFERROR(VLOOKUP($A4,#REF!,26,FALSE),)</f>
        <v>0</v>
      </c>
      <c r="AA4" s="8">
        <f>IFERROR(VLOOKUP($A4,#REF!,27,FALSE),)</f>
        <v>0</v>
      </c>
      <c r="AB4" s="8">
        <f>IFERROR(VLOOKUP($A4,#REF!,28,FALSE),)</f>
        <v>0</v>
      </c>
    </row>
    <row r="5" spans="1:28" x14ac:dyDescent="0.2">
      <c r="A5" s="8">
        <f>Data!A496</f>
        <v>0</v>
      </c>
      <c r="B5" s="9">
        <f>IFERROR(VLOOKUP($A5,#REF!,34,FALSE),)</f>
        <v>0</v>
      </c>
      <c r="C5" s="9">
        <f>IFERROR(VLOOKUP($A5,#REF!,2,FALSE),)</f>
        <v>0</v>
      </c>
      <c r="D5" s="9">
        <f>IFERROR(VLOOKUP($A5,#REF!,3,FALSE),)</f>
        <v>0</v>
      </c>
      <c r="E5" s="9">
        <f>IFERROR(VLOOKUP($A5,#REF!,4,FALSE),)</f>
        <v>0</v>
      </c>
      <c r="F5" s="9">
        <f>IFERROR(VLOOKUP($A5,#REF!,6,FALSE),)</f>
        <v>0</v>
      </c>
      <c r="G5" s="9">
        <f>IFERROR(VLOOKUP($A5,#REF!,7,FALSE),)</f>
        <v>0</v>
      </c>
      <c r="H5" s="8">
        <f>IFERROR(VLOOKUP($A5,#REF!,8,FALSE),)</f>
        <v>0</v>
      </c>
      <c r="I5" s="8">
        <f>IFERROR(VLOOKUP($A5,#REF!,9,FALSE),)</f>
        <v>0</v>
      </c>
      <c r="J5" s="8">
        <f>IFERROR(VLOOKUP($A5,#REF!,10,FALSE),)</f>
        <v>0</v>
      </c>
      <c r="K5" s="8">
        <f>IFERROR(VLOOKUP($A5,#REF!,11,FALSE),)</f>
        <v>0</v>
      </c>
      <c r="L5" s="8">
        <f>IFERROR(VLOOKUP($A5,#REF!,12,FALSE),)</f>
        <v>0</v>
      </c>
      <c r="M5" s="8">
        <f>IFERROR(VLOOKUP($A5,#REF!,13,FALSE),)</f>
        <v>0</v>
      </c>
      <c r="N5" s="8">
        <f>IFERROR(VLOOKUP($A5,#REF!,14,FALSE),)</f>
        <v>0</v>
      </c>
      <c r="O5" s="8">
        <f>IFERROR(VLOOKUP($A5,#REF!,15,FALSE),)</f>
        <v>0</v>
      </c>
      <c r="P5" s="8">
        <f>IFERROR(VLOOKUP($A5,#REF!,16,FALSE),)</f>
        <v>0</v>
      </c>
      <c r="Q5" s="8">
        <f>IFERROR(VLOOKUP($A5,#REF!,17,FALSE),)</f>
        <v>0</v>
      </c>
      <c r="R5" s="8">
        <f>IFERROR(VLOOKUP($A5,#REF!,18,FALSE),)</f>
        <v>0</v>
      </c>
      <c r="S5" s="8">
        <f>IFERROR(VLOOKUP($A5,#REF!,19,FALSE),)</f>
        <v>0</v>
      </c>
      <c r="T5" s="8">
        <f>IFERROR(VLOOKUP($A5,#REF!,20,FALSE),)</f>
        <v>0</v>
      </c>
      <c r="U5" s="8">
        <f>IFERROR(VLOOKUP($A5,#REF!,21,FALSE),)</f>
        <v>0</v>
      </c>
      <c r="V5" s="8">
        <f>IFERROR(VLOOKUP($A5,#REF!,22,FALSE),)</f>
        <v>0</v>
      </c>
      <c r="W5" s="8">
        <f>IFERROR(VLOOKUP($A5,#REF!,23,FALSE),)</f>
        <v>0</v>
      </c>
      <c r="X5" s="8">
        <f>IFERROR(VLOOKUP($A5,#REF!,24,FALSE),)</f>
        <v>0</v>
      </c>
      <c r="Y5" s="8">
        <f>IFERROR(VLOOKUP($A5,#REF!,25,FALSE),)</f>
        <v>0</v>
      </c>
      <c r="Z5" s="8">
        <f>IFERROR(VLOOKUP($A5,#REF!,26,FALSE),)</f>
        <v>0</v>
      </c>
      <c r="AA5" s="8">
        <f>IFERROR(VLOOKUP($A5,#REF!,27,FALSE),)</f>
        <v>0</v>
      </c>
      <c r="AB5" s="8">
        <f>IFERROR(VLOOKUP($A5,#REF!,28,FALSE),)</f>
        <v>0</v>
      </c>
    </row>
    <row r="6" spans="1:28" x14ac:dyDescent="0.2">
      <c r="A6" s="8">
        <f>Data!A497</f>
        <v>0</v>
      </c>
      <c r="B6" s="9">
        <f>IFERROR(VLOOKUP($A6,#REF!,34,FALSE),)</f>
        <v>0</v>
      </c>
      <c r="C6" s="9">
        <f>IFERROR(VLOOKUP($A6,#REF!,2,FALSE),)</f>
        <v>0</v>
      </c>
      <c r="D6" s="9">
        <f>IFERROR(VLOOKUP($A6,#REF!,3,FALSE),)</f>
        <v>0</v>
      </c>
      <c r="E6" s="9">
        <f>IFERROR(VLOOKUP($A6,#REF!,4,FALSE),)</f>
        <v>0</v>
      </c>
      <c r="F6" s="9">
        <f>IFERROR(VLOOKUP($A6,#REF!,6,FALSE),)</f>
        <v>0</v>
      </c>
      <c r="G6" s="9">
        <f>IFERROR(VLOOKUP($A6,#REF!,7,FALSE),)</f>
        <v>0</v>
      </c>
      <c r="H6" s="8">
        <f>IFERROR(VLOOKUP($A6,#REF!,8,FALSE),)</f>
        <v>0</v>
      </c>
      <c r="I6" s="8">
        <f>IFERROR(VLOOKUP($A6,#REF!,9,FALSE),)</f>
        <v>0</v>
      </c>
      <c r="J6" s="8">
        <f>IFERROR(VLOOKUP($A6,#REF!,10,FALSE),)</f>
        <v>0</v>
      </c>
      <c r="K6" s="8">
        <f>IFERROR(VLOOKUP($A6,#REF!,11,FALSE),)</f>
        <v>0</v>
      </c>
      <c r="L6" s="8">
        <f>IFERROR(VLOOKUP($A6,#REF!,12,FALSE),)</f>
        <v>0</v>
      </c>
      <c r="M6" s="8">
        <f>IFERROR(VLOOKUP($A6,#REF!,13,FALSE),)</f>
        <v>0</v>
      </c>
      <c r="N6" s="8">
        <f>IFERROR(VLOOKUP($A6,#REF!,14,FALSE),)</f>
        <v>0</v>
      </c>
      <c r="O6" s="8">
        <f>IFERROR(VLOOKUP($A6,#REF!,15,FALSE),)</f>
        <v>0</v>
      </c>
      <c r="P6" s="8">
        <f>IFERROR(VLOOKUP($A6,#REF!,16,FALSE),)</f>
        <v>0</v>
      </c>
      <c r="Q6" s="8">
        <f>IFERROR(VLOOKUP($A6,#REF!,17,FALSE),)</f>
        <v>0</v>
      </c>
      <c r="R6" s="8">
        <f>IFERROR(VLOOKUP($A6,#REF!,18,FALSE),)</f>
        <v>0</v>
      </c>
      <c r="S6" s="8">
        <f>IFERROR(VLOOKUP($A6,#REF!,19,FALSE),)</f>
        <v>0</v>
      </c>
      <c r="T6" s="8">
        <f>IFERROR(VLOOKUP($A6,#REF!,20,FALSE),)</f>
        <v>0</v>
      </c>
      <c r="U6" s="8">
        <f>IFERROR(VLOOKUP($A6,#REF!,21,FALSE),)</f>
        <v>0</v>
      </c>
      <c r="V6" s="8">
        <f>IFERROR(VLOOKUP($A6,#REF!,22,FALSE),)</f>
        <v>0</v>
      </c>
      <c r="W6" s="8">
        <f>IFERROR(VLOOKUP($A6,#REF!,23,FALSE),)</f>
        <v>0</v>
      </c>
      <c r="X6" s="8">
        <f>IFERROR(VLOOKUP($A6,#REF!,24,FALSE),)</f>
        <v>0</v>
      </c>
      <c r="Y6" s="8">
        <f>IFERROR(VLOOKUP($A6,#REF!,25,FALSE),)</f>
        <v>0</v>
      </c>
      <c r="Z6" s="8">
        <f>IFERROR(VLOOKUP($A6,#REF!,26,FALSE),)</f>
        <v>0</v>
      </c>
      <c r="AA6" s="8">
        <f>IFERROR(VLOOKUP($A6,#REF!,27,FALSE),)</f>
        <v>0</v>
      </c>
      <c r="AB6" s="8">
        <f>IFERROR(VLOOKUP($A6,#REF!,28,FALSE),)</f>
        <v>0</v>
      </c>
    </row>
    <row r="7" spans="1:28" x14ac:dyDescent="0.2">
      <c r="A7" s="8">
        <f>Data!A498</f>
        <v>0</v>
      </c>
      <c r="B7" s="9">
        <f>IFERROR(VLOOKUP($A7,#REF!,34,FALSE),)</f>
        <v>0</v>
      </c>
      <c r="C7" s="9">
        <f>IFERROR(VLOOKUP($A7,#REF!,2,FALSE),)</f>
        <v>0</v>
      </c>
      <c r="D7" s="9">
        <f>IFERROR(VLOOKUP($A7,#REF!,3,FALSE),)</f>
        <v>0</v>
      </c>
      <c r="E7" s="9">
        <f>IFERROR(VLOOKUP($A7,#REF!,4,FALSE),)</f>
        <v>0</v>
      </c>
      <c r="F7" s="9">
        <f>IFERROR(VLOOKUP($A7,#REF!,6,FALSE),)</f>
        <v>0</v>
      </c>
      <c r="G7" s="9">
        <f>IFERROR(VLOOKUP($A7,#REF!,7,FALSE),)</f>
        <v>0</v>
      </c>
      <c r="H7" s="8">
        <f>IFERROR(VLOOKUP($A7,#REF!,8,FALSE),)</f>
        <v>0</v>
      </c>
      <c r="I7" s="8">
        <f>IFERROR(VLOOKUP($A7,#REF!,9,FALSE),)</f>
        <v>0</v>
      </c>
      <c r="J7" s="8">
        <f>IFERROR(VLOOKUP($A7,#REF!,10,FALSE),)</f>
        <v>0</v>
      </c>
      <c r="K7" s="8">
        <f>IFERROR(VLOOKUP($A7,#REF!,11,FALSE),)</f>
        <v>0</v>
      </c>
      <c r="L7" s="8">
        <f>IFERROR(VLOOKUP($A7,#REF!,12,FALSE),)</f>
        <v>0</v>
      </c>
      <c r="M7" s="8">
        <f>IFERROR(VLOOKUP($A7,#REF!,13,FALSE),)</f>
        <v>0</v>
      </c>
      <c r="N7" s="8">
        <f>IFERROR(VLOOKUP($A7,#REF!,14,FALSE),)</f>
        <v>0</v>
      </c>
      <c r="O7" s="8">
        <f>IFERROR(VLOOKUP($A7,#REF!,15,FALSE),)</f>
        <v>0</v>
      </c>
      <c r="P7" s="8">
        <f>IFERROR(VLOOKUP($A7,#REF!,16,FALSE),)</f>
        <v>0</v>
      </c>
      <c r="Q7" s="8">
        <f>IFERROR(VLOOKUP($A7,#REF!,17,FALSE),)</f>
        <v>0</v>
      </c>
      <c r="R7" s="8">
        <f>IFERROR(VLOOKUP($A7,#REF!,18,FALSE),)</f>
        <v>0</v>
      </c>
      <c r="S7" s="8">
        <f>IFERROR(VLOOKUP($A7,#REF!,19,FALSE),)</f>
        <v>0</v>
      </c>
      <c r="T7" s="8">
        <f>IFERROR(VLOOKUP($A7,#REF!,20,FALSE),)</f>
        <v>0</v>
      </c>
      <c r="U7" s="8">
        <f>IFERROR(VLOOKUP($A7,#REF!,21,FALSE),)</f>
        <v>0</v>
      </c>
      <c r="V7" s="8">
        <f>IFERROR(VLOOKUP($A7,#REF!,22,FALSE),)</f>
        <v>0</v>
      </c>
      <c r="W7" s="8">
        <f>IFERROR(VLOOKUP($A7,#REF!,23,FALSE),)</f>
        <v>0</v>
      </c>
      <c r="X7" s="8">
        <f>IFERROR(VLOOKUP($A7,#REF!,24,FALSE),)</f>
        <v>0</v>
      </c>
      <c r="Y7" s="8">
        <f>IFERROR(VLOOKUP($A7,#REF!,25,FALSE),)</f>
        <v>0</v>
      </c>
      <c r="Z7" s="8">
        <f>IFERROR(VLOOKUP($A7,#REF!,26,FALSE),)</f>
        <v>0</v>
      </c>
      <c r="AA7" s="8">
        <f>IFERROR(VLOOKUP($A7,#REF!,27,FALSE),)</f>
        <v>0</v>
      </c>
      <c r="AB7" s="8">
        <f>IFERROR(VLOOKUP($A7,#REF!,28,FALSE),)</f>
        <v>0</v>
      </c>
    </row>
    <row r="8" spans="1:28" x14ac:dyDescent="0.2">
      <c r="A8" s="8">
        <f>Data!A499</f>
        <v>0</v>
      </c>
      <c r="B8" s="9">
        <f>IFERROR(VLOOKUP($A8,#REF!,34,FALSE),)</f>
        <v>0</v>
      </c>
      <c r="C8" s="9">
        <f>IFERROR(VLOOKUP($A8,#REF!,2,FALSE),)</f>
        <v>0</v>
      </c>
      <c r="D8" s="9">
        <f>IFERROR(VLOOKUP($A8,#REF!,3,FALSE),)</f>
        <v>0</v>
      </c>
      <c r="E8" s="9">
        <f>IFERROR(VLOOKUP($A8,#REF!,4,FALSE),)</f>
        <v>0</v>
      </c>
      <c r="F8" s="9">
        <f>IFERROR(VLOOKUP($A8,#REF!,6,FALSE),)</f>
        <v>0</v>
      </c>
      <c r="G8" s="9">
        <f>IFERROR(VLOOKUP($A8,#REF!,7,FALSE),)</f>
        <v>0</v>
      </c>
      <c r="H8" s="8">
        <f>IFERROR(VLOOKUP($A8,#REF!,8,FALSE),)</f>
        <v>0</v>
      </c>
      <c r="I8" s="8">
        <f>IFERROR(VLOOKUP($A8,#REF!,9,FALSE),)</f>
        <v>0</v>
      </c>
      <c r="J8" s="8">
        <f>IFERROR(VLOOKUP($A8,#REF!,10,FALSE),)</f>
        <v>0</v>
      </c>
      <c r="K8" s="8">
        <f>IFERROR(VLOOKUP($A8,#REF!,11,FALSE),)</f>
        <v>0</v>
      </c>
      <c r="L8" s="8">
        <f>IFERROR(VLOOKUP($A8,#REF!,12,FALSE),)</f>
        <v>0</v>
      </c>
      <c r="M8" s="8">
        <f>IFERROR(VLOOKUP($A8,#REF!,13,FALSE),)</f>
        <v>0</v>
      </c>
      <c r="N8" s="8">
        <f>IFERROR(VLOOKUP($A8,#REF!,14,FALSE),)</f>
        <v>0</v>
      </c>
      <c r="O8" s="8">
        <f>IFERROR(VLOOKUP($A8,#REF!,15,FALSE),)</f>
        <v>0</v>
      </c>
      <c r="P8" s="8">
        <f>IFERROR(VLOOKUP($A8,#REF!,16,FALSE),)</f>
        <v>0</v>
      </c>
      <c r="Q8" s="8">
        <f>IFERROR(VLOOKUP($A8,#REF!,17,FALSE),)</f>
        <v>0</v>
      </c>
      <c r="R8" s="8">
        <f>IFERROR(VLOOKUP($A8,#REF!,18,FALSE),)</f>
        <v>0</v>
      </c>
      <c r="S8" s="8">
        <f>IFERROR(VLOOKUP($A8,#REF!,19,FALSE),)</f>
        <v>0</v>
      </c>
      <c r="T8" s="8">
        <f>IFERROR(VLOOKUP($A8,#REF!,20,FALSE),)</f>
        <v>0</v>
      </c>
      <c r="U8" s="8">
        <f>IFERROR(VLOOKUP($A8,#REF!,21,FALSE),)</f>
        <v>0</v>
      </c>
      <c r="V8" s="8">
        <f>IFERROR(VLOOKUP($A8,#REF!,22,FALSE),)</f>
        <v>0</v>
      </c>
      <c r="W8" s="8">
        <f>IFERROR(VLOOKUP($A8,#REF!,23,FALSE),)</f>
        <v>0</v>
      </c>
      <c r="X8" s="8">
        <f>IFERROR(VLOOKUP($A8,#REF!,24,FALSE),)</f>
        <v>0</v>
      </c>
      <c r="Y8" s="8">
        <f>IFERROR(VLOOKUP($A8,#REF!,25,FALSE),)</f>
        <v>0</v>
      </c>
      <c r="Z8" s="8">
        <f>IFERROR(VLOOKUP($A8,#REF!,26,FALSE),)</f>
        <v>0</v>
      </c>
      <c r="AA8" s="8">
        <f>IFERROR(VLOOKUP($A8,#REF!,27,FALSE),)</f>
        <v>0</v>
      </c>
      <c r="AB8" s="8">
        <f>IFERROR(VLOOKUP($A8,#REF!,28,FALSE),)</f>
        <v>0</v>
      </c>
    </row>
    <row r="9" spans="1:28" x14ac:dyDescent="0.2">
      <c r="A9" s="8">
        <f>Data!A500</f>
        <v>0</v>
      </c>
      <c r="B9" s="9">
        <f>IFERROR(VLOOKUP($A9,#REF!,34,FALSE),)</f>
        <v>0</v>
      </c>
      <c r="C9" s="9">
        <f>IFERROR(VLOOKUP($A9,#REF!,2,FALSE),)</f>
        <v>0</v>
      </c>
      <c r="D9" s="9">
        <f>IFERROR(VLOOKUP($A9,#REF!,3,FALSE),)</f>
        <v>0</v>
      </c>
      <c r="E9" s="9">
        <f>IFERROR(VLOOKUP($A9,#REF!,4,FALSE),)</f>
        <v>0</v>
      </c>
      <c r="F9" s="9">
        <f>IFERROR(VLOOKUP($A9,#REF!,6,FALSE),)</f>
        <v>0</v>
      </c>
      <c r="G9" s="9">
        <f>IFERROR(VLOOKUP($A9,#REF!,7,FALSE),)</f>
        <v>0</v>
      </c>
      <c r="H9" s="8">
        <f>IFERROR(VLOOKUP($A9,#REF!,8,FALSE),)</f>
        <v>0</v>
      </c>
      <c r="I9" s="8">
        <f>IFERROR(VLOOKUP($A9,#REF!,9,FALSE),)</f>
        <v>0</v>
      </c>
      <c r="J9" s="8">
        <f>IFERROR(VLOOKUP($A9,#REF!,10,FALSE),)</f>
        <v>0</v>
      </c>
      <c r="K9" s="8">
        <f>IFERROR(VLOOKUP($A9,#REF!,11,FALSE),)</f>
        <v>0</v>
      </c>
      <c r="L9" s="8">
        <f>IFERROR(VLOOKUP($A9,#REF!,12,FALSE),)</f>
        <v>0</v>
      </c>
      <c r="M9" s="8">
        <f>IFERROR(VLOOKUP($A9,#REF!,13,FALSE),)</f>
        <v>0</v>
      </c>
      <c r="N9" s="8">
        <f>IFERROR(VLOOKUP($A9,#REF!,14,FALSE),)</f>
        <v>0</v>
      </c>
      <c r="O9" s="8">
        <f>IFERROR(VLOOKUP($A9,#REF!,15,FALSE),)</f>
        <v>0</v>
      </c>
      <c r="P9" s="8">
        <f>IFERROR(VLOOKUP($A9,#REF!,16,FALSE),)</f>
        <v>0</v>
      </c>
      <c r="Q9" s="8">
        <f>IFERROR(VLOOKUP($A9,#REF!,17,FALSE),)</f>
        <v>0</v>
      </c>
      <c r="R9" s="8">
        <f>IFERROR(VLOOKUP($A9,#REF!,18,FALSE),)</f>
        <v>0</v>
      </c>
      <c r="S9" s="8">
        <f>IFERROR(VLOOKUP($A9,#REF!,19,FALSE),)</f>
        <v>0</v>
      </c>
      <c r="T9" s="8">
        <f>IFERROR(VLOOKUP($A9,#REF!,20,FALSE),)</f>
        <v>0</v>
      </c>
      <c r="U9" s="8">
        <f>IFERROR(VLOOKUP($A9,#REF!,21,FALSE),)</f>
        <v>0</v>
      </c>
      <c r="V9" s="8">
        <f>IFERROR(VLOOKUP($A9,#REF!,22,FALSE),)</f>
        <v>0</v>
      </c>
      <c r="W9" s="8">
        <f>IFERROR(VLOOKUP($A9,#REF!,23,FALSE),)</f>
        <v>0</v>
      </c>
      <c r="X9" s="8">
        <f>IFERROR(VLOOKUP($A9,#REF!,24,FALSE),)</f>
        <v>0</v>
      </c>
      <c r="Y9" s="8">
        <f>IFERROR(VLOOKUP($A9,#REF!,25,FALSE),)</f>
        <v>0</v>
      </c>
      <c r="Z9" s="8">
        <f>IFERROR(VLOOKUP($A9,#REF!,26,FALSE),)</f>
        <v>0</v>
      </c>
      <c r="AA9" s="8">
        <f>IFERROR(VLOOKUP($A9,#REF!,27,FALSE),)</f>
        <v>0</v>
      </c>
      <c r="AB9" s="8">
        <f>IFERROR(VLOOKUP($A9,#REF!,28,FALSE),)</f>
        <v>0</v>
      </c>
    </row>
    <row r="10" spans="1:28" x14ac:dyDescent="0.2">
      <c r="A10" s="8">
        <f>Data!A501</f>
        <v>0</v>
      </c>
      <c r="B10" s="9">
        <f>IFERROR(VLOOKUP($A10,#REF!,34,FALSE),)</f>
        <v>0</v>
      </c>
      <c r="C10" s="9">
        <f>IFERROR(VLOOKUP($A10,#REF!,2,FALSE),)</f>
        <v>0</v>
      </c>
      <c r="D10" s="9">
        <f>IFERROR(VLOOKUP($A10,#REF!,3,FALSE),)</f>
        <v>0</v>
      </c>
      <c r="E10" s="9">
        <f>IFERROR(VLOOKUP($A10,#REF!,4,FALSE),)</f>
        <v>0</v>
      </c>
      <c r="F10" s="9">
        <f>IFERROR(VLOOKUP($A10,#REF!,6,FALSE),)</f>
        <v>0</v>
      </c>
      <c r="G10" s="9">
        <f>IFERROR(VLOOKUP($A10,#REF!,7,FALSE),)</f>
        <v>0</v>
      </c>
      <c r="H10" s="8">
        <f>IFERROR(VLOOKUP($A10,#REF!,8,FALSE),)</f>
        <v>0</v>
      </c>
      <c r="I10" s="8">
        <f>IFERROR(VLOOKUP($A10,#REF!,9,FALSE),)</f>
        <v>0</v>
      </c>
      <c r="J10" s="8">
        <f>IFERROR(VLOOKUP($A10,#REF!,10,FALSE),)</f>
        <v>0</v>
      </c>
      <c r="K10" s="8">
        <f>IFERROR(VLOOKUP($A10,#REF!,11,FALSE),)</f>
        <v>0</v>
      </c>
      <c r="L10" s="8">
        <f>IFERROR(VLOOKUP($A10,#REF!,12,FALSE),)</f>
        <v>0</v>
      </c>
      <c r="M10" s="8">
        <f>IFERROR(VLOOKUP($A10,#REF!,13,FALSE),)</f>
        <v>0</v>
      </c>
      <c r="N10" s="8">
        <f>IFERROR(VLOOKUP($A10,#REF!,14,FALSE),)</f>
        <v>0</v>
      </c>
      <c r="O10" s="8">
        <f>IFERROR(VLOOKUP($A10,#REF!,15,FALSE),)</f>
        <v>0</v>
      </c>
      <c r="P10" s="8">
        <f>IFERROR(VLOOKUP($A10,#REF!,16,FALSE),)</f>
        <v>0</v>
      </c>
      <c r="Q10" s="8">
        <f>IFERROR(VLOOKUP($A10,#REF!,17,FALSE),)</f>
        <v>0</v>
      </c>
      <c r="R10" s="8">
        <f>IFERROR(VLOOKUP($A10,#REF!,18,FALSE),)</f>
        <v>0</v>
      </c>
      <c r="S10" s="8">
        <f>IFERROR(VLOOKUP($A10,#REF!,19,FALSE),)</f>
        <v>0</v>
      </c>
      <c r="T10" s="8">
        <f>IFERROR(VLOOKUP($A10,#REF!,20,FALSE),)</f>
        <v>0</v>
      </c>
      <c r="U10" s="8">
        <f>IFERROR(VLOOKUP($A10,#REF!,21,FALSE),)</f>
        <v>0</v>
      </c>
      <c r="V10" s="8">
        <f>IFERROR(VLOOKUP($A10,#REF!,22,FALSE),)</f>
        <v>0</v>
      </c>
      <c r="W10" s="8">
        <f>IFERROR(VLOOKUP($A10,#REF!,23,FALSE),)</f>
        <v>0</v>
      </c>
      <c r="X10" s="8">
        <f>IFERROR(VLOOKUP($A10,#REF!,24,FALSE),)</f>
        <v>0</v>
      </c>
      <c r="Y10" s="8">
        <f>IFERROR(VLOOKUP($A10,#REF!,25,FALSE),)</f>
        <v>0</v>
      </c>
      <c r="Z10" s="8">
        <f>IFERROR(VLOOKUP($A10,#REF!,26,FALSE),)</f>
        <v>0</v>
      </c>
      <c r="AA10" s="8">
        <f>IFERROR(VLOOKUP($A10,#REF!,27,FALSE),)</f>
        <v>0</v>
      </c>
      <c r="AB10" s="8">
        <f>IFERROR(VLOOKUP($A10,#REF!,28,FALSE),)</f>
        <v>0</v>
      </c>
    </row>
    <row r="11" spans="1:28" x14ac:dyDescent="0.2">
      <c r="A11" s="8">
        <f>Data!A502</f>
        <v>0</v>
      </c>
      <c r="B11" s="9">
        <f>IFERROR(VLOOKUP($A11,#REF!,34,FALSE),)</f>
        <v>0</v>
      </c>
      <c r="C11" s="9">
        <f>IFERROR(VLOOKUP($A11,#REF!,2,FALSE),)</f>
        <v>0</v>
      </c>
      <c r="D11" s="9">
        <f>IFERROR(VLOOKUP($A11,#REF!,3,FALSE),)</f>
        <v>0</v>
      </c>
      <c r="E11" s="9">
        <f>IFERROR(VLOOKUP($A11,#REF!,4,FALSE),)</f>
        <v>0</v>
      </c>
      <c r="F11" s="9">
        <f>IFERROR(VLOOKUP($A11,#REF!,6,FALSE),)</f>
        <v>0</v>
      </c>
      <c r="G11" s="9">
        <f>IFERROR(VLOOKUP($A11,#REF!,7,FALSE),)</f>
        <v>0</v>
      </c>
      <c r="H11" s="8">
        <f>IFERROR(VLOOKUP($A11,#REF!,8,FALSE),)</f>
        <v>0</v>
      </c>
      <c r="I11" s="8">
        <f>IFERROR(VLOOKUP($A11,#REF!,9,FALSE),)</f>
        <v>0</v>
      </c>
      <c r="J11" s="8">
        <f>IFERROR(VLOOKUP($A11,#REF!,10,FALSE),)</f>
        <v>0</v>
      </c>
      <c r="K11" s="8">
        <f>IFERROR(VLOOKUP($A11,#REF!,11,FALSE),)</f>
        <v>0</v>
      </c>
      <c r="L11" s="8">
        <f>IFERROR(VLOOKUP($A11,#REF!,12,FALSE),)</f>
        <v>0</v>
      </c>
      <c r="M11" s="8">
        <f>IFERROR(VLOOKUP($A11,#REF!,13,FALSE),)</f>
        <v>0</v>
      </c>
      <c r="N11" s="8">
        <f>IFERROR(VLOOKUP($A11,#REF!,14,FALSE),)</f>
        <v>0</v>
      </c>
      <c r="O11" s="8">
        <f>IFERROR(VLOOKUP($A11,#REF!,15,FALSE),)</f>
        <v>0</v>
      </c>
      <c r="P11" s="8">
        <f>IFERROR(VLOOKUP($A11,#REF!,16,FALSE),)</f>
        <v>0</v>
      </c>
      <c r="Q11" s="8">
        <f>IFERROR(VLOOKUP($A11,#REF!,17,FALSE),)</f>
        <v>0</v>
      </c>
      <c r="R11" s="8">
        <f>IFERROR(VLOOKUP($A11,#REF!,18,FALSE),)</f>
        <v>0</v>
      </c>
      <c r="S11" s="8">
        <f>IFERROR(VLOOKUP($A11,#REF!,19,FALSE),)</f>
        <v>0</v>
      </c>
      <c r="T11" s="8">
        <f>IFERROR(VLOOKUP($A11,#REF!,20,FALSE),)</f>
        <v>0</v>
      </c>
      <c r="U11" s="8">
        <f>IFERROR(VLOOKUP($A11,#REF!,21,FALSE),)</f>
        <v>0</v>
      </c>
      <c r="V11" s="8">
        <f>IFERROR(VLOOKUP($A11,#REF!,22,FALSE),)</f>
        <v>0</v>
      </c>
      <c r="W11" s="8">
        <f>IFERROR(VLOOKUP($A11,#REF!,23,FALSE),)</f>
        <v>0</v>
      </c>
      <c r="X11" s="8">
        <f>IFERROR(VLOOKUP($A11,#REF!,24,FALSE),)</f>
        <v>0</v>
      </c>
      <c r="Y11" s="8">
        <f>IFERROR(VLOOKUP($A11,#REF!,25,FALSE),)</f>
        <v>0</v>
      </c>
      <c r="Z11" s="8">
        <f>IFERROR(VLOOKUP($A11,#REF!,26,FALSE),)</f>
        <v>0</v>
      </c>
      <c r="AA11" s="8">
        <f>IFERROR(VLOOKUP($A11,#REF!,27,FALSE),)</f>
        <v>0</v>
      </c>
      <c r="AB11" s="8">
        <f>IFERROR(VLOOKUP($A11,#REF!,28,FALSE),)</f>
        <v>0</v>
      </c>
    </row>
    <row r="12" spans="1:28" x14ac:dyDescent="0.2">
      <c r="A12" s="8">
        <f>Data!A503</f>
        <v>0</v>
      </c>
      <c r="B12" s="9">
        <f>IFERROR(VLOOKUP($A12,#REF!,34,FALSE),)</f>
        <v>0</v>
      </c>
      <c r="C12" s="9">
        <f>IFERROR(VLOOKUP($A12,#REF!,2,FALSE),)</f>
        <v>0</v>
      </c>
      <c r="D12" s="9">
        <f>IFERROR(VLOOKUP($A12,#REF!,3,FALSE),)</f>
        <v>0</v>
      </c>
      <c r="E12" s="9">
        <f>IFERROR(VLOOKUP($A12,#REF!,4,FALSE),)</f>
        <v>0</v>
      </c>
      <c r="F12" s="9">
        <f>IFERROR(VLOOKUP($A12,#REF!,6,FALSE),)</f>
        <v>0</v>
      </c>
      <c r="G12" s="9">
        <f>IFERROR(VLOOKUP($A12,#REF!,7,FALSE),)</f>
        <v>0</v>
      </c>
      <c r="H12" s="8">
        <f>IFERROR(VLOOKUP($A12,#REF!,8,FALSE),)</f>
        <v>0</v>
      </c>
      <c r="I12" s="8">
        <f>IFERROR(VLOOKUP($A12,#REF!,9,FALSE),)</f>
        <v>0</v>
      </c>
      <c r="J12" s="8">
        <f>IFERROR(VLOOKUP($A12,#REF!,10,FALSE),)</f>
        <v>0</v>
      </c>
      <c r="K12" s="8">
        <f>IFERROR(VLOOKUP($A12,#REF!,11,FALSE),)</f>
        <v>0</v>
      </c>
      <c r="L12" s="8">
        <f>IFERROR(VLOOKUP($A12,#REF!,12,FALSE),)</f>
        <v>0</v>
      </c>
      <c r="M12" s="8">
        <f>IFERROR(VLOOKUP($A12,#REF!,13,FALSE),)</f>
        <v>0</v>
      </c>
      <c r="N12" s="8">
        <f>IFERROR(VLOOKUP($A12,#REF!,14,FALSE),)</f>
        <v>0</v>
      </c>
      <c r="O12" s="8">
        <f>IFERROR(VLOOKUP($A12,#REF!,15,FALSE),)</f>
        <v>0</v>
      </c>
      <c r="P12" s="8">
        <f>IFERROR(VLOOKUP($A12,#REF!,16,FALSE),)</f>
        <v>0</v>
      </c>
      <c r="Q12" s="8">
        <f>IFERROR(VLOOKUP($A12,#REF!,17,FALSE),)</f>
        <v>0</v>
      </c>
      <c r="R12" s="8">
        <f>IFERROR(VLOOKUP($A12,#REF!,18,FALSE),)</f>
        <v>0</v>
      </c>
      <c r="S12" s="8">
        <f>IFERROR(VLOOKUP($A12,#REF!,19,FALSE),)</f>
        <v>0</v>
      </c>
      <c r="T12" s="8">
        <f>IFERROR(VLOOKUP($A12,#REF!,20,FALSE),)</f>
        <v>0</v>
      </c>
      <c r="U12" s="8">
        <f>IFERROR(VLOOKUP($A12,#REF!,21,FALSE),)</f>
        <v>0</v>
      </c>
      <c r="V12" s="8">
        <f>IFERROR(VLOOKUP($A12,#REF!,22,FALSE),)</f>
        <v>0</v>
      </c>
      <c r="W12" s="8">
        <f>IFERROR(VLOOKUP($A12,#REF!,23,FALSE),)</f>
        <v>0</v>
      </c>
      <c r="X12" s="8">
        <f>IFERROR(VLOOKUP($A12,#REF!,24,FALSE),)</f>
        <v>0</v>
      </c>
      <c r="Y12" s="8">
        <f>IFERROR(VLOOKUP($A12,#REF!,25,FALSE),)</f>
        <v>0</v>
      </c>
      <c r="Z12" s="8">
        <f>IFERROR(VLOOKUP($A12,#REF!,26,FALSE),)</f>
        <v>0</v>
      </c>
      <c r="AA12" s="8">
        <f>IFERROR(VLOOKUP($A12,#REF!,27,FALSE),)</f>
        <v>0</v>
      </c>
      <c r="AB12" s="8">
        <f>IFERROR(VLOOKUP($A12,#REF!,28,FALSE),)</f>
        <v>0</v>
      </c>
    </row>
    <row r="13" spans="1:28" x14ac:dyDescent="0.2">
      <c r="A13" s="8">
        <f>Data!A504</f>
        <v>0</v>
      </c>
      <c r="B13" s="9">
        <f>IFERROR(VLOOKUP($A13,#REF!,34,FALSE),)</f>
        <v>0</v>
      </c>
      <c r="C13" s="9">
        <f>IFERROR(VLOOKUP($A13,#REF!,2,FALSE),)</f>
        <v>0</v>
      </c>
      <c r="D13" s="9">
        <f>IFERROR(VLOOKUP($A13,#REF!,3,FALSE),)</f>
        <v>0</v>
      </c>
      <c r="E13" s="9">
        <f>IFERROR(VLOOKUP($A13,#REF!,4,FALSE),)</f>
        <v>0</v>
      </c>
      <c r="F13" s="9">
        <f>IFERROR(VLOOKUP($A13,#REF!,6,FALSE),)</f>
        <v>0</v>
      </c>
      <c r="G13" s="9">
        <f>IFERROR(VLOOKUP($A13,#REF!,7,FALSE),)</f>
        <v>0</v>
      </c>
      <c r="H13" s="8">
        <f>IFERROR(VLOOKUP($A13,#REF!,8,FALSE),)</f>
        <v>0</v>
      </c>
      <c r="I13" s="8">
        <f>IFERROR(VLOOKUP($A13,#REF!,9,FALSE),)</f>
        <v>0</v>
      </c>
      <c r="J13" s="8">
        <f>IFERROR(VLOOKUP($A13,#REF!,10,FALSE),)</f>
        <v>0</v>
      </c>
      <c r="K13" s="8">
        <f>IFERROR(VLOOKUP($A13,#REF!,11,FALSE),)</f>
        <v>0</v>
      </c>
      <c r="L13" s="8">
        <f>IFERROR(VLOOKUP($A13,#REF!,12,FALSE),)</f>
        <v>0</v>
      </c>
      <c r="M13" s="8">
        <f>IFERROR(VLOOKUP($A13,#REF!,13,FALSE),)</f>
        <v>0</v>
      </c>
      <c r="N13" s="8">
        <f>IFERROR(VLOOKUP($A13,#REF!,14,FALSE),)</f>
        <v>0</v>
      </c>
      <c r="O13" s="8">
        <f>IFERROR(VLOOKUP($A13,#REF!,15,FALSE),)</f>
        <v>0</v>
      </c>
      <c r="P13" s="8">
        <f>IFERROR(VLOOKUP($A13,#REF!,16,FALSE),)</f>
        <v>0</v>
      </c>
      <c r="Q13" s="8">
        <f>IFERROR(VLOOKUP($A13,#REF!,17,FALSE),)</f>
        <v>0</v>
      </c>
      <c r="R13" s="8">
        <f>IFERROR(VLOOKUP($A13,#REF!,18,FALSE),)</f>
        <v>0</v>
      </c>
      <c r="S13" s="8">
        <f>IFERROR(VLOOKUP($A13,#REF!,19,FALSE),)</f>
        <v>0</v>
      </c>
      <c r="T13" s="8">
        <f>IFERROR(VLOOKUP($A13,#REF!,20,FALSE),)</f>
        <v>0</v>
      </c>
      <c r="U13" s="8">
        <f>IFERROR(VLOOKUP($A13,#REF!,21,FALSE),)</f>
        <v>0</v>
      </c>
      <c r="V13" s="8">
        <f>IFERROR(VLOOKUP($A13,#REF!,22,FALSE),)</f>
        <v>0</v>
      </c>
      <c r="W13" s="8">
        <f>IFERROR(VLOOKUP($A13,#REF!,23,FALSE),)</f>
        <v>0</v>
      </c>
      <c r="X13" s="8">
        <f>IFERROR(VLOOKUP($A13,#REF!,24,FALSE),)</f>
        <v>0</v>
      </c>
      <c r="Y13" s="8">
        <f>IFERROR(VLOOKUP($A13,#REF!,25,FALSE),)</f>
        <v>0</v>
      </c>
      <c r="Z13" s="8">
        <f>IFERROR(VLOOKUP($A13,#REF!,26,FALSE),)</f>
        <v>0</v>
      </c>
      <c r="AA13" s="8">
        <f>IFERROR(VLOOKUP($A13,#REF!,27,FALSE),)</f>
        <v>0</v>
      </c>
      <c r="AB13" s="8">
        <f>IFERROR(VLOOKUP($A13,#REF!,28,FALSE),)</f>
        <v>0</v>
      </c>
    </row>
    <row r="14" spans="1:28" x14ac:dyDescent="0.2">
      <c r="A14" s="10"/>
    </row>
    <row r="17" spans="21:21" x14ac:dyDescent="0.2">
      <c r="U17" s="1"/>
    </row>
    <row r="18" spans="21:21" x14ac:dyDescent="0.2">
      <c r="U18" s="23"/>
    </row>
    <row r="19" spans="21:21" x14ac:dyDescent="0.2">
      <c r="U19" s="23"/>
    </row>
  </sheetData>
  <pageMargins left="0.7" right="0.7" top="0.75" bottom="0.75" header="0.3" footer="0.3"/>
  <pageSetup scale="87" orientation="landscape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11C9A-B081-470C-B3E7-B529514CFC19}">
  <sheetPr>
    <tabColor rgb="FF60D0E6"/>
    <pageSetUpPr fitToPage="1"/>
  </sheetPr>
  <dimension ref="A1:AB19"/>
  <sheetViews>
    <sheetView workbookViewId="0"/>
  </sheetViews>
  <sheetFormatPr defaultColWidth="9.14453125" defaultRowHeight="15" x14ac:dyDescent="0.2"/>
  <cols>
    <col min="1" max="5" width="8.47265625" customWidth="1"/>
    <col min="6" max="6" width="11.703125" bestFit="1" customWidth="1"/>
    <col min="7" max="7" width="16.6796875" bestFit="1" customWidth="1"/>
    <col min="8" max="8" width="12.23828125" bestFit="1" customWidth="1"/>
    <col min="9" max="11" width="10.22265625" customWidth="1"/>
    <col min="12" max="12" width="9.01171875" customWidth="1"/>
    <col min="13" max="15" width="10.22265625" customWidth="1"/>
    <col min="16" max="16" width="9.01171875" customWidth="1"/>
    <col min="17" max="17" width="9.68359375" customWidth="1"/>
    <col min="18" max="20" width="10.22265625" customWidth="1"/>
    <col min="21" max="21" width="9.68359375" customWidth="1"/>
    <col min="22" max="24" width="10.22265625" customWidth="1"/>
    <col min="25" max="25" width="9.01171875" customWidth="1"/>
    <col min="26" max="28" width="10.22265625" customWidth="1"/>
  </cols>
  <sheetData>
    <row r="1" spans="1:28" ht="19.5" thickBot="1" x14ac:dyDescent="0.3">
      <c r="A1" s="7">
        <f>E4</f>
        <v>0</v>
      </c>
      <c r="B1" s="6"/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0.35499999999999998</v>
      </c>
      <c r="C3" s="12"/>
      <c r="D3" s="14"/>
      <c r="E3" s="12"/>
      <c r="F3" s="12"/>
      <c r="G3" s="12"/>
      <c r="H3" s="11">
        <f>'Rain Totals'!H8</f>
        <v>0.08</v>
      </c>
      <c r="I3" s="11">
        <f>'Rain Totals'!I8</f>
        <v>0</v>
      </c>
      <c r="J3" s="11">
        <f>'Rain Totals'!J8</f>
        <v>7.0000000000000007E-2</v>
      </c>
      <c r="K3" s="11">
        <f>'Rain Totals'!K8</f>
        <v>0.16999999999999998</v>
      </c>
      <c r="L3" s="11">
        <f>'Rain Totals'!L8</f>
        <v>3.5000000000000003E-2</v>
      </c>
      <c r="M3" s="11">
        <f>'Rain Totals'!M8</f>
        <v>0</v>
      </c>
      <c r="N3" s="11">
        <f>'Rain Totals'!N8</f>
        <v>0</v>
      </c>
      <c r="O3" s="11">
        <f>'Rain Totals'!O8</f>
        <v>0</v>
      </c>
      <c r="P3" s="11">
        <f>'Rain Totals'!P8</f>
        <v>0</v>
      </c>
      <c r="Q3" s="11">
        <f>'Rain Totals'!Q8</f>
        <v>0</v>
      </c>
      <c r="R3" s="11">
        <f>'Rain Totals'!R8</f>
        <v>0</v>
      </c>
      <c r="S3" s="11">
        <f>'Rain Totals'!S8</f>
        <v>0</v>
      </c>
      <c r="T3" s="11">
        <f>'Rain Totals'!T8</f>
        <v>0</v>
      </c>
      <c r="U3" s="11">
        <f>'Rain Totals'!U8</f>
        <v>0</v>
      </c>
      <c r="V3" s="11">
        <f>'Rain Totals'!V8</f>
        <v>0</v>
      </c>
      <c r="W3" s="11">
        <f>'Rain Totals'!W8</f>
        <v>0</v>
      </c>
      <c r="X3" s="11">
        <f>'Rain Totals'!X8</f>
        <v>0</v>
      </c>
      <c r="Y3" s="11">
        <f>'Rain Totals'!Y8</f>
        <v>0</v>
      </c>
      <c r="Z3" s="11">
        <f>'Rain Totals'!Z8</f>
        <v>0</v>
      </c>
      <c r="AA3" s="11">
        <f>'Rain Totals'!AA8</f>
        <v>0</v>
      </c>
      <c r="AB3" s="11">
        <f>'Rain Totals'!AB8</f>
        <v>0</v>
      </c>
    </row>
    <row r="4" spans="1:28" x14ac:dyDescent="0.2">
      <c r="A4" s="8" t="str">
        <f>Data!A556</f>
        <v>.ET 55</v>
      </c>
      <c r="B4" s="9">
        <f>IFERROR(VLOOKUP($A4,#REF!,34,FALSE),)</f>
        <v>0</v>
      </c>
      <c r="C4" s="9">
        <f>IFERROR(VLOOKUP($A4,#REF!,2,FALSE),)</f>
        <v>0</v>
      </c>
      <c r="D4" s="9">
        <f>IFERROR(VLOOKUP($A4,#REF!,3,FALSE),)</f>
        <v>0</v>
      </c>
      <c r="E4" s="9">
        <f>IFERROR(VLOOKUP($A4,#REF!,4,FALSE),)</f>
        <v>0</v>
      </c>
      <c r="F4" s="9">
        <f>IFERROR(VLOOKUP($A4,#REF!,6,FALSE),)</f>
        <v>0</v>
      </c>
      <c r="G4" s="9">
        <f>IFERROR(VLOOKUP($A4,#REF!,7,FALSE),)</f>
        <v>0</v>
      </c>
      <c r="H4" s="8">
        <f>IFERROR(VLOOKUP($A4,#REF!,8,FALSE),)</f>
        <v>0</v>
      </c>
      <c r="I4" s="8">
        <f>IFERROR(VLOOKUP($A4,#REF!,9,FALSE),)</f>
        <v>0</v>
      </c>
      <c r="J4" s="8">
        <f>IFERROR(VLOOKUP($A4,#REF!,10,FALSE),)</f>
        <v>0</v>
      </c>
      <c r="K4" s="8">
        <f>IFERROR(VLOOKUP($A4,#REF!,11,FALSE),)</f>
        <v>0</v>
      </c>
      <c r="L4" s="8">
        <f>IFERROR(VLOOKUP($A4,#REF!,12,FALSE),)</f>
        <v>0</v>
      </c>
      <c r="M4" s="8">
        <f>IFERROR(VLOOKUP($A4,#REF!,13,FALSE),)</f>
        <v>0</v>
      </c>
      <c r="N4" s="8">
        <f>IFERROR(VLOOKUP($A4,#REF!,14,FALSE),)</f>
        <v>0</v>
      </c>
      <c r="O4" s="8">
        <f>IFERROR(VLOOKUP($A4,#REF!,15,FALSE),)</f>
        <v>0</v>
      </c>
      <c r="P4" s="8">
        <f>IFERROR(VLOOKUP($A4,#REF!,16,FALSE),)</f>
        <v>0</v>
      </c>
      <c r="Q4" s="8">
        <f>IFERROR(VLOOKUP($A4,#REF!,17,FALSE),)</f>
        <v>0</v>
      </c>
      <c r="R4" s="8">
        <f>IFERROR(VLOOKUP($A4,#REF!,18,FALSE),)</f>
        <v>0</v>
      </c>
      <c r="S4" s="8">
        <f>IFERROR(VLOOKUP($A4,#REF!,19,FALSE),)</f>
        <v>0</v>
      </c>
      <c r="T4" s="8">
        <f>IFERROR(VLOOKUP($A4,#REF!,20,FALSE),)</f>
        <v>0</v>
      </c>
      <c r="U4" s="8">
        <f>IFERROR(VLOOKUP($A4,#REF!,21,FALSE),)</f>
        <v>0</v>
      </c>
      <c r="V4" s="8">
        <f>IFERROR(VLOOKUP($A4,#REF!,22,FALSE),)</f>
        <v>0</v>
      </c>
      <c r="W4" s="8">
        <f>IFERROR(VLOOKUP($A4,#REF!,23,FALSE),)</f>
        <v>0</v>
      </c>
      <c r="X4" s="8">
        <f>IFERROR(VLOOKUP($A4,#REF!,24,FALSE),)</f>
        <v>0</v>
      </c>
      <c r="Y4" s="8">
        <f>IFERROR(VLOOKUP($A4,#REF!,25,FALSE),)</f>
        <v>0</v>
      </c>
      <c r="Z4" s="8">
        <f>IFERROR(VLOOKUP($A4,#REF!,26,FALSE),)</f>
        <v>0</v>
      </c>
      <c r="AA4" s="8">
        <f>IFERROR(VLOOKUP($A4,#REF!,27,FALSE),)</f>
        <v>0</v>
      </c>
      <c r="AB4" s="8">
        <f>IFERROR(VLOOKUP($A4,#REF!,28,FALSE),)</f>
        <v>0</v>
      </c>
    </row>
    <row r="5" spans="1:28" x14ac:dyDescent="0.2">
      <c r="A5" s="8">
        <f>Data!A557</f>
        <v>0</v>
      </c>
      <c r="B5" s="9">
        <f>IFERROR(VLOOKUP($A5,#REF!,34,FALSE),)</f>
        <v>0</v>
      </c>
      <c r="C5" s="9">
        <f>IFERROR(VLOOKUP($A5,#REF!,2,FALSE),)</f>
        <v>0</v>
      </c>
      <c r="D5" s="9">
        <f>IFERROR(VLOOKUP($A5,#REF!,3,FALSE),)</f>
        <v>0</v>
      </c>
      <c r="E5" s="9">
        <f>IFERROR(VLOOKUP($A5,#REF!,4,FALSE),)</f>
        <v>0</v>
      </c>
      <c r="F5" s="9">
        <f>IFERROR(VLOOKUP($A5,#REF!,6,FALSE),)</f>
        <v>0</v>
      </c>
      <c r="G5" s="9">
        <f>IFERROR(VLOOKUP($A5,#REF!,7,FALSE),)</f>
        <v>0</v>
      </c>
      <c r="H5" s="8">
        <f>IFERROR(VLOOKUP($A5,#REF!,8,FALSE),)</f>
        <v>0</v>
      </c>
      <c r="I5" s="8">
        <f>IFERROR(VLOOKUP($A5,#REF!,9,FALSE),)</f>
        <v>0</v>
      </c>
      <c r="J5" s="8">
        <f>IFERROR(VLOOKUP($A5,#REF!,10,FALSE),)</f>
        <v>0</v>
      </c>
      <c r="K5" s="8">
        <f>IFERROR(VLOOKUP($A5,#REF!,11,FALSE),)</f>
        <v>0</v>
      </c>
      <c r="L5" s="8">
        <f>IFERROR(VLOOKUP($A5,#REF!,12,FALSE),)</f>
        <v>0</v>
      </c>
      <c r="M5" s="8">
        <f>IFERROR(VLOOKUP($A5,#REF!,13,FALSE),)</f>
        <v>0</v>
      </c>
      <c r="N5" s="8">
        <f>IFERROR(VLOOKUP($A5,#REF!,14,FALSE),)</f>
        <v>0</v>
      </c>
      <c r="O5" s="8">
        <f>IFERROR(VLOOKUP($A5,#REF!,15,FALSE),)</f>
        <v>0</v>
      </c>
      <c r="P5" s="8">
        <f>IFERROR(VLOOKUP($A5,#REF!,16,FALSE),)</f>
        <v>0</v>
      </c>
      <c r="Q5" s="8">
        <f>IFERROR(VLOOKUP($A5,#REF!,17,FALSE),)</f>
        <v>0</v>
      </c>
      <c r="R5" s="8">
        <f>IFERROR(VLOOKUP($A5,#REF!,18,FALSE),)</f>
        <v>0</v>
      </c>
      <c r="S5" s="8">
        <f>IFERROR(VLOOKUP($A5,#REF!,19,FALSE),)</f>
        <v>0</v>
      </c>
      <c r="T5" s="8">
        <f>IFERROR(VLOOKUP($A5,#REF!,20,FALSE),)</f>
        <v>0</v>
      </c>
      <c r="U5" s="8">
        <f>IFERROR(VLOOKUP($A5,#REF!,21,FALSE),)</f>
        <v>0</v>
      </c>
      <c r="V5" s="8">
        <f>IFERROR(VLOOKUP($A5,#REF!,22,FALSE),)</f>
        <v>0</v>
      </c>
      <c r="W5" s="8">
        <f>IFERROR(VLOOKUP($A5,#REF!,23,FALSE),)</f>
        <v>0</v>
      </c>
      <c r="X5" s="8">
        <f>IFERROR(VLOOKUP($A5,#REF!,24,FALSE),)</f>
        <v>0</v>
      </c>
      <c r="Y5" s="8">
        <f>IFERROR(VLOOKUP($A5,#REF!,25,FALSE),)</f>
        <v>0</v>
      </c>
      <c r="Z5" s="8">
        <f>IFERROR(VLOOKUP($A5,#REF!,26,FALSE),)</f>
        <v>0</v>
      </c>
      <c r="AA5" s="8">
        <f>IFERROR(VLOOKUP($A5,#REF!,27,FALSE),)</f>
        <v>0</v>
      </c>
      <c r="AB5" s="8">
        <f>IFERROR(VLOOKUP($A5,#REF!,28,FALSE),)</f>
        <v>0</v>
      </c>
    </row>
    <row r="6" spans="1:28" x14ac:dyDescent="0.2">
      <c r="A6" s="8">
        <f>Data!A558</f>
        <v>0</v>
      </c>
      <c r="B6" s="9">
        <f>IFERROR(VLOOKUP($A6,#REF!,34,FALSE),)</f>
        <v>0</v>
      </c>
      <c r="C6" s="9">
        <f>IFERROR(VLOOKUP($A6,#REF!,2,FALSE),)</f>
        <v>0</v>
      </c>
      <c r="D6" s="9">
        <f>IFERROR(VLOOKUP($A6,#REF!,3,FALSE),)</f>
        <v>0</v>
      </c>
      <c r="E6" s="9">
        <f>IFERROR(VLOOKUP($A6,#REF!,4,FALSE),)</f>
        <v>0</v>
      </c>
      <c r="F6" s="9">
        <f>IFERROR(VLOOKUP($A6,#REF!,6,FALSE),)</f>
        <v>0</v>
      </c>
      <c r="G6" s="9">
        <f>IFERROR(VLOOKUP($A6,#REF!,7,FALSE),)</f>
        <v>0</v>
      </c>
      <c r="H6" s="8">
        <f>IFERROR(VLOOKUP($A6,#REF!,8,FALSE),)</f>
        <v>0</v>
      </c>
      <c r="I6" s="8">
        <f>IFERROR(VLOOKUP($A6,#REF!,9,FALSE),)</f>
        <v>0</v>
      </c>
      <c r="J6" s="8">
        <f>IFERROR(VLOOKUP($A6,#REF!,10,FALSE),)</f>
        <v>0</v>
      </c>
      <c r="K6" s="8">
        <f>IFERROR(VLOOKUP($A6,#REF!,11,FALSE),)</f>
        <v>0</v>
      </c>
      <c r="L6" s="8">
        <f>IFERROR(VLOOKUP($A6,#REF!,12,FALSE),)</f>
        <v>0</v>
      </c>
      <c r="M6" s="8">
        <f>IFERROR(VLOOKUP($A6,#REF!,13,FALSE),)</f>
        <v>0</v>
      </c>
      <c r="N6" s="8">
        <f>IFERROR(VLOOKUP($A6,#REF!,14,FALSE),)</f>
        <v>0</v>
      </c>
      <c r="O6" s="8">
        <f>IFERROR(VLOOKUP($A6,#REF!,15,FALSE),)</f>
        <v>0</v>
      </c>
      <c r="P6" s="8">
        <f>IFERROR(VLOOKUP($A6,#REF!,16,FALSE),)</f>
        <v>0</v>
      </c>
      <c r="Q6" s="8">
        <f>IFERROR(VLOOKUP($A6,#REF!,17,FALSE),)</f>
        <v>0</v>
      </c>
      <c r="R6" s="8">
        <f>IFERROR(VLOOKUP($A6,#REF!,18,FALSE),)</f>
        <v>0</v>
      </c>
      <c r="S6" s="8">
        <f>IFERROR(VLOOKUP($A6,#REF!,19,FALSE),)</f>
        <v>0</v>
      </c>
      <c r="T6" s="8">
        <f>IFERROR(VLOOKUP($A6,#REF!,20,FALSE),)</f>
        <v>0</v>
      </c>
      <c r="U6" s="8">
        <f>IFERROR(VLOOKUP($A6,#REF!,21,FALSE),)</f>
        <v>0</v>
      </c>
      <c r="V6" s="8">
        <f>IFERROR(VLOOKUP($A6,#REF!,22,FALSE),)</f>
        <v>0</v>
      </c>
      <c r="W6" s="8">
        <f>IFERROR(VLOOKUP($A6,#REF!,23,FALSE),)</f>
        <v>0</v>
      </c>
      <c r="X6" s="8">
        <f>IFERROR(VLOOKUP($A6,#REF!,24,FALSE),)</f>
        <v>0</v>
      </c>
      <c r="Y6" s="8">
        <f>IFERROR(VLOOKUP($A6,#REF!,25,FALSE),)</f>
        <v>0</v>
      </c>
      <c r="Z6" s="8">
        <f>IFERROR(VLOOKUP($A6,#REF!,26,FALSE),)</f>
        <v>0</v>
      </c>
      <c r="AA6" s="8">
        <f>IFERROR(VLOOKUP($A6,#REF!,27,FALSE),)</f>
        <v>0</v>
      </c>
      <c r="AB6" s="8">
        <f>IFERROR(VLOOKUP($A6,#REF!,28,FALSE),)</f>
        <v>0</v>
      </c>
    </row>
    <row r="7" spans="1:28" x14ac:dyDescent="0.2">
      <c r="A7" s="8">
        <f>Data!A559</f>
        <v>0</v>
      </c>
      <c r="B7" s="9">
        <f>IFERROR(VLOOKUP($A7,#REF!,34,FALSE),)</f>
        <v>0</v>
      </c>
      <c r="C7" s="9">
        <f>IFERROR(VLOOKUP($A7,#REF!,2,FALSE),)</f>
        <v>0</v>
      </c>
      <c r="D7" s="9">
        <f>IFERROR(VLOOKUP($A7,#REF!,3,FALSE),)</f>
        <v>0</v>
      </c>
      <c r="E7" s="9">
        <f>IFERROR(VLOOKUP($A7,#REF!,4,FALSE),)</f>
        <v>0</v>
      </c>
      <c r="F7" s="9">
        <f>IFERROR(VLOOKUP($A7,#REF!,6,FALSE),)</f>
        <v>0</v>
      </c>
      <c r="G7" s="9">
        <f>IFERROR(VLOOKUP($A7,#REF!,7,FALSE),)</f>
        <v>0</v>
      </c>
      <c r="H7" s="8">
        <f>IFERROR(VLOOKUP($A7,#REF!,8,FALSE),)</f>
        <v>0</v>
      </c>
      <c r="I7" s="8">
        <f>IFERROR(VLOOKUP($A7,#REF!,9,FALSE),)</f>
        <v>0</v>
      </c>
      <c r="J7" s="8">
        <f>IFERROR(VLOOKUP($A7,#REF!,10,FALSE),)</f>
        <v>0</v>
      </c>
      <c r="K7" s="8">
        <f>IFERROR(VLOOKUP($A7,#REF!,11,FALSE),)</f>
        <v>0</v>
      </c>
      <c r="L7" s="8">
        <f>IFERROR(VLOOKUP($A7,#REF!,12,FALSE),)</f>
        <v>0</v>
      </c>
      <c r="M7" s="8">
        <f>IFERROR(VLOOKUP($A7,#REF!,13,FALSE),)</f>
        <v>0</v>
      </c>
      <c r="N7" s="8">
        <f>IFERROR(VLOOKUP($A7,#REF!,14,FALSE),)</f>
        <v>0</v>
      </c>
      <c r="O7" s="8">
        <f>IFERROR(VLOOKUP($A7,#REF!,15,FALSE),)</f>
        <v>0</v>
      </c>
      <c r="P7" s="8">
        <f>IFERROR(VLOOKUP($A7,#REF!,16,FALSE),)</f>
        <v>0</v>
      </c>
      <c r="Q7" s="8">
        <f>IFERROR(VLOOKUP($A7,#REF!,17,FALSE),)</f>
        <v>0</v>
      </c>
      <c r="R7" s="8">
        <f>IFERROR(VLOOKUP($A7,#REF!,18,FALSE),)</f>
        <v>0</v>
      </c>
      <c r="S7" s="8">
        <f>IFERROR(VLOOKUP($A7,#REF!,19,FALSE),)</f>
        <v>0</v>
      </c>
      <c r="T7" s="8">
        <f>IFERROR(VLOOKUP($A7,#REF!,20,FALSE),)</f>
        <v>0</v>
      </c>
      <c r="U7" s="8">
        <f>IFERROR(VLOOKUP($A7,#REF!,21,FALSE),)</f>
        <v>0</v>
      </c>
      <c r="V7" s="8">
        <f>IFERROR(VLOOKUP($A7,#REF!,22,FALSE),)</f>
        <v>0</v>
      </c>
      <c r="W7" s="8">
        <f>IFERROR(VLOOKUP($A7,#REF!,23,FALSE),)</f>
        <v>0</v>
      </c>
      <c r="X7" s="8">
        <f>IFERROR(VLOOKUP($A7,#REF!,24,FALSE),)</f>
        <v>0</v>
      </c>
      <c r="Y7" s="8">
        <f>IFERROR(VLOOKUP($A7,#REF!,25,FALSE),)</f>
        <v>0</v>
      </c>
      <c r="Z7" s="8">
        <f>IFERROR(VLOOKUP($A7,#REF!,26,FALSE),)</f>
        <v>0</v>
      </c>
      <c r="AA7" s="8">
        <f>IFERROR(VLOOKUP($A7,#REF!,27,FALSE),)</f>
        <v>0</v>
      </c>
      <c r="AB7" s="8">
        <f>IFERROR(VLOOKUP($A7,#REF!,28,FALSE),)</f>
        <v>0</v>
      </c>
    </row>
    <row r="8" spans="1:28" x14ac:dyDescent="0.2">
      <c r="A8" s="8">
        <f>Data!A560</f>
        <v>0</v>
      </c>
      <c r="B8" s="9">
        <f>IFERROR(VLOOKUP($A8,#REF!,34,FALSE),)</f>
        <v>0</v>
      </c>
      <c r="C8" s="9">
        <f>IFERROR(VLOOKUP($A8,#REF!,2,FALSE),)</f>
        <v>0</v>
      </c>
      <c r="D8" s="9">
        <f>IFERROR(VLOOKUP($A8,#REF!,3,FALSE),)</f>
        <v>0</v>
      </c>
      <c r="E8" s="9">
        <f>IFERROR(VLOOKUP($A8,#REF!,4,FALSE),)</f>
        <v>0</v>
      </c>
      <c r="F8" s="9">
        <f>IFERROR(VLOOKUP($A8,#REF!,6,FALSE),)</f>
        <v>0</v>
      </c>
      <c r="G8" s="9">
        <f>IFERROR(VLOOKUP($A8,#REF!,7,FALSE),)</f>
        <v>0</v>
      </c>
      <c r="H8" s="8">
        <f>IFERROR(VLOOKUP($A8,#REF!,8,FALSE),)</f>
        <v>0</v>
      </c>
      <c r="I8" s="8">
        <f>IFERROR(VLOOKUP($A8,#REF!,9,FALSE),)</f>
        <v>0</v>
      </c>
      <c r="J8" s="8">
        <f>IFERROR(VLOOKUP($A8,#REF!,10,FALSE),)</f>
        <v>0</v>
      </c>
      <c r="K8" s="8">
        <f>IFERROR(VLOOKUP($A8,#REF!,11,FALSE),)</f>
        <v>0</v>
      </c>
      <c r="L8" s="8">
        <f>IFERROR(VLOOKUP($A8,#REF!,12,FALSE),)</f>
        <v>0</v>
      </c>
      <c r="M8" s="8">
        <f>IFERROR(VLOOKUP($A8,#REF!,13,FALSE),)</f>
        <v>0</v>
      </c>
      <c r="N8" s="8">
        <f>IFERROR(VLOOKUP($A8,#REF!,14,FALSE),)</f>
        <v>0</v>
      </c>
      <c r="O8" s="8">
        <f>IFERROR(VLOOKUP($A8,#REF!,15,FALSE),)</f>
        <v>0</v>
      </c>
      <c r="P8" s="8">
        <f>IFERROR(VLOOKUP($A8,#REF!,16,FALSE),)</f>
        <v>0</v>
      </c>
      <c r="Q8" s="8">
        <f>IFERROR(VLOOKUP($A8,#REF!,17,FALSE),)</f>
        <v>0</v>
      </c>
      <c r="R8" s="8">
        <f>IFERROR(VLOOKUP($A8,#REF!,18,FALSE),)</f>
        <v>0</v>
      </c>
      <c r="S8" s="8">
        <f>IFERROR(VLOOKUP($A8,#REF!,19,FALSE),)</f>
        <v>0</v>
      </c>
      <c r="T8" s="8">
        <f>IFERROR(VLOOKUP($A8,#REF!,20,FALSE),)</f>
        <v>0</v>
      </c>
      <c r="U8" s="8">
        <f>IFERROR(VLOOKUP($A8,#REF!,21,FALSE),)</f>
        <v>0</v>
      </c>
      <c r="V8" s="8">
        <f>IFERROR(VLOOKUP($A8,#REF!,22,FALSE),)</f>
        <v>0</v>
      </c>
      <c r="W8" s="8">
        <f>IFERROR(VLOOKUP($A8,#REF!,23,FALSE),)</f>
        <v>0</v>
      </c>
      <c r="X8" s="8">
        <f>IFERROR(VLOOKUP($A8,#REF!,24,FALSE),)</f>
        <v>0</v>
      </c>
      <c r="Y8" s="8">
        <f>IFERROR(VLOOKUP($A8,#REF!,25,FALSE),)</f>
        <v>0</v>
      </c>
      <c r="Z8" s="8">
        <f>IFERROR(VLOOKUP($A8,#REF!,26,FALSE),)</f>
        <v>0</v>
      </c>
      <c r="AA8" s="8">
        <f>IFERROR(VLOOKUP($A8,#REF!,27,FALSE),)</f>
        <v>0</v>
      </c>
      <c r="AB8" s="8">
        <f>IFERROR(VLOOKUP($A8,#REF!,28,FALSE),)</f>
        <v>0</v>
      </c>
    </row>
    <row r="9" spans="1:28" x14ac:dyDescent="0.2">
      <c r="A9" s="8">
        <f>Data!A561</f>
        <v>0</v>
      </c>
      <c r="B9" s="9">
        <f>IFERROR(VLOOKUP($A9,#REF!,34,FALSE),)</f>
        <v>0</v>
      </c>
      <c r="C9" s="9">
        <f>IFERROR(VLOOKUP($A9,#REF!,2,FALSE),)</f>
        <v>0</v>
      </c>
      <c r="D9" s="9">
        <f>IFERROR(VLOOKUP($A9,#REF!,3,FALSE),)</f>
        <v>0</v>
      </c>
      <c r="E9" s="9">
        <f>IFERROR(VLOOKUP($A9,#REF!,4,FALSE),)</f>
        <v>0</v>
      </c>
      <c r="F9" s="9">
        <f>IFERROR(VLOOKUP($A9,#REF!,6,FALSE),)</f>
        <v>0</v>
      </c>
      <c r="G9" s="9">
        <f>IFERROR(VLOOKUP($A9,#REF!,7,FALSE),)</f>
        <v>0</v>
      </c>
      <c r="H9" s="8">
        <f>IFERROR(VLOOKUP($A9,#REF!,8,FALSE),)</f>
        <v>0</v>
      </c>
      <c r="I9" s="8">
        <f>IFERROR(VLOOKUP($A9,#REF!,9,FALSE),)</f>
        <v>0</v>
      </c>
      <c r="J9" s="8">
        <f>IFERROR(VLOOKUP($A9,#REF!,10,FALSE),)</f>
        <v>0</v>
      </c>
      <c r="K9" s="8">
        <f>IFERROR(VLOOKUP($A9,#REF!,11,FALSE),)</f>
        <v>0</v>
      </c>
      <c r="L9" s="8">
        <f>IFERROR(VLOOKUP($A9,#REF!,12,FALSE),)</f>
        <v>0</v>
      </c>
      <c r="M9" s="8">
        <f>IFERROR(VLOOKUP($A9,#REF!,13,FALSE),)</f>
        <v>0</v>
      </c>
      <c r="N9" s="8">
        <f>IFERROR(VLOOKUP($A9,#REF!,14,FALSE),)</f>
        <v>0</v>
      </c>
      <c r="O9" s="8">
        <f>IFERROR(VLOOKUP($A9,#REF!,15,FALSE),)</f>
        <v>0</v>
      </c>
      <c r="P9" s="8">
        <f>IFERROR(VLOOKUP($A9,#REF!,16,FALSE),)</f>
        <v>0</v>
      </c>
      <c r="Q9" s="8">
        <f>IFERROR(VLOOKUP($A9,#REF!,17,FALSE),)</f>
        <v>0</v>
      </c>
      <c r="R9" s="8">
        <f>IFERROR(VLOOKUP($A9,#REF!,18,FALSE),)</f>
        <v>0</v>
      </c>
      <c r="S9" s="8">
        <f>IFERROR(VLOOKUP($A9,#REF!,19,FALSE),)</f>
        <v>0</v>
      </c>
      <c r="T9" s="8">
        <f>IFERROR(VLOOKUP($A9,#REF!,20,FALSE),)</f>
        <v>0</v>
      </c>
      <c r="U9" s="8">
        <f>IFERROR(VLOOKUP($A9,#REF!,21,FALSE),)</f>
        <v>0</v>
      </c>
      <c r="V9" s="8">
        <f>IFERROR(VLOOKUP($A9,#REF!,22,FALSE),)</f>
        <v>0</v>
      </c>
      <c r="W9" s="8">
        <f>IFERROR(VLOOKUP($A9,#REF!,23,FALSE),)</f>
        <v>0</v>
      </c>
      <c r="X9" s="8">
        <f>IFERROR(VLOOKUP($A9,#REF!,24,FALSE),)</f>
        <v>0</v>
      </c>
      <c r="Y9" s="8">
        <f>IFERROR(VLOOKUP($A9,#REF!,25,FALSE),)</f>
        <v>0</v>
      </c>
      <c r="Z9" s="8">
        <f>IFERROR(VLOOKUP($A9,#REF!,26,FALSE),)</f>
        <v>0</v>
      </c>
      <c r="AA9" s="8">
        <f>IFERROR(VLOOKUP($A9,#REF!,27,FALSE),)</f>
        <v>0</v>
      </c>
      <c r="AB9" s="8">
        <f>IFERROR(VLOOKUP($A9,#REF!,28,FALSE),)</f>
        <v>0</v>
      </c>
    </row>
    <row r="10" spans="1:28" x14ac:dyDescent="0.2">
      <c r="A10" s="8">
        <f>Data!A562</f>
        <v>0</v>
      </c>
      <c r="B10" s="9">
        <f>IFERROR(VLOOKUP($A10,#REF!,34,FALSE),)</f>
        <v>0</v>
      </c>
      <c r="C10" s="9">
        <f>IFERROR(VLOOKUP($A10,#REF!,2,FALSE),)</f>
        <v>0</v>
      </c>
      <c r="D10" s="9">
        <f>IFERROR(VLOOKUP($A10,#REF!,3,FALSE),)</f>
        <v>0</v>
      </c>
      <c r="E10" s="9">
        <f>IFERROR(VLOOKUP($A10,#REF!,4,FALSE),)</f>
        <v>0</v>
      </c>
      <c r="F10" s="9">
        <f>IFERROR(VLOOKUP($A10,#REF!,6,FALSE),)</f>
        <v>0</v>
      </c>
      <c r="G10" s="9">
        <f>IFERROR(VLOOKUP($A10,#REF!,7,FALSE),)</f>
        <v>0</v>
      </c>
      <c r="H10" s="8">
        <f>IFERROR(VLOOKUP($A10,#REF!,8,FALSE),)</f>
        <v>0</v>
      </c>
      <c r="I10" s="8">
        <f>IFERROR(VLOOKUP($A10,#REF!,9,FALSE),)</f>
        <v>0</v>
      </c>
      <c r="J10" s="8">
        <f>IFERROR(VLOOKUP($A10,#REF!,10,FALSE),)</f>
        <v>0</v>
      </c>
      <c r="K10" s="8">
        <f>IFERROR(VLOOKUP($A10,#REF!,11,FALSE),)</f>
        <v>0</v>
      </c>
      <c r="L10" s="8">
        <f>IFERROR(VLOOKUP($A10,#REF!,12,FALSE),)</f>
        <v>0</v>
      </c>
      <c r="M10" s="8">
        <f>IFERROR(VLOOKUP($A10,#REF!,13,FALSE),)</f>
        <v>0</v>
      </c>
      <c r="N10" s="8">
        <f>IFERROR(VLOOKUP($A10,#REF!,14,FALSE),)</f>
        <v>0</v>
      </c>
      <c r="O10" s="8">
        <f>IFERROR(VLOOKUP($A10,#REF!,15,FALSE),)</f>
        <v>0</v>
      </c>
      <c r="P10" s="8">
        <f>IFERROR(VLOOKUP($A10,#REF!,16,FALSE),)</f>
        <v>0</v>
      </c>
      <c r="Q10" s="8">
        <f>IFERROR(VLOOKUP($A10,#REF!,17,FALSE),)</f>
        <v>0</v>
      </c>
      <c r="R10" s="8">
        <f>IFERROR(VLOOKUP($A10,#REF!,18,FALSE),)</f>
        <v>0</v>
      </c>
      <c r="S10" s="8">
        <f>IFERROR(VLOOKUP($A10,#REF!,19,FALSE),)</f>
        <v>0</v>
      </c>
      <c r="T10" s="8">
        <f>IFERROR(VLOOKUP($A10,#REF!,20,FALSE),)</f>
        <v>0</v>
      </c>
      <c r="U10" s="8">
        <f>IFERROR(VLOOKUP($A10,#REF!,21,FALSE),)</f>
        <v>0</v>
      </c>
      <c r="V10" s="8">
        <f>IFERROR(VLOOKUP($A10,#REF!,22,FALSE),)</f>
        <v>0</v>
      </c>
      <c r="W10" s="8">
        <f>IFERROR(VLOOKUP($A10,#REF!,23,FALSE),)</f>
        <v>0</v>
      </c>
      <c r="X10" s="8">
        <f>IFERROR(VLOOKUP($A10,#REF!,24,FALSE),)</f>
        <v>0</v>
      </c>
      <c r="Y10" s="8">
        <f>IFERROR(VLOOKUP($A10,#REF!,25,FALSE),)</f>
        <v>0</v>
      </c>
      <c r="Z10" s="8">
        <f>IFERROR(VLOOKUP($A10,#REF!,26,FALSE),)</f>
        <v>0</v>
      </c>
      <c r="AA10" s="8">
        <f>IFERROR(VLOOKUP($A10,#REF!,27,FALSE),)</f>
        <v>0</v>
      </c>
      <c r="AB10" s="8">
        <f>IFERROR(VLOOKUP($A10,#REF!,28,FALSE),)</f>
        <v>0</v>
      </c>
    </row>
    <row r="11" spans="1:28" x14ac:dyDescent="0.2">
      <c r="A11" s="8">
        <f>Data!A563</f>
        <v>0</v>
      </c>
      <c r="B11" s="9">
        <f>IFERROR(VLOOKUP($A11,#REF!,34,FALSE),)</f>
        <v>0</v>
      </c>
      <c r="C11" s="9">
        <f>IFERROR(VLOOKUP($A11,#REF!,2,FALSE),)</f>
        <v>0</v>
      </c>
      <c r="D11" s="9">
        <f>IFERROR(VLOOKUP($A11,#REF!,3,FALSE),)</f>
        <v>0</v>
      </c>
      <c r="E11" s="9">
        <f>IFERROR(VLOOKUP($A11,#REF!,4,FALSE),)</f>
        <v>0</v>
      </c>
      <c r="F11" s="9">
        <f>IFERROR(VLOOKUP($A11,#REF!,6,FALSE),)</f>
        <v>0</v>
      </c>
      <c r="G11" s="9">
        <f>IFERROR(VLOOKUP($A11,#REF!,7,FALSE),)</f>
        <v>0</v>
      </c>
      <c r="H11" s="8">
        <f>IFERROR(VLOOKUP($A11,#REF!,8,FALSE),)</f>
        <v>0</v>
      </c>
      <c r="I11" s="8">
        <f>IFERROR(VLOOKUP($A11,#REF!,9,FALSE),)</f>
        <v>0</v>
      </c>
      <c r="J11" s="8">
        <f>IFERROR(VLOOKUP($A11,#REF!,10,FALSE),)</f>
        <v>0</v>
      </c>
      <c r="K11" s="8">
        <f>IFERROR(VLOOKUP($A11,#REF!,11,FALSE),)</f>
        <v>0</v>
      </c>
      <c r="L11" s="8">
        <f>IFERROR(VLOOKUP($A11,#REF!,12,FALSE),)</f>
        <v>0</v>
      </c>
      <c r="M11" s="8">
        <f>IFERROR(VLOOKUP($A11,#REF!,13,FALSE),)</f>
        <v>0</v>
      </c>
      <c r="N11" s="8">
        <f>IFERROR(VLOOKUP($A11,#REF!,14,FALSE),)</f>
        <v>0</v>
      </c>
      <c r="O11" s="8">
        <f>IFERROR(VLOOKUP($A11,#REF!,15,FALSE),)</f>
        <v>0</v>
      </c>
      <c r="P11" s="8">
        <f>IFERROR(VLOOKUP($A11,#REF!,16,FALSE),)</f>
        <v>0</v>
      </c>
      <c r="Q11" s="8">
        <f>IFERROR(VLOOKUP($A11,#REF!,17,FALSE),)</f>
        <v>0</v>
      </c>
      <c r="R11" s="8">
        <f>IFERROR(VLOOKUP($A11,#REF!,18,FALSE),)</f>
        <v>0</v>
      </c>
      <c r="S11" s="8">
        <f>IFERROR(VLOOKUP($A11,#REF!,19,FALSE),)</f>
        <v>0</v>
      </c>
      <c r="T11" s="8">
        <f>IFERROR(VLOOKUP($A11,#REF!,20,FALSE),)</f>
        <v>0</v>
      </c>
      <c r="U11" s="8">
        <f>IFERROR(VLOOKUP($A11,#REF!,21,FALSE),)</f>
        <v>0</v>
      </c>
      <c r="V11" s="8">
        <f>IFERROR(VLOOKUP($A11,#REF!,22,FALSE),)</f>
        <v>0</v>
      </c>
      <c r="W11" s="8">
        <f>IFERROR(VLOOKUP($A11,#REF!,23,FALSE),)</f>
        <v>0</v>
      </c>
      <c r="X11" s="8">
        <f>IFERROR(VLOOKUP($A11,#REF!,24,FALSE),)</f>
        <v>0</v>
      </c>
      <c r="Y11" s="8">
        <f>IFERROR(VLOOKUP($A11,#REF!,25,FALSE),)</f>
        <v>0</v>
      </c>
      <c r="Z11" s="8">
        <f>IFERROR(VLOOKUP($A11,#REF!,26,FALSE),)</f>
        <v>0</v>
      </c>
      <c r="AA11" s="8">
        <f>IFERROR(VLOOKUP($A11,#REF!,27,FALSE),)</f>
        <v>0</v>
      </c>
      <c r="AB11" s="8">
        <f>IFERROR(VLOOKUP($A11,#REF!,28,FALSE),)</f>
        <v>0</v>
      </c>
    </row>
    <row r="12" spans="1:28" x14ac:dyDescent="0.2">
      <c r="A12" s="8">
        <f>Data!A564</f>
        <v>0</v>
      </c>
      <c r="B12" s="9">
        <f>IFERROR(VLOOKUP($A12,#REF!,34,FALSE),)</f>
        <v>0</v>
      </c>
      <c r="C12" s="9">
        <f>IFERROR(VLOOKUP($A12,#REF!,2,FALSE),)</f>
        <v>0</v>
      </c>
      <c r="D12" s="9">
        <f>IFERROR(VLOOKUP($A12,#REF!,3,FALSE),)</f>
        <v>0</v>
      </c>
      <c r="E12" s="9">
        <f>IFERROR(VLOOKUP($A12,#REF!,4,FALSE),)</f>
        <v>0</v>
      </c>
      <c r="F12" s="9">
        <f>IFERROR(VLOOKUP($A12,#REF!,6,FALSE),)</f>
        <v>0</v>
      </c>
      <c r="G12" s="9">
        <f>IFERROR(VLOOKUP($A12,#REF!,7,FALSE),)</f>
        <v>0</v>
      </c>
      <c r="H12" s="8">
        <f>IFERROR(VLOOKUP($A12,#REF!,8,FALSE),)</f>
        <v>0</v>
      </c>
      <c r="I12" s="8">
        <f>IFERROR(VLOOKUP($A12,#REF!,9,FALSE),)</f>
        <v>0</v>
      </c>
      <c r="J12" s="8">
        <f>IFERROR(VLOOKUP($A12,#REF!,10,FALSE),)</f>
        <v>0</v>
      </c>
      <c r="K12" s="8">
        <f>IFERROR(VLOOKUP($A12,#REF!,11,FALSE),)</f>
        <v>0</v>
      </c>
      <c r="L12" s="8">
        <f>IFERROR(VLOOKUP($A12,#REF!,12,FALSE),)</f>
        <v>0</v>
      </c>
      <c r="M12" s="8">
        <f>IFERROR(VLOOKUP($A12,#REF!,13,FALSE),)</f>
        <v>0</v>
      </c>
      <c r="N12" s="8">
        <f>IFERROR(VLOOKUP($A12,#REF!,14,FALSE),)</f>
        <v>0</v>
      </c>
      <c r="O12" s="8">
        <f>IFERROR(VLOOKUP($A12,#REF!,15,FALSE),)</f>
        <v>0</v>
      </c>
      <c r="P12" s="8">
        <f>IFERROR(VLOOKUP($A12,#REF!,16,FALSE),)</f>
        <v>0</v>
      </c>
      <c r="Q12" s="8">
        <f>IFERROR(VLOOKUP($A12,#REF!,17,FALSE),)</f>
        <v>0</v>
      </c>
      <c r="R12" s="8">
        <f>IFERROR(VLOOKUP($A12,#REF!,18,FALSE),)</f>
        <v>0</v>
      </c>
      <c r="S12" s="8">
        <f>IFERROR(VLOOKUP($A12,#REF!,19,FALSE),)</f>
        <v>0</v>
      </c>
      <c r="T12" s="8">
        <f>IFERROR(VLOOKUP($A12,#REF!,20,FALSE),)</f>
        <v>0</v>
      </c>
      <c r="U12" s="8">
        <f>IFERROR(VLOOKUP($A12,#REF!,21,FALSE),)</f>
        <v>0</v>
      </c>
      <c r="V12" s="8">
        <f>IFERROR(VLOOKUP($A12,#REF!,22,FALSE),)</f>
        <v>0</v>
      </c>
      <c r="W12" s="8">
        <f>IFERROR(VLOOKUP($A12,#REF!,23,FALSE),)</f>
        <v>0</v>
      </c>
      <c r="X12" s="8">
        <f>IFERROR(VLOOKUP($A12,#REF!,24,FALSE),)</f>
        <v>0</v>
      </c>
      <c r="Y12" s="8">
        <f>IFERROR(VLOOKUP($A12,#REF!,25,FALSE),)</f>
        <v>0</v>
      </c>
      <c r="Z12" s="8">
        <f>IFERROR(VLOOKUP($A12,#REF!,26,FALSE),)</f>
        <v>0</v>
      </c>
      <c r="AA12" s="8">
        <f>IFERROR(VLOOKUP($A12,#REF!,27,FALSE),)</f>
        <v>0</v>
      </c>
      <c r="AB12" s="8">
        <f>IFERROR(VLOOKUP($A12,#REF!,28,FALSE),)</f>
        <v>0</v>
      </c>
    </row>
    <row r="13" spans="1:28" x14ac:dyDescent="0.2">
      <c r="A13" s="8">
        <f>Data!A565</f>
        <v>0</v>
      </c>
      <c r="B13" s="9">
        <f>IFERROR(VLOOKUP($A13,#REF!,34,FALSE),)</f>
        <v>0</v>
      </c>
      <c r="C13" s="9">
        <f>IFERROR(VLOOKUP($A13,#REF!,2,FALSE),)</f>
        <v>0</v>
      </c>
      <c r="D13" s="9">
        <f>IFERROR(VLOOKUP($A13,#REF!,3,FALSE),)</f>
        <v>0</v>
      </c>
      <c r="E13" s="9">
        <f>IFERROR(VLOOKUP($A13,#REF!,4,FALSE),)</f>
        <v>0</v>
      </c>
      <c r="F13" s="9">
        <f>IFERROR(VLOOKUP($A13,#REF!,6,FALSE),)</f>
        <v>0</v>
      </c>
      <c r="G13" s="9">
        <f>IFERROR(VLOOKUP($A13,#REF!,7,FALSE),)</f>
        <v>0</v>
      </c>
      <c r="H13" s="8">
        <f>IFERROR(VLOOKUP($A13,#REF!,8,FALSE),)</f>
        <v>0</v>
      </c>
      <c r="I13" s="8">
        <f>IFERROR(VLOOKUP($A13,#REF!,9,FALSE),)</f>
        <v>0</v>
      </c>
      <c r="J13" s="8">
        <f>IFERROR(VLOOKUP($A13,#REF!,10,FALSE),)</f>
        <v>0</v>
      </c>
      <c r="K13" s="8">
        <f>IFERROR(VLOOKUP($A13,#REF!,11,FALSE),)</f>
        <v>0</v>
      </c>
      <c r="L13" s="8">
        <f>IFERROR(VLOOKUP($A13,#REF!,12,FALSE),)</f>
        <v>0</v>
      </c>
      <c r="M13" s="8">
        <f>IFERROR(VLOOKUP($A13,#REF!,13,FALSE),)</f>
        <v>0</v>
      </c>
      <c r="N13" s="8">
        <f>IFERROR(VLOOKUP($A13,#REF!,14,FALSE),)</f>
        <v>0</v>
      </c>
      <c r="O13" s="8">
        <f>IFERROR(VLOOKUP($A13,#REF!,15,FALSE),)</f>
        <v>0</v>
      </c>
      <c r="P13" s="8">
        <f>IFERROR(VLOOKUP($A13,#REF!,16,FALSE),)</f>
        <v>0</v>
      </c>
      <c r="Q13" s="8">
        <f>IFERROR(VLOOKUP($A13,#REF!,17,FALSE),)</f>
        <v>0</v>
      </c>
      <c r="R13" s="8">
        <f>IFERROR(VLOOKUP($A13,#REF!,18,FALSE),)</f>
        <v>0</v>
      </c>
      <c r="S13" s="8">
        <f>IFERROR(VLOOKUP($A13,#REF!,19,FALSE),)</f>
        <v>0</v>
      </c>
      <c r="T13" s="8">
        <f>IFERROR(VLOOKUP($A13,#REF!,20,FALSE),)</f>
        <v>0</v>
      </c>
      <c r="U13" s="8">
        <f>IFERROR(VLOOKUP($A13,#REF!,21,FALSE),)</f>
        <v>0</v>
      </c>
      <c r="V13" s="8">
        <f>IFERROR(VLOOKUP($A13,#REF!,22,FALSE),)</f>
        <v>0</v>
      </c>
      <c r="W13" s="8">
        <f>IFERROR(VLOOKUP($A13,#REF!,23,FALSE),)</f>
        <v>0</v>
      </c>
      <c r="X13" s="8">
        <f>IFERROR(VLOOKUP($A13,#REF!,24,FALSE),)</f>
        <v>0</v>
      </c>
      <c r="Y13" s="8">
        <f>IFERROR(VLOOKUP($A13,#REF!,25,FALSE),)</f>
        <v>0</v>
      </c>
      <c r="Z13" s="8">
        <f>IFERROR(VLOOKUP($A13,#REF!,26,FALSE),)</f>
        <v>0</v>
      </c>
      <c r="AA13" s="8">
        <f>IFERROR(VLOOKUP($A13,#REF!,27,FALSE),)</f>
        <v>0</v>
      </c>
      <c r="AB13" s="8">
        <f>IFERROR(VLOOKUP($A13,#REF!,28,FALSE),)</f>
        <v>0</v>
      </c>
    </row>
    <row r="14" spans="1:28" x14ac:dyDescent="0.2">
      <c r="A14" s="10"/>
    </row>
    <row r="17" spans="21:21" x14ac:dyDescent="0.2">
      <c r="U17" s="1"/>
    </row>
    <row r="18" spans="21:21" x14ac:dyDescent="0.2">
      <c r="U18" s="23"/>
    </row>
    <row r="19" spans="21:21" x14ac:dyDescent="0.2">
      <c r="U19" s="23"/>
    </row>
  </sheetData>
  <pageMargins left="0.7" right="0.7" top="0.75" bottom="0.75" header="0.3" footer="0.3"/>
  <pageSetup scale="87" orientation="landscape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99BA4-6F3A-4BA3-9A4B-C8B0C0795C40}">
  <sheetPr>
    <tabColor rgb="FF60D0E6"/>
    <pageSetUpPr fitToPage="1"/>
  </sheetPr>
  <dimension ref="A1:AB19"/>
  <sheetViews>
    <sheetView workbookViewId="0"/>
  </sheetViews>
  <sheetFormatPr defaultColWidth="9.14453125" defaultRowHeight="15" x14ac:dyDescent="0.2"/>
  <cols>
    <col min="1" max="5" width="8.47265625" customWidth="1"/>
    <col min="6" max="6" width="11.703125" bestFit="1" customWidth="1"/>
    <col min="7" max="7" width="16.6796875" bestFit="1" customWidth="1"/>
    <col min="8" max="8" width="12.23828125" bestFit="1" customWidth="1"/>
    <col min="9" max="11" width="10.22265625" customWidth="1"/>
    <col min="12" max="12" width="9.01171875" customWidth="1"/>
    <col min="13" max="15" width="10.22265625" customWidth="1"/>
    <col min="16" max="16" width="9.01171875" customWidth="1"/>
    <col min="17" max="17" width="9.68359375" customWidth="1"/>
    <col min="18" max="20" width="10.22265625" customWidth="1"/>
    <col min="21" max="21" width="9.68359375" customWidth="1"/>
    <col min="22" max="24" width="10.22265625" customWidth="1"/>
    <col min="25" max="25" width="9.01171875" customWidth="1"/>
    <col min="26" max="28" width="10.22265625" customWidth="1"/>
  </cols>
  <sheetData>
    <row r="1" spans="1:28" ht="19.5" thickBot="1" x14ac:dyDescent="0.3">
      <c r="A1" s="7">
        <f>E4</f>
        <v>0</v>
      </c>
      <c r="B1" s="6"/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0.35499999999999998</v>
      </c>
      <c r="C3" s="12"/>
      <c r="D3" s="14"/>
      <c r="E3" s="12"/>
      <c r="F3" s="12"/>
      <c r="G3" s="12"/>
      <c r="H3" s="11">
        <f>'Rain Totals'!H8</f>
        <v>0.08</v>
      </c>
      <c r="I3" s="11">
        <f>'Rain Totals'!I8</f>
        <v>0</v>
      </c>
      <c r="J3" s="11">
        <f>'Rain Totals'!J8</f>
        <v>7.0000000000000007E-2</v>
      </c>
      <c r="K3" s="11">
        <f>'Rain Totals'!K8</f>
        <v>0.16999999999999998</v>
      </c>
      <c r="L3" s="11">
        <f>'Rain Totals'!L8</f>
        <v>3.5000000000000003E-2</v>
      </c>
      <c r="M3" s="11">
        <f>'Rain Totals'!M8</f>
        <v>0</v>
      </c>
      <c r="N3" s="11">
        <f>'Rain Totals'!N8</f>
        <v>0</v>
      </c>
      <c r="O3" s="11">
        <f>'Rain Totals'!O8</f>
        <v>0</v>
      </c>
      <c r="P3" s="11">
        <f>'Rain Totals'!P8</f>
        <v>0</v>
      </c>
      <c r="Q3" s="11">
        <f>'Rain Totals'!Q8</f>
        <v>0</v>
      </c>
      <c r="R3" s="11">
        <f>'Rain Totals'!R8</f>
        <v>0</v>
      </c>
      <c r="S3" s="11">
        <f>'Rain Totals'!S8</f>
        <v>0</v>
      </c>
      <c r="T3" s="11">
        <f>'Rain Totals'!T8</f>
        <v>0</v>
      </c>
      <c r="U3" s="11">
        <f>'Rain Totals'!U8</f>
        <v>0</v>
      </c>
      <c r="V3" s="11">
        <f>'Rain Totals'!V8</f>
        <v>0</v>
      </c>
      <c r="W3" s="11">
        <f>'Rain Totals'!W8</f>
        <v>0</v>
      </c>
      <c r="X3" s="11">
        <f>'Rain Totals'!X8</f>
        <v>0</v>
      </c>
      <c r="Y3" s="11">
        <f>'Rain Totals'!Y8</f>
        <v>0</v>
      </c>
      <c r="Z3" s="11">
        <f>'Rain Totals'!Z8</f>
        <v>0</v>
      </c>
      <c r="AA3" s="11">
        <f>'Rain Totals'!AA8</f>
        <v>0</v>
      </c>
      <c r="AB3" s="11">
        <f>'Rain Totals'!AB8</f>
        <v>0</v>
      </c>
    </row>
    <row r="4" spans="1:28" x14ac:dyDescent="0.2">
      <c r="A4" s="8" t="str">
        <f>Data!A566</f>
        <v>.ET 56</v>
      </c>
      <c r="B4" s="9">
        <f>IFERROR(VLOOKUP($A4,#REF!,34,FALSE),)</f>
        <v>0</v>
      </c>
      <c r="C4" s="9">
        <f>IFERROR(VLOOKUP($A4,#REF!,2,FALSE),)</f>
        <v>0</v>
      </c>
      <c r="D4" s="9">
        <f>IFERROR(VLOOKUP($A4,#REF!,3,FALSE),)</f>
        <v>0</v>
      </c>
      <c r="E4" s="9">
        <f>IFERROR(VLOOKUP($A4,#REF!,4,FALSE),)</f>
        <v>0</v>
      </c>
      <c r="F4" s="9">
        <f>IFERROR(VLOOKUP($A4,#REF!,6,FALSE),)</f>
        <v>0</v>
      </c>
      <c r="G4" s="9">
        <f>IFERROR(VLOOKUP($A4,#REF!,7,FALSE),)</f>
        <v>0</v>
      </c>
      <c r="H4" s="8">
        <f>IFERROR(VLOOKUP($A4,#REF!,8,FALSE),)</f>
        <v>0</v>
      </c>
      <c r="I4" s="8">
        <f>IFERROR(VLOOKUP($A4,#REF!,9,FALSE),)</f>
        <v>0</v>
      </c>
      <c r="J4" s="8">
        <f>IFERROR(VLOOKUP($A4,#REF!,10,FALSE),)</f>
        <v>0</v>
      </c>
      <c r="K4" s="8">
        <f>IFERROR(VLOOKUP($A4,#REF!,11,FALSE),)</f>
        <v>0</v>
      </c>
      <c r="L4" s="8">
        <f>IFERROR(VLOOKUP($A4,#REF!,12,FALSE),)</f>
        <v>0</v>
      </c>
      <c r="M4" s="8">
        <f>IFERROR(VLOOKUP($A4,#REF!,13,FALSE),)</f>
        <v>0</v>
      </c>
      <c r="N4" s="8">
        <f>IFERROR(VLOOKUP($A4,#REF!,14,FALSE),)</f>
        <v>0</v>
      </c>
      <c r="O4" s="8">
        <f>IFERROR(VLOOKUP($A4,#REF!,15,FALSE),)</f>
        <v>0</v>
      </c>
      <c r="P4" s="8">
        <f>IFERROR(VLOOKUP($A4,#REF!,16,FALSE),)</f>
        <v>0</v>
      </c>
      <c r="Q4" s="8">
        <f>IFERROR(VLOOKUP($A4,#REF!,17,FALSE),)</f>
        <v>0</v>
      </c>
      <c r="R4" s="8">
        <f>IFERROR(VLOOKUP($A4,#REF!,18,FALSE),)</f>
        <v>0</v>
      </c>
      <c r="S4" s="8">
        <f>IFERROR(VLOOKUP($A4,#REF!,19,FALSE),)</f>
        <v>0</v>
      </c>
      <c r="T4" s="8">
        <f>IFERROR(VLOOKUP($A4,#REF!,20,FALSE),)</f>
        <v>0</v>
      </c>
      <c r="U4" s="8">
        <f>IFERROR(VLOOKUP($A4,#REF!,21,FALSE),)</f>
        <v>0</v>
      </c>
      <c r="V4" s="8">
        <f>IFERROR(VLOOKUP($A4,#REF!,22,FALSE),)</f>
        <v>0</v>
      </c>
      <c r="W4" s="8">
        <f>IFERROR(VLOOKUP($A4,#REF!,23,FALSE),)</f>
        <v>0</v>
      </c>
      <c r="X4" s="8">
        <f>IFERROR(VLOOKUP($A4,#REF!,24,FALSE),)</f>
        <v>0</v>
      </c>
      <c r="Y4" s="8">
        <f>IFERROR(VLOOKUP($A4,#REF!,25,FALSE),)</f>
        <v>0</v>
      </c>
      <c r="Z4" s="8">
        <f>IFERROR(VLOOKUP($A4,#REF!,26,FALSE),)</f>
        <v>0</v>
      </c>
      <c r="AA4" s="8">
        <f>IFERROR(VLOOKUP($A4,#REF!,27,FALSE),)</f>
        <v>0</v>
      </c>
      <c r="AB4" s="8">
        <f>IFERROR(VLOOKUP($A4,#REF!,28,FALSE),)</f>
        <v>0</v>
      </c>
    </row>
    <row r="5" spans="1:28" x14ac:dyDescent="0.2">
      <c r="A5" s="8">
        <f>Data!A567</f>
        <v>0</v>
      </c>
      <c r="B5" s="9">
        <f>IFERROR(VLOOKUP($A5,#REF!,34,FALSE),)</f>
        <v>0</v>
      </c>
      <c r="C5" s="9">
        <f>IFERROR(VLOOKUP($A5,#REF!,2,FALSE),)</f>
        <v>0</v>
      </c>
      <c r="D5" s="9">
        <f>IFERROR(VLOOKUP($A5,#REF!,3,FALSE),)</f>
        <v>0</v>
      </c>
      <c r="E5" s="9">
        <f>IFERROR(VLOOKUP($A5,#REF!,4,FALSE),)</f>
        <v>0</v>
      </c>
      <c r="F5" s="9">
        <f>IFERROR(VLOOKUP($A5,#REF!,6,FALSE),)</f>
        <v>0</v>
      </c>
      <c r="G5" s="9">
        <f>IFERROR(VLOOKUP($A5,#REF!,7,FALSE),)</f>
        <v>0</v>
      </c>
      <c r="H5" s="8">
        <f>IFERROR(VLOOKUP($A5,#REF!,8,FALSE),)</f>
        <v>0</v>
      </c>
      <c r="I5" s="8">
        <f>IFERROR(VLOOKUP($A5,#REF!,9,FALSE),)</f>
        <v>0</v>
      </c>
      <c r="J5" s="8">
        <f>IFERROR(VLOOKUP($A5,#REF!,10,FALSE),)</f>
        <v>0</v>
      </c>
      <c r="K5" s="8">
        <f>IFERROR(VLOOKUP($A5,#REF!,11,FALSE),)</f>
        <v>0</v>
      </c>
      <c r="L5" s="8">
        <f>IFERROR(VLOOKUP($A5,#REF!,12,FALSE),)</f>
        <v>0</v>
      </c>
      <c r="M5" s="8">
        <f>IFERROR(VLOOKUP($A5,#REF!,13,FALSE),)</f>
        <v>0</v>
      </c>
      <c r="N5" s="8">
        <f>IFERROR(VLOOKUP($A5,#REF!,14,FALSE),)</f>
        <v>0</v>
      </c>
      <c r="O5" s="8">
        <f>IFERROR(VLOOKUP($A5,#REF!,15,FALSE),)</f>
        <v>0</v>
      </c>
      <c r="P5" s="8">
        <f>IFERROR(VLOOKUP($A5,#REF!,16,FALSE),)</f>
        <v>0</v>
      </c>
      <c r="Q5" s="8">
        <f>IFERROR(VLOOKUP($A5,#REF!,17,FALSE),)</f>
        <v>0</v>
      </c>
      <c r="R5" s="8">
        <f>IFERROR(VLOOKUP($A5,#REF!,18,FALSE),)</f>
        <v>0</v>
      </c>
      <c r="S5" s="8">
        <f>IFERROR(VLOOKUP($A5,#REF!,19,FALSE),)</f>
        <v>0</v>
      </c>
      <c r="T5" s="8">
        <f>IFERROR(VLOOKUP($A5,#REF!,20,FALSE),)</f>
        <v>0</v>
      </c>
      <c r="U5" s="8">
        <f>IFERROR(VLOOKUP($A5,#REF!,21,FALSE),)</f>
        <v>0</v>
      </c>
      <c r="V5" s="8">
        <f>IFERROR(VLOOKUP($A5,#REF!,22,FALSE),)</f>
        <v>0</v>
      </c>
      <c r="W5" s="8">
        <f>IFERROR(VLOOKUP($A5,#REF!,23,FALSE),)</f>
        <v>0</v>
      </c>
      <c r="X5" s="8">
        <f>IFERROR(VLOOKUP($A5,#REF!,24,FALSE),)</f>
        <v>0</v>
      </c>
      <c r="Y5" s="8">
        <f>IFERROR(VLOOKUP($A5,#REF!,25,FALSE),)</f>
        <v>0</v>
      </c>
      <c r="Z5" s="8">
        <f>IFERROR(VLOOKUP($A5,#REF!,26,FALSE),)</f>
        <v>0</v>
      </c>
      <c r="AA5" s="8">
        <f>IFERROR(VLOOKUP($A5,#REF!,27,FALSE),)</f>
        <v>0</v>
      </c>
      <c r="AB5" s="8">
        <f>IFERROR(VLOOKUP($A5,#REF!,28,FALSE),)</f>
        <v>0</v>
      </c>
    </row>
    <row r="6" spans="1:28" x14ac:dyDescent="0.2">
      <c r="A6" s="8">
        <f>Data!A568</f>
        <v>0</v>
      </c>
      <c r="B6" s="9">
        <f>IFERROR(VLOOKUP($A6,#REF!,34,FALSE),)</f>
        <v>0</v>
      </c>
      <c r="C6" s="9">
        <f>IFERROR(VLOOKUP($A6,#REF!,2,FALSE),)</f>
        <v>0</v>
      </c>
      <c r="D6" s="9">
        <f>IFERROR(VLOOKUP($A6,#REF!,3,FALSE),)</f>
        <v>0</v>
      </c>
      <c r="E6" s="9">
        <f>IFERROR(VLOOKUP($A6,#REF!,4,FALSE),)</f>
        <v>0</v>
      </c>
      <c r="F6" s="9">
        <f>IFERROR(VLOOKUP($A6,#REF!,6,FALSE),)</f>
        <v>0</v>
      </c>
      <c r="G6" s="9">
        <f>IFERROR(VLOOKUP($A6,#REF!,7,FALSE),)</f>
        <v>0</v>
      </c>
      <c r="H6" s="8">
        <f>IFERROR(VLOOKUP($A6,#REF!,8,FALSE),)</f>
        <v>0</v>
      </c>
      <c r="I6" s="8">
        <f>IFERROR(VLOOKUP($A6,#REF!,9,FALSE),)</f>
        <v>0</v>
      </c>
      <c r="J6" s="8">
        <f>IFERROR(VLOOKUP($A6,#REF!,10,FALSE),)</f>
        <v>0</v>
      </c>
      <c r="K6" s="8">
        <f>IFERROR(VLOOKUP($A6,#REF!,11,FALSE),)</f>
        <v>0</v>
      </c>
      <c r="L6" s="8">
        <f>IFERROR(VLOOKUP($A6,#REF!,12,FALSE),)</f>
        <v>0</v>
      </c>
      <c r="M6" s="8">
        <f>IFERROR(VLOOKUP($A6,#REF!,13,FALSE),)</f>
        <v>0</v>
      </c>
      <c r="N6" s="8">
        <f>IFERROR(VLOOKUP($A6,#REF!,14,FALSE),)</f>
        <v>0</v>
      </c>
      <c r="O6" s="8">
        <f>IFERROR(VLOOKUP($A6,#REF!,15,FALSE),)</f>
        <v>0</v>
      </c>
      <c r="P6" s="8">
        <f>IFERROR(VLOOKUP($A6,#REF!,16,FALSE),)</f>
        <v>0</v>
      </c>
      <c r="Q6" s="8">
        <f>IFERROR(VLOOKUP($A6,#REF!,17,FALSE),)</f>
        <v>0</v>
      </c>
      <c r="R6" s="8">
        <f>IFERROR(VLOOKUP($A6,#REF!,18,FALSE),)</f>
        <v>0</v>
      </c>
      <c r="S6" s="8">
        <f>IFERROR(VLOOKUP($A6,#REF!,19,FALSE),)</f>
        <v>0</v>
      </c>
      <c r="T6" s="8">
        <f>IFERROR(VLOOKUP($A6,#REF!,20,FALSE),)</f>
        <v>0</v>
      </c>
      <c r="U6" s="8">
        <f>IFERROR(VLOOKUP($A6,#REF!,21,FALSE),)</f>
        <v>0</v>
      </c>
      <c r="V6" s="8">
        <f>IFERROR(VLOOKUP($A6,#REF!,22,FALSE),)</f>
        <v>0</v>
      </c>
      <c r="W6" s="8">
        <f>IFERROR(VLOOKUP($A6,#REF!,23,FALSE),)</f>
        <v>0</v>
      </c>
      <c r="X6" s="8">
        <f>IFERROR(VLOOKUP($A6,#REF!,24,FALSE),)</f>
        <v>0</v>
      </c>
      <c r="Y6" s="8">
        <f>IFERROR(VLOOKUP($A6,#REF!,25,FALSE),)</f>
        <v>0</v>
      </c>
      <c r="Z6" s="8">
        <f>IFERROR(VLOOKUP($A6,#REF!,26,FALSE),)</f>
        <v>0</v>
      </c>
      <c r="AA6" s="8">
        <f>IFERROR(VLOOKUP($A6,#REF!,27,FALSE),)</f>
        <v>0</v>
      </c>
      <c r="AB6" s="8">
        <f>IFERROR(VLOOKUP($A6,#REF!,28,FALSE),)</f>
        <v>0</v>
      </c>
    </row>
    <row r="7" spans="1:28" x14ac:dyDescent="0.2">
      <c r="A7" s="8">
        <f>Data!A569</f>
        <v>0</v>
      </c>
      <c r="B7" s="9">
        <f>IFERROR(VLOOKUP($A7,#REF!,34,FALSE),)</f>
        <v>0</v>
      </c>
      <c r="C7" s="9">
        <f>IFERROR(VLOOKUP($A7,#REF!,2,FALSE),)</f>
        <v>0</v>
      </c>
      <c r="D7" s="9">
        <f>IFERROR(VLOOKUP($A7,#REF!,3,FALSE),)</f>
        <v>0</v>
      </c>
      <c r="E7" s="9">
        <f>IFERROR(VLOOKUP($A7,#REF!,4,FALSE),)</f>
        <v>0</v>
      </c>
      <c r="F7" s="9">
        <f>IFERROR(VLOOKUP($A7,#REF!,6,FALSE),)</f>
        <v>0</v>
      </c>
      <c r="G7" s="9">
        <f>IFERROR(VLOOKUP($A7,#REF!,7,FALSE),)</f>
        <v>0</v>
      </c>
      <c r="H7" s="8">
        <f>IFERROR(VLOOKUP($A7,#REF!,8,FALSE),)</f>
        <v>0</v>
      </c>
      <c r="I7" s="8">
        <f>IFERROR(VLOOKUP($A7,#REF!,9,FALSE),)</f>
        <v>0</v>
      </c>
      <c r="J7" s="8">
        <f>IFERROR(VLOOKUP($A7,#REF!,10,FALSE),)</f>
        <v>0</v>
      </c>
      <c r="K7" s="8">
        <f>IFERROR(VLOOKUP($A7,#REF!,11,FALSE),)</f>
        <v>0</v>
      </c>
      <c r="L7" s="8">
        <f>IFERROR(VLOOKUP($A7,#REF!,12,FALSE),)</f>
        <v>0</v>
      </c>
      <c r="M7" s="8">
        <f>IFERROR(VLOOKUP($A7,#REF!,13,FALSE),)</f>
        <v>0</v>
      </c>
      <c r="N7" s="8">
        <f>IFERROR(VLOOKUP($A7,#REF!,14,FALSE),)</f>
        <v>0</v>
      </c>
      <c r="O7" s="8">
        <f>IFERROR(VLOOKUP($A7,#REF!,15,FALSE),)</f>
        <v>0</v>
      </c>
      <c r="P7" s="8">
        <f>IFERROR(VLOOKUP($A7,#REF!,16,FALSE),)</f>
        <v>0</v>
      </c>
      <c r="Q7" s="8">
        <f>IFERROR(VLOOKUP($A7,#REF!,17,FALSE),)</f>
        <v>0</v>
      </c>
      <c r="R7" s="8">
        <f>IFERROR(VLOOKUP($A7,#REF!,18,FALSE),)</f>
        <v>0</v>
      </c>
      <c r="S7" s="8">
        <f>IFERROR(VLOOKUP($A7,#REF!,19,FALSE),)</f>
        <v>0</v>
      </c>
      <c r="T7" s="8">
        <f>IFERROR(VLOOKUP($A7,#REF!,20,FALSE),)</f>
        <v>0</v>
      </c>
      <c r="U7" s="8">
        <f>IFERROR(VLOOKUP($A7,#REF!,21,FALSE),)</f>
        <v>0</v>
      </c>
      <c r="V7" s="8">
        <f>IFERROR(VLOOKUP($A7,#REF!,22,FALSE),)</f>
        <v>0</v>
      </c>
      <c r="W7" s="8">
        <f>IFERROR(VLOOKUP($A7,#REF!,23,FALSE),)</f>
        <v>0</v>
      </c>
      <c r="X7" s="8">
        <f>IFERROR(VLOOKUP($A7,#REF!,24,FALSE),)</f>
        <v>0</v>
      </c>
      <c r="Y7" s="8">
        <f>IFERROR(VLOOKUP($A7,#REF!,25,FALSE),)</f>
        <v>0</v>
      </c>
      <c r="Z7" s="8">
        <f>IFERROR(VLOOKUP($A7,#REF!,26,FALSE),)</f>
        <v>0</v>
      </c>
      <c r="AA7" s="8">
        <f>IFERROR(VLOOKUP($A7,#REF!,27,FALSE),)</f>
        <v>0</v>
      </c>
      <c r="AB7" s="8">
        <f>IFERROR(VLOOKUP($A7,#REF!,28,FALSE),)</f>
        <v>0</v>
      </c>
    </row>
    <row r="8" spans="1:28" x14ac:dyDescent="0.2">
      <c r="A8" s="8">
        <f>Data!A570</f>
        <v>0</v>
      </c>
      <c r="B8" s="9">
        <f>IFERROR(VLOOKUP($A8,#REF!,34,FALSE),)</f>
        <v>0</v>
      </c>
      <c r="C8" s="9">
        <f>IFERROR(VLOOKUP($A8,#REF!,2,FALSE),)</f>
        <v>0</v>
      </c>
      <c r="D8" s="9">
        <f>IFERROR(VLOOKUP($A8,#REF!,3,FALSE),)</f>
        <v>0</v>
      </c>
      <c r="E8" s="9">
        <f>IFERROR(VLOOKUP($A8,#REF!,4,FALSE),)</f>
        <v>0</v>
      </c>
      <c r="F8" s="9">
        <f>IFERROR(VLOOKUP($A8,#REF!,6,FALSE),)</f>
        <v>0</v>
      </c>
      <c r="G8" s="9">
        <f>IFERROR(VLOOKUP($A8,#REF!,7,FALSE),)</f>
        <v>0</v>
      </c>
      <c r="H8" s="8">
        <f>IFERROR(VLOOKUP($A8,#REF!,8,FALSE),)</f>
        <v>0</v>
      </c>
      <c r="I8" s="8">
        <f>IFERROR(VLOOKUP($A8,#REF!,9,FALSE),)</f>
        <v>0</v>
      </c>
      <c r="J8" s="8">
        <f>IFERROR(VLOOKUP($A8,#REF!,10,FALSE),)</f>
        <v>0</v>
      </c>
      <c r="K8" s="8">
        <f>IFERROR(VLOOKUP($A8,#REF!,11,FALSE),)</f>
        <v>0</v>
      </c>
      <c r="L8" s="8">
        <f>IFERROR(VLOOKUP($A8,#REF!,12,FALSE),)</f>
        <v>0</v>
      </c>
      <c r="M8" s="8">
        <f>IFERROR(VLOOKUP($A8,#REF!,13,FALSE),)</f>
        <v>0</v>
      </c>
      <c r="N8" s="8">
        <f>IFERROR(VLOOKUP($A8,#REF!,14,FALSE),)</f>
        <v>0</v>
      </c>
      <c r="O8" s="8">
        <f>IFERROR(VLOOKUP($A8,#REF!,15,FALSE),)</f>
        <v>0</v>
      </c>
      <c r="P8" s="8">
        <f>IFERROR(VLOOKUP($A8,#REF!,16,FALSE),)</f>
        <v>0</v>
      </c>
      <c r="Q8" s="8">
        <f>IFERROR(VLOOKUP($A8,#REF!,17,FALSE),)</f>
        <v>0</v>
      </c>
      <c r="R8" s="8">
        <f>IFERROR(VLOOKUP($A8,#REF!,18,FALSE),)</f>
        <v>0</v>
      </c>
      <c r="S8" s="8">
        <f>IFERROR(VLOOKUP($A8,#REF!,19,FALSE),)</f>
        <v>0</v>
      </c>
      <c r="T8" s="8">
        <f>IFERROR(VLOOKUP($A8,#REF!,20,FALSE),)</f>
        <v>0</v>
      </c>
      <c r="U8" s="8">
        <f>IFERROR(VLOOKUP($A8,#REF!,21,FALSE),)</f>
        <v>0</v>
      </c>
      <c r="V8" s="8">
        <f>IFERROR(VLOOKUP($A8,#REF!,22,FALSE),)</f>
        <v>0</v>
      </c>
      <c r="W8" s="8">
        <f>IFERROR(VLOOKUP($A8,#REF!,23,FALSE),)</f>
        <v>0</v>
      </c>
      <c r="X8" s="8">
        <f>IFERROR(VLOOKUP($A8,#REF!,24,FALSE),)</f>
        <v>0</v>
      </c>
      <c r="Y8" s="8">
        <f>IFERROR(VLOOKUP($A8,#REF!,25,FALSE),)</f>
        <v>0</v>
      </c>
      <c r="Z8" s="8">
        <f>IFERROR(VLOOKUP($A8,#REF!,26,FALSE),)</f>
        <v>0</v>
      </c>
      <c r="AA8" s="8">
        <f>IFERROR(VLOOKUP($A8,#REF!,27,FALSE),)</f>
        <v>0</v>
      </c>
      <c r="AB8" s="8">
        <f>IFERROR(VLOOKUP($A8,#REF!,28,FALSE),)</f>
        <v>0</v>
      </c>
    </row>
    <row r="9" spans="1:28" x14ac:dyDescent="0.2">
      <c r="A9" s="8">
        <f>Data!A571</f>
        <v>0</v>
      </c>
      <c r="B9" s="9">
        <f>IFERROR(VLOOKUP($A9,#REF!,34,FALSE),)</f>
        <v>0</v>
      </c>
      <c r="C9" s="9">
        <f>IFERROR(VLOOKUP($A9,#REF!,2,FALSE),)</f>
        <v>0</v>
      </c>
      <c r="D9" s="9">
        <f>IFERROR(VLOOKUP($A9,#REF!,3,FALSE),)</f>
        <v>0</v>
      </c>
      <c r="E9" s="9">
        <f>IFERROR(VLOOKUP($A9,#REF!,4,FALSE),)</f>
        <v>0</v>
      </c>
      <c r="F9" s="9">
        <f>IFERROR(VLOOKUP($A9,#REF!,6,FALSE),)</f>
        <v>0</v>
      </c>
      <c r="G9" s="9">
        <f>IFERROR(VLOOKUP($A9,#REF!,7,FALSE),)</f>
        <v>0</v>
      </c>
      <c r="H9" s="8">
        <f>IFERROR(VLOOKUP($A9,#REF!,8,FALSE),)</f>
        <v>0</v>
      </c>
      <c r="I9" s="8">
        <f>IFERROR(VLOOKUP($A9,#REF!,9,FALSE),)</f>
        <v>0</v>
      </c>
      <c r="J9" s="8">
        <f>IFERROR(VLOOKUP($A9,#REF!,10,FALSE),)</f>
        <v>0</v>
      </c>
      <c r="K9" s="8">
        <f>IFERROR(VLOOKUP($A9,#REF!,11,FALSE),)</f>
        <v>0</v>
      </c>
      <c r="L9" s="8">
        <f>IFERROR(VLOOKUP($A9,#REF!,12,FALSE),)</f>
        <v>0</v>
      </c>
      <c r="M9" s="8">
        <f>IFERROR(VLOOKUP($A9,#REF!,13,FALSE),)</f>
        <v>0</v>
      </c>
      <c r="N9" s="8">
        <f>IFERROR(VLOOKUP($A9,#REF!,14,FALSE),)</f>
        <v>0</v>
      </c>
      <c r="O9" s="8">
        <f>IFERROR(VLOOKUP($A9,#REF!,15,FALSE),)</f>
        <v>0</v>
      </c>
      <c r="P9" s="8">
        <f>IFERROR(VLOOKUP($A9,#REF!,16,FALSE),)</f>
        <v>0</v>
      </c>
      <c r="Q9" s="8">
        <f>IFERROR(VLOOKUP($A9,#REF!,17,FALSE),)</f>
        <v>0</v>
      </c>
      <c r="R9" s="8">
        <f>IFERROR(VLOOKUP($A9,#REF!,18,FALSE),)</f>
        <v>0</v>
      </c>
      <c r="S9" s="8">
        <f>IFERROR(VLOOKUP($A9,#REF!,19,FALSE),)</f>
        <v>0</v>
      </c>
      <c r="T9" s="8">
        <f>IFERROR(VLOOKUP($A9,#REF!,20,FALSE),)</f>
        <v>0</v>
      </c>
      <c r="U9" s="8">
        <f>IFERROR(VLOOKUP($A9,#REF!,21,FALSE),)</f>
        <v>0</v>
      </c>
      <c r="V9" s="8">
        <f>IFERROR(VLOOKUP($A9,#REF!,22,FALSE),)</f>
        <v>0</v>
      </c>
      <c r="W9" s="8">
        <f>IFERROR(VLOOKUP($A9,#REF!,23,FALSE),)</f>
        <v>0</v>
      </c>
      <c r="X9" s="8">
        <f>IFERROR(VLOOKUP($A9,#REF!,24,FALSE),)</f>
        <v>0</v>
      </c>
      <c r="Y9" s="8">
        <f>IFERROR(VLOOKUP($A9,#REF!,25,FALSE),)</f>
        <v>0</v>
      </c>
      <c r="Z9" s="8">
        <f>IFERROR(VLOOKUP($A9,#REF!,26,FALSE),)</f>
        <v>0</v>
      </c>
      <c r="AA9" s="8">
        <f>IFERROR(VLOOKUP($A9,#REF!,27,FALSE),)</f>
        <v>0</v>
      </c>
      <c r="AB9" s="8">
        <f>IFERROR(VLOOKUP($A9,#REF!,28,FALSE),)</f>
        <v>0</v>
      </c>
    </row>
    <row r="10" spans="1:28" x14ac:dyDescent="0.2">
      <c r="A10" s="8">
        <f>Data!A572</f>
        <v>0</v>
      </c>
      <c r="B10" s="9">
        <f>IFERROR(VLOOKUP($A10,#REF!,34,FALSE),)</f>
        <v>0</v>
      </c>
      <c r="C10" s="9">
        <f>IFERROR(VLOOKUP($A10,#REF!,2,FALSE),)</f>
        <v>0</v>
      </c>
      <c r="D10" s="9">
        <f>IFERROR(VLOOKUP($A10,#REF!,3,FALSE),)</f>
        <v>0</v>
      </c>
      <c r="E10" s="9">
        <f>IFERROR(VLOOKUP($A10,#REF!,4,FALSE),)</f>
        <v>0</v>
      </c>
      <c r="F10" s="9">
        <f>IFERROR(VLOOKUP($A10,#REF!,6,FALSE),)</f>
        <v>0</v>
      </c>
      <c r="G10" s="9">
        <f>IFERROR(VLOOKUP($A10,#REF!,7,FALSE),)</f>
        <v>0</v>
      </c>
      <c r="H10" s="8">
        <f>IFERROR(VLOOKUP($A10,#REF!,8,FALSE),)</f>
        <v>0</v>
      </c>
      <c r="I10" s="8">
        <f>IFERROR(VLOOKUP($A10,#REF!,9,FALSE),)</f>
        <v>0</v>
      </c>
      <c r="J10" s="8">
        <f>IFERROR(VLOOKUP($A10,#REF!,10,FALSE),)</f>
        <v>0</v>
      </c>
      <c r="K10" s="8">
        <f>IFERROR(VLOOKUP($A10,#REF!,11,FALSE),)</f>
        <v>0</v>
      </c>
      <c r="L10" s="8">
        <f>IFERROR(VLOOKUP($A10,#REF!,12,FALSE),)</f>
        <v>0</v>
      </c>
      <c r="M10" s="8">
        <f>IFERROR(VLOOKUP($A10,#REF!,13,FALSE),)</f>
        <v>0</v>
      </c>
      <c r="N10" s="8">
        <f>IFERROR(VLOOKUP($A10,#REF!,14,FALSE),)</f>
        <v>0</v>
      </c>
      <c r="O10" s="8">
        <f>IFERROR(VLOOKUP($A10,#REF!,15,FALSE),)</f>
        <v>0</v>
      </c>
      <c r="P10" s="8">
        <f>IFERROR(VLOOKUP($A10,#REF!,16,FALSE),)</f>
        <v>0</v>
      </c>
      <c r="Q10" s="8">
        <f>IFERROR(VLOOKUP($A10,#REF!,17,FALSE),)</f>
        <v>0</v>
      </c>
      <c r="R10" s="8">
        <f>IFERROR(VLOOKUP($A10,#REF!,18,FALSE),)</f>
        <v>0</v>
      </c>
      <c r="S10" s="8">
        <f>IFERROR(VLOOKUP($A10,#REF!,19,FALSE),)</f>
        <v>0</v>
      </c>
      <c r="T10" s="8">
        <f>IFERROR(VLOOKUP($A10,#REF!,20,FALSE),)</f>
        <v>0</v>
      </c>
      <c r="U10" s="8">
        <f>IFERROR(VLOOKUP($A10,#REF!,21,FALSE),)</f>
        <v>0</v>
      </c>
      <c r="V10" s="8">
        <f>IFERROR(VLOOKUP($A10,#REF!,22,FALSE),)</f>
        <v>0</v>
      </c>
      <c r="W10" s="8">
        <f>IFERROR(VLOOKUP($A10,#REF!,23,FALSE),)</f>
        <v>0</v>
      </c>
      <c r="X10" s="8">
        <f>IFERROR(VLOOKUP($A10,#REF!,24,FALSE),)</f>
        <v>0</v>
      </c>
      <c r="Y10" s="8">
        <f>IFERROR(VLOOKUP($A10,#REF!,25,FALSE),)</f>
        <v>0</v>
      </c>
      <c r="Z10" s="8">
        <f>IFERROR(VLOOKUP($A10,#REF!,26,FALSE),)</f>
        <v>0</v>
      </c>
      <c r="AA10" s="8">
        <f>IFERROR(VLOOKUP($A10,#REF!,27,FALSE),)</f>
        <v>0</v>
      </c>
      <c r="AB10" s="8">
        <f>IFERROR(VLOOKUP($A10,#REF!,28,FALSE),)</f>
        <v>0</v>
      </c>
    </row>
    <row r="11" spans="1:28" x14ac:dyDescent="0.2">
      <c r="A11" s="8">
        <f>Data!A573</f>
        <v>0</v>
      </c>
      <c r="B11" s="9">
        <f>IFERROR(VLOOKUP($A11,#REF!,34,FALSE),)</f>
        <v>0</v>
      </c>
      <c r="C11" s="9">
        <f>IFERROR(VLOOKUP($A11,#REF!,2,FALSE),)</f>
        <v>0</v>
      </c>
      <c r="D11" s="9">
        <f>IFERROR(VLOOKUP($A11,#REF!,3,FALSE),)</f>
        <v>0</v>
      </c>
      <c r="E11" s="9">
        <f>IFERROR(VLOOKUP($A11,#REF!,4,FALSE),)</f>
        <v>0</v>
      </c>
      <c r="F11" s="9">
        <f>IFERROR(VLOOKUP($A11,#REF!,6,FALSE),)</f>
        <v>0</v>
      </c>
      <c r="G11" s="9">
        <f>IFERROR(VLOOKUP($A11,#REF!,7,FALSE),)</f>
        <v>0</v>
      </c>
      <c r="H11" s="8">
        <f>IFERROR(VLOOKUP($A11,#REF!,8,FALSE),)</f>
        <v>0</v>
      </c>
      <c r="I11" s="8">
        <f>IFERROR(VLOOKUP($A11,#REF!,9,FALSE),)</f>
        <v>0</v>
      </c>
      <c r="J11" s="8">
        <f>IFERROR(VLOOKUP($A11,#REF!,10,FALSE),)</f>
        <v>0</v>
      </c>
      <c r="K11" s="8">
        <f>IFERROR(VLOOKUP($A11,#REF!,11,FALSE),)</f>
        <v>0</v>
      </c>
      <c r="L11" s="8">
        <f>IFERROR(VLOOKUP($A11,#REF!,12,FALSE),)</f>
        <v>0</v>
      </c>
      <c r="M11" s="8">
        <f>IFERROR(VLOOKUP($A11,#REF!,13,FALSE),)</f>
        <v>0</v>
      </c>
      <c r="N11" s="8">
        <f>IFERROR(VLOOKUP($A11,#REF!,14,FALSE),)</f>
        <v>0</v>
      </c>
      <c r="O11" s="8">
        <f>IFERROR(VLOOKUP($A11,#REF!,15,FALSE),)</f>
        <v>0</v>
      </c>
      <c r="P11" s="8">
        <f>IFERROR(VLOOKUP($A11,#REF!,16,FALSE),)</f>
        <v>0</v>
      </c>
      <c r="Q11" s="8">
        <f>IFERROR(VLOOKUP($A11,#REF!,17,FALSE),)</f>
        <v>0</v>
      </c>
      <c r="R11" s="8">
        <f>IFERROR(VLOOKUP($A11,#REF!,18,FALSE),)</f>
        <v>0</v>
      </c>
      <c r="S11" s="8">
        <f>IFERROR(VLOOKUP($A11,#REF!,19,FALSE),)</f>
        <v>0</v>
      </c>
      <c r="T11" s="8">
        <f>IFERROR(VLOOKUP($A11,#REF!,20,FALSE),)</f>
        <v>0</v>
      </c>
      <c r="U11" s="8">
        <f>IFERROR(VLOOKUP($A11,#REF!,21,FALSE),)</f>
        <v>0</v>
      </c>
      <c r="V11" s="8">
        <f>IFERROR(VLOOKUP($A11,#REF!,22,FALSE),)</f>
        <v>0</v>
      </c>
      <c r="W11" s="8">
        <f>IFERROR(VLOOKUP($A11,#REF!,23,FALSE),)</f>
        <v>0</v>
      </c>
      <c r="X11" s="8">
        <f>IFERROR(VLOOKUP($A11,#REF!,24,FALSE),)</f>
        <v>0</v>
      </c>
      <c r="Y11" s="8">
        <f>IFERROR(VLOOKUP($A11,#REF!,25,FALSE),)</f>
        <v>0</v>
      </c>
      <c r="Z11" s="8">
        <f>IFERROR(VLOOKUP($A11,#REF!,26,FALSE),)</f>
        <v>0</v>
      </c>
      <c r="AA11" s="8">
        <f>IFERROR(VLOOKUP($A11,#REF!,27,FALSE),)</f>
        <v>0</v>
      </c>
      <c r="AB11" s="8">
        <f>IFERROR(VLOOKUP($A11,#REF!,28,FALSE),)</f>
        <v>0</v>
      </c>
    </row>
    <row r="12" spans="1:28" x14ac:dyDescent="0.2">
      <c r="A12" s="8">
        <f>Data!A574</f>
        <v>0</v>
      </c>
      <c r="B12" s="9">
        <f>IFERROR(VLOOKUP($A12,#REF!,34,FALSE),)</f>
        <v>0</v>
      </c>
      <c r="C12" s="9">
        <f>IFERROR(VLOOKUP($A12,#REF!,2,FALSE),)</f>
        <v>0</v>
      </c>
      <c r="D12" s="9">
        <f>IFERROR(VLOOKUP($A12,#REF!,3,FALSE),)</f>
        <v>0</v>
      </c>
      <c r="E12" s="9">
        <f>IFERROR(VLOOKUP($A12,#REF!,4,FALSE),)</f>
        <v>0</v>
      </c>
      <c r="F12" s="9">
        <f>IFERROR(VLOOKUP($A12,#REF!,6,FALSE),)</f>
        <v>0</v>
      </c>
      <c r="G12" s="9">
        <f>IFERROR(VLOOKUP($A12,#REF!,7,FALSE),)</f>
        <v>0</v>
      </c>
      <c r="H12" s="8">
        <f>IFERROR(VLOOKUP($A12,#REF!,8,FALSE),)</f>
        <v>0</v>
      </c>
      <c r="I12" s="8">
        <f>IFERROR(VLOOKUP($A12,#REF!,9,FALSE),)</f>
        <v>0</v>
      </c>
      <c r="J12" s="8">
        <f>IFERROR(VLOOKUP($A12,#REF!,10,FALSE),)</f>
        <v>0</v>
      </c>
      <c r="K12" s="8">
        <f>IFERROR(VLOOKUP($A12,#REF!,11,FALSE),)</f>
        <v>0</v>
      </c>
      <c r="L12" s="8">
        <f>IFERROR(VLOOKUP($A12,#REF!,12,FALSE),)</f>
        <v>0</v>
      </c>
      <c r="M12" s="8">
        <f>IFERROR(VLOOKUP($A12,#REF!,13,FALSE),)</f>
        <v>0</v>
      </c>
      <c r="N12" s="8">
        <f>IFERROR(VLOOKUP($A12,#REF!,14,FALSE),)</f>
        <v>0</v>
      </c>
      <c r="O12" s="8">
        <f>IFERROR(VLOOKUP($A12,#REF!,15,FALSE),)</f>
        <v>0</v>
      </c>
      <c r="P12" s="8">
        <f>IFERROR(VLOOKUP($A12,#REF!,16,FALSE),)</f>
        <v>0</v>
      </c>
      <c r="Q12" s="8">
        <f>IFERROR(VLOOKUP($A12,#REF!,17,FALSE),)</f>
        <v>0</v>
      </c>
      <c r="R12" s="8">
        <f>IFERROR(VLOOKUP($A12,#REF!,18,FALSE),)</f>
        <v>0</v>
      </c>
      <c r="S12" s="8">
        <f>IFERROR(VLOOKUP($A12,#REF!,19,FALSE),)</f>
        <v>0</v>
      </c>
      <c r="T12" s="8">
        <f>IFERROR(VLOOKUP($A12,#REF!,20,FALSE),)</f>
        <v>0</v>
      </c>
      <c r="U12" s="8">
        <f>IFERROR(VLOOKUP($A12,#REF!,21,FALSE),)</f>
        <v>0</v>
      </c>
      <c r="V12" s="8">
        <f>IFERROR(VLOOKUP($A12,#REF!,22,FALSE),)</f>
        <v>0</v>
      </c>
      <c r="W12" s="8">
        <f>IFERROR(VLOOKUP($A12,#REF!,23,FALSE),)</f>
        <v>0</v>
      </c>
      <c r="X12" s="8">
        <f>IFERROR(VLOOKUP($A12,#REF!,24,FALSE),)</f>
        <v>0</v>
      </c>
      <c r="Y12" s="8">
        <f>IFERROR(VLOOKUP($A12,#REF!,25,FALSE),)</f>
        <v>0</v>
      </c>
      <c r="Z12" s="8">
        <f>IFERROR(VLOOKUP($A12,#REF!,26,FALSE),)</f>
        <v>0</v>
      </c>
      <c r="AA12" s="8">
        <f>IFERROR(VLOOKUP($A12,#REF!,27,FALSE),)</f>
        <v>0</v>
      </c>
      <c r="AB12" s="8">
        <f>IFERROR(VLOOKUP($A12,#REF!,28,FALSE),)</f>
        <v>0</v>
      </c>
    </row>
    <row r="13" spans="1:28" x14ac:dyDescent="0.2">
      <c r="A13" s="8">
        <f>Data!A575</f>
        <v>0</v>
      </c>
      <c r="B13" s="9">
        <f>IFERROR(VLOOKUP($A13,#REF!,34,FALSE),)</f>
        <v>0</v>
      </c>
      <c r="C13" s="9">
        <f>IFERROR(VLOOKUP($A13,#REF!,2,FALSE),)</f>
        <v>0</v>
      </c>
      <c r="D13" s="9">
        <f>IFERROR(VLOOKUP($A13,#REF!,3,FALSE),)</f>
        <v>0</v>
      </c>
      <c r="E13" s="9">
        <f>IFERROR(VLOOKUP($A13,#REF!,4,FALSE),)</f>
        <v>0</v>
      </c>
      <c r="F13" s="9">
        <f>IFERROR(VLOOKUP($A13,#REF!,6,FALSE),)</f>
        <v>0</v>
      </c>
      <c r="G13" s="9">
        <f>IFERROR(VLOOKUP($A13,#REF!,7,FALSE),)</f>
        <v>0</v>
      </c>
      <c r="H13" s="8">
        <f>IFERROR(VLOOKUP($A13,#REF!,8,FALSE),)</f>
        <v>0</v>
      </c>
      <c r="I13" s="8">
        <f>IFERROR(VLOOKUP($A13,#REF!,9,FALSE),)</f>
        <v>0</v>
      </c>
      <c r="J13" s="8">
        <f>IFERROR(VLOOKUP($A13,#REF!,10,FALSE),)</f>
        <v>0</v>
      </c>
      <c r="K13" s="8">
        <f>IFERROR(VLOOKUP($A13,#REF!,11,FALSE),)</f>
        <v>0</v>
      </c>
      <c r="L13" s="8">
        <f>IFERROR(VLOOKUP($A13,#REF!,12,FALSE),)</f>
        <v>0</v>
      </c>
      <c r="M13" s="8">
        <f>IFERROR(VLOOKUP($A13,#REF!,13,FALSE),)</f>
        <v>0</v>
      </c>
      <c r="N13" s="8">
        <f>IFERROR(VLOOKUP($A13,#REF!,14,FALSE),)</f>
        <v>0</v>
      </c>
      <c r="O13" s="8">
        <f>IFERROR(VLOOKUP($A13,#REF!,15,FALSE),)</f>
        <v>0</v>
      </c>
      <c r="P13" s="8">
        <f>IFERROR(VLOOKUP($A13,#REF!,16,FALSE),)</f>
        <v>0</v>
      </c>
      <c r="Q13" s="8">
        <f>IFERROR(VLOOKUP($A13,#REF!,17,FALSE),)</f>
        <v>0</v>
      </c>
      <c r="R13" s="8">
        <f>IFERROR(VLOOKUP($A13,#REF!,18,FALSE),)</f>
        <v>0</v>
      </c>
      <c r="S13" s="8">
        <f>IFERROR(VLOOKUP($A13,#REF!,19,FALSE),)</f>
        <v>0</v>
      </c>
      <c r="T13" s="8">
        <f>IFERROR(VLOOKUP($A13,#REF!,20,FALSE),)</f>
        <v>0</v>
      </c>
      <c r="U13" s="8">
        <f>IFERROR(VLOOKUP($A13,#REF!,21,FALSE),)</f>
        <v>0</v>
      </c>
      <c r="V13" s="8">
        <f>IFERROR(VLOOKUP($A13,#REF!,22,FALSE),)</f>
        <v>0</v>
      </c>
      <c r="W13" s="8">
        <f>IFERROR(VLOOKUP($A13,#REF!,23,FALSE),)</f>
        <v>0</v>
      </c>
      <c r="X13" s="8">
        <f>IFERROR(VLOOKUP($A13,#REF!,24,FALSE),)</f>
        <v>0</v>
      </c>
      <c r="Y13" s="8">
        <f>IFERROR(VLOOKUP($A13,#REF!,25,FALSE),)</f>
        <v>0</v>
      </c>
      <c r="Z13" s="8">
        <f>IFERROR(VLOOKUP($A13,#REF!,26,FALSE),)</f>
        <v>0</v>
      </c>
      <c r="AA13" s="8">
        <f>IFERROR(VLOOKUP($A13,#REF!,27,FALSE),)</f>
        <v>0</v>
      </c>
      <c r="AB13" s="8">
        <f>IFERROR(VLOOKUP($A13,#REF!,28,FALSE),)</f>
        <v>0</v>
      </c>
    </row>
    <row r="14" spans="1:28" x14ac:dyDescent="0.2">
      <c r="A14" s="10"/>
    </row>
    <row r="17" spans="21:21" x14ac:dyDescent="0.2">
      <c r="U17" s="1"/>
    </row>
    <row r="18" spans="21:21" x14ac:dyDescent="0.2">
      <c r="U18" s="23"/>
    </row>
    <row r="19" spans="21:21" x14ac:dyDescent="0.2">
      <c r="U19" s="23"/>
    </row>
  </sheetData>
  <pageMargins left="0.7" right="0.7" top="0.75" bottom="0.75" header="0.3" footer="0.3"/>
  <pageSetup scale="87" orientation="landscape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ECBBD-7D08-49A6-B893-E8E7DDCFC6AE}">
  <sheetPr>
    <tabColor rgb="FF60D0E6"/>
    <pageSetUpPr fitToPage="1"/>
  </sheetPr>
  <dimension ref="A1:AB19"/>
  <sheetViews>
    <sheetView workbookViewId="0"/>
  </sheetViews>
  <sheetFormatPr defaultColWidth="9.14453125" defaultRowHeight="15" x14ac:dyDescent="0.2"/>
  <cols>
    <col min="1" max="5" width="8.47265625" customWidth="1"/>
    <col min="6" max="6" width="11.703125" bestFit="1" customWidth="1"/>
    <col min="7" max="7" width="16.6796875" bestFit="1" customWidth="1"/>
    <col min="8" max="8" width="12.23828125" bestFit="1" customWidth="1"/>
    <col min="9" max="11" width="10.22265625" customWidth="1"/>
    <col min="12" max="12" width="9.01171875" customWidth="1"/>
    <col min="13" max="15" width="10.22265625" customWidth="1"/>
    <col min="16" max="16" width="9.01171875" customWidth="1"/>
    <col min="17" max="17" width="9.68359375" customWidth="1"/>
    <col min="18" max="20" width="10.22265625" customWidth="1"/>
    <col min="21" max="21" width="9.68359375" customWidth="1"/>
    <col min="22" max="24" width="10.22265625" customWidth="1"/>
    <col min="25" max="25" width="9.01171875" customWidth="1"/>
    <col min="26" max="28" width="10.22265625" customWidth="1"/>
  </cols>
  <sheetData>
    <row r="1" spans="1:28" ht="19.5" thickBot="1" x14ac:dyDescent="0.3">
      <c r="A1" s="7">
        <f>E4</f>
        <v>0</v>
      </c>
      <c r="B1" s="6"/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0.35499999999999998</v>
      </c>
      <c r="C3" s="12"/>
      <c r="D3" s="14"/>
      <c r="E3" s="12"/>
      <c r="F3" s="12"/>
      <c r="G3" s="12"/>
      <c r="H3" s="11">
        <f>'Rain Totals'!H8</f>
        <v>0.08</v>
      </c>
      <c r="I3" s="11">
        <f>'Rain Totals'!I8</f>
        <v>0</v>
      </c>
      <c r="J3" s="11">
        <f>'Rain Totals'!J8</f>
        <v>7.0000000000000007E-2</v>
      </c>
      <c r="K3" s="11">
        <f>'Rain Totals'!K8</f>
        <v>0.16999999999999998</v>
      </c>
      <c r="L3" s="11">
        <f>'Rain Totals'!L8</f>
        <v>3.5000000000000003E-2</v>
      </c>
      <c r="M3" s="11">
        <f>'Rain Totals'!M8</f>
        <v>0</v>
      </c>
      <c r="N3" s="11">
        <f>'Rain Totals'!N8</f>
        <v>0</v>
      </c>
      <c r="O3" s="11">
        <f>'Rain Totals'!O8</f>
        <v>0</v>
      </c>
      <c r="P3" s="11">
        <f>'Rain Totals'!P8</f>
        <v>0</v>
      </c>
      <c r="Q3" s="11">
        <f>'Rain Totals'!Q8</f>
        <v>0</v>
      </c>
      <c r="R3" s="11">
        <f>'Rain Totals'!R8</f>
        <v>0</v>
      </c>
      <c r="S3" s="11">
        <f>'Rain Totals'!S8</f>
        <v>0</v>
      </c>
      <c r="T3" s="11">
        <f>'Rain Totals'!T8</f>
        <v>0</v>
      </c>
      <c r="U3" s="11">
        <f>'Rain Totals'!U8</f>
        <v>0</v>
      </c>
      <c r="V3" s="11">
        <f>'Rain Totals'!V8</f>
        <v>0</v>
      </c>
      <c r="W3" s="11">
        <f>'Rain Totals'!W8</f>
        <v>0</v>
      </c>
      <c r="X3" s="11">
        <f>'Rain Totals'!X8</f>
        <v>0</v>
      </c>
      <c r="Y3" s="11">
        <f>'Rain Totals'!Y8</f>
        <v>0</v>
      </c>
      <c r="Z3" s="11">
        <f>'Rain Totals'!Z8</f>
        <v>0</v>
      </c>
      <c r="AA3" s="11">
        <f>'Rain Totals'!AA8</f>
        <v>0</v>
      </c>
      <c r="AB3" s="11">
        <f>'Rain Totals'!AB8</f>
        <v>0</v>
      </c>
    </row>
    <row r="4" spans="1:28" x14ac:dyDescent="0.2">
      <c r="A4" s="8" t="str">
        <f>Data!A576</f>
        <v>.ET 57</v>
      </c>
      <c r="B4" s="9">
        <f>IFERROR(VLOOKUP($A4,#REF!,34,FALSE),)</f>
        <v>0</v>
      </c>
      <c r="C4" s="9">
        <f>IFERROR(VLOOKUP($A4,#REF!,2,FALSE),)</f>
        <v>0</v>
      </c>
      <c r="D4" s="9">
        <f>IFERROR(VLOOKUP($A4,#REF!,3,FALSE),)</f>
        <v>0</v>
      </c>
      <c r="E4" s="9">
        <f>IFERROR(VLOOKUP($A4,#REF!,4,FALSE),)</f>
        <v>0</v>
      </c>
      <c r="F4" s="9">
        <f>IFERROR(VLOOKUP($A4,#REF!,6,FALSE),)</f>
        <v>0</v>
      </c>
      <c r="G4" s="9">
        <f>IFERROR(VLOOKUP($A4,#REF!,7,FALSE),)</f>
        <v>0</v>
      </c>
      <c r="H4" s="8">
        <f>IFERROR(VLOOKUP($A4,#REF!,8,FALSE),)</f>
        <v>0</v>
      </c>
      <c r="I4" s="8">
        <f>IFERROR(VLOOKUP($A4,#REF!,9,FALSE),)</f>
        <v>0</v>
      </c>
      <c r="J4" s="8">
        <f>IFERROR(VLOOKUP($A4,#REF!,10,FALSE),)</f>
        <v>0</v>
      </c>
      <c r="K4" s="8">
        <f>IFERROR(VLOOKUP($A4,#REF!,11,FALSE),)</f>
        <v>0</v>
      </c>
      <c r="L4" s="8">
        <f>IFERROR(VLOOKUP($A4,#REF!,12,FALSE),)</f>
        <v>0</v>
      </c>
      <c r="M4" s="8">
        <f>IFERROR(VLOOKUP($A4,#REF!,13,FALSE),)</f>
        <v>0</v>
      </c>
      <c r="N4" s="8">
        <f>IFERROR(VLOOKUP($A4,#REF!,14,FALSE),)</f>
        <v>0</v>
      </c>
      <c r="O4" s="8">
        <f>IFERROR(VLOOKUP($A4,#REF!,15,FALSE),)</f>
        <v>0</v>
      </c>
      <c r="P4" s="8">
        <f>IFERROR(VLOOKUP($A4,#REF!,16,FALSE),)</f>
        <v>0</v>
      </c>
      <c r="Q4" s="8">
        <f>IFERROR(VLOOKUP($A4,#REF!,17,FALSE),)</f>
        <v>0</v>
      </c>
      <c r="R4" s="8">
        <f>IFERROR(VLOOKUP($A4,#REF!,18,FALSE),)</f>
        <v>0</v>
      </c>
      <c r="S4" s="8">
        <f>IFERROR(VLOOKUP($A4,#REF!,19,FALSE),)</f>
        <v>0</v>
      </c>
      <c r="T4" s="8">
        <f>IFERROR(VLOOKUP($A4,#REF!,20,FALSE),)</f>
        <v>0</v>
      </c>
      <c r="U4" s="8">
        <f>IFERROR(VLOOKUP($A4,#REF!,21,FALSE),)</f>
        <v>0</v>
      </c>
      <c r="V4" s="8">
        <f>IFERROR(VLOOKUP($A4,#REF!,22,FALSE),)</f>
        <v>0</v>
      </c>
      <c r="W4" s="8">
        <f>IFERROR(VLOOKUP($A4,#REF!,23,FALSE),)</f>
        <v>0</v>
      </c>
      <c r="X4" s="8">
        <f>IFERROR(VLOOKUP($A4,#REF!,24,FALSE),)</f>
        <v>0</v>
      </c>
      <c r="Y4" s="8">
        <f>IFERROR(VLOOKUP($A4,#REF!,25,FALSE),)</f>
        <v>0</v>
      </c>
      <c r="Z4" s="8">
        <f>IFERROR(VLOOKUP($A4,#REF!,26,FALSE),)</f>
        <v>0</v>
      </c>
      <c r="AA4" s="8">
        <f>IFERROR(VLOOKUP($A4,#REF!,27,FALSE),)</f>
        <v>0</v>
      </c>
      <c r="AB4" s="8">
        <f>IFERROR(VLOOKUP($A4,#REF!,28,FALSE),)</f>
        <v>0</v>
      </c>
    </row>
    <row r="5" spans="1:28" x14ac:dyDescent="0.2">
      <c r="A5" s="8">
        <f>Data!A577</f>
        <v>0</v>
      </c>
      <c r="B5" s="9">
        <f>IFERROR(VLOOKUP($A5,#REF!,34,FALSE),)</f>
        <v>0</v>
      </c>
      <c r="C5" s="9">
        <f>IFERROR(VLOOKUP($A5,#REF!,2,FALSE),)</f>
        <v>0</v>
      </c>
      <c r="D5" s="9">
        <f>IFERROR(VLOOKUP($A5,#REF!,3,FALSE),)</f>
        <v>0</v>
      </c>
      <c r="E5" s="9">
        <f>IFERROR(VLOOKUP($A5,#REF!,4,FALSE),)</f>
        <v>0</v>
      </c>
      <c r="F5" s="9">
        <f>IFERROR(VLOOKUP($A5,#REF!,6,FALSE),)</f>
        <v>0</v>
      </c>
      <c r="G5" s="9">
        <f>IFERROR(VLOOKUP($A5,#REF!,7,FALSE),)</f>
        <v>0</v>
      </c>
      <c r="H5" s="8">
        <f>IFERROR(VLOOKUP($A5,#REF!,8,FALSE),)</f>
        <v>0</v>
      </c>
      <c r="I5" s="8">
        <f>IFERROR(VLOOKUP($A5,#REF!,9,FALSE),)</f>
        <v>0</v>
      </c>
      <c r="J5" s="8">
        <f>IFERROR(VLOOKUP($A5,#REF!,10,FALSE),)</f>
        <v>0</v>
      </c>
      <c r="K5" s="8">
        <f>IFERROR(VLOOKUP($A5,#REF!,11,FALSE),)</f>
        <v>0</v>
      </c>
      <c r="L5" s="8">
        <f>IFERROR(VLOOKUP($A5,#REF!,12,FALSE),)</f>
        <v>0</v>
      </c>
      <c r="M5" s="8">
        <f>IFERROR(VLOOKUP($A5,#REF!,13,FALSE),)</f>
        <v>0</v>
      </c>
      <c r="N5" s="8">
        <f>IFERROR(VLOOKUP($A5,#REF!,14,FALSE),)</f>
        <v>0</v>
      </c>
      <c r="O5" s="8">
        <f>IFERROR(VLOOKUP($A5,#REF!,15,FALSE),)</f>
        <v>0</v>
      </c>
      <c r="P5" s="8">
        <f>IFERROR(VLOOKUP($A5,#REF!,16,FALSE),)</f>
        <v>0</v>
      </c>
      <c r="Q5" s="8">
        <f>IFERROR(VLOOKUP($A5,#REF!,17,FALSE),)</f>
        <v>0</v>
      </c>
      <c r="R5" s="8">
        <f>IFERROR(VLOOKUP($A5,#REF!,18,FALSE),)</f>
        <v>0</v>
      </c>
      <c r="S5" s="8">
        <f>IFERROR(VLOOKUP($A5,#REF!,19,FALSE),)</f>
        <v>0</v>
      </c>
      <c r="T5" s="8">
        <f>IFERROR(VLOOKUP($A5,#REF!,20,FALSE),)</f>
        <v>0</v>
      </c>
      <c r="U5" s="8">
        <f>IFERROR(VLOOKUP($A5,#REF!,21,FALSE),)</f>
        <v>0</v>
      </c>
      <c r="V5" s="8">
        <f>IFERROR(VLOOKUP($A5,#REF!,22,FALSE),)</f>
        <v>0</v>
      </c>
      <c r="W5" s="8">
        <f>IFERROR(VLOOKUP($A5,#REF!,23,FALSE),)</f>
        <v>0</v>
      </c>
      <c r="X5" s="8">
        <f>IFERROR(VLOOKUP($A5,#REF!,24,FALSE),)</f>
        <v>0</v>
      </c>
      <c r="Y5" s="8">
        <f>IFERROR(VLOOKUP($A5,#REF!,25,FALSE),)</f>
        <v>0</v>
      </c>
      <c r="Z5" s="8">
        <f>IFERROR(VLOOKUP($A5,#REF!,26,FALSE),)</f>
        <v>0</v>
      </c>
      <c r="AA5" s="8">
        <f>IFERROR(VLOOKUP($A5,#REF!,27,FALSE),)</f>
        <v>0</v>
      </c>
      <c r="AB5" s="8">
        <f>IFERROR(VLOOKUP($A5,#REF!,28,FALSE),)</f>
        <v>0</v>
      </c>
    </row>
    <row r="6" spans="1:28" x14ac:dyDescent="0.2">
      <c r="A6" s="8">
        <f>Data!A578</f>
        <v>0</v>
      </c>
      <c r="B6" s="9">
        <f>IFERROR(VLOOKUP($A6,#REF!,34,FALSE),)</f>
        <v>0</v>
      </c>
      <c r="C6" s="9">
        <f>IFERROR(VLOOKUP($A6,#REF!,2,FALSE),)</f>
        <v>0</v>
      </c>
      <c r="D6" s="9">
        <f>IFERROR(VLOOKUP($A6,#REF!,3,FALSE),)</f>
        <v>0</v>
      </c>
      <c r="E6" s="9">
        <f>IFERROR(VLOOKUP($A6,#REF!,4,FALSE),)</f>
        <v>0</v>
      </c>
      <c r="F6" s="9">
        <f>IFERROR(VLOOKUP($A6,#REF!,6,FALSE),)</f>
        <v>0</v>
      </c>
      <c r="G6" s="9">
        <f>IFERROR(VLOOKUP($A6,#REF!,7,FALSE),)</f>
        <v>0</v>
      </c>
      <c r="H6" s="8">
        <f>IFERROR(VLOOKUP($A6,#REF!,8,FALSE),)</f>
        <v>0</v>
      </c>
      <c r="I6" s="8">
        <f>IFERROR(VLOOKUP($A6,#REF!,9,FALSE),)</f>
        <v>0</v>
      </c>
      <c r="J6" s="8">
        <f>IFERROR(VLOOKUP($A6,#REF!,10,FALSE),)</f>
        <v>0</v>
      </c>
      <c r="K6" s="8">
        <f>IFERROR(VLOOKUP($A6,#REF!,11,FALSE),)</f>
        <v>0</v>
      </c>
      <c r="L6" s="8">
        <f>IFERROR(VLOOKUP($A6,#REF!,12,FALSE),)</f>
        <v>0</v>
      </c>
      <c r="M6" s="8">
        <f>IFERROR(VLOOKUP($A6,#REF!,13,FALSE),)</f>
        <v>0</v>
      </c>
      <c r="N6" s="8">
        <f>IFERROR(VLOOKUP($A6,#REF!,14,FALSE),)</f>
        <v>0</v>
      </c>
      <c r="O6" s="8">
        <f>IFERROR(VLOOKUP($A6,#REF!,15,FALSE),)</f>
        <v>0</v>
      </c>
      <c r="P6" s="8">
        <f>IFERROR(VLOOKUP($A6,#REF!,16,FALSE),)</f>
        <v>0</v>
      </c>
      <c r="Q6" s="8">
        <f>IFERROR(VLOOKUP($A6,#REF!,17,FALSE),)</f>
        <v>0</v>
      </c>
      <c r="R6" s="8">
        <f>IFERROR(VLOOKUP($A6,#REF!,18,FALSE),)</f>
        <v>0</v>
      </c>
      <c r="S6" s="8">
        <f>IFERROR(VLOOKUP($A6,#REF!,19,FALSE),)</f>
        <v>0</v>
      </c>
      <c r="T6" s="8">
        <f>IFERROR(VLOOKUP($A6,#REF!,20,FALSE),)</f>
        <v>0</v>
      </c>
      <c r="U6" s="8">
        <f>IFERROR(VLOOKUP($A6,#REF!,21,FALSE),)</f>
        <v>0</v>
      </c>
      <c r="V6" s="8">
        <f>IFERROR(VLOOKUP($A6,#REF!,22,FALSE),)</f>
        <v>0</v>
      </c>
      <c r="W6" s="8">
        <f>IFERROR(VLOOKUP($A6,#REF!,23,FALSE),)</f>
        <v>0</v>
      </c>
      <c r="X6" s="8">
        <f>IFERROR(VLOOKUP($A6,#REF!,24,FALSE),)</f>
        <v>0</v>
      </c>
      <c r="Y6" s="8">
        <f>IFERROR(VLOOKUP($A6,#REF!,25,FALSE),)</f>
        <v>0</v>
      </c>
      <c r="Z6" s="8">
        <f>IFERROR(VLOOKUP($A6,#REF!,26,FALSE),)</f>
        <v>0</v>
      </c>
      <c r="AA6" s="8">
        <f>IFERROR(VLOOKUP($A6,#REF!,27,FALSE),)</f>
        <v>0</v>
      </c>
      <c r="AB6" s="8">
        <f>IFERROR(VLOOKUP($A6,#REF!,28,FALSE),)</f>
        <v>0</v>
      </c>
    </row>
    <row r="7" spans="1:28" x14ac:dyDescent="0.2">
      <c r="A7" s="8">
        <f>Data!A579</f>
        <v>0</v>
      </c>
      <c r="B7" s="9">
        <f>IFERROR(VLOOKUP($A7,#REF!,34,FALSE),)</f>
        <v>0</v>
      </c>
      <c r="C7" s="9">
        <f>IFERROR(VLOOKUP($A7,#REF!,2,FALSE),)</f>
        <v>0</v>
      </c>
      <c r="D7" s="9">
        <f>IFERROR(VLOOKUP($A7,#REF!,3,FALSE),)</f>
        <v>0</v>
      </c>
      <c r="E7" s="9">
        <f>IFERROR(VLOOKUP($A7,#REF!,4,FALSE),)</f>
        <v>0</v>
      </c>
      <c r="F7" s="9">
        <f>IFERROR(VLOOKUP($A7,#REF!,6,FALSE),)</f>
        <v>0</v>
      </c>
      <c r="G7" s="9">
        <f>IFERROR(VLOOKUP($A7,#REF!,7,FALSE),)</f>
        <v>0</v>
      </c>
      <c r="H7" s="8">
        <f>IFERROR(VLOOKUP($A7,#REF!,8,FALSE),)</f>
        <v>0</v>
      </c>
      <c r="I7" s="8">
        <f>IFERROR(VLOOKUP($A7,#REF!,9,FALSE),)</f>
        <v>0</v>
      </c>
      <c r="J7" s="8">
        <f>IFERROR(VLOOKUP($A7,#REF!,10,FALSE),)</f>
        <v>0</v>
      </c>
      <c r="K7" s="8">
        <f>IFERROR(VLOOKUP($A7,#REF!,11,FALSE),)</f>
        <v>0</v>
      </c>
      <c r="L7" s="8">
        <f>IFERROR(VLOOKUP($A7,#REF!,12,FALSE),)</f>
        <v>0</v>
      </c>
      <c r="M7" s="8">
        <f>IFERROR(VLOOKUP($A7,#REF!,13,FALSE),)</f>
        <v>0</v>
      </c>
      <c r="N7" s="8">
        <f>IFERROR(VLOOKUP($A7,#REF!,14,FALSE),)</f>
        <v>0</v>
      </c>
      <c r="O7" s="8">
        <f>IFERROR(VLOOKUP($A7,#REF!,15,FALSE),)</f>
        <v>0</v>
      </c>
      <c r="P7" s="8">
        <f>IFERROR(VLOOKUP($A7,#REF!,16,FALSE),)</f>
        <v>0</v>
      </c>
      <c r="Q7" s="8">
        <f>IFERROR(VLOOKUP($A7,#REF!,17,FALSE),)</f>
        <v>0</v>
      </c>
      <c r="R7" s="8">
        <f>IFERROR(VLOOKUP($A7,#REF!,18,FALSE),)</f>
        <v>0</v>
      </c>
      <c r="S7" s="8">
        <f>IFERROR(VLOOKUP($A7,#REF!,19,FALSE),)</f>
        <v>0</v>
      </c>
      <c r="T7" s="8">
        <f>IFERROR(VLOOKUP($A7,#REF!,20,FALSE),)</f>
        <v>0</v>
      </c>
      <c r="U7" s="8">
        <f>IFERROR(VLOOKUP($A7,#REF!,21,FALSE),)</f>
        <v>0</v>
      </c>
      <c r="V7" s="8">
        <f>IFERROR(VLOOKUP($A7,#REF!,22,FALSE),)</f>
        <v>0</v>
      </c>
      <c r="W7" s="8">
        <f>IFERROR(VLOOKUP($A7,#REF!,23,FALSE),)</f>
        <v>0</v>
      </c>
      <c r="X7" s="8">
        <f>IFERROR(VLOOKUP($A7,#REF!,24,FALSE),)</f>
        <v>0</v>
      </c>
      <c r="Y7" s="8">
        <f>IFERROR(VLOOKUP($A7,#REF!,25,FALSE),)</f>
        <v>0</v>
      </c>
      <c r="Z7" s="8">
        <f>IFERROR(VLOOKUP($A7,#REF!,26,FALSE),)</f>
        <v>0</v>
      </c>
      <c r="AA7" s="8">
        <f>IFERROR(VLOOKUP($A7,#REF!,27,FALSE),)</f>
        <v>0</v>
      </c>
      <c r="AB7" s="8">
        <f>IFERROR(VLOOKUP($A7,#REF!,28,FALSE),)</f>
        <v>0</v>
      </c>
    </row>
    <row r="8" spans="1:28" x14ac:dyDescent="0.2">
      <c r="A8" s="8">
        <f>Data!A580</f>
        <v>0</v>
      </c>
      <c r="B8" s="9">
        <f>IFERROR(VLOOKUP($A8,#REF!,34,FALSE),)</f>
        <v>0</v>
      </c>
      <c r="C8" s="9">
        <f>IFERROR(VLOOKUP($A8,#REF!,2,FALSE),)</f>
        <v>0</v>
      </c>
      <c r="D8" s="9">
        <f>IFERROR(VLOOKUP($A8,#REF!,3,FALSE),)</f>
        <v>0</v>
      </c>
      <c r="E8" s="9">
        <f>IFERROR(VLOOKUP($A8,#REF!,4,FALSE),)</f>
        <v>0</v>
      </c>
      <c r="F8" s="9">
        <f>IFERROR(VLOOKUP($A8,#REF!,6,FALSE),)</f>
        <v>0</v>
      </c>
      <c r="G8" s="9">
        <f>IFERROR(VLOOKUP($A8,#REF!,7,FALSE),)</f>
        <v>0</v>
      </c>
      <c r="H8" s="8">
        <f>IFERROR(VLOOKUP($A8,#REF!,8,FALSE),)</f>
        <v>0</v>
      </c>
      <c r="I8" s="8">
        <f>IFERROR(VLOOKUP($A8,#REF!,9,FALSE),)</f>
        <v>0</v>
      </c>
      <c r="J8" s="8">
        <f>IFERROR(VLOOKUP($A8,#REF!,10,FALSE),)</f>
        <v>0</v>
      </c>
      <c r="K8" s="8">
        <f>IFERROR(VLOOKUP($A8,#REF!,11,FALSE),)</f>
        <v>0</v>
      </c>
      <c r="L8" s="8">
        <f>IFERROR(VLOOKUP($A8,#REF!,12,FALSE),)</f>
        <v>0</v>
      </c>
      <c r="M8" s="8">
        <f>IFERROR(VLOOKUP($A8,#REF!,13,FALSE),)</f>
        <v>0</v>
      </c>
      <c r="N8" s="8">
        <f>IFERROR(VLOOKUP($A8,#REF!,14,FALSE),)</f>
        <v>0</v>
      </c>
      <c r="O8" s="8">
        <f>IFERROR(VLOOKUP($A8,#REF!,15,FALSE),)</f>
        <v>0</v>
      </c>
      <c r="P8" s="8">
        <f>IFERROR(VLOOKUP($A8,#REF!,16,FALSE),)</f>
        <v>0</v>
      </c>
      <c r="Q8" s="8">
        <f>IFERROR(VLOOKUP($A8,#REF!,17,FALSE),)</f>
        <v>0</v>
      </c>
      <c r="R8" s="8">
        <f>IFERROR(VLOOKUP($A8,#REF!,18,FALSE),)</f>
        <v>0</v>
      </c>
      <c r="S8" s="8">
        <f>IFERROR(VLOOKUP($A8,#REF!,19,FALSE),)</f>
        <v>0</v>
      </c>
      <c r="T8" s="8">
        <f>IFERROR(VLOOKUP($A8,#REF!,20,FALSE),)</f>
        <v>0</v>
      </c>
      <c r="U8" s="8">
        <f>IFERROR(VLOOKUP($A8,#REF!,21,FALSE),)</f>
        <v>0</v>
      </c>
      <c r="V8" s="8">
        <f>IFERROR(VLOOKUP($A8,#REF!,22,FALSE),)</f>
        <v>0</v>
      </c>
      <c r="W8" s="8">
        <f>IFERROR(VLOOKUP($A8,#REF!,23,FALSE),)</f>
        <v>0</v>
      </c>
      <c r="X8" s="8">
        <f>IFERROR(VLOOKUP($A8,#REF!,24,FALSE),)</f>
        <v>0</v>
      </c>
      <c r="Y8" s="8">
        <f>IFERROR(VLOOKUP($A8,#REF!,25,FALSE),)</f>
        <v>0</v>
      </c>
      <c r="Z8" s="8">
        <f>IFERROR(VLOOKUP($A8,#REF!,26,FALSE),)</f>
        <v>0</v>
      </c>
      <c r="AA8" s="8">
        <f>IFERROR(VLOOKUP($A8,#REF!,27,FALSE),)</f>
        <v>0</v>
      </c>
      <c r="AB8" s="8">
        <f>IFERROR(VLOOKUP($A8,#REF!,28,FALSE),)</f>
        <v>0</v>
      </c>
    </row>
    <row r="9" spans="1:28" x14ac:dyDescent="0.2">
      <c r="A9" s="8">
        <f>Data!A581</f>
        <v>0</v>
      </c>
      <c r="B9" s="9">
        <f>IFERROR(VLOOKUP($A9,#REF!,34,FALSE),)</f>
        <v>0</v>
      </c>
      <c r="C9" s="9">
        <f>IFERROR(VLOOKUP($A9,#REF!,2,FALSE),)</f>
        <v>0</v>
      </c>
      <c r="D9" s="9">
        <f>IFERROR(VLOOKUP($A9,#REF!,3,FALSE),)</f>
        <v>0</v>
      </c>
      <c r="E9" s="9">
        <f>IFERROR(VLOOKUP($A9,#REF!,4,FALSE),)</f>
        <v>0</v>
      </c>
      <c r="F9" s="9">
        <f>IFERROR(VLOOKUP($A9,#REF!,6,FALSE),)</f>
        <v>0</v>
      </c>
      <c r="G9" s="9">
        <f>IFERROR(VLOOKUP($A9,#REF!,7,FALSE),)</f>
        <v>0</v>
      </c>
      <c r="H9" s="8">
        <f>IFERROR(VLOOKUP($A9,#REF!,8,FALSE),)</f>
        <v>0</v>
      </c>
      <c r="I9" s="8">
        <f>IFERROR(VLOOKUP($A9,#REF!,9,FALSE),)</f>
        <v>0</v>
      </c>
      <c r="J9" s="8">
        <f>IFERROR(VLOOKUP($A9,#REF!,10,FALSE),)</f>
        <v>0</v>
      </c>
      <c r="K9" s="8">
        <f>IFERROR(VLOOKUP($A9,#REF!,11,FALSE),)</f>
        <v>0</v>
      </c>
      <c r="L9" s="8">
        <f>IFERROR(VLOOKUP($A9,#REF!,12,FALSE),)</f>
        <v>0</v>
      </c>
      <c r="M9" s="8">
        <f>IFERROR(VLOOKUP($A9,#REF!,13,FALSE),)</f>
        <v>0</v>
      </c>
      <c r="N9" s="8">
        <f>IFERROR(VLOOKUP($A9,#REF!,14,FALSE),)</f>
        <v>0</v>
      </c>
      <c r="O9" s="8">
        <f>IFERROR(VLOOKUP($A9,#REF!,15,FALSE),)</f>
        <v>0</v>
      </c>
      <c r="P9" s="8">
        <f>IFERROR(VLOOKUP($A9,#REF!,16,FALSE),)</f>
        <v>0</v>
      </c>
      <c r="Q9" s="8">
        <f>IFERROR(VLOOKUP($A9,#REF!,17,FALSE),)</f>
        <v>0</v>
      </c>
      <c r="R9" s="8">
        <f>IFERROR(VLOOKUP($A9,#REF!,18,FALSE),)</f>
        <v>0</v>
      </c>
      <c r="S9" s="8">
        <f>IFERROR(VLOOKUP($A9,#REF!,19,FALSE),)</f>
        <v>0</v>
      </c>
      <c r="T9" s="8">
        <f>IFERROR(VLOOKUP($A9,#REF!,20,FALSE),)</f>
        <v>0</v>
      </c>
      <c r="U9" s="8">
        <f>IFERROR(VLOOKUP($A9,#REF!,21,FALSE),)</f>
        <v>0</v>
      </c>
      <c r="V9" s="8">
        <f>IFERROR(VLOOKUP($A9,#REF!,22,FALSE),)</f>
        <v>0</v>
      </c>
      <c r="W9" s="8">
        <f>IFERROR(VLOOKUP($A9,#REF!,23,FALSE),)</f>
        <v>0</v>
      </c>
      <c r="X9" s="8">
        <f>IFERROR(VLOOKUP($A9,#REF!,24,FALSE),)</f>
        <v>0</v>
      </c>
      <c r="Y9" s="8">
        <f>IFERROR(VLOOKUP($A9,#REF!,25,FALSE),)</f>
        <v>0</v>
      </c>
      <c r="Z9" s="8">
        <f>IFERROR(VLOOKUP($A9,#REF!,26,FALSE),)</f>
        <v>0</v>
      </c>
      <c r="AA9" s="8">
        <f>IFERROR(VLOOKUP($A9,#REF!,27,FALSE),)</f>
        <v>0</v>
      </c>
      <c r="AB9" s="8">
        <f>IFERROR(VLOOKUP($A9,#REF!,28,FALSE),)</f>
        <v>0</v>
      </c>
    </row>
    <row r="10" spans="1:28" x14ac:dyDescent="0.2">
      <c r="A10" s="8">
        <f>Data!A582</f>
        <v>0</v>
      </c>
      <c r="B10" s="9">
        <f>IFERROR(VLOOKUP($A10,#REF!,34,FALSE),)</f>
        <v>0</v>
      </c>
      <c r="C10" s="9">
        <f>IFERROR(VLOOKUP($A10,#REF!,2,FALSE),)</f>
        <v>0</v>
      </c>
      <c r="D10" s="9">
        <f>IFERROR(VLOOKUP($A10,#REF!,3,FALSE),)</f>
        <v>0</v>
      </c>
      <c r="E10" s="9">
        <f>IFERROR(VLOOKUP($A10,#REF!,4,FALSE),)</f>
        <v>0</v>
      </c>
      <c r="F10" s="9">
        <f>IFERROR(VLOOKUP($A10,#REF!,6,FALSE),)</f>
        <v>0</v>
      </c>
      <c r="G10" s="9">
        <f>IFERROR(VLOOKUP($A10,#REF!,7,FALSE),)</f>
        <v>0</v>
      </c>
      <c r="H10" s="8">
        <f>IFERROR(VLOOKUP($A10,#REF!,8,FALSE),)</f>
        <v>0</v>
      </c>
      <c r="I10" s="8">
        <f>IFERROR(VLOOKUP($A10,#REF!,9,FALSE),)</f>
        <v>0</v>
      </c>
      <c r="J10" s="8">
        <f>IFERROR(VLOOKUP($A10,#REF!,10,FALSE),)</f>
        <v>0</v>
      </c>
      <c r="K10" s="8">
        <f>IFERROR(VLOOKUP($A10,#REF!,11,FALSE),)</f>
        <v>0</v>
      </c>
      <c r="L10" s="8">
        <f>IFERROR(VLOOKUP($A10,#REF!,12,FALSE),)</f>
        <v>0</v>
      </c>
      <c r="M10" s="8">
        <f>IFERROR(VLOOKUP($A10,#REF!,13,FALSE),)</f>
        <v>0</v>
      </c>
      <c r="N10" s="8">
        <f>IFERROR(VLOOKUP($A10,#REF!,14,FALSE),)</f>
        <v>0</v>
      </c>
      <c r="O10" s="8">
        <f>IFERROR(VLOOKUP($A10,#REF!,15,FALSE),)</f>
        <v>0</v>
      </c>
      <c r="P10" s="8">
        <f>IFERROR(VLOOKUP($A10,#REF!,16,FALSE),)</f>
        <v>0</v>
      </c>
      <c r="Q10" s="8">
        <f>IFERROR(VLOOKUP($A10,#REF!,17,FALSE),)</f>
        <v>0</v>
      </c>
      <c r="R10" s="8">
        <f>IFERROR(VLOOKUP($A10,#REF!,18,FALSE),)</f>
        <v>0</v>
      </c>
      <c r="S10" s="8">
        <f>IFERROR(VLOOKUP($A10,#REF!,19,FALSE),)</f>
        <v>0</v>
      </c>
      <c r="T10" s="8">
        <f>IFERROR(VLOOKUP($A10,#REF!,20,FALSE),)</f>
        <v>0</v>
      </c>
      <c r="U10" s="8">
        <f>IFERROR(VLOOKUP($A10,#REF!,21,FALSE),)</f>
        <v>0</v>
      </c>
      <c r="V10" s="8">
        <f>IFERROR(VLOOKUP($A10,#REF!,22,FALSE),)</f>
        <v>0</v>
      </c>
      <c r="W10" s="8">
        <f>IFERROR(VLOOKUP($A10,#REF!,23,FALSE),)</f>
        <v>0</v>
      </c>
      <c r="X10" s="8">
        <f>IFERROR(VLOOKUP($A10,#REF!,24,FALSE),)</f>
        <v>0</v>
      </c>
      <c r="Y10" s="8">
        <f>IFERROR(VLOOKUP($A10,#REF!,25,FALSE),)</f>
        <v>0</v>
      </c>
      <c r="Z10" s="8">
        <f>IFERROR(VLOOKUP($A10,#REF!,26,FALSE),)</f>
        <v>0</v>
      </c>
      <c r="AA10" s="8">
        <f>IFERROR(VLOOKUP($A10,#REF!,27,FALSE),)</f>
        <v>0</v>
      </c>
      <c r="AB10" s="8">
        <f>IFERROR(VLOOKUP($A10,#REF!,28,FALSE),)</f>
        <v>0</v>
      </c>
    </row>
    <row r="11" spans="1:28" x14ac:dyDescent="0.2">
      <c r="A11" s="8">
        <f>Data!A583</f>
        <v>0</v>
      </c>
      <c r="B11" s="9">
        <f>IFERROR(VLOOKUP($A11,#REF!,34,FALSE),)</f>
        <v>0</v>
      </c>
      <c r="C11" s="9">
        <f>IFERROR(VLOOKUP($A11,#REF!,2,FALSE),)</f>
        <v>0</v>
      </c>
      <c r="D11" s="9">
        <f>IFERROR(VLOOKUP($A11,#REF!,3,FALSE),)</f>
        <v>0</v>
      </c>
      <c r="E11" s="9">
        <f>IFERROR(VLOOKUP($A11,#REF!,4,FALSE),)</f>
        <v>0</v>
      </c>
      <c r="F11" s="9">
        <f>IFERROR(VLOOKUP($A11,#REF!,6,FALSE),)</f>
        <v>0</v>
      </c>
      <c r="G11" s="9">
        <f>IFERROR(VLOOKUP($A11,#REF!,7,FALSE),)</f>
        <v>0</v>
      </c>
      <c r="H11" s="8">
        <f>IFERROR(VLOOKUP($A11,#REF!,8,FALSE),)</f>
        <v>0</v>
      </c>
      <c r="I11" s="8">
        <f>IFERROR(VLOOKUP($A11,#REF!,9,FALSE),)</f>
        <v>0</v>
      </c>
      <c r="J11" s="8">
        <f>IFERROR(VLOOKUP($A11,#REF!,10,FALSE),)</f>
        <v>0</v>
      </c>
      <c r="K11" s="8">
        <f>IFERROR(VLOOKUP($A11,#REF!,11,FALSE),)</f>
        <v>0</v>
      </c>
      <c r="L11" s="8">
        <f>IFERROR(VLOOKUP($A11,#REF!,12,FALSE),)</f>
        <v>0</v>
      </c>
      <c r="M11" s="8">
        <f>IFERROR(VLOOKUP($A11,#REF!,13,FALSE),)</f>
        <v>0</v>
      </c>
      <c r="N11" s="8">
        <f>IFERROR(VLOOKUP($A11,#REF!,14,FALSE),)</f>
        <v>0</v>
      </c>
      <c r="O11" s="8">
        <f>IFERROR(VLOOKUP($A11,#REF!,15,FALSE),)</f>
        <v>0</v>
      </c>
      <c r="P11" s="8">
        <f>IFERROR(VLOOKUP($A11,#REF!,16,FALSE),)</f>
        <v>0</v>
      </c>
      <c r="Q11" s="8">
        <f>IFERROR(VLOOKUP($A11,#REF!,17,FALSE),)</f>
        <v>0</v>
      </c>
      <c r="R11" s="8">
        <f>IFERROR(VLOOKUP($A11,#REF!,18,FALSE),)</f>
        <v>0</v>
      </c>
      <c r="S11" s="8">
        <f>IFERROR(VLOOKUP($A11,#REF!,19,FALSE),)</f>
        <v>0</v>
      </c>
      <c r="T11" s="8">
        <f>IFERROR(VLOOKUP($A11,#REF!,20,FALSE),)</f>
        <v>0</v>
      </c>
      <c r="U11" s="8">
        <f>IFERROR(VLOOKUP($A11,#REF!,21,FALSE),)</f>
        <v>0</v>
      </c>
      <c r="V11" s="8">
        <f>IFERROR(VLOOKUP($A11,#REF!,22,FALSE),)</f>
        <v>0</v>
      </c>
      <c r="W11" s="8">
        <f>IFERROR(VLOOKUP($A11,#REF!,23,FALSE),)</f>
        <v>0</v>
      </c>
      <c r="X11" s="8">
        <f>IFERROR(VLOOKUP($A11,#REF!,24,FALSE),)</f>
        <v>0</v>
      </c>
      <c r="Y11" s="8">
        <f>IFERROR(VLOOKUP($A11,#REF!,25,FALSE),)</f>
        <v>0</v>
      </c>
      <c r="Z11" s="8">
        <f>IFERROR(VLOOKUP($A11,#REF!,26,FALSE),)</f>
        <v>0</v>
      </c>
      <c r="AA11" s="8">
        <f>IFERROR(VLOOKUP($A11,#REF!,27,FALSE),)</f>
        <v>0</v>
      </c>
      <c r="AB11" s="8">
        <f>IFERROR(VLOOKUP($A11,#REF!,28,FALSE),)</f>
        <v>0</v>
      </c>
    </row>
    <row r="12" spans="1:28" x14ac:dyDescent="0.2">
      <c r="A12" s="8">
        <f>Data!A584</f>
        <v>0</v>
      </c>
      <c r="B12" s="9">
        <f>IFERROR(VLOOKUP($A12,#REF!,34,FALSE),)</f>
        <v>0</v>
      </c>
      <c r="C12" s="9">
        <f>IFERROR(VLOOKUP($A12,#REF!,2,FALSE),)</f>
        <v>0</v>
      </c>
      <c r="D12" s="9">
        <f>IFERROR(VLOOKUP($A12,#REF!,3,FALSE),)</f>
        <v>0</v>
      </c>
      <c r="E12" s="9">
        <f>IFERROR(VLOOKUP($A12,#REF!,4,FALSE),)</f>
        <v>0</v>
      </c>
      <c r="F12" s="9">
        <f>IFERROR(VLOOKUP($A12,#REF!,6,FALSE),)</f>
        <v>0</v>
      </c>
      <c r="G12" s="9">
        <f>IFERROR(VLOOKUP($A12,#REF!,7,FALSE),)</f>
        <v>0</v>
      </c>
      <c r="H12" s="8">
        <f>IFERROR(VLOOKUP($A12,#REF!,8,FALSE),)</f>
        <v>0</v>
      </c>
      <c r="I12" s="8">
        <f>IFERROR(VLOOKUP($A12,#REF!,9,FALSE),)</f>
        <v>0</v>
      </c>
      <c r="J12" s="8">
        <f>IFERROR(VLOOKUP($A12,#REF!,10,FALSE),)</f>
        <v>0</v>
      </c>
      <c r="K12" s="8">
        <f>IFERROR(VLOOKUP($A12,#REF!,11,FALSE),)</f>
        <v>0</v>
      </c>
      <c r="L12" s="8">
        <f>IFERROR(VLOOKUP($A12,#REF!,12,FALSE),)</f>
        <v>0</v>
      </c>
      <c r="M12" s="8">
        <f>IFERROR(VLOOKUP($A12,#REF!,13,FALSE),)</f>
        <v>0</v>
      </c>
      <c r="N12" s="8">
        <f>IFERROR(VLOOKUP($A12,#REF!,14,FALSE),)</f>
        <v>0</v>
      </c>
      <c r="O12" s="8">
        <f>IFERROR(VLOOKUP($A12,#REF!,15,FALSE),)</f>
        <v>0</v>
      </c>
      <c r="P12" s="8">
        <f>IFERROR(VLOOKUP($A12,#REF!,16,FALSE),)</f>
        <v>0</v>
      </c>
      <c r="Q12" s="8">
        <f>IFERROR(VLOOKUP($A12,#REF!,17,FALSE),)</f>
        <v>0</v>
      </c>
      <c r="R12" s="8">
        <f>IFERROR(VLOOKUP($A12,#REF!,18,FALSE),)</f>
        <v>0</v>
      </c>
      <c r="S12" s="8">
        <f>IFERROR(VLOOKUP($A12,#REF!,19,FALSE),)</f>
        <v>0</v>
      </c>
      <c r="T12" s="8">
        <f>IFERROR(VLOOKUP($A12,#REF!,20,FALSE),)</f>
        <v>0</v>
      </c>
      <c r="U12" s="8">
        <f>IFERROR(VLOOKUP($A12,#REF!,21,FALSE),)</f>
        <v>0</v>
      </c>
      <c r="V12" s="8">
        <f>IFERROR(VLOOKUP($A12,#REF!,22,FALSE),)</f>
        <v>0</v>
      </c>
      <c r="W12" s="8">
        <f>IFERROR(VLOOKUP($A12,#REF!,23,FALSE),)</f>
        <v>0</v>
      </c>
      <c r="X12" s="8">
        <f>IFERROR(VLOOKUP($A12,#REF!,24,FALSE),)</f>
        <v>0</v>
      </c>
      <c r="Y12" s="8">
        <f>IFERROR(VLOOKUP($A12,#REF!,25,FALSE),)</f>
        <v>0</v>
      </c>
      <c r="Z12" s="8">
        <f>IFERROR(VLOOKUP($A12,#REF!,26,FALSE),)</f>
        <v>0</v>
      </c>
      <c r="AA12" s="8">
        <f>IFERROR(VLOOKUP($A12,#REF!,27,FALSE),)</f>
        <v>0</v>
      </c>
      <c r="AB12" s="8">
        <f>IFERROR(VLOOKUP($A12,#REF!,28,FALSE),)</f>
        <v>0</v>
      </c>
    </row>
    <row r="13" spans="1:28" x14ac:dyDescent="0.2">
      <c r="A13" s="8">
        <f>Data!A585</f>
        <v>0</v>
      </c>
      <c r="B13" s="9">
        <f>IFERROR(VLOOKUP($A13,#REF!,34,FALSE),)</f>
        <v>0</v>
      </c>
      <c r="C13" s="9">
        <f>IFERROR(VLOOKUP($A13,#REF!,2,FALSE),)</f>
        <v>0</v>
      </c>
      <c r="D13" s="9">
        <f>IFERROR(VLOOKUP($A13,#REF!,3,FALSE),)</f>
        <v>0</v>
      </c>
      <c r="E13" s="9">
        <f>IFERROR(VLOOKUP($A13,#REF!,4,FALSE),)</f>
        <v>0</v>
      </c>
      <c r="F13" s="9">
        <f>IFERROR(VLOOKUP($A13,#REF!,6,FALSE),)</f>
        <v>0</v>
      </c>
      <c r="G13" s="9">
        <f>IFERROR(VLOOKUP($A13,#REF!,7,FALSE),)</f>
        <v>0</v>
      </c>
      <c r="H13" s="8">
        <f>IFERROR(VLOOKUP($A13,#REF!,8,FALSE),)</f>
        <v>0</v>
      </c>
      <c r="I13" s="8">
        <f>IFERROR(VLOOKUP($A13,#REF!,9,FALSE),)</f>
        <v>0</v>
      </c>
      <c r="J13" s="8">
        <f>IFERROR(VLOOKUP($A13,#REF!,10,FALSE),)</f>
        <v>0</v>
      </c>
      <c r="K13" s="8">
        <f>IFERROR(VLOOKUP($A13,#REF!,11,FALSE),)</f>
        <v>0</v>
      </c>
      <c r="L13" s="8">
        <f>IFERROR(VLOOKUP($A13,#REF!,12,FALSE),)</f>
        <v>0</v>
      </c>
      <c r="M13" s="8">
        <f>IFERROR(VLOOKUP($A13,#REF!,13,FALSE),)</f>
        <v>0</v>
      </c>
      <c r="N13" s="8">
        <f>IFERROR(VLOOKUP($A13,#REF!,14,FALSE),)</f>
        <v>0</v>
      </c>
      <c r="O13" s="8">
        <f>IFERROR(VLOOKUP($A13,#REF!,15,FALSE),)</f>
        <v>0</v>
      </c>
      <c r="P13" s="8">
        <f>IFERROR(VLOOKUP($A13,#REF!,16,FALSE),)</f>
        <v>0</v>
      </c>
      <c r="Q13" s="8">
        <f>IFERROR(VLOOKUP($A13,#REF!,17,FALSE),)</f>
        <v>0</v>
      </c>
      <c r="R13" s="8">
        <f>IFERROR(VLOOKUP($A13,#REF!,18,FALSE),)</f>
        <v>0</v>
      </c>
      <c r="S13" s="8">
        <f>IFERROR(VLOOKUP($A13,#REF!,19,FALSE),)</f>
        <v>0</v>
      </c>
      <c r="T13" s="8">
        <f>IFERROR(VLOOKUP($A13,#REF!,20,FALSE),)</f>
        <v>0</v>
      </c>
      <c r="U13" s="8">
        <f>IFERROR(VLOOKUP($A13,#REF!,21,FALSE),)</f>
        <v>0</v>
      </c>
      <c r="V13" s="8">
        <f>IFERROR(VLOOKUP($A13,#REF!,22,FALSE),)</f>
        <v>0</v>
      </c>
      <c r="W13" s="8">
        <f>IFERROR(VLOOKUP($A13,#REF!,23,FALSE),)</f>
        <v>0</v>
      </c>
      <c r="X13" s="8">
        <f>IFERROR(VLOOKUP($A13,#REF!,24,FALSE),)</f>
        <v>0</v>
      </c>
      <c r="Y13" s="8">
        <f>IFERROR(VLOOKUP($A13,#REF!,25,FALSE),)</f>
        <v>0</v>
      </c>
      <c r="Z13" s="8">
        <f>IFERROR(VLOOKUP($A13,#REF!,26,FALSE),)</f>
        <v>0</v>
      </c>
      <c r="AA13" s="8">
        <f>IFERROR(VLOOKUP($A13,#REF!,27,FALSE),)</f>
        <v>0</v>
      </c>
      <c r="AB13" s="8">
        <f>IFERROR(VLOOKUP($A13,#REF!,28,FALSE),)</f>
        <v>0</v>
      </c>
    </row>
    <row r="14" spans="1:28" x14ac:dyDescent="0.2">
      <c r="A14" s="10"/>
    </row>
    <row r="17" spans="21:21" x14ac:dyDescent="0.2">
      <c r="U17" s="1"/>
    </row>
    <row r="18" spans="21:21" x14ac:dyDescent="0.2">
      <c r="U18" s="23"/>
    </row>
    <row r="19" spans="21:21" x14ac:dyDescent="0.2">
      <c r="U19" s="23"/>
    </row>
  </sheetData>
  <pageMargins left="0.7" right="0.7" top="0.75" bottom="0.75" header="0.3" footer="0.3"/>
  <pageSetup scale="87" orientation="landscape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83CDC-C81D-4ADD-893C-CCE29420F9EE}">
  <sheetPr>
    <tabColor rgb="FF60D0E6"/>
    <pageSetUpPr fitToPage="1"/>
  </sheetPr>
  <dimension ref="A1:AB19"/>
  <sheetViews>
    <sheetView workbookViewId="0"/>
  </sheetViews>
  <sheetFormatPr defaultColWidth="9.14453125" defaultRowHeight="15" x14ac:dyDescent="0.2"/>
  <cols>
    <col min="1" max="5" width="8.47265625" customWidth="1"/>
    <col min="6" max="6" width="11.703125" bestFit="1" customWidth="1"/>
    <col min="7" max="7" width="16.6796875" bestFit="1" customWidth="1"/>
    <col min="8" max="8" width="12.23828125" bestFit="1" customWidth="1"/>
    <col min="9" max="11" width="10.22265625" customWidth="1"/>
    <col min="12" max="12" width="9.01171875" customWidth="1"/>
    <col min="13" max="15" width="10.22265625" customWidth="1"/>
    <col min="16" max="16" width="9.01171875" customWidth="1"/>
    <col min="17" max="17" width="9.68359375" customWidth="1"/>
    <col min="18" max="20" width="10.22265625" customWidth="1"/>
    <col min="21" max="21" width="9.68359375" customWidth="1"/>
    <col min="22" max="24" width="10.22265625" customWidth="1"/>
    <col min="25" max="25" width="9.01171875" customWidth="1"/>
    <col min="26" max="28" width="10.22265625" customWidth="1"/>
  </cols>
  <sheetData>
    <row r="1" spans="1:28" ht="19.5" thickBot="1" x14ac:dyDescent="0.3">
      <c r="A1" s="7">
        <f>E4</f>
        <v>0</v>
      </c>
      <c r="B1" s="6"/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0.35499999999999998</v>
      </c>
      <c r="C3" s="12"/>
      <c r="D3" s="14"/>
      <c r="E3" s="12"/>
      <c r="F3" s="12"/>
      <c r="G3" s="12"/>
      <c r="H3" s="11">
        <f>'Rain Totals'!H8</f>
        <v>0.08</v>
      </c>
      <c r="I3" s="11">
        <f>'Rain Totals'!I8</f>
        <v>0</v>
      </c>
      <c r="J3" s="11">
        <f>'Rain Totals'!J8</f>
        <v>7.0000000000000007E-2</v>
      </c>
      <c r="K3" s="11">
        <f>'Rain Totals'!K8</f>
        <v>0.16999999999999998</v>
      </c>
      <c r="L3" s="11">
        <f>'Rain Totals'!L8</f>
        <v>3.5000000000000003E-2</v>
      </c>
      <c r="M3" s="11">
        <f>'Rain Totals'!M8</f>
        <v>0</v>
      </c>
      <c r="N3" s="11">
        <f>'Rain Totals'!N8</f>
        <v>0</v>
      </c>
      <c r="O3" s="11">
        <f>'Rain Totals'!O8</f>
        <v>0</v>
      </c>
      <c r="P3" s="11">
        <f>'Rain Totals'!P8</f>
        <v>0</v>
      </c>
      <c r="Q3" s="11">
        <f>'Rain Totals'!Q8</f>
        <v>0</v>
      </c>
      <c r="R3" s="11">
        <f>'Rain Totals'!R8</f>
        <v>0</v>
      </c>
      <c r="S3" s="11">
        <f>'Rain Totals'!S8</f>
        <v>0</v>
      </c>
      <c r="T3" s="11">
        <f>'Rain Totals'!T8</f>
        <v>0</v>
      </c>
      <c r="U3" s="11">
        <f>'Rain Totals'!U8</f>
        <v>0</v>
      </c>
      <c r="V3" s="11">
        <f>'Rain Totals'!V8</f>
        <v>0</v>
      </c>
      <c r="W3" s="11">
        <f>'Rain Totals'!W8</f>
        <v>0</v>
      </c>
      <c r="X3" s="11">
        <f>'Rain Totals'!X8</f>
        <v>0</v>
      </c>
      <c r="Y3" s="11">
        <f>'Rain Totals'!Y8</f>
        <v>0</v>
      </c>
      <c r="Z3" s="11">
        <f>'Rain Totals'!Z8</f>
        <v>0</v>
      </c>
      <c r="AA3" s="11">
        <f>'Rain Totals'!AA8</f>
        <v>0</v>
      </c>
      <c r="AB3" s="11">
        <f>'Rain Totals'!AB8</f>
        <v>0</v>
      </c>
    </row>
    <row r="4" spans="1:28" x14ac:dyDescent="0.2">
      <c r="A4" s="8" t="str">
        <f>Data!A586</f>
        <v>.ET 58</v>
      </c>
      <c r="B4" s="9">
        <f>IFERROR(VLOOKUP($A4,#REF!,34,FALSE),)</f>
        <v>0</v>
      </c>
      <c r="C4" s="9">
        <f>IFERROR(VLOOKUP($A4,#REF!,2,FALSE),)</f>
        <v>0</v>
      </c>
      <c r="D4" s="9">
        <f>IFERROR(VLOOKUP($A4,#REF!,3,FALSE),)</f>
        <v>0</v>
      </c>
      <c r="E4" s="9">
        <f>IFERROR(VLOOKUP($A4,#REF!,4,FALSE),)</f>
        <v>0</v>
      </c>
      <c r="F4" s="9">
        <f>IFERROR(VLOOKUP($A4,#REF!,6,FALSE),)</f>
        <v>0</v>
      </c>
      <c r="G4" s="9">
        <f>IFERROR(VLOOKUP($A4,#REF!,7,FALSE),)</f>
        <v>0</v>
      </c>
      <c r="H4" s="8">
        <f>IFERROR(VLOOKUP($A4,#REF!,8,FALSE),)</f>
        <v>0</v>
      </c>
      <c r="I4" s="8">
        <f>IFERROR(VLOOKUP($A4,#REF!,9,FALSE),)</f>
        <v>0</v>
      </c>
      <c r="J4" s="8">
        <f>IFERROR(VLOOKUP($A4,#REF!,10,FALSE),)</f>
        <v>0</v>
      </c>
      <c r="K4" s="8">
        <f>IFERROR(VLOOKUP($A4,#REF!,11,FALSE),)</f>
        <v>0</v>
      </c>
      <c r="L4" s="8">
        <f>IFERROR(VLOOKUP($A4,#REF!,12,FALSE),)</f>
        <v>0</v>
      </c>
      <c r="M4" s="8">
        <f>IFERROR(VLOOKUP($A4,#REF!,13,FALSE),)</f>
        <v>0</v>
      </c>
      <c r="N4" s="8">
        <f>IFERROR(VLOOKUP($A4,#REF!,14,FALSE),)</f>
        <v>0</v>
      </c>
      <c r="O4" s="8">
        <f>IFERROR(VLOOKUP($A4,#REF!,15,FALSE),)</f>
        <v>0</v>
      </c>
      <c r="P4" s="8">
        <f>IFERROR(VLOOKUP($A4,#REF!,16,FALSE),)</f>
        <v>0</v>
      </c>
      <c r="Q4" s="8">
        <f>IFERROR(VLOOKUP($A4,#REF!,17,FALSE),)</f>
        <v>0</v>
      </c>
      <c r="R4" s="8">
        <f>IFERROR(VLOOKUP($A4,#REF!,18,FALSE),)</f>
        <v>0</v>
      </c>
      <c r="S4" s="8">
        <f>IFERROR(VLOOKUP($A4,#REF!,19,FALSE),)</f>
        <v>0</v>
      </c>
      <c r="T4" s="8">
        <f>IFERROR(VLOOKUP($A4,#REF!,20,FALSE),)</f>
        <v>0</v>
      </c>
      <c r="U4" s="8">
        <f>IFERROR(VLOOKUP($A4,#REF!,21,FALSE),)</f>
        <v>0</v>
      </c>
      <c r="V4" s="8">
        <f>IFERROR(VLOOKUP($A4,#REF!,22,FALSE),)</f>
        <v>0</v>
      </c>
      <c r="W4" s="8">
        <f>IFERROR(VLOOKUP($A4,#REF!,23,FALSE),)</f>
        <v>0</v>
      </c>
      <c r="X4" s="8">
        <f>IFERROR(VLOOKUP($A4,#REF!,24,FALSE),)</f>
        <v>0</v>
      </c>
      <c r="Y4" s="8">
        <f>IFERROR(VLOOKUP($A4,#REF!,25,FALSE),)</f>
        <v>0</v>
      </c>
      <c r="Z4" s="8">
        <f>IFERROR(VLOOKUP($A4,#REF!,26,FALSE),)</f>
        <v>0</v>
      </c>
      <c r="AA4" s="8">
        <f>IFERROR(VLOOKUP($A4,#REF!,27,FALSE),)</f>
        <v>0</v>
      </c>
      <c r="AB4" s="8">
        <f>IFERROR(VLOOKUP($A4,#REF!,28,FALSE),)</f>
        <v>0</v>
      </c>
    </row>
    <row r="5" spans="1:28" x14ac:dyDescent="0.2">
      <c r="A5" s="8">
        <f>Data!A587</f>
        <v>0</v>
      </c>
      <c r="B5" s="9">
        <f>IFERROR(VLOOKUP($A5,#REF!,34,FALSE),)</f>
        <v>0</v>
      </c>
      <c r="C5" s="9">
        <f>IFERROR(VLOOKUP($A5,#REF!,2,FALSE),)</f>
        <v>0</v>
      </c>
      <c r="D5" s="9">
        <f>IFERROR(VLOOKUP($A5,#REF!,3,FALSE),)</f>
        <v>0</v>
      </c>
      <c r="E5" s="9">
        <f>IFERROR(VLOOKUP($A5,#REF!,4,FALSE),)</f>
        <v>0</v>
      </c>
      <c r="F5" s="9">
        <f>IFERROR(VLOOKUP($A5,#REF!,6,FALSE),)</f>
        <v>0</v>
      </c>
      <c r="G5" s="9">
        <f>IFERROR(VLOOKUP($A5,#REF!,7,FALSE),)</f>
        <v>0</v>
      </c>
      <c r="H5" s="8">
        <f>IFERROR(VLOOKUP($A5,#REF!,8,FALSE),)</f>
        <v>0</v>
      </c>
      <c r="I5" s="8">
        <f>IFERROR(VLOOKUP($A5,#REF!,9,FALSE),)</f>
        <v>0</v>
      </c>
      <c r="J5" s="8">
        <f>IFERROR(VLOOKUP($A5,#REF!,10,FALSE),)</f>
        <v>0</v>
      </c>
      <c r="K5" s="8">
        <f>IFERROR(VLOOKUP($A5,#REF!,11,FALSE),)</f>
        <v>0</v>
      </c>
      <c r="L5" s="8">
        <f>IFERROR(VLOOKUP($A5,#REF!,12,FALSE),)</f>
        <v>0</v>
      </c>
      <c r="M5" s="8">
        <f>IFERROR(VLOOKUP($A5,#REF!,13,FALSE),)</f>
        <v>0</v>
      </c>
      <c r="N5" s="8">
        <f>IFERROR(VLOOKUP($A5,#REF!,14,FALSE),)</f>
        <v>0</v>
      </c>
      <c r="O5" s="8">
        <f>IFERROR(VLOOKUP($A5,#REF!,15,FALSE),)</f>
        <v>0</v>
      </c>
      <c r="P5" s="8">
        <f>IFERROR(VLOOKUP($A5,#REF!,16,FALSE),)</f>
        <v>0</v>
      </c>
      <c r="Q5" s="8">
        <f>IFERROR(VLOOKUP($A5,#REF!,17,FALSE),)</f>
        <v>0</v>
      </c>
      <c r="R5" s="8">
        <f>IFERROR(VLOOKUP($A5,#REF!,18,FALSE),)</f>
        <v>0</v>
      </c>
      <c r="S5" s="8">
        <f>IFERROR(VLOOKUP($A5,#REF!,19,FALSE),)</f>
        <v>0</v>
      </c>
      <c r="T5" s="8">
        <f>IFERROR(VLOOKUP($A5,#REF!,20,FALSE),)</f>
        <v>0</v>
      </c>
      <c r="U5" s="8">
        <f>IFERROR(VLOOKUP($A5,#REF!,21,FALSE),)</f>
        <v>0</v>
      </c>
      <c r="V5" s="8">
        <f>IFERROR(VLOOKUP($A5,#REF!,22,FALSE),)</f>
        <v>0</v>
      </c>
      <c r="W5" s="8">
        <f>IFERROR(VLOOKUP($A5,#REF!,23,FALSE),)</f>
        <v>0</v>
      </c>
      <c r="X5" s="8">
        <f>IFERROR(VLOOKUP($A5,#REF!,24,FALSE),)</f>
        <v>0</v>
      </c>
      <c r="Y5" s="8">
        <f>IFERROR(VLOOKUP($A5,#REF!,25,FALSE),)</f>
        <v>0</v>
      </c>
      <c r="Z5" s="8">
        <f>IFERROR(VLOOKUP($A5,#REF!,26,FALSE),)</f>
        <v>0</v>
      </c>
      <c r="AA5" s="8">
        <f>IFERROR(VLOOKUP($A5,#REF!,27,FALSE),)</f>
        <v>0</v>
      </c>
      <c r="AB5" s="8">
        <f>IFERROR(VLOOKUP($A5,#REF!,28,FALSE),)</f>
        <v>0</v>
      </c>
    </row>
    <row r="6" spans="1:28" x14ac:dyDescent="0.2">
      <c r="A6" s="8">
        <f>Data!A588</f>
        <v>0</v>
      </c>
      <c r="B6" s="9">
        <f>IFERROR(VLOOKUP($A6,#REF!,34,FALSE),)</f>
        <v>0</v>
      </c>
      <c r="C6" s="9">
        <f>IFERROR(VLOOKUP($A6,#REF!,2,FALSE),)</f>
        <v>0</v>
      </c>
      <c r="D6" s="9">
        <f>IFERROR(VLOOKUP($A6,#REF!,3,FALSE),)</f>
        <v>0</v>
      </c>
      <c r="E6" s="9">
        <f>IFERROR(VLOOKUP($A6,#REF!,4,FALSE),)</f>
        <v>0</v>
      </c>
      <c r="F6" s="9">
        <f>IFERROR(VLOOKUP($A6,#REF!,6,FALSE),)</f>
        <v>0</v>
      </c>
      <c r="G6" s="9">
        <f>IFERROR(VLOOKUP($A6,#REF!,7,FALSE),)</f>
        <v>0</v>
      </c>
      <c r="H6" s="8">
        <f>IFERROR(VLOOKUP($A6,#REF!,8,FALSE),)</f>
        <v>0</v>
      </c>
      <c r="I6" s="8">
        <f>IFERROR(VLOOKUP($A6,#REF!,9,FALSE),)</f>
        <v>0</v>
      </c>
      <c r="J6" s="8">
        <f>IFERROR(VLOOKUP($A6,#REF!,10,FALSE),)</f>
        <v>0</v>
      </c>
      <c r="K6" s="8">
        <f>IFERROR(VLOOKUP($A6,#REF!,11,FALSE),)</f>
        <v>0</v>
      </c>
      <c r="L6" s="8">
        <f>IFERROR(VLOOKUP($A6,#REF!,12,FALSE),)</f>
        <v>0</v>
      </c>
      <c r="M6" s="8">
        <f>IFERROR(VLOOKUP($A6,#REF!,13,FALSE),)</f>
        <v>0</v>
      </c>
      <c r="N6" s="8">
        <f>IFERROR(VLOOKUP($A6,#REF!,14,FALSE),)</f>
        <v>0</v>
      </c>
      <c r="O6" s="8">
        <f>IFERROR(VLOOKUP($A6,#REF!,15,FALSE),)</f>
        <v>0</v>
      </c>
      <c r="P6" s="8">
        <f>IFERROR(VLOOKUP($A6,#REF!,16,FALSE),)</f>
        <v>0</v>
      </c>
      <c r="Q6" s="8">
        <f>IFERROR(VLOOKUP($A6,#REF!,17,FALSE),)</f>
        <v>0</v>
      </c>
      <c r="R6" s="8">
        <f>IFERROR(VLOOKUP($A6,#REF!,18,FALSE),)</f>
        <v>0</v>
      </c>
      <c r="S6" s="8">
        <f>IFERROR(VLOOKUP($A6,#REF!,19,FALSE),)</f>
        <v>0</v>
      </c>
      <c r="T6" s="8">
        <f>IFERROR(VLOOKUP($A6,#REF!,20,FALSE),)</f>
        <v>0</v>
      </c>
      <c r="U6" s="8">
        <f>IFERROR(VLOOKUP($A6,#REF!,21,FALSE),)</f>
        <v>0</v>
      </c>
      <c r="V6" s="8">
        <f>IFERROR(VLOOKUP($A6,#REF!,22,FALSE),)</f>
        <v>0</v>
      </c>
      <c r="W6" s="8">
        <f>IFERROR(VLOOKUP($A6,#REF!,23,FALSE),)</f>
        <v>0</v>
      </c>
      <c r="X6" s="8">
        <f>IFERROR(VLOOKUP($A6,#REF!,24,FALSE),)</f>
        <v>0</v>
      </c>
      <c r="Y6" s="8">
        <f>IFERROR(VLOOKUP($A6,#REF!,25,FALSE),)</f>
        <v>0</v>
      </c>
      <c r="Z6" s="8">
        <f>IFERROR(VLOOKUP($A6,#REF!,26,FALSE),)</f>
        <v>0</v>
      </c>
      <c r="AA6" s="8">
        <f>IFERROR(VLOOKUP($A6,#REF!,27,FALSE),)</f>
        <v>0</v>
      </c>
      <c r="AB6" s="8">
        <f>IFERROR(VLOOKUP($A6,#REF!,28,FALSE),)</f>
        <v>0</v>
      </c>
    </row>
    <row r="7" spans="1:28" x14ac:dyDescent="0.2">
      <c r="A7" s="8">
        <f>Data!A589</f>
        <v>0</v>
      </c>
      <c r="B7" s="9">
        <f>IFERROR(VLOOKUP($A7,#REF!,34,FALSE),)</f>
        <v>0</v>
      </c>
      <c r="C7" s="9">
        <f>IFERROR(VLOOKUP($A7,#REF!,2,FALSE),)</f>
        <v>0</v>
      </c>
      <c r="D7" s="9">
        <f>IFERROR(VLOOKUP($A7,#REF!,3,FALSE),)</f>
        <v>0</v>
      </c>
      <c r="E7" s="9">
        <f>IFERROR(VLOOKUP($A7,#REF!,4,FALSE),)</f>
        <v>0</v>
      </c>
      <c r="F7" s="9">
        <f>IFERROR(VLOOKUP($A7,#REF!,6,FALSE),)</f>
        <v>0</v>
      </c>
      <c r="G7" s="9">
        <f>IFERROR(VLOOKUP($A7,#REF!,7,FALSE),)</f>
        <v>0</v>
      </c>
      <c r="H7" s="8">
        <f>IFERROR(VLOOKUP($A7,#REF!,8,FALSE),)</f>
        <v>0</v>
      </c>
      <c r="I7" s="8">
        <f>IFERROR(VLOOKUP($A7,#REF!,9,FALSE),)</f>
        <v>0</v>
      </c>
      <c r="J7" s="8">
        <f>IFERROR(VLOOKUP($A7,#REF!,10,FALSE),)</f>
        <v>0</v>
      </c>
      <c r="K7" s="8">
        <f>IFERROR(VLOOKUP($A7,#REF!,11,FALSE),)</f>
        <v>0</v>
      </c>
      <c r="L7" s="8">
        <f>IFERROR(VLOOKUP($A7,#REF!,12,FALSE),)</f>
        <v>0</v>
      </c>
      <c r="M7" s="8">
        <f>IFERROR(VLOOKUP($A7,#REF!,13,FALSE),)</f>
        <v>0</v>
      </c>
      <c r="N7" s="8">
        <f>IFERROR(VLOOKUP($A7,#REF!,14,FALSE),)</f>
        <v>0</v>
      </c>
      <c r="O7" s="8">
        <f>IFERROR(VLOOKUP($A7,#REF!,15,FALSE),)</f>
        <v>0</v>
      </c>
      <c r="P7" s="8">
        <f>IFERROR(VLOOKUP($A7,#REF!,16,FALSE),)</f>
        <v>0</v>
      </c>
      <c r="Q7" s="8">
        <f>IFERROR(VLOOKUP($A7,#REF!,17,FALSE),)</f>
        <v>0</v>
      </c>
      <c r="R7" s="8">
        <f>IFERROR(VLOOKUP($A7,#REF!,18,FALSE),)</f>
        <v>0</v>
      </c>
      <c r="S7" s="8">
        <f>IFERROR(VLOOKUP($A7,#REF!,19,FALSE),)</f>
        <v>0</v>
      </c>
      <c r="T7" s="8">
        <f>IFERROR(VLOOKUP($A7,#REF!,20,FALSE),)</f>
        <v>0</v>
      </c>
      <c r="U7" s="8">
        <f>IFERROR(VLOOKUP($A7,#REF!,21,FALSE),)</f>
        <v>0</v>
      </c>
      <c r="V7" s="8">
        <f>IFERROR(VLOOKUP($A7,#REF!,22,FALSE),)</f>
        <v>0</v>
      </c>
      <c r="W7" s="8">
        <f>IFERROR(VLOOKUP($A7,#REF!,23,FALSE),)</f>
        <v>0</v>
      </c>
      <c r="X7" s="8">
        <f>IFERROR(VLOOKUP($A7,#REF!,24,FALSE),)</f>
        <v>0</v>
      </c>
      <c r="Y7" s="8">
        <f>IFERROR(VLOOKUP($A7,#REF!,25,FALSE),)</f>
        <v>0</v>
      </c>
      <c r="Z7" s="8">
        <f>IFERROR(VLOOKUP($A7,#REF!,26,FALSE),)</f>
        <v>0</v>
      </c>
      <c r="AA7" s="8">
        <f>IFERROR(VLOOKUP($A7,#REF!,27,FALSE),)</f>
        <v>0</v>
      </c>
      <c r="AB7" s="8">
        <f>IFERROR(VLOOKUP($A7,#REF!,28,FALSE),)</f>
        <v>0</v>
      </c>
    </row>
    <row r="8" spans="1:28" x14ac:dyDescent="0.2">
      <c r="A8" s="8">
        <f>Data!A590</f>
        <v>0</v>
      </c>
      <c r="B8" s="9">
        <f>IFERROR(VLOOKUP($A8,#REF!,34,FALSE),)</f>
        <v>0</v>
      </c>
      <c r="C8" s="9">
        <f>IFERROR(VLOOKUP($A8,#REF!,2,FALSE),)</f>
        <v>0</v>
      </c>
      <c r="D8" s="9">
        <f>IFERROR(VLOOKUP($A8,#REF!,3,FALSE),)</f>
        <v>0</v>
      </c>
      <c r="E8" s="9">
        <f>IFERROR(VLOOKUP($A8,#REF!,4,FALSE),)</f>
        <v>0</v>
      </c>
      <c r="F8" s="9">
        <f>IFERROR(VLOOKUP($A8,#REF!,6,FALSE),)</f>
        <v>0</v>
      </c>
      <c r="G8" s="9">
        <f>IFERROR(VLOOKUP($A8,#REF!,7,FALSE),)</f>
        <v>0</v>
      </c>
      <c r="H8" s="8">
        <f>IFERROR(VLOOKUP($A8,#REF!,8,FALSE),)</f>
        <v>0</v>
      </c>
      <c r="I8" s="8">
        <f>IFERROR(VLOOKUP($A8,#REF!,9,FALSE),)</f>
        <v>0</v>
      </c>
      <c r="J8" s="8">
        <f>IFERROR(VLOOKUP($A8,#REF!,10,FALSE),)</f>
        <v>0</v>
      </c>
      <c r="K8" s="8">
        <f>IFERROR(VLOOKUP($A8,#REF!,11,FALSE),)</f>
        <v>0</v>
      </c>
      <c r="L8" s="8">
        <f>IFERROR(VLOOKUP($A8,#REF!,12,FALSE),)</f>
        <v>0</v>
      </c>
      <c r="M8" s="8">
        <f>IFERROR(VLOOKUP($A8,#REF!,13,FALSE),)</f>
        <v>0</v>
      </c>
      <c r="N8" s="8">
        <f>IFERROR(VLOOKUP($A8,#REF!,14,FALSE),)</f>
        <v>0</v>
      </c>
      <c r="O8" s="8">
        <f>IFERROR(VLOOKUP($A8,#REF!,15,FALSE),)</f>
        <v>0</v>
      </c>
      <c r="P8" s="8">
        <f>IFERROR(VLOOKUP($A8,#REF!,16,FALSE),)</f>
        <v>0</v>
      </c>
      <c r="Q8" s="8">
        <f>IFERROR(VLOOKUP($A8,#REF!,17,FALSE),)</f>
        <v>0</v>
      </c>
      <c r="R8" s="8">
        <f>IFERROR(VLOOKUP($A8,#REF!,18,FALSE),)</f>
        <v>0</v>
      </c>
      <c r="S8" s="8">
        <f>IFERROR(VLOOKUP($A8,#REF!,19,FALSE),)</f>
        <v>0</v>
      </c>
      <c r="T8" s="8">
        <f>IFERROR(VLOOKUP($A8,#REF!,20,FALSE),)</f>
        <v>0</v>
      </c>
      <c r="U8" s="8">
        <f>IFERROR(VLOOKUP($A8,#REF!,21,FALSE),)</f>
        <v>0</v>
      </c>
      <c r="V8" s="8">
        <f>IFERROR(VLOOKUP($A8,#REF!,22,FALSE),)</f>
        <v>0</v>
      </c>
      <c r="W8" s="8">
        <f>IFERROR(VLOOKUP($A8,#REF!,23,FALSE),)</f>
        <v>0</v>
      </c>
      <c r="X8" s="8">
        <f>IFERROR(VLOOKUP($A8,#REF!,24,FALSE),)</f>
        <v>0</v>
      </c>
      <c r="Y8" s="8">
        <f>IFERROR(VLOOKUP($A8,#REF!,25,FALSE),)</f>
        <v>0</v>
      </c>
      <c r="Z8" s="8">
        <f>IFERROR(VLOOKUP($A8,#REF!,26,FALSE),)</f>
        <v>0</v>
      </c>
      <c r="AA8" s="8">
        <f>IFERROR(VLOOKUP($A8,#REF!,27,FALSE),)</f>
        <v>0</v>
      </c>
      <c r="AB8" s="8">
        <f>IFERROR(VLOOKUP($A8,#REF!,28,FALSE),)</f>
        <v>0</v>
      </c>
    </row>
    <row r="9" spans="1:28" x14ac:dyDescent="0.2">
      <c r="A9" s="8">
        <f>Data!A591</f>
        <v>0</v>
      </c>
      <c r="B9" s="9">
        <f>IFERROR(VLOOKUP($A9,#REF!,34,FALSE),)</f>
        <v>0</v>
      </c>
      <c r="C9" s="9">
        <f>IFERROR(VLOOKUP($A9,#REF!,2,FALSE),)</f>
        <v>0</v>
      </c>
      <c r="D9" s="9">
        <f>IFERROR(VLOOKUP($A9,#REF!,3,FALSE),)</f>
        <v>0</v>
      </c>
      <c r="E9" s="9">
        <f>IFERROR(VLOOKUP($A9,#REF!,4,FALSE),)</f>
        <v>0</v>
      </c>
      <c r="F9" s="9">
        <f>IFERROR(VLOOKUP($A9,#REF!,6,FALSE),)</f>
        <v>0</v>
      </c>
      <c r="G9" s="9">
        <f>IFERROR(VLOOKUP($A9,#REF!,7,FALSE),)</f>
        <v>0</v>
      </c>
      <c r="H9" s="8">
        <f>IFERROR(VLOOKUP($A9,#REF!,8,FALSE),)</f>
        <v>0</v>
      </c>
      <c r="I9" s="8">
        <f>IFERROR(VLOOKUP($A9,#REF!,9,FALSE),)</f>
        <v>0</v>
      </c>
      <c r="J9" s="8">
        <f>IFERROR(VLOOKUP($A9,#REF!,10,FALSE),)</f>
        <v>0</v>
      </c>
      <c r="K9" s="8">
        <f>IFERROR(VLOOKUP($A9,#REF!,11,FALSE),)</f>
        <v>0</v>
      </c>
      <c r="L9" s="8">
        <f>IFERROR(VLOOKUP($A9,#REF!,12,FALSE),)</f>
        <v>0</v>
      </c>
      <c r="M9" s="8">
        <f>IFERROR(VLOOKUP($A9,#REF!,13,FALSE),)</f>
        <v>0</v>
      </c>
      <c r="N9" s="8">
        <f>IFERROR(VLOOKUP($A9,#REF!,14,FALSE),)</f>
        <v>0</v>
      </c>
      <c r="O9" s="8">
        <f>IFERROR(VLOOKUP($A9,#REF!,15,FALSE),)</f>
        <v>0</v>
      </c>
      <c r="P9" s="8">
        <f>IFERROR(VLOOKUP($A9,#REF!,16,FALSE),)</f>
        <v>0</v>
      </c>
      <c r="Q9" s="8">
        <f>IFERROR(VLOOKUP($A9,#REF!,17,FALSE),)</f>
        <v>0</v>
      </c>
      <c r="R9" s="8">
        <f>IFERROR(VLOOKUP($A9,#REF!,18,FALSE),)</f>
        <v>0</v>
      </c>
      <c r="S9" s="8">
        <f>IFERROR(VLOOKUP($A9,#REF!,19,FALSE),)</f>
        <v>0</v>
      </c>
      <c r="T9" s="8">
        <f>IFERROR(VLOOKUP($A9,#REF!,20,FALSE),)</f>
        <v>0</v>
      </c>
      <c r="U9" s="8">
        <f>IFERROR(VLOOKUP($A9,#REF!,21,FALSE),)</f>
        <v>0</v>
      </c>
      <c r="V9" s="8">
        <f>IFERROR(VLOOKUP($A9,#REF!,22,FALSE),)</f>
        <v>0</v>
      </c>
      <c r="W9" s="8">
        <f>IFERROR(VLOOKUP($A9,#REF!,23,FALSE),)</f>
        <v>0</v>
      </c>
      <c r="X9" s="8">
        <f>IFERROR(VLOOKUP($A9,#REF!,24,FALSE),)</f>
        <v>0</v>
      </c>
      <c r="Y9" s="8">
        <f>IFERROR(VLOOKUP($A9,#REF!,25,FALSE),)</f>
        <v>0</v>
      </c>
      <c r="Z9" s="8">
        <f>IFERROR(VLOOKUP($A9,#REF!,26,FALSE),)</f>
        <v>0</v>
      </c>
      <c r="AA9" s="8">
        <f>IFERROR(VLOOKUP($A9,#REF!,27,FALSE),)</f>
        <v>0</v>
      </c>
      <c r="AB9" s="8">
        <f>IFERROR(VLOOKUP($A9,#REF!,28,FALSE),)</f>
        <v>0</v>
      </c>
    </row>
    <row r="10" spans="1:28" x14ac:dyDescent="0.2">
      <c r="A10" s="8">
        <f>Data!A592</f>
        <v>0</v>
      </c>
      <c r="B10" s="9">
        <f>IFERROR(VLOOKUP($A10,#REF!,34,FALSE),)</f>
        <v>0</v>
      </c>
      <c r="C10" s="9">
        <f>IFERROR(VLOOKUP($A10,#REF!,2,FALSE),)</f>
        <v>0</v>
      </c>
      <c r="D10" s="9">
        <f>IFERROR(VLOOKUP($A10,#REF!,3,FALSE),)</f>
        <v>0</v>
      </c>
      <c r="E10" s="9">
        <f>IFERROR(VLOOKUP($A10,#REF!,4,FALSE),)</f>
        <v>0</v>
      </c>
      <c r="F10" s="9">
        <f>IFERROR(VLOOKUP($A10,#REF!,6,FALSE),)</f>
        <v>0</v>
      </c>
      <c r="G10" s="9">
        <f>IFERROR(VLOOKUP($A10,#REF!,7,FALSE),)</f>
        <v>0</v>
      </c>
      <c r="H10" s="8">
        <f>IFERROR(VLOOKUP($A10,#REF!,8,FALSE),)</f>
        <v>0</v>
      </c>
      <c r="I10" s="8">
        <f>IFERROR(VLOOKUP($A10,#REF!,9,FALSE),)</f>
        <v>0</v>
      </c>
      <c r="J10" s="8">
        <f>IFERROR(VLOOKUP($A10,#REF!,10,FALSE),)</f>
        <v>0</v>
      </c>
      <c r="K10" s="8">
        <f>IFERROR(VLOOKUP($A10,#REF!,11,FALSE),)</f>
        <v>0</v>
      </c>
      <c r="L10" s="8">
        <f>IFERROR(VLOOKUP($A10,#REF!,12,FALSE),)</f>
        <v>0</v>
      </c>
      <c r="M10" s="8">
        <f>IFERROR(VLOOKUP($A10,#REF!,13,FALSE),)</f>
        <v>0</v>
      </c>
      <c r="N10" s="8">
        <f>IFERROR(VLOOKUP($A10,#REF!,14,FALSE),)</f>
        <v>0</v>
      </c>
      <c r="O10" s="8">
        <f>IFERROR(VLOOKUP($A10,#REF!,15,FALSE),)</f>
        <v>0</v>
      </c>
      <c r="P10" s="8">
        <f>IFERROR(VLOOKUP($A10,#REF!,16,FALSE),)</f>
        <v>0</v>
      </c>
      <c r="Q10" s="8">
        <f>IFERROR(VLOOKUP($A10,#REF!,17,FALSE),)</f>
        <v>0</v>
      </c>
      <c r="R10" s="8">
        <f>IFERROR(VLOOKUP($A10,#REF!,18,FALSE),)</f>
        <v>0</v>
      </c>
      <c r="S10" s="8">
        <f>IFERROR(VLOOKUP($A10,#REF!,19,FALSE),)</f>
        <v>0</v>
      </c>
      <c r="T10" s="8">
        <f>IFERROR(VLOOKUP($A10,#REF!,20,FALSE),)</f>
        <v>0</v>
      </c>
      <c r="U10" s="8">
        <f>IFERROR(VLOOKUP($A10,#REF!,21,FALSE),)</f>
        <v>0</v>
      </c>
      <c r="V10" s="8">
        <f>IFERROR(VLOOKUP($A10,#REF!,22,FALSE),)</f>
        <v>0</v>
      </c>
      <c r="W10" s="8">
        <f>IFERROR(VLOOKUP($A10,#REF!,23,FALSE),)</f>
        <v>0</v>
      </c>
      <c r="X10" s="8">
        <f>IFERROR(VLOOKUP($A10,#REF!,24,FALSE),)</f>
        <v>0</v>
      </c>
      <c r="Y10" s="8">
        <f>IFERROR(VLOOKUP($A10,#REF!,25,FALSE),)</f>
        <v>0</v>
      </c>
      <c r="Z10" s="8">
        <f>IFERROR(VLOOKUP($A10,#REF!,26,FALSE),)</f>
        <v>0</v>
      </c>
      <c r="AA10" s="8">
        <f>IFERROR(VLOOKUP($A10,#REF!,27,FALSE),)</f>
        <v>0</v>
      </c>
      <c r="AB10" s="8">
        <f>IFERROR(VLOOKUP($A10,#REF!,28,FALSE),)</f>
        <v>0</v>
      </c>
    </row>
    <row r="11" spans="1:28" x14ac:dyDescent="0.2">
      <c r="A11" s="8">
        <f>Data!A593</f>
        <v>0</v>
      </c>
      <c r="B11" s="9">
        <f>IFERROR(VLOOKUP($A11,#REF!,34,FALSE),)</f>
        <v>0</v>
      </c>
      <c r="C11" s="9">
        <f>IFERROR(VLOOKUP($A11,#REF!,2,FALSE),)</f>
        <v>0</v>
      </c>
      <c r="D11" s="9">
        <f>IFERROR(VLOOKUP($A11,#REF!,3,FALSE),)</f>
        <v>0</v>
      </c>
      <c r="E11" s="9">
        <f>IFERROR(VLOOKUP($A11,#REF!,4,FALSE),)</f>
        <v>0</v>
      </c>
      <c r="F11" s="9">
        <f>IFERROR(VLOOKUP($A11,#REF!,6,FALSE),)</f>
        <v>0</v>
      </c>
      <c r="G11" s="9">
        <f>IFERROR(VLOOKUP($A11,#REF!,7,FALSE),)</f>
        <v>0</v>
      </c>
      <c r="H11" s="8">
        <f>IFERROR(VLOOKUP($A11,#REF!,8,FALSE),)</f>
        <v>0</v>
      </c>
      <c r="I11" s="8">
        <f>IFERROR(VLOOKUP($A11,#REF!,9,FALSE),)</f>
        <v>0</v>
      </c>
      <c r="J11" s="8">
        <f>IFERROR(VLOOKUP($A11,#REF!,10,FALSE),)</f>
        <v>0</v>
      </c>
      <c r="K11" s="8">
        <f>IFERROR(VLOOKUP($A11,#REF!,11,FALSE),)</f>
        <v>0</v>
      </c>
      <c r="L11" s="8">
        <f>IFERROR(VLOOKUP($A11,#REF!,12,FALSE),)</f>
        <v>0</v>
      </c>
      <c r="M11" s="8">
        <f>IFERROR(VLOOKUP($A11,#REF!,13,FALSE),)</f>
        <v>0</v>
      </c>
      <c r="N11" s="8">
        <f>IFERROR(VLOOKUP($A11,#REF!,14,FALSE),)</f>
        <v>0</v>
      </c>
      <c r="O11" s="8">
        <f>IFERROR(VLOOKUP($A11,#REF!,15,FALSE),)</f>
        <v>0</v>
      </c>
      <c r="P11" s="8">
        <f>IFERROR(VLOOKUP($A11,#REF!,16,FALSE),)</f>
        <v>0</v>
      </c>
      <c r="Q11" s="8">
        <f>IFERROR(VLOOKUP($A11,#REF!,17,FALSE),)</f>
        <v>0</v>
      </c>
      <c r="R11" s="8">
        <f>IFERROR(VLOOKUP($A11,#REF!,18,FALSE),)</f>
        <v>0</v>
      </c>
      <c r="S11" s="8">
        <f>IFERROR(VLOOKUP($A11,#REF!,19,FALSE),)</f>
        <v>0</v>
      </c>
      <c r="T11" s="8">
        <f>IFERROR(VLOOKUP($A11,#REF!,20,FALSE),)</f>
        <v>0</v>
      </c>
      <c r="U11" s="8">
        <f>IFERROR(VLOOKUP($A11,#REF!,21,FALSE),)</f>
        <v>0</v>
      </c>
      <c r="V11" s="8">
        <f>IFERROR(VLOOKUP($A11,#REF!,22,FALSE),)</f>
        <v>0</v>
      </c>
      <c r="W11" s="8">
        <f>IFERROR(VLOOKUP($A11,#REF!,23,FALSE),)</f>
        <v>0</v>
      </c>
      <c r="X11" s="8">
        <f>IFERROR(VLOOKUP($A11,#REF!,24,FALSE),)</f>
        <v>0</v>
      </c>
      <c r="Y11" s="8">
        <f>IFERROR(VLOOKUP($A11,#REF!,25,FALSE),)</f>
        <v>0</v>
      </c>
      <c r="Z11" s="8">
        <f>IFERROR(VLOOKUP($A11,#REF!,26,FALSE),)</f>
        <v>0</v>
      </c>
      <c r="AA11" s="8">
        <f>IFERROR(VLOOKUP($A11,#REF!,27,FALSE),)</f>
        <v>0</v>
      </c>
      <c r="AB11" s="8">
        <f>IFERROR(VLOOKUP($A11,#REF!,28,FALSE),)</f>
        <v>0</v>
      </c>
    </row>
    <row r="12" spans="1:28" x14ac:dyDescent="0.2">
      <c r="A12" s="8">
        <f>Data!A594</f>
        <v>0</v>
      </c>
      <c r="B12" s="9">
        <f>IFERROR(VLOOKUP($A12,#REF!,34,FALSE),)</f>
        <v>0</v>
      </c>
      <c r="C12" s="9">
        <f>IFERROR(VLOOKUP($A12,#REF!,2,FALSE),)</f>
        <v>0</v>
      </c>
      <c r="D12" s="9">
        <f>IFERROR(VLOOKUP($A12,#REF!,3,FALSE),)</f>
        <v>0</v>
      </c>
      <c r="E12" s="9">
        <f>IFERROR(VLOOKUP($A12,#REF!,4,FALSE),)</f>
        <v>0</v>
      </c>
      <c r="F12" s="9">
        <f>IFERROR(VLOOKUP($A12,#REF!,6,FALSE),)</f>
        <v>0</v>
      </c>
      <c r="G12" s="9">
        <f>IFERROR(VLOOKUP($A12,#REF!,7,FALSE),)</f>
        <v>0</v>
      </c>
      <c r="H12" s="8">
        <f>IFERROR(VLOOKUP($A12,#REF!,8,FALSE),)</f>
        <v>0</v>
      </c>
      <c r="I12" s="8">
        <f>IFERROR(VLOOKUP($A12,#REF!,9,FALSE),)</f>
        <v>0</v>
      </c>
      <c r="J12" s="8">
        <f>IFERROR(VLOOKUP($A12,#REF!,10,FALSE),)</f>
        <v>0</v>
      </c>
      <c r="K12" s="8">
        <f>IFERROR(VLOOKUP($A12,#REF!,11,FALSE),)</f>
        <v>0</v>
      </c>
      <c r="L12" s="8">
        <f>IFERROR(VLOOKUP($A12,#REF!,12,FALSE),)</f>
        <v>0</v>
      </c>
      <c r="M12" s="8">
        <f>IFERROR(VLOOKUP($A12,#REF!,13,FALSE),)</f>
        <v>0</v>
      </c>
      <c r="N12" s="8">
        <f>IFERROR(VLOOKUP($A12,#REF!,14,FALSE),)</f>
        <v>0</v>
      </c>
      <c r="O12" s="8">
        <f>IFERROR(VLOOKUP($A12,#REF!,15,FALSE),)</f>
        <v>0</v>
      </c>
      <c r="P12" s="8">
        <f>IFERROR(VLOOKUP($A12,#REF!,16,FALSE),)</f>
        <v>0</v>
      </c>
      <c r="Q12" s="8">
        <f>IFERROR(VLOOKUP($A12,#REF!,17,FALSE),)</f>
        <v>0</v>
      </c>
      <c r="R12" s="8">
        <f>IFERROR(VLOOKUP($A12,#REF!,18,FALSE),)</f>
        <v>0</v>
      </c>
      <c r="S12" s="8">
        <f>IFERROR(VLOOKUP($A12,#REF!,19,FALSE),)</f>
        <v>0</v>
      </c>
      <c r="T12" s="8">
        <f>IFERROR(VLOOKUP($A12,#REF!,20,FALSE),)</f>
        <v>0</v>
      </c>
      <c r="U12" s="8">
        <f>IFERROR(VLOOKUP($A12,#REF!,21,FALSE),)</f>
        <v>0</v>
      </c>
      <c r="V12" s="8">
        <f>IFERROR(VLOOKUP($A12,#REF!,22,FALSE),)</f>
        <v>0</v>
      </c>
      <c r="W12" s="8">
        <f>IFERROR(VLOOKUP($A12,#REF!,23,FALSE),)</f>
        <v>0</v>
      </c>
      <c r="X12" s="8">
        <f>IFERROR(VLOOKUP($A12,#REF!,24,FALSE),)</f>
        <v>0</v>
      </c>
      <c r="Y12" s="8">
        <f>IFERROR(VLOOKUP($A12,#REF!,25,FALSE),)</f>
        <v>0</v>
      </c>
      <c r="Z12" s="8">
        <f>IFERROR(VLOOKUP($A12,#REF!,26,FALSE),)</f>
        <v>0</v>
      </c>
      <c r="AA12" s="8">
        <f>IFERROR(VLOOKUP($A12,#REF!,27,FALSE),)</f>
        <v>0</v>
      </c>
      <c r="AB12" s="8">
        <f>IFERROR(VLOOKUP($A12,#REF!,28,FALSE),)</f>
        <v>0</v>
      </c>
    </row>
    <row r="13" spans="1:28" x14ac:dyDescent="0.2">
      <c r="A13" s="8">
        <f>Data!A595</f>
        <v>0</v>
      </c>
      <c r="B13" s="9">
        <f>IFERROR(VLOOKUP($A13,#REF!,34,FALSE),)</f>
        <v>0</v>
      </c>
      <c r="C13" s="9">
        <f>IFERROR(VLOOKUP($A13,#REF!,2,FALSE),)</f>
        <v>0</v>
      </c>
      <c r="D13" s="9">
        <f>IFERROR(VLOOKUP($A13,#REF!,3,FALSE),)</f>
        <v>0</v>
      </c>
      <c r="E13" s="9">
        <f>IFERROR(VLOOKUP($A13,#REF!,4,FALSE),)</f>
        <v>0</v>
      </c>
      <c r="F13" s="9">
        <f>IFERROR(VLOOKUP($A13,#REF!,6,FALSE),)</f>
        <v>0</v>
      </c>
      <c r="G13" s="9">
        <f>IFERROR(VLOOKUP($A13,#REF!,7,FALSE),)</f>
        <v>0</v>
      </c>
      <c r="H13" s="8">
        <f>IFERROR(VLOOKUP($A13,#REF!,8,FALSE),)</f>
        <v>0</v>
      </c>
      <c r="I13" s="8">
        <f>IFERROR(VLOOKUP($A13,#REF!,9,FALSE),)</f>
        <v>0</v>
      </c>
      <c r="J13" s="8">
        <f>IFERROR(VLOOKUP($A13,#REF!,10,FALSE),)</f>
        <v>0</v>
      </c>
      <c r="K13" s="8">
        <f>IFERROR(VLOOKUP($A13,#REF!,11,FALSE),)</f>
        <v>0</v>
      </c>
      <c r="L13" s="8">
        <f>IFERROR(VLOOKUP($A13,#REF!,12,FALSE),)</f>
        <v>0</v>
      </c>
      <c r="M13" s="8">
        <f>IFERROR(VLOOKUP($A13,#REF!,13,FALSE),)</f>
        <v>0</v>
      </c>
      <c r="N13" s="8">
        <f>IFERROR(VLOOKUP($A13,#REF!,14,FALSE),)</f>
        <v>0</v>
      </c>
      <c r="O13" s="8">
        <f>IFERROR(VLOOKUP($A13,#REF!,15,FALSE),)</f>
        <v>0</v>
      </c>
      <c r="P13" s="8">
        <f>IFERROR(VLOOKUP($A13,#REF!,16,FALSE),)</f>
        <v>0</v>
      </c>
      <c r="Q13" s="8">
        <f>IFERROR(VLOOKUP($A13,#REF!,17,FALSE),)</f>
        <v>0</v>
      </c>
      <c r="R13" s="8">
        <f>IFERROR(VLOOKUP($A13,#REF!,18,FALSE),)</f>
        <v>0</v>
      </c>
      <c r="S13" s="8">
        <f>IFERROR(VLOOKUP($A13,#REF!,19,FALSE),)</f>
        <v>0</v>
      </c>
      <c r="T13" s="8">
        <f>IFERROR(VLOOKUP($A13,#REF!,20,FALSE),)</f>
        <v>0</v>
      </c>
      <c r="U13" s="8">
        <f>IFERROR(VLOOKUP($A13,#REF!,21,FALSE),)</f>
        <v>0</v>
      </c>
      <c r="V13" s="8">
        <f>IFERROR(VLOOKUP($A13,#REF!,22,FALSE),)</f>
        <v>0</v>
      </c>
      <c r="W13" s="8">
        <f>IFERROR(VLOOKUP($A13,#REF!,23,FALSE),)</f>
        <v>0</v>
      </c>
      <c r="X13" s="8">
        <f>IFERROR(VLOOKUP($A13,#REF!,24,FALSE),)</f>
        <v>0</v>
      </c>
      <c r="Y13" s="8">
        <f>IFERROR(VLOOKUP($A13,#REF!,25,FALSE),)</f>
        <v>0</v>
      </c>
      <c r="Z13" s="8">
        <f>IFERROR(VLOOKUP($A13,#REF!,26,FALSE),)</f>
        <v>0</v>
      </c>
      <c r="AA13" s="8">
        <f>IFERROR(VLOOKUP($A13,#REF!,27,FALSE),)</f>
        <v>0</v>
      </c>
      <c r="AB13" s="8">
        <f>IFERROR(VLOOKUP($A13,#REF!,28,FALSE),)</f>
        <v>0</v>
      </c>
    </row>
    <row r="14" spans="1:28" x14ac:dyDescent="0.2">
      <c r="A14" s="10"/>
    </row>
    <row r="17" spans="21:21" x14ac:dyDescent="0.2">
      <c r="U17" s="1"/>
    </row>
    <row r="18" spans="21:21" x14ac:dyDescent="0.2">
      <c r="U18" s="23"/>
    </row>
    <row r="19" spans="21:21" x14ac:dyDescent="0.2">
      <c r="U19" s="23"/>
    </row>
  </sheetData>
  <pageMargins left="0.7" right="0.7" top="0.75" bottom="0.75" header="0.3" footer="0.3"/>
  <pageSetup scale="87" orientation="landscape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27091-971D-45ED-ADE1-0F52EF30380B}">
  <sheetPr>
    <tabColor rgb="FF60D0E6"/>
    <pageSetUpPr fitToPage="1"/>
  </sheetPr>
  <dimension ref="A1:AB19"/>
  <sheetViews>
    <sheetView workbookViewId="0"/>
  </sheetViews>
  <sheetFormatPr defaultColWidth="9.14453125" defaultRowHeight="15" x14ac:dyDescent="0.2"/>
  <cols>
    <col min="1" max="5" width="8.47265625" customWidth="1"/>
    <col min="6" max="6" width="11.703125" bestFit="1" customWidth="1"/>
    <col min="7" max="7" width="16.6796875" bestFit="1" customWidth="1"/>
    <col min="8" max="8" width="12.23828125" bestFit="1" customWidth="1"/>
    <col min="9" max="11" width="10.22265625" customWidth="1"/>
    <col min="12" max="12" width="9.01171875" customWidth="1"/>
    <col min="13" max="15" width="10.22265625" customWidth="1"/>
    <col min="16" max="16" width="9.01171875" customWidth="1"/>
    <col min="17" max="17" width="9.68359375" customWidth="1"/>
    <col min="18" max="20" width="10.22265625" customWidth="1"/>
    <col min="21" max="21" width="9.68359375" customWidth="1"/>
    <col min="22" max="24" width="10.22265625" customWidth="1"/>
    <col min="25" max="25" width="9.01171875" customWidth="1"/>
    <col min="26" max="28" width="10.22265625" customWidth="1"/>
  </cols>
  <sheetData>
    <row r="1" spans="1:28" ht="19.5" thickBot="1" x14ac:dyDescent="0.3">
      <c r="A1" s="7">
        <f>E4</f>
        <v>0</v>
      </c>
      <c r="B1" s="6"/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0.35499999999999998</v>
      </c>
      <c r="C3" s="12"/>
      <c r="D3" s="14"/>
      <c r="E3" s="12"/>
      <c r="F3" s="12"/>
      <c r="G3" s="12"/>
      <c r="H3" s="11">
        <f>'Rain Totals'!H8</f>
        <v>0.08</v>
      </c>
      <c r="I3" s="11">
        <f>'Rain Totals'!I8</f>
        <v>0</v>
      </c>
      <c r="J3" s="11">
        <f>'Rain Totals'!J8</f>
        <v>7.0000000000000007E-2</v>
      </c>
      <c r="K3" s="11">
        <f>'Rain Totals'!K8</f>
        <v>0.16999999999999998</v>
      </c>
      <c r="L3" s="11">
        <f>'Rain Totals'!L8</f>
        <v>3.5000000000000003E-2</v>
      </c>
      <c r="M3" s="11">
        <f>'Rain Totals'!M8</f>
        <v>0</v>
      </c>
      <c r="N3" s="11">
        <f>'Rain Totals'!N8</f>
        <v>0</v>
      </c>
      <c r="O3" s="11">
        <f>'Rain Totals'!O8</f>
        <v>0</v>
      </c>
      <c r="P3" s="11">
        <f>'Rain Totals'!P8</f>
        <v>0</v>
      </c>
      <c r="Q3" s="11">
        <f>'Rain Totals'!Q8</f>
        <v>0</v>
      </c>
      <c r="R3" s="11">
        <f>'Rain Totals'!R8</f>
        <v>0</v>
      </c>
      <c r="S3" s="11">
        <f>'Rain Totals'!S8</f>
        <v>0</v>
      </c>
      <c r="T3" s="11">
        <f>'Rain Totals'!T8</f>
        <v>0</v>
      </c>
      <c r="U3" s="11">
        <f>'Rain Totals'!U8</f>
        <v>0</v>
      </c>
      <c r="V3" s="11">
        <f>'Rain Totals'!V8</f>
        <v>0</v>
      </c>
      <c r="W3" s="11">
        <f>'Rain Totals'!W8</f>
        <v>0</v>
      </c>
      <c r="X3" s="11">
        <f>'Rain Totals'!X8</f>
        <v>0</v>
      </c>
      <c r="Y3" s="11">
        <f>'Rain Totals'!Y8</f>
        <v>0</v>
      </c>
      <c r="Z3" s="11">
        <f>'Rain Totals'!Z8</f>
        <v>0</v>
      </c>
      <c r="AA3" s="11">
        <f>'Rain Totals'!AA8</f>
        <v>0</v>
      </c>
      <c r="AB3" s="11">
        <f>'Rain Totals'!AB8</f>
        <v>0</v>
      </c>
    </row>
    <row r="4" spans="1:28" x14ac:dyDescent="0.2">
      <c r="A4" s="8" t="str">
        <f>Data!A596</f>
        <v>.ET 59</v>
      </c>
      <c r="B4" s="9">
        <f>IFERROR(VLOOKUP($A4,#REF!,34,FALSE),)</f>
        <v>0</v>
      </c>
      <c r="C4" s="9">
        <f>IFERROR(VLOOKUP($A4,#REF!,2,FALSE),)</f>
        <v>0</v>
      </c>
      <c r="D4" s="9">
        <f>IFERROR(VLOOKUP($A4,#REF!,3,FALSE),)</f>
        <v>0</v>
      </c>
      <c r="E4" s="9">
        <f>IFERROR(VLOOKUP($A4,#REF!,4,FALSE),)</f>
        <v>0</v>
      </c>
      <c r="F4" s="9">
        <f>IFERROR(VLOOKUP($A4,#REF!,6,FALSE),)</f>
        <v>0</v>
      </c>
      <c r="G4" s="9">
        <f>IFERROR(VLOOKUP($A4,#REF!,7,FALSE),)</f>
        <v>0</v>
      </c>
      <c r="H4" s="8">
        <f>IFERROR(VLOOKUP($A4,#REF!,8,FALSE),)</f>
        <v>0</v>
      </c>
      <c r="I4" s="8">
        <f>IFERROR(VLOOKUP($A4,#REF!,9,FALSE),)</f>
        <v>0</v>
      </c>
      <c r="J4" s="8">
        <f>IFERROR(VLOOKUP($A4,#REF!,10,FALSE),)</f>
        <v>0</v>
      </c>
      <c r="K4" s="8">
        <f>IFERROR(VLOOKUP($A4,#REF!,11,FALSE),)</f>
        <v>0</v>
      </c>
      <c r="L4" s="8">
        <f>IFERROR(VLOOKUP($A4,#REF!,12,FALSE),)</f>
        <v>0</v>
      </c>
      <c r="M4" s="8">
        <f>IFERROR(VLOOKUP($A4,#REF!,13,FALSE),)</f>
        <v>0</v>
      </c>
      <c r="N4" s="8">
        <f>IFERROR(VLOOKUP($A4,#REF!,14,FALSE),)</f>
        <v>0</v>
      </c>
      <c r="O4" s="8">
        <f>IFERROR(VLOOKUP($A4,#REF!,15,FALSE),)</f>
        <v>0</v>
      </c>
      <c r="P4" s="8">
        <f>IFERROR(VLOOKUP($A4,#REF!,16,FALSE),)</f>
        <v>0</v>
      </c>
      <c r="Q4" s="8">
        <f>IFERROR(VLOOKUP($A4,#REF!,17,FALSE),)</f>
        <v>0</v>
      </c>
      <c r="R4" s="8">
        <f>IFERROR(VLOOKUP($A4,#REF!,18,FALSE),)</f>
        <v>0</v>
      </c>
      <c r="S4" s="8">
        <f>IFERROR(VLOOKUP($A4,#REF!,19,FALSE),)</f>
        <v>0</v>
      </c>
      <c r="T4" s="8">
        <f>IFERROR(VLOOKUP($A4,#REF!,20,FALSE),)</f>
        <v>0</v>
      </c>
      <c r="U4" s="8">
        <f>IFERROR(VLOOKUP($A4,#REF!,21,FALSE),)</f>
        <v>0</v>
      </c>
      <c r="V4" s="8">
        <f>IFERROR(VLOOKUP($A4,#REF!,22,FALSE),)</f>
        <v>0</v>
      </c>
      <c r="W4" s="8">
        <f>IFERROR(VLOOKUP($A4,#REF!,23,FALSE),)</f>
        <v>0</v>
      </c>
      <c r="X4" s="8">
        <f>IFERROR(VLOOKUP($A4,#REF!,24,FALSE),)</f>
        <v>0</v>
      </c>
      <c r="Y4" s="8">
        <f>IFERROR(VLOOKUP($A4,#REF!,25,FALSE),)</f>
        <v>0</v>
      </c>
      <c r="Z4" s="8">
        <f>IFERROR(VLOOKUP($A4,#REF!,26,FALSE),)</f>
        <v>0</v>
      </c>
      <c r="AA4" s="8">
        <f>IFERROR(VLOOKUP($A4,#REF!,27,FALSE),)</f>
        <v>0</v>
      </c>
      <c r="AB4" s="8">
        <f>IFERROR(VLOOKUP($A4,#REF!,28,FALSE),)</f>
        <v>0</v>
      </c>
    </row>
    <row r="5" spans="1:28" x14ac:dyDescent="0.2">
      <c r="A5" s="8">
        <f>Data!A597</f>
        <v>0</v>
      </c>
      <c r="B5" s="9">
        <f>IFERROR(VLOOKUP($A5,#REF!,34,FALSE),)</f>
        <v>0</v>
      </c>
      <c r="C5" s="9">
        <f>IFERROR(VLOOKUP($A5,#REF!,2,FALSE),)</f>
        <v>0</v>
      </c>
      <c r="D5" s="9">
        <f>IFERROR(VLOOKUP($A5,#REF!,3,FALSE),)</f>
        <v>0</v>
      </c>
      <c r="E5" s="9">
        <f>IFERROR(VLOOKUP($A5,#REF!,4,FALSE),)</f>
        <v>0</v>
      </c>
      <c r="F5" s="9">
        <f>IFERROR(VLOOKUP($A5,#REF!,6,FALSE),)</f>
        <v>0</v>
      </c>
      <c r="G5" s="9">
        <f>IFERROR(VLOOKUP($A5,#REF!,7,FALSE),)</f>
        <v>0</v>
      </c>
      <c r="H5" s="8">
        <f>IFERROR(VLOOKUP($A5,#REF!,8,FALSE),)</f>
        <v>0</v>
      </c>
      <c r="I5" s="8">
        <f>IFERROR(VLOOKUP($A5,#REF!,9,FALSE),)</f>
        <v>0</v>
      </c>
      <c r="J5" s="8">
        <f>IFERROR(VLOOKUP($A5,#REF!,10,FALSE),)</f>
        <v>0</v>
      </c>
      <c r="K5" s="8">
        <f>IFERROR(VLOOKUP($A5,#REF!,11,FALSE),)</f>
        <v>0</v>
      </c>
      <c r="L5" s="8">
        <f>IFERROR(VLOOKUP($A5,#REF!,12,FALSE),)</f>
        <v>0</v>
      </c>
      <c r="M5" s="8">
        <f>IFERROR(VLOOKUP($A5,#REF!,13,FALSE),)</f>
        <v>0</v>
      </c>
      <c r="N5" s="8">
        <f>IFERROR(VLOOKUP($A5,#REF!,14,FALSE),)</f>
        <v>0</v>
      </c>
      <c r="O5" s="8">
        <f>IFERROR(VLOOKUP($A5,#REF!,15,FALSE),)</f>
        <v>0</v>
      </c>
      <c r="P5" s="8">
        <f>IFERROR(VLOOKUP($A5,#REF!,16,FALSE),)</f>
        <v>0</v>
      </c>
      <c r="Q5" s="8">
        <f>IFERROR(VLOOKUP($A5,#REF!,17,FALSE),)</f>
        <v>0</v>
      </c>
      <c r="R5" s="8">
        <f>IFERROR(VLOOKUP($A5,#REF!,18,FALSE),)</f>
        <v>0</v>
      </c>
      <c r="S5" s="8">
        <f>IFERROR(VLOOKUP($A5,#REF!,19,FALSE),)</f>
        <v>0</v>
      </c>
      <c r="T5" s="8">
        <f>IFERROR(VLOOKUP($A5,#REF!,20,FALSE),)</f>
        <v>0</v>
      </c>
      <c r="U5" s="8">
        <f>IFERROR(VLOOKUP($A5,#REF!,21,FALSE),)</f>
        <v>0</v>
      </c>
      <c r="V5" s="8">
        <f>IFERROR(VLOOKUP($A5,#REF!,22,FALSE),)</f>
        <v>0</v>
      </c>
      <c r="W5" s="8">
        <f>IFERROR(VLOOKUP($A5,#REF!,23,FALSE),)</f>
        <v>0</v>
      </c>
      <c r="X5" s="8">
        <f>IFERROR(VLOOKUP($A5,#REF!,24,FALSE),)</f>
        <v>0</v>
      </c>
      <c r="Y5" s="8">
        <f>IFERROR(VLOOKUP($A5,#REF!,25,FALSE),)</f>
        <v>0</v>
      </c>
      <c r="Z5" s="8">
        <f>IFERROR(VLOOKUP($A5,#REF!,26,FALSE),)</f>
        <v>0</v>
      </c>
      <c r="AA5" s="8">
        <f>IFERROR(VLOOKUP($A5,#REF!,27,FALSE),)</f>
        <v>0</v>
      </c>
      <c r="AB5" s="8">
        <f>IFERROR(VLOOKUP($A5,#REF!,28,FALSE),)</f>
        <v>0</v>
      </c>
    </row>
    <row r="6" spans="1:28" x14ac:dyDescent="0.2">
      <c r="A6" s="8">
        <f>Data!A598</f>
        <v>0</v>
      </c>
      <c r="B6" s="9">
        <f>IFERROR(VLOOKUP($A6,#REF!,34,FALSE),)</f>
        <v>0</v>
      </c>
      <c r="C6" s="9">
        <f>IFERROR(VLOOKUP($A6,#REF!,2,FALSE),)</f>
        <v>0</v>
      </c>
      <c r="D6" s="9">
        <f>IFERROR(VLOOKUP($A6,#REF!,3,FALSE),)</f>
        <v>0</v>
      </c>
      <c r="E6" s="9">
        <f>IFERROR(VLOOKUP($A6,#REF!,4,FALSE),)</f>
        <v>0</v>
      </c>
      <c r="F6" s="9">
        <f>IFERROR(VLOOKUP($A6,#REF!,6,FALSE),)</f>
        <v>0</v>
      </c>
      <c r="G6" s="9">
        <f>IFERROR(VLOOKUP($A6,#REF!,7,FALSE),)</f>
        <v>0</v>
      </c>
      <c r="H6" s="8">
        <f>IFERROR(VLOOKUP($A6,#REF!,8,FALSE),)</f>
        <v>0</v>
      </c>
      <c r="I6" s="8">
        <f>IFERROR(VLOOKUP($A6,#REF!,9,FALSE),)</f>
        <v>0</v>
      </c>
      <c r="J6" s="8">
        <f>IFERROR(VLOOKUP($A6,#REF!,10,FALSE),)</f>
        <v>0</v>
      </c>
      <c r="K6" s="8">
        <f>IFERROR(VLOOKUP($A6,#REF!,11,FALSE),)</f>
        <v>0</v>
      </c>
      <c r="L6" s="8">
        <f>IFERROR(VLOOKUP($A6,#REF!,12,FALSE),)</f>
        <v>0</v>
      </c>
      <c r="M6" s="8">
        <f>IFERROR(VLOOKUP($A6,#REF!,13,FALSE),)</f>
        <v>0</v>
      </c>
      <c r="N6" s="8">
        <f>IFERROR(VLOOKUP($A6,#REF!,14,FALSE),)</f>
        <v>0</v>
      </c>
      <c r="O6" s="8">
        <f>IFERROR(VLOOKUP($A6,#REF!,15,FALSE),)</f>
        <v>0</v>
      </c>
      <c r="P6" s="8">
        <f>IFERROR(VLOOKUP($A6,#REF!,16,FALSE),)</f>
        <v>0</v>
      </c>
      <c r="Q6" s="8">
        <f>IFERROR(VLOOKUP($A6,#REF!,17,FALSE),)</f>
        <v>0</v>
      </c>
      <c r="R6" s="8">
        <f>IFERROR(VLOOKUP($A6,#REF!,18,FALSE),)</f>
        <v>0</v>
      </c>
      <c r="S6" s="8">
        <f>IFERROR(VLOOKUP($A6,#REF!,19,FALSE),)</f>
        <v>0</v>
      </c>
      <c r="T6" s="8">
        <f>IFERROR(VLOOKUP($A6,#REF!,20,FALSE),)</f>
        <v>0</v>
      </c>
      <c r="U6" s="8">
        <f>IFERROR(VLOOKUP($A6,#REF!,21,FALSE),)</f>
        <v>0</v>
      </c>
      <c r="V6" s="8">
        <f>IFERROR(VLOOKUP($A6,#REF!,22,FALSE),)</f>
        <v>0</v>
      </c>
      <c r="W6" s="8">
        <f>IFERROR(VLOOKUP($A6,#REF!,23,FALSE),)</f>
        <v>0</v>
      </c>
      <c r="X6" s="8">
        <f>IFERROR(VLOOKUP($A6,#REF!,24,FALSE),)</f>
        <v>0</v>
      </c>
      <c r="Y6" s="8">
        <f>IFERROR(VLOOKUP($A6,#REF!,25,FALSE),)</f>
        <v>0</v>
      </c>
      <c r="Z6" s="8">
        <f>IFERROR(VLOOKUP($A6,#REF!,26,FALSE),)</f>
        <v>0</v>
      </c>
      <c r="AA6" s="8">
        <f>IFERROR(VLOOKUP($A6,#REF!,27,FALSE),)</f>
        <v>0</v>
      </c>
      <c r="AB6" s="8">
        <f>IFERROR(VLOOKUP($A6,#REF!,28,FALSE),)</f>
        <v>0</v>
      </c>
    </row>
    <row r="7" spans="1:28" x14ac:dyDescent="0.2">
      <c r="A7" s="8">
        <f>Data!A599</f>
        <v>0</v>
      </c>
      <c r="B7" s="9">
        <f>IFERROR(VLOOKUP($A7,#REF!,34,FALSE),)</f>
        <v>0</v>
      </c>
      <c r="C7" s="9">
        <f>IFERROR(VLOOKUP($A7,#REF!,2,FALSE),)</f>
        <v>0</v>
      </c>
      <c r="D7" s="9">
        <f>IFERROR(VLOOKUP($A7,#REF!,3,FALSE),)</f>
        <v>0</v>
      </c>
      <c r="E7" s="9">
        <f>IFERROR(VLOOKUP($A7,#REF!,4,FALSE),)</f>
        <v>0</v>
      </c>
      <c r="F7" s="9">
        <f>IFERROR(VLOOKUP($A7,#REF!,6,FALSE),)</f>
        <v>0</v>
      </c>
      <c r="G7" s="9">
        <f>IFERROR(VLOOKUP($A7,#REF!,7,FALSE),)</f>
        <v>0</v>
      </c>
      <c r="H7" s="8">
        <f>IFERROR(VLOOKUP($A7,#REF!,8,FALSE),)</f>
        <v>0</v>
      </c>
      <c r="I7" s="8">
        <f>IFERROR(VLOOKUP($A7,#REF!,9,FALSE),)</f>
        <v>0</v>
      </c>
      <c r="J7" s="8">
        <f>IFERROR(VLOOKUP($A7,#REF!,10,FALSE),)</f>
        <v>0</v>
      </c>
      <c r="K7" s="8">
        <f>IFERROR(VLOOKUP($A7,#REF!,11,FALSE),)</f>
        <v>0</v>
      </c>
      <c r="L7" s="8">
        <f>IFERROR(VLOOKUP($A7,#REF!,12,FALSE),)</f>
        <v>0</v>
      </c>
      <c r="M7" s="8">
        <f>IFERROR(VLOOKUP($A7,#REF!,13,FALSE),)</f>
        <v>0</v>
      </c>
      <c r="N7" s="8">
        <f>IFERROR(VLOOKUP($A7,#REF!,14,FALSE),)</f>
        <v>0</v>
      </c>
      <c r="O7" s="8">
        <f>IFERROR(VLOOKUP($A7,#REF!,15,FALSE),)</f>
        <v>0</v>
      </c>
      <c r="P7" s="8">
        <f>IFERROR(VLOOKUP($A7,#REF!,16,FALSE),)</f>
        <v>0</v>
      </c>
      <c r="Q7" s="8">
        <f>IFERROR(VLOOKUP($A7,#REF!,17,FALSE),)</f>
        <v>0</v>
      </c>
      <c r="R7" s="8">
        <f>IFERROR(VLOOKUP($A7,#REF!,18,FALSE),)</f>
        <v>0</v>
      </c>
      <c r="S7" s="8">
        <f>IFERROR(VLOOKUP($A7,#REF!,19,FALSE),)</f>
        <v>0</v>
      </c>
      <c r="T7" s="8">
        <f>IFERROR(VLOOKUP($A7,#REF!,20,FALSE),)</f>
        <v>0</v>
      </c>
      <c r="U7" s="8">
        <f>IFERROR(VLOOKUP($A7,#REF!,21,FALSE),)</f>
        <v>0</v>
      </c>
      <c r="V7" s="8">
        <f>IFERROR(VLOOKUP($A7,#REF!,22,FALSE),)</f>
        <v>0</v>
      </c>
      <c r="W7" s="8">
        <f>IFERROR(VLOOKUP($A7,#REF!,23,FALSE),)</f>
        <v>0</v>
      </c>
      <c r="X7" s="8">
        <f>IFERROR(VLOOKUP($A7,#REF!,24,FALSE),)</f>
        <v>0</v>
      </c>
      <c r="Y7" s="8">
        <f>IFERROR(VLOOKUP($A7,#REF!,25,FALSE),)</f>
        <v>0</v>
      </c>
      <c r="Z7" s="8">
        <f>IFERROR(VLOOKUP($A7,#REF!,26,FALSE),)</f>
        <v>0</v>
      </c>
      <c r="AA7" s="8">
        <f>IFERROR(VLOOKUP($A7,#REF!,27,FALSE),)</f>
        <v>0</v>
      </c>
      <c r="AB7" s="8">
        <f>IFERROR(VLOOKUP($A7,#REF!,28,FALSE),)</f>
        <v>0</v>
      </c>
    </row>
    <row r="8" spans="1:28" x14ac:dyDescent="0.2">
      <c r="A8" s="8">
        <f>Data!A600</f>
        <v>0</v>
      </c>
      <c r="B8" s="9">
        <f>IFERROR(VLOOKUP($A8,#REF!,34,FALSE),)</f>
        <v>0</v>
      </c>
      <c r="C8" s="9">
        <f>IFERROR(VLOOKUP($A8,#REF!,2,FALSE),)</f>
        <v>0</v>
      </c>
      <c r="D8" s="9">
        <f>IFERROR(VLOOKUP($A8,#REF!,3,FALSE),)</f>
        <v>0</v>
      </c>
      <c r="E8" s="9">
        <f>IFERROR(VLOOKUP($A8,#REF!,4,FALSE),)</f>
        <v>0</v>
      </c>
      <c r="F8" s="9">
        <f>IFERROR(VLOOKUP($A8,#REF!,6,FALSE),)</f>
        <v>0</v>
      </c>
      <c r="G8" s="9">
        <f>IFERROR(VLOOKUP($A8,#REF!,7,FALSE),)</f>
        <v>0</v>
      </c>
      <c r="H8" s="8">
        <f>IFERROR(VLOOKUP($A8,#REF!,8,FALSE),)</f>
        <v>0</v>
      </c>
      <c r="I8" s="8">
        <f>IFERROR(VLOOKUP($A8,#REF!,9,FALSE),)</f>
        <v>0</v>
      </c>
      <c r="J8" s="8">
        <f>IFERROR(VLOOKUP($A8,#REF!,10,FALSE),)</f>
        <v>0</v>
      </c>
      <c r="K8" s="8">
        <f>IFERROR(VLOOKUP($A8,#REF!,11,FALSE),)</f>
        <v>0</v>
      </c>
      <c r="L8" s="8">
        <f>IFERROR(VLOOKUP($A8,#REF!,12,FALSE),)</f>
        <v>0</v>
      </c>
      <c r="M8" s="8">
        <f>IFERROR(VLOOKUP($A8,#REF!,13,FALSE),)</f>
        <v>0</v>
      </c>
      <c r="N8" s="8">
        <f>IFERROR(VLOOKUP($A8,#REF!,14,FALSE),)</f>
        <v>0</v>
      </c>
      <c r="O8" s="8">
        <f>IFERROR(VLOOKUP($A8,#REF!,15,FALSE),)</f>
        <v>0</v>
      </c>
      <c r="P8" s="8">
        <f>IFERROR(VLOOKUP($A8,#REF!,16,FALSE),)</f>
        <v>0</v>
      </c>
      <c r="Q8" s="8">
        <f>IFERROR(VLOOKUP($A8,#REF!,17,FALSE),)</f>
        <v>0</v>
      </c>
      <c r="R8" s="8">
        <f>IFERROR(VLOOKUP($A8,#REF!,18,FALSE),)</f>
        <v>0</v>
      </c>
      <c r="S8" s="8">
        <f>IFERROR(VLOOKUP($A8,#REF!,19,FALSE),)</f>
        <v>0</v>
      </c>
      <c r="T8" s="8">
        <f>IFERROR(VLOOKUP($A8,#REF!,20,FALSE),)</f>
        <v>0</v>
      </c>
      <c r="U8" s="8">
        <f>IFERROR(VLOOKUP($A8,#REF!,21,FALSE),)</f>
        <v>0</v>
      </c>
      <c r="V8" s="8">
        <f>IFERROR(VLOOKUP($A8,#REF!,22,FALSE),)</f>
        <v>0</v>
      </c>
      <c r="W8" s="8">
        <f>IFERROR(VLOOKUP($A8,#REF!,23,FALSE),)</f>
        <v>0</v>
      </c>
      <c r="X8" s="8">
        <f>IFERROR(VLOOKUP($A8,#REF!,24,FALSE),)</f>
        <v>0</v>
      </c>
      <c r="Y8" s="8">
        <f>IFERROR(VLOOKUP($A8,#REF!,25,FALSE),)</f>
        <v>0</v>
      </c>
      <c r="Z8" s="8">
        <f>IFERROR(VLOOKUP($A8,#REF!,26,FALSE),)</f>
        <v>0</v>
      </c>
      <c r="AA8" s="8">
        <f>IFERROR(VLOOKUP($A8,#REF!,27,FALSE),)</f>
        <v>0</v>
      </c>
      <c r="AB8" s="8">
        <f>IFERROR(VLOOKUP($A8,#REF!,28,FALSE),)</f>
        <v>0</v>
      </c>
    </row>
    <row r="9" spans="1:28" x14ac:dyDescent="0.2">
      <c r="A9" s="8">
        <f>Data!A601</f>
        <v>0</v>
      </c>
      <c r="B9" s="9">
        <f>IFERROR(VLOOKUP($A9,#REF!,34,FALSE),)</f>
        <v>0</v>
      </c>
      <c r="C9" s="9">
        <f>IFERROR(VLOOKUP($A9,#REF!,2,FALSE),)</f>
        <v>0</v>
      </c>
      <c r="D9" s="9">
        <f>IFERROR(VLOOKUP($A9,#REF!,3,FALSE),)</f>
        <v>0</v>
      </c>
      <c r="E9" s="9">
        <f>IFERROR(VLOOKUP($A9,#REF!,4,FALSE),)</f>
        <v>0</v>
      </c>
      <c r="F9" s="9">
        <f>IFERROR(VLOOKUP($A9,#REF!,6,FALSE),)</f>
        <v>0</v>
      </c>
      <c r="G9" s="9">
        <f>IFERROR(VLOOKUP($A9,#REF!,7,FALSE),)</f>
        <v>0</v>
      </c>
      <c r="H9" s="8">
        <f>IFERROR(VLOOKUP($A9,#REF!,8,FALSE),)</f>
        <v>0</v>
      </c>
      <c r="I9" s="8">
        <f>IFERROR(VLOOKUP($A9,#REF!,9,FALSE),)</f>
        <v>0</v>
      </c>
      <c r="J9" s="8">
        <f>IFERROR(VLOOKUP($A9,#REF!,10,FALSE),)</f>
        <v>0</v>
      </c>
      <c r="K9" s="8">
        <f>IFERROR(VLOOKUP($A9,#REF!,11,FALSE),)</f>
        <v>0</v>
      </c>
      <c r="L9" s="8">
        <f>IFERROR(VLOOKUP($A9,#REF!,12,FALSE),)</f>
        <v>0</v>
      </c>
      <c r="M9" s="8">
        <f>IFERROR(VLOOKUP($A9,#REF!,13,FALSE),)</f>
        <v>0</v>
      </c>
      <c r="N9" s="8">
        <f>IFERROR(VLOOKUP($A9,#REF!,14,FALSE),)</f>
        <v>0</v>
      </c>
      <c r="O9" s="8">
        <f>IFERROR(VLOOKUP($A9,#REF!,15,FALSE),)</f>
        <v>0</v>
      </c>
      <c r="P9" s="8">
        <f>IFERROR(VLOOKUP($A9,#REF!,16,FALSE),)</f>
        <v>0</v>
      </c>
      <c r="Q9" s="8">
        <f>IFERROR(VLOOKUP($A9,#REF!,17,FALSE),)</f>
        <v>0</v>
      </c>
      <c r="R9" s="8">
        <f>IFERROR(VLOOKUP($A9,#REF!,18,FALSE),)</f>
        <v>0</v>
      </c>
      <c r="S9" s="8">
        <f>IFERROR(VLOOKUP($A9,#REF!,19,FALSE),)</f>
        <v>0</v>
      </c>
      <c r="T9" s="8">
        <f>IFERROR(VLOOKUP($A9,#REF!,20,FALSE),)</f>
        <v>0</v>
      </c>
      <c r="U9" s="8">
        <f>IFERROR(VLOOKUP($A9,#REF!,21,FALSE),)</f>
        <v>0</v>
      </c>
      <c r="V9" s="8">
        <f>IFERROR(VLOOKUP($A9,#REF!,22,FALSE),)</f>
        <v>0</v>
      </c>
      <c r="W9" s="8">
        <f>IFERROR(VLOOKUP($A9,#REF!,23,FALSE),)</f>
        <v>0</v>
      </c>
      <c r="X9" s="8">
        <f>IFERROR(VLOOKUP($A9,#REF!,24,FALSE),)</f>
        <v>0</v>
      </c>
      <c r="Y9" s="8">
        <f>IFERROR(VLOOKUP($A9,#REF!,25,FALSE),)</f>
        <v>0</v>
      </c>
      <c r="Z9" s="8">
        <f>IFERROR(VLOOKUP($A9,#REF!,26,FALSE),)</f>
        <v>0</v>
      </c>
      <c r="AA9" s="8">
        <f>IFERROR(VLOOKUP($A9,#REF!,27,FALSE),)</f>
        <v>0</v>
      </c>
      <c r="AB9" s="8">
        <f>IFERROR(VLOOKUP($A9,#REF!,28,FALSE),)</f>
        <v>0</v>
      </c>
    </row>
    <row r="10" spans="1:28" x14ac:dyDescent="0.2">
      <c r="A10" s="8">
        <f>Data!A602</f>
        <v>0</v>
      </c>
      <c r="B10" s="9">
        <f>IFERROR(VLOOKUP($A10,#REF!,34,FALSE),)</f>
        <v>0</v>
      </c>
      <c r="C10" s="9">
        <f>IFERROR(VLOOKUP($A10,#REF!,2,FALSE),)</f>
        <v>0</v>
      </c>
      <c r="D10" s="9">
        <f>IFERROR(VLOOKUP($A10,#REF!,3,FALSE),)</f>
        <v>0</v>
      </c>
      <c r="E10" s="9">
        <f>IFERROR(VLOOKUP($A10,#REF!,4,FALSE),)</f>
        <v>0</v>
      </c>
      <c r="F10" s="9">
        <f>IFERROR(VLOOKUP($A10,#REF!,6,FALSE),)</f>
        <v>0</v>
      </c>
      <c r="G10" s="9">
        <f>IFERROR(VLOOKUP($A10,#REF!,7,FALSE),)</f>
        <v>0</v>
      </c>
      <c r="H10" s="8">
        <f>IFERROR(VLOOKUP($A10,#REF!,8,FALSE),)</f>
        <v>0</v>
      </c>
      <c r="I10" s="8">
        <f>IFERROR(VLOOKUP($A10,#REF!,9,FALSE),)</f>
        <v>0</v>
      </c>
      <c r="J10" s="8">
        <f>IFERROR(VLOOKUP($A10,#REF!,10,FALSE),)</f>
        <v>0</v>
      </c>
      <c r="K10" s="8">
        <f>IFERROR(VLOOKUP($A10,#REF!,11,FALSE),)</f>
        <v>0</v>
      </c>
      <c r="L10" s="8">
        <f>IFERROR(VLOOKUP($A10,#REF!,12,FALSE),)</f>
        <v>0</v>
      </c>
      <c r="M10" s="8">
        <f>IFERROR(VLOOKUP($A10,#REF!,13,FALSE),)</f>
        <v>0</v>
      </c>
      <c r="N10" s="8">
        <f>IFERROR(VLOOKUP($A10,#REF!,14,FALSE),)</f>
        <v>0</v>
      </c>
      <c r="O10" s="8">
        <f>IFERROR(VLOOKUP($A10,#REF!,15,FALSE),)</f>
        <v>0</v>
      </c>
      <c r="P10" s="8">
        <f>IFERROR(VLOOKUP($A10,#REF!,16,FALSE),)</f>
        <v>0</v>
      </c>
      <c r="Q10" s="8">
        <f>IFERROR(VLOOKUP($A10,#REF!,17,FALSE),)</f>
        <v>0</v>
      </c>
      <c r="R10" s="8">
        <f>IFERROR(VLOOKUP($A10,#REF!,18,FALSE),)</f>
        <v>0</v>
      </c>
      <c r="S10" s="8">
        <f>IFERROR(VLOOKUP($A10,#REF!,19,FALSE),)</f>
        <v>0</v>
      </c>
      <c r="T10" s="8">
        <f>IFERROR(VLOOKUP($A10,#REF!,20,FALSE),)</f>
        <v>0</v>
      </c>
      <c r="U10" s="8">
        <f>IFERROR(VLOOKUP($A10,#REF!,21,FALSE),)</f>
        <v>0</v>
      </c>
      <c r="V10" s="8">
        <f>IFERROR(VLOOKUP($A10,#REF!,22,FALSE),)</f>
        <v>0</v>
      </c>
      <c r="W10" s="8">
        <f>IFERROR(VLOOKUP($A10,#REF!,23,FALSE),)</f>
        <v>0</v>
      </c>
      <c r="X10" s="8">
        <f>IFERROR(VLOOKUP($A10,#REF!,24,FALSE),)</f>
        <v>0</v>
      </c>
      <c r="Y10" s="8">
        <f>IFERROR(VLOOKUP($A10,#REF!,25,FALSE),)</f>
        <v>0</v>
      </c>
      <c r="Z10" s="8">
        <f>IFERROR(VLOOKUP($A10,#REF!,26,FALSE),)</f>
        <v>0</v>
      </c>
      <c r="AA10" s="8">
        <f>IFERROR(VLOOKUP($A10,#REF!,27,FALSE),)</f>
        <v>0</v>
      </c>
      <c r="AB10" s="8">
        <f>IFERROR(VLOOKUP($A10,#REF!,28,FALSE),)</f>
        <v>0</v>
      </c>
    </row>
    <row r="11" spans="1:28" x14ac:dyDescent="0.2">
      <c r="A11" s="8">
        <f>Data!A603</f>
        <v>0</v>
      </c>
      <c r="B11" s="9">
        <f>IFERROR(VLOOKUP($A11,#REF!,34,FALSE),)</f>
        <v>0</v>
      </c>
      <c r="C11" s="9">
        <f>IFERROR(VLOOKUP($A11,#REF!,2,FALSE),)</f>
        <v>0</v>
      </c>
      <c r="D11" s="9">
        <f>IFERROR(VLOOKUP($A11,#REF!,3,FALSE),)</f>
        <v>0</v>
      </c>
      <c r="E11" s="9">
        <f>IFERROR(VLOOKUP($A11,#REF!,4,FALSE),)</f>
        <v>0</v>
      </c>
      <c r="F11" s="9">
        <f>IFERROR(VLOOKUP($A11,#REF!,6,FALSE),)</f>
        <v>0</v>
      </c>
      <c r="G11" s="9">
        <f>IFERROR(VLOOKUP($A11,#REF!,7,FALSE),)</f>
        <v>0</v>
      </c>
      <c r="H11" s="8">
        <f>IFERROR(VLOOKUP($A11,#REF!,8,FALSE),)</f>
        <v>0</v>
      </c>
      <c r="I11" s="8">
        <f>IFERROR(VLOOKUP($A11,#REF!,9,FALSE),)</f>
        <v>0</v>
      </c>
      <c r="J11" s="8">
        <f>IFERROR(VLOOKUP($A11,#REF!,10,FALSE),)</f>
        <v>0</v>
      </c>
      <c r="K11" s="8">
        <f>IFERROR(VLOOKUP($A11,#REF!,11,FALSE),)</f>
        <v>0</v>
      </c>
      <c r="L11" s="8">
        <f>IFERROR(VLOOKUP($A11,#REF!,12,FALSE),)</f>
        <v>0</v>
      </c>
      <c r="M11" s="8">
        <f>IFERROR(VLOOKUP($A11,#REF!,13,FALSE),)</f>
        <v>0</v>
      </c>
      <c r="N11" s="8">
        <f>IFERROR(VLOOKUP($A11,#REF!,14,FALSE),)</f>
        <v>0</v>
      </c>
      <c r="O11" s="8">
        <f>IFERROR(VLOOKUP($A11,#REF!,15,FALSE),)</f>
        <v>0</v>
      </c>
      <c r="P11" s="8">
        <f>IFERROR(VLOOKUP($A11,#REF!,16,FALSE),)</f>
        <v>0</v>
      </c>
      <c r="Q11" s="8">
        <f>IFERROR(VLOOKUP($A11,#REF!,17,FALSE),)</f>
        <v>0</v>
      </c>
      <c r="R11" s="8">
        <f>IFERROR(VLOOKUP($A11,#REF!,18,FALSE),)</f>
        <v>0</v>
      </c>
      <c r="S11" s="8">
        <f>IFERROR(VLOOKUP($A11,#REF!,19,FALSE),)</f>
        <v>0</v>
      </c>
      <c r="T11" s="8">
        <f>IFERROR(VLOOKUP($A11,#REF!,20,FALSE),)</f>
        <v>0</v>
      </c>
      <c r="U11" s="8">
        <f>IFERROR(VLOOKUP($A11,#REF!,21,FALSE),)</f>
        <v>0</v>
      </c>
      <c r="V11" s="8">
        <f>IFERROR(VLOOKUP($A11,#REF!,22,FALSE),)</f>
        <v>0</v>
      </c>
      <c r="W11" s="8">
        <f>IFERROR(VLOOKUP($A11,#REF!,23,FALSE),)</f>
        <v>0</v>
      </c>
      <c r="X11" s="8">
        <f>IFERROR(VLOOKUP($A11,#REF!,24,FALSE),)</f>
        <v>0</v>
      </c>
      <c r="Y11" s="8">
        <f>IFERROR(VLOOKUP($A11,#REF!,25,FALSE),)</f>
        <v>0</v>
      </c>
      <c r="Z11" s="8">
        <f>IFERROR(VLOOKUP($A11,#REF!,26,FALSE),)</f>
        <v>0</v>
      </c>
      <c r="AA11" s="8">
        <f>IFERROR(VLOOKUP($A11,#REF!,27,FALSE),)</f>
        <v>0</v>
      </c>
      <c r="AB11" s="8">
        <f>IFERROR(VLOOKUP($A11,#REF!,28,FALSE),)</f>
        <v>0</v>
      </c>
    </row>
    <row r="12" spans="1:28" x14ac:dyDescent="0.2">
      <c r="A12" s="8">
        <f>Data!A604</f>
        <v>0</v>
      </c>
      <c r="B12" s="9">
        <f>IFERROR(VLOOKUP($A12,#REF!,34,FALSE),)</f>
        <v>0</v>
      </c>
      <c r="C12" s="9">
        <f>IFERROR(VLOOKUP($A12,#REF!,2,FALSE),)</f>
        <v>0</v>
      </c>
      <c r="D12" s="9">
        <f>IFERROR(VLOOKUP($A12,#REF!,3,FALSE),)</f>
        <v>0</v>
      </c>
      <c r="E12" s="9">
        <f>IFERROR(VLOOKUP($A12,#REF!,4,FALSE),)</f>
        <v>0</v>
      </c>
      <c r="F12" s="9">
        <f>IFERROR(VLOOKUP($A12,#REF!,6,FALSE),)</f>
        <v>0</v>
      </c>
      <c r="G12" s="9">
        <f>IFERROR(VLOOKUP($A12,#REF!,7,FALSE),)</f>
        <v>0</v>
      </c>
      <c r="H12" s="8">
        <f>IFERROR(VLOOKUP($A12,#REF!,8,FALSE),)</f>
        <v>0</v>
      </c>
      <c r="I12" s="8">
        <f>IFERROR(VLOOKUP($A12,#REF!,9,FALSE),)</f>
        <v>0</v>
      </c>
      <c r="J12" s="8">
        <f>IFERROR(VLOOKUP($A12,#REF!,10,FALSE),)</f>
        <v>0</v>
      </c>
      <c r="K12" s="8">
        <f>IFERROR(VLOOKUP($A12,#REF!,11,FALSE),)</f>
        <v>0</v>
      </c>
      <c r="L12" s="8">
        <f>IFERROR(VLOOKUP($A12,#REF!,12,FALSE),)</f>
        <v>0</v>
      </c>
      <c r="M12" s="8">
        <f>IFERROR(VLOOKUP($A12,#REF!,13,FALSE),)</f>
        <v>0</v>
      </c>
      <c r="N12" s="8">
        <f>IFERROR(VLOOKUP($A12,#REF!,14,FALSE),)</f>
        <v>0</v>
      </c>
      <c r="O12" s="8">
        <f>IFERROR(VLOOKUP($A12,#REF!,15,FALSE),)</f>
        <v>0</v>
      </c>
      <c r="P12" s="8">
        <f>IFERROR(VLOOKUP($A12,#REF!,16,FALSE),)</f>
        <v>0</v>
      </c>
      <c r="Q12" s="8">
        <f>IFERROR(VLOOKUP($A12,#REF!,17,FALSE),)</f>
        <v>0</v>
      </c>
      <c r="R12" s="8">
        <f>IFERROR(VLOOKUP($A12,#REF!,18,FALSE),)</f>
        <v>0</v>
      </c>
      <c r="S12" s="8">
        <f>IFERROR(VLOOKUP($A12,#REF!,19,FALSE),)</f>
        <v>0</v>
      </c>
      <c r="T12" s="8">
        <f>IFERROR(VLOOKUP($A12,#REF!,20,FALSE),)</f>
        <v>0</v>
      </c>
      <c r="U12" s="8">
        <f>IFERROR(VLOOKUP($A12,#REF!,21,FALSE),)</f>
        <v>0</v>
      </c>
      <c r="V12" s="8">
        <f>IFERROR(VLOOKUP($A12,#REF!,22,FALSE),)</f>
        <v>0</v>
      </c>
      <c r="W12" s="8">
        <f>IFERROR(VLOOKUP($A12,#REF!,23,FALSE),)</f>
        <v>0</v>
      </c>
      <c r="X12" s="8">
        <f>IFERROR(VLOOKUP($A12,#REF!,24,FALSE),)</f>
        <v>0</v>
      </c>
      <c r="Y12" s="8">
        <f>IFERROR(VLOOKUP($A12,#REF!,25,FALSE),)</f>
        <v>0</v>
      </c>
      <c r="Z12" s="8">
        <f>IFERROR(VLOOKUP($A12,#REF!,26,FALSE),)</f>
        <v>0</v>
      </c>
      <c r="AA12" s="8">
        <f>IFERROR(VLOOKUP($A12,#REF!,27,FALSE),)</f>
        <v>0</v>
      </c>
      <c r="AB12" s="8">
        <f>IFERROR(VLOOKUP($A12,#REF!,28,FALSE),)</f>
        <v>0</v>
      </c>
    </row>
    <row r="13" spans="1:28" x14ac:dyDescent="0.2">
      <c r="A13" s="8">
        <f>Data!A605</f>
        <v>0</v>
      </c>
      <c r="B13" s="9">
        <f>IFERROR(VLOOKUP($A13,#REF!,34,FALSE),)</f>
        <v>0</v>
      </c>
      <c r="C13" s="9">
        <f>IFERROR(VLOOKUP($A13,#REF!,2,FALSE),)</f>
        <v>0</v>
      </c>
      <c r="D13" s="9">
        <f>IFERROR(VLOOKUP($A13,#REF!,3,FALSE),)</f>
        <v>0</v>
      </c>
      <c r="E13" s="9">
        <f>IFERROR(VLOOKUP($A13,#REF!,4,FALSE),)</f>
        <v>0</v>
      </c>
      <c r="F13" s="9">
        <f>IFERROR(VLOOKUP($A13,#REF!,6,FALSE),)</f>
        <v>0</v>
      </c>
      <c r="G13" s="9">
        <f>IFERROR(VLOOKUP($A13,#REF!,7,FALSE),)</f>
        <v>0</v>
      </c>
      <c r="H13" s="8">
        <f>IFERROR(VLOOKUP($A13,#REF!,8,FALSE),)</f>
        <v>0</v>
      </c>
      <c r="I13" s="8">
        <f>IFERROR(VLOOKUP($A13,#REF!,9,FALSE),)</f>
        <v>0</v>
      </c>
      <c r="J13" s="8">
        <f>IFERROR(VLOOKUP($A13,#REF!,10,FALSE),)</f>
        <v>0</v>
      </c>
      <c r="K13" s="8">
        <f>IFERROR(VLOOKUP($A13,#REF!,11,FALSE),)</f>
        <v>0</v>
      </c>
      <c r="L13" s="8">
        <f>IFERROR(VLOOKUP($A13,#REF!,12,FALSE),)</f>
        <v>0</v>
      </c>
      <c r="M13" s="8">
        <f>IFERROR(VLOOKUP($A13,#REF!,13,FALSE),)</f>
        <v>0</v>
      </c>
      <c r="N13" s="8">
        <f>IFERROR(VLOOKUP($A13,#REF!,14,FALSE),)</f>
        <v>0</v>
      </c>
      <c r="O13" s="8">
        <f>IFERROR(VLOOKUP($A13,#REF!,15,FALSE),)</f>
        <v>0</v>
      </c>
      <c r="P13" s="8">
        <f>IFERROR(VLOOKUP($A13,#REF!,16,FALSE),)</f>
        <v>0</v>
      </c>
      <c r="Q13" s="8">
        <f>IFERROR(VLOOKUP($A13,#REF!,17,FALSE),)</f>
        <v>0</v>
      </c>
      <c r="R13" s="8">
        <f>IFERROR(VLOOKUP($A13,#REF!,18,FALSE),)</f>
        <v>0</v>
      </c>
      <c r="S13" s="8">
        <f>IFERROR(VLOOKUP($A13,#REF!,19,FALSE),)</f>
        <v>0</v>
      </c>
      <c r="T13" s="8">
        <f>IFERROR(VLOOKUP($A13,#REF!,20,FALSE),)</f>
        <v>0</v>
      </c>
      <c r="U13" s="8">
        <f>IFERROR(VLOOKUP($A13,#REF!,21,FALSE),)</f>
        <v>0</v>
      </c>
      <c r="V13" s="8">
        <f>IFERROR(VLOOKUP($A13,#REF!,22,FALSE),)</f>
        <v>0</v>
      </c>
      <c r="W13" s="8">
        <f>IFERROR(VLOOKUP($A13,#REF!,23,FALSE),)</f>
        <v>0</v>
      </c>
      <c r="X13" s="8">
        <f>IFERROR(VLOOKUP($A13,#REF!,24,FALSE),)</f>
        <v>0</v>
      </c>
      <c r="Y13" s="8">
        <f>IFERROR(VLOOKUP($A13,#REF!,25,FALSE),)</f>
        <v>0</v>
      </c>
      <c r="Z13" s="8">
        <f>IFERROR(VLOOKUP($A13,#REF!,26,FALSE),)</f>
        <v>0</v>
      </c>
      <c r="AA13" s="8">
        <f>IFERROR(VLOOKUP($A13,#REF!,27,FALSE),)</f>
        <v>0</v>
      </c>
      <c r="AB13" s="8">
        <f>IFERROR(VLOOKUP($A13,#REF!,28,FALSE),)</f>
        <v>0</v>
      </c>
    </row>
    <row r="14" spans="1:28" x14ac:dyDescent="0.2">
      <c r="A14" s="10"/>
    </row>
    <row r="17" spans="21:21" x14ac:dyDescent="0.2">
      <c r="U17" s="1"/>
    </row>
    <row r="18" spans="21:21" x14ac:dyDescent="0.2">
      <c r="U18" s="23"/>
    </row>
    <row r="19" spans="21:21" x14ac:dyDescent="0.2">
      <c r="U19" s="23"/>
    </row>
  </sheetData>
  <pageMargins left="0.7" right="0.7" top="0.75" bottom="0.75" header="0.3" footer="0.3"/>
  <pageSetup scale="87" orientation="landscape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0B414-D554-42FD-AEAA-740BA1B8F17E}">
  <sheetPr>
    <tabColor rgb="FFF37388"/>
    <pageSetUpPr fitToPage="1"/>
  </sheetPr>
  <dimension ref="A1:AB19"/>
  <sheetViews>
    <sheetView workbookViewId="0"/>
  </sheetViews>
  <sheetFormatPr defaultColWidth="9.14453125" defaultRowHeight="15" x14ac:dyDescent="0.2"/>
  <cols>
    <col min="1" max="5" width="8.47265625" customWidth="1"/>
    <col min="6" max="6" width="11.703125" bestFit="1" customWidth="1"/>
    <col min="7" max="7" width="16.6796875" bestFit="1" customWidth="1"/>
    <col min="8" max="8" width="12.23828125" bestFit="1" customWidth="1"/>
    <col min="9" max="11" width="10.22265625" customWidth="1"/>
    <col min="12" max="12" width="9.01171875" customWidth="1"/>
    <col min="13" max="15" width="10.22265625" customWidth="1"/>
    <col min="16" max="16" width="9.01171875" customWidth="1"/>
    <col min="17" max="17" width="9.68359375" customWidth="1"/>
    <col min="18" max="20" width="10.22265625" customWidth="1"/>
    <col min="21" max="21" width="9.68359375" customWidth="1"/>
    <col min="22" max="24" width="10.22265625" customWidth="1"/>
    <col min="25" max="25" width="9.01171875" customWidth="1"/>
    <col min="26" max="28" width="10.22265625" customWidth="1"/>
  </cols>
  <sheetData>
    <row r="1" spans="1:28" ht="19.5" thickBot="1" x14ac:dyDescent="0.3">
      <c r="A1" s="7">
        <f>E4</f>
        <v>0</v>
      </c>
      <c r="B1" s="6"/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0.35499999999999998</v>
      </c>
      <c r="C3" s="12"/>
      <c r="D3" s="14"/>
      <c r="E3" s="12"/>
      <c r="F3" s="12"/>
      <c r="G3" s="12"/>
      <c r="H3" s="11">
        <f>'Rain Totals'!H8</f>
        <v>0.08</v>
      </c>
      <c r="I3" s="11">
        <f>'Rain Totals'!I8</f>
        <v>0</v>
      </c>
      <c r="J3" s="11">
        <f>'Rain Totals'!J8</f>
        <v>7.0000000000000007E-2</v>
      </c>
      <c r="K3" s="11">
        <f>'Rain Totals'!K8</f>
        <v>0.16999999999999998</v>
      </c>
      <c r="L3" s="11">
        <f>'Rain Totals'!L8</f>
        <v>3.5000000000000003E-2</v>
      </c>
      <c r="M3" s="11">
        <f>'Rain Totals'!M8</f>
        <v>0</v>
      </c>
      <c r="N3" s="11">
        <f>'Rain Totals'!N8</f>
        <v>0</v>
      </c>
      <c r="O3" s="11">
        <f>'Rain Totals'!O8</f>
        <v>0</v>
      </c>
      <c r="P3" s="11">
        <f>'Rain Totals'!P8</f>
        <v>0</v>
      </c>
      <c r="Q3" s="11">
        <f>'Rain Totals'!Q8</f>
        <v>0</v>
      </c>
      <c r="R3" s="11">
        <f>'Rain Totals'!R8</f>
        <v>0</v>
      </c>
      <c r="S3" s="11">
        <f>'Rain Totals'!S8</f>
        <v>0</v>
      </c>
      <c r="T3" s="11">
        <f>'Rain Totals'!T8</f>
        <v>0</v>
      </c>
      <c r="U3" s="11">
        <f>'Rain Totals'!U8</f>
        <v>0</v>
      </c>
      <c r="V3" s="11">
        <f>'Rain Totals'!V8</f>
        <v>0</v>
      </c>
      <c r="W3" s="11">
        <f>'Rain Totals'!W8</f>
        <v>0</v>
      </c>
      <c r="X3" s="11">
        <f>'Rain Totals'!X8</f>
        <v>0</v>
      </c>
      <c r="Y3" s="11">
        <f>'Rain Totals'!Y8</f>
        <v>0</v>
      </c>
      <c r="Z3" s="11">
        <f>'Rain Totals'!Z8</f>
        <v>0</v>
      </c>
      <c r="AA3" s="11">
        <f>'Rain Totals'!AA8</f>
        <v>0</v>
      </c>
      <c r="AB3" s="11">
        <f>'Rain Totals'!AB8</f>
        <v>0</v>
      </c>
    </row>
    <row r="4" spans="1:28" x14ac:dyDescent="0.2">
      <c r="A4" s="8" t="str">
        <f>Data!A606</f>
        <v>.ET 60</v>
      </c>
      <c r="B4" s="9">
        <f>IFERROR(VLOOKUP($A4,#REF!,34,FALSE),)</f>
        <v>0</v>
      </c>
      <c r="C4" s="9">
        <f>IFERROR(VLOOKUP($A4,#REF!,2,FALSE),)</f>
        <v>0</v>
      </c>
      <c r="D4" s="9">
        <f>IFERROR(VLOOKUP($A4,#REF!,3,FALSE),)</f>
        <v>0</v>
      </c>
      <c r="E4" s="9">
        <f>IFERROR(VLOOKUP($A4,#REF!,4,FALSE),)</f>
        <v>0</v>
      </c>
      <c r="F4" s="9">
        <f>IFERROR(VLOOKUP($A4,#REF!,6,FALSE),)</f>
        <v>0</v>
      </c>
      <c r="G4" s="9">
        <f>IFERROR(VLOOKUP($A4,#REF!,7,FALSE),)</f>
        <v>0</v>
      </c>
      <c r="H4" s="8">
        <f>IFERROR(VLOOKUP($A4,#REF!,8,FALSE),)</f>
        <v>0</v>
      </c>
      <c r="I4" s="8">
        <f>IFERROR(VLOOKUP($A4,#REF!,9,FALSE),)</f>
        <v>0</v>
      </c>
      <c r="J4" s="8">
        <f>IFERROR(VLOOKUP($A4,#REF!,10,FALSE),)</f>
        <v>0</v>
      </c>
      <c r="K4" s="8">
        <f>IFERROR(VLOOKUP($A4,#REF!,11,FALSE),)</f>
        <v>0</v>
      </c>
      <c r="L4" s="8">
        <f>IFERROR(VLOOKUP($A4,#REF!,12,FALSE),)</f>
        <v>0</v>
      </c>
      <c r="M4" s="8">
        <f>IFERROR(VLOOKUP($A4,#REF!,13,FALSE),)</f>
        <v>0</v>
      </c>
      <c r="N4" s="8">
        <f>IFERROR(VLOOKUP($A4,#REF!,14,FALSE),)</f>
        <v>0</v>
      </c>
      <c r="O4" s="8">
        <f>IFERROR(VLOOKUP($A4,#REF!,15,FALSE),)</f>
        <v>0</v>
      </c>
      <c r="P4" s="8">
        <f>IFERROR(VLOOKUP($A4,#REF!,16,FALSE),)</f>
        <v>0</v>
      </c>
      <c r="Q4" s="8">
        <f>IFERROR(VLOOKUP($A4,#REF!,17,FALSE),)</f>
        <v>0</v>
      </c>
      <c r="R4" s="8">
        <f>IFERROR(VLOOKUP($A4,#REF!,18,FALSE),)</f>
        <v>0</v>
      </c>
      <c r="S4" s="8">
        <f>IFERROR(VLOOKUP($A4,#REF!,19,FALSE),)</f>
        <v>0</v>
      </c>
      <c r="T4" s="8">
        <f>IFERROR(VLOOKUP($A4,#REF!,20,FALSE),)</f>
        <v>0</v>
      </c>
      <c r="U4" s="8">
        <f>IFERROR(VLOOKUP($A4,#REF!,21,FALSE),)</f>
        <v>0</v>
      </c>
      <c r="V4" s="8">
        <f>IFERROR(VLOOKUP($A4,#REF!,22,FALSE),)</f>
        <v>0</v>
      </c>
      <c r="W4" s="8">
        <f>IFERROR(VLOOKUP($A4,#REF!,23,FALSE),)</f>
        <v>0</v>
      </c>
      <c r="X4" s="8">
        <f>IFERROR(VLOOKUP($A4,#REF!,24,FALSE),)</f>
        <v>0</v>
      </c>
      <c r="Y4" s="8">
        <f>IFERROR(VLOOKUP($A4,#REF!,25,FALSE),)</f>
        <v>0</v>
      </c>
      <c r="Z4" s="8">
        <f>IFERROR(VLOOKUP($A4,#REF!,26,FALSE),)</f>
        <v>0</v>
      </c>
      <c r="AA4" s="8">
        <f>IFERROR(VLOOKUP($A4,#REF!,27,FALSE),)</f>
        <v>0</v>
      </c>
      <c r="AB4" s="8">
        <f>IFERROR(VLOOKUP($A4,#REF!,28,FALSE),)</f>
        <v>0</v>
      </c>
    </row>
    <row r="5" spans="1:28" x14ac:dyDescent="0.2">
      <c r="A5" s="8">
        <f>Data!A607</f>
        <v>0</v>
      </c>
      <c r="B5" s="9">
        <f>IFERROR(VLOOKUP($A5,#REF!,34,FALSE),)</f>
        <v>0</v>
      </c>
      <c r="C5" s="9">
        <f>IFERROR(VLOOKUP($A5,#REF!,2,FALSE),)</f>
        <v>0</v>
      </c>
      <c r="D5" s="9">
        <f>IFERROR(VLOOKUP($A5,#REF!,3,FALSE),)</f>
        <v>0</v>
      </c>
      <c r="E5" s="9">
        <f>IFERROR(VLOOKUP($A5,#REF!,4,FALSE),)</f>
        <v>0</v>
      </c>
      <c r="F5" s="9">
        <f>IFERROR(VLOOKUP($A5,#REF!,6,FALSE),)</f>
        <v>0</v>
      </c>
      <c r="G5" s="9">
        <f>IFERROR(VLOOKUP($A5,#REF!,7,FALSE),)</f>
        <v>0</v>
      </c>
      <c r="H5" s="8">
        <f>IFERROR(VLOOKUP($A5,#REF!,8,FALSE),)</f>
        <v>0</v>
      </c>
      <c r="I5" s="8">
        <f>IFERROR(VLOOKUP($A5,#REF!,9,FALSE),)</f>
        <v>0</v>
      </c>
      <c r="J5" s="8">
        <f>IFERROR(VLOOKUP($A5,#REF!,10,FALSE),)</f>
        <v>0</v>
      </c>
      <c r="K5" s="8">
        <f>IFERROR(VLOOKUP($A5,#REF!,11,FALSE),)</f>
        <v>0</v>
      </c>
      <c r="L5" s="8">
        <f>IFERROR(VLOOKUP($A5,#REF!,12,FALSE),)</f>
        <v>0</v>
      </c>
      <c r="M5" s="8">
        <f>IFERROR(VLOOKUP($A5,#REF!,13,FALSE),)</f>
        <v>0</v>
      </c>
      <c r="N5" s="8">
        <f>IFERROR(VLOOKUP($A5,#REF!,14,FALSE),)</f>
        <v>0</v>
      </c>
      <c r="O5" s="8">
        <f>IFERROR(VLOOKUP($A5,#REF!,15,FALSE),)</f>
        <v>0</v>
      </c>
      <c r="P5" s="8">
        <f>IFERROR(VLOOKUP($A5,#REF!,16,FALSE),)</f>
        <v>0</v>
      </c>
      <c r="Q5" s="8">
        <f>IFERROR(VLOOKUP($A5,#REF!,17,FALSE),)</f>
        <v>0</v>
      </c>
      <c r="R5" s="8">
        <f>IFERROR(VLOOKUP($A5,#REF!,18,FALSE),)</f>
        <v>0</v>
      </c>
      <c r="S5" s="8">
        <f>IFERROR(VLOOKUP($A5,#REF!,19,FALSE),)</f>
        <v>0</v>
      </c>
      <c r="T5" s="8">
        <f>IFERROR(VLOOKUP($A5,#REF!,20,FALSE),)</f>
        <v>0</v>
      </c>
      <c r="U5" s="8">
        <f>IFERROR(VLOOKUP($A5,#REF!,21,FALSE),)</f>
        <v>0</v>
      </c>
      <c r="V5" s="8">
        <f>IFERROR(VLOOKUP($A5,#REF!,22,FALSE),)</f>
        <v>0</v>
      </c>
      <c r="W5" s="8">
        <f>IFERROR(VLOOKUP($A5,#REF!,23,FALSE),)</f>
        <v>0</v>
      </c>
      <c r="X5" s="8">
        <f>IFERROR(VLOOKUP($A5,#REF!,24,FALSE),)</f>
        <v>0</v>
      </c>
      <c r="Y5" s="8">
        <f>IFERROR(VLOOKUP($A5,#REF!,25,FALSE),)</f>
        <v>0</v>
      </c>
      <c r="Z5" s="8">
        <f>IFERROR(VLOOKUP($A5,#REF!,26,FALSE),)</f>
        <v>0</v>
      </c>
      <c r="AA5" s="8">
        <f>IFERROR(VLOOKUP($A5,#REF!,27,FALSE),)</f>
        <v>0</v>
      </c>
      <c r="AB5" s="8">
        <f>IFERROR(VLOOKUP($A5,#REF!,28,FALSE),)</f>
        <v>0</v>
      </c>
    </row>
    <row r="6" spans="1:28" x14ac:dyDescent="0.2">
      <c r="A6" s="8">
        <f>Data!A608</f>
        <v>0</v>
      </c>
      <c r="B6" s="9">
        <f>IFERROR(VLOOKUP($A6,#REF!,34,FALSE),)</f>
        <v>0</v>
      </c>
      <c r="C6" s="9">
        <f>IFERROR(VLOOKUP($A6,#REF!,2,FALSE),)</f>
        <v>0</v>
      </c>
      <c r="D6" s="9">
        <f>IFERROR(VLOOKUP($A6,#REF!,3,FALSE),)</f>
        <v>0</v>
      </c>
      <c r="E6" s="9">
        <f>IFERROR(VLOOKUP($A6,#REF!,4,FALSE),)</f>
        <v>0</v>
      </c>
      <c r="F6" s="9">
        <f>IFERROR(VLOOKUP($A6,#REF!,6,FALSE),)</f>
        <v>0</v>
      </c>
      <c r="G6" s="9">
        <f>IFERROR(VLOOKUP($A6,#REF!,7,FALSE),)</f>
        <v>0</v>
      </c>
      <c r="H6" s="8">
        <f>IFERROR(VLOOKUP($A6,#REF!,8,FALSE),)</f>
        <v>0</v>
      </c>
      <c r="I6" s="8">
        <f>IFERROR(VLOOKUP($A6,#REF!,9,FALSE),)</f>
        <v>0</v>
      </c>
      <c r="J6" s="8">
        <f>IFERROR(VLOOKUP($A6,#REF!,10,FALSE),)</f>
        <v>0</v>
      </c>
      <c r="K6" s="8">
        <f>IFERROR(VLOOKUP($A6,#REF!,11,FALSE),)</f>
        <v>0</v>
      </c>
      <c r="L6" s="8">
        <f>IFERROR(VLOOKUP($A6,#REF!,12,FALSE),)</f>
        <v>0</v>
      </c>
      <c r="M6" s="8">
        <f>IFERROR(VLOOKUP($A6,#REF!,13,FALSE),)</f>
        <v>0</v>
      </c>
      <c r="N6" s="8">
        <f>IFERROR(VLOOKUP($A6,#REF!,14,FALSE),)</f>
        <v>0</v>
      </c>
      <c r="O6" s="8">
        <f>IFERROR(VLOOKUP($A6,#REF!,15,FALSE),)</f>
        <v>0</v>
      </c>
      <c r="P6" s="8">
        <f>IFERROR(VLOOKUP($A6,#REF!,16,FALSE),)</f>
        <v>0</v>
      </c>
      <c r="Q6" s="8">
        <f>IFERROR(VLOOKUP($A6,#REF!,17,FALSE),)</f>
        <v>0</v>
      </c>
      <c r="R6" s="8">
        <f>IFERROR(VLOOKUP($A6,#REF!,18,FALSE),)</f>
        <v>0</v>
      </c>
      <c r="S6" s="8">
        <f>IFERROR(VLOOKUP($A6,#REF!,19,FALSE),)</f>
        <v>0</v>
      </c>
      <c r="T6" s="8">
        <f>IFERROR(VLOOKUP($A6,#REF!,20,FALSE),)</f>
        <v>0</v>
      </c>
      <c r="U6" s="8">
        <f>IFERROR(VLOOKUP($A6,#REF!,21,FALSE),)</f>
        <v>0</v>
      </c>
      <c r="V6" s="8">
        <f>IFERROR(VLOOKUP($A6,#REF!,22,FALSE),)</f>
        <v>0</v>
      </c>
      <c r="W6" s="8">
        <f>IFERROR(VLOOKUP($A6,#REF!,23,FALSE),)</f>
        <v>0</v>
      </c>
      <c r="X6" s="8">
        <f>IFERROR(VLOOKUP($A6,#REF!,24,FALSE),)</f>
        <v>0</v>
      </c>
      <c r="Y6" s="8">
        <f>IFERROR(VLOOKUP($A6,#REF!,25,FALSE),)</f>
        <v>0</v>
      </c>
      <c r="Z6" s="8">
        <f>IFERROR(VLOOKUP($A6,#REF!,26,FALSE),)</f>
        <v>0</v>
      </c>
      <c r="AA6" s="8">
        <f>IFERROR(VLOOKUP($A6,#REF!,27,FALSE),)</f>
        <v>0</v>
      </c>
      <c r="AB6" s="8">
        <f>IFERROR(VLOOKUP($A6,#REF!,28,FALSE),)</f>
        <v>0</v>
      </c>
    </row>
    <row r="7" spans="1:28" x14ac:dyDescent="0.2">
      <c r="A7" s="8">
        <f>Data!A609</f>
        <v>0</v>
      </c>
      <c r="B7" s="9">
        <f>IFERROR(VLOOKUP($A7,#REF!,34,FALSE),)</f>
        <v>0</v>
      </c>
      <c r="C7" s="9">
        <f>IFERROR(VLOOKUP($A7,#REF!,2,FALSE),)</f>
        <v>0</v>
      </c>
      <c r="D7" s="9">
        <f>IFERROR(VLOOKUP($A7,#REF!,3,FALSE),)</f>
        <v>0</v>
      </c>
      <c r="E7" s="9">
        <f>IFERROR(VLOOKUP($A7,#REF!,4,FALSE),)</f>
        <v>0</v>
      </c>
      <c r="F7" s="9">
        <f>IFERROR(VLOOKUP($A7,#REF!,6,FALSE),)</f>
        <v>0</v>
      </c>
      <c r="G7" s="9">
        <f>IFERROR(VLOOKUP($A7,#REF!,7,FALSE),)</f>
        <v>0</v>
      </c>
      <c r="H7" s="8">
        <f>IFERROR(VLOOKUP($A7,#REF!,8,FALSE),)</f>
        <v>0</v>
      </c>
      <c r="I7" s="8">
        <f>IFERROR(VLOOKUP($A7,#REF!,9,FALSE),)</f>
        <v>0</v>
      </c>
      <c r="J7" s="8">
        <f>IFERROR(VLOOKUP($A7,#REF!,10,FALSE),)</f>
        <v>0</v>
      </c>
      <c r="K7" s="8">
        <f>IFERROR(VLOOKUP($A7,#REF!,11,FALSE),)</f>
        <v>0</v>
      </c>
      <c r="L7" s="8">
        <f>IFERROR(VLOOKUP($A7,#REF!,12,FALSE),)</f>
        <v>0</v>
      </c>
      <c r="M7" s="8">
        <f>IFERROR(VLOOKUP($A7,#REF!,13,FALSE),)</f>
        <v>0</v>
      </c>
      <c r="N7" s="8">
        <f>IFERROR(VLOOKUP($A7,#REF!,14,FALSE),)</f>
        <v>0</v>
      </c>
      <c r="O7" s="8">
        <f>IFERROR(VLOOKUP($A7,#REF!,15,FALSE),)</f>
        <v>0</v>
      </c>
      <c r="P7" s="8">
        <f>IFERROR(VLOOKUP($A7,#REF!,16,FALSE),)</f>
        <v>0</v>
      </c>
      <c r="Q7" s="8">
        <f>IFERROR(VLOOKUP($A7,#REF!,17,FALSE),)</f>
        <v>0</v>
      </c>
      <c r="R7" s="8">
        <f>IFERROR(VLOOKUP($A7,#REF!,18,FALSE),)</f>
        <v>0</v>
      </c>
      <c r="S7" s="8">
        <f>IFERROR(VLOOKUP($A7,#REF!,19,FALSE),)</f>
        <v>0</v>
      </c>
      <c r="T7" s="8">
        <f>IFERROR(VLOOKUP($A7,#REF!,20,FALSE),)</f>
        <v>0</v>
      </c>
      <c r="U7" s="8">
        <f>IFERROR(VLOOKUP($A7,#REF!,21,FALSE),)</f>
        <v>0</v>
      </c>
      <c r="V7" s="8">
        <f>IFERROR(VLOOKUP($A7,#REF!,22,FALSE),)</f>
        <v>0</v>
      </c>
      <c r="W7" s="8">
        <f>IFERROR(VLOOKUP($A7,#REF!,23,FALSE),)</f>
        <v>0</v>
      </c>
      <c r="X7" s="8">
        <f>IFERROR(VLOOKUP($A7,#REF!,24,FALSE),)</f>
        <v>0</v>
      </c>
      <c r="Y7" s="8">
        <f>IFERROR(VLOOKUP($A7,#REF!,25,FALSE),)</f>
        <v>0</v>
      </c>
      <c r="Z7" s="8">
        <f>IFERROR(VLOOKUP($A7,#REF!,26,FALSE),)</f>
        <v>0</v>
      </c>
      <c r="AA7" s="8">
        <f>IFERROR(VLOOKUP($A7,#REF!,27,FALSE),)</f>
        <v>0</v>
      </c>
      <c r="AB7" s="8">
        <f>IFERROR(VLOOKUP($A7,#REF!,28,FALSE),)</f>
        <v>0</v>
      </c>
    </row>
    <row r="8" spans="1:28" x14ac:dyDescent="0.2">
      <c r="A8" s="8">
        <f>Data!A610</f>
        <v>0</v>
      </c>
      <c r="B8" s="9">
        <f>IFERROR(VLOOKUP($A8,#REF!,34,FALSE),)</f>
        <v>0</v>
      </c>
      <c r="C8" s="9">
        <f>IFERROR(VLOOKUP($A8,#REF!,2,FALSE),)</f>
        <v>0</v>
      </c>
      <c r="D8" s="9">
        <f>IFERROR(VLOOKUP($A8,#REF!,3,FALSE),)</f>
        <v>0</v>
      </c>
      <c r="E8" s="9">
        <f>IFERROR(VLOOKUP($A8,#REF!,4,FALSE),)</f>
        <v>0</v>
      </c>
      <c r="F8" s="9">
        <f>IFERROR(VLOOKUP($A8,#REF!,6,FALSE),)</f>
        <v>0</v>
      </c>
      <c r="G8" s="9">
        <f>IFERROR(VLOOKUP($A8,#REF!,7,FALSE),)</f>
        <v>0</v>
      </c>
      <c r="H8" s="8">
        <f>IFERROR(VLOOKUP($A8,#REF!,8,FALSE),)</f>
        <v>0</v>
      </c>
      <c r="I8" s="8">
        <f>IFERROR(VLOOKUP($A8,#REF!,9,FALSE),)</f>
        <v>0</v>
      </c>
      <c r="J8" s="8">
        <f>IFERROR(VLOOKUP($A8,#REF!,10,FALSE),)</f>
        <v>0</v>
      </c>
      <c r="K8" s="8">
        <f>IFERROR(VLOOKUP($A8,#REF!,11,FALSE),)</f>
        <v>0</v>
      </c>
      <c r="L8" s="8">
        <f>IFERROR(VLOOKUP($A8,#REF!,12,FALSE),)</f>
        <v>0</v>
      </c>
      <c r="M8" s="8">
        <f>IFERROR(VLOOKUP($A8,#REF!,13,FALSE),)</f>
        <v>0</v>
      </c>
      <c r="N8" s="8">
        <f>IFERROR(VLOOKUP($A8,#REF!,14,FALSE),)</f>
        <v>0</v>
      </c>
      <c r="O8" s="8">
        <f>IFERROR(VLOOKUP($A8,#REF!,15,FALSE),)</f>
        <v>0</v>
      </c>
      <c r="P8" s="8">
        <f>IFERROR(VLOOKUP($A8,#REF!,16,FALSE),)</f>
        <v>0</v>
      </c>
      <c r="Q8" s="8">
        <f>IFERROR(VLOOKUP($A8,#REF!,17,FALSE),)</f>
        <v>0</v>
      </c>
      <c r="R8" s="8">
        <f>IFERROR(VLOOKUP($A8,#REF!,18,FALSE),)</f>
        <v>0</v>
      </c>
      <c r="S8" s="8">
        <f>IFERROR(VLOOKUP($A8,#REF!,19,FALSE),)</f>
        <v>0</v>
      </c>
      <c r="T8" s="8">
        <f>IFERROR(VLOOKUP($A8,#REF!,20,FALSE),)</f>
        <v>0</v>
      </c>
      <c r="U8" s="8">
        <f>IFERROR(VLOOKUP($A8,#REF!,21,FALSE),)</f>
        <v>0</v>
      </c>
      <c r="V8" s="8">
        <f>IFERROR(VLOOKUP($A8,#REF!,22,FALSE),)</f>
        <v>0</v>
      </c>
      <c r="W8" s="8">
        <f>IFERROR(VLOOKUP($A8,#REF!,23,FALSE),)</f>
        <v>0</v>
      </c>
      <c r="X8" s="8">
        <f>IFERROR(VLOOKUP($A8,#REF!,24,FALSE),)</f>
        <v>0</v>
      </c>
      <c r="Y8" s="8">
        <f>IFERROR(VLOOKUP($A8,#REF!,25,FALSE),)</f>
        <v>0</v>
      </c>
      <c r="Z8" s="8">
        <f>IFERROR(VLOOKUP($A8,#REF!,26,FALSE),)</f>
        <v>0</v>
      </c>
      <c r="AA8" s="8">
        <f>IFERROR(VLOOKUP($A8,#REF!,27,FALSE),)</f>
        <v>0</v>
      </c>
      <c r="AB8" s="8">
        <f>IFERROR(VLOOKUP($A8,#REF!,28,FALSE),)</f>
        <v>0</v>
      </c>
    </row>
    <row r="9" spans="1:28" x14ac:dyDescent="0.2">
      <c r="A9" s="8">
        <f>Data!A611</f>
        <v>0</v>
      </c>
      <c r="B9" s="9">
        <f>IFERROR(VLOOKUP($A9,#REF!,34,FALSE),)</f>
        <v>0</v>
      </c>
      <c r="C9" s="9">
        <f>IFERROR(VLOOKUP($A9,#REF!,2,FALSE),)</f>
        <v>0</v>
      </c>
      <c r="D9" s="9">
        <f>IFERROR(VLOOKUP($A9,#REF!,3,FALSE),)</f>
        <v>0</v>
      </c>
      <c r="E9" s="9">
        <f>IFERROR(VLOOKUP($A9,#REF!,4,FALSE),)</f>
        <v>0</v>
      </c>
      <c r="F9" s="9">
        <f>IFERROR(VLOOKUP($A9,#REF!,6,FALSE),)</f>
        <v>0</v>
      </c>
      <c r="G9" s="9">
        <f>IFERROR(VLOOKUP($A9,#REF!,7,FALSE),)</f>
        <v>0</v>
      </c>
      <c r="H9" s="8">
        <f>IFERROR(VLOOKUP($A9,#REF!,8,FALSE),)</f>
        <v>0</v>
      </c>
      <c r="I9" s="8">
        <f>IFERROR(VLOOKUP($A9,#REF!,9,FALSE),)</f>
        <v>0</v>
      </c>
      <c r="J9" s="8">
        <f>IFERROR(VLOOKUP($A9,#REF!,10,FALSE),)</f>
        <v>0</v>
      </c>
      <c r="K9" s="8">
        <f>IFERROR(VLOOKUP($A9,#REF!,11,FALSE),)</f>
        <v>0</v>
      </c>
      <c r="L9" s="8">
        <f>IFERROR(VLOOKUP($A9,#REF!,12,FALSE),)</f>
        <v>0</v>
      </c>
      <c r="M9" s="8">
        <f>IFERROR(VLOOKUP($A9,#REF!,13,FALSE),)</f>
        <v>0</v>
      </c>
      <c r="N9" s="8">
        <f>IFERROR(VLOOKUP($A9,#REF!,14,FALSE),)</f>
        <v>0</v>
      </c>
      <c r="O9" s="8">
        <f>IFERROR(VLOOKUP($A9,#REF!,15,FALSE),)</f>
        <v>0</v>
      </c>
      <c r="P9" s="8">
        <f>IFERROR(VLOOKUP($A9,#REF!,16,FALSE),)</f>
        <v>0</v>
      </c>
      <c r="Q9" s="8">
        <f>IFERROR(VLOOKUP($A9,#REF!,17,FALSE),)</f>
        <v>0</v>
      </c>
      <c r="R9" s="8">
        <f>IFERROR(VLOOKUP($A9,#REF!,18,FALSE),)</f>
        <v>0</v>
      </c>
      <c r="S9" s="8">
        <f>IFERROR(VLOOKUP($A9,#REF!,19,FALSE),)</f>
        <v>0</v>
      </c>
      <c r="T9" s="8">
        <f>IFERROR(VLOOKUP($A9,#REF!,20,FALSE),)</f>
        <v>0</v>
      </c>
      <c r="U9" s="8">
        <f>IFERROR(VLOOKUP($A9,#REF!,21,FALSE),)</f>
        <v>0</v>
      </c>
      <c r="V9" s="8">
        <f>IFERROR(VLOOKUP($A9,#REF!,22,FALSE),)</f>
        <v>0</v>
      </c>
      <c r="W9" s="8">
        <f>IFERROR(VLOOKUP($A9,#REF!,23,FALSE),)</f>
        <v>0</v>
      </c>
      <c r="X9" s="8">
        <f>IFERROR(VLOOKUP($A9,#REF!,24,FALSE),)</f>
        <v>0</v>
      </c>
      <c r="Y9" s="8">
        <f>IFERROR(VLOOKUP($A9,#REF!,25,FALSE),)</f>
        <v>0</v>
      </c>
      <c r="Z9" s="8">
        <f>IFERROR(VLOOKUP($A9,#REF!,26,FALSE),)</f>
        <v>0</v>
      </c>
      <c r="AA9" s="8">
        <f>IFERROR(VLOOKUP($A9,#REF!,27,FALSE),)</f>
        <v>0</v>
      </c>
      <c r="AB9" s="8">
        <f>IFERROR(VLOOKUP($A9,#REF!,28,FALSE),)</f>
        <v>0</v>
      </c>
    </row>
    <row r="10" spans="1:28" x14ac:dyDescent="0.2">
      <c r="A10" s="8">
        <f>Data!A612</f>
        <v>0</v>
      </c>
      <c r="B10" s="9">
        <f>IFERROR(VLOOKUP($A10,#REF!,34,FALSE),)</f>
        <v>0</v>
      </c>
      <c r="C10" s="9">
        <f>IFERROR(VLOOKUP($A10,#REF!,2,FALSE),)</f>
        <v>0</v>
      </c>
      <c r="D10" s="9">
        <f>IFERROR(VLOOKUP($A10,#REF!,3,FALSE),)</f>
        <v>0</v>
      </c>
      <c r="E10" s="9">
        <f>IFERROR(VLOOKUP($A10,#REF!,4,FALSE),)</f>
        <v>0</v>
      </c>
      <c r="F10" s="9">
        <f>IFERROR(VLOOKUP($A10,#REF!,6,FALSE),)</f>
        <v>0</v>
      </c>
      <c r="G10" s="9">
        <f>IFERROR(VLOOKUP($A10,#REF!,7,FALSE),)</f>
        <v>0</v>
      </c>
      <c r="H10" s="8">
        <f>IFERROR(VLOOKUP($A10,#REF!,8,FALSE),)</f>
        <v>0</v>
      </c>
      <c r="I10" s="8">
        <f>IFERROR(VLOOKUP($A10,#REF!,9,FALSE),)</f>
        <v>0</v>
      </c>
      <c r="J10" s="8">
        <f>IFERROR(VLOOKUP($A10,#REF!,10,FALSE),)</f>
        <v>0</v>
      </c>
      <c r="K10" s="8">
        <f>IFERROR(VLOOKUP($A10,#REF!,11,FALSE),)</f>
        <v>0</v>
      </c>
      <c r="L10" s="8">
        <f>IFERROR(VLOOKUP($A10,#REF!,12,FALSE),)</f>
        <v>0</v>
      </c>
      <c r="M10" s="8">
        <f>IFERROR(VLOOKUP($A10,#REF!,13,FALSE),)</f>
        <v>0</v>
      </c>
      <c r="N10" s="8">
        <f>IFERROR(VLOOKUP($A10,#REF!,14,FALSE),)</f>
        <v>0</v>
      </c>
      <c r="O10" s="8">
        <f>IFERROR(VLOOKUP($A10,#REF!,15,FALSE),)</f>
        <v>0</v>
      </c>
      <c r="P10" s="8">
        <f>IFERROR(VLOOKUP($A10,#REF!,16,FALSE),)</f>
        <v>0</v>
      </c>
      <c r="Q10" s="8">
        <f>IFERROR(VLOOKUP($A10,#REF!,17,FALSE),)</f>
        <v>0</v>
      </c>
      <c r="R10" s="8">
        <f>IFERROR(VLOOKUP($A10,#REF!,18,FALSE),)</f>
        <v>0</v>
      </c>
      <c r="S10" s="8">
        <f>IFERROR(VLOOKUP($A10,#REF!,19,FALSE),)</f>
        <v>0</v>
      </c>
      <c r="T10" s="8">
        <f>IFERROR(VLOOKUP($A10,#REF!,20,FALSE),)</f>
        <v>0</v>
      </c>
      <c r="U10" s="8">
        <f>IFERROR(VLOOKUP($A10,#REF!,21,FALSE),)</f>
        <v>0</v>
      </c>
      <c r="V10" s="8">
        <f>IFERROR(VLOOKUP($A10,#REF!,22,FALSE),)</f>
        <v>0</v>
      </c>
      <c r="W10" s="8">
        <f>IFERROR(VLOOKUP($A10,#REF!,23,FALSE),)</f>
        <v>0</v>
      </c>
      <c r="X10" s="8">
        <f>IFERROR(VLOOKUP($A10,#REF!,24,FALSE),)</f>
        <v>0</v>
      </c>
      <c r="Y10" s="8">
        <f>IFERROR(VLOOKUP($A10,#REF!,25,FALSE),)</f>
        <v>0</v>
      </c>
      <c r="Z10" s="8">
        <f>IFERROR(VLOOKUP($A10,#REF!,26,FALSE),)</f>
        <v>0</v>
      </c>
      <c r="AA10" s="8">
        <f>IFERROR(VLOOKUP($A10,#REF!,27,FALSE),)</f>
        <v>0</v>
      </c>
      <c r="AB10" s="8">
        <f>IFERROR(VLOOKUP($A10,#REF!,28,FALSE),)</f>
        <v>0</v>
      </c>
    </row>
    <row r="11" spans="1:28" x14ac:dyDescent="0.2">
      <c r="A11" s="8">
        <f>Data!A613</f>
        <v>0</v>
      </c>
      <c r="B11" s="9">
        <f>IFERROR(VLOOKUP($A11,#REF!,34,FALSE),)</f>
        <v>0</v>
      </c>
      <c r="C11" s="9">
        <f>IFERROR(VLOOKUP($A11,#REF!,2,FALSE),)</f>
        <v>0</v>
      </c>
      <c r="D11" s="9">
        <f>IFERROR(VLOOKUP($A11,#REF!,3,FALSE),)</f>
        <v>0</v>
      </c>
      <c r="E11" s="9">
        <f>IFERROR(VLOOKUP($A11,#REF!,4,FALSE),)</f>
        <v>0</v>
      </c>
      <c r="F11" s="9">
        <f>IFERROR(VLOOKUP($A11,#REF!,6,FALSE),)</f>
        <v>0</v>
      </c>
      <c r="G11" s="9">
        <f>IFERROR(VLOOKUP($A11,#REF!,7,FALSE),)</f>
        <v>0</v>
      </c>
      <c r="H11" s="8">
        <f>IFERROR(VLOOKUP($A11,#REF!,8,FALSE),)</f>
        <v>0</v>
      </c>
      <c r="I11" s="8">
        <f>IFERROR(VLOOKUP($A11,#REF!,9,FALSE),)</f>
        <v>0</v>
      </c>
      <c r="J11" s="8">
        <f>IFERROR(VLOOKUP($A11,#REF!,10,FALSE),)</f>
        <v>0</v>
      </c>
      <c r="K11" s="8">
        <f>IFERROR(VLOOKUP($A11,#REF!,11,FALSE),)</f>
        <v>0</v>
      </c>
      <c r="L11" s="8">
        <f>IFERROR(VLOOKUP($A11,#REF!,12,FALSE),)</f>
        <v>0</v>
      </c>
      <c r="M11" s="8">
        <f>IFERROR(VLOOKUP($A11,#REF!,13,FALSE),)</f>
        <v>0</v>
      </c>
      <c r="N11" s="8">
        <f>IFERROR(VLOOKUP($A11,#REF!,14,FALSE),)</f>
        <v>0</v>
      </c>
      <c r="O11" s="8">
        <f>IFERROR(VLOOKUP($A11,#REF!,15,FALSE),)</f>
        <v>0</v>
      </c>
      <c r="P11" s="8">
        <f>IFERROR(VLOOKUP($A11,#REF!,16,FALSE),)</f>
        <v>0</v>
      </c>
      <c r="Q11" s="8">
        <f>IFERROR(VLOOKUP($A11,#REF!,17,FALSE),)</f>
        <v>0</v>
      </c>
      <c r="R11" s="8">
        <f>IFERROR(VLOOKUP($A11,#REF!,18,FALSE),)</f>
        <v>0</v>
      </c>
      <c r="S11" s="8">
        <f>IFERROR(VLOOKUP($A11,#REF!,19,FALSE),)</f>
        <v>0</v>
      </c>
      <c r="T11" s="8">
        <f>IFERROR(VLOOKUP($A11,#REF!,20,FALSE),)</f>
        <v>0</v>
      </c>
      <c r="U11" s="8">
        <f>IFERROR(VLOOKUP($A11,#REF!,21,FALSE),)</f>
        <v>0</v>
      </c>
      <c r="V11" s="8">
        <f>IFERROR(VLOOKUP($A11,#REF!,22,FALSE),)</f>
        <v>0</v>
      </c>
      <c r="W11" s="8">
        <f>IFERROR(VLOOKUP($A11,#REF!,23,FALSE),)</f>
        <v>0</v>
      </c>
      <c r="X11" s="8">
        <f>IFERROR(VLOOKUP($A11,#REF!,24,FALSE),)</f>
        <v>0</v>
      </c>
      <c r="Y11" s="8">
        <f>IFERROR(VLOOKUP($A11,#REF!,25,FALSE),)</f>
        <v>0</v>
      </c>
      <c r="Z11" s="8">
        <f>IFERROR(VLOOKUP($A11,#REF!,26,FALSE),)</f>
        <v>0</v>
      </c>
      <c r="AA11" s="8">
        <f>IFERROR(VLOOKUP($A11,#REF!,27,FALSE),)</f>
        <v>0</v>
      </c>
      <c r="AB11" s="8">
        <f>IFERROR(VLOOKUP($A11,#REF!,28,FALSE),)</f>
        <v>0</v>
      </c>
    </row>
    <row r="12" spans="1:28" x14ac:dyDescent="0.2">
      <c r="A12" s="8">
        <f>Data!A614</f>
        <v>0</v>
      </c>
      <c r="B12" s="9">
        <f>IFERROR(VLOOKUP($A12,#REF!,34,FALSE),)</f>
        <v>0</v>
      </c>
      <c r="C12" s="9">
        <f>IFERROR(VLOOKUP($A12,#REF!,2,FALSE),)</f>
        <v>0</v>
      </c>
      <c r="D12" s="9">
        <f>IFERROR(VLOOKUP($A12,#REF!,3,FALSE),)</f>
        <v>0</v>
      </c>
      <c r="E12" s="9">
        <f>IFERROR(VLOOKUP($A12,#REF!,4,FALSE),)</f>
        <v>0</v>
      </c>
      <c r="F12" s="9">
        <f>IFERROR(VLOOKUP($A12,#REF!,6,FALSE),)</f>
        <v>0</v>
      </c>
      <c r="G12" s="9">
        <f>IFERROR(VLOOKUP($A12,#REF!,7,FALSE),)</f>
        <v>0</v>
      </c>
      <c r="H12" s="8">
        <f>IFERROR(VLOOKUP($A12,#REF!,8,FALSE),)</f>
        <v>0</v>
      </c>
      <c r="I12" s="8">
        <f>IFERROR(VLOOKUP($A12,#REF!,9,FALSE),)</f>
        <v>0</v>
      </c>
      <c r="J12" s="8">
        <f>IFERROR(VLOOKUP($A12,#REF!,10,FALSE),)</f>
        <v>0</v>
      </c>
      <c r="K12" s="8">
        <f>IFERROR(VLOOKUP($A12,#REF!,11,FALSE),)</f>
        <v>0</v>
      </c>
      <c r="L12" s="8">
        <f>IFERROR(VLOOKUP($A12,#REF!,12,FALSE),)</f>
        <v>0</v>
      </c>
      <c r="M12" s="8">
        <f>IFERROR(VLOOKUP($A12,#REF!,13,FALSE),)</f>
        <v>0</v>
      </c>
      <c r="N12" s="8">
        <f>IFERROR(VLOOKUP($A12,#REF!,14,FALSE),)</f>
        <v>0</v>
      </c>
      <c r="O12" s="8">
        <f>IFERROR(VLOOKUP($A12,#REF!,15,FALSE),)</f>
        <v>0</v>
      </c>
      <c r="P12" s="8">
        <f>IFERROR(VLOOKUP($A12,#REF!,16,FALSE),)</f>
        <v>0</v>
      </c>
      <c r="Q12" s="8">
        <f>IFERROR(VLOOKUP($A12,#REF!,17,FALSE),)</f>
        <v>0</v>
      </c>
      <c r="R12" s="8">
        <f>IFERROR(VLOOKUP($A12,#REF!,18,FALSE),)</f>
        <v>0</v>
      </c>
      <c r="S12" s="8">
        <f>IFERROR(VLOOKUP($A12,#REF!,19,FALSE),)</f>
        <v>0</v>
      </c>
      <c r="T12" s="8">
        <f>IFERROR(VLOOKUP($A12,#REF!,20,FALSE),)</f>
        <v>0</v>
      </c>
      <c r="U12" s="8">
        <f>IFERROR(VLOOKUP($A12,#REF!,21,FALSE),)</f>
        <v>0</v>
      </c>
      <c r="V12" s="8">
        <f>IFERROR(VLOOKUP($A12,#REF!,22,FALSE),)</f>
        <v>0</v>
      </c>
      <c r="W12" s="8">
        <f>IFERROR(VLOOKUP($A12,#REF!,23,FALSE),)</f>
        <v>0</v>
      </c>
      <c r="X12" s="8">
        <f>IFERROR(VLOOKUP($A12,#REF!,24,FALSE),)</f>
        <v>0</v>
      </c>
      <c r="Y12" s="8">
        <f>IFERROR(VLOOKUP($A12,#REF!,25,FALSE),)</f>
        <v>0</v>
      </c>
      <c r="Z12" s="8">
        <f>IFERROR(VLOOKUP($A12,#REF!,26,FALSE),)</f>
        <v>0</v>
      </c>
      <c r="AA12" s="8">
        <f>IFERROR(VLOOKUP($A12,#REF!,27,FALSE),)</f>
        <v>0</v>
      </c>
      <c r="AB12" s="8">
        <f>IFERROR(VLOOKUP($A12,#REF!,28,FALSE),)</f>
        <v>0</v>
      </c>
    </row>
    <row r="13" spans="1:28" x14ac:dyDescent="0.2">
      <c r="A13" s="8">
        <f>Data!A615</f>
        <v>0</v>
      </c>
      <c r="B13" s="9">
        <f>IFERROR(VLOOKUP($A13,#REF!,34,FALSE),)</f>
        <v>0</v>
      </c>
      <c r="C13" s="9">
        <f>IFERROR(VLOOKUP($A13,#REF!,2,FALSE),)</f>
        <v>0</v>
      </c>
      <c r="D13" s="9">
        <f>IFERROR(VLOOKUP($A13,#REF!,3,FALSE),)</f>
        <v>0</v>
      </c>
      <c r="E13" s="9">
        <f>IFERROR(VLOOKUP($A13,#REF!,4,FALSE),)</f>
        <v>0</v>
      </c>
      <c r="F13" s="9">
        <f>IFERROR(VLOOKUP($A13,#REF!,6,FALSE),)</f>
        <v>0</v>
      </c>
      <c r="G13" s="9">
        <f>IFERROR(VLOOKUP($A13,#REF!,7,FALSE),)</f>
        <v>0</v>
      </c>
      <c r="H13" s="8">
        <f>IFERROR(VLOOKUP($A13,#REF!,8,FALSE),)</f>
        <v>0</v>
      </c>
      <c r="I13" s="8">
        <f>IFERROR(VLOOKUP($A13,#REF!,9,FALSE),)</f>
        <v>0</v>
      </c>
      <c r="J13" s="8">
        <f>IFERROR(VLOOKUP($A13,#REF!,10,FALSE),)</f>
        <v>0</v>
      </c>
      <c r="K13" s="8">
        <f>IFERROR(VLOOKUP($A13,#REF!,11,FALSE),)</f>
        <v>0</v>
      </c>
      <c r="L13" s="8">
        <f>IFERROR(VLOOKUP($A13,#REF!,12,FALSE),)</f>
        <v>0</v>
      </c>
      <c r="M13" s="8">
        <f>IFERROR(VLOOKUP($A13,#REF!,13,FALSE),)</f>
        <v>0</v>
      </c>
      <c r="N13" s="8">
        <f>IFERROR(VLOOKUP($A13,#REF!,14,FALSE),)</f>
        <v>0</v>
      </c>
      <c r="O13" s="8">
        <f>IFERROR(VLOOKUP($A13,#REF!,15,FALSE),)</f>
        <v>0</v>
      </c>
      <c r="P13" s="8">
        <f>IFERROR(VLOOKUP($A13,#REF!,16,FALSE),)</f>
        <v>0</v>
      </c>
      <c r="Q13" s="8">
        <f>IFERROR(VLOOKUP($A13,#REF!,17,FALSE),)</f>
        <v>0</v>
      </c>
      <c r="R13" s="8">
        <f>IFERROR(VLOOKUP($A13,#REF!,18,FALSE),)</f>
        <v>0</v>
      </c>
      <c r="S13" s="8">
        <f>IFERROR(VLOOKUP($A13,#REF!,19,FALSE),)</f>
        <v>0</v>
      </c>
      <c r="T13" s="8">
        <f>IFERROR(VLOOKUP($A13,#REF!,20,FALSE),)</f>
        <v>0</v>
      </c>
      <c r="U13" s="8">
        <f>IFERROR(VLOOKUP($A13,#REF!,21,FALSE),)</f>
        <v>0</v>
      </c>
      <c r="V13" s="8">
        <f>IFERROR(VLOOKUP($A13,#REF!,22,FALSE),)</f>
        <v>0</v>
      </c>
      <c r="W13" s="8">
        <f>IFERROR(VLOOKUP($A13,#REF!,23,FALSE),)</f>
        <v>0</v>
      </c>
      <c r="X13" s="8">
        <f>IFERROR(VLOOKUP($A13,#REF!,24,FALSE),)</f>
        <v>0</v>
      </c>
      <c r="Y13" s="8">
        <f>IFERROR(VLOOKUP($A13,#REF!,25,FALSE),)</f>
        <v>0</v>
      </c>
      <c r="Z13" s="8">
        <f>IFERROR(VLOOKUP($A13,#REF!,26,FALSE),)</f>
        <v>0</v>
      </c>
      <c r="AA13" s="8">
        <f>IFERROR(VLOOKUP($A13,#REF!,27,FALSE),)</f>
        <v>0</v>
      </c>
      <c r="AB13" s="8">
        <f>IFERROR(VLOOKUP($A13,#REF!,28,FALSE),)</f>
        <v>0</v>
      </c>
    </row>
    <row r="14" spans="1:28" x14ac:dyDescent="0.2">
      <c r="A14" s="10"/>
    </row>
    <row r="17" spans="21:21" x14ac:dyDescent="0.2">
      <c r="U17" s="1"/>
    </row>
    <row r="18" spans="21:21" x14ac:dyDescent="0.2">
      <c r="U18" s="23"/>
    </row>
    <row r="19" spans="21:21" x14ac:dyDescent="0.2">
      <c r="U19" s="23"/>
    </row>
  </sheetData>
  <pageMargins left="0.7" right="0.7" top="0.75" bottom="0.75" header="0.3" footer="0.3"/>
  <pageSetup scale="87" orientation="landscape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E58DF-4122-4E19-B3A0-07566D6D7B91}">
  <sheetPr>
    <tabColor rgb="FFF37388"/>
    <pageSetUpPr fitToPage="1"/>
  </sheetPr>
  <dimension ref="A1:AB19"/>
  <sheetViews>
    <sheetView workbookViewId="0"/>
  </sheetViews>
  <sheetFormatPr defaultColWidth="9.14453125" defaultRowHeight="15" x14ac:dyDescent="0.2"/>
  <cols>
    <col min="1" max="5" width="8.47265625" customWidth="1"/>
    <col min="6" max="6" width="11.703125" bestFit="1" customWidth="1"/>
    <col min="7" max="7" width="16.6796875" bestFit="1" customWidth="1"/>
    <col min="8" max="8" width="12.23828125" customWidth="1"/>
    <col min="9" max="11" width="10.22265625" customWidth="1"/>
    <col min="12" max="12" width="9.01171875" customWidth="1"/>
    <col min="13" max="15" width="10.22265625" customWidth="1"/>
    <col min="16" max="16" width="9.01171875" customWidth="1"/>
    <col min="17" max="17" width="9.68359375" customWidth="1"/>
    <col min="18" max="20" width="10.22265625" customWidth="1"/>
    <col min="21" max="21" width="9.68359375" customWidth="1"/>
    <col min="22" max="24" width="10.22265625" customWidth="1"/>
    <col min="25" max="25" width="9.01171875" customWidth="1"/>
    <col min="26" max="28" width="10.22265625" customWidth="1"/>
  </cols>
  <sheetData>
    <row r="1" spans="1:28" ht="19.5" thickBot="1" x14ac:dyDescent="0.3">
      <c r="A1" s="7">
        <f>E4</f>
        <v>0</v>
      </c>
      <c r="B1" s="6"/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0.35499999999999998</v>
      </c>
      <c r="C3" s="12"/>
      <c r="D3" s="14"/>
      <c r="E3" s="12"/>
      <c r="F3" s="12"/>
      <c r="G3" s="12"/>
      <c r="H3" s="11">
        <f>'Rain Totals'!H8</f>
        <v>0.08</v>
      </c>
      <c r="I3" s="11">
        <f>'Rain Totals'!I8</f>
        <v>0</v>
      </c>
      <c r="J3" s="11">
        <f>'Rain Totals'!J8</f>
        <v>7.0000000000000007E-2</v>
      </c>
      <c r="K3" s="11">
        <f>'Rain Totals'!K8</f>
        <v>0.16999999999999998</v>
      </c>
      <c r="L3" s="11">
        <f>'Rain Totals'!L8</f>
        <v>3.5000000000000003E-2</v>
      </c>
      <c r="M3" s="11">
        <f>'Rain Totals'!M8</f>
        <v>0</v>
      </c>
      <c r="N3" s="11">
        <f>'Rain Totals'!N8</f>
        <v>0</v>
      </c>
      <c r="O3" s="11">
        <f>'Rain Totals'!O8</f>
        <v>0</v>
      </c>
      <c r="P3" s="11">
        <f>'Rain Totals'!P8</f>
        <v>0</v>
      </c>
      <c r="Q3" s="11">
        <f>'Rain Totals'!Q8</f>
        <v>0</v>
      </c>
      <c r="R3" s="11">
        <f>'Rain Totals'!R8</f>
        <v>0</v>
      </c>
      <c r="S3" s="11">
        <f>'Rain Totals'!S8</f>
        <v>0</v>
      </c>
      <c r="T3" s="11">
        <f>'Rain Totals'!T8</f>
        <v>0</v>
      </c>
      <c r="U3" s="11">
        <f>'Rain Totals'!U8</f>
        <v>0</v>
      </c>
      <c r="V3" s="11">
        <f>'Rain Totals'!V8</f>
        <v>0</v>
      </c>
      <c r="W3" s="11">
        <f>'Rain Totals'!W8</f>
        <v>0</v>
      </c>
      <c r="X3" s="11">
        <f>'Rain Totals'!X8</f>
        <v>0</v>
      </c>
      <c r="Y3" s="11">
        <f>'Rain Totals'!Y8</f>
        <v>0</v>
      </c>
      <c r="Z3" s="11">
        <f>'Rain Totals'!Z8</f>
        <v>0</v>
      </c>
      <c r="AA3" s="11">
        <f>'Rain Totals'!AA8</f>
        <v>0</v>
      </c>
      <c r="AB3" s="11">
        <f>'Rain Totals'!AB8</f>
        <v>0</v>
      </c>
    </row>
    <row r="4" spans="1:28" x14ac:dyDescent="0.2">
      <c r="A4" s="8" t="str">
        <f>Data!A616</f>
        <v>.ET 61</v>
      </c>
      <c r="B4" s="9">
        <f>IFERROR(VLOOKUP($A4,#REF!,34,FALSE),)</f>
        <v>0</v>
      </c>
      <c r="C4" s="9">
        <f>IFERROR(VLOOKUP($A4,#REF!,2,FALSE),)</f>
        <v>0</v>
      </c>
      <c r="D4" s="9">
        <f>IFERROR(VLOOKUP($A4,#REF!,3,FALSE),)</f>
        <v>0</v>
      </c>
      <c r="E4" s="9">
        <f>IFERROR(VLOOKUP($A4,#REF!,4,FALSE),)</f>
        <v>0</v>
      </c>
      <c r="F4" s="9">
        <f>IFERROR(VLOOKUP($A4,#REF!,6,FALSE),)</f>
        <v>0</v>
      </c>
      <c r="G4" s="9">
        <f>IFERROR(VLOOKUP($A4,#REF!,7,FALSE),)</f>
        <v>0</v>
      </c>
      <c r="H4" s="8">
        <f>IFERROR(VLOOKUP($A4,#REF!,8,FALSE),)</f>
        <v>0</v>
      </c>
      <c r="I4" s="8">
        <f>IFERROR(VLOOKUP($A4,#REF!,9,FALSE),)</f>
        <v>0</v>
      </c>
      <c r="J4" s="8">
        <f>IFERROR(VLOOKUP($A4,#REF!,10,FALSE),)</f>
        <v>0</v>
      </c>
      <c r="K4" s="8">
        <f>IFERROR(VLOOKUP($A4,#REF!,11,FALSE),)</f>
        <v>0</v>
      </c>
      <c r="L4" s="8">
        <f>IFERROR(VLOOKUP($A4,#REF!,12,FALSE),)</f>
        <v>0</v>
      </c>
      <c r="M4" s="8">
        <f>IFERROR(VLOOKUP($A4,#REF!,13,FALSE),)</f>
        <v>0</v>
      </c>
      <c r="N4" s="8">
        <f>IFERROR(VLOOKUP($A4,#REF!,14,FALSE),)</f>
        <v>0</v>
      </c>
      <c r="O4" s="8">
        <f>IFERROR(VLOOKUP($A4,#REF!,15,FALSE),)</f>
        <v>0</v>
      </c>
      <c r="P4" s="8">
        <f>IFERROR(VLOOKUP($A4,#REF!,16,FALSE),)</f>
        <v>0</v>
      </c>
      <c r="Q4" s="8">
        <f>IFERROR(VLOOKUP($A4,#REF!,17,FALSE),)</f>
        <v>0</v>
      </c>
      <c r="R4" s="8">
        <f>IFERROR(VLOOKUP($A4,#REF!,18,FALSE),)</f>
        <v>0</v>
      </c>
      <c r="S4" s="8">
        <f>IFERROR(VLOOKUP($A4,#REF!,19,FALSE),)</f>
        <v>0</v>
      </c>
      <c r="T4" s="8">
        <f>IFERROR(VLOOKUP($A4,#REF!,20,FALSE),)</f>
        <v>0</v>
      </c>
      <c r="U4" s="8">
        <f>IFERROR(VLOOKUP($A4,#REF!,21,FALSE),)</f>
        <v>0</v>
      </c>
      <c r="V4" s="8">
        <f>IFERROR(VLOOKUP($A4,#REF!,22,FALSE),)</f>
        <v>0</v>
      </c>
      <c r="W4" s="8">
        <f>IFERROR(VLOOKUP($A4,#REF!,23,FALSE),)</f>
        <v>0</v>
      </c>
      <c r="X4" s="8">
        <f>IFERROR(VLOOKUP($A4,#REF!,24,FALSE),)</f>
        <v>0</v>
      </c>
      <c r="Y4" s="8">
        <f>IFERROR(VLOOKUP($A4,#REF!,25,FALSE),)</f>
        <v>0</v>
      </c>
      <c r="Z4" s="8">
        <f>IFERROR(VLOOKUP($A4,#REF!,26,FALSE),)</f>
        <v>0</v>
      </c>
      <c r="AA4" s="8">
        <f>IFERROR(VLOOKUP($A4,#REF!,27,FALSE),)</f>
        <v>0</v>
      </c>
      <c r="AB4" s="8">
        <f>IFERROR(VLOOKUP($A4,#REF!,28,FALSE),)</f>
        <v>0</v>
      </c>
    </row>
    <row r="5" spans="1:28" x14ac:dyDescent="0.2">
      <c r="A5" s="8">
        <f>Data!A617</f>
        <v>0</v>
      </c>
      <c r="B5" s="9">
        <f>IFERROR(VLOOKUP($A5,#REF!,34,FALSE),)</f>
        <v>0</v>
      </c>
      <c r="C5" s="9">
        <f>IFERROR(VLOOKUP($A5,#REF!,2,FALSE),)</f>
        <v>0</v>
      </c>
      <c r="D5" s="9">
        <f>IFERROR(VLOOKUP($A5,#REF!,3,FALSE),)</f>
        <v>0</v>
      </c>
      <c r="E5" s="9">
        <f>IFERROR(VLOOKUP($A5,#REF!,4,FALSE),)</f>
        <v>0</v>
      </c>
      <c r="F5" s="9">
        <f>IFERROR(VLOOKUP($A5,#REF!,6,FALSE),)</f>
        <v>0</v>
      </c>
      <c r="G5" s="9">
        <f>IFERROR(VLOOKUP($A5,#REF!,7,FALSE),)</f>
        <v>0</v>
      </c>
      <c r="H5" s="8">
        <f>IFERROR(VLOOKUP($A5,#REF!,8,FALSE),)</f>
        <v>0</v>
      </c>
      <c r="I5" s="8">
        <f>IFERROR(VLOOKUP($A5,#REF!,9,FALSE),)</f>
        <v>0</v>
      </c>
      <c r="J5" s="8">
        <f>IFERROR(VLOOKUP($A5,#REF!,10,FALSE),)</f>
        <v>0</v>
      </c>
      <c r="K5" s="8">
        <f>IFERROR(VLOOKUP($A5,#REF!,11,FALSE),)</f>
        <v>0</v>
      </c>
      <c r="L5" s="8">
        <f>IFERROR(VLOOKUP($A5,#REF!,12,FALSE),)</f>
        <v>0</v>
      </c>
      <c r="M5" s="8">
        <f>IFERROR(VLOOKUP($A5,#REF!,13,FALSE),)</f>
        <v>0</v>
      </c>
      <c r="N5" s="8">
        <f>IFERROR(VLOOKUP($A5,#REF!,14,FALSE),)</f>
        <v>0</v>
      </c>
      <c r="O5" s="8">
        <f>IFERROR(VLOOKUP($A5,#REF!,15,FALSE),)</f>
        <v>0</v>
      </c>
      <c r="P5" s="8">
        <f>IFERROR(VLOOKUP($A5,#REF!,16,FALSE),)</f>
        <v>0</v>
      </c>
      <c r="Q5" s="8">
        <f>IFERROR(VLOOKUP($A5,#REF!,17,FALSE),)</f>
        <v>0</v>
      </c>
      <c r="R5" s="8">
        <f>IFERROR(VLOOKUP($A5,#REF!,18,FALSE),)</f>
        <v>0</v>
      </c>
      <c r="S5" s="8">
        <f>IFERROR(VLOOKUP($A5,#REF!,19,FALSE),)</f>
        <v>0</v>
      </c>
      <c r="T5" s="8">
        <f>IFERROR(VLOOKUP($A5,#REF!,20,FALSE),)</f>
        <v>0</v>
      </c>
      <c r="U5" s="8">
        <f>IFERROR(VLOOKUP($A5,#REF!,21,FALSE),)</f>
        <v>0</v>
      </c>
      <c r="V5" s="8">
        <f>IFERROR(VLOOKUP($A5,#REF!,22,FALSE),)</f>
        <v>0</v>
      </c>
      <c r="W5" s="8">
        <f>IFERROR(VLOOKUP($A5,#REF!,23,FALSE),)</f>
        <v>0</v>
      </c>
      <c r="X5" s="8">
        <f>IFERROR(VLOOKUP($A5,#REF!,24,FALSE),)</f>
        <v>0</v>
      </c>
      <c r="Y5" s="8">
        <f>IFERROR(VLOOKUP($A5,#REF!,25,FALSE),)</f>
        <v>0</v>
      </c>
      <c r="Z5" s="8">
        <f>IFERROR(VLOOKUP($A5,#REF!,26,FALSE),)</f>
        <v>0</v>
      </c>
      <c r="AA5" s="8">
        <f>IFERROR(VLOOKUP($A5,#REF!,27,FALSE),)</f>
        <v>0</v>
      </c>
      <c r="AB5" s="8">
        <f>IFERROR(VLOOKUP($A5,#REF!,28,FALSE),)</f>
        <v>0</v>
      </c>
    </row>
    <row r="6" spans="1:28" x14ac:dyDescent="0.2">
      <c r="A6" s="8">
        <f>Data!A618</f>
        <v>0</v>
      </c>
      <c r="B6" s="9">
        <f>IFERROR(VLOOKUP($A6,#REF!,34,FALSE),)</f>
        <v>0</v>
      </c>
      <c r="C6" s="9">
        <f>IFERROR(VLOOKUP($A6,#REF!,2,FALSE),)</f>
        <v>0</v>
      </c>
      <c r="D6" s="9">
        <f>IFERROR(VLOOKUP($A6,#REF!,3,FALSE),)</f>
        <v>0</v>
      </c>
      <c r="E6" s="9">
        <f>IFERROR(VLOOKUP($A6,#REF!,4,FALSE),)</f>
        <v>0</v>
      </c>
      <c r="F6" s="9">
        <f>IFERROR(VLOOKUP($A6,#REF!,6,FALSE),)</f>
        <v>0</v>
      </c>
      <c r="G6" s="9">
        <f>IFERROR(VLOOKUP($A6,#REF!,7,FALSE),)</f>
        <v>0</v>
      </c>
      <c r="H6" s="8">
        <f>IFERROR(VLOOKUP($A6,#REF!,8,FALSE),)</f>
        <v>0</v>
      </c>
      <c r="I6" s="8">
        <f>IFERROR(VLOOKUP($A6,#REF!,9,FALSE),)</f>
        <v>0</v>
      </c>
      <c r="J6" s="8">
        <f>IFERROR(VLOOKUP($A6,#REF!,10,FALSE),)</f>
        <v>0</v>
      </c>
      <c r="K6" s="8">
        <f>IFERROR(VLOOKUP($A6,#REF!,11,FALSE),)</f>
        <v>0</v>
      </c>
      <c r="L6" s="8">
        <f>IFERROR(VLOOKUP($A6,#REF!,12,FALSE),)</f>
        <v>0</v>
      </c>
      <c r="M6" s="8">
        <f>IFERROR(VLOOKUP($A6,#REF!,13,FALSE),)</f>
        <v>0</v>
      </c>
      <c r="N6" s="8">
        <f>IFERROR(VLOOKUP($A6,#REF!,14,FALSE),)</f>
        <v>0</v>
      </c>
      <c r="O6" s="8">
        <f>IFERROR(VLOOKUP($A6,#REF!,15,FALSE),)</f>
        <v>0</v>
      </c>
      <c r="P6" s="8">
        <f>IFERROR(VLOOKUP($A6,#REF!,16,FALSE),)</f>
        <v>0</v>
      </c>
      <c r="Q6" s="8">
        <f>IFERROR(VLOOKUP($A6,#REF!,17,FALSE),)</f>
        <v>0</v>
      </c>
      <c r="R6" s="8">
        <f>IFERROR(VLOOKUP($A6,#REF!,18,FALSE),)</f>
        <v>0</v>
      </c>
      <c r="S6" s="8">
        <f>IFERROR(VLOOKUP($A6,#REF!,19,FALSE),)</f>
        <v>0</v>
      </c>
      <c r="T6" s="8">
        <f>IFERROR(VLOOKUP($A6,#REF!,20,FALSE),)</f>
        <v>0</v>
      </c>
      <c r="U6" s="8">
        <f>IFERROR(VLOOKUP($A6,#REF!,21,FALSE),)</f>
        <v>0</v>
      </c>
      <c r="V6" s="8">
        <f>IFERROR(VLOOKUP($A6,#REF!,22,FALSE),)</f>
        <v>0</v>
      </c>
      <c r="W6" s="8">
        <f>IFERROR(VLOOKUP($A6,#REF!,23,FALSE),)</f>
        <v>0</v>
      </c>
      <c r="X6" s="8">
        <f>IFERROR(VLOOKUP($A6,#REF!,24,FALSE),)</f>
        <v>0</v>
      </c>
      <c r="Y6" s="8">
        <f>IFERROR(VLOOKUP($A6,#REF!,25,FALSE),)</f>
        <v>0</v>
      </c>
      <c r="Z6" s="8">
        <f>IFERROR(VLOOKUP($A6,#REF!,26,FALSE),)</f>
        <v>0</v>
      </c>
      <c r="AA6" s="8">
        <f>IFERROR(VLOOKUP($A6,#REF!,27,FALSE),)</f>
        <v>0</v>
      </c>
      <c r="AB6" s="8">
        <f>IFERROR(VLOOKUP($A6,#REF!,28,FALSE),)</f>
        <v>0</v>
      </c>
    </row>
    <row r="7" spans="1:28" x14ac:dyDescent="0.2">
      <c r="A7" s="8">
        <f>Data!A619</f>
        <v>0</v>
      </c>
      <c r="B7" s="9">
        <f>IFERROR(VLOOKUP($A7,#REF!,34,FALSE),)</f>
        <v>0</v>
      </c>
      <c r="C7" s="9">
        <f>IFERROR(VLOOKUP($A7,#REF!,2,FALSE),)</f>
        <v>0</v>
      </c>
      <c r="D7" s="9">
        <f>IFERROR(VLOOKUP($A7,#REF!,3,FALSE),)</f>
        <v>0</v>
      </c>
      <c r="E7" s="9">
        <f>IFERROR(VLOOKUP($A7,#REF!,4,FALSE),)</f>
        <v>0</v>
      </c>
      <c r="F7" s="9">
        <f>IFERROR(VLOOKUP($A7,#REF!,6,FALSE),)</f>
        <v>0</v>
      </c>
      <c r="G7" s="9">
        <f>IFERROR(VLOOKUP($A7,#REF!,7,FALSE),)</f>
        <v>0</v>
      </c>
      <c r="H7" s="8">
        <f>IFERROR(VLOOKUP($A7,#REF!,8,FALSE),)</f>
        <v>0</v>
      </c>
      <c r="I7" s="8">
        <f>IFERROR(VLOOKUP($A7,#REF!,9,FALSE),)</f>
        <v>0</v>
      </c>
      <c r="J7" s="8">
        <f>IFERROR(VLOOKUP($A7,#REF!,10,FALSE),)</f>
        <v>0</v>
      </c>
      <c r="K7" s="8">
        <f>IFERROR(VLOOKUP($A7,#REF!,11,FALSE),)</f>
        <v>0</v>
      </c>
      <c r="L7" s="8">
        <f>IFERROR(VLOOKUP($A7,#REF!,12,FALSE),)</f>
        <v>0</v>
      </c>
      <c r="M7" s="8">
        <f>IFERROR(VLOOKUP($A7,#REF!,13,FALSE),)</f>
        <v>0</v>
      </c>
      <c r="N7" s="8">
        <f>IFERROR(VLOOKUP($A7,#REF!,14,FALSE),)</f>
        <v>0</v>
      </c>
      <c r="O7" s="8">
        <f>IFERROR(VLOOKUP($A7,#REF!,15,FALSE),)</f>
        <v>0</v>
      </c>
      <c r="P7" s="8">
        <f>IFERROR(VLOOKUP($A7,#REF!,16,FALSE),)</f>
        <v>0</v>
      </c>
      <c r="Q7" s="8">
        <f>IFERROR(VLOOKUP($A7,#REF!,17,FALSE),)</f>
        <v>0</v>
      </c>
      <c r="R7" s="8">
        <f>IFERROR(VLOOKUP($A7,#REF!,18,FALSE),)</f>
        <v>0</v>
      </c>
      <c r="S7" s="8">
        <f>IFERROR(VLOOKUP($A7,#REF!,19,FALSE),)</f>
        <v>0</v>
      </c>
      <c r="T7" s="8">
        <f>IFERROR(VLOOKUP($A7,#REF!,20,FALSE),)</f>
        <v>0</v>
      </c>
      <c r="U7" s="8">
        <f>IFERROR(VLOOKUP($A7,#REF!,21,FALSE),)</f>
        <v>0</v>
      </c>
      <c r="V7" s="8">
        <f>IFERROR(VLOOKUP($A7,#REF!,22,FALSE),)</f>
        <v>0</v>
      </c>
      <c r="W7" s="8">
        <f>IFERROR(VLOOKUP($A7,#REF!,23,FALSE),)</f>
        <v>0</v>
      </c>
      <c r="X7" s="8">
        <f>IFERROR(VLOOKUP($A7,#REF!,24,FALSE),)</f>
        <v>0</v>
      </c>
      <c r="Y7" s="8">
        <f>IFERROR(VLOOKUP($A7,#REF!,25,FALSE),)</f>
        <v>0</v>
      </c>
      <c r="Z7" s="8">
        <f>IFERROR(VLOOKUP($A7,#REF!,26,FALSE),)</f>
        <v>0</v>
      </c>
      <c r="AA7" s="8">
        <f>IFERROR(VLOOKUP($A7,#REF!,27,FALSE),)</f>
        <v>0</v>
      </c>
      <c r="AB7" s="8">
        <f>IFERROR(VLOOKUP($A7,#REF!,28,FALSE),)</f>
        <v>0</v>
      </c>
    </row>
    <row r="8" spans="1:28" x14ac:dyDescent="0.2">
      <c r="A8" s="8">
        <f>Data!A620</f>
        <v>0</v>
      </c>
      <c r="B8" s="9">
        <f>IFERROR(VLOOKUP($A8,#REF!,34,FALSE),)</f>
        <v>0</v>
      </c>
      <c r="C8" s="9">
        <f>IFERROR(VLOOKUP($A8,#REF!,2,FALSE),)</f>
        <v>0</v>
      </c>
      <c r="D8" s="9">
        <f>IFERROR(VLOOKUP($A8,#REF!,3,FALSE),)</f>
        <v>0</v>
      </c>
      <c r="E8" s="9">
        <f>IFERROR(VLOOKUP($A8,#REF!,4,FALSE),)</f>
        <v>0</v>
      </c>
      <c r="F8" s="9">
        <f>IFERROR(VLOOKUP($A8,#REF!,6,FALSE),)</f>
        <v>0</v>
      </c>
      <c r="G8" s="9">
        <f>IFERROR(VLOOKUP($A8,#REF!,7,FALSE),)</f>
        <v>0</v>
      </c>
      <c r="H8" s="8">
        <f>IFERROR(VLOOKUP($A8,#REF!,8,FALSE),)</f>
        <v>0</v>
      </c>
      <c r="I8" s="8">
        <f>IFERROR(VLOOKUP($A8,#REF!,9,FALSE),)</f>
        <v>0</v>
      </c>
      <c r="J8" s="8">
        <f>IFERROR(VLOOKUP($A8,#REF!,10,FALSE),)</f>
        <v>0</v>
      </c>
      <c r="K8" s="8">
        <f>IFERROR(VLOOKUP($A8,#REF!,11,FALSE),)</f>
        <v>0</v>
      </c>
      <c r="L8" s="8">
        <f>IFERROR(VLOOKUP($A8,#REF!,12,FALSE),)</f>
        <v>0</v>
      </c>
      <c r="M8" s="8">
        <f>IFERROR(VLOOKUP($A8,#REF!,13,FALSE),)</f>
        <v>0</v>
      </c>
      <c r="N8" s="8">
        <f>IFERROR(VLOOKUP($A8,#REF!,14,FALSE),)</f>
        <v>0</v>
      </c>
      <c r="O8" s="8">
        <f>IFERROR(VLOOKUP($A8,#REF!,15,FALSE),)</f>
        <v>0</v>
      </c>
      <c r="P8" s="8">
        <f>IFERROR(VLOOKUP($A8,#REF!,16,FALSE),)</f>
        <v>0</v>
      </c>
      <c r="Q8" s="8">
        <f>IFERROR(VLOOKUP($A8,#REF!,17,FALSE),)</f>
        <v>0</v>
      </c>
      <c r="R8" s="8">
        <f>IFERROR(VLOOKUP($A8,#REF!,18,FALSE),)</f>
        <v>0</v>
      </c>
      <c r="S8" s="8">
        <f>IFERROR(VLOOKUP($A8,#REF!,19,FALSE),)</f>
        <v>0</v>
      </c>
      <c r="T8" s="8">
        <f>IFERROR(VLOOKUP($A8,#REF!,20,FALSE),)</f>
        <v>0</v>
      </c>
      <c r="U8" s="8">
        <f>IFERROR(VLOOKUP($A8,#REF!,21,FALSE),)</f>
        <v>0</v>
      </c>
      <c r="V8" s="8">
        <f>IFERROR(VLOOKUP($A8,#REF!,22,FALSE),)</f>
        <v>0</v>
      </c>
      <c r="W8" s="8">
        <f>IFERROR(VLOOKUP($A8,#REF!,23,FALSE),)</f>
        <v>0</v>
      </c>
      <c r="X8" s="8">
        <f>IFERROR(VLOOKUP($A8,#REF!,24,FALSE),)</f>
        <v>0</v>
      </c>
      <c r="Y8" s="8">
        <f>IFERROR(VLOOKUP($A8,#REF!,25,FALSE),)</f>
        <v>0</v>
      </c>
      <c r="Z8" s="8">
        <f>IFERROR(VLOOKUP($A8,#REF!,26,FALSE),)</f>
        <v>0</v>
      </c>
      <c r="AA8" s="8">
        <f>IFERROR(VLOOKUP($A8,#REF!,27,FALSE),)</f>
        <v>0</v>
      </c>
      <c r="AB8" s="8">
        <f>IFERROR(VLOOKUP($A8,#REF!,28,FALSE),)</f>
        <v>0</v>
      </c>
    </row>
    <row r="9" spans="1:28" x14ac:dyDescent="0.2">
      <c r="A9" s="8">
        <f>Data!A621</f>
        <v>0</v>
      </c>
      <c r="B9" s="9">
        <f>IFERROR(VLOOKUP($A9,#REF!,34,FALSE),)</f>
        <v>0</v>
      </c>
      <c r="C9" s="9">
        <f>IFERROR(VLOOKUP($A9,#REF!,2,FALSE),)</f>
        <v>0</v>
      </c>
      <c r="D9" s="9">
        <f>IFERROR(VLOOKUP($A9,#REF!,3,FALSE),)</f>
        <v>0</v>
      </c>
      <c r="E9" s="9">
        <f>IFERROR(VLOOKUP($A9,#REF!,4,FALSE),)</f>
        <v>0</v>
      </c>
      <c r="F9" s="9">
        <f>IFERROR(VLOOKUP($A9,#REF!,6,FALSE),)</f>
        <v>0</v>
      </c>
      <c r="G9" s="9">
        <f>IFERROR(VLOOKUP($A9,#REF!,7,FALSE),)</f>
        <v>0</v>
      </c>
      <c r="H9" s="8">
        <f>IFERROR(VLOOKUP($A9,#REF!,8,FALSE),)</f>
        <v>0</v>
      </c>
      <c r="I9" s="8">
        <f>IFERROR(VLOOKUP($A9,#REF!,9,FALSE),)</f>
        <v>0</v>
      </c>
      <c r="J9" s="8">
        <f>IFERROR(VLOOKUP($A9,#REF!,10,FALSE),)</f>
        <v>0</v>
      </c>
      <c r="K9" s="8">
        <f>IFERROR(VLOOKUP($A9,#REF!,11,FALSE),)</f>
        <v>0</v>
      </c>
      <c r="L9" s="8">
        <f>IFERROR(VLOOKUP($A9,#REF!,12,FALSE),)</f>
        <v>0</v>
      </c>
      <c r="M9" s="8">
        <f>IFERROR(VLOOKUP($A9,#REF!,13,FALSE),)</f>
        <v>0</v>
      </c>
      <c r="N9" s="8">
        <f>IFERROR(VLOOKUP($A9,#REF!,14,FALSE),)</f>
        <v>0</v>
      </c>
      <c r="O9" s="8">
        <f>IFERROR(VLOOKUP($A9,#REF!,15,FALSE),)</f>
        <v>0</v>
      </c>
      <c r="P9" s="8">
        <f>IFERROR(VLOOKUP($A9,#REF!,16,FALSE),)</f>
        <v>0</v>
      </c>
      <c r="Q9" s="8">
        <f>IFERROR(VLOOKUP($A9,#REF!,17,FALSE),)</f>
        <v>0</v>
      </c>
      <c r="R9" s="8">
        <f>IFERROR(VLOOKUP($A9,#REF!,18,FALSE),)</f>
        <v>0</v>
      </c>
      <c r="S9" s="8">
        <f>IFERROR(VLOOKUP($A9,#REF!,19,FALSE),)</f>
        <v>0</v>
      </c>
      <c r="T9" s="8">
        <f>IFERROR(VLOOKUP($A9,#REF!,20,FALSE),)</f>
        <v>0</v>
      </c>
      <c r="U9" s="8">
        <f>IFERROR(VLOOKUP($A9,#REF!,21,FALSE),)</f>
        <v>0</v>
      </c>
      <c r="V9" s="8">
        <f>IFERROR(VLOOKUP($A9,#REF!,22,FALSE),)</f>
        <v>0</v>
      </c>
      <c r="W9" s="8">
        <f>IFERROR(VLOOKUP($A9,#REF!,23,FALSE),)</f>
        <v>0</v>
      </c>
      <c r="X9" s="8">
        <f>IFERROR(VLOOKUP($A9,#REF!,24,FALSE),)</f>
        <v>0</v>
      </c>
      <c r="Y9" s="8">
        <f>IFERROR(VLOOKUP($A9,#REF!,25,FALSE),)</f>
        <v>0</v>
      </c>
      <c r="Z9" s="8">
        <f>IFERROR(VLOOKUP($A9,#REF!,26,FALSE),)</f>
        <v>0</v>
      </c>
      <c r="AA9" s="8">
        <f>IFERROR(VLOOKUP($A9,#REF!,27,FALSE),)</f>
        <v>0</v>
      </c>
      <c r="AB9" s="8">
        <f>IFERROR(VLOOKUP($A9,#REF!,28,FALSE),)</f>
        <v>0</v>
      </c>
    </row>
    <row r="10" spans="1:28" x14ac:dyDescent="0.2">
      <c r="A10" s="8">
        <f>Data!A622</f>
        <v>0</v>
      </c>
      <c r="B10" s="9">
        <f>IFERROR(VLOOKUP($A10,#REF!,34,FALSE),)</f>
        <v>0</v>
      </c>
      <c r="C10" s="9">
        <f>IFERROR(VLOOKUP($A10,#REF!,2,FALSE),)</f>
        <v>0</v>
      </c>
      <c r="D10" s="9">
        <f>IFERROR(VLOOKUP($A10,#REF!,3,FALSE),)</f>
        <v>0</v>
      </c>
      <c r="E10" s="9">
        <f>IFERROR(VLOOKUP($A10,#REF!,4,FALSE),)</f>
        <v>0</v>
      </c>
      <c r="F10" s="9">
        <f>IFERROR(VLOOKUP($A10,#REF!,6,FALSE),)</f>
        <v>0</v>
      </c>
      <c r="G10" s="9">
        <f>IFERROR(VLOOKUP($A10,#REF!,7,FALSE),)</f>
        <v>0</v>
      </c>
      <c r="H10" s="8">
        <f>IFERROR(VLOOKUP($A10,#REF!,8,FALSE),)</f>
        <v>0</v>
      </c>
      <c r="I10" s="8">
        <f>IFERROR(VLOOKUP($A10,#REF!,9,FALSE),)</f>
        <v>0</v>
      </c>
      <c r="J10" s="8">
        <f>IFERROR(VLOOKUP($A10,#REF!,10,FALSE),)</f>
        <v>0</v>
      </c>
      <c r="K10" s="8">
        <f>IFERROR(VLOOKUP($A10,#REF!,11,FALSE),)</f>
        <v>0</v>
      </c>
      <c r="L10" s="8">
        <f>IFERROR(VLOOKUP($A10,#REF!,12,FALSE),)</f>
        <v>0</v>
      </c>
      <c r="M10" s="8">
        <f>IFERROR(VLOOKUP($A10,#REF!,13,FALSE),)</f>
        <v>0</v>
      </c>
      <c r="N10" s="8">
        <f>IFERROR(VLOOKUP($A10,#REF!,14,FALSE),)</f>
        <v>0</v>
      </c>
      <c r="O10" s="8">
        <f>IFERROR(VLOOKUP($A10,#REF!,15,FALSE),)</f>
        <v>0</v>
      </c>
      <c r="P10" s="8">
        <f>IFERROR(VLOOKUP($A10,#REF!,16,FALSE),)</f>
        <v>0</v>
      </c>
      <c r="Q10" s="8">
        <f>IFERROR(VLOOKUP($A10,#REF!,17,FALSE),)</f>
        <v>0</v>
      </c>
      <c r="R10" s="8">
        <f>IFERROR(VLOOKUP($A10,#REF!,18,FALSE),)</f>
        <v>0</v>
      </c>
      <c r="S10" s="8">
        <f>IFERROR(VLOOKUP($A10,#REF!,19,FALSE),)</f>
        <v>0</v>
      </c>
      <c r="T10" s="8">
        <f>IFERROR(VLOOKUP($A10,#REF!,20,FALSE),)</f>
        <v>0</v>
      </c>
      <c r="U10" s="8">
        <f>IFERROR(VLOOKUP($A10,#REF!,21,FALSE),)</f>
        <v>0</v>
      </c>
      <c r="V10" s="8">
        <f>IFERROR(VLOOKUP($A10,#REF!,22,FALSE),)</f>
        <v>0</v>
      </c>
      <c r="W10" s="8">
        <f>IFERROR(VLOOKUP($A10,#REF!,23,FALSE),)</f>
        <v>0</v>
      </c>
      <c r="X10" s="8">
        <f>IFERROR(VLOOKUP($A10,#REF!,24,FALSE),)</f>
        <v>0</v>
      </c>
      <c r="Y10" s="8">
        <f>IFERROR(VLOOKUP($A10,#REF!,25,FALSE),)</f>
        <v>0</v>
      </c>
      <c r="Z10" s="8">
        <f>IFERROR(VLOOKUP($A10,#REF!,26,FALSE),)</f>
        <v>0</v>
      </c>
      <c r="AA10" s="8">
        <f>IFERROR(VLOOKUP($A10,#REF!,27,FALSE),)</f>
        <v>0</v>
      </c>
      <c r="AB10" s="8">
        <f>IFERROR(VLOOKUP($A10,#REF!,28,FALSE),)</f>
        <v>0</v>
      </c>
    </row>
    <row r="11" spans="1:28" x14ac:dyDescent="0.2">
      <c r="A11" s="8">
        <f>Data!A623</f>
        <v>0</v>
      </c>
      <c r="B11" s="9">
        <f>IFERROR(VLOOKUP($A11,#REF!,34,FALSE),)</f>
        <v>0</v>
      </c>
      <c r="C11" s="9">
        <f>IFERROR(VLOOKUP($A11,#REF!,2,FALSE),)</f>
        <v>0</v>
      </c>
      <c r="D11" s="9">
        <f>IFERROR(VLOOKUP($A11,#REF!,3,FALSE),)</f>
        <v>0</v>
      </c>
      <c r="E11" s="9">
        <f>IFERROR(VLOOKUP($A11,#REF!,4,FALSE),)</f>
        <v>0</v>
      </c>
      <c r="F11" s="9">
        <f>IFERROR(VLOOKUP($A11,#REF!,6,FALSE),)</f>
        <v>0</v>
      </c>
      <c r="G11" s="9">
        <f>IFERROR(VLOOKUP($A11,#REF!,7,FALSE),)</f>
        <v>0</v>
      </c>
      <c r="H11" s="8">
        <f>IFERROR(VLOOKUP($A11,#REF!,8,FALSE),)</f>
        <v>0</v>
      </c>
      <c r="I11" s="8">
        <f>IFERROR(VLOOKUP($A11,#REF!,9,FALSE),)</f>
        <v>0</v>
      </c>
      <c r="J11" s="8">
        <f>IFERROR(VLOOKUP($A11,#REF!,10,FALSE),)</f>
        <v>0</v>
      </c>
      <c r="K11" s="8">
        <f>IFERROR(VLOOKUP($A11,#REF!,11,FALSE),)</f>
        <v>0</v>
      </c>
      <c r="L11" s="8">
        <f>IFERROR(VLOOKUP($A11,#REF!,12,FALSE),)</f>
        <v>0</v>
      </c>
      <c r="M11" s="8">
        <f>IFERROR(VLOOKUP($A11,#REF!,13,FALSE),)</f>
        <v>0</v>
      </c>
      <c r="N11" s="8">
        <f>IFERROR(VLOOKUP($A11,#REF!,14,FALSE),)</f>
        <v>0</v>
      </c>
      <c r="O11" s="8">
        <f>IFERROR(VLOOKUP($A11,#REF!,15,FALSE),)</f>
        <v>0</v>
      </c>
      <c r="P11" s="8">
        <f>IFERROR(VLOOKUP($A11,#REF!,16,FALSE),)</f>
        <v>0</v>
      </c>
      <c r="Q11" s="8">
        <f>IFERROR(VLOOKUP($A11,#REF!,17,FALSE),)</f>
        <v>0</v>
      </c>
      <c r="R11" s="8">
        <f>IFERROR(VLOOKUP($A11,#REF!,18,FALSE),)</f>
        <v>0</v>
      </c>
      <c r="S11" s="8">
        <f>IFERROR(VLOOKUP($A11,#REF!,19,FALSE),)</f>
        <v>0</v>
      </c>
      <c r="T11" s="8">
        <f>IFERROR(VLOOKUP($A11,#REF!,20,FALSE),)</f>
        <v>0</v>
      </c>
      <c r="U11" s="8">
        <f>IFERROR(VLOOKUP($A11,#REF!,21,FALSE),)</f>
        <v>0</v>
      </c>
      <c r="V11" s="8">
        <f>IFERROR(VLOOKUP($A11,#REF!,22,FALSE),)</f>
        <v>0</v>
      </c>
      <c r="W11" s="8">
        <f>IFERROR(VLOOKUP($A11,#REF!,23,FALSE),)</f>
        <v>0</v>
      </c>
      <c r="X11" s="8">
        <f>IFERROR(VLOOKUP($A11,#REF!,24,FALSE),)</f>
        <v>0</v>
      </c>
      <c r="Y11" s="8">
        <f>IFERROR(VLOOKUP($A11,#REF!,25,FALSE),)</f>
        <v>0</v>
      </c>
      <c r="Z11" s="8">
        <f>IFERROR(VLOOKUP($A11,#REF!,26,FALSE),)</f>
        <v>0</v>
      </c>
      <c r="AA11" s="8">
        <f>IFERROR(VLOOKUP($A11,#REF!,27,FALSE),)</f>
        <v>0</v>
      </c>
      <c r="AB11" s="8">
        <f>IFERROR(VLOOKUP($A11,#REF!,28,FALSE),)</f>
        <v>0</v>
      </c>
    </row>
    <row r="12" spans="1:28" x14ac:dyDescent="0.2">
      <c r="A12" s="8">
        <f>Data!A624</f>
        <v>0</v>
      </c>
      <c r="B12" s="9">
        <f>IFERROR(VLOOKUP($A12,#REF!,34,FALSE),)</f>
        <v>0</v>
      </c>
      <c r="C12" s="9">
        <f>IFERROR(VLOOKUP($A12,#REF!,2,FALSE),)</f>
        <v>0</v>
      </c>
      <c r="D12" s="9">
        <f>IFERROR(VLOOKUP($A12,#REF!,3,FALSE),)</f>
        <v>0</v>
      </c>
      <c r="E12" s="9">
        <f>IFERROR(VLOOKUP($A12,#REF!,4,FALSE),)</f>
        <v>0</v>
      </c>
      <c r="F12" s="9">
        <f>IFERROR(VLOOKUP($A12,#REF!,6,FALSE),)</f>
        <v>0</v>
      </c>
      <c r="G12" s="9">
        <f>IFERROR(VLOOKUP($A12,#REF!,7,FALSE),)</f>
        <v>0</v>
      </c>
      <c r="H12" s="8">
        <f>IFERROR(VLOOKUP($A12,#REF!,8,FALSE),)</f>
        <v>0</v>
      </c>
      <c r="I12" s="8">
        <f>IFERROR(VLOOKUP($A12,#REF!,9,FALSE),)</f>
        <v>0</v>
      </c>
      <c r="J12" s="8">
        <f>IFERROR(VLOOKUP($A12,#REF!,10,FALSE),)</f>
        <v>0</v>
      </c>
      <c r="K12" s="8">
        <f>IFERROR(VLOOKUP($A12,#REF!,11,FALSE),)</f>
        <v>0</v>
      </c>
      <c r="L12" s="8">
        <f>IFERROR(VLOOKUP($A12,#REF!,12,FALSE),)</f>
        <v>0</v>
      </c>
      <c r="M12" s="8">
        <f>IFERROR(VLOOKUP($A12,#REF!,13,FALSE),)</f>
        <v>0</v>
      </c>
      <c r="N12" s="8">
        <f>IFERROR(VLOOKUP($A12,#REF!,14,FALSE),)</f>
        <v>0</v>
      </c>
      <c r="O12" s="8">
        <f>IFERROR(VLOOKUP($A12,#REF!,15,FALSE),)</f>
        <v>0</v>
      </c>
      <c r="P12" s="8">
        <f>IFERROR(VLOOKUP($A12,#REF!,16,FALSE),)</f>
        <v>0</v>
      </c>
      <c r="Q12" s="8">
        <f>IFERROR(VLOOKUP($A12,#REF!,17,FALSE),)</f>
        <v>0</v>
      </c>
      <c r="R12" s="8">
        <f>IFERROR(VLOOKUP($A12,#REF!,18,FALSE),)</f>
        <v>0</v>
      </c>
      <c r="S12" s="8">
        <f>IFERROR(VLOOKUP($A12,#REF!,19,FALSE),)</f>
        <v>0</v>
      </c>
      <c r="T12" s="8">
        <f>IFERROR(VLOOKUP($A12,#REF!,20,FALSE),)</f>
        <v>0</v>
      </c>
      <c r="U12" s="8">
        <f>IFERROR(VLOOKUP($A12,#REF!,21,FALSE),)</f>
        <v>0</v>
      </c>
      <c r="V12" s="8">
        <f>IFERROR(VLOOKUP($A12,#REF!,22,FALSE),)</f>
        <v>0</v>
      </c>
      <c r="W12" s="8">
        <f>IFERROR(VLOOKUP($A12,#REF!,23,FALSE),)</f>
        <v>0</v>
      </c>
      <c r="X12" s="8">
        <f>IFERROR(VLOOKUP($A12,#REF!,24,FALSE),)</f>
        <v>0</v>
      </c>
      <c r="Y12" s="8">
        <f>IFERROR(VLOOKUP($A12,#REF!,25,FALSE),)</f>
        <v>0</v>
      </c>
      <c r="Z12" s="8">
        <f>IFERROR(VLOOKUP($A12,#REF!,26,FALSE),)</f>
        <v>0</v>
      </c>
      <c r="AA12" s="8">
        <f>IFERROR(VLOOKUP($A12,#REF!,27,FALSE),)</f>
        <v>0</v>
      </c>
      <c r="AB12" s="8">
        <f>IFERROR(VLOOKUP($A12,#REF!,28,FALSE),)</f>
        <v>0</v>
      </c>
    </row>
    <row r="13" spans="1:28" x14ac:dyDescent="0.2">
      <c r="A13" s="8">
        <f>Data!A625</f>
        <v>0</v>
      </c>
      <c r="B13" s="9">
        <f>IFERROR(VLOOKUP($A13,#REF!,34,FALSE),)</f>
        <v>0</v>
      </c>
      <c r="C13" s="9">
        <f>IFERROR(VLOOKUP($A13,#REF!,2,FALSE),)</f>
        <v>0</v>
      </c>
      <c r="D13" s="9">
        <f>IFERROR(VLOOKUP($A13,#REF!,3,FALSE),)</f>
        <v>0</v>
      </c>
      <c r="E13" s="9">
        <f>IFERROR(VLOOKUP($A13,#REF!,4,FALSE),)</f>
        <v>0</v>
      </c>
      <c r="F13" s="9">
        <f>IFERROR(VLOOKUP($A13,#REF!,6,FALSE),)</f>
        <v>0</v>
      </c>
      <c r="G13" s="9">
        <f>IFERROR(VLOOKUP($A13,#REF!,7,FALSE),)</f>
        <v>0</v>
      </c>
      <c r="H13" s="8">
        <f>IFERROR(VLOOKUP($A13,#REF!,8,FALSE),)</f>
        <v>0</v>
      </c>
      <c r="I13" s="8">
        <f>IFERROR(VLOOKUP($A13,#REF!,9,FALSE),)</f>
        <v>0</v>
      </c>
      <c r="J13" s="8">
        <f>IFERROR(VLOOKUP($A13,#REF!,10,FALSE),)</f>
        <v>0</v>
      </c>
      <c r="K13" s="8">
        <f>IFERROR(VLOOKUP($A13,#REF!,11,FALSE),)</f>
        <v>0</v>
      </c>
      <c r="L13" s="8">
        <f>IFERROR(VLOOKUP($A13,#REF!,12,FALSE),)</f>
        <v>0</v>
      </c>
      <c r="M13" s="8">
        <f>IFERROR(VLOOKUP($A13,#REF!,13,FALSE),)</f>
        <v>0</v>
      </c>
      <c r="N13" s="8">
        <f>IFERROR(VLOOKUP($A13,#REF!,14,FALSE),)</f>
        <v>0</v>
      </c>
      <c r="O13" s="8">
        <f>IFERROR(VLOOKUP($A13,#REF!,15,FALSE),)</f>
        <v>0</v>
      </c>
      <c r="P13" s="8">
        <f>IFERROR(VLOOKUP($A13,#REF!,16,FALSE),)</f>
        <v>0</v>
      </c>
      <c r="Q13" s="8">
        <f>IFERROR(VLOOKUP($A13,#REF!,17,FALSE),)</f>
        <v>0</v>
      </c>
      <c r="R13" s="8">
        <f>IFERROR(VLOOKUP($A13,#REF!,18,FALSE),)</f>
        <v>0</v>
      </c>
      <c r="S13" s="8">
        <f>IFERROR(VLOOKUP($A13,#REF!,19,FALSE),)</f>
        <v>0</v>
      </c>
      <c r="T13" s="8">
        <f>IFERROR(VLOOKUP($A13,#REF!,20,FALSE),)</f>
        <v>0</v>
      </c>
      <c r="U13" s="8">
        <f>IFERROR(VLOOKUP($A13,#REF!,21,FALSE),)</f>
        <v>0</v>
      </c>
      <c r="V13" s="8">
        <f>IFERROR(VLOOKUP($A13,#REF!,22,FALSE),)</f>
        <v>0</v>
      </c>
      <c r="W13" s="8">
        <f>IFERROR(VLOOKUP($A13,#REF!,23,FALSE),)</f>
        <v>0</v>
      </c>
      <c r="X13" s="8">
        <f>IFERROR(VLOOKUP($A13,#REF!,24,FALSE),)</f>
        <v>0</v>
      </c>
      <c r="Y13" s="8">
        <f>IFERROR(VLOOKUP($A13,#REF!,25,FALSE),)</f>
        <v>0</v>
      </c>
      <c r="Z13" s="8">
        <f>IFERROR(VLOOKUP($A13,#REF!,26,FALSE),)</f>
        <v>0</v>
      </c>
      <c r="AA13" s="8">
        <f>IFERROR(VLOOKUP($A13,#REF!,27,FALSE),)</f>
        <v>0</v>
      </c>
      <c r="AB13" s="8">
        <f>IFERROR(VLOOKUP($A13,#REF!,28,FALSE),)</f>
        <v>0</v>
      </c>
    </row>
    <row r="14" spans="1:28" x14ac:dyDescent="0.2">
      <c r="A14" s="10"/>
    </row>
    <row r="17" spans="21:21" x14ac:dyDescent="0.2">
      <c r="U17" s="1"/>
    </row>
    <row r="18" spans="21:21" x14ac:dyDescent="0.2">
      <c r="U18" s="23"/>
    </row>
    <row r="19" spans="21:21" x14ac:dyDescent="0.2">
      <c r="U19" s="23"/>
    </row>
  </sheetData>
  <pageMargins left="0.7" right="0.7" top="0.75" bottom="0.75" header="0.3" footer="0.3"/>
  <pageSetup scale="87" orientation="landscape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C7238-72A2-4C56-9E52-0B59D67AD013}">
  <sheetPr>
    <tabColor rgb="FFF37388"/>
    <pageSetUpPr fitToPage="1"/>
  </sheetPr>
  <dimension ref="A1:AB19"/>
  <sheetViews>
    <sheetView workbookViewId="0"/>
  </sheetViews>
  <sheetFormatPr defaultColWidth="9.14453125" defaultRowHeight="15" x14ac:dyDescent="0.2"/>
  <cols>
    <col min="1" max="5" width="8.47265625" customWidth="1"/>
    <col min="6" max="6" width="11.703125" bestFit="1" customWidth="1"/>
    <col min="7" max="7" width="16.6796875" bestFit="1" customWidth="1"/>
    <col min="8" max="8" width="12.23828125" bestFit="1" customWidth="1"/>
    <col min="9" max="11" width="10.22265625" customWidth="1"/>
    <col min="12" max="12" width="9.01171875" customWidth="1"/>
    <col min="13" max="15" width="10.22265625" customWidth="1"/>
    <col min="16" max="16" width="9.01171875" customWidth="1"/>
    <col min="17" max="17" width="9.68359375" customWidth="1"/>
    <col min="18" max="20" width="10.22265625" customWidth="1"/>
    <col min="21" max="21" width="9.68359375" customWidth="1"/>
    <col min="22" max="24" width="10.22265625" customWidth="1"/>
    <col min="25" max="25" width="9.01171875" customWidth="1"/>
    <col min="26" max="28" width="10.22265625" customWidth="1"/>
  </cols>
  <sheetData>
    <row r="1" spans="1:28" ht="19.5" thickBot="1" x14ac:dyDescent="0.3">
      <c r="A1" s="7">
        <f>E4</f>
        <v>0</v>
      </c>
      <c r="B1" s="6"/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0.35499999999999998</v>
      </c>
      <c r="C3" s="12"/>
      <c r="D3" s="14"/>
      <c r="E3" s="12"/>
      <c r="F3" s="12"/>
      <c r="G3" s="12"/>
      <c r="H3" s="11">
        <f>'Rain Totals'!H8</f>
        <v>0.08</v>
      </c>
      <c r="I3" s="11">
        <f>'Rain Totals'!I8</f>
        <v>0</v>
      </c>
      <c r="J3" s="11">
        <f>'Rain Totals'!J8</f>
        <v>7.0000000000000007E-2</v>
      </c>
      <c r="K3" s="11">
        <f>'Rain Totals'!K8</f>
        <v>0.16999999999999998</v>
      </c>
      <c r="L3" s="11">
        <f>'Rain Totals'!L8</f>
        <v>3.5000000000000003E-2</v>
      </c>
      <c r="M3" s="11">
        <f>'Rain Totals'!M8</f>
        <v>0</v>
      </c>
      <c r="N3" s="11">
        <f>'Rain Totals'!N8</f>
        <v>0</v>
      </c>
      <c r="O3" s="11">
        <f>'Rain Totals'!O8</f>
        <v>0</v>
      </c>
      <c r="P3" s="11">
        <f>'Rain Totals'!P8</f>
        <v>0</v>
      </c>
      <c r="Q3" s="11">
        <f>'Rain Totals'!Q8</f>
        <v>0</v>
      </c>
      <c r="R3" s="11">
        <f>'Rain Totals'!R8</f>
        <v>0</v>
      </c>
      <c r="S3" s="11">
        <f>'Rain Totals'!S8</f>
        <v>0</v>
      </c>
      <c r="T3" s="11">
        <f>'Rain Totals'!T8</f>
        <v>0</v>
      </c>
      <c r="U3" s="11">
        <f>'Rain Totals'!U8</f>
        <v>0</v>
      </c>
      <c r="V3" s="11">
        <f>'Rain Totals'!V8</f>
        <v>0</v>
      </c>
      <c r="W3" s="11">
        <f>'Rain Totals'!W8</f>
        <v>0</v>
      </c>
      <c r="X3" s="11">
        <f>'Rain Totals'!X8</f>
        <v>0</v>
      </c>
      <c r="Y3" s="11">
        <f>'Rain Totals'!Y8</f>
        <v>0</v>
      </c>
      <c r="Z3" s="11">
        <f>'Rain Totals'!Z8</f>
        <v>0</v>
      </c>
      <c r="AA3" s="11">
        <f>'Rain Totals'!AA8</f>
        <v>0</v>
      </c>
      <c r="AB3" s="11">
        <f>'Rain Totals'!AB8</f>
        <v>0</v>
      </c>
    </row>
    <row r="4" spans="1:28" x14ac:dyDescent="0.2">
      <c r="A4" s="8" t="str">
        <f>Data!A626</f>
        <v>.ET 62</v>
      </c>
      <c r="B4" s="9">
        <f>IFERROR(VLOOKUP($A4,#REF!,34,FALSE),)</f>
        <v>0</v>
      </c>
      <c r="C4" s="9">
        <f>IFERROR(VLOOKUP($A4,#REF!,2,FALSE),)</f>
        <v>0</v>
      </c>
      <c r="D4" s="9">
        <f>IFERROR(VLOOKUP($A4,#REF!,3,FALSE),)</f>
        <v>0</v>
      </c>
      <c r="E4" s="9">
        <f>IFERROR(VLOOKUP($A4,#REF!,4,FALSE),)</f>
        <v>0</v>
      </c>
      <c r="F4" s="9">
        <f>IFERROR(VLOOKUP($A4,#REF!,6,FALSE),)</f>
        <v>0</v>
      </c>
      <c r="G4" s="9">
        <f>IFERROR(VLOOKUP($A4,#REF!,7,FALSE),)</f>
        <v>0</v>
      </c>
      <c r="H4" s="8">
        <f>IFERROR(VLOOKUP($A4,#REF!,8,FALSE),)</f>
        <v>0</v>
      </c>
      <c r="I4" s="8">
        <f>IFERROR(VLOOKUP($A4,#REF!,9,FALSE),)</f>
        <v>0</v>
      </c>
      <c r="J4" s="8">
        <f>IFERROR(VLOOKUP($A4,#REF!,10,FALSE),)</f>
        <v>0</v>
      </c>
      <c r="K4" s="8">
        <f>IFERROR(VLOOKUP($A4,#REF!,11,FALSE),)</f>
        <v>0</v>
      </c>
      <c r="L4" s="8">
        <f>IFERROR(VLOOKUP($A4,#REF!,12,FALSE),)</f>
        <v>0</v>
      </c>
      <c r="M4" s="8">
        <f>IFERROR(VLOOKUP($A4,#REF!,13,FALSE),)</f>
        <v>0</v>
      </c>
      <c r="N4" s="8">
        <f>IFERROR(VLOOKUP($A4,#REF!,14,FALSE),)</f>
        <v>0</v>
      </c>
      <c r="O4" s="8">
        <f>IFERROR(VLOOKUP($A4,#REF!,15,FALSE),)</f>
        <v>0</v>
      </c>
      <c r="P4" s="8">
        <f>IFERROR(VLOOKUP($A4,#REF!,16,FALSE),)</f>
        <v>0</v>
      </c>
      <c r="Q4" s="8">
        <f>IFERROR(VLOOKUP($A4,#REF!,17,FALSE),)</f>
        <v>0</v>
      </c>
      <c r="R4" s="8">
        <f>IFERROR(VLOOKUP($A4,#REF!,18,FALSE),)</f>
        <v>0</v>
      </c>
      <c r="S4" s="8">
        <f>IFERROR(VLOOKUP($A4,#REF!,19,FALSE),)</f>
        <v>0</v>
      </c>
      <c r="T4" s="8">
        <f>IFERROR(VLOOKUP($A4,#REF!,20,FALSE),)</f>
        <v>0</v>
      </c>
      <c r="U4" s="8">
        <f>IFERROR(VLOOKUP($A4,#REF!,21,FALSE),)</f>
        <v>0</v>
      </c>
      <c r="V4" s="8">
        <f>IFERROR(VLOOKUP($A4,#REF!,22,FALSE),)</f>
        <v>0</v>
      </c>
      <c r="W4" s="8">
        <f>IFERROR(VLOOKUP($A4,#REF!,23,FALSE),)</f>
        <v>0</v>
      </c>
      <c r="X4" s="8">
        <f>IFERROR(VLOOKUP($A4,#REF!,24,FALSE),)</f>
        <v>0</v>
      </c>
      <c r="Y4" s="8">
        <f>IFERROR(VLOOKUP($A4,#REF!,25,FALSE),)</f>
        <v>0</v>
      </c>
      <c r="Z4" s="8">
        <f>IFERROR(VLOOKUP($A4,#REF!,26,FALSE),)</f>
        <v>0</v>
      </c>
      <c r="AA4" s="8">
        <f>IFERROR(VLOOKUP($A4,#REF!,27,FALSE),)</f>
        <v>0</v>
      </c>
      <c r="AB4" s="8">
        <f>IFERROR(VLOOKUP($A4,#REF!,28,FALSE),)</f>
        <v>0</v>
      </c>
    </row>
    <row r="5" spans="1:28" x14ac:dyDescent="0.2">
      <c r="A5" s="8">
        <f>Data!A627</f>
        <v>0</v>
      </c>
      <c r="B5" s="9">
        <f>IFERROR(VLOOKUP($A5,#REF!,34,FALSE),)</f>
        <v>0</v>
      </c>
      <c r="C5" s="9">
        <f>IFERROR(VLOOKUP($A5,#REF!,2,FALSE),)</f>
        <v>0</v>
      </c>
      <c r="D5" s="9">
        <f>IFERROR(VLOOKUP($A5,#REF!,3,FALSE),)</f>
        <v>0</v>
      </c>
      <c r="E5" s="9">
        <f>IFERROR(VLOOKUP($A5,#REF!,4,FALSE),)</f>
        <v>0</v>
      </c>
      <c r="F5" s="9">
        <f>IFERROR(VLOOKUP($A5,#REF!,6,FALSE),)</f>
        <v>0</v>
      </c>
      <c r="G5" s="9">
        <f>IFERROR(VLOOKUP($A5,#REF!,7,FALSE),)</f>
        <v>0</v>
      </c>
      <c r="H5" s="8">
        <f>IFERROR(VLOOKUP($A5,#REF!,8,FALSE),)</f>
        <v>0</v>
      </c>
      <c r="I5" s="8">
        <f>IFERROR(VLOOKUP($A5,#REF!,9,FALSE),)</f>
        <v>0</v>
      </c>
      <c r="J5" s="8">
        <f>IFERROR(VLOOKUP($A5,#REF!,10,FALSE),)</f>
        <v>0</v>
      </c>
      <c r="K5" s="8">
        <f>IFERROR(VLOOKUP($A5,#REF!,11,FALSE),)</f>
        <v>0</v>
      </c>
      <c r="L5" s="8">
        <f>IFERROR(VLOOKUP($A5,#REF!,12,FALSE),)</f>
        <v>0</v>
      </c>
      <c r="M5" s="8">
        <f>IFERROR(VLOOKUP($A5,#REF!,13,FALSE),)</f>
        <v>0</v>
      </c>
      <c r="N5" s="8">
        <f>IFERROR(VLOOKUP($A5,#REF!,14,FALSE),)</f>
        <v>0</v>
      </c>
      <c r="O5" s="8">
        <f>IFERROR(VLOOKUP($A5,#REF!,15,FALSE),)</f>
        <v>0</v>
      </c>
      <c r="P5" s="8">
        <f>IFERROR(VLOOKUP($A5,#REF!,16,FALSE),)</f>
        <v>0</v>
      </c>
      <c r="Q5" s="8">
        <f>IFERROR(VLOOKUP($A5,#REF!,17,FALSE),)</f>
        <v>0</v>
      </c>
      <c r="R5" s="8">
        <f>IFERROR(VLOOKUP($A5,#REF!,18,FALSE),)</f>
        <v>0</v>
      </c>
      <c r="S5" s="8">
        <f>IFERROR(VLOOKUP($A5,#REF!,19,FALSE),)</f>
        <v>0</v>
      </c>
      <c r="T5" s="8">
        <f>IFERROR(VLOOKUP($A5,#REF!,20,FALSE),)</f>
        <v>0</v>
      </c>
      <c r="U5" s="8">
        <f>IFERROR(VLOOKUP($A5,#REF!,21,FALSE),)</f>
        <v>0</v>
      </c>
      <c r="V5" s="8">
        <f>IFERROR(VLOOKUP($A5,#REF!,22,FALSE),)</f>
        <v>0</v>
      </c>
      <c r="W5" s="8">
        <f>IFERROR(VLOOKUP($A5,#REF!,23,FALSE),)</f>
        <v>0</v>
      </c>
      <c r="X5" s="8">
        <f>IFERROR(VLOOKUP($A5,#REF!,24,FALSE),)</f>
        <v>0</v>
      </c>
      <c r="Y5" s="8">
        <f>IFERROR(VLOOKUP($A5,#REF!,25,FALSE),)</f>
        <v>0</v>
      </c>
      <c r="Z5" s="8">
        <f>IFERROR(VLOOKUP($A5,#REF!,26,FALSE),)</f>
        <v>0</v>
      </c>
      <c r="AA5" s="8">
        <f>IFERROR(VLOOKUP($A5,#REF!,27,FALSE),)</f>
        <v>0</v>
      </c>
      <c r="AB5" s="8">
        <f>IFERROR(VLOOKUP($A5,#REF!,28,FALSE),)</f>
        <v>0</v>
      </c>
    </row>
    <row r="6" spans="1:28" x14ac:dyDescent="0.2">
      <c r="A6" s="8">
        <f>Data!A628</f>
        <v>0</v>
      </c>
      <c r="B6" s="9">
        <f>IFERROR(VLOOKUP($A6,#REF!,34,FALSE),)</f>
        <v>0</v>
      </c>
      <c r="C6" s="9">
        <f>IFERROR(VLOOKUP($A6,#REF!,2,FALSE),)</f>
        <v>0</v>
      </c>
      <c r="D6" s="9">
        <f>IFERROR(VLOOKUP($A6,#REF!,3,FALSE),)</f>
        <v>0</v>
      </c>
      <c r="E6" s="9">
        <f>IFERROR(VLOOKUP($A6,#REF!,4,FALSE),)</f>
        <v>0</v>
      </c>
      <c r="F6" s="9">
        <f>IFERROR(VLOOKUP($A6,#REF!,6,FALSE),)</f>
        <v>0</v>
      </c>
      <c r="G6" s="9">
        <f>IFERROR(VLOOKUP($A6,#REF!,7,FALSE),)</f>
        <v>0</v>
      </c>
      <c r="H6" s="8">
        <f>IFERROR(VLOOKUP($A6,#REF!,8,FALSE),)</f>
        <v>0</v>
      </c>
      <c r="I6" s="8">
        <f>IFERROR(VLOOKUP($A6,#REF!,9,FALSE),)</f>
        <v>0</v>
      </c>
      <c r="J6" s="8">
        <f>IFERROR(VLOOKUP($A6,#REF!,10,FALSE),)</f>
        <v>0</v>
      </c>
      <c r="K6" s="8">
        <f>IFERROR(VLOOKUP($A6,#REF!,11,FALSE),)</f>
        <v>0</v>
      </c>
      <c r="L6" s="8">
        <f>IFERROR(VLOOKUP($A6,#REF!,12,FALSE),)</f>
        <v>0</v>
      </c>
      <c r="M6" s="8">
        <f>IFERROR(VLOOKUP($A6,#REF!,13,FALSE),)</f>
        <v>0</v>
      </c>
      <c r="N6" s="8">
        <f>IFERROR(VLOOKUP($A6,#REF!,14,FALSE),)</f>
        <v>0</v>
      </c>
      <c r="O6" s="8">
        <f>IFERROR(VLOOKUP($A6,#REF!,15,FALSE),)</f>
        <v>0</v>
      </c>
      <c r="P6" s="8">
        <f>IFERROR(VLOOKUP($A6,#REF!,16,FALSE),)</f>
        <v>0</v>
      </c>
      <c r="Q6" s="8">
        <f>IFERROR(VLOOKUP($A6,#REF!,17,FALSE),)</f>
        <v>0</v>
      </c>
      <c r="R6" s="8">
        <f>IFERROR(VLOOKUP($A6,#REF!,18,FALSE),)</f>
        <v>0</v>
      </c>
      <c r="S6" s="8">
        <f>IFERROR(VLOOKUP($A6,#REF!,19,FALSE),)</f>
        <v>0</v>
      </c>
      <c r="T6" s="8">
        <f>IFERROR(VLOOKUP($A6,#REF!,20,FALSE),)</f>
        <v>0</v>
      </c>
      <c r="U6" s="8">
        <f>IFERROR(VLOOKUP($A6,#REF!,21,FALSE),)</f>
        <v>0</v>
      </c>
      <c r="V6" s="8">
        <f>IFERROR(VLOOKUP($A6,#REF!,22,FALSE),)</f>
        <v>0</v>
      </c>
      <c r="W6" s="8">
        <f>IFERROR(VLOOKUP($A6,#REF!,23,FALSE),)</f>
        <v>0</v>
      </c>
      <c r="X6" s="8">
        <f>IFERROR(VLOOKUP($A6,#REF!,24,FALSE),)</f>
        <v>0</v>
      </c>
      <c r="Y6" s="8">
        <f>IFERROR(VLOOKUP($A6,#REF!,25,FALSE),)</f>
        <v>0</v>
      </c>
      <c r="Z6" s="8">
        <f>IFERROR(VLOOKUP($A6,#REF!,26,FALSE),)</f>
        <v>0</v>
      </c>
      <c r="AA6" s="8">
        <f>IFERROR(VLOOKUP($A6,#REF!,27,FALSE),)</f>
        <v>0</v>
      </c>
      <c r="AB6" s="8">
        <f>IFERROR(VLOOKUP($A6,#REF!,28,FALSE),)</f>
        <v>0</v>
      </c>
    </row>
    <row r="7" spans="1:28" x14ac:dyDescent="0.2">
      <c r="A7" s="8">
        <f>Data!A629</f>
        <v>0</v>
      </c>
      <c r="B7" s="9">
        <f>IFERROR(VLOOKUP($A7,#REF!,34,FALSE),)</f>
        <v>0</v>
      </c>
      <c r="C7" s="9">
        <f>IFERROR(VLOOKUP($A7,#REF!,2,FALSE),)</f>
        <v>0</v>
      </c>
      <c r="D7" s="9">
        <f>IFERROR(VLOOKUP($A7,#REF!,3,FALSE),)</f>
        <v>0</v>
      </c>
      <c r="E7" s="9">
        <f>IFERROR(VLOOKUP($A7,#REF!,4,FALSE),)</f>
        <v>0</v>
      </c>
      <c r="F7" s="9">
        <f>IFERROR(VLOOKUP($A7,#REF!,6,FALSE),)</f>
        <v>0</v>
      </c>
      <c r="G7" s="9">
        <f>IFERROR(VLOOKUP($A7,#REF!,7,FALSE),)</f>
        <v>0</v>
      </c>
      <c r="H7" s="8">
        <f>IFERROR(VLOOKUP($A7,#REF!,8,FALSE),)</f>
        <v>0</v>
      </c>
      <c r="I7" s="8">
        <f>IFERROR(VLOOKUP($A7,#REF!,9,FALSE),)</f>
        <v>0</v>
      </c>
      <c r="J7" s="8">
        <f>IFERROR(VLOOKUP($A7,#REF!,10,FALSE),)</f>
        <v>0</v>
      </c>
      <c r="K7" s="8">
        <f>IFERROR(VLOOKUP($A7,#REF!,11,FALSE),)</f>
        <v>0</v>
      </c>
      <c r="L7" s="8">
        <f>IFERROR(VLOOKUP($A7,#REF!,12,FALSE),)</f>
        <v>0</v>
      </c>
      <c r="M7" s="8">
        <f>IFERROR(VLOOKUP($A7,#REF!,13,FALSE),)</f>
        <v>0</v>
      </c>
      <c r="N7" s="8">
        <f>IFERROR(VLOOKUP($A7,#REF!,14,FALSE),)</f>
        <v>0</v>
      </c>
      <c r="O7" s="8">
        <f>IFERROR(VLOOKUP($A7,#REF!,15,FALSE),)</f>
        <v>0</v>
      </c>
      <c r="P7" s="8">
        <f>IFERROR(VLOOKUP($A7,#REF!,16,FALSE),)</f>
        <v>0</v>
      </c>
      <c r="Q7" s="8">
        <f>IFERROR(VLOOKUP($A7,#REF!,17,FALSE),)</f>
        <v>0</v>
      </c>
      <c r="R7" s="8">
        <f>IFERROR(VLOOKUP($A7,#REF!,18,FALSE),)</f>
        <v>0</v>
      </c>
      <c r="S7" s="8">
        <f>IFERROR(VLOOKUP($A7,#REF!,19,FALSE),)</f>
        <v>0</v>
      </c>
      <c r="T7" s="8">
        <f>IFERROR(VLOOKUP($A7,#REF!,20,FALSE),)</f>
        <v>0</v>
      </c>
      <c r="U7" s="8">
        <f>IFERROR(VLOOKUP($A7,#REF!,21,FALSE),)</f>
        <v>0</v>
      </c>
      <c r="V7" s="8">
        <f>IFERROR(VLOOKUP($A7,#REF!,22,FALSE),)</f>
        <v>0</v>
      </c>
      <c r="W7" s="8">
        <f>IFERROR(VLOOKUP($A7,#REF!,23,FALSE),)</f>
        <v>0</v>
      </c>
      <c r="X7" s="8">
        <f>IFERROR(VLOOKUP($A7,#REF!,24,FALSE),)</f>
        <v>0</v>
      </c>
      <c r="Y7" s="8">
        <f>IFERROR(VLOOKUP($A7,#REF!,25,FALSE),)</f>
        <v>0</v>
      </c>
      <c r="Z7" s="8">
        <f>IFERROR(VLOOKUP($A7,#REF!,26,FALSE),)</f>
        <v>0</v>
      </c>
      <c r="AA7" s="8">
        <f>IFERROR(VLOOKUP($A7,#REF!,27,FALSE),)</f>
        <v>0</v>
      </c>
      <c r="AB7" s="8">
        <f>IFERROR(VLOOKUP($A7,#REF!,28,FALSE),)</f>
        <v>0</v>
      </c>
    </row>
    <row r="8" spans="1:28" x14ac:dyDescent="0.2">
      <c r="A8" s="8">
        <f>Data!A630</f>
        <v>0</v>
      </c>
      <c r="B8" s="9">
        <f>IFERROR(VLOOKUP($A8,#REF!,34,FALSE),)</f>
        <v>0</v>
      </c>
      <c r="C8" s="9">
        <f>IFERROR(VLOOKUP($A8,#REF!,2,FALSE),)</f>
        <v>0</v>
      </c>
      <c r="D8" s="9">
        <f>IFERROR(VLOOKUP($A8,#REF!,3,FALSE),)</f>
        <v>0</v>
      </c>
      <c r="E8" s="9">
        <f>IFERROR(VLOOKUP($A8,#REF!,4,FALSE),)</f>
        <v>0</v>
      </c>
      <c r="F8" s="9">
        <f>IFERROR(VLOOKUP($A8,#REF!,6,FALSE),)</f>
        <v>0</v>
      </c>
      <c r="G8" s="9">
        <f>IFERROR(VLOOKUP($A8,#REF!,7,FALSE),)</f>
        <v>0</v>
      </c>
      <c r="H8" s="8">
        <f>IFERROR(VLOOKUP($A8,#REF!,8,FALSE),)</f>
        <v>0</v>
      </c>
      <c r="I8" s="8">
        <f>IFERROR(VLOOKUP($A8,#REF!,9,FALSE),)</f>
        <v>0</v>
      </c>
      <c r="J8" s="8">
        <f>IFERROR(VLOOKUP($A8,#REF!,10,FALSE),)</f>
        <v>0</v>
      </c>
      <c r="K8" s="8">
        <f>IFERROR(VLOOKUP($A8,#REF!,11,FALSE),)</f>
        <v>0</v>
      </c>
      <c r="L8" s="8">
        <f>IFERROR(VLOOKUP($A8,#REF!,12,FALSE),)</f>
        <v>0</v>
      </c>
      <c r="M8" s="8">
        <f>IFERROR(VLOOKUP($A8,#REF!,13,FALSE),)</f>
        <v>0</v>
      </c>
      <c r="N8" s="8">
        <f>IFERROR(VLOOKUP($A8,#REF!,14,FALSE),)</f>
        <v>0</v>
      </c>
      <c r="O8" s="8">
        <f>IFERROR(VLOOKUP($A8,#REF!,15,FALSE),)</f>
        <v>0</v>
      </c>
      <c r="P8" s="8">
        <f>IFERROR(VLOOKUP($A8,#REF!,16,FALSE),)</f>
        <v>0</v>
      </c>
      <c r="Q8" s="8">
        <f>IFERROR(VLOOKUP($A8,#REF!,17,FALSE),)</f>
        <v>0</v>
      </c>
      <c r="R8" s="8">
        <f>IFERROR(VLOOKUP($A8,#REF!,18,FALSE),)</f>
        <v>0</v>
      </c>
      <c r="S8" s="8">
        <f>IFERROR(VLOOKUP($A8,#REF!,19,FALSE),)</f>
        <v>0</v>
      </c>
      <c r="T8" s="8">
        <f>IFERROR(VLOOKUP($A8,#REF!,20,FALSE),)</f>
        <v>0</v>
      </c>
      <c r="U8" s="8">
        <f>IFERROR(VLOOKUP($A8,#REF!,21,FALSE),)</f>
        <v>0</v>
      </c>
      <c r="V8" s="8">
        <f>IFERROR(VLOOKUP($A8,#REF!,22,FALSE),)</f>
        <v>0</v>
      </c>
      <c r="W8" s="8">
        <f>IFERROR(VLOOKUP($A8,#REF!,23,FALSE),)</f>
        <v>0</v>
      </c>
      <c r="X8" s="8">
        <f>IFERROR(VLOOKUP($A8,#REF!,24,FALSE),)</f>
        <v>0</v>
      </c>
      <c r="Y8" s="8">
        <f>IFERROR(VLOOKUP($A8,#REF!,25,FALSE),)</f>
        <v>0</v>
      </c>
      <c r="Z8" s="8">
        <f>IFERROR(VLOOKUP($A8,#REF!,26,FALSE),)</f>
        <v>0</v>
      </c>
      <c r="AA8" s="8">
        <f>IFERROR(VLOOKUP($A8,#REF!,27,FALSE),)</f>
        <v>0</v>
      </c>
      <c r="AB8" s="8">
        <f>IFERROR(VLOOKUP($A8,#REF!,28,FALSE),)</f>
        <v>0</v>
      </c>
    </row>
    <row r="9" spans="1:28" x14ac:dyDescent="0.2">
      <c r="A9" s="8">
        <f>Data!A631</f>
        <v>0</v>
      </c>
      <c r="B9" s="9">
        <f>IFERROR(VLOOKUP($A9,#REF!,34,FALSE),)</f>
        <v>0</v>
      </c>
      <c r="C9" s="9">
        <f>IFERROR(VLOOKUP($A9,#REF!,2,FALSE),)</f>
        <v>0</v>
      </c>
      <c r="D9" s="9">
        <f>IFERROR(VLOOKUP($A9,#REF!,3,FALSE),)</f>
        <v>0</v>
      </c>
      <c r="E9" s="9">
        <f>IFERROR(VLOOKUP($A9,#REF!,4,FALSE),)</f>
        <v>0</v>
      </c>
      <c r="F9" s="9">
        <f>IFERROR(VLOOKUP($A9,#REF!,6,FALSE),)</f>
        <v>0</v>
      </c>
      <c r="G9" s="9">
        <f>IFERROR(VLOOKUP($A9,#REF!,7,FALSE),)</f>
        <v>0</v>
      </c>
      <c r="H9" s="8">
        <f>IFERROR(VLOOKUP($A9,#REF!,8,FALSE),)</f>
        <v>0</v>
      </c>
      <c r="I9" s="8">
        <f>IFERROR(VLOOKUP($A9,#REF!,9,FALSE),)</f>
        <v>0</v>
      </c>
      <c r="J9" s="8">
        <f>IFERROR(VLOOKUP($A9,#REF!,10,FALSE),)</f>
        <v>0</v>
      </c>
      <c r="K9" s="8">
        <f>IFERROR(VLOOKUP($A9,#REF!,11,FALSE),)</f>
        <v>0</v>
      </c>
      <c r="L9" s="8">
        <f>IFERROR(VLOOKUP($A9,#REF!,12,FALSE),)</f>
        <v>0</v>
      </c>
      <c r="M9" s="8">
        <f>IFERROR(VLOOKUP($A9,#REF!,13,FALSE),)</f>
        <v>0</v>
      </c>
      <c r="N9" s="8">
        <f>IFERROR(VLOOKUP($A9,#REF!,14,FALSE),)</f>
        <v>0</v>
      </c>
      <c r="O9" s="8">
        <f>IFERROR(VLOOKUP($A9,#REF!,15,FALSE),)</f>
        <v>0</v>
      </c>
      <c r="P9" s="8">
        <f>IFERROR(VLOOKUP($A9,#REF!,16,FALSE),)</f>
        <v>0</v>
      </c>
      <c r="Q9" s="8">
        <f>IFERROR(VLOOKUP($A9,#REF!,17,FALSE),)</f>
        <v>0</v>
      </c>
      <c r="R9" s="8">
        <f>IFERROR(VLOOKUP($A9,#REF!,18,FALSE),)</f>
        <v>0</v>
      </c>
      <c r="S9" s="8">
        <f>IFERROR(VLOOKUP($A9,#REF!,19,FALSE),)</f>
        <v>0</v>
      </c>
      <c r="T9" s="8">
        <f>IFERROR(VLOOKUP($A9,#REF!,20,FALSE),)</f>
        <v>0</v>
      </c>
      <c r="U9" s="8">
        <f>IFERROR(VLOOKUP($A9,#REF!,21,FALSE),)</f>
        <v>0</v>
      </c>
      <c r="V9" s="8">
        <f>IFERROR(VLOOKUP($A9,#REF!,22,FALSE),)</f>
        <v>0</v>
      </c>
      <c r="W9" s="8">
        <f>IFERROR(VLOOKUP($A9,#REF!,23,FALSE),)</f>
        <v>0</v>
      </c>
      <c r="X9" s="8">
        <f>IFERROR(VLOOKUP($A9,#REF!,24,FALSE),)</f>
        <v>0</v>
      </c>
      <c r="Y9" s="8">
        <f>IFERROR(VLOOKUP($A9,#REF!,25,FALSE),)</f>
        <v>0</v>
      </c>
      <c r="Z9" s="8">
        <f>IFERROR(VLOOKUP($A9,#REF!,26,FALSE),)</f>
        <v>0</v>
      </c>
      <c r="AA9" s="8">
        <f>IFERROR(VLOOKUP($A9,#REF!,27,FALSE),)</f>
        <v>0</v>
      </c>
      <c r="AB9" s="8">
        <f>IFERROR(VLOOKUP($A9,#REF!,28,FALSE),)</f>
        <v>0</v>
      </c>
    </row>
    <row r="10" spans="1:28" x14ac:dyDescent="0.2">
      <c r="A10" s="8">
        <f>Data!A632</f>
        <v>0</v>
      </c>
      <c r="B10" s="9">
        <f>IFERROR(VLOOKUP($A10,#REF!,34,FALSE),)</f>
        <v>0</v>
      </c>
      <c r="C10" s="9">
        <f>IFERROR(VLOOKUP($A10,#REF!,2,FALSE),)</f>
        <v>0</v>
      </c>
      <c r="D10" s="9">
        <f>IFERROR(VLOOKUP($A10,#REF!,3,FALSE),)</f>
        <v>0</v>
      </c>
      <c r="E10" s="9">
        <f>IFERROR(VLOOKUP($A10,#REF!,4,FALSE),)</f>
        <v>0</v>
      </c>
      <c r="F10" s="9">
        <f>IFERROR(VLOOKUP($A10,#REF!,6,FALSE),)</f>
        <v>0</v>
      </c>
      <c r="G10" s="9">
        <f>IFERROR(VLOOKUP($A10,#REF!,7,FALSE),)</f>
        <v>0</v>
      </c>
      <c r="H10" s="8">
        <f>IFERROR(VLOOKUP($A10,#REF!,8,FALSE),)</f>
        <v>0</v>
      </c>
      <c r="I10" s="8">
        <f>IFERROR(VLOOKUP($A10,#REF!,9,FALSE),)</f>
        <v>0</v>
      </c>
      <c r="J10" s="8">
        <f>IFERROR(VLOOKUP($A10,#REF!,10,FALSE),)</f>
        <v>0</v>
      </c>
      <c r="K10" s="8">
        <f>IFERROR(VLOOKUP($A10,#REF!,11,FALSE),)</f>
        <v>0</v>
      </c>
      <c r="L10" s="8">
        <f>IFERROR(VLOOKUP($A10,#REF!,12,FALSE),)</f>
        <v>0</v>
      </c>
      <c r="M10" s="8">
        <f>IFERROR(VLOOKUP($A10,#REF!,13,FALSE),)</f>
        <v>0</v>
      </c>
      <c r="N10" s="8">
        <f>IFERROR(VLOOKUP($A10,#REF!,14,FALSE),)</f>
        <v>0</v>
      </c>
      <c r="O10" s="8">
        <f>IFERROR(VLOOKUP($A10,#REF!,15,FALSE),)</f>
        <v>0</v>
      </c>
      <c r="P10" s="8">
        <f>IFERROR(VLOOKUP($A10,#REF!,16,FALSE),)</f>
        <v>0</v>
      </c>
      <c r="Q10" s="8">
        <f>IFERROR(VLOOKUP($A10,#REF!,17,FALSE),)</f>
        <v>0</v>
      </c>
      <c r="R10" s="8">
        <f>IFERROR(VLOOKUP($A10,#REF!,18,FALSE),)</f>
        <v>0</v>
      </c>
      <c r="S10" s="8">
        <f>IFERROR(VLOOKUP($A10,#REF!,19,FALSE),)</f>
        <v>0</v>
      </c>
      <c r="T10" s="8">
        <f>IFERROR(VLOOKUP($A10,#REF!,20,FALSE),)</f>
        <v>0</v>
      </c>
      <c r="U10" s="8">
        <f>IFERROR(VLOOKUP($A10,#REF!,21,FALSE),)</f>
        <v>0</v>
      </c>
      <c r="V10" s="8">
        <f>IFERROR(VLOOKUP($A10,#REF!,22,FALSE),)</f>
        <v>0</v>
      </c>
      <c r="W10" s="8">
        <f>IFERROR(VLOOKUP($A10,#REF!,23,FALSE),)</f>
        <v>0</v>
      </c>
      <c r="X10" s="8">
        <f>IFERROR(VLOOKUP($A10,#REF!,24,FALSE),)</f>
        <v>0</v>
      </c>
      <c r="Y10" s="8">
        <f>IFERROR(VLOOKUP($A10,#REF!,25,FALSE),)</f>
        <v>0</v>
      </c>
      <c r="Z10" s="8">
        <f>IFERROR(VLOOKUP($A10,#REF!,26,FALSE),)</f>
        <v>0</v>
      </c>
      <c r="AA10" s="8">
        <f>IFERROR(VLOOKUP($A10,#REF!,27,FALSE),)</f>
        <v>0</v>
      </c>
      <c r="AB10" s="8">
        <f>IFERROR(VLOOKUP($A10,#REF!,28,FALSE),)</f>
        <v>0</v>
      </c>
    </row>
    <row r="11" spans="1:28" x14ac:dyDescent="0.2">
      <c r="A11" s="8">
        <f>Data!A633</f>
        <v>0</v>
      </c>
      <c r="B11" s="9">
        <f>IFERROR(VLOOKUP($A11,#REF!,34,FALSE),)</f>
        <v>0</v>
      </c>
      <c r="C11" s="9">
        <f>IFERROR(VLOOKUP($A11,#REF!,2,FALSE),)</f>
        <v>0</v>
      </c>
      <c r="D11" s="9">
        <f>IFERROR(VLOOKUP($A11,#REF!,3,FALSE),)</f>
        <v>0</v>
      </c>
      <c r="E11" s="9">
        <f>IFERROR(VLOOKUP($A11,#REF!,4,FALSE),)</f>
        <v>0</v>
      </c>
      <c r="F11" s="9">
        <f>IFERROR(VLOOKUP($A11,#REF!,6,FALSE),)</f>
        <v>0</v>
      </c>
      <c r="G11" s="9">
        <f>IFERROR(VLOOKUP($A11,#REF!,7,FALSE),)</f>
        <v>0</v>
      </c>
      <c r="H11" s="8">
        <f>IFERROR(VLOOKUP($A11,#REF!,8,FALSE),)</f>
        <v>0</v>
      </c>
      <c r="I11" s="8">
        <f>IFERROR(VLOOKUP($A11,#REF!,9,FALSE),)</f>
        <v>0</v>
      </c>
      <c r="J11" s="8">
        <f>IFERROR(VLOOKUP($A11,#REF!,10,FALSE),)</f>
        <v>0</v>
      </c>
      <c r="K11" s="8">
        <f>IFERROR(VLOOKUP($A11,#REF!,11,FALSE),)</f>
        <v>0</v>
      </c>
      <c r="L11" s="8">
        <f>IFERROR(VLOOKUP($A11,#REF!,12,FALSE),)</f>
        <v>0</v>
      </c>
      <c r="M11" s="8">
        <f>IFERROR(VLOOKUP($A11,#REF!,13,FALSE),)</f>
        <v>0</v>
      </c>
      <c r="N11" s="8">
        <f>IFERROR(VLOOKUP($A11,#REF!,14,FALSE),)</f>
        <v>0</v>
      </c>
      <c r="O11" s="8">
        <f>IFERROR(VLOOKUP($A11,#REF!,15,FALSE),)</f>
        <v>0</v>
      </c>
      <c r="P11" s="8">
        <f>IFERROR(VLOOKUP($A11,#REF!,16,FALSE),)</f>
        <v>0</v>
      </c>
      <c r="Q11" s="8">
        <f>IFERROR(VLOOKUP($A11,#REF!,17,FALSE),)</f>
        <v>0</v>
      </c>
      <c r="R11" s="8">
        <f>IFERROR(VLOOKUP($A11,#REF!,18,FALSE),)</f>
        <v>0</v>
      </c>
      <c r="S11" s="8">
        <f>IFERROR(VLOOKUP($A11,#REF!,19,FALSE),)</f>
        <v>0</v>
      </c>
      <c r="T11" s="8">
        <f>IFERROR(VLOOKUP($A11,#REF!,20,FALSE),)</f>
        <v>0</v>
      </c>
      <c r="U11" s="8">
        <f>IFERROR(VLOOKUP($A11,#REF!,21,FALSE),)</f>
        <v>0</v>
      </c>
      <c r="V11" s="8">
        <f>IFERROR(VLOOKUP($A11,#REF!,22,FALSE),)</f>
        <v>0</v>
      </c>
      <c r="W11" s="8">
        <f>IFERROR(VLOOKUP($A11,#REF!,23,FALSE),)</f>
        <v>0</v>
      </c>
      <c r="X11" s="8">
        <f>IFERROR(VLOOKUP($A11,#REF!,24,FALSE),)</f>
        <v>0</v>
      </c>
      <c r="Y11" s="8">
        <f>IFERROR(VLOOKUP($A11,#REF!,25,FALSE),)</f>
        <v>0</v>
      </c>
      <c r="Z11" s="8">
        <f>IFERROR(VLOOKUP($A11,#REF!,26,FALSE),)</f>
        <v>0</v>
      </c>
      <c r="AA11" s="8">
        <f>IFERROR(VLOOKUP($A11,#REF!,27,FALSE),)</f>
        <v>0</v>
      </c>
      <c r="AB11" s="8">
        <f>IFERROR(VLOOKUP($A11,#REF!,28,FALSE),)</f>
        <v>0</v>
      </c>
    </row>
    <row r="12" spans="1:28" x14ac:dyDescent="0.2">
      <c r="A12" s="8">
        <f>Data!A634</f>
        <v>0</v>
      </c>
      <c r="B12" s="9">
        <f>IFERROR(VLOOKUP($A12,#REF!,34,FALSE),)</f>
        <v>0</v>
      </c>
      <c r="C12" s="9">
        <f>IFERROR(VLOOKUP($A12,#REF!,2,FALSE),)</f>
        <v>0</v>
      </c>
      <c r="D12" s="9">
        <f>IFERROR(VLOOKUP($A12,#REF!,3,FALSE),)</f>
        <v>0</v>
      </c>
      <c r="E12" s="9">
        <f>IFERROR(VLOOKUP($A12,#REF!,4,FALSE),)</f>
        <v>0</v>
      </c>
      <c r="F12" s="9">
        <f>IFERROR(VLOOKUP($A12,#REF!,6,FALSE),)</f>
        <v>0</v>
      </c>
      <c r="G12" s="9">
        <f>IFERROR(VLOOKUP($A12,#REF!,7,FALSE),)</f>
        <v>0</v>
      </c>
      <c r="H12" s="8">
        <f>IFERROR(VLOOKUP($A12,#REF!,8,FALSE),)</f>
        <v>0</v>
      </c>
      <c r="I12" s="8">
        <f>IFERROR(VLOOKUP($A12,#REF!,9,FALSE),)</f>
        <v>0</v>
      </c>
      <c r="J12" s="8">
        <f>IFERROR(VLOOKUP($A12,#REF!,10,FALSE),)</f>
        <v>0</v>
      </c>
      <c r="K12" s="8">
        <f>IFERROR(VLOOKUP($A12,#REF!,11,FALSE),)</f>
        <v>0</v>
      </c>
      <c r="L12" s="8">
        <f>IFERROR(VLOOKUP($A12,#REF!,12,FALSE),)</f>
        <v>0</v>
      </c>
      <c r="M12" s="8">
        <f>IFERROR(VLOOKUP($A12,#REF!,13,FALSE),)</f>
        <v>0</v>
      </c>
      <c r="N12" s="8">
        <f>IFERROR(VLOOKUP($A12,#REF!,14,FALSE),)</f>
        <v>0</v>
      </c>
      <c r="O12" s="8">
        <f>IFERROR(VLOOKUP($A12,#REF!,15,FALSE),)</f>
        <v>0</v>
      </c>
      <c r="P12" s="8">
        <f>IFERROR(VLOOKUP($A12,#REF!,16,FALSE),)</f>
        <v>0</v>
      </c>
      <c r="Q12" s="8">
        <f>IFERROR(VLOOKUP($A12,#REF!,17,FALSE),)</f>
        <v>0</v>
      </c>
      <c r="R12" s="8">
        <f>IFERROR(VLOOKUP($A12,#REF!,18,FALSE),)</f>
        <v>0</v>
      </c>
      <c r="S12" s="8">
        <f>IFERROR(VLOOKUP($A12,#REF!,19,FALSE),)</f>
        <v>0</v>
      </c>
      <c r="T12" s="8">
        <f>IFERROR(VLOOKUP($A12,#REF!,20,FALSE),)</f>
        <v>0</v>
      </c>
      <c r="U12" s="8">
        <f>IFERROR(VLOOKUP($A12,#REF!,21,FALSE),)</f>
        <v>0</v>
      </c>
      <c r="V12" s="8">
        <f>IFERROR(VLOOKUP($A12,#REF!,22,FALSE),)</f>
        <v>0</v>
      </c>
      <c r="W12" s="8">
        <f>IFERROR(VLOOKUP($A12,#REF!,23,FALSE),)</f>
        <v>0</v>
      </c>
      <c r="X12" s="8">
        <f>IFERROR(VLOOKUP($A12,#REF!,24,FALSE),)</f>
        <v>0</v>
      </c>
      <c r="Y12" s="8">
        <f>IFERROR(VLOOKUP($A12,#REF!,25,FALSE),)</f>
        <v>0</v>
      </c>
      <c r="Z12" s="8">
        <f>IFERROR(VLOOKUP($A12,#REF!,26,FALSE),)</f>
        <v>0</v>
      </c>
      <c r="AA12" s="8">
        <f>IFERROR(VLOOKUP($A12,#REF!,27,FALSE),)</f>
        <v>0</v>
      </c>
      <c r="AB12" s="8">
        <f>IFERROR(VLOOKUP($A12,#REF!,28,FALSE),)</f>
        <v>0</v>
      </c>
    </row>
    <row r="13" spans="1:28" x14ac:dyDescent="0.2">
      <c r="A13" s="8">
        <f>Data!A635</f>
        <v>0</v>
      </c>
      <c r="B13" s="9">
        <f>IFERROR(VLOOKUP($A13,#REF!,34,FALSE),)</f>
        <v>0</v>
      </c>
      <c r="C13" s="9">
        <f>IFERROR(VLOOKUP($A13,#REF!,2,FALSE),)</f>
        <v>0</v>
      </c>
      <c r="D13" s="9">
        <f>IFERROR(VLOOKUP($A13,#REF!,3,FALSE),)</f>
        <v>0</v>
      </c>
      <c r="E13" s="9">
        <f>IFERROR(VLOOKUP($A13,#REF!,4,FALSE),)</f>
        <v>0</v>
      </c>
      <c r="F13" s="9">
        <f>IFERROR(VLOOKUP($A13,#REF!,6,FALSE),)</f>
        <v>0</v>
      </c>
      <c r="G13" s="9">
        <f>IFERROR(VLOOKUP($A13,#REF!,7,FALSE),)</f>
        <v>0</v>
      </c>
      <c r="H13" s="8">
        <f>IFERROR(VLOOKUP($A13,#REF!,8,FALSE),)</f>
        <v>0</v>
      </c>
      <c r="I13" s="8">
        <f>IFERROR(VLOOKUP($A13,#REF!,9,FALSE),)</f>
        <v>0</v>
      </c>
      <c r="J13" s="8">
        <f>IFERROR(VLOOKUP($A13,#REF!,10,FALSE),)</f>
        <v>0</v>
      </c>
      <c r="K13" s="8">
        <f>IFERROR(VLOOKUP($A13,#REF!,11,FALSE),)</f>
        <v>0</v>
      </c>
      <c r="L13" s="8">
        <f>IFERROR(VLOOKUP($A13,#REF!,12,FALSE),)</f>
        <v>0</v>
      </c>
      <c r="M13" s="8">
        <f>IFERROR(VLOOKUP($A13,#REF!,13,FALSE),)</f>
        <v>0</v>
      </c>
      <c r="N13" s="8">
        <f>IFERROR(VLOOKUP($A13,#REF!,14,FALSE),)</f>
        <v>0</v>
      </c>
      <c r="O13" s="8">
        <f>IFERROR(VLOOKUP($A13,#REF!,15,FALSE),)</f>
        <v>0</v>
      </c>
      <c r="P13" s="8">
        <f>IFERROR(VLOOKUP($A13,#REF!,16,FALSE),)</f>
        <v>0</v>
      </c>
      <c r="Q13" s="8">
        <f>IFERROR(VLOOKUP($A13,#REF!,17,FALSE),)</f>
        <v>0</v>
      </c>
      <c r="R13" s="8">
        <f>IFERROR(VLOOKUP($A13,#REF!,18,FALSE),)</f>
        <v>0</v>
      </c>
      <c r="S13" s="8">
        <f>IFERROR(VLOOKUP($A13,#REF!,19,FALSE),)</f>
        <v>0</v>
      </c>
      <c r="T13" s="8">
        <f>IFERROR(VLOOKUP($A13,#REF!,20,FALSE),)</f>
        <v>0</v>
      </c>
      <c r="U13" s="8">
        <f>IFERROR(VLOOKUP($A13,#REF!,21,FALSE),)</f>
        <v>0</v>
      </c>
      <c r="V13" s="8">
        <f>IFERROR(VLOOKUP($A13,#REF!,22,FALSE),)</f>
        <v>0</v>
      </c>
      <c r="W13" s="8">
        <f>IFERROR(VLOOKUP($A13,#REF!,23,FALSE),)</f>
        <v>0</v>
      </c>
      <c r="X13" s="8">
        <f>IFERROR(VLOOKUP($A13,#REF!,24,FALSE),)</f>
        <v>0</v>
      </c>
      <c r="Y13" s="8">
        <f>IFERROR(VLOOKUP($A13,#REF!,25,FALSE),)</f>
        <v>0</v>
      </c>
      <c r="Z13" s="8">
        <f>IFERROR(VLOOKUP($A13,#REF!,26,FALSE),)</f>
        <v>0</v>
      </c>
      <c r="AA13" s="8">
        <f>IFERROR(VLOOKUP($A13,#REF!,27,FALSE),)</f>
        <v>0</v>
      </c>
      <c r="AB13" s="8">
        <f>IFERROR(VLOOKUP($A13,#REF!,28,FALSE),)</f>
        <v>0</v>
      </c>
    </row>
    <row r="14" spans="1:28" x14ac:dyDescent="0.2">
      <c r="A14" s="10"/>
    </row>
    <row r="17" spans="21:21" x14ac:dyDescent="0.2">
      <c r="U17" s="1"/>
    </row>
    <row r="18" spans="21:21" x14ac:dyDescent="0.2">
      <c r="U18" s="23"/>
    </row>
    <row r="19" spans="21:21" x14ac:dyDescent="0.2">
      <c r="U19" s="23"/>
    </row>
  </sheetData>
  <pageMargins left="0.7" right="0.7" top="0.75" bottom="0.75" header="0.3" footer="0.3"/>
  <pageSetup scale="87" orientation="landscape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7BAF0-3C94-4107-B47D-34645CE06754}">
  <sheetPr>
    <tabColor rgb="FFF37388"/>
    <pageSetUpPr fitToPage="1"/>
  </sheetPr>
  <dimension ref="A1:AB19"/>
  <sheetViews>
    <sheetView workbookViewId="0"/>
  </sheetViews>
  <sheetFormatPr defaultColWidth="9.14453125" defaultRowHeight="15" x14ac:dyDescent="0.2"/>
  <cols>
    <col min="1" max="5" width="8.47265625" customWidth="1"/>
    <col min="6" max="6" width="11.703125" bestFit="1" customWidth="1"/>
    <col min="7" max="7" width="16.6796875" bestFit="1" customWidth="1"/>
    <col min="8" max="8" width="12.23828125" bestFit="1" customWidth="1"/>
    <col min="9" max="11" width="10.22265625" customWidth="1"/>
    <col min="12" max="12" width="9.01171875" customWidth="1"/>
    <col min="13" max="15" width="10.22265625" customWidth="1"/>
    <col min="16" max="16" width="9.01171875" customWidth="1"/>
    <col min="17" max="17" width="9.68359375" customWidth="1"/>
    <col min="18" max="20" width="10.22265625" customWidth="1"/>
    <col min="21" max="21" width="9.68359375" customWidth="1"/>
    <col min="22" max="24" width="10.22265625" customWidth="1"/>
    <col min="25" max="25" width="9.01171875" customWidth="1"/>
    <col min="26" max="28" width="10.22265625" customWidth="1"/>
  </cols>
  <sheetData>
    <row r="1" spans="1:28" ht="19.5" thickBot="1" x14ac:dyDescent="0.3">
      <c r="A1" s="7">
        <f>E4</f>
        <v>0</v>
      </c>
      <c r="B1" s="6"/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0.35499999999999998</v>
      </c>
      <c r="C3" s="12"/>
      <c r="D3" s="14"/>
      <c r="E3" s="12"/>
      <c r="F3" s="12"/>
      <c r="G3" s="12"/>
      <c r="H3" s="11">
        <f>'Rain Totals'!H8</f>
        <v>0.08</v>
      </c>
      <c r="I3" s="11">
        <f>'Rain Totals'!I8</f>
        <v>0</v>
      </c>
      <c r="J3" s="11">
        <f>'Rain Totals'!J8</f>
        <v>7.0000000000000007E-2</v>
      </c>
      <c r="K3" s="11">
        <f>'Rain Totals'!K8</f>
        <v>0.16999999999999998</v>
      </c>
      <c r="L3" s="11">
        <f>'Rain Totals'!L8</f>
        <v>3.5000000000000003E-2</v>
      </c>
      <c r="M3" s="11">
        <f>'Rain Totals'!M8</f>
        <v>0</v>
      </c>
      <c r="N3" s="11">
        <f>'Rain Totals'!N8</f>
        <v>0</v>
      </c>
      <c r="O3" s="11">
        <f>'Rain Totals'!O8</f>
        <v>0</v>
      </c>
      <c r="P3" s="11">
        <f>'Rain Totals'!P8</f>
        <v>0</v>
      </c>
      <c r="Q3" s="11">
        <f>'Rain Totals'!Q8</f>
        <v>0</v>
      </c>
      <c r="R3" s="11">
        <f>'Rain Totals'!R8</f>
        <v>0</v>
      </c>
      <c r="S3" s="11">
        <f>'Rain Totals'!S8</f>
        <v>0</v>
      </c>
      <c r="T3" s="11">
        <f>'Rain Totals'!T8</f>
        <v>0</v>
      </c>
      <c r="U3" s="11">
        <f>'Rain Totals'!U8</f>
        <v>0</v>
      </c>
      <c r="V3" s="11">
        <f>'Rain Totals'!V8</f>
        <v>0</v>
      </c>
      <c r="W3" s="11">
        <f>'Rain Totals'!W8</f>
        <v>0</v>
      </c>
      <c r="X3" s="11">
        <f>'Rain Totals'!X8</f>
        <v>0</v>
      </c>
      <c r="Y3" s="11">
        <f>'Rain Totals'!Y8</f>
        <v>0</v>
      </c>
      <c r="Z3" s="11">
        <f>'Rain Totals'!Z8</f>
        <v>0</v>
      </c>
      <c r="AA3" s="11">
        <f>'Rain Totals'!AA8</f>
        <v>0</v>
      </c>
      <c r="AB3" s="11">
        <f>'Rain Totals'!AB8</f>
        <v>0</v>
      </c>
    </row>
    <row r="4" spans="1:28" x14ac:dyDescent="0.2">
      <c r="A4" s="8" t="str">
        <f>Data!A636</f>
        <v>.ET 63</v>
      </c>
      <c r="B4" s="9">
        <f>IFERROR(VLOOKUP($A4,#REF!,34,FALSE),)</f>
        <v>0</v>
      </c>
      <c r="C4" s="9">
        <f>IFERROR(VLOOKUP($A4,#REF!,2,FALSE),)</f>
        <v>0</v>
      </c>
      <c r="D4" s="9">
        <f>IFERROR(VLOOKUP($A4,#REF!,3,FALSE),)</f>
        <v>0</v>
      </c>
      <c r="E4" s="9">
        <f>IFERROR(VLOOKUP($A4,#REF!,4,FALSE),)</f>
        <v>0</v>
      </c>
      <c r="F4" s="9">
        <f>IFERROR(VLOOKUP($A4,#REF!,6,FALSE),)</f>
        <v>0</v>
      </c>
      <c r="G4" s="9">
        <f>IFERROR(VLOOKUP($A4,#REF!,7,FALSE),)</f>
        <v>0</v>
      </c>
      <c r="H4" s="8">
        <f>IFERROR(VLOOKUP($A4,#REF!,8,FALSE),)</f>
        <v>0</v>
      </c>
      <c r="I4" s="8">
        <f>IFERROR(VLOOKUP($A4,#REF!,9,FALSE),)</f>
        <v>0</v>
      </c>
      <c r="J4" s="8">
        <f>IFERROR(VLOOKUP($A4,#REF!,10,FALSE),)</f>
        <v>0</v>
      </c>
      <c r="K4" s="8">
        <f>IFERROR(VLOOKUP($A4,#REF!,11,FALSE),)</f>
        <v>0</v>
      </c>
      <c r="L4" s="8">
        <f>IFERROR(VLOOKUP($A4,#REF!,12,FALSE),)</f>
        <v>0</v>
      </c>
      <c r="M4" s="8">
        <f>IFERROR(VLOOKUP($A4,#REF!,13,FALSE),)</f>
        <v>0</v>
      </c>
      <c r="N4" s="8">
        <f>IFERROR(VLOOKUP($A4,#REF!,14,FALSE),)</f>
        <v>0</v>
      </c>
      <c r="O4" s="8">
        <f>IFERROR(VLOOKUP($A4,#REF!,15,FALSE),)</f>
        <v>0</v>
      </c>
      <c r="P4" s="8">
        <f>IFERROR(VLOOKUP($A4,#REF!,16,FALSE),)</f>
        <v>0</v>
      </c>
      <c r="Q4" s="8">
        <f>IFERROR(VLOOKUP($A4,#REF!,17,FALSE),)</f>
        <v>0</v>
      </c>
      <c r="R4" s="8">
        <f>IFERROR(VLOOKUP($A4,#REF!,18,FALSE),)</f>
        <v>0</v>
      </c>
      <c r="S4" s="8">
        <f>IFERROR(VLOOKUP($A4,#REF!,19,FALSE),)</f>
        <v>0</v>
      </c>
      <c r="T4" s="8">
        <f>IFERROR(VLOOKUP($A4,#REF!,20,FALSE),)</f>
        <v>0</v>
      </c>
      <c r="U4" s="8">
        <f>IFERROR(VLOOKUP($A4,#REF!,21,FALSE),)</f>
        <v>0</v>
      </c>
      <c r="V4" s="8">
        <f>IFERROR(VLOOKUP($A4,#REF!,22,FALSE),)</f>
        <v>0</v>
      </c>
      <c r="W4" s="8">
        <f>IFERROR(VLOOKUP($A4,#REF!,23,FALSE),)</f>
        <v>0</v>
      </c>
      <c r="X4" s="8">
        <f>IFERROR(VLOOKUP($A4,#REF!,24,FALSE),)</f>
        <v>0</v>
      </c>
      <c r="Y4" s="8">
        <f>IFERROR(VLOOKUP($A4,#REF!,25,FALSE),)</f>
        <v>0</v>
      </c>
      <c r="Z4" s="8">
        <f>IFERROR(VLOOKUP($A4,#REF!,26,FALSE),)</f>
        <v>0</v>
      </c>
      <c r="AA4" s="8">
        <f>IFERROR(VLOOKUP($A4,#REF!,27,FALSE),)</f>
        <v>0</v>
      </c>
      <c r="AB4" s="8">
        <f>IFERROR(VLOOKUP($A4,#REF!,28,FALSE),)</f>
        <v>0</v>
      </c>
    </row>
    <row r="5" spans="1:28" x14ac:dyDescent="0.2">
      <c r="A5" s="8">
        <f>Data!A637</f>
        <v>0</v>
      </c>
      <c r="B5" s="9">
        <f>IFERROR(VLOOKUP($A5,#REF!,34,FALSE),)</f>
        <v>0</v>
      </c>
      <c r="C5" s="9">
        <f>IFERROR(VLOOKUP($A5,#REF!,2,FALSE),)</f>
        <v>0</v>
      </c>
      <c r="D5" s="9">
        <f>IFERROR(VLOOKUP($A5,#REF!,3,FALSE),)</f>
        <v>0</v>
      </c>
      <c r="E5" s="9">
        <f>IFERROR(VLOOKUP($A5,#REF!,4,FALSE),)</f>
        <v>0</v>
      </c>
      <c r="F5" s="9">
        <f>IFERROR(VLOOKUP($A5,#REF!,6,FALSE),)</f>
        <v>0</v>
      </c>
      <c r="G5" s="9">
        <f>IFERROR(VLOOKUP($A5,#REF!,7,FALSE),)</f>
        <v>0</v>
      </c>
      <c r="H5" s="8">
        <f>IFERROR(VLOOKUP($A5,#REF!,8,FALSE),)</f>
        <v>0</v>
      </c>
      <c r="I5" s="8">
        <f>IFERROR(VLOOKUP($A5,#REF!,9,FALSE),)</f>
        <v>0</v>
      </c>
      <c r="J5" s="8">
        <f>IFERROR(VLOOKUP($A5,#REF!,10,FALSE),)</f>
        <v>0</v>
      </c>
      <c r="K5" s="8">
        <f>IFERROR(VLOOKUP($A5,#REF!,11,FALSE),)</f>
        <v>0</v>
      </c>
      <c r="L5" s="8">
        <f>IFERROR(VLOOKUP($A5,#REF!,12,FALSE),)</f>
        <v>0</v>
      </c>
      <c r="M5" s="8">
        <f>IFERROR(VLOOKUP($A5,#REF!,13,FALSE),)</f>
        <v>0</v>
      </c>
      <c r="N5" s="8">
        <f>IFERROR(VLOOKUP($A5,#REF!,14,FALSE),)</f>
        <v>0</v>
      </c>
      <c r="O5" s="8">
        <f>IFERROR(VLOOKUP($A5,#REF!,15,FALSE),)</f>
        <v>0</v>
      </c>
      <c r="P5" s="8">
        <f>IFERROR(VLOOKUP($A5,#REF!,16,FALSE),)</f>
        <v>0</v>
      </c>
      <c r="Q5" s="8">
        <f>IFERROR(VLOOKUP($A5,#REF!,17,FALSE),)</f>
        <v>0</v>
      </c>
      <c r="R5" s="8">
        <f>IFERROR(VLOOKUP($A5,#REF!,18,FALSE),)</f>
        <v>0</v>
      </c>
      <c r="S5" s="8">
        <f>IFERROR(VLOOKUP($A5,#REF!,19,FALSE),)</f>
        <v>0</v>
      </c>
      <c r="T5" s="8">
        <f>IFERROR(VLOOKUP($A5,#REF!,20,FALSE),)</f>
        <v>0</v>
      </c>
      <c r="U5" s="8">
        <f>IFERROR(VLOOKUP($A5,#REF!,21,FALSE),)</f>
        <v>0</v>
      </c>
      <c r="V5" s="8">
        <f>IFERROR(VLOOKUP($A5,#REF!,22,FALSE),)</f>
        <v>0</v>
      </c>
      <c r="W5" s="8">
        <f>IFERROR(VLOOKUP($A5,#REF!,23,FALSE),)</f>
        <v>0</v>
      </c>
      <c r="X5" s="8">
        <f>IFERROR(VLOOKUP($A5,#REF!,24,FALSE),)</f>
        <v>0</v>
      </c>
      <c r="Y5" s="8">
        <f>IFERROR(VLOOKUP($A5,#REF!,25,FALSE),)</f>
        <v>0</v>
      </c>
      <c r="Z5" s="8">
        <f>IFERROR(VLOOKUP($A5,#REF!,26,FALSE),)</f>
        <v>0</v>
      </c>
      <c r="AA5" s="8">
        <f>IFERROR(VLOOKUP($A5,#REF!,27,FALSE),)</f>
        <v>0</v>
      </c>
      <c r="AB5" s="8">
        <f>IFERROR(VLOOKUP($A5,#REF!,28,FALSE),)</f>
        <v>0</v>
      </c>
    </row>
    <row r="6" spans="1:28" x14ac:dyDescent="0.2">
      <c r="A6" s="8">
        <f>Data!A638</f>
        <v>0</v>
      </c>
      <c r="B6" s="9">
        <f>IFERROR(VLOOKUP($A6,#REF!,34,FALSE),)</f>
        <v>0</v>
      </c>
      <c r="C6" s="9">
        <f>IFERROR(VLOOKUP($A6,#REF!,2,FALSE),)</f>
        <v>0</v>
      </c>
      <c r="D6" s="9">
        <f>IFERROR(VLOOKUP($A6,#REF!,3,FALSE),)</f>
        <v>0</v>
      </c>
      <c r="E6" s="9">
        <f>IFERROR(VLOOKUP($A6,#REF!,4,FALSE),)</f>
        <v>0</v>
      </c>
      <c r="F6" s="9">
        <f>IFERROR(VLOOKUP($A6,#REF!,6,FALSE),)</f>
        <v>0</v>
      </c>
      <c r="G6" s="9">
        <f>IFERROR(VLOOKUP($A6,#REF!,7,FALSE),)</f>
        <v>0</v>
      </c>
      <c r="H6" s="8">
        <f>IFERROR(VLOOKUP($A6,#REF!,8,FALSE),)</f>
        <v>0</v>
      </c>
      <c r="I6" s="8">
        <f>IFERROR(VLOOKUP($A6,#REF!,9,FALSE),)</f>
        <v>0</v>
      </c>
      <c r="J6" s="8">
        <f>IFERROR(VLOOKUP($A6,#REF!,10,FALSE),)</f>
        <v>0</v>
      </c>
      <c r="K6" s="8">
        <f>IFERROR(VLOOKUP($A6,#REF!,11,FALSE),)</f>
        <v>0</v>
      </c>
      <c r="L6" s="8">
        <f>IFERROR(VLOOKUP($A6,#REF!,12,FALSE),)</f>
        <v>0</v>
      </c>
      <c r="M6" s="8">
        <f>IFERROR(VLOOKUP($A6,#REF!,13,FALSE),)</f>
        <v>0</v>
      </c>
      <c r="N6" s="8">
        <f>IFERROR(VLOOKUP($A6,#REF!,14,FALSE),)</f>
        <v>0</v>
      </c>
      <c r="O6" s="8">
        <f>IFERROR(VLOOKUP($A6,#REF!,15,FALSE),)</f>
        <v>0</v>
      </c>
      <c r="P6" s="8">
        <f>IFERROR(VLOOKUP($A6,#REF!,16,FALSE),)</f>
        <v>0</v>
      </c>
      <c r="Q6" s="8">
        <f>IFERROR(VLOOKUP($A6,#REF!,17,FALSE),)</f>
        <v>0</v>
      </c>
      <c r="R6" s="8">
        <f>IFERROR(VLOOKUP($A6,#REF!,18,FALSE),)</f>
        <v>0</v>
      </c>
      <c r="S6" s="8">
        <f>IFERROR(VLOOKUP($A6,#REF!,19,FALSE),)</f>
        <v>0</v>
      </c>
      <c r="T6" s="8">
        <f>IFERROR(VLOOKUP($A6,#REF!,20,FALSE),)</f>
        <v>0</v>
      </c>
      <c r="U6" s="8">
        <f>IFERROR(VLOOKUP($A6,#REF!,21,FALSE),)</f>
        <v>0</v>
      </c>
      <c r="V6" s="8">
        <f>IFERROR(VLOOKUP($A6,#REF!,22,FALSE),)</f>
        <v>0</v>
      </c>
      <c r="W6" s="8">
        <f>IFERROR(VLOOKUP($A6,#REF!,23,FALSE),)</f>
        <v>0</v>
      </c>
      <c r="X6" s="8">
        <f>IFERROR(VLOOKUP($A6,#REF!,24,FALSE),)</f>
        <v>0</v>
      </c>
      <c r="Y6" s="8">
        <f>IFERROR(VLOOKUP($A6,#REF!,25,FALSE),)</f>
        <v>0</v>
      </c>
      <c r="Z6" s="8">
        <f>IFERROR(VLOOKUP($A6,#REF!,26,FALSE),)</f>
        <v>0</v>
      </c>
      <c r="AA6" s="8">
        <f>IFERROR(VLOOKUP($A6,#REF!,27,FALSE),)</f>
        <v>0</v>
      </c>
      <c r="AB6" s="8">
        <f>IFERROR(VLOOKUP($A6,#REF!,28,FALSE),)</f>
        <v>0</v>
      </c>
    </row>
    <row r="7" spans="1:28" x14ac:dyDescent="0.2">
      <c r="A7" s="8">
        <f>Data!A639</f>
        <v>0</v>
      </c>
      <c r="B7" s="9">
        <f>IFERROR(VLOOKUP($A7,#REF!,34,FALSE),)</f>
        <v>0</v>
      </c>
      <c r="C7" s="9">
        <f>IFERROR(VLOOKUP($A7,#REF!,2,FALSE),)</f>
        <v>0</v>
      </c>
      <c r="D7" s="9">
        <f>IFERROR(VLOOKUP($A7,#REF!,3,FALSE),)</f>
        <v>0</v>
      </c>
      <c r="E7" s="9">
        <f>IFERROR(VLOOKUP($A7,#REF!,4,FALSE),)</f>
        <v>0</v>
      </c>
      <c r="F7" s="9">
        <f>IFERROR(VLOOKUP($A7,#REF!,6,FALSE),)</f>
        <v>0</v>
      </c>
      <c r="G7" s="9">
        <f>IFERROR(VLOOKUP($A7,#REF!,7,FALSE),)</f>
        <v>0</v>
      </c>
      <c r="H7" s="8">
        <f>IFERROR(VLOOKUP($A7,#REF!,8,FALSE),)</f>
        <v>0</v>
      </c>
      <c r="I7" s="8">
        <f>IFERROR(VLOOKUP($A7,#REF!,9,FALSE),)</f>
        <v>0</v>
      </c>
      <c r="J7" s="8">
        <f>IFERROR(VLOOKUP($A7,#REF!,10,FALSE),)</f>
        <v>0</v>
      </c>
      <c r="K7" s="8">
        <f>IFERROR(VLOOKUP($A7,#REF!,11,FALSE),)</f>
        <v>0</v>
      </c>
      <c r="L7" s="8">
        <f>IFERROR(VLOOKUP($A7,#REF!,12,FALSE),)</f>
        <v>0</v>
      </c>
      <c r="M7" s="8">
        <f>IFERROR(VLOOKUP($A7,#REF!,13,FALSE),)</f>
        <v>0</v>
      </c>
      <c r="N7" s="8">
        <f>IFERROR(VLOOKUP($A7,#REF!,14,FALSE),)</f>
        <v>0</v>
      </c>
      <c r="O7" s="8">
        <f>IFERROR(VLOOKUP($A7,#REF!,15,FALSE),)</f>
        <v>0</v>
      </c>
      <c r="P7" s="8">
        <f>IFERROR(VLOOKUP($A7,#REF!,16,FALSE),)</f>
        <v>0</v>
      </c>
      <c r="Q7" s="8">
        <f>IFERROR(VLOOKUP($A7,#REF!,17,FALSE),)</f>
        <v>0</v>
      </c>
      <c r="R7" s="8">
        <f>IFERROR(VLOOKUP($A7,#REF!,18,FALSE),)</f>
        <v>0</v>
      </c>
      <c r="S7" s="8">
        <f>IFERROR(VLOOKUP($A7,#REF!,19,FALSE),)</f>
        <v>0</v>
      </c>
      <c r="T7" s="8">
        <f>IFERROR(VLOOKUP($A7,#REF!,20,FALSE),)</f>
        <v>0</v>
      </c>
      <c r="U7" s="8">
        <f>IFERROR(VLOOKUP($A7,#REF!,21,FALSE),)</f>
        <v>0</v>
      </c>
      <c r="V7" s="8">
        <f>IFERROR(VLOOKUP($A7,#REF!,22,FALSE),)</f>
        <v>0</v>
      </c>
      <c r="W7" s="8">
        <f>IFERROR(VLOOKUP($A7,#REF!,23,FALSE),)</f>
        <v>0</v>
      </c>
      <c r="X7" s="8">
        <f>IFERROR(VLOOKUP($A7,#REF!,24,FALSE),)</f>
        <v>0</v>
      </c>
      <c r="Y7" s="8">
        <f>IFERROR(VLOOKUP($A7,#REF!,25,FALSE),)</f>
        <v>0</v>
      </c>
      <c r="Z7" s="8">
        <f>IFERROR(VLOOKUP($A7,#REF!,26,FALSE),)</f>
        <v>0</v>
      </c>
      <c r="AA7" s="8">
        <f>IFERROR(VLOOKUP($A7,#REF!,27,FALSE),)</f>
        <v>0</v>
      </c>
      <c r="AB7" s="8">
        <f>IFERROR(VLOOKUP($A7,#REF!,28,FALSE),)</f>
        <v>0</v>
      </c>
    </row>
    <row r="8" spans="1:28" x14ac:dyDescent="0.2">
      <c r="A8" s="8">
        <f>Data!A640</f>
        <v>0</v>
      </c>
      <c r="B8" s="9">
        <f>IFERROR(VLOOKUP($A8,#REF!,34,FALSE),)</f>
        <v>0</v>
      </c>
      <c r="C8" s="9">
        <f>IFERROR(VLOOKUP($A8,#REF!,2,FALSE),)</f>
        <v>0</v>
      </c>
      <c r="D8" s="9">
        <f>IFERROR(VLOOKUP($A8,#REF!,3,FALSE),)</f>
        <v>0</v>
      </c>
      <c r="E8" s="9">
        <f>IFERROR(VLOOKUP($A8,#REF!,4,FALSE),)</f>
        <v>0</v>
      </c>
      <c r="F8" s="9">
        <f>IFERROR(VLOOKUP($A8,#REF!,6,FALSE),)</f>
        <v>0</v>
      </c>
      <c r="G8" s="9">
        <f>IFERROR(VLOOKUP($A8,#REF!,7,FALSE),)</f>
        <v>0</v>
      </c>
      <c r="H8" s="8">
        <f>IFERROR(VLOOKUP($A8,#REF!,8,FALSE),)</f>
        <v>0</v>
      </c>
      <c r="I8" s="8">
        <f>IFERROR(VLOOKUP($A8,#REF!,9,FALSE),)</f>
        <v>0</v>
      </c>
      <c r="J8" s="8">
        <f>IFERROR(VLOOKUP($A8,#REF!,10,FALSE),)</f>
        <v>0</v>
      </c>
      <c r="K8" s="8">
        <f>IFERROR(VLOOKUP($A8,#REF!,11,FALSE),)</f>
        <v>0</v>
      </c>
      <c r="L8" s="8">
        <f>IFERROR(VLOOKUP($A8,#REF!,12,FALSE),)</f>
        <v>0</v>
      </c>
      <c r="M8" s="8">
        <f>IFERROR(VLOOKUP($A8,#REF!,13,FALSE),)</f>
        <v>0</v>
      </c>
      <c r="N8" s="8">
        <f>IFERROR(VLOOKUP($A8,#REF!,14,FALSE),)</f>
        <v>0</v>
      </c>
      <c r="O8" s="8">
        <f>IFERROR(VLOOKUP($A8,#REF!,15,FALSE),)</f>
        <v>0</v>
      </c>
      <c r="P8" s="8">
        <f>IFERROR(VLOOKUP($A8,#REF!,16,FALSE),)</f>
        <v>0</v>
      </c>
      <c r="Q8" s="8">
        <f>IFERROR(VLOOKUP($A8,#REF!,17,FALSE),)</f>
        <v>0</v>
      </c>
      <c r="R8" s="8">
        <f>IFERROR(VLOOKUP($A8,#REF!,18,FALSE),)</f>
        <v>0</v>
      </c>
      <c r="S8" s="8">
        <f>IFERROR(VLOOKUP($A8,#REF!,19,FALSE),)</f>
        <v>0</v>
      </c>
      <c r="T8" s="8">
        <f>IFERROR(VLOOKUP($A8,#REF!,20,FALSE),)</f>
        <v>0</v>
      </c>
      <c r="U8" s="8">
        <f>IFERROR(VLOOKUP($A8,#REF!,21,FALSE),)</f>
        <v>0</v>
      </c>
      <c r="V8" s="8">
        <f>IFERROR(VLOOKUP($A8,#REF!,22,FALSE),)</f>
        <v>0</v>
      </c>
      <c r="W8" s="8">
        <f>IFERROR(VLOOKUP($A8,#REF!,23,FALSE),)</f>
        <v>0</v>
      </c>
      <c r="X8" s="8">
        <f>IFERROR(VLOOKUP($A8,#REF!,24,FALSE),)</f>
        <v>0</v>
      </c>
      <c r="Y8" s="8">
        <f>IFERROR(VLOOKUP($A8,#REF!,25,FALSE),)</f>
        <v>0</v>
      </c>
      <c r="Z8" s="8">
        <f>IFERROR(VLOOKUP($A8,#REF!,26,FALSE),)</f>
        <v>0</v>
      </c>
      <c r="AA8" s="8">
        <f>IFERROR(VLOOKUP($A8,#REF!,27,FALSE),)</f>
        <v>0</v>
      </c>
      <c r="AB8" s="8">
        <f>IFERROR(VLOOKUP($A8,#REF!,28,FALSE),)</f>
        <v>0</v>
      </c>
    </row>
    <row r="9" spans="1:28" x14ac:dyDescent="0.2">
      <c r="A9" s="8">
        <f>Data!A641</f>
        <v>0</v>
      </c>
      <c r="B9" s="9">
        <f>IFERROR(VLOOKUP($A9,#REF!,34,FALSE),)</f>
        <v>0</v>
      </c>
      <c r="C9" s="9">
        <f>IFERROR(VLOOKUP($A9,#REF!,2,FALSE),)</f>
        <v>0</v>
      </c>
      <c r="D9" s="9">
        <f>IFERROR(VLOOKUP($A9,#REF!,3,FALSE),)</f>
        <v>0</v>
      </c>
      <c r="E9" s="9">
        <f>IFERROR(VLOOKUP($A9,#REF!,4,FALSE),)</f>
        <v>0</v>
      </c>
      <c r="F9" s="9">
        <f>IFERROR(VLOOKUP($A9,#REF!,6,FALSE),)</f>
        <v>0</v>
      </c>
      <c r="G9" s="9">
        <f>IFERROR(VLOOKUP($A9,#REF!,7,FALSE),)</f>
        <v>0</v>
      </c>
      <c r="H9" s="8">
        <f>IFERROR(VLOOKUP($A9,#REF!,8,FALSE),)</f>
        <v>0</v>
      </c>
      <c r="I9" s="8">
        <f>IFERROR(VLOOKUP($A9,#REF!,9,FALSE),)</f>
        <v>0</v>
      </c>
      <c r="J9" s="8">
        <f>IFERROR(VLOOKUP($A9,#REF!,10,FALSE),)</f>
        <v>0</v>
      </c>
      <c r="K9" s="8">
        <f>IFERROR(VLOOKUP($A9,#REF!,11,FALSE),)</f>
        <v>0</v>
      </c>
      <c r="L9" s="8">
        <f>IFERROR(VLOOKUP($A9,#REF!,12,FALSE),)</f>
        <v>0</v>
      </c>
      <c r="M9" s="8">
        <f>IFERROR(VLOOKUP($A9,#REF!,13,FALSE),)</f>
        <v>0</v>
      </c>
      <c r="N9" s="8">
        <f>IFERROR(VLOOKUP($A9,#REF!,14,FALSE),)</f>
        <v>0</v>
      </c>
      <c r="O9" s="8">
        <f>IFERROR(VLOOKUP($A9,#REF!,15,FALSE),)</f>
        <v>0</v>
      </c>
      <c r="P9" s="8">
        <f>IFERROR(VLOOKUP($A9,#REF!,16,FALSE),)</f>
        <v>0</v>
      </c>
      <c r="Q9" s="8">
        <f>IFERROR(VLOOKUP($A9,#REF!,17,FALSE),)</f>
        <v>0</v>
      </c>
      <c r="R9" s="8">
        <f>IFERROR(VLOOKUP($A9,#REF!,18,FALSE),)</f>
        <v>0</v>
      </c>
      <c r="S9" s="8">
        <f>IFERROR(VLOOKUP($A9,#REF!,19,FALSE),)</f>
        <v>0</v>
      </c>
      <c r="T9" s="8">
        <f>IFERROR(VLOOKUP($A9,#REF!,20,FALSE),)</f>
        <v>0</v>
      </c>
      <c r="U9" s="8">
        <f>IFERROR(VLOOKUP($A9,#REF!,21,FALSE),)</f>
        <v>0</v>
      </c>
      <c r="V9" s="8">
        <f>IFERROR(VLOOKUP($A9,#REF!,22,FALSE),)</f>
        <v>0</v>
      </c>
      <c r="W9" s="8">
        <f>IFERROR(VLOOKUP($A9,#REF!,23,FALSE),)</f>
        <v>0</v>
      </c>
      <c r="X9" s="8">
        <f>IFERROR(VLOOKUP($A9,#REF!,24,FALSE),)</f>
        <v>0</v>
      </c>
      <c r="Y9" s="8">
        <f>IFERROR(VLOOKUP($A9,#REF!,25,FALSE),)</f>
        <v>0</v>
      </c>
      <c r="Z9" s="8">
        <f>IFERROR(VLOOKUP($A9,#REF!,26,FALSE),)</f>
        <v>0</v>
      </c>
      <c r="AA9" s="8">
        <f>IFERROR(VLOOKUP($A9,#REF!,27,FALSE),)</f>
        <v>0</v>
      </c>
      <c r="AB9" s="8">
        <f>IFERROR(VLOOKUP($A9,#REF!,28,FALSE),)</f>
        <v>0</v>
      </c>
    </row>
    <row r="10" spans="1:28" x14ac:dyDescent="0.2">
      <c r="A10" s="8">
        <f>Data!A642</f>
        <v>0</v>
      </c>
      <c r="B10" s="9">
        <f>IFERROR(VLOOKUP($A10,#REF!,34,FALSE),)</f>
        <v>0</v>
      </c>
      <c r="C10" s="9">
        <f>IFERROR(VLOOKUP($A10,#REF!,2,FALSE),)</f>
        <v>0</v>
      </c>
      <c r="D10" s="9">
        <f>IFERROR(VLOOKUP($A10,#REF!,3,FALSE),)</f>
        <v>0</v>
      </c>
      <c r="E10" s="9">
        <f>IFERROR(VLOOKUP($A10,#REF!,4,FALSE),)</f>
        <v>0</v>
      </c>
      <c r="F10" s="9">
        <f>IFERROR(VLOOKUP($A10,#REF!,6,FALSE),)</f>
        <v>0</v>
      </c>
      <c r="G10" s="9">
        <f>IFERROR(VLOOKUP($A10,#REF!,7,FALSE),)</f>
        <v>0</v>
      </c>
      <c r="H10" s="8">
        <f>IFERROR(VLOOKUP($A10,#REF!,8,FALSE),)</f>
        <v>0</v>
      </c>
      <c r="I10" s="8">
        <f>IFERROR(VLOOKUP($A10,#REF!,9,FALSE),)</f>
        <v>0</v>
      </c>
      <c r="J10" s="8">
        <f>IFERROR(VLOOKUP($A10,#REF!,10,FALSE),)</f>
        <v>0</v>
      </c>
      <c r="K10" s="8">
        <f>IFERROR(VLOOKUP($A10,#REF!,11,FALSE),)</f>
        <v>0</v>
      </c>
      <c r="L10" s="8">
        <f>IFERROR(VLOOKUP($A10,#REF!,12,FALSE),)</f>
        <v>0</v>
      </c>
      <c r="M10" s="8">
        <f>IFERROR(VLOOKUP($A10,#REF!,13,FALSE),)</f>
        <v>0</v>
      </c>
      <c r="N10" s="8">
        <f>IFERROR(VLOOKUP($A10,#REF!,14,FALSE),)</f>
        <v>0</v>
      </c>
      <c r="O10" s="8">
        <f>IFERROR(VLOOKUP($A10,#REF!,15,FALSE),)</f>
        <v>0</v>
      </c>
      <c r="P10" s="8">
        <f>IFERROR(VLOOKUP($A10,#REF!,16,FALSE),)</f>
        <v>0</v>
      </c>
      <c r="Q10" s="8">
        <f>IFERROR(VLOOKUP($A10,#REF!,17,FALSE),)</f>
        <v>0</v>
      </c>
      <c r="R10" s="8">
        <f>IFERROR(VLOOKUP($A10,#REF!,18,FALSE),)</f>
        <v>0</v>
      </c>
      <c r="S10" s="8">
        <f>IFERROR(VLOOKUP($A10,#REF!,19,FALSE),)</f>
        <v>0</v>
      </c>
      <c r="T10" s="8">
        <f>IFERROR(VLOOKUP($A10,#REF!,20,FALSE),)</f>
        <v>0</v>
      </c>
      <c r="U10" s="8">
        <f>IFERROR(VLOOKUP($A10,#REF!,21,FALSE),)</f>
        <v>0</v>
      </c>
      <c r="V10" s="8">
        <f>IFERROR(VLOOKUP($A10,#REF!,22,FALSE),)</f>
        <v>0</v>
      </c>
      <c r="W10" s="8">
        <f>IFERROR(VLOOKUP($A10,#REF!,23,FALSE),)</f>
        <v>0</v>
      </c>
      <c r="X10" s="8">
        <f>IFERROR(VLOOKUP($A10,#REF!,24,FALSE),)</f>
        <v>0</v>
      </c>
      <c r="Y10" s="8">
        <f>IFERROR(VLOOKUP($A10,#REF!,25,FALSE),)</f>
        <v>0</v>
      </c>
      <c r="Z10" s="8">
        <f>IFERROR(VLOOKUP($A10,#REF!,26,FALSE),)</f>
        <v>0</v>
      </c>
      <c r="AA10" s="8">
        <f>IFERROR(VLOOKUP($A10,#REF!,27,FALSE),)</f>
        <v>0</v>
      </c>
      <c r="AB10" s="8">
        <f>IFERROR(VLOOKUP($A10,#REF!,28,FALSE),)</f>
        <v>0</v>
      </c>
    </row>
    <row r="11" spans="1:28" x14ac:dyDescent="0.2">
      <c r="A11" s="8">
        <f>Data!A643</f>
        <v>0</v>
      </c>
      <c r="B11" s="9">
        <f>IFERROR(VLOOKUP($A11,#REF!,34,FALSE),)</f>
        <v>0</v>
      </c>
      <c r="C11" s="9">
        <f>IFERROR(VLOOKUP($A11,#REF!,2,FALSE),)</f>
        <v>0</v>
      </c>
      <c r="D11" s="9">
        <f>IFERROR(VLOOKUP($A11,#REF!,3,FALSE),)</f>
        <v>0</v>
      </c>
      <c r="E11" s="9">
        <f>IFERROR(VLOOKUP($A11,#REF!,4,FALSE),)</f>
        <v>0</v>
      </c>
      <c r="F11" s="9">
        <f>IFERROR(VLOOKUP($A11,#REF!,6,FALSE),)</f>
        <v>0</v>
      </c>
      <c r="G11" s="9">
        <f>IFERROR(VLOOKUP($A11,#REF!,7,FALSE),)</f>
        <v>0</v>
      </c>
      <c r="H11" s="8">
        <f>IFERROR(VLOOKUP($A11,#REF!,8,FALSE),)</f>
        <v>0</v>
      </c>
      <c r="I11" s="8">
        <f>IFERROR(VLOOKUP($A11,#REF!,9,FALSE),)</f>
        <v>0</v>
      </c>
      <c r="J11" s="8">
        <f>IFERROR(VLOOKUP($A11,#REF!,10,FALSE),)</f>
        <v>0</v>
      </c>
      <c r="K11" s="8">
        <f>IFERROR(VLOOKUP($A11,#REF!,11,FALSE),)</f>
        <v>0</v>
      </c>
      <c r="L11" s="8">
        <f>IFERROR(VLOOKUP($A11,#REF!,12,FALSE),)</f>
        <v>0</v>
      </c>
      <c r="M11" s="8">
        <f>IFERROR(VLOOKUP($A11,#REF!,13,FALSE),)</f>
        <v>0</v>
      </c>
      <c r="N11" s="8">
        <f>IFERROR(VLOOKUP($A11,#REF!,14,FALSE),)</f>
        <v>0</v>
      </c>
      <c r="O11" s="8">
        <f>IFERROR(VLOOKUP($A11,#REF!,15,FALSE),)</f>
        <v>0</v>
      </c>
      <c r="P11" s="8">
        <f>IFERROR(VLOOKUP($A11,#REF!,16,FALSE),)</f>
        <v>0</v>
      </c>
      <c r="Q11" s="8">
        <f>IFERROR(VLOOKUP($A11,#REF!,17,FALSE),)</f>
        <v>0</v>
      </c>
      <c r="R11" s="8">
        <f>IFERROR(VLOOKUP($A11,#REF!,18,FALSE),)</f>
        <v>0</v>
      </c>
      <c r="S11" s="8">
        <f>IFERROR(VLOOKUP($A11,#REF!,19,FALSE),)</f>
        <v>0</v>
      </c>
      <c r="T11" s="8">
        <f>IFERROR(VLOOKUP($A11,#REF!,20,FALSE),)</f>
        <v>0</v>
      </c>
      <c r="U11" s="8">
        <f>IFERROR(VLOOKUP($A11,#REF!,21,FALSE),)</f>
        <v>0</v>
      </c>
      <c r="V11" s="8">
        <f>IFERROR(VLOOKUP($A11,#REF!,22,FALSE),)</f>
        <v>0</v>
      </c>
      <c r="W11" s="8">
        <f>IFERROR(VLOOKUP($A11,#REF!,23,FALSE),)</f>
        <v>0</v>
      </c>
      <c r="X11" s="8">
        <f>IFERROR(VLOOKUP($A11,#REF!,24,FALSE),)</f>
        <v>0</v>
      </c>
      <c r="Y11" s="8">
        <f>IFERROR(VLOOKUP($A11,#REF!,25,FALSE),)</f>
        <v>0</v>
      </c>
      <c r="Z11" s="8">
        <f>IFERROR(VLOOKUP($A11,#REF!,26,FALSE),)</f>
        <v>0</v>
      </c>
      <c r="AA11" s="8">
        <f>IFERROR(VLOOKUP($A11,#REF!,27,FALSE),)</f>
        <v>0</v>
      </c>
      <c r="AB11" s="8">
        <f>IFERROR(VLOOKUP($A11,#REF!,28,FALSE),)</f>
        <v>0</v>
      </c>
    </row>
    <row r="12" spans="1:28" x14ac:dyDescent="0.2">
      <c r="A12" s="8">
        <f>Data!A644</f>
        <v>0</v>
      </c>
      <c r="B12" s="9">
        <f>IFERROR(VLOOKUP($A12,#REF!,34,FALSE),)</f>
        <v>0</v>
      </c>
      <c r="C12" s="9">
        <f>IFERROR(VLOOKUP($A12,#REF!,2,FALSE),)</f>
        <v>0</v>
      </c>
      <c r="D12" s="9">
        <f>IFERROR(VLOOKUP($A12,#REF!,3,FALSE),)</f>
        <v>0</v>
      </c>
      <c r="E12" s="9">
        <f>IFERROR(VLOOKUP($A12,#REF!,4,FALSE),)</f>
        <v>0</v>
      </c>
      <c r="F12" s="9">
        <f>IFERROR(VLOOKUP($A12,#REF!,6,FALSE),)</f>
        <v>0</v>
      </c>
      <c r="G12" s="9">
        <f>IFERROR(VLOOKUP($A12,#REF!,7,FALSE),)</f>
        <v>0</v>
      </c>
      <c r="H12" s="8">
        <f>IFERROR(VLOOKUP($A12,#REF!,8,FALSE),)</f>
        <v>0</v>
      </c>
      <c r="I12" s="8">
        <f>IFERROR(VLOOKUP($A12,#REF!,9,FALSE),)</f>
        <v>0</v>
      </c>
      <c r="J12" s="8">
        <f>IFERROR(VLOOKUP($A12,#REF!,10,FALSE),)</f>
        <v>0</v>
      </c>
      <c r="K12" s="8">
        <f>IFERROR(VLOOKUP($A12,#REF!,11,FALSE),)</f>
        <v>0</v>
      </c>
      <c r="L12" s="8">
        <f>IFERROR(VLOOKUP($A12,#REF!,12,FALSE),)</f>
        <v>0</v>
      </c>
      <c r="M12" s="8">
        <f>IFERROR(VLOOKUP($A12,#REF!,13,FALSE),)</f>
        <v>0</v>
      </c>
      <c r="N12" s="8">
        <f>IFERROR(VLOOKUP($A12,#REF!,14,FALSE),)</f>
        <v>0</v>
      </c>
      <c r="O12" s="8">
        <f>IFERROR(VLOOKUP($A12,#REF!,15,FALSE),)</f>
        <v>0</v>
      </c>
      <c r="P12" s="8">
        <f>IFERROR(VLOOKUP($A12,#REF!,16,FALSE),)</f>
        <v>0</v>
      </c>
      <c r="Q12" s="8">
        <f>IFERROR(VLOOKUP($A12,#REF!,17,FALSE),)</f>
        <v>0</v>
      </c>
      <c r="R12" s="8">
        <f>IFERROR(VLOOKUP($A12,#REF!,18,FALSE),)</f>
        <v>0</v>
      </c>
      <c r="S12" s="8">
        <f>IFERROR(VLOOKUP($A12,#REF!,19,FALSE),)</f>
        <v>0</v>
      </c>
      <c r="T12" s="8">
        <f>IFERROR(VLOOKUP($A12,#REF!,20,FALSE),)</f>
        <v>0</v>
      </c>
      <c r="U12" s="8">
        <f>IFERROR(VLOOKUP($A12,#REF!,21,FALSE),)</f>
        <v>0</v>
      </c>
      <c r="V12" s="8">
        <f>IFERROR(VLOOKUP($A12,#REF!,22,FALSE),)</f>
        <v>0</v>
      </c>
      <c r="W12" s="8">
        <f>IFERROR(VLOOKUP($A12,#REF!,23,FALSE),)</f>
        <v>0</v>
      </c>
      <c r="X12" s="8">
        <f>IFERROR(VLOOKUP($A12,#REF!,24,FALSE),)</f>
        <v>0</v>
      </c>
      <c r="Y12" s="8">
        <f>IFERROR(VLOOKUP($A12,#REF!,25,FALSE),)</f>
        <v>0</v>
      </c>
      <c r="Z12" s="8">
        <f>IFERROR(VLOOKUP($A12,#REF!,26,FALSE),)</f>
        <v>0</v>
      </c>
      <c r="AA12" s="8">
        <f>IFERROR(VLOOKUP($A12,#REF!,27,FALSE),)</f>
        <v>0</v>
      </c>
      <c r="AB12" s="8">
        <f>IFERROR(VLOOKUP($A12,#REF!,28,FALSE),)</f>
        <v>0</v>
      </c>
    </row>
    <row r="13" spans="1:28" x14ac:dyDescent="0.2">
      <c r="A13" s="8">
        <f>Data!A645</f>
        <v>0</v>
      </c>
      <c r="B13" s="9">
        <f>IFERROR(VLOOKUP($A13,#REF!,34,FALSE),)</f>
        <v>0</v>
      </c>
      <c r="C13" s="9">
        <f>IFERROR(VLOOKUP($A13,#REF!,2,FALSE),)</f>
        <v>0</v>
      </c>
      <c r="D13" s="9">
        <f>IFERROR(VLOOKUP($A13,#REF!,3,FALSE),)</f>
        <v>0</v>
      </c>
      <c r="E13" s="9">
        <f>IFERROR(VLOOKUP($A13,#REF!,4,FALSE),)</f>
        <v>0</v>
      </c>
      <c r="F13" s="9">
        <f>IFERROR(VLOOKUP($A13,#REF!,6,FALSE),)</f>
        <v>0</v>
      </c>
      <c r="G13" s="9">
        <f>IFERROR(VLOOKUP($A13,#REF!,7,FALSE),)</f>
        <v>0</v>
      </c>
      <c r="H13" s="8">
        <f>IFERROR(VLOOKUP($A13,#REF!,8,FALSE),)</f>
        <v>0</v>
      </c>
      <c r="I13" s="8">
        <f>IFERROR(VLOOKUP($A13,#REF!,9,FALSE),)</f>
        <v>0</v>
      </c>
      <c r="J13" s="8">
        <f>IFERROR(VLOOKUP($A13,#REF!,10,FALSE),)</f>
        <v>0</v>
      </c>
      <c r="K13" s="8">
        <f>IFERROR(VLOOKUP($A13,#REF!,11,FALSE),)</f>
        <v>0</v>
      </c>
      <c r="L13" s="8">
        <f>IFERROR(VLOOKUP($A13,#REF!,12,FALSE),)</f>
        <v>0</v>
      </c>
      <c r="M13" s="8">
        <f>IFERROR(VLOOKUP($A13,#REF!,13,FALSE),)</f>
        <v>0</v>
      </c>
      <c r="N13" s="8">
        <f>IFERROR(VLOOKUP($A13,#REF!,14,FALSE),)</f>
        <v>0</v>
      </c>
      <c r="O13" s="8">
        <f>IFERROR(VLOOKUP($A13,#REF!,15,FALSE),)</f>
        <v>0</v>
      </c>
      <c r="P13" s="8">
        <f>IFERROR(VLOOKUP($A13,#REF!,16,FALSE),)</f>
        <v>0</v>
      </c>
      <c r="Q13" s="8">
        <f>IFERROR(VLOOKUP($A13,#REF!,17,FALSE),)</f>
        <v>0</v>
      </c>
      <c r="R13" s="8">
        <f>IFERROR(VLOOKUP($A13,#REF!,18,FALSE),)</f>
        <v>0</v>
      </c>
      <c r="S13" s="8">
        <f>IFERROR(VLOOKUP($A13,#REF!,19,FALSE),)</f>
        <v>0</v>
      </c>
      <c r="T13" s="8">
        <f>IFERROR(VLOOKUP($A13,#REF!,20,FALSE),)</f>
        <v>0</v>
      </c>
      <c r="U13" s="8">
        <f>IFERROR(VLOOKUP($A13,#REF!,21,FALSE),)</f>
        <v>0</v>
      </c>
      <c r="V13" s="8">
        <f>IFERROR(VLOOKUP($A13,#REF!,22,FALSE),)</f>
        <v>0</v>
      </c>
      <c r="W13" s="8">
        <f>IFERROR(VLOOKUP($A13,#REF!,23,FALSE),)</f>
        <v>0</v>
      </c>
      <c r="X13" s="8">
        <f>IFERROR(VLOOKUP($A13,#REF!,24,FALSE),)</f>
        <v>0</v>
      </c>
      <c r="Y13" s="8">
        <f>IFERROR(VLOOKUP($A13,#REF!,25,FALSE),)</f>
        <v>0</v>
      </c>
      <c r="Z13" s="8">
        <f>IFERROR(VLOOKUP($A13,#REF!,26,FALSE),)</f>
        <v>0</v>
      </c>
      <c r="AA13" s="8">
        <f>IFERROR(VLOOKUP($A13,#REF!,27,FALSE),)</f>
        <v>0</v>
      </c>
      <c r="AB13" s="8">
        <f>IFERROR(VLOOKUP($A13,#REF!,28,FALSE),)</f>
        <v>0</v>
      </c>
    </row>
    <row r="14" spans="1:28" x14ac:dyDescent="0.2">
      <c r="A14" s="10"/>
    </row>
    <row r="17" spans="21:21" x14ac:dyDescent="0.2">
      <c r="U17" s="1"/>
    </row>
    <row r="18" spans="21:21" x14ac:dyDescent="0.2">
      <c r="U18" s="23"/>
    </row>
    <row r="19" spans="21:21" x14ac:dyDescent="0.2">
      <c r="U19" s="23"/>
    </row>
  </sheetData>
  <pageMargins left="0.7" right="0.7" top="0.75" bottom="0.75" header="0.3" footer="0.3"/>
  <pageSetup scale="87" orientation="landscape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A70B4-BE8C-408D-B95B-9E04B8992594}">
  <sheetPr>
    <tabColor rgb="FFF37388"/>
    <pageSetUpPr fitToPage="1"/>
  </sheetPr>
  <dimension ref="A1:AB19"/>
  <sheetViews>
    <sheetView workbookViewId="0"/>
  </sheetViews>
  <sheetFormatPr defaultColWidth="9.14453125" defaultRowHeight="15" x14ac:dyDescent="0.2"/>
  <cols>
    <col min="1" max="5" width="8.47265625" customWidth="1"/>
    <col min="6" max="6" width="11.703125" bestFit="1" customWidth="1"/>
    <col min="7" max="7" width="16.6796875" bestFit="1" customWidth="1"/>
    <col min="8" max="8" width="12.23828125" bestFit="1" customWidth="1"/>
    <col min="9" max="11" width="10.22265625" customWidth="1"/>
    <col min="12" max="12" width="9.01171875" customWidth="1"/>
    <col min="13" max="15" width="10.22265625" customWidth="1"/>
    <col min="16" max="16" width="9.01171875" customWidth="1"/>
    <col min="17" max="17" width="9.68359375" customWidth="1"/>
    <col min="18" max="20" width="10.22265625" customWidth="1"/>
    <col min="21" max="21" width="9.68359375" customWidth="1"/>
    <col min="22" max="24" width="10.22265625" customWidth="1"/>
    <col min="25" max="25" width="9.01171875" customWidth="1"/>
    <col min="26" max="28" width="10.22265625" customWidth="1"/>
  </cols>
  <sheetData>
    <row r="1" spans="1:28" ht="19.5" thickBot="1" x14ac:dyDescent="0.3">
      <c r="A1" s="7">
        <f>E4</f>
        <v>0</v>
      </c>
      <c r="B1" s="6"/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0.35499999999999998</v>
      </c>
      <c r="C3" s="12"/>
      <c r="D3" s="14"/>
      <c r="E3" s="12"/>
      <c r="F3" s="12"/>
      <c r="G3" s="12"/>
      <c r="H3" s="11">
        <f>'Rain Totals'!H8</f>
        <v>0.08</v>
      </c>
      <c r="I3" s="11">
        <f>'Rain Totals'!I8</f>
        <v>0</v>
      </c>
      <c r="J3" s="11">
        <f>'Rain Totals'!J8</f>
        <v>7.0000000000000007E-2</v>
      </c>
      <c r="K3" s="11">
        <f>'Rain Totals'!K8</f>
        <v>0.16999999999999998</v>
      </c>
      <c r="L3" s="11">
        <f>'Rain Totals'!L8</f>
        <v>3.5000000000000003E-2</v>
      </c>
      <c r="M3" s="11">
        <f>'Rain Totals'!M8</f>
        <v>0</v>
      </c>
      <c r="N3" s="11">
        <f>'Rain Totals'!N8</f>
        <v>0</v>
      </c>
      <c r="O3" s="11">
        <f>'Rain Totals'!O8</f>
        <v>0</v>
      </c>
      <c r="P3" s="11">
        <f>'Rain Totals'!P8</f>
        <v>0</v>
      </c>
      <c r="Q3" s="11">
        <f>'Rain Totals'!Q8</f>
        <v>0</v>
      </c>
      <c r="R3" s="11">
        <f>'Rain Totals'!R8</f>
        <v>0</v>
      </c>
      <c r="S3" s="11">
        <f>'Rain Totals'!S8</f>
        <v>0</v>
      </c>
      <c r="T3" s="11">
        <f>'Rain Totals'!T8</f>
        <v>0</v>
      </c>
      <c r="U3" s="11">
        <f>'Rain Totals'!U8</f>
        <v>0</v>
      </c>
      <c r="V3" s="11">
        <f>'Rain Totals'!V8</f>
        <v>0</v>
      </c>
      <c r="W3" s="11">
        <f>'Rain Totals'!W8</f>
        <v>0</v>
      </c>
      <c r="X3" s="11">
        <f>'Rain Totals'!X8</f>
        <v>0</v>
      </c>
      <c r="Y3" s="11">
        <f>'Rain Totals'!Y8</f>
        <v>0</v>
      </c>
      <c r="Z3" s="11">
        <f>'Rain Totals'!Z8</f>
        <v>0</v>
      </c>
      <c r="AA3" s="11">
        <f>'Rain Totals'!AA8</f>
        <v>0</v>
      </c>
      <c r="AB3" s="11">
        <f>'Rain Totals'!AB8</f>
        <v>0</v>
      </c>
    </row>
    <row r="4" spans="1:28" x14ac:dyDescent="0.2">
      <c r="A4" s="8" t="str">
        <f>Data!A646</f>
        <v>.ET 64</v>
      </c>
      <c r="B4" s="9">
        <f>IFERROR(VLOOKUP($A4,#REF!,34,FALSE),)</f>
        <v>0</v>
      </c>
      <c r="C4" s="9">
        <f>IFERROR(VLOOKUP($A4,#REF!,2,FALSE),)</f>
        <v>0</v>
      </c>
      <c r="D4" s="9">
        <f>IFERROR(VLOOKUP($A4,#REF!,3,FALSE),)</f>
        <v>0</v>
      </c>
      <c r="E4" s="9">
        <f>IFERROR(VLOOKUP($A4,#REF!,4,FALSE),)</f>
        <v>0</v>
      </c>
      <c r="F4" s="9">
        <f>IFERROR(VLOOKUP($A4,#REF!,6,FALSE),)</f>
        <v>0</v>
      </c>
      <c r="G4" s="9">
        <f>IFERROR(VLOOKUP($A4,#REF!,7,FALSE),)</f>
        <v>0</v>
      </c>
      <c r="H4" s="8">
        <f>IFERROR(VLOOKUP($A4,#REF!,8,FALSE),)</f>
        <v>0</v>
      </c>
      <c r="I4" s="8">
        <f>IFERROR(VLOOKUP($A4,#REF!,9,FALSE),)</f>
        <v>0</v>
      </c>
      <c r="J4" s="8">
        <f>IFERROR(VLOOKUP($A4,#REF!,10,FALSE),)</f>
        <v>0</v>
      </c>
      <c r="K4" s="8">
        <f>IFERROR(VLOOKUP($A4,#REF!,11,FALSE),)</f>
        <v>0</v>
      </c>
      <c r="L4" s="8">
        <f>IFERROR(VLOOKUP($A4,#REF!,12,FALSE),)</f>
        <v>0</v>
      </c>
      <c r="M4" s="8">
        <f>IFERROR(VLOOKUP($A4,#REF!,13,FALSE),)</f>
        <v>0</v>
      </c>
      <c r="N4" s="8">
        <f>IFERROR(VLOOKUP($A4,#REF!,14,FALSE),)</f>
        <v>0</v>
      </c>
      <c r="O4" s="8">
        <f>IFERROR(VLOOKUP($A4,#REF!,15,FALSE),)</f>
        <v>0</v>
      </c>
      <c r="P4" s="8">
        <f>IFERROR(VLOOKUP($A4,#REF!,16,FALSE),)</f>
        <v>0</v>
      </c>
      <c r="Q4" s="8">
        <f>IFERROR(VLOOKUP($A4,#REF!,17,FALSE),)</f>
        <v>0</v>
      </c>
      <c r="R4" s="8">
        <f>IFERROR(VLOOKUP($A4,#REF!,18,FALSE),)</f>
        <v>0</v>
      </c>
      <c r="S4" s="8">
        <f>IFERROR(VLOOKUP($A4,#REF!,19,FALSE),)</f>
        <v>0</v>
      </c>
      <c r="T4" s="8">
        <f>IFERROR(VLOOKUP($A4,#REF!,20,FALSE),)</f>
        <v>0</v>
      </c>
      <c r="U4" s="8">
        <f>IFERROR(VLOOKUP($A4,#REF!,21,FALSE),)</f>
        <v>0</v>
      </c>
      <c r="V4" s="8">
        <f>IFERROR(VLOOKUP($A4,#REF!,22,FALSE),)</f>
        <v>0</v>
      </c>
      <c r="W4" s="8">
        <f>IFERROR(VLOOKUP($A4,#REF!,23,FALSE),)</f>
        <v>0</v>
      </c>
      <c r="X4" s="8">
        <f>IFERROR(VLOOKUP($A4,#REF!,24,FALSE),)</f>
        <v>0</v>
      </c>
      <c r="Y4" s="8">
        <f>IFERROR(VLOOKUP($A4,#REF!,25,FALSE),)</f>
        <v>0</v>
      </c>
      <c r="Z4" s="8">
        <f>IFERROR(VLOOKUP($A4,#REF!,26,FALSE),)</f>
        <v>0</v>
      </c>
      <c r="AA4" s="8">
        <f>IFERROR(VLOOKUP($A4,#REF!,27,FALSE),)</f>
        <v>0</v>
      </c>
      <c r="AB4" s="8">
        <f>IFERROR(VLOOKUP($A4,#REF!,28,FALSE),)</f>
        <v>0</v>
      </c>
    </row>
    <row r="5" spans="1:28" x14ac:dyDescent="0.2">
      <c r="A5" s="8">
        <f>Data!A647</f>
        <v>0</v>
      </c>
      <c r="B5" s="9">
        <f>IFERROR(VLOOKUP($A5,#REF!,34,FALSE),)</f>
        <v>0</v>
      </c>
      <c r="C5" s="9">
        <f>IFERROR(VLOOKUP($A5,#REF!,2,FALSE),)</f>
        <v>0</v>
      </c>
      <c r="D5" s="9">
        <f>IFERROR(VLOOKUP($A5,#REF!,3,FALSE),)</f>
        <v>0</v>
      </c>
      <c r="E5" s="9">
        <f>IFERROR(VLOOKUP($A5,#REF!,4,FALSE),)</f>
        <v>0</v>
      </c>
      <c r="F5" s="9">
        <f>IFERROR(VLOOKUP($A5,#REF!,6,FALSE),)</f>
        <v>0</v>
      </c>
      <c r="G5" s="9">
        <f>IFERROR(VLOOKUP($A5,#REF!,7,FALSE),)</f>
        <v>0</v>
      </c>
      <c r="H5" s="8">
        <f>IFERROR(VLOOKUP($A5,#REF!,8,FALSE),)</f>
        <v>0</v>
      </c>
      <c r="I5" s="8">
        <f>IFERROR(VLOOKUP($A5,#REF!,9,FALSE),)</f>
        <v>0</v>
      </c>
      <c r="J5" s="8">
        <f>IFERROR(VLOOKUP($A5,#REF!,10,FALSE),)</f>
        <v>0</v>
      </c>
      <c r="K5" s="8">
        <f>IFERROR(VLOOKUP($A5,#REF!,11,FALSE),)</f>
        <v>0</v>
      </c>
      <c r="L5" s="8">
        <f>IFERROR(VLOOKUP($A5,#REF!,12,FALSE),)</f>
        <v>0</v>
      </c>
      <c r="M5" s="8">
        <f>IFERROR(VLOOKUP($A5,#REF!,13,FALSE),)</f>
        <v>0</v>
      </c>
      <c r="N5" s="8">
        <f>IFERROR(VLOOKUP($A5,#REF!,14,FALSE),)</f>
        <v>0</v>
      </c>
      <c r="O5" s="8">
        <f>IFERROR(VLOOKUP($A5,#REF!,15,FALSE),)</f>
        <v>0</v>
      </c>
      <c r="P5" s="8">
        <f>IFERROR(VLOOKUP($A5,#REF!,16,FALSE),)</f>
        <v>0</v>
      </c>
      <c r="Q5" s="8">
        <f>IFERROR(VLOOKUP($A5,#REF!,17,FALSE),)</f>
        <v>0</v>
      </c>
      <c r="R5" s="8">
        <f>IFERROR(VLOOKUP($A5,#REF!,18,FALSE),)</f>
        <v>0</v>
      </c>
      <c r="S5" s="8">
        <f>IFERROR(VLOOKUP($A5,#REF!,19,FALSE),)</f>
        <v>0</v>
      </c>
      <c r="T5" s="8">
        <f>IFERROR(VLOOKUP($A5,#REF!,20,FALSE),)</f>
        <v>0</v>
      </c>
      <c r="U5" s="8">
        <f>IFERROR(VLOOKUP($A5,#REF!,21,FALSE),)</f>
        <v>0</v>
      </c>
      <c r="V5" s="8">
        <f>IFERROR(VLOOKUP($A5,#REF!,22,FALSE),)</f>
        <v>0</v>
      </c>
      <c r="W5" s="8">
        <f>IFERROR(VLOOKUP($A5,#REF!,23,FALSE),)</f>
        <v>0</v>
      </c>
      <c r="X5" s="8">
        <f>IFERROR(VLOOKUP($A5,#REF!,24,FALSE),)</f>
        <v>0</v>
      </c>
      <c r="Y5" s="8">
        <f>IFERROR(VLOOKUP($A5,#REF!,25,FALSE),)</f>
        <v>0</v>
      </c>
      <c r="Z5" s="8">
        <f>IFERROR(VLOOKUP($A5,#REF!,26,FALSE),)</f>
        <v>0</v>
      </c>
      <c r="AA5" s="8">
        <f>IFERROR(VLOOKUP($A5,#REF!,27,FALSE),)</f>
        <v>0</v>
      </c>
      <c r="AB5" s="8">
        <f>IFERROR(VLOOKUP($A5,#REF!,28,FALSE),)</f>
        <v>0</v>
      </c>
    </row>
    <row r="6" spans="1:28" x14ac:dyDescent="0.2">
      <c r="A6" s="8">
        <f>Data!A648</f>
        <v>0</v>
      </c>
      <c r="B6" s="9">
        <f>IFERROR(VLOOKUP($A6,#REF!,34,FALSE),)</f>
        <v>0</v>
      </c>
      <c r="C6" s="9">
        <f>IFERROR(VLOOKUP($A6,#REF!,2,FALSE),)</f>
        <v>0</v>
      </c>
      <c r="D6" s="9">
        <f>IFERROR(VLOOKUP($A6,#REF!,3,FALSE),)</f>
        <v>0</v>
      </c>
      <c r="E6" s="9">
        <f>IFERROR(VLOOKUP($A6,#REF!,4,FALSE),)</f>
        <v>0</v>
      </c>
      <c r="F6" s="9">
        <f>IFERROR(VLOOKUP($A6,#REF!,6,FALSE),)</f>
        <v>0</v>
      </c>
      <c r="G6" s="9">
        <f>IFERROR(VLOOKUP($A6,#REF!,7,FALSE),)</f>
        <v>0</v>
      </c>
      <c r="H6" s="8">
        <f>IFERROR(VLOOKUP($A6,#REF!,8,FALSE),)</f>
        <v>0</v>
      </c>
      <c r="I6" s="8">
        <f>IFERROR(VLOOKUP($A6,#REF!,9,FALSE),)</f>
        <v>0</v>
      </c>
      <c r="J6" s="8">
        <f>IFERROR(VLOOKUP($A6,#REF!,10,FALSE),)</f>
        <v>0</v>
      </c>
      <c r="K6" s="8">
        <f>IFERROR(VLOOKUP($A6,#REF!,11,FALSE),)</f>
        <v>0</v>
      </c>
      <c r="L6" s="8">
        <f>IFERROR(VLOOKUP($A6,#REF!,12,FALSE),)</f>
        <v>0</v>
      </c>
      <c r="M6" s="8">
        <f>IFERROR(VLOOKUP($A6,#REF!,13,FALSE),)</f>
        <v>0</v>
      </c>
      <c r="N6" s="8">
        <f>IFERROR(VLOOKUP($A6,#REF!,14,FALSE),)</f>
        <v>0</v>
      </c>
      <c r="O6" s="8">
        <f>IFERROR(VLOOKUP($A6,#REF!,15,FALSE),)</f>
        <v>0</v>
      </c>
      <c r="P6" s="8">
        <f>IFERROR(VLOOKUP($A6,#REF!,16,FALSE),)</f>
        <v>0</v>
      </c>
      <c r="Q6" s="8">
        <f>IFERROR(VLOOKUP($A6,#REF!,17,FALSE),)</f>
        <v>0</v>
      </c>
      <c r="R6" s="8">
        <f>IFERROR(VLOOKUP($A6,#REF!,18,FALSE),)</f>
        <v>0</v>
      </c>
      <c r="S6" s="8">
        <f>IFERROR(VLOOKUP($A6,#REF!,19,FALSE),)</f>
        <v>0</v>
      </c>
      <c r="T6" s="8">
        <f>IFERROR(VLOOKUP($A6,#REF!,20,FALSE),)</f>
        <v>0</v>
      </c>
      <c r="U6" s="8">
        <f>IFERROR(VLOOKUP($A6,#REF!,21,FALSE),)</f>
        <v>0</v>
      </c>
      <c r="V6" s="8">
        <f>IFERROR(VLOOKUP($A6,#REF!,22,FALSE),)</f>
        <v>0</v>
      </c>
      <c r="W6" s="8">
        <f>IFERROR(VLOOKUP($A6,#REF!,23,FALSE),)</f>
        <v>0</v>
      </c>
      <c r="X6" s="8">
        <f>IFERROR(VLOOKUP($A6,#REF!,24,FALSE),)</f>
        <v>0</v>
      </c>
      <c r="Y6" s="8">
        <f>IFERROR(VLOOKUP($A6,#REF!,25,FALSE),)</f>
        <v>0</v>
      </c>
      <c r="Z6" s="8">
        <f>IFERROR(VLOOKUP($A6,#REF!,26,FALSE),)</f>
        <v>0</v>
      </c>
      <c r="AA6" s="8">
        <f>IFERROR(VLOOKUP($A6,#REF!,27,FALSE),)</f>
        <v>0</v>
      </c>
      <c r="AB6" s="8">
        <f>IFERROR(VLOOKUP($A6,#REF!,28,FALSE),)</f>
        <v>0</v>
      </c>
    </row>
    <row r="7" spans="1:28" x14ac:dyDescent="0.2">
      <c r="A7" s="8">
        <f>Data!A649</f>
        <v>0</v>
      </c>
      <c r="B7" s="9">
        <f>IFERROR(VLOOKUP($A7,#REF!,34,FALSE),)</f>
        <v>0</v>
      </c>
      <c r="C7" s="9">
        <f>IFERROR(VLOOKUP($A7,#REF!,2,FALSE),)</f>
        <v>0</v>
      </c>
      <c r="D7" s="9">
        <f>IFERROR(VLOOKUP($A7,#REF!,3,FALSE),)</f>
        <v>0</v>
      </c>
      <c r="E7" s="9">
        <f>IFERROR(VLOOKUP($A7,#REF!,4,FALSE),)</f>
        <v>0</v>
      </c>
      <c r="F7" s="9">
        <f>IFERROR(VLOOKUP($A7,#REF!,6,FALSE),)</f>
        <v>0</v>
      </c>
      <c r="G7" s="9">
        <f>IFERROR(VLOOKUP($A7,#REF!,7,FALSE),)</f>
        <v>0</v>
      </c>
      <c r="H7" s="8">
        <f>IFERROR(VLOOKUP($A7,#REF!,8,FALSE),)</f>
        <v>0</v>
      </c>
      <c r="I7" s="8">
        <f>IFERROR(VLOOKUP($A7,#REF!,9,FALSE),)</f>
        <v>0</v>
      </c>
      <c r="J7" s="8">
        <f>IFERROR(VLOOKUP($A7,#REF!,10,FALSE),)</f>
        <v>0</v>
      </c>
      <c r="K7" s="8">
        <f>IFERROR(VLOOKUP($A7,#REF!,11,FALSE),)</f>
        <v>0</v>
      </c>
      <c r="L7" s="8">
        <f>IFERROR(VLOOKUP($A7,#REF!,12,FALSE),)</f>
        <v>0</v>
      </c>
      <c r="M7" s="8">
        <f>IFERROR(VLOOKUP($A7,#REF!,13,FALSE),)</f>
        <v>0</v>
      </c>
      <c r="N7" s="8">
        <f>IFERROR(VLOOKUP($A7,#REF!,14,FALSE),)</f>
        <v>0</v>
      </c>
      <c r="O7" s="8">
        <f>IFERROR(VLOOKUP($A7,#REF!,15,FALSE),)</f>
        <v>0</v>
      </c>
      <c r="P7" s="8">
        <f>IFERROR(VLOOKUP($A7,#REF!,16,FALSE),)</f>
        <v>0</v>
      </c>
      <c r="Q7" s="8">
        <f>IFERROR(VLOOKUP($A7,#REF!,17,FALSE),)</f>
        <v>0</v>
      </c>
      <c r="R7" s="8">
        <f>IFERROR(VLOOKUP($A7,#REF!,18,FALSE),)</f>
        <v>0</v>
      </c>
      <c r="S7" s="8">
        <f>IFERROR(VLOOKUP($A7,#REF!,19,FALSE),)</f>
        <v>0</v>
      </c>
      <c r="T7" s="8">
        <f>IFERROR(VLOOKUP($A7,#REF!,20,FALSE),)</f>
        <v>0</v>
      </c>
      <c r="U7" s="8">
        <f>IFERROR(VLOOKUP($A7,#REF!,21,FALSE),)</f>
        <v>0</v>
      </c>
      <c r="V7" s="8">
        <f>IFERROR(VLOOKUP($A7,#REF!,22,FALSE),)</f>
        <v>0</v>
      </c>
      <c r="W7" s="8">
        <f>IFERROR(VLOOKUP($A7,#REF!,23,FALSE),)</f>
        <v>0</v>
      </c>
      <c r="X7" s="8">
        <f>IFERROR(VLOOKUP($A7,#REF!,24,FALSE),)</f>
        <v>0</v>
      </c>
      <c r="Y7" s="8">
        <f>IFERROR(VLOOKUP($A7,#REF!,25,FALSE),)</f>
        <v>0</v>
      </c>
      <c r="Z7" s="8">
        <f>IFERROR(VLOOKUP($A7,#REF!,26,FALSE),)</f>
        <v>0</v>
      </c>
      <c r="AA7" s="8">
        <f>IFERROR(VLOOKUP($A7,#REF!,27,FALSE),)</f>
        <v>0</v>
      </c>
      <c r="AB7" s="8">
        <f>IFERROR(VLOOKUP($A7,#REF!,28,FALSE),)</f>
        <v>0</v>
      </c>
    </row>
    <row r="8" spans="1:28" x14ac:dyDescent="0.2">
      <c r="A8" s="8">
        <f>Data!A650</f>
        <v>0</v>
      </c>
      <c r="B8" s="9">
        <f>IFERROR(VLOOKUP($A8,#REF!,34,FALSE),)</f>
        <v>0</v>
      </c>
      <c r="C8" s="9">
        <f>IFERROR(VLOOKUP($A8,#REF!,2,FALSE),)</f>
        <v>0</v>
      </c>
      <c r="D8" s="9">
        <f>IFERROR(VLOOKUP($A8,#REF!,3,FALSE),)</f>
        <v>0</v>
      </c>
      <c r="E8" s="9">
        <f>IFERROR(VLOOKUP($A8,#REF!,4,FALSE),)</f>
        <v>0</v>
      </c>
      <c r="F8" s="9">
        <f>IFERROR(VLOOKUP($A8,#REF!,6,FALSE),)</f>
        <v>0</v>
      </c>
      <c r="G8" s="9">
        <f>IFERROR(VLOOKUP($A8,#REF!,7,FALSE),)</f>
        <v>0</v>
      </c>
      <c r="H8" s="8">
        <f>IFERROR(VLOOKUP($A8,#REF!,8,FALSE),)</f>
        <v>0</v>
      </c>
      <c r="I8" s="8">
        <f>IFERROR(VLOOKUP($A8,#REF!,9,FALSE),)</f>
        <v>0</v>
      </c>
      <c r="J8" s="8">
        <f>IFERROR(VLOOKUP($A8,#REF!,10,FALSE),)</f>
        <v>0</v>
      </c>
      <c r="K8" s="8">
        <f>IFERROR(VLOOKUP($A8,#REF!,11,FALSE),)</f>
        <v>0</v>
      </c>
      <c r="L8" s="8">
        <f>IFERROR(VLOOKUP($A8,#REF!,12,FALSE),)</f>
        <v>0</v>
      </c>
      <c r="M8" s="8">
        <f>IFERROR(VLOOKUP($A8,#REF!,13,FALSE),)</f>
        <v>0</v>
      </c>
      <c r="N8" s="8">
        <f>IFERROR(VLOOKUP($A8,#REF!,14,FALSE),)</f>
        <v>0</v>
      </c>
      <c r="O8" s="8">
        <f>IFERROR(VLOOKUP($A8,#REF!,15,FALSE),)</f>
        <v>0</v>
      </c>
      <c r="P8" s="8">
        <f>IFERROR(VLOOKUP($A8,#REF!,16,FALSE),)</f>
        <v>0</v>
      </c>
      <c r="Q8" s="8">
        <f>IFERROR(VLOOKUP($A8,#REF!,17,FALSE),)</f>
        <v>0</v>
      </c>
      <c r="R8" s="8">
        <f>IFERROR(VLOOKUP($A8,#REF!,18,FALSE),)</f>
        <v>0</v>
      </c>
      <c r="S8" s="8">
        <f>IFERROR(VLOOKUP($A8,#REF!,19,FALSE),)</f>
        <v>0</v>
      </c>
      <c r="T8" s="8">
        <f>IFERROR(VLOOKUP($A8,#REF!,20,FALSE),)</f>
        <v>0</v>
      </c>
      <c r="U8" s="8">
        <f>IFERROR(VLOOKUP($A8,#REF!,21,FALSE),)</f>
        <v>0</v>
      </c>
      <c r="V8" s="8">
        <f>IFERROR(VLOOKUP($A8,#REF!,22,FALSE),)</f>
        <v>0</v>
      </c>
      <c r="W8" s="8">
        <f>IFERROR(VLOOKUP($A8,#REF!,23,FALSE),)</f>
        <v>0</v>
      </c>
      <c r="X8" s="8">
        <f>IFERROR(VLOOKUP($A8,#REF!,24,FALSE),)</f>
        <v>0</v>
      </c>
      <c r="Y8" s="8">
        <f>IFERROR(VLOOKUP($A8,#REF!,25,FALSE),)</f>
        <v>0</v>
      </c>
      <c r="Z8" s="8">
        <f>IFERROR(VLOOKUP($A8,#REF!,26,FALSE),)</f>
        <v>0</v>
      </c>
      <c r="AA8" s="8">
        <f>IFERROR(VLOOKUP($A8,#REF!,27,FALSE),)</f>
        <v>0</v>
      </c>
      <c r="AB8" s="8">
        <f>IFERROR(VLOOKUP($A8,#REF!,28,FALSE),)</f>
        <v>0</v>
      </c>
    </row>
    <row r="9" spans="1:28" x14ac:dyDescent="0.2">
      <c r="A9" s="8">
        <f>Data!A651</f>
        <v>0</v>
      </c>
      <c r="B9" s="9">
        <f>IFERROR(VLOOKUP($A9,#REF!,34,FALSE),)</f>
        <v>0</v>
      </c>
      <c r="C9" s="9">
        <f>IFERROR(VLOOKUP($A9,#REF!,2,FALSE),)</f>
        <v>0</v>
      </c>
      <c r="D9" s="9">
        <f>IFERROR(VLOOKUP($A9,#REF!,3,FALSE),)</f>
        <v>0</v>
      </c>
      <c r="E9" s="9">
        <f>IFERROR(VLOOKUP($A9,#REF!,4,FALSE),)</f>
        <v>0</v>
      </c>
      <c r="F9" s="9">
        <f>IFERROR(VLOOKUP($A9,#REF!,6,FALSE),)</f>
        <v>0</v>
      </c>
      <c r="G9" s="9">
        <f>IFERROR(VLOOKUP($A9,#REF!,7,FALSE),)</f>
        <v>0</v>
      </c>
      <c r="H9" s="8">
        <f>IFERROR(VLOOKUP($A9,#REF!,8,FALSE),)</f>
        <v>0</v>
      </c>
      <c r="I9" s="8">
        <f>IFERROR(VLOOKUP($A9,#REF!,9,FALSE),)</f>
        <v>0</v>
      </c>
      <c r="J9" s="8">
        <f>IFERROR(VLOOKUP($A9,#REF!,10,FALSE),)</f>
        <v>0</v>
      </c>
      <c r="K9" s="8">
        <f>IFERROR(VLOOKUP($A9,#REF!,11,FALSE),)</f>
        <v>0</v>
      </c>
      <c r="L9" s="8">
        <f>IFERROR(VLOOKUP($A9,#REF!,12,FALSE),)</f>
        <v>0</v>
      </c>
      <c r="M9" s="8">
        <f>IFERROR(VLOOKUP($A9,#REF!,13,FALSE),)</f>
        <v>0</v>
      </c>
      <c r="N9" s="8">
        <f>IFERROR(VLOOKUP($A9,#REF!,14,FALSE),)</f>
        <v>0</v>
      </c>
      <c r="O9" s="8">
        <f>IFERROR(VLOOKUP($A9,#REF!,15,FALSE),)</f>
        <v>0</v>
      </c>
      <c r="P9" s="8">
        <f>IFERROR(VLOOKUP($A9,#REF!,16,FALSE),)</f>
        <v>0</v>
      </c>
      <c r="Q9" s="8">
        <f>IFERROR(VLOOKUP($A9,#REF!,17,FALSE),)</f>
        <v>0</v>
      </c>
      <c r="R9" s="8">
        <f>IFERROR(VLOOKUP($A9,#REF!,18,FALSE),)</f>
        <v>0</v>
      </c>
      <c r="S9" s="8">
        <f>IFERROR(VLOOKUP($A9,#REF!,19,FALSE),)</f>
        <v>0</v>
      </c>
      <c r="T9" s="8">
        <f>IFERROR(VLOOKUP($A9,#REF!,20,FALSE),)</f>
        <v>0</v>
      </c>
      <c r="U9" s="8">
        <f>IFERROR(VLOOKUP($A9,#REF!,21,FALSE),)</f>
        <v>0</v>
      </c>
      <c r="V9" s="8">
        <f>IFERROR(VLOOKUP($A9,#REF!,22,FALSE),)</f>
        <v>0</v>
      </c>
      <c r="W9" s="8">
        <f>IFERROR(VLOOKUP($A9,#REF!,23,FALSE),)</f>
        <v>0</v>
      </c>
      <c r="X9" s="8">
        <f>IFERROR(VLOOKUP($A9,#REF!,24,FALSE),)</f>
        <v>0</v>
      </c>
      <c r="Y9" s="8">
        <f>IFERROR(VLOOKUP($A9,#REF!,25,FALSE),)</f>
        <v>0</v>
      </c>
      <c r="Z9" s="8">
        <f>IFERROR(VLOOKUP($A9,#REF!,26,FALSE),)</f>
        <v>0</v>
      </c>
      <c r="AA9" s="8">
        <f>IFERROR(VLOOKUP($A9,#REF!,27,FALSE),)</f>
        <v>0</v>
      </c>
      <c r="AB9" s="8">
        <f>IFERROR(VLOOKUP($A9,#REF!,28,FALSE),)</f>
        <v>0</v>
      </c>
    </row>
    <row r="10" spans="1:28" x14ac:dyDescent="0.2">
      <c r="A10" s="8">
        <f>Data!A652</f>
        <v>0</v>
      </c>
      <c r="B10" s="9">
        <f>IFERROR(VLOOKUP($A10,#REF!,34,FALSE),)</f>
        <v>0</v>
      </c>
      <c r="C10" s="9">
        <f>IFERROR(VLOOKUP($A10,#REF!,2,FALSE),)</f>
        <v>0</v>
      </c>
      <c r="D10" s="9">
        <f>IFERROR(VLOOKUP($A10,#REF!,3,FALSE),)</f>
        <v>0</v>
      </c>
      <c r="E10" s="9">
        <f>IFERROR(VLOOKUP($A10,#REF!,4,FALSE),)</f>
        <v>0</v>
      </c>
      <c r="F10" s="9">
        <f>IFERROR(VLOOKUP($A10,#REF!,6,FALSE),)</f>
        <v>0</v>
      </c>
      <c r="G10" s="9">
        <f>IFERROR(VLOOKUP($A10,#REF!,7,FALSE),)</f>
        <v>0</v>
      </c>
      <c r="H10" s="8">
        <f>IFERROR(VLOOKUP($A10,#REF!,8,FALSE),)</f>
        <v>0</v>
      </c>
      <c r="I10" s="8">
        <f>IFERROR(VLOOKUP($A10,#REF!,9,FALSE),)</f>
        <v>0</v>
      </c>
      <c r="J10" s="8">
        <f>IFERROR(VLOOKUP($A10,#REF!,10,FALSE),)</f>
        <v>0</v>
      </c>
      <c r="K10" s="8">
        <f>IFERROR(VLOOKUP($A10,#REF!,11,FALSE),)</f>
        <v>0</v>
      </c>
      <c r="L10" s="8">
        <f>IFERROR(VLOOKUP($A10,#REF!,12,FALSE),)</f>
        <v>0</v>
      </c>
      <c r="M10" s="8">
        <f>IFERROR(VLOOKUP($A10,#REF!,13,FALSE),)</f>
        <v>0</v>
      </c>
      <c r="N10" s="8">
        <f>IFERROR(VLOOKUP($A10,#REF!,14,FALSE),)</f>
        <v>0</v>
      </c>
      <c r="O10" s="8">
        <f>IFERROR(VLOOKUP($A10,#REF!,15,FALSE),)</f>
        <v>0</v>
      </c>
      <c r="P10" s="8">
        <f>IFERROR(VLOOKUP($A10,#REF!,16,FALSE),)</f>
        <v>0</v>
      </c>
      <c r="Q10" s="8">
        <f>IFERROR(VLOOKUP($A10,#REF!,17,FALSE),)</f>
        <v>0</v>
      </c>
      <c r="R10" s="8">
        <f>IFERROR(VLOOKUP($A10,#REF!,18,FALSE),)</f>
        <v>0</v>
      </c>
      <c r="S10" s="8">
        <f>IFERROR(VLOOKUP($A10,#REF!,19,FALSE),)</f>
        <v>0</v>
      </c>
      <c r="T10" s="8">
        <f>IFERROR(VLOOKUP($A10,#REF!,20,FALSE),)</f>
        <v>0</v>
      </c>
      <c r="U10" s="8">
        <f>IFERROR(VLOOKUP($A10,#REF!,21,FALSE),)</f>
        <v>0</v>
      </c>
      <c r="V10" s="8">
        <f>IFERROR(VLOOKUP($A10,#REF!,22,FALSE),)</f>
        <v>0</v>
      </c>
      <c r="W10" s="8">
        <f>IFERROR(VLOOKUP($A10,#REF!,23,FALSE),)</f>
        <v>0</v>
      </c>
      <c r="X10" s="8">
        <f>IFERROR(VLOOKUP($A10,#REF!,24,FALSE),)</f>
        <v>0</v>
      </c>
      <c r="Y10" s="8">
        <f>IFERROR(VLOOKUP($A10,#REF!,25,FALSE),)</f>
        <v>0</v>
      </c>
      <c r="Z10" s="8">
        <f>IFERROR(VLOOKUP($A10,#REF!,26,FALSE),)</f>
        <v>0</v>
      </c>
      <c r="AA10" s="8">
        <f>IFERROR(VLOOKUP($A10,#REF!,27,FALSE),)</f>
        <v>0</v>
      </c>
      <c r="AB10" s="8">
        <f>IFERROR(VLOOKUP($A10,#REF!,28,FALSE),)</f>
        <v>0</v>
      </c>
    </row>
    <row r="11" spans="1:28" x14ac:dyDescent="0.2">
      <c r="A11" s="8">
        <f>Data!A653</f>
        <v>0</v>
      </c>
      <c r="B11" s="9">
        <f>IFERROR(VLOOKUP($A11,#REF!,34,FALSE),)</f>
        <v>0</v>
      </c>
      <c r="C11" s="9">
        <f>IFERROR(VLOOKUP($A11,#REF!,2,FALSE),)</f>
        <v>0</v>
      </c>
      <c r="D11" s="9">
        <f>IFERROR(VLOOKUP($A11,#REF!,3,FALSE),)</f>
        <v>0</v>
      </c>
      <c r="E11" s="9">
        <f>IFERROR(VLOOKUP($A11,#REF!,4,FALSE),)</f>
        <v>0</v>
      </c>
      <c r="F11" s="9">
        <f>IFERROR(VLOOKUP($A11,#REF!,6,FALSE),)</f>
        <v>0</v>
      </c>
      <c r="G11" s="9">
        <f>IFERROR(VLOOKUP($A11,#REF!,7,FALSE),)</f>
        <v>0</v>
      </c>
      <c r="H11" s="8">
        <f>IFERROR(VLOOKUP($A11,#REF!,8,FALSE),)</f>
        <v>0</v>
      </c>
      <c r="I11" s="8">
        <f>IFERROR(VLOOKUP($A11,#REF!,9,FALSE),)</f>
        <v>0</v>
      </c>
      <c r="J11" s="8">
        <f>IFERROR(VLOOKUP($A11,#REF!,10,FALSE),)</f>
        <v>0</v>
      </c>
      <c r="K11" s="8">
        <f>IFERROR(VLOOKUP($A11,#REF!,11,FALSE),)</f>
        <v>0</v>
      </c>
      <c r="L11" s="8">
        <f>IFERROR(VLOOKUP($A11,#REF!,12,FALSE),)</f>
        <v>0</v>
      </c>
      <c r="M11" s="8">
        <f>IFERROR(VLOOKUP($A11,#REF!,13,FALSE),)</f>
        <v>0</v>
      </c>
      <c r="N11" s="8">
        <f>IFERROR(VLOOKUP($A11,#REF!,14,FALSE),)</f>
        <v>0</v>
      </c>
      <c r="O11" s="8">
        <f>IFERROR(VLOOKUP($A11,#REF!,15,FALSE),)</f>
        <v>0</v>
      </c>
      <c r="P11" s="8">
        <f>IFERROR(VLOOKUP($A11,#REF!,16,FALSE),)</f>
        <v>0</v>
      </c>
      <c r="Q11" s="8">
        <f>IFERROR(VLOOKUP($A11,#REF!,17,FALSE),)</f>
        <v>0</v>
      </c>
      <c r="R11" s="8">
        <f>IFERROR(VLOOKUP($A11,#REF!,18,FALSE),)</f>
        <v>0</v>
      </c>
      <c r="S11" s="8">
        <f>IFERROR(VLOOKUP($A11,#REF!,19,FALSE),)</f>
        <v>0</v>
      </c>
      <c r="T11" s="8">
        <f>IFERROR(VLOOKUP($A11,#REF!,20,FALSE),)</f>
        <v>0</v>
      </c>
      <c r="U11" s="8">
        <f>IFERROR(VLOOKUP($A11,#REF!,21,FALSE),)</f>
        <v>0</v>
      </c>
      <c r="V11" s="8">
        <f>IFERROR(VLOOKUP($A11,#REF!,22,FALSE),)</f>
        <v>0</v>
      </c>
      <c r="W11" s="8">
        <f>IFERROR(VLOOKUP($A11,#REF!,23,FALSE),)</f>
        <v>0</v>
      </c>
      <c r="X11" s="8">
        <f>IFERROR(VLOOKUP($A11,#REF!,24,FALSE),)</f>
        <v>0</v>
      </c>
      <c r="Y11" s="8">
        <f>IFERROR(VLOOKUP($A11,#REF!,25,FALSE),)</f>
        <v>0</v>
      </c>
      <c r="Z11" s="8">
        <f>IFERROR(VLOOKUP($A11,#REF!,26,FALSE),)</f>
        <v>0</v>
      </c>
      <c r="AA11" s="8">
        <f>IFERROR(VLOOKUP($A11,#REF!,27,FALSE),)</f>
        <v>0</v>
      </c>
      <c r="AB11" s="8">
        <f>IFERROR(VLOOKUP($A11,#REF!,28,FALSE),)</f>
        <v>0</v>
      </c>
    </row>
    <row r="12" spans="1:28" x14ac:dyDescent="0.2">
      <c r="A12" s="8">
        <f>Data!A654</f>
        <v>0</v>
      </c>
      <c r="B12" s="9">
        <f>IFERROR(VLOOKUP($A12,#REF!,34,FALSE),)</f>
        <v>0</v>
      </c>
      <c r="C12" s="9">
        <f>IFERROR(VLOOKUP($A12,#REF!,2,FALSE),)</f>
        <v>0</v>
      </c>
      <c r="D12" s="9">
        <f>IFERROR(VLOOKUP($A12,#REF!,3,FALSE),)</f>
        <v>0</v>
      </c>
      <c r="E12" s="9">
        <f>IFERROR(VLOOKUP($A12,#REF!,4,FALSE),)</f>
        <v>0</v>
      </c>
      <c r="F12" s="9">
        <f>IFERROR(VLOOKUP($A12,#REF!,6,FALSE),)</f>
        <v>0</v>
      </c>
      <c r="G12" s="9">
        <f>IFERROR(VLOOKUP($A12,#REF!,7,FALSE),)</f>
        <v>0</v>
      </c>
      <c r="H12" s="8">
        <f>IFERROR(VLOOKUP($A12,#REF!,8,FALSE),)</f>
        <v>0</v>
      </c>
      <c r="I12" s="8">
        <f>IFERROR(VLOOKUP($A12,#REF!,9,FALSE),)</f>
        <v>0</v>
      </c>
      <c r="J12" s="8">
        <f>IFERROR(VLOOKUP($A12,#REF!,10,FALSE),)</f>
        <v>0</v>
      </c>
      <c r="K12" s="8">
        <f>IFERROR(VLOOKUP($A12,#REF!,11,FALSE),)</f>
        <v>0</v>
      </c>
      <c r="L12" s="8">
        <f>IFERROR(VLOOKUP($A12,#REF!,12,FALSE),)</f>
        <v>0</v>
      </c>
      <c r="M12" s="8">
        <f>IFERROR(VLOOKUP($A12,#REF!,13,FALSE),)</f>
        <v>0</v>
      </c>
      <c r="N12" s="8">
        <f>IFERROR(VLOOKUP($A12,#REF!,14,FALSE),)</f>
        <v>0</v>
      </c>
      <c r="O12" s="8">
        <f>IFERROR(VLOOKUP($A12,#REF!,15,FALSE),)</f>
        <v>0</v>
      </c>
      <c r="P12" s="8">
        <f>IFERROR(VLOOKUP($A12,#REF!,16,FALSE),)</f>
        <v>0</v>
      </c>
      <c r="Q12" s="8">
        <f>IFERROR(VLOOKUP($A12,#REF!,17,FALSE),)</f>
        <v>0</v>
      </c>
      <c r="R12" s="8">
        <f>IFERROR(VLOOKUP($A12,#REF!,18,FALSE),)</f>
        <v>0</v>
      </c>
      <c r="S12" s="8">
        <f>IFERROR(VLOOKUP($A12,#REF!,19,FALSE),)</f>
        <v>0</v>
      </c>
      <c r="T12" s="8">
        <f>IFERROR(VLOOKUP($A12,#REF!,20,FALSE),)</f>
        <v>0</v>
      </c>
      <c r="U12" s="8">
        <f>IFERROR(VLOOKUP($A12,#REF!,21,FALSE),)</f>
        <v>0</v>
      </c>
      <c r="V12" s="8">
        <f>IFERROR(VLOOKUP($A12,#REF!,22,FALSE),)</f>
        <v>0</v>
      </c>
      <c r="W12" s="8">
        <f>IFERROR(VLOOKUP($A12,#REF!,23,FALSE),)</f>
        <v>0</v>
      </c>
      <c r="X12" s="8">
        <f>IFERROR(VLOOKUP($A12,#REF!,24,FALSE),)</f>
        <v>0</v>
      </c>
      <c r="Y12" s="8">
        <f>IFERROR(VLOOKUP($A12,#REF!,25,FALSE),)</f>
        <v>0</v>
      </c>
      <c r="Z12" s="8">
        <f>IFERROR(VLOOKUP($A12,#REF!,26,FALSE),)</f>
        <v>0</v>
      </c>
      <c r="AA12" s="8">
        <f>IFERROR(VLOOKUP($A12,#REF!,27,FALSE),)</f>
        <v>0</v>
      </c>
      <c r="AB12" s="8">
        <f>IFERROR(VLOOKUP($A12,#REF!,28,FALSE),)</f>
        <v>0</v>
      </c>
    </row>
    <row r="13" spans="1:28" x14ac:dyDescent="0.2">
      <c r="A13" s="8">
        <f>Data!A655</f>
        <v>0</v>
      </c>
      <c r="B13" s="9">
        <f>IFERROR(VLOOKUP($A13,#REF!,34,FALSE),)</f>
        <v>0</v>
      </c>
      <c r="C13" s="9">
        <f>IFERROR(VLOOKUP($A13,#REF!,2,FALSE),)</f>
        <v>0</v>
      </c>
      <c r="D13" s="9">
        <f>IFERROR(VLOOKUP($A13,#REF!,3,FALSE),)</f>
        <v>0</v>
      </c>
      <c r="E13" s="9">
        <f>IFERROR(VLOOKUP($A13,#REF!,4,FALSE),)</f>
        <v>0</v>
      </c>
      <c r="F13" s="9">
        <f>IFERROR(VLOOKUP($A13,#REF!,6,FALSE),)</f>
        <v>0</v>
      </c>
      <c r="G13" s="9">
        <f>IFERROR(VLOOKUP($A13,#REF!,7,FALSE),)</f>
        <v>0</v>
      </c>
      <c r="H13" s="8">
        <f>IFERROR(VLOOKUP($A13,#REF!,8,FALSE),)</f>
        <v>0</v>
      </c>
      <c r="I13" s="8">
        <f>IFERROR(VLOOKUP($A13,#REF!,9,FALSE),)</f>
        <v>0</v>
      </c>
      <c r="J13" s="8">
        <f>IFERROR(VLOOKUP($A13,#REF!,10,FALSE),)</f>
        <v>0</v>
      </c>
      <c r="K13" s="8">
        <f>IFERROR(VLOOKUP($A13,#REF!,11,FALSE),)</f>
        <v>0</v>
      </c>
      <c r="L13" s="8">
        <f>IFERROR(VLOOKUP($A13,#REF!,12,FALSE),)</f>
        <v>0</v>
      </c>
      <c r="M13" s="8">
        <f>IFERROR(VLOOKUP($A13,#REF!,13,FALSE),)</f>
        <v>0</v>
      </c>
      <c r="N13" s="8">
        <f>IFERROR(VLOOKUP($A13,#REF!,14,FALSE),)</f>
        <v>0</v>
      </c>
      <c r="O13" s="8">
        <f>IFERROR(VLOOKUP($A13,#REF!,15,FALSE),)</f>
        <v>0</v>
      </c>
      <c r="P13" s="8">
        <f>IFERROR(VLOOKUP($A13,#REF!,16,FALSE),)</f>
        <v>0</v>
      </c>
      <c r="Q13" s="8">
        <f>IFERROR(VLOOKUP($A13,#REF!,17,FALSE),)</f>
        <v>0</v>
      </c>
      <c r="R13" s="8">
        <f>IFERROR(VLOOKUP($A13,#REF!,18,FALSE),)</f>
        <v>0</v>
      </c>
      <c r="S13" s="8">
        <f>IFERROR(VLOOKUP($A13,#REF!,19,FALSE),)</f>
        <v>0</v>
      </c>
      <c r="T13" s="8">
        <f>IFERROR(VLOOKUP($A13,#REF!,20,FALSE),)</f>
        <v>0</v>
      </c>
      <c r="U13" s="8">
        <f>IFERROR(VLOOKUP($A13,#REF!,21,FALSE),)</f>
        <v>0</v>
      </c>
      <c r="V13" s="8">
        <f>IFERROR(VLOOKUP($A13,#REF!,22,FALSE),)</f>
        <v>0</v>
      </c>
      <c r="W13" s="8">
        <f>IFERROR(VLOOKUP($A13,#REF!,23,FALSE),)</f>
        <v>0</v>
      </c>
      <c r="X13" s="8">
        <f>IFERROR(VLOOKUP($A13,#REF!,24,FALSE),)</f>
        <v>0</v>
      </c>
      <c r="Y13" s="8">
        <f>IFERROR(VLOOKUP($A13,#REF!,25,FALSE),)</f>
        <v>0</v>
      </c>
      <c r="Z13" s="8">
        <f>IFERROR(VLOOKUP($A13,#REF!,26,FALSE),)</f>
        <v>0</v>
      </c>
      <c r="AA13" s="8">
        <f>IFERROR(VLOOKUP($A13,#REF!,27,FALSE),)</f>
        <v>0</v>
      </c>
      <c r="AB13" s="8">
        <f>IFERROR(VLOOKUP($A13,#REF!,28,FALSE),)</f>
        <v>0</v>
      </c>
    </row>
    <row r="14" spans="1:28" x14ac:dyDescent="0.2">
      <c r="A14" s="10"/>
    </row>
    <row r="17" spans="21:21" x14ac:dyDescent="0.2">
      <c r="U17" s="1"/>
    </row>
    <row r="18" spans="21:21" x14ac:dyDescent="0.2">
      <c r="U18" s="23"/>
    </row>
    <row r="19" spans="21:21" x14ac:dyDescent="0.2">
      <c r="U19" s="23"/>
    </row>
  </sheetData>
  <pageMargins left="0.7" right="0.7" top="0.75" bottom="0.75" header="0.3" footer="0.3"/>
  <pageSetup scale="87" orientation="landscape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1DD48-6F2B-437C-BB98-996F9F05DE9B}">
  <sheetPr>
    <tabColor rgb="FFF37388"/>
    <pageSetUpPr fitToPage="1"/>
  </sheetPr>
  <dimension ref="A1:AB19"/>
  <sheetViews>
    <sheetView workbookViewId="0"/>
  </sheetViews>
  <sheetFormatPr defaultColWidth="9.14453125" defaultRowHeight="15" x14ac:dyDescent="0.2"/>
  <cols>
    <col min="1" max="5" width="8.47265625" customWidth="1"/>
    <col min="6" max="6" width="11.703125" bestFit="1" customWidth="1"/>
    <col min="7" max="7" width="16.6796875" bestFit="1" customWidth="1"/>
    <col min="8" max="8" width="12.23828125" bestFit="1" customWidth="1"/>
    <col min="9" max="11" width="10.22265625" customWidth="1"/>
    <col min="12" max="12" width="9.01171875" customWidth="1"/>
    <col min="13" max="15" width="10.22265625" customWidth="1"/>
    <col min="16" max="16" width="9.01171875" customWidth="1"/>
    <col min="17" max="17" width="9.68359375" customWidth="1"/>
    <col min="18" max="20" width="10.22265625" customWidth="1"/>
    <col min="21" max="21" width="9.68359375" customWidth="1"/>
    <col min="22" max="24" width="10.22265625" customWidth="1"/>
    <col min="25" max="25" width="9.01171875" customWidth="1"/>
    <col min="26" max="28" width="10.22265625" customWidth="1"/>
  </cols>
  <sheetData>
    <row r="1" spans="1:28" ht="19.5" thickBot="1" x14ac:dyDescent="0.3">
      <c r="A1" s="7">
        <f>E4</f>
        <v>0</v>
      </c>
      <c r="B1" s="6"/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0.35499999999999998</v>
      </c>
      <c r="C3" s="12"/>
      <c r="D3" s="14"/>
      <c r="E3" s="12"/>
      <c r="F3" s="12"/>
      <c r="G3" s="12"/>
      <c r="H3" s="11">
        <f>'Rain Totals'!H8</f>
        <v>0.08</v>
      </c>
      <c r="I3" s="11">
        <f>'Rain Totals'!I8</f>
        <v>0</v>
      </c>
      <c r="J3" s="11">
        <f>'Rain Totals'!J8</f>
        <v>7.0000000000000007E-2</v>
      </c>
      <c r="K3" s="11">
        <f>'Rain Totals'!K8</f>
        <v>0.16999999999999998</v>
      </c>
      <c r="L3" s="11">
        <f>'Rain Totals'!L8</f>
        <v>3.5000000000000003E-2</v>
      </c>
      <c r="M3" s="11">
        <f>'Rain Totals'!M8</f>
        <v>0</v>
      </c>
      <c r="N3" s="11">
        <f>'Rain Totals'!N8</f>
        <v>0</v>
      </c>
      <c r="O3" s="11">
        <f>'Rain Totals'!O8</f>
        <v>0</v>
      </c>
      <c r="P3" s="11">
        <f>'Rain Totals'!P8</f>
        <v>0</v>
      </c>
      <c r="Q3" s="11">
        <f>'Rain Totals'!Q8</f>
        <v>0</v>
      </c>
      <c r="R3" s="11">
        <f>'Rain Totals'!R8</f>
        <v>0</v>
      </c>
      <c r="S3" s="11">
        <f>'Rain Totals'!S8</f>
        <v>0</v>
      </c>
      <c r="T3" s="11">
        <f>'Rain Totals'!T8</f>
        <v>0</v>
      </c>
      <c r="U3" s="11">
        <f>'Rain Totals'!U8</f>
        <v>0</v>
      </c>
      <c r="V3" s="11">
        <f>'Rain Totals'!V8</f>
        <v>0</v>
      </c>
      <c r="W3" s="11">
        <f>'Rain Totals'!W8</f>
        <v>0</v>
      </c>
      <c r="X3" s="11">
        <f>'Rain Totals'!X8</f>
        <v>0</v>
      </c>
      <c r="Y3" s="11">
        <f>'Rain Totals'!Y8</f>
        <v>0</v>
      </c>
      <c r="Z3" s="11">
        <f>'Rain Totals'!Z8</f>
        <v>0</v>
      </c>
      <c r="AA3" s="11">
        <f>'Rain Totals'!AA8</f>
        <v>0</v>
      </c>
      <c r="AB3" s="11">
        <f>'Rain Totals'!AB8</f>
        <v>0</v>
      </c>
    </row>
    <row r="4" spans="1:28" x14ac:dyDescent="0.2">
      <c r="A4" s="8" t="str">
        <f>Data!A656</f>
        <v>.ET 65</v>
      </c>
      <c r="B4" s="9">
        <f>IFERROR(VLOOKUP($A4,#REF!,34,FALSE),)</f>
        <v>0</v>
      </c>
      <c r="C4" s="9">
        <f>IFERROR(VLOOKUP($A4,#REF!,2,FALSE),)</f>
        <v>0</v>
      </c>
      <c r="D4" s="9">
        <f>IFERROR(VLOOKUP($A4,#REF!,3,FALSE),)</f>
        <v>0</v>
      </c>
      <c r="E4" s="9">
        <f>IFERROR(VLOOKUP($A4,#REF!,4,FALSE),)</f>
        <v>0</v>
      </c>
      <c r="F4" s="9">
        <f>IFERROR(VLOOKUP($A4,#REF!,6,FALSE),)</f>
        <v>0</v>
      </c>
      <c r="G4" s="9">
        <f>IFERROR(VLOOKUP($A4,#REF!,7,FALSE),)</f>
        <v>0</v>
      </c>
      <c r="H4" s="8">
        <f>IFERROR(VLOOKUP($A4,#REF!,8,FALSE),)</f>
        <v>0</v>
      </c>
      <c r="I4" s="8">
        <f>IFERROR(VLOOKUP($A4,#REF!,9,FALSE),)</f>
        <v>0</v>
      </c>
      <c r="J4" s="8">
        <f>IFERROR(VLOOKUP($A4,#REF!,10,FALSE),)</f>
        <v>0</v>
      </c>
      <c r="K4" s="8">
        <f>IFERROR(VLOOKUP($A4,#REF!,11,FALSE),)</f>
        <v>0</v>
      </c>
      <c r="L4" s="8">
        <f>IFERROR(VLOOKUP($A4,#REF!,12,FALSE),)</f>
        <v>0</v>
      </c>
      <c r="M4" s="8">
        <f>IFERROR(VLOOKUP($A4,#REF!,13,FALSE),)</f>
        <v>0</v>
      </c>
      <c r="N4" s="8">
        <f>IFERROR(VLOOKUP($A4,#REF!,14,FALSE),)</f>
        <v>0</v>
      </c>
      <c r="O4" s="8">
        <f>IFERROR(VLOOKUP($A4,#REF!,15,FALSE),)</f>
        <v>0</v>
      </c>
      <c r="P4" s="8">
        <f>IFERROR(VLOOKUP($A4,#REF!,16,FALSE),)</f>
        <v>0</v>
      </c>
      <c r="Q4" s="8">
        <f>IFERROR(VLOOKUP($A4,#REF!,17,FALSE),)</f>
        <v>0</v>
      </c>
      <c r="R4" s="8">
        <f>IFERROR(VLOOKUP($A4,#REF!,18,FALSE),)</f>
        <v>0</v>
      </c>
      <c r="S4" s="8">
        <f>IFERROR(VLOOKUP($A4,#REF!,19,FALSE),)</f>
        <v>0</v>
      </c>
      <c r="T4" s="8">
        <f>IFERROR(VLOOKUP($A4,#REF!,20,FALSE),)</f>
        <v>0</v>
      </c>
      <c r="U4" s="8">
        <f>IFERROR(VLOOKUP($A4,#REF!,21,FALSE),)</f>
        <v>0</v>
      </c>
      <c r="V4" s="8">
        <f>IFERROR(VLOOKUP($A4,#REF!,22,FALSE),)</f>
        <v>0</v>
      </c>
      <c r="W4" s="8">
        <f>IFERROR(VLOOKUP($A4,#REF!,23,FALSE),)</f>
        <v>0</v>
      </c>
      <c r="X4" s="8">
        <f>IFERROR(VLOOKUP($A4,#REF!,24,FALSE),)</f>
        <v>0</v>
      </c>
      <c r="Y4" s="8">
        <f>IFERROR(VLOOKUP($A4,#REF!,25,FALSE),)</f>
        <v>0</v>
      </c>
      <c r="Z4" s="8">
        <f>IFERROR(VLOOKUP($A4,#REF!,26,FALSE),)</f>
        <v>0</v>
      </c>
      <c r="AA4" s="8">
        <f>IFERROR(VLOOKUP($A4,#REF!,27,FALSE),)</f>
        <v>0</v>
      </c>
      <c r="AB4" s="8">
        <f>IFERROR(VLOOKUP($A4,#REF!,28,FALSE),)</f>
        <v>0</v>
      </c>
    </row>
    <row r="5" spans="1:28" x14ac:dyDescent="0.2">
      <c r="A5" s="8">
        <f>Data!A657</f>
        <v>0</v>
      </c>
      <c r="B5" s="9">
        <f>IFERROR(VLOOKUP($A5,#REF!,34,FALSE),)</f>
        <v>0</v>
      </c>
      <c r="C5" s="9">
        <f>IFERROR(VLOOKUP($A5,#REF!,2,FALSE),)</f>
        <v>0</v>
      </c>
      <c r="D5" s="9">
        <f>IFERROR(VLOOKUP($A5,#REF!,3,FALSE),)</f>
        <v>0</v>
      </c>
      <c r="E5" s="9">
        <f>IFERROR(VLOOKUP($A5,#REF!,4,FALSE),)</f>
        <v>0</v>
      </c>
      <c r="F5" s="9">
        <f>IFERROR(VLOOKUP($A5,#REF!,6,FALSE),)</f>
        <v>0</v>
      </c>
      <c r="G5" s="9">
        <f>IFERROR(VLOOKUP($A5,#REF!,7,FALSE),)</f>
        <v>0</v>
      </c>
      <c r="H5" s="8">
        <f>IFERROR(VLOOKUP($A5,#REF!,8,FALSE),)</f>
        <v>0</v>
      </c>
      <c r="I5" s="8">
        <f>IFERROR(VLOOKUP($A5,#REF!,9,FALSE),)</f>
        <v>0</v>
      </c>
      <c r="J5" s="8">
        <f>IFERROR(VLOOKUP($A5,#REF!,10,FALSE),)</f>
        <v>0</v>
      </c>
      <c r="K5" s="8">
        <f>IFERROR(VLOOKUP($A5,#REF!,11,FALSE),)</f>
        <v>0</v>
      </c>
      <c r="L5" s="8">
        <f>IFERROR(VLOOKUP($A5,#REF!,12,FALSE),)</f>
        <v>0</v>
      </c>
      <c r="M5" s="8">
        <f>IFERROR(VLOOKUP($A5,#REF!,13,FALSE),)</f>
        <v>0</v>
      </c>
      <c r="N5" s="8">
        <f>IFERROR(VLOOKUP($A5,#REF!,14,FALSE),)</f>
        <v>0</v>
      </c>
      <c r="O5" s="8">
        <f>IFERROR(VLOOKUP($A5,#REF!,15,FALSE),)</f>
        <v>0</v>
      </c>
      <c r="P5" s="8">
        <f>IFERROR(VLOOKUP($A5,#REF!,16,FALSE),)</f>
        <v>0</v>
      </c>
      <c r="Q5" s="8">
        <f>IFERROR(VLOOKUP($A5,#REF!,17,FALSE),)</f>
        <v>0</v>
      </c>
      <c r="R5" s="8">
        <f>IFERROR(VLOOKUP($A5,#REF!,18,FALSE),)</f>
        <v>0</v>
      </c>
      <c r="S5" s="8">
        <f>IFERROR(VLOOKUP($A5,#REF!,19,FALSE),)</f>
        <v>0</v>
      </c>
      <c r="T5" s="8">
        <f>IFERROR(VLOOKUP($A5,#REF!,20,FALSE),)</f>
        <v>0</v>
      </c>
      <c r="U5" s="8">
        <f>IFERROR(VLOOKUP($A5,#REF!,21,FALSE),)</f>
        <v>0</v>
      </c>
      <c r="V5" s="8">
        <f>IFERROR(VLOOKUP($A5,#REF!,22,FALSE),)</f>
        <v>0</v>
      </c>
      <c r="W5" s="8">
        <f>IFERROR(VLOOKUP($A5,#REF!,23,FALSE),)</f>
        <v>0</v>
      </c>
      <c r="X5" s="8">
        <f>IFERROR(VLOOKUP($A5,#REF!,24,FALSE),)</f>
        <v>0</v>
      </c>
      <c r="Y5" s="8">
        <f>IFERROR(VLOOKUP($A5,#REF!,25,FALSE),)</f>
        <v>0</v>
      </c>
      <c r="Z5" s="8">
        <f>IFERROR(VLOOKUP($A5,#REF!,26,FALSE),)</f>
        <v>0</v>
      </c>
      <c r="AA5" s="8">
        <f>IFERROR(VLOOKUP($A5,#REF!,27,FALSE),)</f>
        <v>0</v>
      </c>
      <c r="AB5" s="8">
        <f>IFERROR(VLOOKUP($A5,#REF!,28,FALSE),)</f>
        <v>0</v>
      </c>
    </row>
    <row r="6" spans="1:28" x14ac:dyDescent="0.2">
      <c r="A6" s="8">
        <f>Data!A658</f>
        <v>0</v>
      </c>
      <c r="B6" s="9">
        <f>IFERROR(VLOOKUP($A6,#REF!,34,FALSE),)</f>
        <v>0</v>
      </c>
      <c r="C6" s="9">
        <f>IFERROR(VLOOKUP($A6,#REF!,2,FALSE),)</f>
        <v>0</v>
      </c>
      <c r="D6" s="9">
        <f>IFERROR(VLOOKUP($A6,#REF!,3,FALSE),)</f>
        <v>0</v>
      </c>
      <c r="E6" s="9">
        <f>IFERROR(VLOOKUP($A6,#REF!,4,FALSE),)</f>
        <v>0</v>
      </c>
      <c r="F6" s="9">
        <f>IFERROR(VLOOKUP($A6,#REF!,6,FALSE),)</f>
        <v>0</v>
      </c>
      <c r="G6" s="9">
        <f>IFERROR(VLOOKUP($A6,#REF!,7,FALSE),)</f>
        <v>0</v>
      </c>
      <c r="H6" s="8">
        <f>IFERROR(VLOOKUP($A6,#REF!,8,FALSE),)</f>
        <v>0</v>
      </c>
      <c r="I6" s="8">
        <f>IFERROR(VLOOKUP($A6,#REF!,9,FALSE),)</f>
        <v>0</v>
      </c>
      <c r="J6" s="8">
        <f>IFERROR(VLOOKUP($A6,#REF!,10,FALSE),)</f>
        <v>0</v>
      </c>
      <c r="K6" s="8">
        <f>IFERROR(VLOOKUP($A6,#REF!,11,FALSE),)</f>
        <v>0</v>
      </c>
      <c r="L6" s="8">
        <f>IFERROR(VLOOKUP($A6,#REF!,12,FALSE),)</f>
        <v>0</v>
      </c>
      <c r="M6" s="8">
        <f>IFERROR(VLOOKUP($A6,#REF!,13,FALSE),)</f>
        <v>0</v>
      </c>
      <c r="N6" s="8">
        <f>IFERROR(VLOOKUP($A6,#REF!,14,FALSE),)</f>
        <v>0</v>
      </c>
      <c r="O6" s="8">
        <f>IFERROR(VLOOKUP($A6,#REF!,15,FALSE),)</f>
        <v>0</v>
      </c>
      <c r="P6" s="8">
        <f>IFERROR(VLOOKUP($A6,#REF!,16,FALSE),)</f>
        <v>0</v>
      </c>
      <c r="Q6" s="8">
        <f>IFERROR(VLOOKUP($A6,#REF!,17,FALSE),)</f>
        <v>0</v>
      </c>
      <c r="R6" s="8">
        <f>IFERROR(VLOOKUP($A6,#REF!,18,FALSE),)</f>
        <v>0</v>
      </c>
      <c r="S6" s="8">
        <f>IFERROR(VLOOKUP($A6,#REF!,19,FALSE),)</f>
        <v>0</v>
      </c>
      <c r="T6" s="8">
        <f>IFERROR(VLOOKUP($A6,#REF!,20,FALSE),)</f>
        <v>0</v>
      </c>
      <c r="U6" s="8">
        <f>IFERROR(VLOOKUP($A6,#REF!,21,FALSE),)</f>
        <v>0</v>
      </c>
      <c r="V6" s="8">
        <f>IFERROR(VLOOKUP($A6,#REF!,22,FALSE),)</f>
        <v>0</v>
      </c>
      <c r="W6" s="8">
        <f>IFERROR(VLOOKUP($A6,#REF!,23,FALSE),)</f>
        <v>0</v>
      </c>
      <c r="X6" s="8">
        <f>IFERROR(VLOOKUP($A6,#REF!,24,FALSE),)</f>
        <v>0</v>
      </c>
      <c r="Y6" s="8">
        <f>IFERROR(VLOOKUP($A6,#REF!,25,FALSE),)</f>
        <v>0</v>
      </c>
      <c r="Z6" s="8">
        <f>IFERROR(VLOOKUP($A6,#REF!,26,FALSE),)</f>
        <v>0</v>
      </c>
      <c r="AA6" s="8">
        <f>IFERROR(VLOOKUP($A6,#REF!,27,FALSE),)</f>
        <v>0</v>
      </c>
      <c r="AB6" s="8">
        <f>IFERROR(VLOOKUP($A6,#REF!,28,FALSE),)</f>
        <v>0</v>
      </c>
    </row>
    <row r="7" spans="1:28" x14ac:dyDescent="0.2">
      <c r="A7" s="8">
        <f>Data!A659</f>
        <v>0</v>
      </c>
      <c r="B7" s="9">
        <f>IFERROR(VLOOKUP($A7,#REF!,34,FALSE),)</f>
        <v>0</v>
      </c>
      <c r="C7" s="9">
        <f>IFERROR(VLOOKUP($A7,#REF!,2,FALSE),)</f>
        <v>0</v>
      </c>
      <c r="D7" s="9">
        <f>IFERROR(VLOOKUP($A7,#REF!,3,FALSE),)</f>
        <v>0</v>
      </c>
      <c r="E7" s="9">
        <f>IFERROR(VLOOKUP($A7,#REF!,4,FALSE),)</f>
        <v>0</v>
      </c>
      <c r="F7" s="9">
        <f>IFERROR(VLOOKUP($A7,#REF!,6,FALSE),)</f>
        <v>0</v>
      </c>
      <c r="G7" s="9">
        <f>IFERROR(VLOOKUP($A7,#REF!,7,FALSE),)</f>
        <v>0</v>
      </c>
      <c r="H7" s="8">
        <f>IFERROR(VLOOKUP($A7,#REF!,8,FALSE),)</f>
        <v>0</v>
      </c>
      <c r="I7" s="8">
        <f>IFERROR(VLOOKUP($A7,#REF!,9,FALSE),)</f>
        <v>0</v>
      </c>
      <c r="J7" s="8">
        <f>IFERROR(VLOOKUP($A7,#REF!,10,FALSE),)</f>
        <v>0</v>
      </c>
      <c r="K7" s="8">
        <f>IFERROR(VLOOKUP($A7,#REF!,11,FALSE),)</f>
        <v>0</v>
      </c>
      <c r="L7" s="8">
        <f>IFERROR(VLOOKUP($A7,#REF!,12,FALSE),)</f>
        <v>0</v>
      </c>
      <c r="M7" s="8">
        <f>IFERROR(VLOOKUP($A7,#REF!,13,FALSE),)</f>
        <v>0</v>
      </c>
      <c r="N7" s="8">
        <f>IFERROR(VLOOKUP($A7,#REF!,14,FALSE),)</f>
        <v>0</v>
      </c>
      <c r="O7" s="8">
        <f>IFERROR(VLOOKUP($A7,#REF!,15,FALSE),)</f>
        <v>0</v>
      </c>
      <c r="P7" s="8">
        <f>IFERROR(VLOOKUP($A7,#REF!,16,FALSE),)</f>
        <v>0</v>
      </c>
      <c r="Q7" s="8">
        <f>IFERROR(VLOOKUP($A7,#REF!,17,FALSE),)</f>
        <v>0</v>
      </c>
      <c r="R7" s="8">
        <f>IFERROR(VLOOKUP($A7,#REF!,18,FALSE),)</f>
        <v>0</v>
      </c>
      <c r="S7" s="8">
        <f>IFERROR(VLOOKUP($A7,#REF!,19,FALSE),)</f>
        <v>0</v>
      </c>
      <c r="T7" s="8">
        <f>IFERROR(VLOOKUP($A7,#REF!,20,FALSE),)</f>
        <v>0</v>
      </c>
      <c r="U7" s="8">
        <f>IFERROR(VLOOKUP($A7,#REF!,21,FALSE),)</f>
        <v>0</v>
      </c>
      <c r="V7" s="8">
        <f>IFERROR(VLOOKUP($A7,#REF!,22,FALSE),)</f>
        <v>0</v>
      </c>
      <c r="W7" s="8">
        <f>IFERROR(VLOOKUP($A7,#REF!,23,FALSE),)</f>
        <v>0</v>
      </c>
      <c r="X7" s="8">
        <f>IFERROR(VLOOKUP($A7,#REF!,24,FALSE),)</f>
        <v>0</v>
      </c>
      <c r="Y7" s="8">
        <f>IFERROR(VLOOKUP($A7,#REF!,25,FALSE),)</f>
        <v>0</v>
      </c>
      <c r="Z7" s="8">
        <f>IFERROR(VLOOKUP($A7,#REF!,26,FALSE),)</f>
        <v>0</v>
      </c>
      <c r="AA7" s="8">
        <f>IFERROR(VLOOKUP($A7,#REF!,27,FALSE),)</f>
        <v>0</v>
      </c>
      <c r="AB7" s="8">
        <f>IFERROR(VLOOKUP($A7,#REF!,28,FALSE),)</f>
        <v>0</v>
      </c>
    </row>
    <row r="8" spans="1:28" x14ac:dyDescent="0.2">
      <c r="A8" s="8">
        <f>Data!A660</f>
        <v>0</v>
      </c>
      <c r="B8" s="9">
        <f>IFERROR(VLOOKUP($A8,#REF!,34,FALSE),)</f>
        <v>0</v>
      </c>
      <c r="C8" s="9">
        <f>IFERROR(VLOOKUP($A8,#REF!,2,FALSE),)</f>
        <v>0</v>
      </c>
      <c r="D8" s="9">
        <f>IFERROR(VLOOKUP($A8,#REF!,3,FALSE),)</f>
        <v>0</v>
      </c>
      <c r="E8" s="9">
        <f>IFERROR(VLOOKUP($A8,#REF!,4,FALSE),)</f>
        <v>0</v>
      </c>
      <c r="F8" s="9">
        <f>IFERROR(VLOOKUP($A8,#REF!,6,FALSE),)</f>
        <v>0</v>
      </c>
      <c r="G8" s="9">
        <f>IFERROR(VLOOKUP($A8,#REF!,7,FALSE),)</f>
        <v>0</v>
      </c>
      <c r="H8" s="8">
        <f>IFERROR(VLOOKUP($A8,#REF!,8,FALSE),)</f>
        <v>0</v>
      </c>
      <c r="I8" s="8">
        <f>IFERROR(VLOOKUP($A8,#REF!,9,FALSE),)</f>
        <v>0</v>
      </c>
      <c r="J8" s="8">
        <f>IFERROR(VLOOKUP($A8,#REF!,10,FALSE),)</f>
        <v>0</v>
      </c>
      <c r="K8" s="8">
        <f>IFERROR(VLOOKUP($A8,#REF!,11,FALSE),)</f>
        <v>0</v>
      </c>
      <c r="L8" s="8">
        <f>IFERROR(VLOOKUP($A8,#REF!,12,FALSE),)</f>
        <v>0</v>
      </c>
      <c r="M8" s="8">
        <f>IFERROR(VLOOKUP($A8,#REF!,13,FALSE),)</f>
        <v>0</v>
      </c>
      <c r="N8" s="8">
        <f>IFERROR(VLOOKUP($A8,#REF!,14,FALSE),)</f>
        <v>0</v>
      </c>
      <c r="O8" s="8">
        <f>IFERROR(VLOOKUP($A8,#REF!,15,FALSE),)</f>
        <v>0</v>
      </c>
      <c r="P8" s="8">
        <f>IFERROR(VLOOKUP($A8,#REF!,16,FALSE),)</f>
        <v>0</v>
      </c>
      <c r="Q8" s="8">
        <f>IFERROR(VLOOKUP($A8,#REF!,17,FALSE),)</f>
        <v>0</v>
      </c>
      <c r="R8" s="8">
        <f>IFERROR(VLOOKUP($A8,#REF!,18,FALSE),)</f>
        <v>0</v>
      </c>
      <c r="S8" s="8">
        <f>IFERROR(VLOOKUP($A8,#REF!,19,FALSE),)</f>
        <v>0</v>
      </c>
      <c r="T8" s="8">
        <f>IFERROR(VLOOKUP($A8,#REF!,20,FALSE),)</f>
        <v>0</v>
      </c>
      <c r="U8" s="8">
        <f>IFERROR(VLOOKUP($A8,#REF!,21,FALSE),)</f>
        <v>0</v>
      </c>
      <c r="V8" s="8">
        <f>IFERROR(VLOOKUP($A8,#REF!,22,FALSE),)</f>
        <v>0</v>
      </c>
      <c r="W8" s="8">
        <f>IFERROR(VLOOKUP($A8,#REF!,23,FALSE),)</f>
        <v>0</v>
      </c>
      <c r="X8" s="8">
        <f>IFERROR(VLOOKUP($A8,#REF!,24,FALSE),)</f>
        <v>0</v>
      </c>
      <c r="Y8" s="8">
        <f>IFERROR(VLOOKUP($A8,#REF!,25,FALSE),)</f>
        <v>0</v>
      </c>
      <c r="Z8" s="8">
        <f>IFERROR(VLOOKUP($A8,#REF!,26,FALSE),)</f>
        <v>0</v>
      </c>
      <c r="AA8" s="8">
        <f>IFERROR(VLOOKUP($A8,#REF!,27,FALSE),)</f>
        <v>0</v>
      </c>
      <c r="AB8" s="8">
        <f>IFERROR(VLOOKUP($A8,#REF!,28,FALSE),)</f>
        <v>0</v>
      </c>
    </row>
    <row r="9" spans="1:28" x14ac:dyDescent="0.2">
      <c r="A9" s="8">
        <f>Data!A661</f>
        <v>0</v>
      </c>
      <c r="B9" s="9">
        <f>IFERROR(VLOOKUP($A9,#REF!,34,FALSE),)</f>
        <v>0</v>
      </c>
      <c r="C9" s="9">
        <f>IFERROR(VLOOKUP($A9,#REF!,2,FALSE),)</f>
        <v>0</v>
      </c>
      <c r="D9" s="9">
        <f>IFERROR(VLOOKUP($A9,#REF!,3,FALSE),)</f>
        <v>0</v>
      </c>
      <c r="E9" s="9">
        <f>IFERROR(VLOOKUP($A9,#REF!,4,FALSE),)</f>
        <v>0</v>
      </c>
      <c r="F9" s="9">
        <f>IFERROR(VLOOKUP($A9,#REF!,6,FALSE),)</f>
        <v>0</v>
      </c>
      <c r="G9" s="9">
        <f>IFERROR(VLOOKUP($A9,#REF!,7,FALSE),)</f>
        <v>0</v>
      </c>
      <c r="H9" s="8">
        <f>IFERROR(VLOOKUP($A9,#REF!,8,FALSE),)</f>
        <v>0</v>
      </c>
      <c r="I9" s="8">
        <f>IFERROR(VLOOKUP($A9,#REF!,9,FALSE),)</f>
        <v>0</v>
      </c>
      <c r="J9" s="8">
        <f>IFERROR(VLOOKUP($A9,#REF!,10,FALSE),)</f>
        <v>0</v>
      </c>
      <c r="K9" s="8">
        <f>IFERROR(VLOOKUP($A9,#REF!,11,FALSE),)</f>
        <v>0</v>
      </c>
      <c r="L9" s="8">
        <f>IFERROR(VLOOKUP($A9,#REF!,12,FALSE),)</f>
        <v>0</v>
      </c>
      <c r="M9" s="8">
        <f>IFERROR(VLOOKUP($A9,#REF!,13,FALSE),)</f>
        <v>0</v>
      </c>
      <c r="N9" s="8">
        <f>IFERROR(VLOOKUP($A9,#REF!,14,FALSE),)</f>
        <v>0</v>
      </c>
      <c r="O9" s="8">
        <f>IFERROR(VLOOKUP($A9,#REF!,15,FALSE),)</f>
        <v>0</v>
      </c>
      <c r="P9" s="8">
        <f>IFERROR(VLOOKUP($A9,#REF!,16,FALSE),)</f>
        <v>0</v>
      </c>
      <c r="Q9" s="8">
        <f>IFERROR(VLOOKUP($A9,#REF!,17,FALSE),)</f>
        <v>0</v>
      </c>
      <c r="R9" s="8">
        <f>IFERROR(VLOOKUP($A9,#REF!,18,FALSE),)</f>
        <v>0</v>
      </c>
      <c r="S9" s="8">
        <f>IFERROR(VLOOKUP($A9,#REF!,19,FALSE),)</f>
        <v>0</v>
      </c>
      <c r="T9" s="8">
        <f>IFERROR(VLOOKUP($A9,#REF!,20,FALSE),)</f>
        <v>0</v>
      </c>
      <c r="U9" s="8">
        <f>IFERROR(VLOOKUP($A9,#REF!,21,FALSE),)</f>
        <v>0</v>
      </c>
      <c r="V9" s="8">
        <f>IFERROR(VLOOKUP($A9,#REF!,22,FALSE),)</f>
        <v>0</v>
      </c>
      <c r="W9" s="8">
        <f>IFERROR(VLOOKUP($A9,#REF!,23,FALSE),)</f>
        <v>0</v>
      </c>
      <c r="X9" s="8">
        <f>IFERROR(VLOOKUP($A9,#REF!,24,FALSE),)</f>
        <v>0</v>
      </c>
      <c r="Y9" s="8">
        <f>IFERROR(VLOOKUP($A9,#REF!,25,FALSE),)</f>
        <v>0</v>
      </c>
      <c r="Z9" s="8">
        <f>IFERROR(VLOOKUP($A9,#REF!,26,FALSE),)</f>
        <v>0</v>
      </c>
      <c r="AA9" s="8">
        <f>IFERROR(VLOOKUP($A9,#REF!,27,FALSE),)</f>
        <v>0</v>
      </c>
      <c r="AB9" s="8">
        <f>IFERROR(VLOOKUP($A9,#REF!,28,FALSE),)</f>
        <v>0</v>
      </c>
    </row>
    <row r="10" spans="1:28" x14ac:dyDescent="0.2">
      <c r="A10" s="8">
        <f>Data!A662</f>
        <v>0</v>
      </c>
      <c r="B10" s="9">
        <f>IFERROR(VLOOKUP($A10,#REF!,34,FALSE),)</f>
        <v>0</v>
      </c>
      <c r="C10" s="9">
        <f>IFERROR(VLOOKUP($A10,#REF!,2,FALSE),)</f>
        <v>0</v>
      </c>
      <c r="D10" s="9">
        <f>IFERROR(VLOOKUP($A10,#REF!,3,FALSE),)</f>
        <v>0</v>
      </c>
      <c r="E10" s="9">
        <f>IFERROR(VLOOKUP($A10,#REF!,4,FALSE),)</f>
        <v>0</v>
      </c>
      <c r="F10" s="9">
        <f>IFERROR(VLOOKUP($A10,#REF!,6,FALSE),)</f>
        <v>0</v>
      </c>
      <c r="G10" s="9">
        <f>IFERROR(VLOOKUP($A10,#REF!,7,FALSE),)</f>
        <v>0</v>
      </c>
      <c r="H10" s="8">
        <f>IFERROR(VLOOKUP($A10,#REF!,8,FALSE),)</f>
        <v>0</v>
      </c>
      <c r="I10" s="8">
        <f>IFERROR(VLOOKUP($A10,#REF!,9,FALSE),)</f>
        <v>0</v>
      </c>
      <c r="J10" s="8">
        <f>IFERROR(VLOOKUP($A10,#REF!,10,FALSE),)</f>
        <v>0</v>
      </c>
      <c r="K10" s="8">
        <f>IFERROR(VLOOKUP($A10,#REF!,11,FALSE),)</f>
        <v>0</v>
      </c>
      <c r="L10" s="8">
        <f>IFERROR(VLOOKUP($A10,#REF!,12,FALSE),)</f>
        <v>0</v>
      </c>
      <c r="M10" s="8">
        <f>IFERROR(VLOOKUP($A10,#REF!,13,FALSE),)</f>
        <v>0</v>
      </c>
      <c r="N10" s="8">
        <f>IFERROR(VLOOKUP($A10,#REF!,14,FALSE),)</f>
        <v>0</v>
      </c>
      <c r="O10" s="8">
        <f>IFERROR(VLOOKUP($A10,#REF!,15,FALSE),)</f>
        <v>0</v>
      </c>
      <c r="P10" s="8">
        <f>IFERROR(VLOOKUP($A10,#REF!,16,FALSE),)</f>
        <v>0</v>
      </c>
      <c r="Q10" s="8">
        <f>IFERROR(VLOOKUP($A10,#REF!,17,FALSE),)</f>
        <v>0</v>
      </c>
      <c r="R10" s="8">
        <f>IFERROR(VLOOKUP($A10,#REF!,18,FALSE),)</f>
        <v>0</v>
      </c>
      <c r="S10" s="8">
        <f>IFERROR(VLOOKUP($A10,#REF!,19,FALSE),)</f>
        <v>0</v>
      </c>
      <c r="T10" s="8">
        <f>IFERROR(VLOOKUP($A10,#REF!,20,FALSE),)</f>
        <v>0</v>
      </c>
      <c r="U10" s="8">
        <f>IFERROR(VLOOKUP($A10,#REF!,21,FALSE),)</f>
        <v>0</v>
      </c>
      <c r="V10" s="8">
        <f>IFERROR(VLOOKUP($A10,#REF!,22,FALSE),)</f>
        <v>0</v>
      </c>
      <c r="W10" s="8">
        <f>IFERROR(VLOOKUP($A10,#REF!,23,FALSE),)</f>
        <v>0</v>
      </c>
      <c r="X10" s="8">
        <f>IFERROR(VLOOKUP($A10,#REF!,24,FALSE),)</f>
        <v>0</v>
      </c>
      <c r="Y10" s="8">
        <f>IFERROR(VLOOKUP($A10,#REF!,25,FALSE),)</f>
        <v>0</v>
      </c>
      <c r="Z10" s="8">
        <f>IFERROR(VLOOKUP($A10,#REF!,26,FALSE),)</f>
        <v>0</v>
      </c>
      <c r="AA10" s="8">
        <f>IFERROR(VLOOKUP($A10,#REF!,27,FALSE),)</f>
        <v>0</v>
      </c>
      <c r="AB10" s="8">
        <f>IFERROR(VLOOKUP($A10,#REF!,28,FALSE),)</f>
        <v>0</v>
      </c>
    </row>
    <row r="11" spans="1:28" x14ac:dyDescent="0.2">
      <c r="A11" s="8">
        <f>Data!A663</f>
        <v>0</v>
      </c>
      <c r="B11" s="9">
        <f>IFERROR(VLOOKUP($A11,#REF!,34,FALSE),)</f>
        <v>0</v>
      </c>
      <c r="C11" s="9">
        <f>IFERROR(VLOOKUP($A11,#REF!,2,FALSE),)</f>
        <v>0</v>
      </c>
      <c r="D11" s="9">
        <f>IFERROR(VLOOKUP($A11,#REF!,3,FALSE),)</f>
        <v>0</v>
      </c>
      <c r="E11" s="9">
        <f>IFERROR(VLOOKUP($A11,#REF!,4,FALSE),)</f>
        <v>0</v>
      </c>
      <c r="F11" s="9">
        <f>IFERROR(VLOOKUP($A11,#REF!,6,FALSE),)</f>
        <v>0</v>
      </c>
      <c r="G11" s="9">
        <f>IFERROR(VLOOKUP($A11,#REF!,7,FALSE),)</f>
        <v>0</v>
      </c>
      <c r="H11" s="8">
        <f>IFERROR(VLOOKUP($A11,#REF!,8,FALSE),)</f>
        <v>0</v>
      </c>
      <c r="I11" s="8">
        <f>IFERROR(VLOOKUP($A11,#REF!,9,FALSE),)</f>
        <v>0</v>
      </c>
      <c r="J11" s="8">
        <f>IFERROR(VLOOKUP($A11,#REF!,10,FALSE),)</f>
        <v>0</v>
      </c>
      <c r="K11" s="8">
        <f>IFERROR(VLOOKUP($A11,#REF!,11,FALSE),)</f>
        <v>0</v>
      </c>
      <c r="L11" s="8">
        <f>IFERROR(VLOOKUP($A11,#REF!,12,FALSE),)</f>
        <v>0</v>
      </c>
      <c r="M11" s="8">
        <f>IFERROR(VLOOKUP($A11,#REF!,13,FALSE),)</f>
        <v>0</v>
      </c>
      <c r="N11" s="8">
        <f>IFERROR(VLOOKUP($A11,#REF!,14,FALSE),)</f>
        <v>0</v>
      </c>
      <c r="O11" s="8">
        <f>IFERROR(VLOOKUP($A11,#REF!,15,FALSE),)</f>
        <v>0</v>
      </c>
      <c r="P11" s="8">
        <f>IFERROR(VLOOKUP($A11,#REF!,16,FALSE),)</f>
        <v>0</v>
      </c>
      <c r="Q11" s="8">
        <f>IFERROR(VLOOKUP($A11,#REF!,17,FALSE),)</f>
        <v>0</v>
      </c>
      <c r="R11" s="8">
        <f>IFERROR(VLOOKUP($A11,#REF!,18,FALSE),)</f>
        <v>0</v>
      </c>
      <c r="S11" s="8">
        <f>IFERROR(VLOOKUP($A11,#REF!,19,FALSE),)</f>
        <v>0</v>
      </c>
      <c r="T11" s="8">
        <f>IFERROR(VLOOKUP($A11,#REF!,20,FALSE),)</f>
        <v>0</v>
      </c>
      <c r="U11" s="8">
        <f>IFERROR(VLOOKUP($A11,#REF!,21,FALSE),)</f>
        <v>0</v>
      </c>
      <c r="V11" s="8">
        <f>IFERROR(VLOOKUP($A11,#REF!,22,FALSE),)</f>
        <v>0</v>
      </c>
      <c r="W11" s="8">
        <f>IFERROR(VLOOKUP($A11,#REF!,23,FALSE),)</f>
        <v>0</v>
      </c>
      <c r="X11" s="8">
        <f>IFERROR(VLOOKUP($A11,#REF!,24,FALSE),)</f>
        <v>0</v>
      </c>
      <c r="Y11" s="8">
        <f>IFERROR(VLOOKUP($A11,#REF!,25,FALSE),)</f>
        <v>0</v>
      </c>
      <c r="Z11" s="8">
        <f>IFERROR(VLOOKUP($A11,#REF!,26,FALSE),)</f>
        <v>0</v>
      </c>
      <c r="AA11" s="8">
        <f>IFERROR(VLOOKUP($A11,#REF!,27,FALSE),)</f>
        <v>0</v>
      </c>
      <c r="AB11" s="8">
        <f>IFERROR(VLOOKUP($A11,#REF!,28,FALSE),)</f>
        <v>0</v>
      </c>
    </row>
    <row r="12" spans="1:28" x14ac:dyDescent="0.2">
      <c r="A12" s="8">
        <f>Data!A664</f>
        <v>0</v>
      </c>
      <c r="B12" s="9">
        <f>IFERROR(VLOOKUP($A12,#REF!,34,FALSE),)</f>
        <v>0</v>
      </c>
      <c r="C12" s="9">
        <f>IFERROR(VLOOKUP($A12,#REF!,2,FALSE),)</f>
        <v>0</v>
      </c>
      <c r="D12" s="9">
        <f>IFERROR(VLOOKUP($A12,#REF!,3,FALSE),)</f>
        <v>0</v>
      </c>
      <c r="E12" s="9">
        <f>IFERROR(VLOOKUP($A12,#REF!,4,FALSE),)</f>
        <v>0</v>
      </c>
      <c r="F12" s="9">
        <f>IFERROR(VLOOKUP($A12,#REF!,6,FALSE),)</f>
        <v>0</v>
      </c>
      <c r="G12" s="9">
        <f>IFERROR(VLOOKUP($A12,#REF!,7,FALSE),)</f>
        <v>0</v>
      </c>
      <c r="H12" s="8">
        <f>IFERROR(VLOOKUP($A12,#REF!,8,FALSE),)</f>
        <v>0</v>
      </c>
      <c r="I12" s="8">
        <f>IFERROR(VLOOKUP($A12,#REF!,9,FALSE),)</f>
        <v>0</v>
      </c>
      <c r="J12" s="8">
        <f>IFERROR(VLOOKUP($A12,#REF!,10,FALSE),)</f>
        <v>0</v>
      </c>
      <c r="K12" s="8">
        <f>IFERROR(VLOOKUP($A12,#REF!,11,FALSE),)</f>
        <v>0</v>
      </c>
      <c r="L12" s="8">
        <f>IFERROR(VLOOKUP($A12,#REF!,12,FALSE),)</f>
        <v>0</v>
      </c>
      <c r="M12" s="8">
        <f>IFERROR(VLOOKUP($A12,#REF!,13,FALSE),)</f>
        <v>0</v>
      </c>
      <c r="N12" s="8">
        <f>IFERROR(VLOOKUP($A12,#REF!,14,FALSE),)</f>
        <v>0</v>
      </c>
      <c r="O12" s="8">
        <f>IFERROR(VLOOKUP($A12,#REF!,15,FALSE),)</f>
        <v>0</v>
      </c>
      <c r="P12" s="8">
        <f>IFERROR(VLOOKUP($A12,#REF!,16,FALSE),)</f>
        <v>0</v>
      </c>
      <c r="Q12" s="8">
        <f>IFERROR(VLOOKUP($A12,#REF!,17,FALSE),)</f>
        <v>0</v>
      </c>
      <c r="R12" s="8">
        <f>IFERROR(VLOOKUP($A12,#REF!,18,FALSE),)</f>
        <v>0</v>
      </c>
      <c r="S12" s="8">
        <f>IFERROR(VLOOKUP($A12,#REF!,19,FALSE),)</f>
        <v>0</v>
      </c>
      <c r="T12" s="8">
        <f>IFERROR(VLOOKUP($A12,#REF!,20,FALSE),)</f>
        <v>0</v>
      </c>
      <c r="U12" s="8">
        <f>IFERROR(VLOOKUP($A12,#REF!,21,FALSE),)</f>
        <v>0</v>
      </c>
      <c r="V12" s="8">
        <f>IFERROR(VLOOKUP($A12,#REF!,22,FALSE),)</f>
        <v>0</v>
      </c>
      <c r="W12" s="8">
        <f>IFERROR(VLOOKUP($A12,#REF!,23,FALSE),)</f>
        <v>0</v>
      </c>
      <c r="X12" s="8">
        <f>IFERROR(VLOOKUP($A12,#REF!,24,FALSE),)</f>
        <v>0</v>
      </c>
      <c r="Y12" s="8">
        <f>IFERROR(VLOOKUP($A12,#REF!,25,FALSE),)</f>
        <v>0</v>
      </c>
      <c r="Z12" s="8">
        <f>IFERROR(VLOOKUP($A12,#REF!,26,FALSE),)</f>
        <v>0</v>
      </c>
      <c r="AA12" s="8">
        <f>IFERROR(VLOOKUP($A12,#REF!,27,FALSE),)</f>
        <v>0</v>
      </c>
      <c r="AB12" s="8">
        <f>IFERROR(VLOOKUP($A12,#REF!,28,FALSE),)</f>
        <v>0</v>
      </c>
    </row>
    <row r="13" spans="1:28" x14ac:dyDescent="0.2">
      <c r="A13" s="8">
        <f>Data!A665</f>
        <v>0</v>
      </c>
      <c r="B13" s="9">
        <f>IFERROR(VLOOKUP($A13,#REF!,34,FALSE),)</f>
        <v>0</v>
      </c>
      <c r="C13" s="9">
        <f>IFERROR(VLOOKUP($A13,#REF!,2,FALSE),)</f>
        <v>0</v>
      </c>
      <c r="D13" s="9">
        <f>IFERROR(VLOOKUP($A13,#REF!,3,FALSE),)</f>
        <v>0</v>
      </c>
      <c r="E13" s="9">
        <f>IFERROR(VLOOKUP($A13,#REF!,4,FALSE),)</f>
        <v>0</v>
      </c>
      <c r="F13" s="9">
        <f>IFERROR(VLOOKUP($A13,#REF!,6,FALSE),)</f>
        <v>0</v>
      </c>
      <c r="G13" s="9">
        <f>IFERROR(VLOOKUP($A13,#REF!,7,FALSE),)</f>
        <v>0</v>
      </c>
      <c r="H13" s="8">
        <f>IFERROR(VLOOKUP($A13,#REF!,8,FALSE),)</f>
        <v>0</v>
      </c>
      <c r="I13" s="8">
        <f>IFERROR(VLOOKUP($A13,#REF!,9,FALSE),)</f>
        <v>0</v>
      </c>
      <c r="J13" s="8">
        <f>IFERROR(VLOOKUP($A13,#REF!,10,FALSE),)</f>
        <v>0</v>
      </c>
      <c r="K13" s="8">
        <f>IFERROR(VLOOKUP($A13,#REF!,11,FALSE),)</f>
        <v>0</v>
      </c>
      <c r="L13" s="8">
        <f>IFERROR(VLOOKUP($A13,#REF!,12,FALSE),)</f>
        <v>0</v>
      </c>
      <c r="M13" s="8">
        <f>IFERROR(VLOOKUP($A13,#REF!,13,FALSE),)</f>
        <v>0</v>
      </c>
      <c r="N13" s="8">
        <f>IFERROR(VLOOKUP($A13,#REF!,14,FALSE),)</f>
        <v>0</v>
      </c>
      <c r="O13" s="8">
        <f>IFERROR(VLOOKUP($A13,#REF!,15,FALSE),)</f>
        <v>0</v>
      </c>
      <c r="P13" s="8">
        <f>IFERROR(VLOOKUP($A13,#REF!,16,FALSE),)</f>
        <v>0</v>
      </c>
      <c r="Q13" s="8">
        <f>IFERROR(VLOOKUP($A13,#REF!,17,FALSE),)</f>
        <v>0</v>
      </c>
      <c r="R13" s="8">
        <f>IFERROR(VLOOKUP($A13,#REF!,18,FALSE),)</f>
        <v>0</v>
      </c>
      <c r="S13" s="8">
        <f>IFERROR(VLOOKUP($A13,#REF!,19,FALSE),)</f>
        <v>0</v>
      </c>
      <c r="T13" s="8">
        <f>IFERROR(VLOOKUP($A13,#REF!,20,FALSE),)</f>
        <v>0</v>
      </c>
      <c r="U13" s="8">
        <f>IFERROR(VLOOKUP($A13,#REF!,21,FALSE),)</f>
        <v>0</v>
      </c>
      <c r="V13" s="8">
        <f>IFERROR(VLOOKUP($A13,#REF!,22,FALSE),)</f>
        <v>0</v>
      </c>
      <c r="W13" s="8">
        <f>IFERROR(VLOOKUP($A13,#REF!,23,FALSE),)</f>
        <v>0</v>
      </c>
      <c r="X13" s="8">
        <f>IFERROR(VLOOKUP($A13,#REF!,24,FALSE),)</f>
        <v>0</v>
      </c>
      <c r="Y13" s="8">
        <f>IFERROR(VLOOKUP($A13,#REF!,25,FALSE),)</f>
        <v>0</v>
      </c>
      <c r="Z13" s="8">
        <f>IFERROR(VLOOKUP($A13,#REF!,26,FALSE),)</f>
        <v>0</v>
      </c>
      <c r="AA13" s="8">
        <f>IFERROR(VLOOKUP($A13,#REF!,27,FALSE),)</f>
        <v>0</v>
      </c>
      <c r="AB13" s="8">
        <f>IFERROR(VLOOKUP($A13,#REF!,28,FALSE),)</f>
        <v>0</v>
      </c>
    </row>
    <row r="14" spans="1:28" x14ac:dyDescent="0.2">
      <c r="A14" s="10"/>
    </row>
    <row r="17" spans="21:21" x14ac:dyDescent="0.2">
      <c r="U17" s="1"/>
    </row>
    <row r="18" spans="21:21" x14ac:dyDescent="0.2">
      <c r="U18" s="23"/>
    </row>
    <row r="19" spans="21:21" x14ac:dyDescent="0.2">
      <c r="U19" s="23"/>
    </row>
  </sheetData>
  <pageMargins left="0.7" right="0.7" top="0.75" bottom="0.75" header="0.3" footer="0.3"/>
  <pageSetup scale="87" orientation="landscape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1BE59-EE11-4E8A-8E2B-5C400DC1DF08}">
  <sheetPr>
    <tabColor rgb="FFF37388"/>
    <pageSetUpPr fitToPage="1"/>
  </sheetPr>
  <dimension ref="A1:AB19"/>
  <sheetViews>
    <sheetView workbookViewId="0"/>
  </sheetViews>
  <sheetFormatPr defaultColWidth="9.14453125" defaultRowHeight="15" x14ac:dyDescent="0.2"/>
  <cols>
    <col min="1" max="5" width="8.47265625" customWidth="1"/>
    <col min="6" max="6" width="11.703125" bestFit="1" customWidth="1"/>
    <col min="7" max="7" width="16.6796875" bestFit="1" customWidth="1"/>
    <col min="8" max="8" width="12.23828125" bestFit="1" customWidth="1"/>
    <col min="9" max="11" width="10.22265625" customWidth="1"/>
    <col min="12" max="12" width="9.01171875" customWidth="1"/>
    <col min="13" max="15" width="10.22265625" customWidth="1"/>
    <col min="16" max="16" width="9.01171875" customWidth="1"/>
    <col min="17" max="17" width="9.68359375" customWidth="1"/>
    <col min="18" max="20" width="10.22265625" customWidth="1"/>
    <col min="21" max="21" width="9.68359375" customWidth="1"/>
    <col min="22" max="24" width="10.22265625" customWidth="1"/>
    <col min="25" max="25" width="9.01171875" customWidth="1"/>
    <col min="26" max="28" width="10.22265625" customWidth="1"/>
  </cols>
  <sheetData>
    <row r="1" spans="1:28" ht="19.5" thickBot="1" x14ac:dyDescent="0.3">
      <c r="A1" s="7">
        <f>E4</f>
        <v>0</v>
      </c>
      <c r="B1" s="6"/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0.35499999999999998</v>
      </c>
      <c r="C3" s="12"/>
      <c r="D3" s="14"/>
      <c r="E3" s="12"/>
      <c r="F3" s="12"/>
      <c r="G3" s="12"/>
      <c r="H3" s="11">
        <f>'Rain Totals'!H8</f>
        <v>0.08</v>
      </c>
      <c r="I3" s="11">
        <f>'Rain Totals'!I8</f>
        <v>0</v>
      </c>
      <c r="J3" s="11">
        <f>'Rain Totals'!J8</f>
        <v>7.0000000000000007E-2</v>
      </c>
      <c r="K3" s="11">
        <f>'Rain Totals'!K8</f>
        <v>0.16999999999999998</v>
      </c>
      <c r="L3" s="11">
        <f>'Rain Totals'!L8</f>
        <v>3.5000000000000003E-2</v>
      </c>
      <c r="M3" s="11">
        <f>'Rain Totals'!M8</f>
        <v>0</v>
      </c>
      <c r="N3" s="11">
        <f>'Rain Totals'!N8</f>
        <v>0</v>
      </c>
      <c r="O3" s="11">
        <f>'Rain Totals'!O8</f>
        <v>0</v>
      </c>
      <c r="P3" s="11">
        <f>'Rain Totals'!P8</f>
        <v>0</v>
      </c>
      <c r="Q3" s="11">
        <f>'Rain Totals'!Q8</f>
        <v>0</v>
      </c>
      <c r="R3" s="11">
        <f>'Rain Totals'!R8</f>
        <v>0</v>
      </c>
      <c r="S3" s="11">
        <f>'Rain Totals'!S8</f>
        <v>0</v>
      </c>
      <c r="T3" s="11">
        <f>'Rain Totals'!T8</f>
        <v>0</v>
      </c>
      <c r="U3" s="11">
        <f>'Rain Totals'!U8</f>
        <v>0</v>
      </c>
      <c r="V3" s="11">
        <f>'Rain Totals'!V8</f>
        <v>0</v>
      </c>
      <c r="W3" s="11">
        <f>'Rain Totals'!W8</f>
        <v>0</v>
      </c>
      <c r="X3" s="11">
        <f>'Rain Totals'!X8</f>
        <v>0</v>
      </c>
      <c r="Y3" s="11">
        <f>'Rain Totals'!Y8</f>
        <v>0</v>
      </c>
      <c r="Z3" s="11">
        <f>'Rain Totals'!Z8</f>
        <v>0</v>
      </c>
      <c r="AA3" s="11">
        <f>'Rain Totals'!AA8</f>
        <v>0</v>
      </c>
      <c r="AB3" s="11">
        <f>'Rain Totals'!AB8</f>
        <v>0</v>
      </c>
    </row>
    <row r="4" spans="1:28" x14ac:dyDescent="0.2">
      <c r="A4" s="8" t="str">
        <f>Data!A666</f>
        <v>.ET 66</v>
      </c>
      <c r="B4" s="9">
        <f>IFERROR(VLOOKUP($A4,#REF!,34,FALSE),)</f>
        <v>0</v>
      </c>
      <c r="C4" s="9">
        <f>IFERROR(VLOOKUP($A4,#REF!,2,FALSE),)</f>
        <v>0</v>
      </c>
      <c r="D4" s="9">
        <f>IFERROR(VLOOKUP($A4,#REF!,3,FALSE),)</f>
        <v>0</v>
      </c>
      <c r="E4" s="9">
        <f>IFERROR(VLOOKUP($A4,#REF!,4,FALSE),)</f>
        <v>0</v>
      </c>
      <c r="F4" s="9">
        <f>IFERROR(VLOOKUP($A4,#REF!,6,FALSE),)</f>
        <v>0</v>
      </c>
      <c r="G4" s="9">
        <f>IFERROR(VLOOKUP($A4,#REF!,7,FALSE),)</f>
        <v>0</v>
      </c>
      <c r="H4" s="8">
        <f>IFERROR(VLOOKUP($A4,#REF!,8,FALSE),)</f>
        <v>0</v>
      </c>
      <c r="I4" s="8">
        <f>IFERROR(VLOOKUP($A4,#REF!,9,FALSE),)</f>
        <v>0</v>
      </c>
      <c r="J4" s="8">
        <f>IFERROR(VLOOKUP($A4,#REF!,10,FALSE),)</f>
        <v>0</v>
      </c>
      <c r="K4" s="8">
        <f>IFERROR(VLOOKUP($A4,#REF!,11,FALSE),)</f>
        <v>0</v>
      </c>
      <c r="L4" s="8">
        <f>IFERROR(VLOOKUP($A4,#REF!,12,FALSE),)</f>
        <v>0</v>
      </c>
      <c r="M4" s="8">
        <f>IFERROR(VLOOKUP($A4,#REF!,13,FALSE),)</f>
        <v>0</v>
      </c>
      <c r="N4" s="8">
        <f>IFERROR(VLOOKUP($A4,#REF!,14,FALSE),)</f>
        <v>0</v>
      </c>
      <c r="O4" s="8">
        <f>IFERROR(VLOOKUP($A4,#REF!,15,FALSE),)</f>
        <v>0</v>
      </c>
      <c r="P4" s="8">
        <f>IFERROR(VLOOKUP($A4,#REF!,16,FALSE),)</f>
        <v>0</v>
      </c>
      <c r="Q4" s="8">
        <f>IFERROR(VLOOKUP($A4,#REF!,17,FALSE),)</f>
        <v>0</v>
      </c>
      <c r="R4" s="8">
        <f>IFERROR(VLOOKUP($A4,#REF!,18,FALSE),)</f>
        <v>0</v>
      </c>
      <c r="S4" s="8">
        <f>IFERROR(VLOOKUP($A4,#REF!,19,FALSE),)</f>
        <v>0</v>
      </c>
      <c r="T4" s="8">
        <f>IFERROR(VLOOKUP($A4,#REF!,20,FALSE),)</f>
        <v>0</v>
      </c>
      <c r="U4" s="8">
        <f>IFERROR(VLOOKUP($A4,#REF!,21,FALSE),)</f>
        <v>0</v>
      </c>
      <c r="V4" s="8">
        <f>IFERROR(VLOOKUP($A4,#REF!,22,FALSE),)</f>
        <v>0</v>
      </c>
      <c r="W4" s="8">
        <f>IFERROR(VLOOKUP($A4,#REF!,23,FALSE),)</f>
        <v>0</v>
      </c>
      <c r="X4" s="8">
        <f>IFERROR(VLOOKUP($A4,#REF!,24,FALSE),)</f>
        <v>0</v>
      </c>
      <c r="Y4" s="8">
        <f>IFERROR(VLOOKUP($A4,#REF!,25,FALSE),)</f>
        <v>0</v>
      </c>
      <c r="Z4" s="8">
        <f>IFERROR(VLOOKUP($A4,#REF!,26,FALSE),)</f>
        <v>0</v>
      </c>
      <c r="AA4" s="8">
        <f>IFERROR(VLOOKUP($A4,#REF!,27,FALSE),)</f>
        <v>0</v>
      </c>
      <c r="AB4" s="8">
        <f>IFERROR(VLOOKUP($A4,#REF!,28,FALSE),)</f>
        <v>0</v>
      </c>
    </row>
    <row r="5" spans="1:28" x14ac:dyDescent="0.2">
      <c r="A5" s="8">
        <f>Data!A667</f>
        <v>0</v>
      </c>
      <c r="B5" s="9">
        <f>IFERROR(VLOOKUP($A5,#REF!,34,FALSE),)</f>
        <v>0</v>
      </c>
      <c r="C5" s="9">
        <f>IFERROR(VLOOKUP($A5,#REF!,2,FALSE),)</f>
        <v>0</v>
      </c>
      <c r="D5" s="9">
        <f>IFERROR(VLOOKUP($A5,#REF!,3,FALSE),)</f>
        <v>0</v>
      </c>
      <c r="E5" s="9">
        <f>IFERROR(VLOOKUP($A5,#REF!,4,FALSE),)</f>
        <v>0</v>
      </c>
      <c r="F5" s="9">
        <f>IFERROR(VLOOKUP($A5,#REF!,6,FALSE),)</f>
        <v>0</v>
      </c>
      <c r="G5" s="9">
        <f>IFERROR(VLOOKUP($A5,#REF!,7,FALSE),)</f>
        <v>0</v>
      </c>
      <c r="H5" s="8">
        <f>IFERROR(VLOOKUP($A5,#REF!,8,FALSE),)</f>
        <v>0</v>
      </c>
      <c r="I5" s="8">
        <f>IFERROR(VLOOKUP($A5,#REF!,9,FALSE),)</f>
        <v>0</v>
      </c>
      <c r="J5" s="8">
        <f>IFERROR(VLOOKUP($A5,#REF!,10,FALSE),)</f>
        <v>0</v>
      </c>
      <c r="K5" s="8">
        <f>IFERROR(VLOOKUP($A5,#REF!,11,FALSE),)</f>
        <v>0</v>
      </c>
      <c r="L5" s="8">
        <f>IFERROR(VLOOKUP($A5,#REF!,12,FALSE),)</f>
        <v>0</v>
      </c>
      <c r="M5" s="8">
        <f>IFERROR(VLOOKUP($A5,#REF!,13,FALSE),)</f>
        <v>0</v>
      </c>
      <c r="N5" s="8">
        <f>IFERROR(VLOOKUP($A5,#REF!,14,FALSE),)</f>
        <v>0</v>
      </c>
      <c r="O5" s="8">
        <f>IFERROR(VLOOKUP($A5,#REF!,15,FALSE),)</f>
        <v>0</v>
      </c>
      <c r="P5" s="8">
        <f>IFERROR(VLOOKUP($A5,#REF!,16,FALSE),)</f>
        <v>0</v>
      </c>
      <c r="Q5" s="8">
        <f>IFERROR(VLOOKUP($A5,#REF!,17,FALSE),)</f>
        <v>0</v>
      </c>
      <c r="R5" s="8">
        <f>IFERROR(VLOOKUP($A5,#REF!,18,FALSE),)</f>
        <v>0</v>
      </c>
      <c r="S5" s="8">
        <f>IFERROR(VLOOKUP($A5,#REF!,19,FALSE),)</f>
        <v>0</v>
      </c>
      <c r="T5" s="8">
        <f>IFERROR(VLOOKUP($A5,#REF!,20,FALSE),)</f>
        <v>0</v>
      </c>
      <c r="U5" s="8">
        <f>IFERROR(VLOOKUP($A5,#REF!,21,FALSE),)</f>
        <v>0</v>
      </c>
      <c r="V5" s="8">
        <f>IFERROR(VLOOKUP($A5,#REF!,22,FALSE),)</f>
        <v>0</v>
      </c>
      <c r="W5" s="8">
        <f>IFERROR(VLOOKUP($A5,#REF!,23,FALSE),)</f>
        <v>0</v>
      </c>
      <c r="X5" s="8">
        <f>IFERROR(VLOOKUP($A5,#REF!,24,FALSE),)</f>
        <v>0</v>
      </c>
      <c r="Y5" s="8">
        <f>IFERROR(VLOOKUP($A5,#REF!,25,FALSE),)</f>
        <v>0</v>
      </c>
      <c r="Z5" s="8">
        <f>IFERROR(VLOOKUP($A5,#REF!,26,FALSE),)</f>
        <v>0</v>
      </c>
      <c r="AA5" s="8">
        <f>IFERROR(VLOOKUP($A5,#REF!,27,FALSE),)</f>
        <v>0</v>
      </c>
      <c r="AB5" s="8">
        <f>IFERROR(VLOOKUP($A5,#REF!,28,FALSE),)</f>
        <v>0</v>
      </c>
    </row>
    <row r="6" spans="1:28" x14ac:dyDescent="0.2">
      <c r="A6" s="8">
        <f>Data!A668</f>
        <v>0</v>
      </c>
      <c r="B6" s="9">
        <f>IFERROR(VLOOKUP($A6,#REF!,34,FALSE),)</f>
        <v>0</v>
      </c>
      <c r="C6" s="9">
        <f>IFERROR(VLOOKUP($A6,#REF!,2,FALSE),)</f>
        <v>0</v>
      </c>
      <c r="D6" s="9">
        <f>IFERROR(VLOOKUP($A6,#REF!,3,FALSE),)</f>
        <v>0</v>
      </c>
      <c r="E6" s="9">
        <f>IFERROR(VLOOKUP($A6,#REF!,4,FALSE),)</f>
        <v>0</v>
      </c>
      <c r="F6" s="9">
        <f>IFERROR(VLOOKUP($A6,#REF!,6,FALSE),)</f>
        <v>0</v>
      </c>
      <c r="G6" s="9">
        <f>IFERROR(VLOOKUP($A6,#REF!,7,FALSE),)</f>
        <v>0</v>
      </c>
      <c r="H6" s="8">
        <f>IFERROR(VLOOKUP($A6,#REF!,8,FALSE),)</f>
        <v>0</v>
      </c>
      <c r="I6" s="8">
        <f>IFERROR(VLOOKUP($A6,#REF!,9,FALSE),)</f>
        <v>0</v>
      </c>
      <c r="J6" s="8">
        <f>IFERROR(VLOOKUP($A6,#REF!,10,FALSE),)</f>
        <v>0</v>
      </c>
      <c r="K6" s="8">
        <f>IFERROR(VLOOKUP($A6,#REF!,11,FALSE),)</f>
        <v>0</v>
      </c>
      <c r="L6" s="8">
        <f>IFERROR(VLOOKUP($A6,#REF!,12,FALSE),)</f>
        <v>0</v>
      </c>
      <c r="M6" s="8">
        <f>IFERROR(VLOOKUP($A6,#REF!,13,FALSE),)</f>
        <v>0</v>
      </c>
      <c r="N6" s="8">
        <f>IFERROR(VLOOKUP($A6,#REF!,14,FALSE),)</f>
        <v>0</v>
      </c>
      <c r="O6" s="8">
        <f>IFERROR(VLOOKUP($A6,#REF!,15,FALSE),)</f>
        <v>0</v>
      </c>
      <c r="P6" s="8">
        <f>IFERROR(VLOOKUP($A6,#REF!,16,FALSE),)</f>
        <v>0</v>
      </c>
      <c r="Q6" s="8">
        <f>IFERROR(VLOOKUP($A6,#REF!,17,FALSE),)</f>
        <v>0</v>
      </c>
      <c r="R6" s="8">
        <f>IFERROR(VLOOKUP($A6,#REF!,18,FALSE),)</f>
        <v>0</v>
      </c>
      <c r="S6" s="8">
        <f>IFERROR(VLOOKUP($A6,#REF!,19,FALSE),)</f>
        <v>0</v>
      </c>
      <c r="T6" s="8">
        <f>IFERROR(VLOOKUP($A6,#REF!,20,FALSE),)</f>
        <v>0</v>
      </c>
      <c r="U6" s="8">
        <f>IFERROR(VLOOKUP($A6,#REF!,21,FALSE),)</f>
        <v>0</v>
      </c>
      <c r="V6" s="8">
        <f>IFERROR(VLOOKUP($A6,#REF!,22,FALSE),)</f>
        <v>0</v>
      </c>
      <c r="W6" s="8">
        <f>IFERROR(VLOOKUP($A6,#REF!,23,FALSE),)</f>
        <v>0</v>
      </c>
      <c r="X6" s="8">
        <f>IFERROR(VLOOKUP($A6,#REF!,24,FALSE),)</f>
        <v>0</v>
      </c>
      <c r="Y6" s="8">
        <f>IFERROR(VLOOKUP($A6,#REF!,25,FALSE),)</f>
        <v>0</v>
      </c>
      <c r="Z6" s="8">
        <f>IFERROR(VLOOKUP($A6,#REF!,26,FALSE),)</f>
        <v>0</v>
      </c>
      <c r="AA6" s="8">
        <f>IFERROR(VLOOKUP($A6,#REF!,27,FALSE),)</f>
        <v>0</v>
      </c>
      <c r="AB6" s="8">
        <f>IFERROR(VLOOKUP($A6,#REF!,28,FALSE),)</f>
        <v>0</v>
      </c>
    </row>
    <row r="7" spans="1:28" x14ac:dyDescent="0.2">
      <c r="A7" s="8">
        <f>Data!A669</f>
        <v>0</v>
      </c>
      <c r="B7" s="9">
        <f>IFERROR(VLOOKUP($A7,#REF!,34,FALSE),)</f>
        <v>0</v>
      </c>
      <c r="C7" s="9">
        <f>IFERROR(VLOOKUP($A7,#REF!,2,FALSE),)</f>
        <v>0</v>
      </c>
      <c r="D7" s="9">
        <f>IFERROR(VLOOKUP($A7,#REF!,3,FALSE),)</f>
        <v>0</v>
      </c>
      <c r="E7" s="9">
        <f>IFERROR(VLOOKUP($A7,#REF!,4,FALSE),)</f>
        <v>0</v>
      </c>
      <c r="F7" s="9">
        <f>IFERROR(VLOOKUP($A7,#REF!,6,FALSE),)</f>
        <v>0</v>
      </c>
      <c r="G7" s="9">
        <f>IFERROR(VLOOKUP($A7,#REF!,7,FALSE),)</f>
        <v>0</v>
      </c>
      <c r="H7" s="8">
        <f>IFERROR(VLOOKUP($A7,#REF!,8,FALSE),)</f>
        <v>0</v>
      </c>
      <c r="I7" s="8">
        <f>IFERROR(VLOOKUP($A7,#REF!,9,FALSE),)</f>
        <v>0</v>
      </c>
      <c r="J7" s="8">
        <f>IFERROR(VLOOKUP($A7,#REF!,10,FALSE),)</f>
        <v>0</v>
      </c>
      <c r="K7" s="8">
        <f>IFERROR(VLOOKUP($A7,#REF!,11,FALSE),)</f>
        <v>0</v>
      </c>
      <c r="L7" s="8">
        <f>IFERROR(VLOOKUP($A7,#REF!,12,FALSE),)</f>
        <v>0</v>
      </c>
      <c r="M7" s="8">
        <f>IFERROR(VLOOKUP($A7,#REF!,13,FALSE),)</f>
        <v>0</v>
      </c>
      <c r="N7" s="8">
        <f>IFERROR(VLOOKUP($A7,#REF!,14,FALSE),)</f>
        <v>0</v>
      </c>
      <c r="O7" s="8">
        <f>IFERROR(VLOOKUP($A7,#REF!,15,FALSE),)</f>
        <v>0</v>
      </c>
      <c r="P7" s="8">
        <f>IFERROR(VLOOKUP($A7,#REF!,16,FALSE),)</f>
        <v>0</v>
      </c>
      <c r="Q7" s="8">
        <f>IFERROR(VLOOKUP($A7,#REF!,17,FALSE),)</f>
        <v>0</v>
      </c>
      <c r="R7" s="8">
        <f>IFERROR(VLOOKUP($A7,#REF!,18,FALSE),)</f>
        <v>0</v>
      </c>
      <c r="S7" s="8">
        <f>IFERROR(VLOOKUP($A7,#REF!,19,FALSE),)</f>
        <v>0</v>
      </c>
      <c r="T7" s="8">
        <f>IFERROR(VLOOKUP($A7,#REF!,20,FALSE),)</f>
        <v>0</v>
      </c>
      <c r="U7" s="8">
        <f>IFERROR(VLOOKUP($A7,#REF!,21,FALSE),)</f>
        <v>0</v>
      </c>
      <c r="V7" s="8">
        <f>IFERROR(VLOOKUP($A7,#REF!,22,FALSE),)</f>
        <v>0</v>
      </c>
      <c r="W7" s="8">
        <f>IFERROR(VLOOKUP($A7,#REF!,23,FALSE),)</f>
        <v>0</v>
      </c>
      <c r="X7" s="8">
        <f>IFERROR(VLOOKUP($A7,#REF!,24,FALSE),)</f>
        <v>0</v>
      </c>
      <c r="Y7" s="8">
        <f>IFERROR(VLOOKUP($A7,#REF!,25,FALSE),)</f>
        <v>0</v>
      </c>
      <c r="Z7" s="8">
        <f>IFERROR(VLOOKUP($A7,#REF!,26,FALSE),)</f>
        <v>0</v>
      </c>
      <c r="AA7" s="8">
        <f>IFERROR(VLOOKUP($A7,#REF!,27,FALSE),)</f>
        <v>0</v>
      </c>
      <c r="AB7" s="8">
        <f>IFERROR(VLOOKUP($A7,#REF!,28,FALSE),)</f>
        <v>0</v>
      </c>
    </row>
    <row r="8" spans="1:28" x14ac:dyDescent="0.2">
      <c r="A8" s="8">
        <f>Data!A670</f>
        <v>0</v>
      </c>
      <c r="B8" s="9">
        <f>IFERROR(VLOOKUP($A8,#REF!,34,FALSE),)</f>
        <v>0</v>
      </c>
      <c r="C8" s="9">
        <f>IFERROR(VLOOKUP($A8,#REF!,2,FALSE),)</f>
        <v>0</v>
      </c>
      <c r="D8" s="9">
        <f>IFERROR(VLOOKUP($A8,#REF!,3,FALSE),)</f>
        <v>0</v>
      </c>
      <c r="E8" s="9">
        <f>IFERROR(VLOOKUP($A8,#REF!,4,FALSE),)</f>
        <v>0</v>
      </c>
      <c r="F8" s="9">
        <f>IFERROR(VLOOKUP($A8,#REF!,6,FALSE),)</f>
        <v>0</v>
      </c>
      <c r="G8" s="9">
        <f>IFERROR(VLOOKUP($A8,#REF!,7,FALSE),)</f>
        <v>0</v>
      </c>
      <c r="H8" s="8">
        <f>IFERROR(VLOOKUP($A8,#REF!,8,FALSE),)</f>
        <v>0</v>
      </c>
      <c r="I8" s="8">
        <f>IFERROR(VLOOKUP($A8,#REF!,9,FALSE),)</f>
        <v>0</v>
      </c>
      <c r="J8" s="8">
        <f>IFERROR(VLOOKUP($A8,#REF!,10,FALSE),)</f>
        <v>0</v>
      </c>
      <c r="K8" s="8">
        <f>IFERROR(VLOOKUP($A8,#REF!,11,FALSE),)</f>
        <v>0</v>
      </c>
      <c r="L8" s="8">
        <f>IFERROR(VLOOKUP($A8,#REF!,12,FALSE),)</f>
        <v>0</v>
      </c>
      <c r="M8" s="8">
        <f>IFERROR(VLOOKUP($A8,#REF!,13,FALSE),)</f>
        <v>0</v>
      </c>
      <c r="N8" s="8">
        <f>IFERROR(VLOOKUP($A8,#REF!,14,FALSE),)</f>
        <v>0</v>
      </c>
      <c r="O8" s="8">
        <f>IFERROR(VLOOKUP($A8,#REF!,15,FALSE),)</f>
        <v>0</v>
      </c>
      <c r="P8" s="8">
        <f>IFERROR(VLOOKUP($A8,#REF!,16,FALSE),)</f>
        <v>0</v>
      </c>
      <c r="Q8" s="8">
        <f>IFERROR(VLOOKUP($A8,#REF!,17,FALSE),)</f>
        <v>0</v>
      </c>
      <c r="R8" s="8">
        <f>IFERROR(VLOOKUP($A8,#REF!,18,FALSE),)</f>
        <v>0</v>
      </c>
      <c r="S8" s="8">
        <f>IFERROR(VLOOKUP($A8,#REF!,19,FALSE),)</f>
        <v>0</v>
      </c>
      <c r="T8" s="8">
        <f>IFERROR(VLOOKUP($A8,#REF!,20,FALSE),)</f>
        <v>0</v>
      </c>
      <c r="U8" s="8">
        <f>IFERROR(VLOOKUP($A8,#REF!,21,FALSE),)</f>
        <v>0</v>
      </c>
      <c r="V8" s="8">
        <f>IFERROR(VLOOKUP($A8,#REF!,22,FALSE),)</f>
        <v>0</v>
      </c>
      <c r="W8" s="8">
        <f>IFERROR(VLOOKUP($A8,#REF!,23,FALSE),)</f>
        <v>0</v>
      </c>
      <c r="X8" s="8">
        <f>IFERROR(VLOOKUP($A8,#REF!,24,FALSE),)</f>
        <v>0</v>
      </c>
      <c r="Y8" s="8">
        <f>IFERROR(VLOOKUP($A8,#REF!,25,FALSE),)</f>
        <v>0</v>
      </c>
      <c r="Z8" s="8">
        <f>IFERROR(VLOOKUP($A8,#REF!,26,FALSE),)</f>
        <v>0</v>
      </c>
      <c r="AA8" s="8">
        <f>IFERROR(VLOOKUP($A8,#REF!,27,FALSE),)</f>
        <v>0</v>
      </c>
      <c r="AB8" s="8">
        <f>IFERROR(VLOOKUP($A8,#REF!,28,FALSE),)</f>
        <v>0</v>
      </c>
    </row>
    <row r="9" spans="1:28" x14ac:dyDescent="0.2">
      <c r="A9" s="8">
        <f>Data!A671</f>
        <v>0</v>
      </c>
      <c r="B9" s="9">
        <f>IFERROR(VLOOKUP($A9,#REF!,34,FALSE),)</f>
        <v>0</v>
      </c>
      <c r="C9" s="9">
        <f>IFERROR(VLOOKUP($A9,#REF!,2,FALSE),)</f>
        <v>0</v>
      </c>
      <c r="D9" s="9">
        <f>IFERROR(VLOOKUP($A9,#REF!,3,FALSE),)</f>
        <v>0</v>
      </c>
      <c r="E9" s="9">
        <f>IFERROR(VLOOKUP($A9,#REF!,4,FALSE),)</f>
        <v>0</v>
      </c>
      <c r="F9" s="9">
        <f>IFERROR(VLOOKUP($A9,#REF!,6,FALSE),)</f>
        <v>0</v>
      </c>
      <c r="G9" s="9">
        <f>IFERROR(VLOOKUP($A9,#REF!,7,FALSE),)</f>
        <v>0</v>
      </c>
      <c r="H9" s="8">
        <f>IFERROR(VLOOKUP($A9,#REF!,8,FALSE),)</f>
        <v>0</v>
      </c>
      <c r="I9" s="8">
        <f>IFERROR(VLOOKUP($A9,#REF!,9,FALSE),)</f>
        <v>0</v>
      </c>
      <c r="J9" s="8">
        <f>IFERROR(VLOOKUP($A9,#REF!,10,FALSE),)</f>
        <v>0</v>
      </c>
      <c r="K9" s="8">
        <f>IFERROR(VLOOKUP($A9,#REF!,11,FALSE),)</f>
        <v>0</v>
      </c>
      <c r="L9" s="8">
        <f>IFERROR(VLOOKUP($A9,#REF!,12,FALSE),)</f>
        <v>0</v>
      </c>
      <c r="M9" s="8">
        <f>IFERROR(VLOOKUP($A9,#REF!,13,FALSE),)</f>
        <v>0</v>
      </c>
      <c r="N9" s="8">
        <f>IFERROR(VLOOKUP($A9,#REF!,14,FALSE),)</f>
        <v>0</v>
      </c>
      <c r="O9" s="8">
        <f>IFERROR(VLOOKUP($A9,#REF!,15,FALSE),)</f>
        <v>0</v>
      </c>
      <c r="P9" s="8">
        <f>IFERROR(VLOOKUP($A9,#REF!,16,FALSE),)</f>
        <v>0</v>
      </c>
      <c r="Q9" s="8">
        <f>IFERROR(VLOOKUP($A9,#REF!,17,FALSE),)</f>
        <v>0</v>
      </c>
      <c r="R9" s="8">
        <f>IFERROR(VLOOKUP($A9,#REF!,18,FALSE),)</f>
        <v>0</v>
      </c>
      <c r="S9" s="8">
        <f>IFERROR(VLOOKUP($A9,#REF!,19,FALSE),)</f>
        <v>0</v>
      </c>
      <c r="T9" s="8">
        <f>IFERROR(VLOOKUP($A9,#REF!,20,FALSE),)</f>
        <v>0</v>
      </c>
      <c r="U9" s="8">
        <f>IFERROR(VLOOKUP($A9,#REF!,21,FALSE),)</f>
        <v>0</v>
      </c>
      <c r="V9" s="8">
        <f>IFERROR(VLOOKUP($A9,#REF!,22,FALSE),)</f>
        <v>0</v>
      </c>
      <c r="W9" s="8">
        <f>IFERROR(VLOOKUP($A9,#REF!,23,FALSE),)</f>
        <v>0</v>
      </c>
      <c r="X9" s="8">
        <f>IFERROR(VLOOKUP($A9,#REF!,24,FALSE),)</f>
        <v>0</v>
      </c>
      <c r="Y9" s="8">
        <f>IFERROR(VLOOKUP($A9,#REF!,25,FALSE),)</f>
        <v>0</v>
      </c>
      <c r="Z9" s="8">
        <f>IFERROR(VLOOKUP($A9,#REF!,26,FALSE),)</f>
        <v>0</v>
      </c>
      <c r="AA9" s="8">
        <f>IFERROR(VLOOKUP($A9,#REF!,27,FALSE),)</f>
        <v>0</v>
      </c>
      <c r="AB9" s="8">
        <f>IFERROR(VLOOKUP($A9,#REF!,28,FALSE),)</f>
        <v>0</v>
      </c>
    </row>
    <row r="10" spans="1:28" x14ac:dyDescent="0.2">
      <c r="A10" s="8">
        <f>Data!A672</f>
        <v>0</v>
      </c>
      <c r="B10" s="9">
        <f>IFERROR(VLOOKUP($A10,#REF!,34,FALSE),)</f>
        <v>0</v>
      </c>
      <c r="C10" s="9">
        <f>IFERROR(VLOOKUP($A10,#REF!,2,FALSE),)</f>
        <v>0</v>
      </c>
      <c r="D10" s="9">
        <f>IFERROR(VLOOKUP($A10,#REF!,3,FALSE),)</f>
        <v>0</v>
      </c>
      <c r="E10" s="9">
        <f>IFERROR(VLOOKUP($A10,#REF!,4,FALSE),)</f>
        <v>0</v>
      </c>
      <c r="F10" s="9">
        <f>IFERROR(VLOOKUP($A10,#REF!,6,FALSE),)</f>
        <v>0</v>
      </c>
      <c r="G10" s="9">
        <f>IFERROR(VLOOKUP($A10,#REF!,7,FALSE),)</f>
        <v>0</v>
      </c>
      <c r="H10" s="8">
        <f>IFERROR(VLOOKUP($A10,#REF!,8,FALSE),)</f>
        <v>0</v>
      </c>
      <c r="I10" s="8">
        <f>IFERROR(VLOOKUP($A10,#REF!,9,FALSE),)</f>
        <v>0</v>
      </c>
      <c r="J10" s="8">
        <f>IFERROR(VLOOKUP($A10,#REF!,10,FALSE),)</f>
        <v>0</v>
      </c>
      <c r="K10" s="8">
        <f>IFERROR(VLOOKUP($A10,#REF!,11,FALSE),)</f>
        <v>0</v>
      </c>
      <c r="L10" s="8">
        <f>IFERROR(VLOOKUP($A10,#REF!,12,FALSE),)</f>
        <v>0</v>
      </c>
      <c r="M10" s="8">
        <f>IFERROR(VLOOKUP($A10,#REF!,13,FALSE),)</f>
        <v>0</v>
      </c>
      <c r="N10" s="8">
        <f>IFERROR(VLOOKUP($A10,#REF!,14,FALSE),)</f>
        <v>0</v>
      </c>
      <c r="O10" s="8">
        <f>IFERROR(VLOOKUP($A10,#REF!,15,FALSE),)</f>
        <v>0</v>
      </c>
      <c r="P10" s="8">
        <f>IFERROR(VLOOKUP($A10,#REF!,16,FALSE),)</f>
        <v>0</v>
      </c>
      <c r="Q10" s="8">
        <f>IFERROR(VLOOKUP($A10,#REF!,17,FALSE),)</f>
        <v>0</v>
      </c>
      <c r="R10" s="8">
        <f>IFERROR(VLOOKUP($A10,#REF!,18,FALSE),)</f>
        <v>0</v>
      </c>
      <c r="S10" s="8">
        <f>IFERROR(VLOOKUP($A10,#REF!,19,FALSE),)</f>
        <v>0</v>
      </c>
      <c r="T10" s="8">
        <f>IFERROR(VLOOKUP($A10,#REF!,20,FALSE),)</f>
        <v>0</v>
      </c>
      <c r="U10" s="8">
        <f>IFERROR(VLOOKUP($A10,#REF!,21,FALSE),)</f>
        <v>0</v>
      </c>
      <c r="V10" s="8">
        <f>IFERROR(VLOOKUP($A10,#REF!,22,FALSE),)</f>
        <v>0</v>
      </c>
      <c r="W10" s="8">
        <f>IFERROR(VLOOKUP($A10,#REF!,23,FALSE),)</f>
        <v>0</v>
      </c>
      <c r="X10" s="8">
        <f>IFERROR(VLOOKUP($A10,#REF!,24,FALSE),)</f>
        <v>0</v>
      </c>
      <c r="Y10" s="8">
        <f>IFERROR(VLOOKUP($A10,#REF!,25,FALSE),)</f>
        <v>0</v>
      </c>
      <c r="Z10" s="8">
        <f>IFERROR(VLOOKUP($A10,#REF!,26,FALSE),)</f>
        <v>0</v>
      </c>
      <c r="AA10" s="8">
        <f>IFERROR(VLOOKUP($A10,#REF!,27,FALSE),)</f>
        <v>0</v>
      </c>
      <c r="AB10" s="8">
        <f>IFERROR(VLOOKUP($A10,#REF!,28,FALSE),)</f>
        <v>0</v>
      </c>
    </row>
    <row r="11" spans="1:28" x14ac:dyDescent="0.2">
      <c r="A11" s="8">
        <f>Data!A673</f>
        <v>0</v>
      </c>
      <c r="B11" s="9">
        <f>IFERROR(VLOOKUP($A11,#REF!,34,FALSE),)</f>
        <v>0</v>
      </c>
      <c r="C11" s="9">
        <f>IFERROR(VLOOKUP($A11,#REF!,2,FALSE),)</f>
        <v>0</v>
      </c>
      <c r="D11" s="9">
        <f>IFERROR(VLOOKUP($A11,#REF!,3,FALSE),)</f>
        <v>0</v>
      </c>
      <c r="E11" s="9">
        <f>IFERROR(VLOOKUP($A11,#REF!,4,FALSE),)</f>
        <v>0</v>
      </c>
      <c r="F11" s="9">
        <f>IFERROR(VLOOKUP($A11,#REF!,6,FALSE),)</f>
        <v>0</v>
      </c>
      <c r="G11" s="9">
        <f>IFERROR(VLOOKUP($A11,#REF!,7,FALSE),)</f>
        <v>0</v>
      </c>
      <c r="H11" s="8">
        <f>IFERROR(VLOOKUP($A11,#REF!,8,FALSE),)</f>
        <v>0</v>
      </c>
      <c r="I11" s="8">
        <f>IFERROR(VLOOKUP($A11,#REF!,9,FALSE),)</f>
        <v>0</v>
      </c>
      <c r="J11" s="8">
        <f>IFERROR(VLOOKUP($A11,#REF!,10,FALSE),)</f>
        <v>0</v>
      </c>
      <c r="K11" s="8">
        <f>IFERROR(VLOOKUP($A11,#REF!,11,FALSE),)</f>
        <v>0</v>
      </c>
      <c r="L11" s="8">
        <f>IFERROR(VLOOKUP($A11,#REF!,12,FALSE),)</f>
        <v>0</v>
      </c>
      <c r="M11" s="8">
        <f>IFERROR(VLOOKUP($A11,#REF!,13,FALSE),)</f>
        <v>0</v>
      </c>
      <c r="N11" s="8">
        <f>IFERROR(VLOOKUP($A11,#REF!,14,FALSE),)</f>
        <v>0</v>
      </c>
      <c r="O11" s="8">
        <f>IFERROR(VLOOKUP($A11,#REF!,15,FALSE),)</f>
        <v>0</v>
      </c>
      <c r="P11" s="8">
        <f>IFERROR(VLOOKUP($A11,#REF!,16,FALSE),)</f>
        <v>0</v>
      </c>
      <c r="Q11" s="8">
        <f>IFERROR(VLOOKUP($A11,#REF!,17,FALSE),)</f>
        <v>0</v>
      </c>
      <c r="R11" s="8">
        <f>IFERROR(VLOOKUP($A11,#REF!,18,FALSE),)</f>
        <v>0</v>
      </c>
      <c r="S11" s="8">
        <f>IFERROR(VLOOKUP($A11,#REF!,19,FALSE),)</f>
        <v>0</v>
      </c>
      <c r="T11" s="8">
        <f>IFERROR(VLOOKUP($A11,#REF!,20,FALSE),)</f>
        <v>0</v>
      </c>
      <c r="U11" s="8">
        <f>IFERROR(VLOOKUP($A11,#REF!,21,FALSE),)</f>
        <v>0</v>
      </c>
      <c r="V11" s="8">
        <f>IFERROR(VLOOKUP($A11,#REF!,22,FALSE),)</f>
        <v>0</v>
      </c>
      <c r="W11" s="8">
        <f>IFERROR(VLOOKUP($A11,#REF!,23,FALSE),)</f>
        <v>0</v>
      </c>
      <c r="X11" s="8">
        <f>IFERROR(VLOOKUP($A11,#REF!,24,FALSE),)</f>
        <v>0</v>
      </c>
      <c r="Y11" s="8">
        <f>IFERROR(VLOOKUP($A11,#REF!,25,FALSE),)</f>
        <v>0</v>
      </c>
      <c r="Z11" s="8">
        <f>IFERROR(VLOOKUP($A11,#REF!,26,FALSE),)</f>
        <v>0</v>
      </c>
      <c r="AA11" s="8">
        <f>IFERROR(VLOOKUP($A11,#REF!,27,FALSE),)</f>
        <v>0</v>
      </c>
      <c r="AB11" s="8">
        <f>IFERROR(VLOOKUP($A11,#REF!,28,FALSE),)</f>
        <v>0</v>
      </c>
    </row>
    <row r="12" spans="1:28" x14ac:dyDescent="0.2">
      <c r="A12" s="8">
        <f>Data!A674</f>
        <v>0</v>
      </c>
      <c r="B12" s="9">
        <f>IFERROR(VLOOKUP($A12,#REF!,34,FALSE),)</f>
        <v>0</v>
      </c>
      <c r="C12" s="9">
        <f>IFERROR(VLOOKUP($A12,#REF!,2,FALSE),)</f>
        <v>0</v>
      </c>
      <c r="D12" s="9">
        <f>IFERROR(VLOOKUP($A12,#REF!,3,FALSE),)</f>
        <v>0</v>
      </c>
      <c r="E12" s="9">
        <f>IFERROR(VLOOKUP($A12,#REF!,4,FALSE),)</f>
        <v>0</v>
      </c>
      <c r="F12" s="9">
        <f>IFERROR(VLOOKUP($A12,#REF!,6,FALSE),)</f>
        <v>0</v>
      </c>
      <c r="G12" s="9">
        <f>IFERROR(VLOOKUP($A12,#REF!,7,FALSE),)</f>
        <v>0</v>
      </c>
      <c r="H12" s="8">
        <f>IFERROR(VLOOKUP($A12,#REF!,8,FALSE),)</f>
        <v>0</v>
      </c>
      <c r="I12" s="8">
        <f>IFERROR(VLOOKUP($A12,#REF!,9,FALSE),)</f>
        <v>0</v>
      </c>
      <c r="J12" s="8">
        <f>IFERROR(VLOOKUP($A12,#REF!,10,FALSE),)</f>
        <v>0</v>
      </c>
      <c r="K12" s="8">
        <f>IFERROR(VLOOKUP($A12,#REF!,11,FALSE),)</f>
        <v>0</v>
      </c>
      <c r="L12" s="8">
        <f>IFERROR(VLOOKUP($A12,#REF!,12,FALSE),)</f>
        <v>0</v>
      </c>
      <c r="M12" s="8">
        <f>IFERROR(VLOOKUP($A12,#REF!,13,FALSE),)</f>
        <v>0</v>
      </c>
      <c r="N12" s="8">
        <f>IFERROR(VLOOKUP($A12,#REF!,14,FALSE),)</f>
        <v>0</v>
      </c>
      <c r="O12" s="8">
        <f>IFERROR(VLOOKUP($A12,#REF!,15,FALSE),)</f>
        <v>0</v>
      </c>
      <c r="P12" s="8">
        <f>IFERROR(VLOOKUP($A12,#REF!,16,FALSE),)</f>
        <v>0</v>
      </c>
      <c r="Q12" s="8">
        <f>IFERROR(VLOOKUP($A12,#REF!,17,FALSE),)</f>
        <v>0</v>
      </c>
      <c r="R12" s="8">
        <f>IFERROR(VLOOKUP($A12,#REF!,18,FALSE),)</f>
        <v>0</v>
      </c>
      <c r="S12" s="8">
        <f>IFERROR(VLOOKUP($A12,#REF!,19,FALSE),)</f>
        <v>0</v>
      </c>
      <c r="T12" s="8">
        <f>IFERROR(VLOOKUP($A12,#REF!,20,FALSE),)</f>
        <v>0</v>
      </c>
      <c r="U12" s="8">
        <f>IFERROR(VLOOKUP($A12,#REF!,21,FALSE),)</f>
        <v>0</v>
      </c>
      <c r="V12" s="8">
        <f>IFERROR(VLOOKUP($A12,#REF!,22,FALSE),)</f>
        <v>0</v>
      </c>
      <c r="W12" s="8">
        <f>IFERROR(VLOOKUP($A12,#REF!,23,FALSE),)</f>
        <v>0</v>
      </c>
      <c r="X12" s="8">
        <f>IFERROR(VLOOKUP($A12,#REF!,24,FALSE),)</f>
        <v>0</v>
      </c>
      <c r="Y12" s="8">
        <f>IFERROR(VLOOKUP($A12,#REF!,25,FALSE),)</f>
        <v>0</v>
      </c>
      <c r="Z12" s="8">
        <f>IFERROR(VLOOKUP($A12,#REF!,26,FALSE),)</f>
        <v>0</v>
      </c>
      <c r="AA12" s="8">
        <f>IFERROR(VLOOKUP($A12,#REF!,27,FALSE),)</f>
        <v>0</v>
      </c>
      <c r="AB12" s="8">
        <f>IFERROR(VLOOKUP($A12,#REF!,28,FALSE),)</f>
        <v>0</v>
      </c>
    </row>
    <row r="13" spans="1:28" x14ac:dyDescent="0.2">
      <c r="A13" s="8">
        <f>Data!A675</f>
        <v>0</v>
      </c>
      <c r="B13" s="9">
        <f>IFERROR(VLOOKUP($A13,#REF!,34,FALSE),)</f>
        <v>0</v>
      </c>
      <c r="C13" s="9">
        <f>IFERROR(VLOOKUP($A13,#REF!,2,FALSE),)</f>
        <v>0</v>
      </c>
      <c r="D13" s="9">
        <f>IFERROR(VLOOKUP($A13,#REF!,3,FALSE),)</f>
        <v>0</v>
      </c>
      <c r="E13" s="9">
        <f>IFERROR(VLOOKUP($A13,#REF!,4,FALSE),)</f>
        <v>0</v>
      </c>
      <c r="F13" s="9">
        <f>IFERROR(VLOOKUP($A13,#REF!,6,FALSE),)</f>
        <v>0</v>
      </c>
      <c r="G13" s="9">
        <f>IFERROR(VLOOKUP($A13,#REF!,7,FALSE),)</f>
        <v>0</v>
      </c>
      <c r="H13" s="8">
        <f>IFERROR(VLOOKUP($A13,#REF!,8,FALSE),)</f>
        <v>0</v>
      </c>
      <c r="I13" s="8">
        <f>IFERROR(VLOOKUP($A13,#REF!,9,FALSE),)</f>
        <v>0</v>
      </c>
      <c r="J13" s="8">
        <f>IFERROR(VLOOKUP($A13,#REF!,10,FALSE),)</f>
        <v>0</v>
      </c>
      <c r="K13" s="8">
        <f>IFERROR(VLOOKUP($A13,#REF!,11,FALSE),)</f>
        <v>0</v>
      </c>
      <c r="L13" s="8">
        <f>IFERROR(VLOOKUP($A13,#REF!,12,FALSE),)</f>
        <v>0</v>
      </c>
      <c r="M13" s="8">
        <f>IFERROR(VLOOKUP($A13,#REF!,13,FALSE),)</f>
        <v>0</v>
      </c>
      <c r="N13" s="8">
        <f>IFERROR(VLOOKUP($A13,#REF!,14,FALSE),)</f>
        <v>0</v>
      </c>
      <c r="O13" s="8">
        <f>IFERROR(VLOOKUP($A13,#REF!,15,FALSE),)</f>
        <v>0</v>
      </c>
      <c r="P13" s="8">
        <f>IFERROR(VLOOKUP($A13,#REF!,16,FALSE),)</f>
        <v>0</v>
      </c>
      <c r="Q13" s="8">
        <f>IFERROR(VLOOKUP($A13,#REF!,17,FALSE),)</f>
        <v>0</v>
      </c>
      <c r="R13" s="8">
        <f>IFERROR(VLOOKUP($A13,#REF!,18,FALSE),)</f>
        <v>0</v>
      </c>
      <c r="S13" s="8">
        <f>IFERROR(VLOOKUP($A13,#REF!,19,FALSE),)</f>
        <v>0</v>
      </c>
      <c r="T13" s="8">
        <f>IFERROR(VLOOKUP($A13,#REF!,20,FALSE),)</f>
        <v>0</v>
      </c>
      <c r="U13" s="8">
        <f>IFERROR(VLOOKUP($A13,#REF!,21,FALSE),)</f>
        <v>0</v>
      </c>
      <c r="V13" s="8">
        <f>IFERROR(VLOOKUP($A13,#REF!,22,FALSE),)</f>
        <v>0</v>
      </c>
      <c r="W13" s="8">
        <f>IFERROR(VLOOKUP($A13,#REF!,23,FALSE),)</f>
        <v>0</v>
      </c>
      <c r="X13" s="8">
        <f>IFERROR(VLOOKUP($A13,#REF!,24,FALSE),)</f>
        <v>0</v>
      </c>
      <c r="Y13" s="8">
        <f>IFERROR(VLOOKUP($A13,#REF!,25,FALSE),)</f>
        <v>0</v>
      </c>
      <c r="Z13" s="8">
        <f>IFERROR(VLOOKUP($A13,#REF!,26,FALSE),)</f>
        <v>0</v>
      </c>
      <c r="AA13" s="8">
        <f>IFERROR(VLOOKUP($A13,#REF!,27,FALSE),)</f>
        <v>0</v>
      </c>
      <c r="AB13" s="8">
        <f>IFERROR(VLOOKUP($A13,#REF!,28,FALSE),)</f>
        <v>0</v>
      </c>
    </row>
    <row r="14" spans="1:28" x14ac:dyDescent="0.2">
      <c r="A14" s="10"/>
    </row>
    <row r="17" spans="21:21" x14ac:dyDescent="0.2">
      <c r="U17" s="1"/>
    </row>
    <row r="18" spans="21:21" x14ac:dyDescent="0.2">
      <c r="U18" s="23"/>
    </row>
    <row r="19" spans="21:21" x14ac:dyDescent="0.2">
      <c r="U19" s="23"/>
    </row>
  </sheetData>
  <pageMargins left="0.7" right="0.7" top="0.75" bottom="0.75" header="0.3" footer="0.3"/>
  <pageSetup scale="87" orientation="landscape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63A51-9377-4957-B8DF-61A7BB34C10B}">
  <sheetPr>
    <tabColor rgb="FFF37388"/>
    <pageSetUpPr fitToPage="1"/>
  </sheetPr>
  <dimension ref="A1:AB19"/>
  <sheetViews>
    <sheetView workbookViewId="0"/>
  </sheetViews>
  <sheetFormatPr defaultColWidth="9.14453125" defaultRowHeight="15" x14ac:dyDescent="0.2"/>
  <cols>
    <col min="1" max="5" width="8.47265625" customWidth="1"/>
    <col min="6" max="6" width="11.703125" bestFit="1" customWidth="1"/>
    <col min="7" max="7" width="16.6796875" bestFit="1" customWidth="1"/>
    <col min="8" max="8" width="12.23828125" bestFit="1" customWidth="1"/>
    <col min="9" max="11" width="10.22265625" customWidth="1"/>
    <col min="12" max="12" width="9.01171875" customWidth="1"/>
    <col min="13" max="15" width="10.22265625" customWidth="1"/>
    <col min="16" max="16" width="9.01171875" customWidth="1"/>
    <col min="17" max="17" width="9.68359375" customWidth="1"/>
    <col min="18" max="20" width="10.22265625" customWidth="1"/>
    <col min="21" max="21" width="9.68359375" customWidth="1"/>
    <col min="22" max="24" width="10.22265625" customWidth="1"/>
    <col min="25" max="25" width="9.01171875" customWidth="1"/>
    <col min="26" max="28" width="10.22265625" customWidth="1"/>
  </cols>
  <sheetData>
    <row r="1" spans="1:28" ht="19.5" thickBot="1" x14ac:dyDescent="0.3">
      <c r="A1" s="7">
        <f>E4</f>
        <v>0</v>
      </c>
      <c r="B1" s="6"/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0.35499999999999998</v>
      </c>
      <c r="C3" s="12"/>
      <c r="D3" s="14"/>
      <c r="E3" s="12"/>
      <c r="F3" s="12"/>
      <c r="G3" s="12"/>
      <c r="H3" s="11">
        <f>'Rain Totals'!H8</f>
        <v>0.08</v>
      </c>
      <c r="I3" s="11">
        <f>'Rain Totals'!I8</f>
        <v>0</v>
      </c>
      <c r="J3" s="11">
        <f>'Rain Totals'!J8</f>
        <v>7.0000000000000007E-2</v>
      </c>
      <c r="K3" s="11">
        <f>'Rain Totals'!K8</f>
        <v>0.16999999999999998</v>
      </c>
      <c r="L3" s="11">
        <f>'Rain Totals'!L8</f>
        <v>3.5000000000000003E-2</v>
      </c>
      <c r="M3" s="11">
        <f>'Rain Totals'!M8</f>
        <v>0</v>
      </c>
      <c r="N3" s="11">
        <f>'Rain Totals'!N8</f>
        <v>0</v>
      </c>
      <c r="O3" s="11">
        <f>'Rain Totals'!O8</f>
        <v>0</v>
      </c>
      <c r="P3" s="11">
        <f>'Rain Totals'!P8</f>
        <v>0</v>
      </c>
      <c r="Q3" s="11">
        <f>'Rain Totals'!Q8</f>
        <v>0</v>
      </c>
      <c r="R3" s="11">
        <f>'Rain Totals'!R8</f>
        <v>0</v>
      </c>
      <c r="S3" s="11">
        <f>'Rain Totals'!S8</f>
        <v>0</v>
      </c>
      <c r="T3" s="11">
        <f>'Rain Totals'!T8</f>
        <v>0</v>
      </c>
      <c r="U3" s="11">
        <f>'Rain Totals'!U8</f>
        <v>0</v>
      </c>
      <c r="V3" s="11">
        <f>'Rain Totals'!V8</f>
        <v>0</v>
      </c>
      <c r="W3" s="11">
        <f>'Rain Totals'!W8</f>
        <v>0</v>
      </c>
      <c r="X3" s="11">
        <f>'Rain Totals'!X8</f>
        <v>0</v>
      </c>
      <c r="Y3" s="11">
        <f>'Rain Totals'!Y8</f>
        <v>0</v>
      </c>
      <c r="Z3" s="11">
        <f>'Rain Totals'!Z8</f>
        <v>0</v>
      </c>
      <c r="AA3" s="11">
        <f>'Rain Totals'!AA8</f>
        <v>0</v>
      </c>
      <c r="AB3" s="11">
        <f>'Rain Totals'!AB8</f>
        <v>0</v>
      </c>
    </row>
    <row r="4" spans="1:28" x14ac:dyDescent="0.2">
      <c r="A4" s="8" t="str">
        <f>Data!A676</f>
        <v>.ET 67</v>
      </c>
      <c r="B4" s="9">
        <f>IFERROR(VLOOKUP($A4,#REF!,34,FALSE),)</f>
        <v>0</v>
      </c>
      <c r="C4" s="9">
        <f>IFERROR(VLOOKUP($A4,#REF!,2,FALSE),)</f>
        <v>0</v>
      </c>
      <c r="D4" s="9">
        <f>IFERROR(VLOOKUP($A4,#REF!,3,FALSE),)</f>
        <v>0</v>
      </c>
      <c r="E4" s="9">
        <f>IFERROR(VLOOKUP($A4,#REF!,4,FALSE),)</f>
        <v>0</v>
      </c>
      <c r="F4" s="9">
        <f>IFERROR(VLOOKUP($A4,#REF!,6,FALSE),)</f>
        <v>0</v>
      </c>
      <c r="G4" s="9">
        <f>IFERROR(VLOOKUP($A4,#REF!,7,FALSE),)</f>
        <v>0</v>
      </c>
      <c r="H4" s="8">
        <f>IFERROR(VLOOKUP($A4,#REF!,8,FALSE),)</f>
        <v>0</v>
      </c>
      <c r="I4" s="8">
        <f>IFERROR(VLOOKUP($A4,#REF!,9,FALSE),)</f>
        <v>0</v>
      </c>
      <c r="J4" s="8">
        <f>IFERROR(VLOOKUP($A4,#REF!,10,FALSE),)</f>
        <v>0</v>
      </c>
      <c r="K4" s="8">
        <f>IFERROR(VLOOKUP($A4,#REF!,11,FALSE),)</f>
        <v>0</v>
      </c>
      <c r="L4" s="8">
        <f>IFERROR(VLOOKUP($A4,#REF!,12,FALSE),)</f>
        <v>0</v>
      </c>
      <c r="M4" s="8">
        <f>IFERROR(VLOOKUP($A4,#REF!,13,FALSE),)</f>
        <v>0</v>
      </c>
      <c r="N4" s="8">
        <f>IFERROR(VLOOKUP($A4,#REF!,14,FALSE),)</f>
        <v>0</v>
      </c>
      <c r="O4" s="8">
        <f>IFERROR(VLOOKUP($A4,#REF!,15,FALSE),)</f>
        <v>0</v>
      </c>
      <c r="P4" s="8">
        <f>IFERROR(VLOOKUP($A4,#REF!,16,FALSE),)</f>
        <v>0</v>
      </c>
      <c r="Q4" s="8">
        <f>IFERROR(VLOOKUP($A4,#REF!,17,FALSE),)</f>
        <v>0</v>
      </c>
      <c r="R4" s="8">
        <f>IFERROR(VLOOKUP($A4,#REF!,18,FALSE),)</f>
        <v>0</v>
      </c>
      <c r="S4" s="8">
        <f>IFERROR(VLOOKUP($A4,#REF!,19,FALSE),)</f>
        <v>0</v>
      </c>
      <c r="T4" s="8">
        <f>IFERROR(VLOOKUP($A4,#REF!,20,FALSE),)</f>
        <v>0</v>
      </c>
      <c r="U4" s="8">
        <f>IFERROR(VLOOKUP($A4,#REF!,21,FALSE),)</f>
        <v>0</v>
      </c>
      <c r="V4" s="8">
        <f>IFERROR(VLOOKUP($A4,#REF!,22,FALSE),)</f>
        <v>0</v>
      </c>
      <c r="W4" s="8">
        <f>IFERROR(VLOOKUP($A4,#REF!,23,FALSE),)</f>
        <v>0</v>
      </c>
      <c r="X4" s="8">
        <f>IFERROR(VLOOKUP($A4,#REF!,24,FALSE),)</f>
        <v>0</v>
      </c>
      <c r="Y4" s="8">
        <f>IFERROR(VLOOKUP($A4,#REF!,25,FALSE),)</f>
        <v>0</v>
      </c>
      <c r="Z4" s="8">
        <f>IFERROR(VLOOKUP($A4,#REF!,26,FALSE),)</f>
        <v>0</v>
      </c>
      <c r="AA4" s="8">
        <f>IFERROR(VLOOKUP($A4,#REF!,27,FALSE),)</f>
        <v>0</v>
      </c>
      <c r="AB4" s="8">
        <f>IFERROR(VLOOKUP($A4,#REF!,28,FALSE),)</f>
        <v>0</v>
      </c>
    </row>
    <row r="5" spans="1:28" x14ac:dyDescent="0.2">
      <c r="A5" s="8">
        <f>Data!A677</f>
        <v>0</v>
      </c>
      <c r="B5" s="9">
        <f>IFERROR(VLOOKUP($A5,#REF!,34,FALSE),)</f>
        <v>0</v>
      </c>
      <c r="C5" s="9">
        <f>IFERROR(VLOOKUP($A5,#REF!,2,FALSE),)</f>
        <v>0</v>
      </c>
      <c r="D5" s="9">
        <f>IFERROR(VLOOKUP($A5,#REF!,3,FALSE),)</f>
        <v>0</v>
      </c>
      <c r="E5" s="9">
        <f>IFERROR(VLOOKUP($A5,#REF!,4,FALSE),)</f>
        <v>0</v>
      </c>
      <c r="F5" s="9">
        <f>IFERROR(VLOOKUP($A5,#REF!,6,FALSE),)</f>
        <v>0</v>
      </c>
      <c r="G5" s="9">
        <f>IFERROR(VLOOKUP($A5,#REF!,7,FALSE),)</f>
        <v>0</v>
      </c>
      <c r="H5" s="8">
        <f>IFERROR(VLOOKUP($A5,#REF!,8,FALSE),)</f>
        <v>0</v>
      </c>
      <c r="I5" s="8">
        <f>IFERROR(VLOOKUP($A5,#REF!,9,FALSE),)</f>
        <v>0</v>
      </c>
      <c r="J5" s="8">
        <f>IFERROR(VLOOKUP($A5,#REF!,10,FALSE),)</f>
        <v>0</v>
      </c>
      <c r="K5" s="8">
        <f>IFERROR(VLOOKUP($A5,#REF!,11,FALSE),)</f>
        <v>0</v>
      </c>
      <c r="L5" s="8">
        <f>IFERROR(VLOOKUP($A5,#REF!,12,FALSE),)</f>
        <v>0</v>
      </c>
      <c r="M5" s="8">
        <f>IFERROR(VLOOKUP($A5,#REF!,13,FALSE),)</f>
        <v>0</v>
      </c>
      <c r="N5" s="8">
        <f>IFERROR(VLOOKUP($A5,#REF!,14,FALSE),)</f>
        <v>0</v>
      </c>
      <c r="O5" s="8">
        <f>IFERROR(VLOOKUP($A5,#REF!,15,FALSE),)</f>
        <v>0</v>
      </c>
      <c r="P5" s="8">
        <f>IFERROR(VLOOKUP($A5,#REF!,16,FALSE),)</f>
        <v>0</v>
      </c>
      <c r="Q5" s="8">
        <f>IFERROR(VLOOKUP($A5,#REF!,17,FALSE),)</f>
        <v>0</v>
      </c>
      <c r="R5" s="8">
        <f>IFERROR(VLOOKUP($A5,#REF!,18,FALSE),)</f>
        <v>0</v>
      </c>
      <c r="S5" s="8">
        <f>IFERROR(VLOOKUP($A5,#REF!,19,FALSE),)</f>
        <v>0</v>
      </c>
      <c r="T5" s="8">
        <f>IFERROR(VLOOKUP($A5,#REF!,20,FALSE),)</f>
        <v>0</v>
      </c>
      <c r="U5" s="8">
        <f>IFERROR(VLOOKUP($A5,#REF!,21,FALSE),)</f>
        <v>0</v>
      </c>
      <c r="V5" s="8">
        <f>IFERROR(VLOOKUP($A5,#REF!,22,FALSE),)</f>
        <v>0</v>
      </c>
      <c r="W5" s="8">
        <f>IFERROR(VLOOKUP($A5,#REF!,23,FALSE),)</f>
        <v>0</v>
      </c>
      <c r="X5" s="8">
        <f>IFERROR(VLOOKUP($A5,#REF!,24,FALSE),)</f>
        <v>0</v>
      </c>
      <c r="Y5" s="8">
        <f>IFERROR(VLOOKUP($A5,#REF!,25,FALSE),)</f>
        <v>0</v>
      </c>
      <c r="Z5" s="8">
        <f>IFERROR(VLOOKUP($A5,#REF!,26,FALSE),)</f>
        <v>0</v>
      </c>
      <c r="AA5" s="8">
        <f>IFERROR(VLOOKUP($A5,#REF!,27,FALSE),)</f>
        <v>0</v>
      </c>
      <c r="AB5" s="8">
        <f>IFERROR(VLOOKUP($A5,#REF!,28,FALSE),)</f>
        <v>0</v>
      </c>
    </row>
    <row r="6" spans="1:28" x14ac:dyDescent="0.2">
      <c r="A6" s="8">
        <f>Data!A678</f>
        <v>0</v>
      </c>
      <c r="B6" s="9">
        <f>IFERROR(VLOOKUP($A6,#REF!,34,FALSE),)</f>
        <v>0</v>
      </c>
      <c r="C6" s="9">
        <f>IFERROR(VLOOKUP($A6,#REF!,2,FALSE),)</f>
        <v>0</v>
      </c>
      <c r="D6" s="9">
        <f>IFERROR(VLOOKUP($A6,#REF!,3,FALSE),)</f>
        <v>0</v>
      </c>
      <c r="E6" s="9">
        <f>IFERROR(VLOOKUP($A6,#REF!,4,FALSE),)</f>
        <v>0</v>
      </c>
      <c r="F6" s="9">
        <f>IFERROR(VLOOKUP($A6,#REF!,6,FALSE),)</f>
        <v>0</v>
      </c>
      <c r="G6" s="9">
        <f>IFERROR(VLOOKUP($A6,#REF!,7,FALSE),)</f>
        <v>0</v>
      </c>
      <c r="H6" s="8">
        <f>IFERROR(VLOOKUP($A6,#REF!,8,FALSE),)</f>
        <v>0</v>
      </c>
      <c r="I6" s="8">
        <f>IFERROR(VLOOKUP($A6,#REF!,9,FALSE),)</f>
        <v>0</v>
      </c>
      <c r="J6" s="8">
        <f>IFERROR(VLOOKUP($A6,#REF!,10,FALSE),)</f>
        <v>0</v>
      </c>
      <c r="K6" s="8">
        <f>IFERROR(VLOOKUP($A6,#REF!,11,FALSE),)</f>
        <v>0</v>
      </c>
      <c r="L6" s="8">
        <f>IFERROR(VLOOKUP($A6,#REF!,12,FALSE),)</f>
        <v>0</v>
      </c>
      <c r="M6" s="8">
        <f>IFERROR(VLOOKUP($A6,#REF!,13,FALSE),)</f>
        <v>0</v>
      </c>
      <c r="N6" s="8">
        <f>IFERROR(VLOOKUP($A6,#REF!,14,FALSE),)</f>
        <v>0</v>
      </c>
      <c r="O6" s="8">
        <f>IFERROR(VLOOKUP($A6,#REF!,15,FALSE),)</f>
        <v>0</v>
      </c>
      <c r="P6" s="8">
        <f>IFERROR(VLOOKUP($A6,#REF!,16,FALSE),)</f>
        <v>0</v>
      </c>
      <c r="Q6" s="8">
        <f>IFERROR(VLOOKUP($A6,#REF!,17,FALSE),)</f>
        <v>0</v>
      </c>
      <c r="R6" s="8">
        <f>IFERROR(VLOOKUP($A6,#REF!,18,FALSE),)</f>
        <v>0</v>
      </c>
      <c r="S6" s="8">
        <f>IFERROR(VLOOKUP($A6,#REF!,19,FALSE),)</f>
        <v>0</v>
      </c>
      <c r="T6" s="8">
        <f>IFERROR(VLOOKUP($A6,#REF!,20,FALSE),)</f>
        <v>0</v>
      </c>
      <c r="U6" s="8">
        <f>IFERROR(VLOOKUP($A6,#REF!,21,FALSE),)</f>
        <v>0</v>
      </c>
      <c r="V6" s="8">
        <f>IFERROR(VLOOKUP($A6,#REF!,22,FALSE),)</f>
        <v>0</v>
      </c>
      <c r="W6" s="8">
        <f>IFERROR(VLOOKUP($A6,#REF!,23,FALSE),)</f>
        <v>0</v>
      </c>
      <c r="X6" s="8">
        <f>IFERROR(VLOOKUP($A6,#REF!,24,FALSE),)</f>
        <v>0</v>
      </c>
      <c r="Y6" s="8">
        <f>IFERROR(VLOOKUP($A6,#REF!,25,FALSE),)</f>
        <v>0</v>
      </c>
      <c r="Z6" s="8">
        <f>IFERROR(VLOOKUP($A6,#REF!,26,FALSE),)</f>
        <v>0</v>
      </c>
      <c r="AA6" s="8">
        <f>IFERROR(VLOOKUP($A6,#REF!,27,FALSE),)</f>
        <v>0</v>
      </c>
      <c r="AB6" s="8">
        <f>IFERROR(VLOOKUP($A6,#REF!,28,FALSE),)</f>
        <v>0</v>
      </c>
    </row>
    <row r="7" spans="1:28" x14ac:dyDescent="0.2">
      <c r="A7" s="8">
        <f>Data!A679</f>
        <v>0</v>
      </c>
      <c r="B7" s="9">
        <f>IFERROR(VLOOKUP($A7,#REF!,34,FALSE),)</f>
        <v>0</v>
      </c>
      <c r="C7" s="9">
        <f>IFERROR(VLOOKUP($A7,#REF!,2,FALSE),)</f>
        <v>0</v>
      </c>
      <c r="D7" s="9">
        <f>IFERROR(VLOOKUP($A7,#REF!,3,FALSE),)</f>
        <v>0</v>
      </c>
      <c r="E7" s="9">
        <f>IFERROR(VLOOKUP($A7,#REF!,4,FALSE),)</f>
        <v>0</v>
      </c>
      <c r="F7" s="9">
        <f>IFERROR(VLOOKUP($A7,#REF!,6,FALSE),)</f>
        <v>0</v>
      </c>
      <c r="G7" s="9">
        <f>IFERROR(VLOOKUP($A7,#REF!,7,FALSE),)</f>
        <v>0</v>
      </c>
      <c r="H7" s="8">
        <f>IFERROR(VLOOKUP($A7,#REF!,8,FALSE),)</f>
        <v>0</v>
      </c>
      <c r="I7" s="8">
        <f>IFERROR(VLOOKUP($A7,#REF!,9,FALSE),)</f>
        <v>0</v>
      </c>
      <c r="J7" s="8">
        <f>IFERROR(VLOOKUP($A7,#REF!,10,FALSE),)</f>
        <v>0</v>
      </c>
      <c r="K7" s="8">
        <f>IFERROR(VLOOKUP($A7,#REF!,11,FALSE),)</f>
        <v>0</v>
      </c>
      <c r="L7" s="8">
        <f>IFERROR(VLOOKUP($A7,#REF!,12,FALSE),)</f>
        <v>0</v>
      </c>
      <c r="M7" s="8">
        <f>IFERROR(VLOOKUP($A7,#REF!,13,FALSE),)</f>
        <v>0</v>
      </c>
      <c r="N7" s="8">
        <f>IFERROR(VLOOKUP($A7,#REF!,14,FALSE),)</f>
        <v>0</v>
      </c>
      <c r="O7" s="8">
        <f>IFERROR(VLOOKUP($A7,#REF!,15,FALSE),)</f>
        <v>0</v>
      </c>
      <c r="P7" s="8">
        <f>IFERROR(VLOOKUP($A7,#REF!,16,FALSE),)</f>
        <v>0</v>
      </c>
      <c r="Q7" s="8">
        <f>IFERROR(VLOOKUP($A7,#REF!,17,FALSE),)</f>
        <v>0</v>
      </c>
      <c r="R7" s="8">
        <f>IFERROR(VLOOKUP($A7,#REF!,18,FALSE),)</f>
        <v>0</v>
      </c>
      <c r="S7" s="8">
        <f>IFERROR(VLOOKUP($A7,#REF!,19,FALSE),)</f>
        <v>0</v>
      </c>
      <c r="T7" s="8">
        <f>IFERROR(VLOOKUP($A7,#REF!,20,FALSE),)</f>
        <v>0</v>
      </c>
      <c r="U7" s="8">
        <f>IFERROR(VLOOKUP($A7,#REF!,21,FALSE),)</f>
        <v>0</v>
      </c>
      <c r="V7" s="8">
        <f>IFERROR(VLOOKUP($A7,#REF!,22,FALSE),)</f>
        <v>0</v>
      </c>
      <c r="W7" s="8">
        <f>IFERROR(VLOOKUP($A7,#REF!,23,FALSE),)</f>
        <v>0</v>
      </c>
      <c r="X7" s="8">
        <f>IFERROR(VLOOKUP($A7,#REF!,24,FALSE),)</f>
        <v>0</v>
      </c>
      <c r="Y7" s="8">
        <f>IFERROR(VLOOKUP($A7,#REF!,25,FALSE),)</f>
        <v>0</v>
      </c>
      <c r="Z7" s="8">
        <f>IFERROR(VLOOKUP($A7,#REF!,26,FALSE),)</f>
        <v>0</v>
      </c>
      <c r="AA7" s="8">
        <f>IFERROR(VLOOKUP($A7,#REF!,27,FALSE),)</f>
        <v>0</v>
      </c>
      <c r="AB7" s="8">
        <f>IFERROR(VLOOKUP($A7,#REF!,28,FALSE),)</f>
        <v>0</v>
      </c>
    </row>
    <row r="8" spans="1:28" x14ac:dyDescent="0.2">
      <c r="A8" s="8">
        <f>Data!A680</f>
        <v>0</v>
      </c>
      <c r="B8" s="9">
        <f>IFERROR(VLOOKUP($A8,#REF!,34,FALSE),)</f>
        <v>0</v>
      </c>
      <c r="C8" s="9">
        <f>IFERROR(VLOOKUP($A8,#REF!,2,FALSE),)</f>
        <v>0</v>
      </c>
      <c r="D8" s="9">
        <f>IFERROR(VLOOKUP($A8,#REF!,3,FALSE),)</f>
        <v>0</v>
      </c>
      <c r="E8" s="9">
        <f>IFERROR(VLOOKUP($A8,#REF!,4,FALSE),)</f>
        <v>0</v>
      </c>
      <c r="F8" s="9">
        <f>IFERROR(VLOOKUP($A8,#REF!,6,FALSE),)</f>
        <v>0</v>
      </c>
      <c r="G8" s="9">
        <f>IFERROR(VLOOKUP($A8,#REF!,7,FALSE),)</f>
        <v>0</v>
      </c>
      <c r="H8" s="8">
        <f>IFERROR(VLOOKUP($A8,#REF!,8,FALSE),)</f>
        <v>0</v>
      </c>
      <c r="I8" s="8">
        <f>IFERROR(VLOOKUP($A8,#REF!,9,FALSE),)</f>
        <v>0</v>
      </c>
      <c r="J8" s="8">
        <f>IFERROR(VLOOKUP($A8,#REF!,10,FALSE),)</f>
        <v>0</v>
      </c>
      <c r="K8" s="8">
        <f>IFERROR(VLOOKUP($A8,#REF!,11,FALSE),)</f>
        <v>0</v>
      </c>
      <c r="L8" s="8">
        <f>IFERROR(VLOOKUP($A8,#REF!,12,FALSE),)</f>
        <v>0</v>
      </c>
      <c r="M8" s="8">
        <f>IFERROR(VLOOKUP($A8,#REF!,13,FALSE),)</f>
        <v>0</v>
      </c>
      <c r="N8" s="8">
        <f>IFERROR(VLOOKUP($A8,#REF!,14,FALSE),)</f>
        <v>0</v>
      </c>
      <c r="O8" s="8">
        <f>IFERROR(VLOOKUP($A8,#REF!,15,FALSE),)</f>
        <v>0</v>
      </c>
      <c r="P8" s="8">
        <f>IFERROR(VLOOKUP($A8,#REF!,16,FALSE),)</f>
        <v>0</v>
      </c>
      <c r="Q8" s="8">
        <f>IFERROR(VLOOKUP($A8,#REF!,17,FALSE),)</f>
        <v>0</v>
      </c>
      <c r="R8" s="8">
        <f>IFERROR(VLOOKUP($A8,#REF!,18,FALSE),)</f>
        <v>0</v>
      </c>
      <c r="S8" s="8">
        <f>IFERROR(VLOOKUP($A8,#REF!,19,FALSE),)</f>
        <v>0</v>
      </c>
      <c r="T8" s="8">
        <f>IFERROR(VLOOKUP($A8,#REF!,20,FALSE),)</f>
        <v>0</v>
      </c>
      <c r="U8" s="8">
        <f>IFERROR(VLOOKUP($A8,#REF!,21,FALSE),)</f>
        <v>0</v>
      </c>
      <c r="V8" s="8">
        <f>IFERROR(VLOOKUP($A8,#REF!,22,FALSE),)</f>
        <v>0</v>
      </c>
      <c r="W8" s="8">
        <f>IFERROR(VLOOKUP($A8,#REF!,23,FALSE),)</f>
        <v>0</v>
      </c>
      <c r="X8" s="8">
        <f>IFERROR(VLOOKUP($A8,#REF!,24,FALSE),)</f>
        <v>0</v>
      </c>
      <c r="Y8" s="8">
        <f>IFERROR(VLOOKUP($A8,#REF!,25,FALSE),)</f>
        <v>0</v>
      </c>
      <c r="Z8" s="8">
        <f>IFERROR(VLOOKUP($A8,#REF!,26,FALSE),)</f>
        <v>0</v>
      </c>
      <c r="AA8" s="8">
        <f>IFERROR(VLOOKUP($A8,#REF!,27,FALSE),)</f>
        <v>0</v>
      </c>
      <c r="AB8" s="8">
        <f>IFERROR(VLOOKUP($A8,#REF!,28,FALSE),)</f>
        <v>0</v>
      </c>
    </row>
    <row r="9" spans="1:28" x14ac:dyDescent="0.2">
      <c r="A9" s="8">
        <f>Data!A681</f>
        <v>0</v>
      </c>
      <c r="B9" s="9">
        <f>IFERROR(VLOOKUP($A9,#REF!,34,FALSE),)</f>
        <v>0</v>
      </c>
      <c r="C9" s="9">
        <f>IFERROR(VLOOKUP($A9,#REF!,2,FALSE),)</f>
        <v>0</v>
      </c>
      <c r="D9" s="9">
        <f>IFERROR(VLOOKUP($A9,#REF!,3,FALSE),)</f>
        <v>0</v>
      </c>
      <c r="E9" s="9">
        <f>IFERROR(VLOOKUP($A9,#REF!,4,FALSE),)</f>
        <v>0</v>
      </c>
      <c r="F9" s="9">
        <f>IFERROR(VLOOKUP($A9,#REF!,6,FALSE),)</f>
        <v>0</v>
      </c>
      <c r="G9" s="9">
        <f>IFERROR(VLOOKUP($A9,#REF!,7,FALSE),)</f>
        <v>0</v>
      </c>
      <c r="H9" s="8">
        <f>IFERROR(VLOOKUP($A9,#REF!,8,FALSE),)</f>
        <v>0</v>
      </c>
      <c r="I9" s="8">
        <f>IFERROR(VLOOKUP($A9,#REF!,9,FALSE),)</f>
        <v>0</v>
      </c>
      <c r="J9" s="8">
        <f>IFERROR(VLOOKUP($A9,#REF!,10,FALSE),)</f>
        <v>0</v>
      </c>
      <c r="K9" s="8">
        <f>IFERROR(VLOOKUP($A9,#REF!,11,FALSE),)</f>
        <v>0</v>
      </c>
      <c r="L9" s="8">
        <f>IFERROR(VLOOKUP($A9,#REF!,12,FALSE),)</f>
        <v>0</v>
      </c>
      <c r="M9" s="8">
        <f>IFERROR(VLOOKUP($A9,#REF!,13,FALSE),)</f>
        <v>0</v>
      </c>
      <c r="N9" s="8">
        <f>IFERROR(VLOOKUP($A9,#REF!,14,FALSE),)</f>
        <v>0</v>
      </c>
      <c r="O9" s="8">
        <f>IFERROR(VLOOKUP($A9,#REF!,15,FALSE),)</f>
        <v>0</v>
      </c>
      <c r="P9" s="8">
        <f>IFERROR(VLOOKUP($A9,#REF!,16,FALSE),)</f>
        <v>0</v>
      </c>
      <c r="Q9" s="8">
        <f>IFERROR(VLOOKUP($A9,#REF!,17,FALSE),)</f>
        <v>0</v>
      </c>
      <c r="R9" s="8">
        <f>IFERROR(VLOOKUP($A9,#REF!,18,FALSE),)</f>
        <v>0</v>
      </c>
      <c r="S9" s="8">
        <f>IFERROR(VLOOKUP($A9,#REF!,19,FALSE),)</f>
        <v>0</v>
      </c>
      <c r="T9" s="8">
        <f>IFERROR(VLOOKUP($A9,#REF!,20,FALSE),)</f>
        <v>0</v>
      </c>
      <c r="U9" s="8">
        <f>IFERROR(VLOOKUP($A9,#REF!,21,FALSE),)</f>
        <v>0</v>
      </c>
      <c r="V9" s="8">
        <f>IFERROR(VLOOKUP($A9,#REF!,22,FALSE),)</f>
        <v>0</v>
      </c>
      <c r="W9" s="8">
        <f>IFERROR(VLOOKUP($A9,#REF!,23,FALSE),)</f>
        <v>0</v>
      </c>
      <c r="X9" s="8">
        <f>IFERROR(VLOOKUP($A9,#REF!,24,FALSE),)</f>
        <v>0</v>
      </c>
      <c r="Y9" s="8">
        <f>IFERROR(VLOOKUP($A9,#REF!,25,FALSE),)</f>
        <v>0</v>
      </c>
      <c r="Z9" s="8">
        <f>IFERROR(VLOOKUP($A9,#REF!,26,FALSE),)</f>
        <v>0</v>
      </c>
      <c r="AA9" s="8">
        <f>IFERROR(VLOOKUP($A9,#REF!,27,FALSE),)</f>
        <v>0</v>
      </c>
      <c r="AB9" s="8">
        <f>IFERROR(VLOOKUP($A9,#REF!,28,FALSE),)</f>
        <v>0</v>
      </c>
    </row>
    <row r="10" spans="1:28" x14ac:dyDescent="0.2">
      <c r="A10" s="8">
        <f>Data!A682</f>
        <v>0</v>
      </c>
      <c r="B10" s="9">
        <f>IFERROR(VLOOKUP($A10,#REF!,34,FALSE),)</f>
        <v>0</v>
      </c>
      <c r="C10" s="9">
        <f>IFERROR(VLOOKUP($A10,#REF!,2,FALSE),)</f>
        <v>0</v>
      </c>
      <c r="D10" s="9">
        <f>IFERROR(VLOOKUP($A10,#REF!,3,FALSE),)</f>
        <v>0</v>
      </c>
      <c r="E10" s="9">
        <f>IFERROR(VLOOKUP($A10,#REF!,4,FALSE),)</f>
        <v>0</v>
      </c>
      <c r="F10" s="9">
        <f>IFERROR(VLOOKUP($A10,#REF!,6,FALSE),)</f>
        <v>0</v>
      </c>
      <c r="G10" s="9">
        <f>IFERROR(VLOOKUP($A10,#REF!,7,FALSE),)</f>
        <v>0</v>
      </c>
      <c r="H10" s="8">
        <f>IFERROR(VLOOKUP($A10,#REF!,8,FALSE),)</f>
        <v>0</v>
      </c>
      <c r="I10" s="8">
        <f>IFERROR(VLOOKUP($A10,#REF!,9,FALSE),)</f>
        <v>0</v>
      </c>
      <c r="J10" s="8">
        <f>IFERROR(VLOOKUP($A10,#REF!,10,FALSE),)</f>
        <v>0</v>
      </c>
      <c r="K10" s="8">
        <f>IFERROR(VLOOKUP($A10,#REF!,11,FALSE),)</f>
        <v>0</v>
      </c>
      <c r="L10" s="8">
        <f>IFERROR(VLOOKUP($A10,#REF!,12,FALSE),)</f>
        <v>0</v>
      </c>
      <c r="M10" s="8">
        <f>IFERROR(VLOOKUP($A10,#REF!,13,FALSE),)</f>
        <v>0</v>
      </c>
      <c r="N10" s="8">
        <f>IFERROR(VLOOKUP($A10,#REF!,14,FALSE),)</f>
        <v>0</v>
      </c>
      <c r="O10" s="8">
        <f>IFERROR(VLOOKUP($A10,#REF!,15,FALSE),)</f>
        <v>0</v>
      </c>
      <c r="P10" s="8">
        <f>IFERROR(VLOOKUP($A10,#REF!,16,FALSE),)</f>
        <v>0</v>
      </c>
      <c r="Q10" s="8">
        <f>IFERROR(VLOOKUP($A10,#REF!,17,FALSE),)</f>
        <v>0</v>
      </c>
      <c r="R10" s="8">
        <f>IFERROR(VLOOKUP($A10,#REF!,18,FALSE),)</f>
        <v>0</v>
      </c>
      <c r="S10" s="8">
        <f>IFERROR(VLOOKUP($A10,#REF!,19,FALSE),)</f>
        <v>0</v>
      </c>
      <c r="T10" s="8">
        <f>IFERROR(VLOOKUP($A10,#REF!,20,FALSE),)</f>
        <v>0</v>
      </c>
      <c r="U10" s="8">
        <f>IFERROR(VLOOKUP($A10,#REF!,21,FALSE),)</f>
        <v>0</v>
      </c>
      <c r="V10" s="8">
        <f>IFERROR(VLOOKUP($A10,#REF!,22,FALSE),)</f>
        <v>0</v>
      </c>
      <c r="W10" s="8">
        <f>IFERROR(VLOOKUP($A10,#REF!,23,FALSE),)</f>
        <v>0</v>
      </c>
      <c r="X10" s="8">
        <f>IFERROR(VLOOKUP($A10,#REF!,24,FALSE),)</f>
        <v>0</v>
      </c>
      <c r="Y10" s="8">
        <f>IFERROR(VLOOKUP($A10,#REF!,25,FALSE),)</f>
        <v>0</v>
      </c>
      <c r="Z10" s="8">
        <f>IFERROR(VLOOKUP($A10,#REF!,26,FALSE),)</f>
        <v>0</v>
      </c>
      <c r="AA10" s="8">
        <f>IFERROR(VLOOKUP($A10,#REF!,27,FALSE),)</f>
        <v>0</v>
      </c>
      <c r="AB10" s="8">
        <f>IFERROR(VLOOKUP($A10,#REF!,28,FALSE),)</f>
        <v>0</v>
      </c>
    </row>
    <row r="11" spans="1:28" x14ac:dyDescent="0.2">
      <c r="A11" s="8">
        <f>Data!A683</f>
        <v>0</v>
      </c>
      <c r="B11" s="9">
        <f>IFERROR(VLOOKUP($A11,#REF!,34,FALSE),)</f>
        <v>0</v>
      </c>
      <c r="C11" s="9">
        <f>IFERROR(VLOOKUP($A11,#REF!,2,FALSE),)</f>
        <v>0</v>
      </c>
      <c r="D11" s="9">
        <f>IFERROR(VLOOKUP($A11,#REF!,3,FALSE),)</f>
        <v>0</v>
      </c>
      <c r="E11" s="9">
        <f>IFERROR(VLOOKUP($A11,#REF!,4,FALSE),)</f>
        <v>0</v>
      </c>
      <c r="F11" s="9">
        <f>IFERROR(VLOOKUP($A11,#REF!,6,FALSE),)</f>
        <v>0</v>
      </c>
      <c r="G11" s="9">
        <f>IFERROR(VLOOKUP($A11,#REF!,7,FALSE),)</f>
        <v>0</v>
      </c>
      <c r="H11" s="8">
        <f>IFERROR(VLOOKUP($A11,#REF!,8,FALSE),)</f>
        <v>0</v>
      </c>
      <c r="I11" s="8">
        <f>IFERROR(VLOOKUP($A11,#REF!,9,FALSE),)</f>
        <v>0</v>
      </c>
      <c r="J11" s="8">
        <f>IFERROR(VLOOKUP($A11,#REF!,10,FALSE),)</f>
        <v>0</v>
      </c>
      <c r="K11" s="8">
        <f>IFERROR(VLOOKUP($A11,#REF!,11,FALSE),)</f>
        <v>0</v>
      </c>
      <c r="L11" s="8">
        <f>IFERROR(VLOOKUP($A11,#REF!,12,FALSE),)</f>
        <v>0</v>
      </c>
      <c r="M11" s="8">
        <f>IFERROR(VLOOKUP($A11,#REF!,13,FALSE),)</f>
        <v>0</v>
      </c>
      <c r="N11" s="8">
        <f>IFERROR(VLOOKUP($A11,#REF!,14,FALSE),)</f>
        <v>0</v>
      </c>
      <c r="O11" s="8">
        <f>IFERROR(VLOOKUP($A11,#REF!,15,FALSE),)</f>
        <v>0</v>
      </c>
      <c r="P11" s="8">
        <f>IFERROR(VLOOKUP($A11,#REF!,16,FALSE),)</f>
        <v>0</v>
      </c>
      <c r="Q11" s="8">
        <f>IFERROR(VLOOKUP($A11,#REF!,17,FALSE),)</f>
        <v>0</v>
      </c>
      <c r="R11" s="8">
        <f>IFERROR(VLOOKUP($A11,#REF!,18,FALSE),)</f>
        <v>0</v>
      </c>
      <c r="S11" s="8">
        <f>IFERROR(VLOOKUP($A11,#REF!,19,FALSE),)</f>
        <v>0</v>
      </c>
      <c r="T11" s="8">
        <f>IFERROR(VLOOKUP($A11,#REF!,20,FALSE),)</f>
        <v>0</v>
      </c>
      <c r="U11" s="8">
        <f>IFERROR(VLOOKUP($A11,#REF!,21,FALSE),)</f>
        <v>0</v>
      </c>
      <c r="V11" s="8">
        <f>IFERROR(VLOOKUP($A11,#REF!,22,FALSE),)</f>
        <v>0</v>
      </c>
      <c r="W11" s="8">
        <f>IFERROR(VLOOKUP($A11,#REF!,23,FALSE),)</f>
        <v>0</v>
      </c>
      <c r="X11" s="8">
        <f>IFERROR(VLOOKUP($A11,#REF!,24,FALSE),)</f>
        <v>0</v>
      </c>
      <c r="Y11" s="8">
        <f>IFERROR(VLOOKUP($A11,#REF!,25,FALSE),)</f>
        <v>0</v>
      </c>
      <c r="Z11" s="8">
        <f>IFERROR(VLOOKUP($A11,#REF!,26,FALSE),)</f>
        <v>0</v>
      </c>
      <c r="AA11" s="8">
        <f>IFERROR(VLOOKUP($A11,#REF!,27,FALSE),)</f>
        <v>0</v>
      </c>
      <c r="AB11" s="8">
        <f>IFERROR(VLOOKUP($A11,#REF!,28,FALSE),)</f>
        <v>0</v>
      </c>
    </row>
    <row r="12" spans="1:28" x14ac:dyDescent="0.2">
      <c r="A12" s="8">
        <f>Data!A684</f>
        <v>0</v>
      </c>
      <c r="B12" s="9">
        <f>IFERROR(VLOOKUP($A12,#REF!,34,FALSE),)</f>
        <v>0</v>
      </c>
      <c r="C12" s="9">
        <f>IFERROR(VLOOKUP($A12,#REF!,2,FALSE),)</f>
        <v>0</v>
      </c>
      <c r="D12" s="9">
        <f>IFERROR(VLOOKUP($A12,#REF!,3,FALSE),)</f>
        <v>0</v>
      </c>
      <c r="E12" s="9">
        <f>IFERROR(VLOOKUP($A12,#REF!,4,FALSE),)</f>
        <v>0</v>
      </c>
      <c r="F12" s="9">
        <f>IFERROR(VLOOKUP($A12,#REF!,6,FALSE),)</f>
        <v>0</v>
      </c>
      <c r="G12" s="9">
        <f>IFERROR(VLOOKUP($A12,#REF!,7,FALSE),)</f>
        <v>0</v>
      </c>
      <c r="H12" s="8">
        <f>IFERROR(VLOOKUP($A12,#REF!,8,FALSE),)</f>
        <v>0</v>
      </c>
      <c r="I12" s="8">
        <f>IFERROR(VLOOKUP($A12,#REF!,9,FALSE),)</f>
        <v>0</v>
      </c>
      <c r="J12" s="8">
        <f>IFERROR(VLOOKUP($A12,#REF!,10,FALSE),)</f>
        <v>0</v>
      </c>
      <c r="K12" s="8">
        <f>IFERROR(VLOOKUP($A12,#REF!,11,FALSE),)</f>
        <v>0</v>
      </c>
      <c r="L12" s="8">
        <f>IFERROR(VLOOKUP($A12,#REF!,12,FALSE),)</f>
        <v>0</v>
      </c>
      <c r="M12" s="8">
        <f>IFERROR(VLOOKUP($A12,#REF!,13,FALSE),)</f>
        <v>0</v>
      </c>
      <c r="N12" s="8">
        <f>IFERROR(VLOOKUP($A12,#REF!,14,FALSE),)</f>
        <v>0</v>
      </c>
      <c r="O12" s="8">
        <f>IFERROR(VLOOKUP($A12,#REF!,15,FALSE),)</f>
        <v>0</v>
      </c>
      <c r="P12" s="8">
        <f>IFERROR(VLOOKUP($A12,#REF!,16,FALSE),)</f>
        <v>0</v>
      </c>
      <c r="Q12" s="8">
        <f>IFERROR(VLOOKUP($A12,#REF!,17,FALSE),)</f>
        <v>0</v>
      </c>
      <c r="R12" s="8">
        <f>IFERROR(VLOOKUP($A12,#REF!,18,FALSE),)</f>
        <v>0</v>
      </c>
      <c r="S12" s="8">
        <f>IFERROR(VLOOKUP($A12,#REF!,19,FALSE),)</f>
        <v>0</v>
      </c>
      <c r="T12" s="8">
        <f>IFERROR(VLOOKUP($A12,#REF!,20,FALSE),)</f>
        <v>0</v>
      </c>
      <c r="U12" s="8">
        <f>IFERROR(VLOOKUP($A12,#REF!,21,FALSE),)</f>
        <v>0</v>
      </c>
      <c r="V12" s="8">
        <f>IFERROR(VLOOKUP($A12,#REF!,22,FALSE),)</f>
        <v>0</v>
      </c>
      <c r="W12" s="8">
        <f>IFERROR(VLOOKUP($A12,#REF!,23,FALSE),)</f>
        <v>0</v>
      </c>
      <c r="X12" s="8">
        <f>IFERROR(VLOOKUP($A12,#REF!,24,FALSE),)</f>
        <v>0</v>
      </c>
      <c r="Y12" s="8">
        <f>IFERROR(VLOOKUP($A12,#REF!,25,FALSE),)</f>
        <v>0</v>
      </c>
      <c r="Z12" s="8">
        <f>IFERROR(VLOOKUP($A12,#REF!,26,FALSE),)</f>
        <v>0</v>
      </c>
      <c r="AA12" s="8">
        <f>IFERROR(VLOOKUP($A12,#REF!,27,FALSE),)</f>
        <v>0</v>
      </c>
      <c r="AB12" s="8">
        <f>IFERROR(VLOOKUP($A12,#REF!,28,FALSE),)</f>
        <v>0</v>
      </c>
    </row>
    <row r="13" spans="1:28" x14ac:dyDescent="0.2">
      <c r="A13" s="8">
        <f>Data!A685</f>
        <v>0</v>
      </c>
      <c r="B13" s="9">
        <f>IFERROR(VLOOKUP($A13,#REF!,34,FALSE),)</f>
        <v>0</v>
      </c>
      <c r="C13" s="9">
        <f>IFERROR(VLOOKUP($A13,#REF!,2,FALSE),)</f>
        <v>0</v>
      </c>
      <c r="D13" s="9">
        <f>IFERROR(VLOOKUP($A13,#REF!,3,FALSE),)</f>
        <v>0</v>
      </c>
      <c r="E13" s="9">
        <f>IFERROR(VLOOKUP($A13,#REF!,4,FALSE),)</f>
        <v>0</v>
      </c>
      <c r="F13" s="9">
        <f>IFERROR(VLOOKUP($A13,#REF!,6,FALSE),)</f>
        <v>0</v>
      </c>
      <c r="G13" s="9">
        <f>IFERROR(VLOOKUP($A13,#REF!,7,FALSE),)</f>
        <v>0</v>
      </c>
      <c r="H13" s="8">
        <f>IFERROR(VLOOKUP($A13,#REF!,8,FALSE),)</f>
        <v>0</v>
      </c>
      <c r="I13" s="8">
        <f>IFERROR(VLOOKUP($A13,#REF!,9,FALSE),)</f>
        <v>0</v>
      </c>
      <c r="J13" s="8">
        <f>IFERROR(VLOOKUP($A13,#REF!,10,FALSE),)</f>
        <v>0</v>
      </c>
      <c r="K13" s="8">
        <f>IFERROR(VLOOKUP($A13,#REF!,11,FALSE),)</f>
        <v>0</v>
      </c>
      <c r="L13" s="8">
        <f>IFERROR(VLOOKUP($A13,#REF!,12,FALSE),)</f>
        <v>0</v>
      </c>
      <c r="M13" s="8">
        <f>IFERROR(VLOOKUP($A13,#REF!,13,FALSE),)</f>
        <v>0</v>
      </c>
      <c r="N13" s="8">
        <f>IFERROR(VLOOKUP($A13,#REF!,14,FALSE),)</f>
        <v>0</v>
      </c>
      <c r="O13" s="8">
        <f>IFERROR(VLOOKUP($A13,#REF!,15,FALSE),)</f>
        <v>0</v>
      </c>
      <c r="P13" s="8">
        <f>IFERROR(VLOOKUP($A13,#REF!,16,FALSE),)</f>
        <v>0</v>
      </c>
      <c r="Q13" s="8">
        <f>IFERROR(VLOOKUP($A13,#REF!,17,FALSE),)</f>
        <v>0</v>
      </c>
      <c r="R13" s="8">
        <f>IFERROR(VLOOKUP($A13,#REF!,18,FALSE),)</f>
        <v>0</v>
      </c>
      <c r="S13" s="8">
        <f>IFERROR(VLOOKUP($A13,#REF!,19,FALSE),)</f>
        <v>0</v>
      </c>
      <c r="T13" s="8">
        <f>IFERROR(VLOOKUP($A13,#REF!,20,FALSE),)</f>
        <v>0</v>
      </c>
      <c r="U13" s="8">
        <f>IFERROR(VLOOKUP($A13,#REF!,21,FALSE),)</f>
        <v>0</v>
      </c>
      <c r="V13" s="8">
        <f>IFERROR(VLOOKUP($A13,#REF!,22,FALSE),)</f>
        <v>0</v>
      </c>
      <c r="W13" s="8">
        <f>IFERROR(VLOOKUP($A13,#REF!,23,FALSE),)</f>
        <v>0</v>
      </c>
      <c r="X13" s="8">
        <f>IFERROR(VLOOKUP($A13,#REF!,24,FALSE),)</f>
        <v>0</v>
      </c>
      <c r="Y13" s="8">
        <f>IFERROR(VLOOKUP($A13,#REF!,25,FALSE),)</f>
        <v>0</v>
      </c>
      <c r="Z13" s="8">
        <f>IFERROR(VLOOKUP($A13,#REF!,26,FALSE),)</f>
        <v>0</v>
      </c>
      <c r="AA13" s="8">
        <f>IFERROR(VLOOKUP($A13,#REF!,27,FALSE),)</f>
        <v>0</v>
      </c>
      <c r="AB13" s="8">
        <f>IFERROR(VLOOKUP($A13,#REF!,28,FALSE),)</f>
        <v>0</v>
      </c>
    </row>
    <row r="14" spans="1:28" x14ac:dyDescent="0.2">
      <c r="A14" s="10"/>
    </row>
    <row r="17" spans="21:21" x14ac:dyDescent="0.2">
      <c r="U17" s="1"/>
    </row>
    <row r="18" spans="21:21" x14ac:dyDescent="0.2">
      <c r="U18" s="23"/>
    </row>
    <row r="19" spans="21:21" x14ac:dyDescent="0.2">
      <c r="U19" s="23"/>
    </row>
  </sheetData>
  <pageMargins left="0.7" right="0.7" top="0.75" bottom="0.75" header="0.3" footer="0.3"/>
  <pageSetup scale="87" orientation="landscape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6380F-23DE-42B7-922B-4E555533CA5E}">
  <sheetPr>
    <tabColor rgb="FFF37388"/>
    <pageSetUpPr fitToPage="1"/>
  </sheetPr>
  <dimension ref="A1:AB19"/>
  <sheetViews>
    <sheetView workbookViewId="0"/>
  </sheetViews>
  <sheetFormatPr defaultColWidth="9.14453125" defaultRowHeight="15" x14ac:dyDescent="0.2"/>
  <cols>
    <col min="1" max="5" width="8.47265625" customWidth="1"/>
    <col min="6" max="6" width="11.703125" bestFit="1" customWidth="1"/>
    <col min="7" max="7" width="16.6796875" bestFit="1" customWidth="1"/>
    <col min="8" max="8" width="12.23828125" bestFit="1" customWidth="1"/>
    <col min="9" max="11" width="10.22265625" customWidth="1"/>
    <col min="12" max="12" width="9.01171875" customWidth="1"/>
    <col min="13" max="15" width="10.22265625" customWidth="1"/>
    <col min="16" max="16" width="9.01171875" customWidth="1"/>
    <col min="17" max="17" width="9.68359375" customWidth="1"/>
    <col min="18" max="20" width="10.22265625" customWidth="1"/>
    <col min="21" max="21" width="9.68359375" customWidth="1"/>
    <col min="22" max="24" width="10.22265625" customWidth="1"/>
    <col min="25" max="25" width="9.01171875" customWidth="1"/>
    <col min="26" max="28" width="10.22265625" customWidth="1"/>
  </cols>
  <sheetData>
    <row r="1" spans="1:28" ht="19.5" thickBot="1" x14ac:dyDescent="0.3">
      <c r="A1" s="7">
        <f>E4</f>
        <v>0</v>
      </c>
      <c r="B1" s="6"/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0.35499999999999998</v>
      </c>
      <c r="C3" s="12"/>
      <c r="D3" s="14"/>
      <c r="E3" s="12"/>
      <c r="F3" s="12"/>
      <c r="G3" s="12"/>
      <c r="H3" s="11">
        <f>'Rain Totals'!H8</f>
        <v>0.08</v>
      </c>
      <c r="I3" s="11">
        <f>'Rain Totals'!I8</f>
        <v>0</v>
      </c>
      <c r="J3" s="11">
        <f>'Rain Totals'!J8</f>
        <v>7.0000000000000007E-2</v>
      </c>
      <c r="K3" s="11">
        <f>'Rain Totals'!K8</f>
        <v>0.16999999999999998</v>
      </c>
      <c r="L3" s="11">
        <f>'Rain Totals'!L8</f>
        <v>3.5000000000000003E-2</v>
      </c>
      <c r="M3" s="11">
        <f>'Rain Totals'!M8</f>
        <v>0</v>
      </c>
      <c r="N3" s="11">
        <f>'Rain Totals'!N8</f>
        <v>0</v>
      </c>
      <c r="O3" s="11">
        <f>'Rain Totals'!O8</f>
        <v>0</v>
      </c>
      <c r="P3" s="11">
        <f>'Rain Totals'!P8</f>
        <v>0</v>
      </c>
      <c r="Q3" s="11">
        <f>'Rain Totals'!Q8</f>
        <v>0</v>
      </c>
      <c r="R3" s="11">
        <f>'Rain Totals'!R8</f>
        <v>0</v>
      </c>
      <c r="S3" s="11">
        <f>'Rain Totals'!S8</f>
        <v>0</v>
      </c>
      <c r="T3" s="11">
        <f>'Rain Totals'!T8</f>
        <v>0</v>
      </c>
      <c r="U3" s="11">
        <f>'Rain Totals'!U8</f>
        <v>0</v>
      </c>
      <c r="V3" s="11">
        <f>'Rain Totals'!V8</f>
        <v>0</v>
      </c>
      <c r="W3" s="11">
        <f>'Rain Totals'!W8</f>
        <v>0</v>
      </c>
      <c r="X3" s="11">
        <f>'Rain Totals'!X8</f>
        <v>0</v>
      </c>
      <c r="Y3" s="11">
        <f>'Rain Totals'!Y8</f>
        <v>0</v>
      </c>
      <c r="Z3" s="11">
        <f>'Rain Totals'!Z8</f>
        <v>0</v>
      </c>
      <c r="AA3" s="11">
        <f>'Rain Totals'!AA8</f>
        <v>0</v>
      </c>
      <c r="AB3" s="11">
        <f>'Rain Totals'!AB8</f>
        <v>0</v>
      </c>
    </row>
    <row r="4" spans="1:28" x14ac:dyDescent="0.2">
      <c r="A4" s="8" t="str">
        <f>Data!A686</f>
        <v>.ET 68</v>
      </c>
      <c r="B4" s="9">
        <f>IFERROR(VLOOKUP($A4,#REF!,34,FALSE),)</f>
        <v>0</v>
      </c>
      <c r="C4" s="9">
        <f>IFERROR(VLOOKUP($A4,#REF!,2,FALSE),)</f>
        <v>0</v>
      </c>
      <c r="D4" s="9">
        <f>IFERROR(VLOOKUP($A4,#REF!,3,FALSE),)</f>
        <v>0</v>
      </c>
      <c r="E4" s="9">
        <f>IFERROR(VLOOKUP($A4,#REF!,4,FALSE),)</f>
        <v>0</v>
      </c>
      <c r="F4" s="9">
        <f>IFERROR(VLOOKUP($A4,#REF!,6,FALSE),)</f>
        <v>0</v>
      </c>
      <c r="G4" s="9">
        <f>IFERROR(VLOOKUP($A4,#REF!,7,FALSE),)</f>
        <v>0</v>
      </c>
      <c r="H4" s="8">
        <f>IFERROR(VLOOKUP($A4,#REF!,8,FALSE),)</f>
        <v>0</v>
      </c>
      <c r="I4" s="8">
        <f>IFERROR(VLOOKUP($A4,#REF!,9,FALSE),)</f>
        <v>0</v>
      </c>
      <c r="J4" s="8">
        <f>IFERROR(VLOOKUP($A4,#REF!,10,FALSE),)</f>
        <v>0</v>
      </c>
      <c r="K4" s="8">
        <f>IFERROR(VLOOKUP($A4,#REF!,11,FALSE),)</f>
        <v>0</v>
      </c>
      <c r="L4" s="8">
        <f>IFERROR(VLOOKUP($A4,#REF!,12,FALSE),)</f>
        <v>0</v>
      </c>
      <c r="M4" s="8">
        <f>IFERROR(VLOOKUP($A4,#REF!,13,FALSE),)</f>
        <v>0</v>
      </c>
      <c r="N4" s="8">
        <f>IFERROR(VLOOKUP($A4,#REF!,14,FALSE),)</f>
        <v>0</v>
      </c>
      <c r="O4" s="8">
        <f>IFERROR(VLOOKUP($A4,#REF!,15,FALSE),)</f>
        <v>0</v>
      </c>
      <c r="P4" s="8">
        <f>IFERROR(VLOOKUP($A4,#REF!,16,FALSE),)</f>
        <v>0</v>
      </c>
      <c r="Q4" s="8">
        <f>IFERROR(VLOOKUP($A4,#REF!,17,FALSE),)</f>
        <v>0</v>
      </c>
      <c r="R4" s="8">
        <f>IFERROR(VLOOKUP($A4,#REF!,18,FALSE),)</f>
        <v>0</v>
      </c>
      <c r="S4" s="8">
        <f>IFERROR(VLOOKUP($A4,#REF!,19,FALSE),)</f>
        <v>0</v>
      </c>
      <c r="T4" s="8">
        <f>IFERROR(VLOOKUP($A4,#REF!,20,FALSE),)</f>
        <v>0</v>
      </c>
      <c r="U4" s="8">
        <f>IFERROR(VLOOKUP($A4,#REF!,21,FALSE),)</f>
        <v>0</v>
      </c>
      <c r="V4" s="8">
        <f>IFERROR(VLOOKUP($A4,#REF!,22,FALSE),)</f>
        <v>0</v>
      </c>
      <c r="W4" s="8">
        <f>IFERROR(VLOOKUP($A4,#REF!,23,FALSE),)</f>
        <v>0</v>
      </c>
      <c r="X4" s="8">
        <f>IFERROR(VLOOKUP($A4,#REF!,24,FALSE),)</f>
        <v>0</v>
      </c>
      <c r="Y4" s="8">
        <f>IFERROR(VLOOKUP($A4,#REF!,25,FALSE),)</f>
        <v>0</v>
      </c>
      <c r="Z4" s="8">
        <f>IFERROR(VLOOKUP($A4,#REF!,26,FALSE),)</f>
        <v>0</v>
      </c>
      <c r="AA4" s="8">
        <f>IFERROR(VLOOKUP($A4,#REF!,27,FALSE),)</f>
        <v>0</v>
      </c>
      <c r="AB4" s="8">
        <f>IFERROR(VLOOKUP($A4,#REF!,28,FALSE),)</f>
        <v>0</v>
      </c>
    </row>
    <row r="5" spans="1:28" x14ac:dyDescent="0.2">
      <c r="A5" s="8">
        <f>Data!A687</f>
        <v>0</v>
      </c>
      <c r="B5" s="9">
        <f>IFERROR(VLOOKUP($A5,#REF!,34,FALSE),)</f>
        <v>0</v>
      </c>
      <c r="C5" s="9">
        <f>IFERROR(VLOOKUP($A5,#REF!,2,FALSE),)</f>
        <v>0</v>
      </c>
      <c r="D5" s="9">
        <f>IFERROR(VLOOKUP($A5,#REF!,3,FALSE),)</f>
        <v>0</v>
      </c>
      <c r="E5" s="9">
        <f>IFERROR(VLOOKUP($A5,#REF!,4,FALSE),)</f>
        <v>0</v>
      </c>
      <c r="F5" s="9">
        <f>IFERROR(VLOOKUP($A5,#REF!,6,FALSE),)</f>
        <v>0</v>
      </c>
      <c r="G5" s="9">
        <f>IFERROR(VLOOKUP($A5,#REF!,7,FALSE),)</f>
        <v>0</v>
      </c>
      <c r="H5" s="8">
        <f>IFERROR(VLOOKUP($A5,#REF!,8,FALSE),)</f>
        <v>0</v>
      </c>
      <c r="I5" s="8">
        <f>IFERROR(VLOOKUP($A5,#REF!,9,FALSE),)</f>
        <v>0</v>
      </c>
      <c r="J5" s="8">
        <f>IFERROR(VLOOKUP($A5,#REF!,10,FALSE),)</f>
        <v>0</v>
      </c>
      <c r="K5" s="8">
        <f>IFERROR(VLOOKUP($A5,#REF!,11,FALSE),)</f>
        <v>0</v>
      </c>
      <c r="L5" s="8">
        <f>IFERROR(VLOOKUP($A5,#REF!,12,FALSE),)</f>
        <v>0</v>
      </c>
      <c r="M5" s="8">
        <f>IFERROR(VLOOKUP($A5,#REF!,13,FALSE),)</f>
        <v>0</v>
      </c>
      <c r="N5" s="8">
        <f>IFERROR(VLOOKUP($A5,#REF!,14,FALSE),)</f>
        <v>0</v>
      </c>
      <c r="O5" s="8">
        <f>IFERROR(VLOOKUP($A5,#REF!,15,FALSE),)</f>
        <v>0</v>
      </c>
      <c r="P5" s="8">
        <f>IFERROR(VLOOKUP($A5,#REF!,16,FALSE),)</f>
        <v>0</v>
      </c>
      <c r="Q5" s="8">
        <f>IFERROR(VLOOKUP($A5,#REF!,17,FALSE),)</f>
        <v>0</v>
      </c>
      <c r="R5" s="8">
        <f>IFERROR(VLOOKUP($A5,#REF!,18,FALSE),)</f>
        <v>0</v>
      </c>
      <c r="S5" s="8">
        <f>IFERROR(VLOOKUP($A5,#REF!,19,FALSE),)</f>
        <v>0</v>
      </c>
      <c r="T5" s="8">
        <f>IFERROR(VLOOKUP($A5,#REF!,20,FALSE),)</f>
        <v>0</v>
      </c>
      <c r="U5" s="8">
        <f>IFERROR(VLOOKUP($A5,#REF!,21,FALSE),)</f>
        <v>0</v>
      </c>
      <c r="V5" s="8">
        <f>IFERROR(VLOOKUP($A5,#REF!,22,FALSE),)</f>
        <v>0</v>
      </c>
      <c r="W5" s="8">
        <f>IFERROR(VLOOKUP($A5,#REF!,23,FALSE),)</f>
        <v>0</v>
      </c>
      <c r="X5" s="8">
        <f>IFERROR(VLOOKUP($A5,#REF!,24,FALSE),)</f>
        <v>0</v>
      </c>
      <c r="Y5" s="8">
        <f>IFERROR(VLOOKUP($A5,#REF!,25,FALSE),)</f>
        <v>0</v>
      </c>
      <c r="Z5" s="8">
        <f>IFERROR(VLOOKUP($A5,#REF!,26,FALSE),)</f>
        <v>0</v>
      </c>
      <c r="AA5" s="8">
        <f>IFERROR(VLOOKUP($A5,#REF!,27,FALSE),)</f>
        <v>0</v>
      </c>
      <c r="AB5" s="8">
        <f>IFERROR(VLOOKUP($A5,#REF!,28,FALSE),)</f>
        <v>0</v>
      </c>
    </row>
    <row r="6" spans="1:28" x14ac:dyDescent="0.2">
      <c r="A6" s="8">
        <f>Data!A688</f>
        <v>0</v>
      </c>
      <c r="B6" s="9">
        <f>IFERROR(VLOOKUP($A6,#REF!,34,FALSE),)</f>
        <v>0</v>
      </c>
      <c r="C6" s="9">
        <f>IFERROR(VLOOKUP($A6,#REF!,2,FALSE),)</f>
        <v>0</v>
      </c>
      <c r="D6" s="9">
        <f>IFERROR(VLOOKUP($A6,#REF!,3,FALSE),)</f>
        <v>0</v>
      </c>
      <c r="E6" s="9">
        <f>IFERROR(VLOOKUP($A6,#REF!,4,FALSE),)</f>
        <v>0</v>
      </c>
      <c r="F6" s="9">
        <f>IFERROR(VLOOKUP($A6,#REF!,6,FALSE),)</f>
        <v>0</v>
      </c>
      <c r="G6" s="9">
        <f>IFERROR(VLOOKUP($A6,#REF!,7,FALSE),)</f>
        <v>0</v>
      </c>
      <c r="H6" s="8">
        <f>IFERROR(VLOOKUP($A6,#REF!,8,FALSE),)</f>
        <v>0</v>
      </c>
      <c r="I6" s="8">
        <f>IFERROR(VLOOKUP($A6,#REF!,9,FALSE),)</f>
        <v>0</v>
      </c>
      <c r="J6" s="8">
        <f>IFERROR(VLOOKUP($A6,#REF!,10,FALSE),)</f>
        <v>0</v>
      </c>
      <c r="K6" s="8">
        <f>IFERROR(VLOOKUP($A6,#REF!,11,FALSE),)</f>
        <v>0</v>
      </c>
      <c r="L6" s="8">
        <f>IFERROR(VLOOKUP($A6,#REF!,12,FALSE),)</f>
        <v>0</v>
      </c>
      <c r="M6" s="8">
        <f>IFERROR(VLOOKUP($A6,#REF!,13,FALSE),)</f>
        <v>0</v>
      </c>
      <c r="N6" s="8">
        <f>IFERROR(VLOOKUP($A6,#REF!,14,FALSE),)</f>
        <v>0</v>
      </c>
      <c r="O6" s="8">
        <f>IFERROR(VLOOKUP($A6,#REF!,15,FALSE),)</f>
        <v>0</v>
      </c>
      <c r="P6" s="8">
        <f>IFERROR(VLOOKUP($A6,#REF!,16,FALSE),)</f>
        <v>0</v>
      </c>
      <c r="Q6" s="8">
        <f>IFERROR(VLOOKUP($A6,#REF!,17,FALSE),)</f>
        <v>0</v>
      </c>
      <c r="R6" s="8">
        <f>IFERROR(VLOOKUP($A6,#REF!,18,FALSE),)</f>
        <v>0</v>
      </c>
      <c r="S6" s="8">
        <f>IFERROR(VLOOKUP($A6,#REF!,19,FALSE),)</f>
        <v>0</v>
      </c>
      <c r="T6" s="8">
        <f>IFERROR(VLOOKUP($A6,#REF!,20,FALSE),)</f>
        <v>0</v>
      </c>
      <c r="U6" s="8">
        <f>IFERROR(VLOOKUP($A6,#REF!,21,FALSE),)</f>
        <v>0</v>
      </c>
      <c r="V6" s="8">
        <f>IFERROR(VLOOKUP($A6,#REF!,22,FALSE),)</f>
        <v>0</v>
      </c>
      <c r="W6" s="8">
        <f>IFERROR(VLOOKUP($A6,#REF!,23,FALSE),)</f>
        <v>0</v>
      </c>
      <c r="X6" s="8">
        <f>IFERROR(VLOOKUP($A6,#REF!,24,FALSE),)</f>
        <v>0</v>
      </c>
      <c r="Y6" s="8">
        <f>IFERROR(VLOOKUP($A6,#REF!,25,FALSE),)</f>
        <v>0</v>
      </c>
      <c r="Z6" s="8">
        <f>IFERROR(VLOOKUP($A6,#REF!,26,FALSE),)</f>
        <v>0</v>
      </c>
      <c r="AA6" s="8">
        <f>IFERROR(VLOOKUP($A6,#REF!,27,FALSE),)</f>
        <v>0</v>
      </c>
      <c r="AB6" s="8">
        <f>IFERROR(VLOOKUP($A6,#REF!,28,FALSE),)</f>
        <v>0</v>
      </c>
    </row>
    <row r="7" spans="1:28" x14ac:dyDescent="0.2">
      <c r="A7" s="8">
        <f>Data!A689</f>
        <v>0</v>
      </c>
      <c r="B7" s="9">
        <f>IFERROR(VLOOKUP($A7,#REF!,34,FALSE),)</f>
        <v>0</v>
      </c>
      <c r="C7" s="9">
        <f>IFERROR(VLOOKUP($A7,#REF!,2,FALSE),)</f>
        <v>0</v>
      </c>
      <c r="D7" s="9">
        <f>IFERROR(VLOOKUP($A7,#REF!,3,FALSE),)</f>
        <v>0</v>
      </c>
      <c r="E7" s="9">
        <f>IFERROR(VLOOKUP($A7,#REF!,4,FALSE),)</f>
        <v>0</v>
      </c>
      <c r="F7" s="9">
        <f>IFERROR(VLOOKUP($A7,#REF!,6,FALSE),)</f>
        <v>0</v>
      </c>
      <c r="G7" s="9">
        <f>IFERROR(VLOOKUP($A7,#REF!,7,FALSE),)</f>
        <v>0</v>
      </c>
      <c r="H7" s="8">
        <f>IFERROR(VLOOKUP($A7,#REF!,8,FALSE),)</f>
        <v>0</v>
      </c>
      <c r="I7" s="8">
        <f>IFERROR(VLOOKUP($A7,#REF!,9,FALSE),)</f>
        <v>0</v>
      </c>
      <c r="J7" s="8">
        <f>IFERROR(VLOOKUP($A7,#REF!,10,FALSE),)</f>
        <v>0</v>
      </c>
      <c r="K7" s="8">
        <f>IFERROR(VLOOKUP($A7,#REF!,11,FALSE),)</f>
        <v>0</v>
      </c>
      <c r="L7" s="8">
        <f>IFERROR(VLOOKUP($A7,#REF!,12,FALSE),)</f>
        <v>0</v>
      </c>
      <c r="M7" s="8">
        <f>IFERROR(VLOOKUP($A7,#REF!,13,FALSE),)</f>
        <v>0</v>
      </c>
      <c r="N7" s="8">
        <f>IFERROR(VLOOKUP($A7,#REF!,14,FALSE),)</f>
        <v>0</v>
      </c>
      <c r="O7" s="8">
        <f>IFERROR(VLOOKUP($A7,#REF!,15,FALSE),)</f>
        <v>0</v>
      </c>
      <c r="P7" s="8">
        <f>IFERROR(VLOOKUP($A7,#REF!,16,FALSE),)</f>
        <v>0</v>
      </c>
      <c r="Q7" s="8">
        <f>IFERROR(VLOOKUP($A7,#REF!,17,FALSE),)</f>
        <v>0</v>
      </c>
      <c r="R7" s="8">
        <f>IFERROR(VLOOKUP($A7,#REF!,18,FALSE),)</f>
        <v>0</v>
      </c>
      <c r="S7" s="8">
        <f>IFERROR(VLOOKUP($A7,#REF!,19,FALSE),)</f>
        <v>0</v>
      </c>
      <c r="T7" s="8">
        <f>IFERROR(VLOOKUP($A7,#REF!,20,FALSE),)</f>
        <v>0</v>
      </c>
      <c r="U7" s="8">
        <f>IFERROR(VLOOKUP($A7,#REF!,21,FALSE),)</f>
        <v>0</v>
      </c>
      <c r="V7" s="8">
        <f>IFERROR(VLOOKUP($A7,#REF!,22,FALSE),)</f>
        <v>0</v>
      </c>
      <c r="W7" s="8">
        <f>IFERROR(VLOOKUP($A7,#REF!,23,FALSE),)</f>
        <v>0</v>
      </c>
      <c r="X7" s="8">
        <f>IFERROR(VLOOKUP($A7,#REF!,24,FALSE),)</f>
        <v>0</v>
      </c>
      <c r="Y7" s="8">
        <f>IFERROR(VLOOKUP($A7,#REF!,25,FALSE),)</f>
        <v>0</v>
      </c>
      <c r="Z7" s="8">
        <f>IFERROR(VLOOKUP($A7,#REF!,26,FALSE),)</f>
        <v>0</v>
      </c>
      <c r="AA7" s="8">
        <f>IFERROR(VLOOKUP($A7,#REF!,27,FALSE),)</f>
        <v>0</v>
      </c>
      <c r="AB7" s="8">
        <f>IFERROR(VLOOKUP($A7,#REF!,28,FALSE),)</f>
        <v>0</v>
      </c>
    </row>
    <row r="8" spans="1:28" x14ac:dyDescent="0.2">
      <c r="A8" s="8">
        <f>Data!A690</f>
        <v>0</v>
      </c>
      <c r="B8" s="9">
        <f>IFERROR(VLOOKUP($A8,#REF!,34,FALSE),)</f>
        <v>0</v>
      </c>
      <c r="C8" s="9">
        <f>IFERROR(VLOOKUP($A8,#REF!,2,FALSE),)</f>
        <v>0</v>
      </c>
      <c r="D8" s="9">
        <f>IFERROR(VLOOKUP($A8,#REF!,3,FALSE),)</f>
        <v>0</v>
      </c>
      <c r="E8" s="9">
        <f>IFERROR(VLOOKUP($A8,#REF!,4,FALSE),)</f>
        <v>0</v>
      </c>
      <c r="F8" s="9">
        <f>IFERROR(VLOOKUP($A8,#REF!,6,FALSE),)</f>
        <v>0</v>
      </c>
      <c r="G8" s="9">
        <f>IFERROR(VLOOKUP($A8,#REF!,7,FALSE),)</f>
        <v>0</v>
      </c>
      <c r="H8" s="8">
        <f>IFERROR(VLOOKUP($A8,#REF!,8,FALSE),)</f>
        <v>0</v>
      </c>
      <c r="I8" s="8">
        <f>IFERROR(VLOOKUP($A8,#REF!,9,FALSE),)</f>
        <v>0</v>
      </c>
      <c r="J8" s="8">
        <f>IFERROR(VLOOKUP($A8,#REF!,10,FALSE),)</f>
        <v>0</v>
      </c>
      <c r="K8" s="8">
        <f>IFERROR(VLOOKUP($A8,#REF!,11,FALSE),)</f>
        <v>0</v>
      </c>
      <c r="L8" s="8">
        <f>IFERROR(VLOOKUP($A8,#REF!,12,FALSE),)</f>
        <v>0</v>
      </c>
      <c r="M8" s="8">
        <f>IFERROR(VLOOKUP($A8,#REF!,13,FALSE),)</f>
        <v>0</v>
      </c>
      <c r="N8" s="8">
        <f>IFERROR(VLOOKUP($A8,#REF!,14,FALSE),)</f>
        <v>0</v>
      </c>
      <c r="O8" s="8">
        <f>IFERROR(VLOOKUP($A8,#REF!,15,FALSE),)</f>
        <v>0</v>
      </c>
      <c r="P8" s="8">
        <f>IFERROR(VLOOKUP($A8,#REF!,16,FALSE),)</f>
        <v>0</v>
      </c>
      <c r="Q8" s="8">
        <f>IFERROR(VLOOKUP($A8,#REF!,17,FALSE),)</f>
        <v>0</v>
      </c>
      <c r="R8" s="8">
        <f>IFERROR(VLOOKUP($A8,#REF!,18,FALSE),)</f>
        <v>0</v>
      </c>
      <c r="S8" s="8">
        <f>IFERROR(VLOOKUP($A8,#REF!,19,FALSE),)</f>
        <v>0</v>
      </c>
      <c r="T8" s="8">
        <f>IFERROR(VLOOKUP($A8,#REF!,20,FALSE),)</f>
        <v>0</v>
      </c>
      <c r="U8" s="8">
        <f>IFERROR(VLOOKUP($A8,#REF!,21,FALSE),)</f>
        <v>0</v>
      </c>
      <c r="V8" s="8">
        <f>IFERROR(VLOOKUP($A8,#REF!,22,FALSE),)</f>
        <v>0</v>
      </c>
      <c r="W8" s="8">
        <f>IFERROR(VLOOKUP($A8,#REF!,23,FALSE),)</f>
        <v>0</v>
      </c>
      <c r="X8" s="8">
        <f>IFERROR(VLOOKUP($A8,#REF!,24,FALSE),)</f>
        <v>0</v>
      </c>
      <c r="Y8" s="8">
        <f>IFERROR(VLOOKUP($A8,#REF!,25,FALSE),)</f>
        <v>0</v>
      </c>
      <c r="Z8" s="8">
        <f>IFERROR(VLOOKUP($A8,#REF!,26,FALSE),)</f>
        <v>0</v>
      </c>
      <c r="AA8" s="8">
        <f>IFERROR(VLOOKUP($A8,#REF!,27,FALSE),)</f>
        <v>0</v>
      </c>
      <c r="AB8" s="8">
        <f>IFERROR(VLOOKUP($A8,#REF!,28,FALSE),)</f>
        <v>0</v>
      </c>
    </row>
    <row r="9" spans="1:28" x14ac:dyDescent="0.2">
      <c r="A9" s="8">
        <f>Data!A691</f>
        <v>0</v>
      </c>
      <c r="B9" s="9">
        <f>IFERROR(VLOOKUP($A9,#REF!,34,FALSE),)</f>
        <v>0</v>
      </c>
      <c r="C9" s="9">
        <f>IFERROR(VLOOKUP($A9,#REF!,2,FALSE),)</f>
        <v>0</v>
      </c>
      <c r="D9" s="9">
        <f>IFERROR(VLOOKUP($A9,#REF!,3,FALSE),)</f>
        <v>0</v>
      </c>
      <c r="E9" s="9">
        <f>IFERROR(VLOOKUP($A9,#REF!,4,FALSE),)</f>
        <v>0</v>
      </c>
      <c r="F9" s="9">
        <f>IFERROR(VLOOKUP($A9,#REF!,6,FALSE),)</f>
        <v>0</v>
      </c>
      <c r="G9" s="9">
        <f>IFERROR(VLOOKUP($A9,#REF!,7,FALSE),)</f>
        <v>0</v>
      </c>
      <c r="H9" s="8">
        <f>IFERROR(VLOOKUP($A9,#REF!,8,FALSE),)</f>
        <v>0</v>
      </c>
      <c r="I9" s="8">
        <f>IFERROR(VLOOKUP($A9,#REF!,9,FALSE),)</f>
        <v>0</v>
      </c>
      <c r="J9" s="8">
        <f>IFERROR(VLOOKUP($A9,#REF!,10,FALSE),)</f>
        <v>0</v>
      </c>
      <c r="K9" s="8">
        <f>IFERROR(VLOOKUP($A9,#REF!,11,FALSE),)</f>
        <v>0</v>
      </c>
      <c r="L9" s="8">
        <f>IFERROR(VLOOKUP($A9,#REF!,12,FALSE),)</f>
        <v>0</v>
      </c>
      <c r="M9" s="8">
        <f>IFERROR(VLOOKUP($A9,#REF!,13,FALSE),)</f>
        <v>0</v>
      </c>
      <c r="N9" s="8">
        <f>IFERROR(VLOOKUP($A9,#REF!,14,FALSE),)</f>
        <v>0</v>
      </c>
      <c r="O9" s="8">
        <f>IFERROR(VLOOKUP($A9,#REF!,15,FALSE),)</f>
        <v>0</v>
      </c>
      <c r="P9" s="8">
        <f>IFERROR(VLOOKUP($A9,#REF!,16,FALSE),)</f>
        <v>0</v>
      </c>
      <c r="Q9" s="8">
        <f>IFERROR(VLOOKUP($A9,#REF!,17,FALSE),)</f>
        <v>0</v>
      </c>
      <c r="R9" s="8">
        <f>IFERROR(VLOOKUP($A9,#REF!,18,FALSE),)</f>
        <v>0</v>
      </c>
      <c r="S9" s="8">
        <f>IFERROR(VLOOKUP($A9,#REF!,19,FALSE),)</f>
        <v>0</v>
      </c>
      <c r="T9" s="8">
        <f>IFERROR(VLOOKUP($A9,#REF!,20,FALSE),)</f>
        <v>0</v>
      </c>
      <c r="U9" s="8">
        <f>IFERROR(VLOOKUP($A9,#REF!,21,FALSE),)</f>
        <v>0</v>
      </c>
      <c r="V9" s="8">
        <f>IFERROR(VLOOKUP($A9,#REF!,22,FALSE),)</f>
        <v>0</v>
      </c>
      <c r="W9" s="8">
        <f>IFERROR(VLOOKUP($A9,#REF!,23,FALSE),)</f>
        <v>0</v>
      </c>
      <c r="X9" s="8">
        <f>IFERROR(VLOOKUP($A9,#REF!,24,FALSE),)</f>
        <v>0</v>
      </c>
      <c r="Y9" s="8">
        <f>IFERROR(VLOOKUP($A9,#REF!,25,FALSE),)</f>
        <v>0</v>
      </c>
      <c r="Z9" s="8">
        <f>IFERROR(VLOOKUP($A9,#REF!,26,FALSE),)</f>
        <v>0</v>
      </c>
      <c r="AA9" s="8">
        <f>IFERROR(VLOOKUP($A9,#REF!,27,FALSE),)</f>
        <v>0</v>
      </c>
      <c r="AB9" s="8">
        <f>IFERROR(VLOOKUP($A9,#REF!,28,FALSE),)</f>
        <v>0</v>
      </c>
    </row>
    <row r="10" spans="1:28" x14ac:dyDescent="0.2">
      <c r="A10" s="8">
        <f>Data!A692</f>
        <v>0</v>
      </c>
      <c r="B10" s="9">
        <f>IFERROR(VLOOKUP($A10,#REF!,34,FALSE),)</f>
        <v>0</v>
      </c>
      <c r="C10" s="9">
        <f>IFERROR(VLOOKUP($A10,#REF!,2,FALSE),)</f>
        <v>0</v>
      </c>
      <c r="D10" s="9">
        <f>IFERROR(VLOOKUP($A10,#REF!,3,FALSE),)</f>
        <v>0</v>
      </c>
      <c r="E10" s="9">
        <f>IFERROR(VLOOKUP($A10,#REF!,4,FALSE),)</f>
        <v>0</v>
      </c>
      <c r="F10" s="9">
        <f>IFERROR(VLOOKUP($A10,#REF!,6,FALSE),)</f>
        <v>0</v>
      </c>
      <c r="G10" s="9">
        <f>IFERROR(VLOOKUP($A10,#REF!,7,FALSE),)</f>
        <v>0</v>
      </c>
      <c r="H10" s="8">
        <f>IFERROR(VLOOKUP($A10,#REF!,8,FALSE),)</f>
        <v>0</v>
      </c>
      <c r="I10" s="8">
        <f>IFERROR(VLOOKUP($A10,#REF!,9,FALSE),)</f>
        <v>0</v>
      </c>
      <c r="J10" s="8">
        <f>IFERROR(VLOOKUP($A10,#REF!,10,FALSE),)</f>
        <v>0</v>
      </c>
      <c r="K10" s="8">
        <f>IFERROR(VLOOKUP($A10,#REF!,11,FALSE),)</f>
        <v>0</v>
      </c>
      <c r="L10" s="8">
        <f>IFERROR(VLOOKUP($A10,#REF!,12,FALSE),)</f>
        <v>0</v>
      </c>
      <c r="M10" s="8">
        <f>IFERROR(VLOOKUP($A10,#REF!,13,FALSE),)</f>
        <v>0</v>
      </c>
      <c r="N10" s="8">
        <f>IFERROR(VLOOKUP($A10,#REF!,14,FALSE),)</f>
        <v>0</v>
      </c>
      <c r="O10" s="8">
        <f>IFERROR(VLOOKUP($A10,#REF!,15,FALSE),)</f>
        <v>0</v>
      </c>
      <c r="P10" s="8">
        <f>IFERROR(VLOOKUP($A10,#REF!,16,FALSE),)</f>
        <v>0</v>
      </c>
      <c r="Q10" s="8">
        <f>IFERROR(VLOOKUP($A10,#REF!,17,FALSE),)</f>
        <v>0</v>
      </c>
      <c r="R10" s="8">
        <f>IFERROR(VLOOKUP($A10,#REF!,18,FALSE),)</f>
        <v>0</v>
      </c>
      <c r="S10" s="8">
        <f>IFERROR(VLOOKUP($A10,#REF!,19,FALSE),)</f>
        <v>0</v>
      </c>
      <c r="T10" s="8">
        <f>IFERROR(VLOOKUP($A10,#REF!,20,FALSE),)</f>
        <v>0</v>
      </c>
      <c r="U10" s="8">
        <f>IFERROR(VLOOKUP($A10,#REF!,21,FALSE),)</f>
        <v>0</v>
      </c>
      <c r="V10" s="8">
        <f>IFERROR(VLOOKUP($A10,#REF!,22,FALSE),)</f>
        <v>0</v>
      </c>
      <c r="W10" s="8">
        <f>IFERROR(VLOOKUP($A10,#REF!,23,FALSE),)</f>
        <v>0</v>
      </c>
      <c r="X10" s="8">
        <f>IFERROR(VLOOKUP($A10,#REF!,24,FALSE),)</f>
        <v>0</v>
      </c>
      <c r="Y10" s="8">
        <f>IFERROR(VLOOKUP($A10,#REF!,25,FALSE),)</f>
        <v>0</v>
      </c>
      <c r="Z10" s="8">
        <f>IFERROR(VLOOKUP($A10,#REF!,26,FALSE),)</f>
        <v>0</v>
      </c>
      <c r="AA10" s="8">
        <f>IFERROR(VLOOKUP($A10,#REF!,27,FALSE),)</f>
        <v>0</v>
      </c>
      <c r="AB10" s="8">
        <f>IFERROR(VLOOKUP($A10,#REF!,28,FALSE),)</f>
        <v>0</v>
      </c>
    </row>
    <row r="11" spans="1:28" x14ac:dyDescent="0.2">
      <c r="A11" s="8">
        <f>Data!A693</f>
        <v>0</v>
      </c>
      <c r="B11" s="9">
        <f>IFERROR(VLOOKUP($A11,#REF!,34,FALSE),)</f>
        <v>0</v>
      </c>
      <c r="C11" s="9">
        <f>IFERROR(VLOOKUP($A11,#REF!,2,FALSE),)</f>
        <v>0</v>
      </c>
      <c r="D11" s="9">
        <f>IFERROR(VLOOKUP($A11,#REF!,3,FALSE),)</f>
        <v>0</v>
      </c>
      <c r="E11" s="9">
        <f>IFERROR(VLOOKUP($A11,#REF!,4,FALSE),)</f>
        <v>0</v>
      </c>
      <c r="F11" s="9">
        <f>IFERROR(VLOOKUP($A11,#REF!,6,FALSE),)</f>
        <v>0</v>
      </c>
      <c r="G11" s="9">
        <f>IFERROR(VLOOKUP($A11,#REF!,7,FALSE),)</f>
        <v>0</v>
      </c>
      <c r="H11" s="8">
        <f>IFERROR(VLOOKUP($A11,#REF!,8,FALSE),)</f>
        <v>0</v>
      </c>
      <c r="I11" s="8">
        <f>IFERROR(VLOOKUP($A11,#REF!,9,FALSE),)</f>
        <v>0</v>
      </c>
      <c r="J11" s="8">
        <f>IFERROR(VLOOKUP($A11,#REF!,10,FALSE),)</f>
        <v>0</v>
      </c>
      <c r="K11" s="8">
        <f>IFERROR(VLOOKUP($A11,#REF!,11,FALSE),)</f>
        <v>0</v>
      </c>
      <c r="L11" s="8">
        <f>IFERROR(VLOOKUP($A11,#REF!,12,FALSE),)</f>
        <v>0</v>
      </c>
      <c r="M11" s="8">
        <f>IFERROR(VLOOKUP($A11,#REF!,13,FALSE),)</f>
        <v>0</v>
      </c>
      <c r="N11" s="8">
        <f>IFERROR(VLOOKUP($A11,#REF!,14,FALSE),)</f>
        <v>0</v>
      </c>
      <c r="O11" s="8">
        <f>IFERROR(VLOOKUP($A11,#REF!,15,FALSE),)</f>
        <v>0</v>
      </c>
      <c r="P11" s="8">
        <f>IFERROR(VLOOKUP($A11,#REF!,16,FALSE),)</f>
        <v>0</v>
      </c>
      <c r="Q11" s="8">
        <f>IFERROR(VLOOKUP($A11,#REF!,17,FALSE),)</f>
        <v>0</v>
      </c>
      <c r="R11" s="8">
        <f>IFERROR(VLOOKUP($A11,#REF!,18,FALSE),)</f>
        <v>0</v>
      </c>
      <c r="S11" s="8">
        <f>IFERROR(VLOOKUP($A11,#REF!,19,FALSE),)</f>
        <v>0</v>
      </c>
      <c r="T11" s="8">
        <f>IFERROR(VLOOKUP($A11,#REF!,20,FALSE),)</f>
        <v>0</v>
      </c>
      <c r="U11" s="8">
        <f>IFERROR(VLOOKUP($A11,#REF!,21,FALSE),)</f>
        <v>0</v>
      </c>
      <c r="V11" s="8">
        <f>IFERROR(VLOOKUP($A11,#REF!,22,FALSE),)</f>
        <v>0</v>
      </c>
      <c r="W11" s="8">
        <f>IFERROR(VLOOKUP($A11,#REF!,23,FALSE),)</f>
        <v>0</v>
      </c>
      <c r="X11" s="8">
        <f>IFERROR(VLOOKUP($A11,#REF!,24,FALSE),)</f>
        <v>0</v>
      </c>
      <c r="Y11" s="8">
        <f>IFERROR(VLOOKUP($A11,#REF!,25,FALSE),)</f>
        <v>0</v>
      </c>
      <c r="Z11" s="8">
        <f>IFERROR(VLOOKUP($A11,#REF!,26,FALSE),)</f>
        <v>0</v>
      </c>
      <c r="AA11" s="8">
        <f>IFERROR(VLOOKUP($A11,#REF!,27,FALSE),)</f>
        <v>0</v>
      </c>
      <c r="AB11" s="8">
        <f>IFERROR(VLOOKUP($A11,#REF!,28,FALSE),)</f>
        <v>0</v>
      </c>
    </row>
    <row r="12" spans="1:28" x14ac:dyDescent="0.2">
      <c r="A12" s="8">
        <f>Data!A694</f>
        <v>0</v>
      </c>
      <c r="B12" s="9">
        <f>IFERROR(VLOOKUP($A12,#REF!,34,FALSE),)</f>
        <v>0</v>
      </c>
      <c r="C12" s="9">
        <f>IFERROR(VLOOKUP($A12,#REF!,2,FALSE),)</f>
        <v>0</v>
      </c>
      <c r="D12" s="9">
        <f>IFERROR(VLOOKUP($A12,#REF!,3,FALSE),)</f>
        <v>0</v>
      </c>
      <c r="E12" s="9">
        <f>IFERROR(VLOOKUP($A12,#REF!,4,FALSE),)</f>
        <v>0</v>
      </c>
      <c r="F12" s="9">
        <f>IFERROR(VLOOKUP($A12,#REF!,6,FALSE),)</f>
        <v>0</v>
      </c>
      <c r="G12" s="9">
        <f>IFERROR(VLOOKUP($A12,#REF!,7,FALSE),)</f>
        <v>0</v>
      </c>
      <c r="H12" s="8">
        <f>IFERROR(VLOOKUP($A12,#REF!,8,FALSE),)</f>
        <v>0</v>
      </c>
      <c r="I12" s="8">
        <f>IFERROR(VLOOKUP($A12,#REF!,9,FALSE),)</f>
        <v>0</v>
      </c>
      <c r="J12" s="8">
        <f>IFERROR(VLOOKUP($A12,#REF!,10,FALSE),)</f>
        <v>0</v>
      </c>
      <c r="K12" s="8">
        <f>IFERROR(VLOOKUP($A12,#REF!,11,FALSE),)</f>
        <v>0</v>
      </c>
      <c r="L12" s="8">
        <f>IFERROR(VLOOKUP($A12,#REF!,12,FALSE),)</f>
        <v>0</v>
      </c>
      <c r="M12" s="8">
        <f>IFERROR(VLOOKUP($A12,#REF!,13,FALSE),)</f>
        <v>0</v>
      </c>
      <c r="N12" s="8">
        <f>IFERROR(VLOOKUP($A12,#REF!,14,FALSE),)</f>
        <v>0</v>
      </c>
      <c r="O12" s="8">
        <f>IFERROR(VLOOKUP($A12,#REF!,15,FALSE),)</f>
        <v>0</v>
      </c>
      <c r="P12" s="8">
        <f>IFERROR(VLOOKUP($A12,#REF!,16,FALSE),)</f>
        <v>0</v>
      </c>
      <c r="Q12" s="8">
        <f>IFERROR(VLOOKUP($A12,#REF!,17,FALSE),)</f>
        <v>0</v>
      </c>
      <c r="R12" s="8">
        <f>IFERROR(VLOOKUP($A12,#REF!,18,FALSE),)</f>
        <v>0</v>
      </c>
      <c r="S12" s="8">
        <f>IFERROR(VLOOKUP($A12,#REF!,19,FALSE),)</f>
        <v>0</v>
      </c>
      <c r="T12" s="8">
        <f>IFERROR(VLOOKUP($A12,#REF!,20,FALSE),)</f>
        <v>0</v>
      </c>
      <c r="U12" s="8">
        <f>IFERROR(VLOOKUP($A12,#REF!,21,FALSE),)</f>
        <v>0</v>
      </c>
      <c r="V12" s="8">
        <f>IFERROR(VLOOKUP($A12,#REF!,22,FALSE),)</f>
        <v>0</v>
      </c>
      <c r="W12" s="8">
        <f>IFERROR(VLOOKUP($A12,#REF!,23,FALSE),)</f>
        <v>0</v>
      </c>
      <c r="X12" s="8">
        <f>IFERROR(VLOOKUP($A12,#REF!,24,FALSE),)</f>
        <v>0</v>
      </c>
      <c r="Y12" s="8">
        <f>IFERROR(VLOOKUP($A12,#REF!,25,FALSE),)</f>
        <v>0</v>
      </c>
      <c r="Z12" s="8">
        <f>IFERROR(VLOOKUP($A12,#REF!,26,FALSE),)</f>
        <v>0</v>
      </c>
      <c r="AA12" s="8">
        <f>IFERROR(VLOOKUP($A12,#REF!,27,FALSE),)</f>
        <v>0</v>
      </c>
      <c r="AB12" s="8">
        <f>IFERROR(VLOOKUP($A12,#REF!,28,FALSE),)</f>
        <v>0</v>
      </c>
    </row>
    <row r="13" spans="1:28" x14ac:dyDescent="0.2">
      <c r="A13" s="8">
        <f>Data!A695</f>
        <v>0</v>
      </c>
      <c r="B13" s="9">
        <f>IFERROR(VLOOKUP($A13,#REF!,34,FALSE),)</f>
        <v>0</v>
      </c>
      <c r="C13" s="9">
        <f>IFERROR(VLOOKUP($A13,#REF!,2,FALSE),)</f>
        <v>0</v>
      </c>
      <c r="D13" s="9">
        <f>IFERROR(VLOOKUP($A13,#REF!,3,FALSE),)</f>
        <v>0</v>
      </c>
      <c r="E13" s="9">
        <f>IFERROR(VLOOKUP($A13,#REF!,4,FALSE),)</f>
        <v>0</v>
      </c>
      <c r="F13" s="9">
        <f>IFERROR(VLOOKUP($A13,#REF!,6,FALSE),)</f>
        <v>0</v>
      </c>
      <c r="G13" s="9">
        <f>IFERROR(VLOOKUP($A13,#REF!,7,FALSE),)</f>
        <v>0</v>
      </c>
      <c r="H13" s="8">
        <f>IFERROR(VLOOKUP($A13,#REF!,8,FALSE),)</f>
        <v>0</v>
      </c>
      <c r="I13" s="8">
        <f>IFERROR(VLOOKUP($A13,#REF!,9,FALSE),)</f>
        <v>0</v>
      </c>
      <c r="J13" s="8">
        <f>IFERROR(VLOOKUP($A13,#REF!,10,FALSE),)</f>
        <v>0</v>
      </c>
      <c r="K13" s="8">
        <f>IFERROR(VLOOKUP($A13,#REF!,11,FALSE),)</f>
        <v>0</v>
      </c>
      <c r="L13" s="8">
        <f>IFERROR(VLOOKUP($A13,#REF!,12,FALSE),)</f>
        <v>0</v>
      </c>
      <c r="M13" s="8">
        <f>IFERROR(VLOOKUP($A13,#REF!,13,FALSE),)</f>
        <v>0</v>
      </c>
      <c r="N13" s="8">
        <f>IFERROR(VLOOKUP($A13,#REF!,14,FALSE),)</f>
        <v>0</v>
      </c>
      <c r="O13" s="8">
        <f>IFERROR(VLOOKUP($A13,#REF!,15,FALSE),)</f>
        <v>0</v>
      </c>
      <c r="P13" s="8">
        <f>IFERROR(VLOOKUP($A13,#REF!,16,FALSE),)</f>
        <v>0</v>
      </c>
      <c r="Q13" s="8">
        <f>IFERROR(VLOOKUP($A13,#REF!,17,FALSE),)</f>
        <v>0</v>
      </c>
      <c r="R13" s="8">
        <f>IFERROR(VLOOKUP($A13,#REF!,18,FALSE),)</f>
        <v>0</v>
      </c>
      <c r="S13" s="8">
        <f>IFERROR(VLOOKUP($A13,#REF!,19,FALSE),)</f>
        <v>0</v>
      </c>
      <c r="T13" s="8">
        <f>IFERROR(VLOOKUP($A13,#REF!,20,FALSE),)</f>
        <v>0</v>
      </c>
      <c r="U13" s="8">
        <f>IFERROR(VLOOKUP($A13,#REF!,21,FALSE),)</f>
        <v>0</v>
      </c>
      <c r="V13" s="8">
        <f>IFERROR(VLOOKUP($A13,#REF!,22,FALSE),)</f>
        <v>0</v>
      </c>
      <c r="W13" s="8">
        <f>IFERROR(VLOOKUP($A13,#REF!,23,FALSE),)</f>
        <v>0</v>
      </c>
      <c r="X13" s="8">
        <f>IFERROR(VLOOKUP($A13,#REF!,24,FALSE),)</f>
        <v>0</v>
      </c>
      <c r="Y13" s="8">
        <f>IFERROR(VLOOKUP($A13,#REF!,25,FALSE),)</f>
        <v>0</v>
      </c>
      <c r="Z13" s="8">
        <f>IFERROR(VLOOKUP($A13,#REF!,26,FALSE),)</f>
        <v>0</v>
      </c>
      <c r="AA13" s="8">
        <f>IFERROR(VLOOKUP($A13,#REF!,27,FALSE),)</f>
        <v>0</v>
      </c>
      <c r="AB13" s="8">
        <f>IFERROR(VLOOKUP($A13,#REF!,28,FALSE),)</f>
        <v>0</v>
      </c>
    </row>
    <row r="14" spans="1:28" x14ac:dyDescent="0.2">
      <c r="A14" s="10"/>
    </row>
    <row r="17" spans="21:21" x14ac:dyDescent="0.2">
      <c r="U17" s="1"/>
    </row>
    <row r="18" spans="21:21" x14ac:dyDescent="0.2">
      <c r="U18" s="23"/>
    </row>
    <row r="19" spans="21:21" x14ac:dyDescent="0.2">
      <c r="U19" s="23"/>
    </row>
  </sheetData>
  <pageMargins left="0.7" right="0.7" top="0.75" bottom="0.75" header="0.3" footer="0.3"/>
  <pageSetup scale="87" orientation="landscape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6F4C6-D97E-440A-93BE-9848EE6B9E4A}">
  <sheetPr>
    <tabColor rgb="FFF37388"/>
    <pageSetUpPr fitToPage="1"/>
  </sheetPr>
  <dimension ref="A1:AB19"/>
  <sheetViews>
    <sheetView workbookViewId="0"/>
  </sheetViews>
  <sheetFormatPr defaultColWidth="9.14453125" defaultRowHeight="15" x14ac:dyDescent="0.2"/>
  <cols>
    <col min="1" max="5" width="8.47265625" customWidth="1"/>
    <col min="6" max="6" width="11.703125" bestFit="1" customWidth="1"/>
    <col min="7" max="7" width="16.6796875" bestFit="1" customWidth="1"/>
    <col min="8" max="8" width="12.23828125" bestFit="1" customWidth="1"/>
    <col min="9" max="11" width="10.22265625" customWidth="1"/>
    <col min="12" max="12" width="9.01171875" customWidth="1"/>
    <col min="13" max="15" width="10.22265625" customWidth="1"/>
    <col min="16" max="16" width="9.01171875" customWidth="1"/>
    <col min="17" max="17" width="9.68359375" customWidth="1"/>
    <col min="18" max="20" width="10.22265625" customWidth="1"/>
    <col min="21" max="21" width="9.68359375" customWidth="1"/>
    <col min="22" max="24" width="10.22265625" customWidth="1"/>
    <col min="25" max="25" width="9.01171875" customWidth="1"/>
    <col min="26" max="28" width="10.22265625" customWidth="1"/>
  </cols>
  <sheetData>
    <row r="1" spans="1:28" ht="19.5" thickBot="1" x14ac:dyDescent="0.3">
      <c r="A1" s="7">
        <f>E4</f>
        <v>0</v>
      </c>
      <c r="B1" s="6"/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0.35499999999999998</v>
      </c>
      <c r="C3" s="12"/>
      <c r="D3" s="14"/>
      <c r="E3" s="12"/>
      <c r="F3" s="12"/>
      <c r="G3" s="12"/>
      <c r="H3" s="11">
        <f>'Rain Totals'!H8</f>
        <v>0.08</v>
      </c>
      <c r="I3" s="11">
        <f>'Rain Totals'!I8</f>
        <v>0</v>
      </c>
      <c r="J3" s="11">
        <f>'Rain Totals'!J8</f>
        <v>7.0000000000000007E-2</v>
      </c>
      <c r="K3" s="11">
        <f>'Rain Totals'!K8</f>
        <v>0.16999999999999998</v>
      </c>
      <c r="L3" s="11">
        <f>'Rain Totals'!L8</f>
        <v>3.5000000000000003E-2</v>
      </c>
      <c r="M3" s="11">
        <f>'Rain Totals'!M8</f>
        <v>0</v>
      </c>
      <c r="N3" s="11">
        <f>'Rain Totals'!N8</f>
        <v>0</v>
      </c>
      <c r="O3" s="11">
        <f>'Rain Totals'!O8</f>
        <v>0</v>
      </c>
      <c r="P3" s="11">
        <f>'Rain Totals'!P8</f>
        <v>0</v>
      </c>
      <c r="Q3" s="11">
        <f>'Rain Totals'!Q8</f>
        <v>0</v>
      </c>
      <c r="R3" s="11">
        <f>'Rain Totals'!R8</f>
        <v>0</v>
      </c>
      <c r="S3" s="11">
        <f>'Rain Totals'!S8</f>
        <v>0</v>
      </c>
      <c r="T3" s="11">
        <f>'Rain Totals'!T8</f>
        <v>0</v>
      </c>
      <c r="U3" s="11">
        <f>'Rain Totals'!U8</f>
        <v>0</v>
      </c>
      <c r="V3" s="11">
        <f>'Rain Totals'!V8</f>
        <v>0</v>
      </c>
      <c r="W3" s="11">
        <f>'Rain Totals'!W8</f>
        <v>0</v>
      </c>
      <c r="X3" s="11">
        <f>'Rain Totals'!X8</f>
        <v>0</v>
      </c>
      <c r="Y3" s="11">
        <f>'Rain Totals'!Y8</f>
        <v>0</v>
      </c>
      <c r="Z3" s="11">
        <f>'Rain Totals'!Z8</f>
        <v>0</v>
      </c>
      <c r="AA3" s="11">
        <f>'Rain Totals'!AA8</f>
        <v>0</v>
      </c>
      <c r="AB3" s="11">
        <f>'Rain Totals'!AB8</f>
        <v>0</v>
      </c>
    </row>
    <row r="4" spans="1:28" x14ac:dyDescent="0.2">
      <c r="A4" s="8" t="str">
        <f>Data!A696</f>
        <v>.ET 69</v>
      </c>
      <c r="B4" s="9">
        <f>IFERROR(VLOOKUP($A4,#REF!,34,FALSE),)</f>
        <v>0</v>
      </c>
      <c r="C4" s="9">
        <f>IFERROR(VLOOKUP($A4,#REF!,2,FALSE),)</f>
        <v>0</v>
      </c>
      <c r="D4" s="9">
        <f>IFERROR(VLOOKUP($A4,#REF!,3,FALSE),)</f>
        <v>0</v>
      </c>
      <c r="E4" s="9">
        <f>IFERROR(VLOOKUP($A4,#REF!,4,FALSE),)</f>
        <v>0</v>
      </c>
      <c r="F4" s="9">
        <f>IFERROR(VLOOKUP($A4,#REF!,6,FALSE),)</f>
        <v>0</v>
      </c>
      <c r="G4" s="9">
        <f>IFERROR(VLOOKUP($A4,#REF!,7,FALSE),)</f>
        <v>0</v>
      </c>
      <c r="H4" s="8">
        <f>IFERROR(VLOOKUP($A4,#REF!,8,FALSE),)</f>
        <v>0</v>
      </c>
      <c r="I4" s="8">
        <f>IFERROR(VLOOKUP($A4,#REF!,9,FALSE),)</f>
        <v>0</v>
      </c>
      <c r="J4" s="8">
        <f>IFERROR(VLOOKUP($A4,#REF!,10,FALSE),)</f>
        <v>0</v>
      </c>
      <c r="K4" s="8">
        <f>IFERROR(VLOOKUP($A4,#REF!,11,FALSE),)</f>
        <v>0</v>
      </c>
      <c r="L4" s="8">
        <f>IFERROR(VLOOKUP($A4,#REF!,12,FALSE),)</f>
        <v>0</v>
      </c>
      <c r="M4" s="8">
        <f>IFERROR(VLOOKUP($A4,#REF!,13,FALSE),)</f>
        <v>0</v>
      </c>
      <c r="N4" s="8">
        <f>IFERROR(VLOOKUP($A4,#REF!,14,FALSE),)</f>
        <v>0</v>
      </c>
      <c r="O4" s="8">
        <f>IFERROR(VLOOKUP($A4,#REF!,15,FALSE),)</f>
        <v>0</v>
      </c>
      <c r="P4" s="8">
        <f>IFERROR(VLOOKUP($A4,#REF!,16,FALSE),)</f>
        <v>0</v>
      </c>
      <c r="Q4" s="8">
        <f>IFERROR(VLOOKUP($A4,#REF!,17,FALSE),)</f>
        <v>0</v>
      </c>
      <c r="R4" s="8">
        <f>IFERROR(VLOOKUP($A4,#REF!,18,FALSE),)</f>
        <v>0</v>
      </c>
      <c r="S4" s="8">
        <f>IFERROR(VLOOKUP($A4,#REF!,19,FALSE),)</f>
        <v>0</v>
      </c>
      <c r="T4" s="8">
        <f>IFERROR(VLOOKUP($A4,#REF!,20,FALSE),)</f>
        <v>0</v>
      </c>
      <c r="U4" s="8">
        <f>IFERROR(VLOOKUP($A4,#REF!,21,FALSE),)</f>
        <v>0</v>
      </c>
      <c r="V4" s="8">
        <f>IFERROR(VLOOKUP($A4,#REF!,22,FALSE),)</f>
        <v>0</v>
      </c>
      <c r="W4" s="8">
        <f>IFERROR(VLOOKUP($A4,#REF!,23,FALSE),)</f>
        <v>0</v>
      </c>
      <c r="X4" s="8">
        <f>IFERROR(VLOOKUP($A4,#REF!,24,FALSE),)</f>
        <v>0</v>
      </c>
      <c r="Y4" s="8">
        <f>IFERROR(VLOOKUP($A4,#REF!,25,FALSE),)</f>
        <v>0</v>
      </c>
      <c r="Z4" s="8">
        <f>IFERROR(VLOOKUP($A4,#REF!,26,FALSE),)</f>
        <v>0</v>
      </c>
      <c r="AA4" s="8">
        <f>IFERROR(VLOOKUP($A4,#REF!,27,FALSE),)</f>
        <v>0</v>
      </c>
      <c r="AB4" s="8">
        <f>IFERROR(VLOOKUP($A4,#REF!,28,FALSE),)</f>
        <v>0</v>
      </c>
    </row>
    <row r="5" spans="1:28" x14ac:dyDescent="0.2">
      <c r="A5" s="8">
        <f>Data!A697</f>
        <v>0</v>
      </c>
      <c r="B5" s="9">
        <f>IFERROR(VLOOKUP($A5,#REF!,34,FALSE),)</f>
        <v>0</v>
      </c>
      <c r="C5" s="9">
        <f>IFERROR(VLOOKUP($A5,#REF!,2,FALSE),)</f>
        <v>0</v>
      </c>
      <c r="D5" s="9">
        <f>IFERROR(VLOOKUP($A5,#REF!,3,FALSE),)</f>
        <v>0</v>
      </c>
      <c r="E5" s="9">
        <f>IFERROR(VLOOKUP($A5,#REF!,4,FALSE),)</f>
        <v>0</v>
      </c>
      <c r="F5" s="9">
        <f>IFERROR(VLOOKUP($A5,#REF!,6,FALSE),)</f>
        <v>0</v>
      </c>
      <c r="G5" s="9">
        <f>IFERROR(VLOOKUP($A5,#REF!,7,FALSE),)</f>
        <v>0</v>
      </c>
      <c r="H5" s="8">
        <f>IFERROR(VLOOKUP($A5,#REF!,8,FALSE),)</f>
        <v>0</v>
      </c>
      <c r="I5" s="8">
        <f>IFERROR(VLOOKUP($A5,#REF!,9,FALSE),)</f>
        <v>0</v>
      </c>
      <c r="J5" s="8">
        <f>IFERROR(VLOOKUP($A5,#REF!,10,FALSE),)</f>
        <v>0</v>
      </c>
      <c r="K5" s="8">
        <f>IFERROR(VLOOKUP($A5,#REF!,11,FALSE),)</f>
        <v>0</v>
      </c>
      <c r="L5" s="8">
        <f>IFERROR(VLOOKUP($A5,#REF!,12,FALSE),)</f>
        <v>0</v>
      </c>
      <c r="M5" s="8">
        <f>IFERROR(VLOOKUP($A5,#REF!,13,FALSE),)</f>
        <v>0</v>
      </c>
      <c r="N5" s="8">
        <f>IFERROR(VLOOKUP($A5,#REF!,14,FALSE),)</f>
        <v>0</v>
      </c>
      <c r="O5" s="8">
        <f>IFERROR(VLOOKUP($A5,#REF!,15,FALSE),)</f>
        <v>0</v>
      </c>
      <c r="P5" s="8">
        <f>IFERROR(VLOOKUP($A5,#REF!,16,FALSE),)</f>
        <v>0</v>
      </c>
      <c r="Q5" s="8">
        <f>IFERROR(VLOOKUP($A5,#REF!,17,FALSE),)</f>
        <v>0</v>
      </c>
      <c r="R5" s="8">
        <f>IFERROR(VLOOKUP($A5,#REF!,18,FALSE),)</f>
        <v>0</v>
      </c>
      <c r="S5" s="8">
        <f>IFERROR(VLOOKUP($A5,#REF!,19,FALSE),)</f>
        <v>0</v>
      </c>
      <c r="T5" s="8">
        <f>IFERROR(VLOOKUP($A5,#REF!,20,FALSE),)</f>
        <v>0</v>
      </c>
      <c r="U5" s="8">
        <f>IFERROR(VLOOKUP($A5,#REF!,21,FALSE),)</f>
        <v>0</v>
      </c>
      <c r="V5" s="8">
        <f>IFERROR(VLOOKUP($A5,#REF!,22,FALSE),)</f>
        <v>0</v>
      </c>
      <c r="W5" s="8">
        <f>IFERROR(VLOOKUP($A5,#REF!,23,FALSE),)</f>
        <v>0</v>
      </c>
      <c r="X5" s="8">
        <f>IFERROR(VLOOKUP($A5,#REF!,24,FALSE),)</f>
        <v>0</v>
      </c>
      <c r="Y5" s="8">
        <f>IFERROR(VLOOKUP($A5,#REF!,25,FALSE),)</f>
        <v>0</v>
      </c>
      <c r="Z5" s="8">
        <f>IFERROR(VLOOKUP($A5,#REF!,26,FALSE),)</f>
        <v>0</v>
      </c>
      <c r="AA5" s="8">
        <f>IFERROR(VLOOKUP($A5,#REF!,27,FALSE),)</f>
        <v>0</v>
      </c>
      <c r="AB5" s="8">
        <f>IFERROR(VLOOKUP($A5,#REF!,28,FALSE),)</f>
        <v>0</v>
      </c>
    </row>
    <row r="6" spans="1:28" x14ac:dyDescent="0.2">
      <c r="A6" s="8">
        <f>Data!A698</f>
        <v>0</v>
      </c>
      <c r="B6" s="9">
        <f>IFERROR(VLOOKUP($A6,#REF!,34,FALSE),)</f>
        <v>0</v>
      </c>
      <c r="C6" s="9">
        <f>IFERROR(VLOOKUP($A6,#REF!,2,FALSE),)</f>
        <v>0</v>
      </c>
      <c r="D6" s="9">
        <f>IFERROR(VLOOKUP($A6,#REF!,3,FALSE),)</f>
        <v>0</v>
      </c>
      <c r="E6" s="9">
        <f>IFERROR(VLOOKUP($A6,#REF!,4,FALSE),)</f>
        <v>0</v>
      </c>
      <c r="F6" s="9">
        <f>IFERROR(VLOOKUP($A6,#REF!,6,FALSE),)</f>
        <v>0</v>
      </c>
      <c r="G6" s="9">
        <f>IFERROR(VLOOKUP($A6,#REF!,7,FALSE),)</f>
        <v>0</v>
      </c>
      <c r="H6" s="8">
        <f>IFERROR(VLOOKUP($A6,#REF!,8,FALSE),)</f>
        <v>0</v>
      </c>
      <c r="I6" s="8">
        <f>IFERROR(VLOOKUP($A6,#REF!,9,FALSE),)</f>
        <v>0</v>
      </c>
      <c r="J6" s="8">
        <f>IFERROR(VLOOKUP($A6,#REF!,10,FALSE),)</f>
        <v>0</v>
      </c>
      <c r="K6" s="8">
        <f>IFERROR(VLOOKUP($A6,#REF!,11,FALSE),)</f>
        <v>0</v>
      </c>
      <c r="L6" s="8">
        <f>IFERROR(VLOOKUP($A6,#REF!,12,FALSE),)</f>
        <v>0</v>
      </c>
      <c r="M6" s="8">
        <f>IFERROR(VLOOKUP($A6,#REF!,13,FALSE),)</f>
        <v>0</v>
      </c>
      <c r="N6" s="8">
        <f>IFERROR(VLOOKUP($A6,#REF!,14,FALSE),)</f>
        <v>0</v>
      </c>
      <c r="O6" s="8">
        <f>IFERROR(VLOOKUP($A6,#REF!,15,FALSE),)</f>
        <v>0</v>
      </c>
      <c r="P6" s="8">
        <f>IFERROR(VLOOKUP($A6,#REF!,16,FALSE),)</f>
        <v>0</v>
      </c>
      <c r="Q6" s="8">
        <f>IFERROR(VLOOKUP($A6,#REF!,17,FALSE),)</f>
        <v>0</v>
      </c>
      <c r="R6" s="8">
        <f>IFERROR(VLOOKUP($A6,#REF!,18,FALSE),)</f>
        <v>0</v>
      </c>
      <c r="S6" s="8">
        <f>IFERROR(VLOOKUP($A6,#REF!,19,FALSE),)</f>
        <v>0</v>
      </c>
      <c r="T6" s="8">
        <f>IFERROR(VLOOKUP($A6,#REF!,20,FALSE),)</f>
        <v>0</v>
      </c>
      <c r="U6" s="8">
        <f>IFERROR(VLOOKUP($A6,#REF!,21,FALSE),)</f>
        <v>0</v>
      </c>
      <c r="V6" s="8">
        <f>IFERROR(VLOOKUP($A6,#REF!,22,FALSE),)</f>
        <v>0</v>
      </c>
      <c r="W6" s="8">
        <f>IFERROR(VLOOKUP($A6,#REF!,23,FALSE),)</f>
        <v>0</v>
      </c>
      <c r="X6" s="8">
        <f>IFERROR(VLOOKUP($A6,#REF!,24,FALSE),)</f>
        <v>0</v>
      </c>
      <c r="Y6" s="8">
        <f>IFERROR(VLOOKUP($A6,#REF!,25,FALSE),)</f>
        <v>0</v>
      </c>
      <c r="Z6" s="8">
        <f>IFERROR(VLOOKUP($A6,#REF!,26,FALSE),)</f>
        <v>0</v>
      </c>
      <c r="AA6" s="8">
        <f>IFERROR(VLOOKUP($A6,#REF!,27,FALSE),)</f>
        <v>0</v>
      </c>
      <c r="AB6" s="8">
        <f>IFERROR(VLOOKUP($A6,#REF!,28,FALSE),)</f>
        <v>0</v>
      </c>
    </row>
    <row r="7" spans="1:28" x14ac:dyDescent="0.2">
      <c r="A7" s="8">
        <f>Data!A699</f>
        <v>0</v>
      </c>
      <c r="B7" s="9">
        <f>IFERROR(VLOOKUP($A7,#REF!,34,FALSE),)</f>
        <v>0</v>
      </c>
      <c r="C7" s="9">
        <f>IFERROR(VLOOKUP($A7,#REF!,2,FALSE),)</f>
        <v>0</v>
      </c>
      <c r="D7" s="9">
        <f>IFERROR(VLOOKUP($A7,#REF!,3,FALSE),)</f>
        <v>0</v>
      </c>
      <c r="E7" s="9">
        <f>IFERROR(VLOOKUP($A7,#REF!,4,FALSE),)</f>
        <v>0</v>
      </c>
      <c r="F7" s="9">
        <f>IFERROR(VLOOKUP($A7,#REF!,6,FALSE),)</f>
        <v>0</v>
      </c>
      <c r="G7" s="9">
        <f>IFERROR(VLOOKUP($A7,#REF!,7,FALSE),)</f>
        <v>0</v>
      </c>
      <c r="H7" s="8">
        <f>IFERROR(VLOOKUP($A7,#REF!,8,FALSE),)</f>
        <v>0</v>
      </c>
      <c r="I7" s="8">
        <f>IFERROR(VLOOKUP($A7,#REF!,9,FALSE),)</f>
        <v>0</v>
      </c>
      <c r="J7" s="8">
        <f>IFERROR(VLOOKUP($A7,#REF!,10,FALSE),)</f>
        <v>0</v>
      </c>
      <c r="K7" s="8">
        <f>IFERROR(VLOOKUP($A7,#REF!,11,FALSE),)</f>
        <v>0</v>
      </c>
      <c r="L7" s="8">
        <f>IFERROR(VLOOKUP($A7,#REF!,12,FALSE),)</f>
        <v>0</v>
      </c>
      <c r="M7" s="8">
        <f>IFERROR(VLOOKUP($A7,#REF!,13,FALSE),)</f>
        <v>0</v>
      </c>
      <c r="N7" s="8">
        <f>IFERROR(VLOOKUP($A7,#REF!,14,FALSE),)</f>
        <v>0</v>
      </c>
      <c r="O7" s="8">
        <f>IFERROR(VLOOKUP($A7,#REF!,15,FALSE),)</f>
        <v>0</v>
      </c>
      <c r="P7" s="8">
        <f>IFERROR(VLOOKUP($A7,#REF!,16,FALSE),)</f>
        <v>0</v>
      </c>
      <c r="Q7" s="8">
        <f>IFERROR(VLOOKUP($A7,#REF!,17,FALSE),)</f>
        <v>0</v>
      </c>
      <c r="R7" s="8">
        <f>IFERROR(VLOOKUP($A7,#REF!,18,FALSE),)</f>
        <v>0</v>
      </c>
      <c r="S7" s="8">
        <f>IFERROR(VLOOKUP($A7,#REF!,19,FALSE),)</f>
        <v>0</v>
      </c>
      <c r="T7" s="8">
        <f>IFERROR(VLOOKUP($A7,#REF!,20,FALSE),)</f>
        <v>0</v>
      </c>
      <c r="U7" s="8">
        <f>IFERROR(VLOOKUP($A7,#REF!,21,FALSE),)</f>
        <v>0</v>
      </c>
      <c r="V7" s="8">
        <f>IFERROR(VLOOKUP($A7,#REF!,22,FALSE),)</f>
        <v>0</v>
      </c>
      <c r="W7" s="8">
        <f>IFERROR(VLOOKUP($A7,#REF!,23,FALSE),)</f>
        <v>0</v>
      </c>
      <c r="X7" s="8">
        <f>IFERROR(VLOOKUP($A7,#REF!,24,FALSE),)</f>
        <v>0</v>
      </c>
      <c r="Y7" s="8">
        <f>IFERROR(VLOOKUP($A7,#REF!,25,FALSE),)</f>
        <v>0</v>
      </c>
      <c r="Z7" s="8">
        <f>IFERROR(VLOOKUP($A7,#REF!,26,FALSE),)</f>
        <v>0</v>
      </c>
      <c r="AA7" s="8">
        <f>IFERROR(VLOOKUP($A7,#REF!,27,FALSE),)</f>
        <v>0</v>
      </c>
      <c r="AB7" s="8">
        <f>IFERROR(VLOOKUP($A7,#REF!,28,FALSE),)</f>
        <v>0</v>
      </c>
    </row>
    <row r="8" spans="1:28" x14ac:dyDescent="0.2">
      <c r="A8" s="8">
        <f>Data!A700</f>
        <v>0</v>
      </c>
      <c r="B8" s="9">
        <f>IFERROR(VLOOKUP($A8,#REF!,34,FALSE),)</f>
        <v>0</v>
      </c>
      <c r="C8" s="9">
        <f>IFERROR(VLOOKUP($A8,#REF!,2,FALSE),)</f>
        <v>0</v>
      </c>
      <c r="D8" s="9">
        <f>IFERROR(VLOOKUP($A8,#REF!,3,FALSE),)</f>
        <v>0</v>
      </c>
      <c r="E8" s="9">
        <f>IFERROR(VLOOKUP($A8,#REF!,4,FALSE),)</f>
        <v>0</v>
      </c>
      <c r="F8" s="9">
        <f>IFERROR(VLOOKUP($A8,#REF!,6,FALSE),)</f>
        <v>0</v>
      </c>
      <c r="G8" s="9">
        <f>IFERROR(VLOOKUP($A8,#REF!,7,FALSE),)</f>
        <v>0</v>
      </c>
      <c r="H8" s="8">
        <f>IFERROR(VLOOKUP($A8,#REF!,8,FALSE),)</f>
        <v>0</v>
      </c>
      <c r="I8" s="8">
        <f>IFERROR(VLOOKUP($A8,#REF!,9,FALSE),)</f>
        <v>0</v>
      </c>
      <c r="J8" s="8">
        <f>IFERROR(VLOOKUP($A8,#REF!,10,FALSE),)</f>
        <v>0</v>
      </c>
      <c r="K8" s="8">
        <f>IFERROR(VLOOKUP($A8,#REF!,11,FALSE),)</f>
        <v>0</v>
      </c>
      <c r="L8" s="8">
        <f>IFERROR(VLOOKUP($A8,#REF!,12,FALSE),)</f>
        <v>0</v>
      </c>
      <c r="M8" s="8">
        <f>IFERROR(VLOOKUP($A8,#REF!,13,FALSE),)</f>
        <v>0</v>
      </c>
      <c r="N8" s="8">
        <f>IFERROR(VLOOKUP($A8,#REF!,14,FALSE),)</f>
        <v>0</v>
      </c>
      <c r="O8" s="8">
        <f>IFERROR(VLOOKUP($A8,#REF!,15,FALSE),)</f>
        <v>0</v>
      </c>
      <c r="P8" s="8">
        <f>IFERROR(VLOOKUP($A8,#REF!,16,FALSE),)</f>
        <v>0</v>
      </c>
      <c r="Q8" s="8">
        <f>IFERROR(VLOOKUP($A8,#REF!,17,FALSE),)</f>
        <v>0</v>
      </c>
      <c r="R8" s="8">
        <f>IFERROR(VLOOKUP($A8,#REF!,18,FALSE),)</f>
        <v>0</v>
      </c>
      <c r="S8" s="8">
        <f>IFERROR(VLOOKUP($A8,#REF!,19,FALSE),)</f>
        <v>0</v>
      </c>
      <c r="T8" s="8">
        <f>IFERROR(VLOOKUP($A8,#REF!,20,FALSE),)</f>
        <v>0</v>
      </c>
      <c r="U8" s="8">
        <f>IFERROR(VLOOKUP($A8,#REF!,21,FALSE),)</f>
        <v>0</v>
      </c>
      <c r="V8" s="8">
        <f>IFERROR(VLOOKUP($A8,#REF!,22,FALSE),)</f>
        <v>0</v>
      </c>
      <c r="W8" s="8">
        <f>IFERROR(VLOOKUP($A8,#REF!,23,FALSE),)</f>
        <v>0</v>
      </c>
      <c r="X8" s="8">
        <f>IFERROR(VLOOKUP($A8,#REF!,24,FALSE),)</f>
        <v>0</v>
      </c>
      <c r="Y8" s="8">
        <f>IFERROR(VLOOKUP($A8,#REF!,25,FALSE),)</f>
        <v>0</v>
      </c>
      <c r="Z8" s="8">
        <f>IFERROR(VLOOKUP($A8,#REF!,26,FALSE),)</f>
        <v>0</v>
      </c>
      <c r="AA8" s="8">
        <f>IFERROR(VLOOKUP($A8,#REF!,27,FALSE),)</f>
        <v>0</v>
      </c>
      <c r="AB8" s="8">
        <f>IFERROR(VLOOKUP($A8,#REF!,28,FALSE),)</f>
        <v>0</v>
      </c>
    </row>
    <row r="9" spans="1:28" x14ac:dyDescent="0.2">
      <c r="A9" s="8">
        <f>Data!A701</f>
        <v>0</v>
      </c>
      <c r="B9" s="9">
        <f>IFERROR(VLOOKUP($A9,#REF!,34,FALSE),)</f>
        <v>0</v>
      </c>
      <c r="C9" s="9">
        <f>IFERROR(VLOOKUP($A9,#REF!,2,FALSE),)</f>
        <v>0</v>
      </c>
      <c r="D9" s="9">
        <f>IFERROR(VLOOKUP($A9,#REF!,3,FALSE),)</f>
        <v>0</v>
      </c>
      <c r="E9" s="9">
        <f>IFERROR(VLOOKUP($A9,#REF!,4,FALSE),)</f>
        <v>0</v>
      </c>
      <c r="F9" s="9">
        <f>IFERROR(VLOOKUP($A9,#REF!,6,FALSE),)</f>
        <v>0</v>
      </c>
      <c r="G9" s="9">
        <f>IFERROR(VLOOKUP($A9,#REF!,7,FALSE),)</f>
        <v>0</v>
      </c>
      <c r="H9" s="8">
        <f>IFERROR(VLOOKUP($A9,#REF!,8,FALSE),)</f>
        <v>0</v>
      </c>
      <c r="I9" s="8">
        <f>IFERROR(VLOOKUP($A9,#REF!,9,FALSE),)</f>
        <v>0</v>
      </c>
      <c r="J9" s="8">
        <f>IFERROR(VLOOKUP($A9,#REF!,10,FALSE),)</f>
        <v>0</v>
      </c>
      <c r="K9" s="8">
        <f>IFERROR(VLOOKUP($A9,#REF!,11,FALSE),)</f>
        <v>0</v>
      </c>
      <c r="L9" s="8">
        <f>IFERROR(VLOOKUP($A9,#REF!,12,FALSE),)</f>
        <v>0</v>
      </c>
      <c r="M9" s="8">
        <f>IFERROR(VLOOKUP($A9,#REF!,13,FALSE),)</f>
        <v>0</v>
      </c>
      <c r="N9" s="8">
        <f>IFERROR(VLOOKUP($A9,#REF!,14,FALSE),)</f>
        <v>0</v>
      </c>
      <c r="O9" s="8">
        <f>IFERROR(VLOOKUP($A9,#REF!,15,FALSE),)</f>
        <v>0</v>
      </c>
      <c r="P9" s="8">
        <f>IFERROR(VLOOKUP($A9,#REF!,16,FALSE),)</f>
        <v>0</v>
      </c>
      <c r="Q9" s="8">
        <f>IFERROR(VLOOKUP($A9,#REF!,17,FALSE),)</f>
        <v>0</v>
      </c>
      <c r="R9" s="8">
        <f>IFERROR(VLOOKUP($A9,#REF!,18,FALSE),)</f>
        <v>0</v>
      </c>
      <c r="S9" s="8">
        <f>IFERROR(VLOOKUP($A9,#REF!,19,FALSE),)</f>
        <v>0</v>
      </c>
      <c r="T9" s="8">
        <f>IFERROR(VLOOKUP($A9,#REF!,20,FALSE),)</f>
        <v>0</v>
      </c>
      <c r="U9" s="8">
        <f>IFERROR(VLOOKUP($A9,#REF!,21,FALSE),)</f>
        <v>0</v>
      </c>
      <c r="V9" s="8">
        <f>IFERROR(VLOOKUP($A9,#REF!,22,FALSE),)</f>
        <v>0</v>
      </c>
      <c r="W9" s="8">
        <f>IFERROR(VLOOKUP($A9,#REF!,23,FALSE),)</f>
        <v>0</v>
      </c>
      <c r="X9" s="8">
        <f>IFERROR(VLOOKUP($A9,#REF!,24,FALSE),)</f>
        <v>0</v>
      </c>
      <c r="Y9" s="8">
        <f>IFERROR(VLOOKUP($A9,#REF!,25,FALSE),)</f>
        <v>0</v>
      </c>
      <c r="Z9" s="8">
        <f>IFERROR(VLOOKUP($A9,#REF!,26,FALSE),)</f>
        <v>0</v>
      </c>
      <c r="AA9" s="8">
        <f>IFERROR(VLOOKUP($A9,#REF!,27,FALSE),)</f>
        <v>0</v>
      </c>
      <c r="AB9" s="8">
        <f>IFERROR(VLOOKUP($A9,#REF!,28,FALSE),)</f>
        <v>0</v>
      </c>
    </row>
    <row r="10" spans="1:28" x14ac:dyDescent="0.2">
      <c r="A10" s="8">
        <f>Data!A702</f>
        <v>0</v>
      </c>
      <c r="B10" s="9">
        <f>IFERROR(VLOOKUP($A10,#REF!,34,FALSE),)</f>
        <v>0</v>
      </c>
      <c r="C10" s="9">
        <f>IFERROR(VLOOKUP($A10,#REF!,2,FALSE),)</f>
        <v>0</v>
      </c>
      <c r="D10" s="9">
        <f>IFERROR(VLOOKUP($A10,#REF!,3,FALSE),)</f>
        <v>0</v>
      </c>
      <c r="E10" s="9">
        <f>IFERROR(VLOOKUP($A10,#REF!,4,FALSE),)</f>
        <v>0</v>
      </c>
      <c r="F10" s="9">
        <f>IFERROR(VLOOKUP($A10,#REF!,6,FALSE),)</f>
        <v>0</v>
      </c>
      <c r="G10" s="9">
        <f>IFERROR(VLOOKUP($A10,#REF!,7,FALSE),)</f>
        <v>0</v>
      </c>
      <c r="H10" s="8">
        <f>IFERROR(VLOOKUP($A10,#REF!,8,FALSE),)</f>
        <v>0</v>
      </c>
      <c r="I10" s="8">
        <f>IFERROR(VLOOKUP($A10,#REF!,9,FALSE),)</f>
        <v>0</v>
      </c>
      <c r="J10" s="8">
        <f>IFERROR(VLOOKUP($A10,#REF!,10,FALSE),)</f>
        <v>0</v>
      </c>
      <c r="K10" s="8">
        <f>IFERROR(VLOOKUP($A10,#REF!,11,FALSE),)</f>
        <v>0</v>
      </c>
      <c r="L10" s="8">
        <f>IFERROR(VLOOKUP($A10,#REF!,12,FALSE),)</f>
        <v>0</v>
      </c>
      <c r="M10" s="8">
        <f>IFERROR(VLOOKUP($A10,#REF!,13,FALSE),)</f>
        <v>0</v>
      </c>
      <c r="N10" s="8">
        <f>IFERROR(VLOOKUP($A10,#REF!,14,FALSE),)</f>
        <v>0</v>
      </c>
      <c r="O10" s="8">
        <f>IFERROR(VLOOKUP($A10,#REF!,15,FALSE),)</f>
        <v>0</v>
      </c>
      <c r="P10" s="8">
        <f>IFERROR(VLOOKUP($A10,#REF!,16,FALSE),)</f>
        <v>0</v>
      </c>
      <c r="Q10" s="8">
        <f>IFERROR(VLOOKUP($A10,#REF!,17,FALSE),)</f>
        <v>0</v>
      </c>
      <c r="R10" s="8">
        <f>IFERROR(VLOOKUP($A10,#REF!,18,FALSE),)</f>
        <v>0</v>
      </c>
      <c r="S10" s="8">
        <f>IFERROR(VLOOKUP($A10,#REF!,19,FALSE),)</f>
        <v>0</v>
      </c>
      <c r="T10" s="8">
        <f>IFERROR(VLOOKUP($A10,#REF!,20,FALSE),)</f>
        <v>0</v>
      </c>
      <c r="U10" s="8">
        <f>IFERROR(VLOOKUP($A10,#REF!,21,FALSE),)</f>
        <v>0</v>
      </c>
      <c r="V10" s="8">
        <f>IFERROR(VLOOKUP($A10,#REF!,22,FALSE),)</f>
        <v>0</v>
      </c>
      <c r="W10" s="8">
        <f>IFERROR(VLOOKUP($A10,#REF!,23,FALSE),)</f>
        <v>0</v>
      </c>
      <c r="X10" s="8">
        <f>IFERROR(VLOOKUP($A10,#REF!,24,FALSE),)</f>
        <v>0</v>
      </c>
      <c r="Y10" s="8">
        <f>IFERROR(VLOOKUP($A10,#REF!,25,FALSE),)</f>
        <v>0</v>
      </c>
      <c r="Z10" s="8">
        <f>IFERROR(VLOOKUP($A10,#REF!,26,FALSE),)</f>
        <v>0</v>
      </c>
      <c r="AA10" s="8">
        <f>IFERROR(VLOOKUP($A10,#REF!,27,FALSE),)</f>
        <v>0</v>
      </c>
      <c r="AB10" s="8">
        <f>IFERROR(VLOOKUP($A10,#REF!,28,FALSE),)</f>
        <v>0</v>
      </c>
    </row>
    <row r="11" spans="1:28" x14ac:dyDescent="0.2">
      <c r="A11" s="8">
        <f>Data!A703</f>
        <v>0</v>
      </c>
      <c r="B11" s="9">
        <f>IFERROR(VLOOKUP($A11,#REF!,34,FALSE),)</f>
        <v>0</v>
      </c>
      <c r="C11" s="9">
        <f>IFERROR(VLOOKUP($A11,#REF!,2,FALSE),)</f>
        <v>0</v>
      </c>
      <c r="D11" s="9">
        <f>IFERROR(VLOOKUP($A11,#REF!,3,FALSE),)</f>
        <v>0</v>
      </c>
      <c r="E11" s="9">
        <f>IFERROR(VLOOKUP($A11,#REF!,4,FALSE),)</f>
        <v>0</v>
      </c>
      <c r="F11" s="9">
        <f>IFERROR(VLOOKUP($A11,#REF!,6,FALSE),)</f>
        <v>0</v>
      </c>
      <c r="G11" s="9">
        <f>IFERROR(VLOOKUP($A11,#REF!,7,FALSE),)</f>
        <v>0</v>
      </c>
      <c r="H11" s="8">
        <f>IFERROR(VLOOKUP($A11,#REF!,8,FALSE),)</f>
        <v>0</v>
      </c>
      <c r="I11" s="8">
        <f>IFERROR(VLOOKUP($A11,#REF!,9,FALSE),)</f>
        <v>0</v>
      </c>
      <c r="J11" s="8">
        <f>IFERROR(VLOOKUP($A11,#REF!,10,FALSE),)</f>
        <v>0</v>
      </c>
      <c r="K11" s="8">
        <f>IFERROR(VLOOKUP($A11,#REF!,11,FALSE),)</f>
        <v>0</v>
      </c>
      <c r="L11" s="8">
        <f>IFERROR(VLOOKUP($A11,#REF!,12,FALSE),)</f>
        <v>0</v>
      </c>
      <c r="M11" s="8">
        <f>IFERROR(VLOOKUP($A11,#REF!,13,FALSE),)</f>
        <v>0</v>
      </c>
      <c r="N11" s="8">
        <f>IFERROR(VLOOKUP($A11,#REF!,14,FALSE),)</f>
        <v>0</v>
      </c>
      <c r="O11" s="8">
        <f>IFERROR(VLOOKUP($A11,#REF!,15,FALSE),)</f>
        <v>0</v>
      </c>
      <c r="P11" s="8">
        <f>IFERROR(VLOOKUP($A11,#REF!,16,FALSE),)</f>
        <v>0</v>
      </c>
      <c r="Q11" s="8">
        <f>IFERROR(VLOOKUP($A11,#REF!,17,FALSE),)</f>
        <v>0</v>
      </c>
      <c r="R11" s="8">
        <f>IFERROR(VLOOKUP($A11,#REF!,18,FALSE),)</f>
        <v>0</v>
      </c>
      <c r="S11" s="8">
        <f>IFERROR(VLOOKUP($A11,#REF!,19,FALSE),)</f>
        <v>0</v>
      </c>
      <c r="T11" s="8">
        <f>IFERROR(VLOOKUP($A11,#REF!,20,FALSE),)</f>
        <v>0</v>
      </c>
      <c r="U11" s="8">
        <f>IFERROR(VLOOKUP($A11,#REF!,21,FALSE),)</f>
        <v>0</v>
      </c>
      <c r="V11" s="8">
        <f>IFERROR(VLOOKUP($A11,#REF!,22,FALSE),)</f>
        <v>0</v>
      </c>
      <c r="W11" s="8">
        <f>IFERROR(VLOOKUP($A11,#REF!,23,FALSE),)</f>
        <v>0</v>
      </c>
      <c r="X11" s="8">
        <f>IFERROR(VLOOKUP($A11,#REF!,24,FALSE),)</f>
        <v>0</v>
      </c>
      <c r="Y11" s="8">
        <f>IFERROR(VLOOKUP($A11,#REF!,25,FALSE),)</f>
        <v>0</v>
      </c>
      <c r="Z11" s="8">
        <f>IFERROR(VLOOKUP($A11,#REF!,26,FALSE),)</f>
        <v>0</v>
      </c>
      <c r="AA11" s="8">
        <f>IFERROR(VLOOKUP($A11,#REF!,27,FALSE),)</f>
        <v>0</v>
      </c>
      <c r="AB11" s="8">
        <f>IFERROR(VLOOKUP($A11,#REF!,28,FALSE),)</f>
        <v>0</v>
      </c>
    </row>
    <row r="12" spans="1:28" x14ac:dyDescent="0.2">
      <c r="A12" s="8">
        <f>Data!A704</f>
        <v>0</v>
      </c>
      <c r="B12" s="9">
        <f>IFERROR(VLOOKUP($A12,#REF!,34,FALSE),)</f>
        <v>0</v>
      </c>
      <c r="C12" s="9">
        <f>IFERROR(VLOOKUP($A12,#REF!,2,FALSE),)</f>
        <v>0</v>
      </c>
      <c r="D12" s="9">
        <f>IFERROR(VLOOKUP($A12,#REF!,3,FALSE),)</f>
        <v>0</v>
      </c>
      <c r="E12" s="9">
        <f>IFERROR(VLOOKUP($A12,#REF!,4,FALSE),)</f>
        <v>0</v>
      </c>
      <c r="F12" s="9">
        <f>IFERROR(VLOOKUP($A12,#REF!,6,FALSE),)</f>
        <v>0</v>
      </c>
      <c r="G12" s="9">
        <f>IFERROR(VLOOKUP($A12,#REF!,7,FALSE),)</f>
        <v>0</v>
      </c>
      <c r="H12" s="8">
        <f>IFERROR(VLOOKUP($A12,#REF!,8,FALSE),)</f>
        <v>0</v>
      </c>
      <c r="I12" s="8">
        <f>IFERROR(VLOOKUP($A12,#REF!,9,FALSE),)</f>
        <v>0</v>
      </c>
      <c r="J12" s="8">
        <f>IFERROR(VLOOKUP($A12,#REF!,10,FALSE),)</f>
        <v>0</v>
      </c>
      <c r="K12" s="8">
        <f>IFERROR(VLOOKUP($A12,#REF!,11,FALSE),)</f>
        <v>0</v>
      </c>
      <c r="L12" s="8">
        <f>IFERROR(VLOOKUP($A12,#REF!,12,FALSE),)</f>
        <v>0</v>
      </c>
      <c r="M12" s="8">
        <f>IFERROR(VLOOKUP($A12,#REF!,13,FALSE),)</f>
        <v>0</v>
      </c>
      <c r="N12" s="8">
        <f>IFERROR(VLOOKUP($A12,#REF!,14,FALSE),)</f>
        <v>0</v>
      </c>
      <c r="O12" s="8">
        <f>IFERROR(VLOOKUP($A12,#REF!,15,FALSE),)</f>
        <v>0</v>
      </c>
      <c r="P12" s="8">
        <f>IFERROR(VLOOKUP($A12,#REF!,16,FALSE),)</f>
        <v>0</v>
      </c>
      <c r="Q12" s="8">
        <f>IFERROR(VLOOKUP($A12,#REF!,17,FALSE),)</f>
        <v>0</v>
      </c>
      <c r="R12" s="8">
        <f>IFERROR(VLOOKUP($A12,#REF!,18,FALSE),)</f>
        <v>0</v>
      </c>
      <c r="S12" s="8">
        <f>IFERROR(VLOOKUP($A12,#REF!,19,FALSE),)</f>
        <v>0</v>
      </c>
      <c r="T12" s="8">
        <f>IFERROR(VLOOKUP($A12,#REF!,20,FALSE),)</f>
        <v>0</v>
      </c>
      <c r="U12" s="8">
        <f>IFERROR(VLOOKUP($A12,#REF!,21,FALSE),)</f>
        <v>0</v>
      </c>
      <c r="V12" s="8">
        <f>IFERROR(VLOOKUP($A12,#REF!,22,FALSE),)</f>
        <v>0</v>
      </c>
      <c r="W12" s="8">
        <f>IFERROR(VLOOKUP($A12,#REF!,23,FALSE),)</f>
        <v>0</v>
      </c>
      <c r="X12" s="8">
        <f>IFERROR(VLOOKUP($A12,#REF!,24,FALSE),)</f>
        <v>0</v>
      </c>
      <c r="Y12" s="8">
        <f>IFERROR(VLOOKUP($A12,#REF!,25,FALSE),)</f>
        <v>0</v>
      </c>
      <c r="Z12" s="8">
        <f>IFERROR(VLOOKUP($A12,#REF!,26,FALSE),)</f>
        <v>0</v>
      </c>
      <c r="AA12" s="8">
        <f>IFERROR(VLOOKUP($A12,#REF!,27,FALSE),)</f>
        <v>0</v>
      </c>
      <c r="AB12" s="8">
        <f>IFERROR(VLOOKUP($A12,#REF!,28,FALSE),)</f>
        <v>0</v>
      </c>
    </row>
    <row r="13" spans="1:28" x14ac:dyDescent="0.2">
      <c r="A13" s="8">
        <f>Data!A705</f>
        <v>0</v>
      </c>
      <c r="B13" s="9">
        <f>IFERROR(VLOOKUP($A13,#REF!,34,FALSE),)</f>
        <v>0</v>
      </c>
      <c r="C13" s="9">
        <f>IFERROR(VLOOKUP($A13,#REF!,2,FALSE),)</f>
        <v>0</v>
      </c>
      <c r="D13" s="9">
        <f>IFERROR(VLOOKUP($A13,#REF!,3,FALSE),)</f>
        <v>0</v>
      </c>
      <c r="E13" s="9">
        <f>IFERROR(VLOOKUP($A13,#REF!,4,FALSE),)</f>
        <v>0</v>
      </c>
      <c r="F13" s="9">
        <f>IFERROR(VLOOKUP($A13,#REF!,6,FALSE),)</f>
        <v>0</v>
      </c>
      <c r="G13" s="9">
        <f>IFERROR(VLOOKUP($A13,#REF!,7,FALSE),)</f>
        <v>0</v>
      </c>
      <c r="H13" s="8">
        <f>IFERROR(VLOOKUP($A13,#REF!,8,FALSE),)</f>
        <v>0</v>
      </c>
      <c r="I13" s="8">
        <f>IFERROR(VLOOKUP($A13,#REF!,9,FALSE),)</f>
        <v>0</v>
      </c>
      <c r="J13" s="8">
        <f>IFERROR(VLOOKUP($A13,#REF!,10,FALSE),)</f>
        <v>0</v>
      </c>
      <c r="K13" s="8">
        <f>IFERROR(VLOOKUP($A13,#REF!,11,FALSE),)</f>
        <v>0</v>
      </c>
      <c r="L13" s="8">
        <f>IFERROR(VLOOKUP($A13,#REF!,12,FALSE),)</f>
        <v>0</v>
      </c>
      <c r="M13" s="8">
        <f>IFERROR(VLOOKUP($A13,#REF!,13,FALSE),)</f>
        <v>0</v>
      </c>
      <c r="N13" s="8">
        <f>IFERROR(VLOOKUP($A13,#REF!,14,FALSE),)</f>
        <v>0</v>
      </c>
      <c r="O13" s="8">
        <f>IFERROR(VLOOKUP($A13,#REF!,15,FALSE),)</f>
        <v>0</v>
      </c>
      <c r="P13" s="8">
        <f>IFERROR(VLOOKUP($A13,#REF!,16,FALSE),)</f>
        <v>0</v>
      </c>
      <c r="Q13" s="8">
        <f>IFERROR(VLOOKUP($A13,#REF!,17,FALSE),)</f>
        <v>0</v>
      </c>
      <c r="R13" s="8">
        <f>IFERROR(VLOOKUP($A13,#REF!,18,FALSE),)</f>
        <v>0</v>
      </c>
      <c r="S13" s="8">
        <f>IFERROR(VLOOKUP($A13,#REF!,19,FALSE),)</f>
        <v>0</v>
      </c>
      <c r="T13" s="8">
        <f>IFERROR(VLOOKUP($A13,#REF!,20,FALSE),)</f>
        <v>0</v>
      </c>
      <c r="U13" s="8">
        <f>IFERROR(VLOOKUP($A13,#REF!,21,FALSE),)</f>
        <v>0</v>
      </c>
      <c r="V13" s="8">
        <f>IFERROR(VLOOKUP($A13,#REF!,22,FALSE),)</f>
        <v>0</v>
      </c>
      <c r="W13" s="8">
        <f>IFERROR(VLOOKUP($A13,#REF!,23,FALSE),)</f>
        <v>0</v>
      </c>
      <c r="X13" s="8">
        <f>IFERROR(VLOOKUP($A13,#REF!,24,FALSE),)</f>
        <v>0</v>
      </c>
      <c r="Y13" s="8">
        <f>IFERROR(VLOOKUP($A13,#REF!,25,FALSE),)</f>
        <v>0</v>
      </c>
      <c r="Z13" s="8">
        <f>IFERROR(VLOOKUP($A13,#REF!,26,FALSE),)</f>
        <v>0</v>
      </c>
      <c r="AA13" s="8">
        <f>IFERROR(VLOOKUP($A13,#REF!,27,FALSE),)</f>
        <v>0</v>
      </c>
      <c r="AB13" s="8">
        <f>IFERROR(VLOOKUP($A13,#REF!,28,FALSE),)</f>
        <v>0</v>
      </c>
    </row>
    <row r="14" spans="1:28" x14ac:dyDescent="0.2">
      <c r="A14" s="10"/>
    </row>
    <row r="17" spans="21:21" x14ac:dyDescent="0.2">
      <c r="U17" s="1"/>
    </row>
    <row r="18" spans="21:21" x14ac:dyDescent="0.2">
      <c r="U18" s="23"/>
    </row>
    <row r="19" spans="21:21" x14ac:dyDescent="0.2">
      <c r="U19" s="23"/>
    </row>
  </sheetData>
  <pageMargins left="0.7" right="0.7" top="0.75" bottom="0.75" header="0.3" footer="0.3"/>
  <pageSetup scale="87" orientation="landscape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F8013-C87C-4BA9-9669-072481398658}">
  <sheetPr>
    <tabColor rgb="FFF3F373"/>
    <pageSetUpPr fitToPage="1"/>
  </sheetPr>
  <dimension ref="A1:AB19"/>
  <sheetViews>
    <sheetView topLeftCell="A14" workbookViewId="0">
      <selection activeCell="Q13" sqref="Q13:Q14"/>
    </sheetView>
  </sheetViews>
  <sheetFormatPr defaultColWidth="9.14453125" defaultRowHeight="15" x14ac:dyDescent="0.2"/>
  <cols>
    <col min="1" max="5" width="8.47265625" customWidth="1"/>
    <col min="6" max="6" width="11.703125" bestFit="1" customWidth="1"/>
    <col min="7" max="7" width="16.6796875" bestFit="1" customWidth="1"/>
    <col min="8" max="8" width="12.23828125" hidden="1" customWidth="1"/>
    <col min="9" max="9" width="10.22265625" hidden="1" customWidth="1"/>
    <col min="10" max="10" width="9.68359375" hidden="1" customWidth="1"/>
    <col min="11" max="11" width="8.7421875" hidden="1" customWidth="1"/>
    <col min="12" max="12" width="8.875" hidden="1" customWidth="1"/>
    <col min="13" max="13" width="9.4140625" hidden="1" customWidth="1"/>
    <col min="14" max="14" width="9.953125" hidden="1" customWidth="1"/>
    <col min="15" max="15" width="9.953125" bestFit="1" customWidth="1"/>
    <col min="16" max="16" width="8.47265625" bestFit="1" customWidth="1"/>
    <col min="17" max="17" width="9.4140625" bestFit="1" customWidth="1"/>
    <col min="18" max="19" width="9.4140625" hidden="1" customWidth="1"/>
    <col min="20" max="21" width="8.47265625" hidden="1" customWidth="1"/>
    <col min="22" max="25" width="9.4140625" hidden="1" customWidth="1"/>
    <col min="26" max="28" width="10.4921875" hidden="1" customWidth="1"/>
  </cols>
  <sheetData>
    <row r="1" spans="1:28" ht="19.5" thickBot="1" x14ac:dyDescent="0.3">
      <c r="A1" s="7" t="str">
        <f>E4</f>
        <v>Sam</v>
      </c>
      <c r="B1" s="6"/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0.35499999999999998</v>
      </c>
      <c r="C3" s="12"/>
      <c r="D3" s="14"/>
      <c r="E3" s="12"/>
      <c r="F3" s="12"/>
      <c r="G3" s="12"/>
      <c r="H3" s="11">
        <f>'Rain Totals'!H8</f>
        <v>0.08</v>
      </c>
      <c r="I3" s="11">
        <f>'Rain Totals'!I8</f>
        <v>0</v>
      </c>
      <c r="J3" s="11">
        <f>'Rain Totals'!J8</f>
        <v>7.0000000000000007E-2</v>
      </c>
      <c r="K3" s="11">
        <f>'Rain Totals'!K8</f>
        <v>0.16999999999999998</v>
      </c>
      <c r="L3" s="11">
        <f>'Rain Totals'!L8</f>
        <v>3.5000000000000003E-2</v>
      </c>
      <c r="M3" s="11">
        <f>'Rain Totals'!M8</f>
        <v>0</v>
      </c>
      <c r="N3" s="11">
        <f>'Rain Totals'!N8</f>
        <v>0</v>
      </c>
      <c r="O3" s="11">
        <f>'Rain Totals'!O8</f>
        <v>0</v>
      </c>
      <c r="P3" s="11">
        <f>'Rain Totals'!P8</f>
        <v>0</v>
      </c>
      <c r="Q3" s="11">
        <f>'Rain Totals'!Q8</f>
        <v>0</v>
      </c>
      <c r="R3" s="11">
        <f>'Rain Totals'!R8</f>
        <v>0</v>
      </c>
      <c r="S3" s="11">
        <f>'Rain Totals'!S8</f>
        <v>0</v>
      </c>
      <c r="T3" s="11">
        <f>'Rain Totals'!T8</f>
        <v>0</v>
      </c>
      <c r="U3" s="11">
        <f>'Rain Totals'!U8</f>
        <v>0</v>
      </c>
      <c r="V3" s="11">
        <f>'Rain Totals'!V8</f>
        <v>0</v>
      </c>
      <c r="W3" s="11">
        <f>'Rain Totals'!W8</f>
        <v>0</v>
      </c>
      <c r="X3" s="11">
        <f>'Rain Totals'!X8</f>
        <v>0</v>
      </c>
      <c r="Y3" s="11">
        <f>'Rain Totals'!Y8</f>
        <v>0</v>
      </c>
      <c r="Z3" s="11">
        <f>'Rain Totals'!Z8</f>
        <v>0</v>
      </c>
      <c r="AA3" s="11">
        <f>'Rain Totals'!AA8</f>
        <v>0</v>
      </c>
      <c r="AB3" s="11">
        <f>'Rain Totals'!AB8</f>
        <v>0</v>
      </c>
    </row>
    <row r="4" spans="1:28" x14ac:dyDescent="0.2">
      <c r="A4" s="8" t="str">
        <f>Data!A776</f>
        <v>.ET 77</v>
      </c>
      <c r="B4" s="9">
        <f>IFERROR(VLOOKUP($A4,Data!$1:$1048576,34,FALSE),)</f>
        <v>28.220000000000002</v>
      </c>
      <c r="C4" s="9" t="str">
        <f>IFERROR(VLOOKUP($A4,Data!$1:$1048576,2,FALSE),)</f>
        <v>Hamer</v>
      </c>
      <c r="D4" s="9" t="str">
        <f>IFERROR(VLOOKUP($A4,Data!$1:$1048576,3,FALSE),)</f>
        <v>77</v>
      </c>
      <c r="E4" s="9" t="str">
        <f>IFERROR(VLOOKUP($A4,Data!$1:$1048576,4,FALSE),)</f>
        <v>Sam</v>
      </c>
      <c r="F4" s="9" t="str">
        <f>IFERROR(VLOOKUP($A4,Data!$1:$1048576,6,FALSE),)</f>
        <v>Potatoes</v>
      </c>
      <c r="G4" s="9" t="str">
        <f>IFERROR(VLOOKUP($A4,Data!$1:$1048576,7,FALSE),)</f>
        <v>278's</v>
      </c>
      <c r="H4" s="8">
        <f>IFERROR(VLOOKUP($A4,Data!$1:$1048576,13,FALSE),)</f>
        <v>0.7</v>
      </c>
      <c r="I4" s="8">
        <f>IFERROR(VLOOKUP($A4,Data!$1:$1048576,14,FALSE),)</f>
        <v>1.0599999999999994</v>
      </c>
      <c r="J4" s="8">
        <f>IFERROR(VLOOKUP($A4,Data!$1:$1048576,15,FALSE),)</f>
        <v>1.4300000000000002</v>
      </c>
      <c r="K4" s="8">
        <f>IFERROR(VLOOKUP($A4,Data!$1:$1048576,16,FALSE),)</f>
        <v>1.5700000000000007</v>
      </c>
      <c r="L4" s="8">
        <f>IFERROR(VLOOKUP($A4,Data!$1:$1048576,17,FALSE),)</f>
        <v>1.7800000000000002</v>
      </c>
      <c r="M4" s="8">
        <f>IFERROR(VLOOKUP($A4,Data!$1:$1048576,18,FALSE),)</f>
        <v>2.3199999999999994</v>
      </c>
      <c r="N4" s="8">
        <f>IFERROR(VLOOKUP($A4,Data!$1:$1048576,19,FALSE),)</f>
        <v>1.3399999999999999</v>
      </c>
      <c r="O4" s="8">
        <f>IFERROR(VLOOKUP($A4,Data!$1:$1048576,20,FALSE),)</f>
        <v>2.5099999999999998</v>
      </c>
      <c r="P4" s="8">
        <f>IFERROR(VLOOKUP($A4,Data!$1:$1048576,21,FALSE),)</f>
        <v>2.3499999999999979</v>
      </c>
      <c r="Q4" s="8">
        <f>IFERROR(VLOOKUP($A4,Data!$1:$1048576,22,FALSE),)</f>
        <v>2.1799999999999997</v>
      </c>
      <c r="R4" s="8">
        <f>IFERROR(VLOOKUP($A4,Data!$1:$1048576,23,FALSE),)</f>
        <v>1.8999999999999986</v>
      </c>
      <c r="S4" s="8">
        <f>IFERROR(VLOOKUP($A4,Data!$1:$1048576,24,FALSE),)</f>
        <v>2.0700000000000003</v>
      </c>
      <c r="T4" s="8">
        <f>IFERROR(VLOOKUP($A4,Data!$1:$1048576,25,FALSE),)</f>
        <v>1.8800000000000026</v>
      </c>
      <c r="U4" s="8">
        <f>IFERROR(VLOOKUP($A4,Data!$1:$1048576,26,FALSE),)</f>
        <v>1.6699999999999982</v>
      </c>
      <c r="V4" s="8">
        <f>IFERROR(VLOOKUP($A4,Data!$1:$1048576,27,FALSE),)</f>
        <v>1.3100000000000023</v>
      </c>
      <c r="W4" s="8">
        <f>IFERROR(VLOOKUP($A4,Data!$1:$1048576,28,FALSE),)</f>
        <v>0.80000000000000071</v>
      </c>
      <c r="X4" s="8">
        <f>IFERROR(VLOOKUP($A4,Data!$1:$1048576,29,FALSE),)</f>
        <v>1.0400000000000027</v>
      </c>
      <c r="Y4" s="8">
        <f>IFERROR(VLOOKUP($A4,Data!$1:$1048576,30,FALSE),)</f>
        <v>0</v>
      </c>
      <c r="Z4" s="8">
        <f>IFERROR(VLOOKUP($A4,Data!$1:$1048576,31,FALSE),)</f>
        <v>0</v>
      </c>
      <c r="AA4" s="8">
        <f>IFERROR(VLOOKUP($A4,Data!$1:$1048576,32,FALSE),)</f>
        <v>0</v>
      </c>
      <c r="AB4" s="8">
        <f>IFERROR(VLOOKUP($A4,Data!$1:$1048576,33,FALSE),)</f>
        <v>0</v>
      </c>
    </row>
    <row r="5" spans="1:28" x14ac:dyDescent="0.2">
      <c r="A5" s="8" t="str">
        <f>Data!A777</f>
        <v>LUSK-1</v>
      </c>
      <c r="B5" s="9">
        <f>IFERROR(VLOOKUP($A5,Data!$1:$1048576,34,FALSE),)</f>
        <v>23.61</v>
      </c>
      <c r="C5" s="9" t="str">
        <f>IFERROR(VLOOKUP($A5,Data!$1:$1048576,2,FALSE),)</f>
        <v>Hamer</v>
      </c>
      <c r="D5" s="9" t="str">
        <f>IFERROR(VLOOKUP($A5,Data!$1:$1048576,3,FALSE),)</f>
        <v>77</v>
      </c>
      <c r="E5" s="9" t="str">
        <f>IFERROR(VLOOKUP($A5,Data!$1:$1048576,4,FALSE),)</f>
        <v>Sam</v>
      </c>
      <c r="F5" s="9" t="str">
        <f>IFERROR(VLOOKUP($A5,Data!$1:$1048576,6,FALSE),)</f>
        <v>Potatoes</v>
      </c>
      <c r="G5" s="9" t="str">
        <f>IFERROR(VLOOKUP($A5,Data!$1:$1048576,7,FALSE),)</f>
        <v>278's</v>
      </c>
      <c r="H5" s="8" t="str">
        <f>IFERROR(VLOOKUP($A5,Data!$1:$1048576,13,FALSE),)</f>
        <v/>
      </c>
      <c r="I5" s="8">
        <f>IFERROR(VLOOKUP($A5,Data!$1:$1048576,14,FALSE),)</f>
        <v>1.72</v>
      </c>
      <c r="J5" s="8">
        <f>IFERROR(VLOOKUP($A5,Data!$1:$1048576,15,FALSE),)</f>
        <v>1.77</v>
      </c>
      <c r="K5" s="8">
        <f>IFERROR(VLOOKUP($A5,Data!$1:$1048576,16,FALSE),)</f>
        <v>3.8000000000000007</v>
      </c>
      <c r="L5" s="8">
        <f>IFERROR(VLOOKUP($A5,Data!$1:$1048576,17,FALSE),)</f>
        <v>2.16</v>
      </c>
      <c r="M5" s="8">
        <f>IFERROR(VLOOKUP($A5,Data!$1:$1048576,18,FALSE),)</f>
        <v>2.67</v>
      </c>
      <c r="N5" s="8">
        <f>IFERROR(VLOOKUP($A5,Data!$1:$1048576,19,FALSE),)</f>
        <v>2.4499999999999993</v>
      </c>
      <c r="O5" s="8">
        <f>IFERROR(VLOOKUP($A5,Data!$1:$1048576,20,FALSE),)</f>
        <v>2.1199999999999992</v>
      </c>
      <c r="P5" s="8">
        <f>IFERROR(VLOOKUP($A5,Data!$1:$1048576,21,FALSE),)</f>
        <v>1.4500000000000028</v>
      </c>
      <c r="Q5" s="8">
        <f>IFERROR(VLOOKUP($A5,Data!$1:$1048576,22,FALSE),)</f>
        <v>1.5199999999999996</v>
      </c>
      <c r="R5" s="8">
        <f>IFERROR(VLOOKUP($A5,Data!$1:$1048576,23,FALSE),)</f>
        <v>0.19999999999999929</v>
      </c>
      <c r="S5" s="8">
        <f>IFERROR(VLOOKUP($A5,Data!$1:$1048576,24,FALSE),)</f>
        <v>0.28000000000000114</v>
      </c>
      <c r="T5" s="8">
        <f>IFERROR(VLOOKUP($A5,Data!$1:$1048576,25,FALSE),)</f>
        <v>0.29999999999999716</v>
      </c>
      <c r="U5" s="8">
        <f>IFERROR(VLOOKUP($A5,Data!$1:$1048576,26,FALSE),)</f>
        <v>0.30000000000000071</v>
      </c>
      <c r="V5" s="8">
        <f>IFERROR(VLOOKUP($A5,Data!$1:$1048576,27,FALSE),)</f>
        <v>0.41000000000000014</v>
      </c>
      <c r="W5" s="8">
        <f>IFERROR(VLOOKUP($A5,Data!$1:$1048576,28,FALSE),)</f>
        <v>7.0000000000000284E-2</v>
      </c>
      <c r="X5" s="8">
        <f>IFERROR(VLOOKUP($A5,Data!$1:$1048576,29,FALSE),)</f>
        <v>1.0199999999999996</v>
      </c>
      <c r="Y5" s="8">
        <f>IFERROR(VLOOKUP($A5,Data!$1:$1048576,30,FALSE),)</f>
        <v>0</v>
      </c>
      <c r="Z5" s="8">
        <f>IFERROR(VLOOKUP($A5,Data!$1:$1048576,31,FALSE),)</f>
        <v>0</v>
      </c>
      <c r="AA5" s="8">
        <f>IFERROR(VLOOKUP($A5,Data!$1:$1048576,32,FALSE),)</f>
        <v>0</v>
      </c>
      <c r="AB5" s="8">
        <f>IFERROR(VLOOKUP($A5,Data!$1:$1048576,33,FALSE),)</f>
        <v>0</v>
      </c>
    </row>
    <row r="6" spans="1:28" x14ac:dyDescent="0.2">
      <c r="A6" s="8" t="str">
        <f>Data!A778</f>
        <v>Lusk-2</v>
      </c>
      <c r="B6" s="9">
        <f>IFERROR(VLOOKUP($A6,Data!$1:$1048576,34,FALSE),)</f>
        <v>23.13</v>
      </c>
      <c r="C6" s="9" t="str">
        <f>IFERROR(VLOOKUP($A6,Data!$1:$1048576,2,FALSE),)</f>
        <v>Hamer</v>
      </c>
      <c r="D6" s="9" t="str">
        <f>IFERROR(VLOOKUP($A6,Data!$1:$1048576,3,FALSE),)</f>
        <v>77</v>
      </c>
      <c r="E6" s="9" t="str">
        <f>IFERROR(VLOOKUP($A6,Data!$1:$1048576,4,FALSE),)</f>
        <v>Sam</v>
      </c>
      <c r="F6" s="9" t="str">
        <f>IFERROR(VLOOKUP($A6,Data!$1:$1048576,6,FALSE),)</f>
        <v>Potatoes</v>
      </c>
      <c r="G6" s="9" t="str">
        <f>IFERROR(VLOOKUP($A6,Data!$1:$1048576,7,FALSE),)</f>
        <v>278's</v>
      </c>
      <c r="H6" s="8" t="str">
        <f>IFERROR(VLOOKUP($A6,Data!$1:$1048576,13,FALSE),)</f>
        <v/>
      </c>
      <c r="I6" s="8">
        <f>IFERROR(VLOOKUP($A6,Data!$1:$1048576,14,FALSE),)</f>
        <v>1.77</v>
      </c>
      <c r="J6" s="8">
        <f>IFERROR(VLOOKUP($A6,Data!$1:$1048576,15,FALSE),)</f>
        <v>1.77</v>
      </c>
      <c r="K6" s="8">
        <f>IFERROR(VLOOKUP($A6,Data!$1:$1048576,16,FALSE),)</f>
        <v>3.7099999999999991</v>
      </c>
      <c r="L6" s="8">
        <f>IFERROR(VLOOKUP($A6,Data!$1:$1048576,17,FALSE),)</f>
        <v>2.1500000000000004</v>
      </c>
      <c r="M6" s="8">
        <f>IFERROR(VLOOKUP($A6,Data!$1:$1048576,18,FALSE),)</f>
        <v>2.66</v>
      </c>
      <c r="N6" s="8">
        <f>IFERROR(VLOOKUP($A6,Data!$1:$1048576,19,FALSE),)</f>
        <v>2.3899999999999988</v>
      </c>
      <c r="O6" s="8">
        <f>IFERROR(VLOOKUP($A6,Data!$1:$1048576,20,FALSE),)</f>
        <v>2.1099999999999994</v>
      </c>
      <c r="P6" s="8">
        <f>IFERROR(VLOOKUP($A6,Data!$1:$1048576,21,FALSE),)</f>
        <v>1.4299999999999997</v>
      </c>
      <c r="Q6" s="8">
        <f>IFERROR(VLOOKUP($A6,Data!$1:$1048576,22,FALSE),)</f>
        <v>1.4500000000000028</v>
      </c>
      <c r="R6" s="8">
        <f>IFERROR(VLOOKUP($A6,Data!$1:$1048576,23,FALSE),)</f>
        <v>0.16999999999999815</v>
      </c>
      <c r="S6" s="8">
        <f>IFERROR(VLOOKUP($A6,Data!$1:$1048576,24,FALSE),)</f>
        <v>0.19000000000000128</v>
      </c>
      <c r="T6" s="8">
        <f>IFERROR(VLOOKUP($A6,Data!$1:$1048576,25,FALSE),)</f>
        <v>0.32000000000000028</v>
      </c>
      <c r="U6" s="8">
        <f>IFERROR(VLOOKUP($A6,Data!$1:$1048576,26,FALSE),)</f>
        <v>0.30000000000000071</v>
      </c>
      <c r="V6" s="8">
        <f>IFERROR(VLOOKUP($A6,Data!$1:$1048576,27,FALSE),)</f>
        <v>0.39999999999999858</v>
      </c>
      <c r="W6" s="8">
        <f>IFERROR(VLOOKUP($A6,Data!$1:$1048576,28,FALSE),)</f>
        <v>0</v>
      </c>
      <c r="X6" s="8">
        <f>IFERROR(VLOOKUP($A6,Data!$1:$1048576,29,FALSE),)</f>
        <v>0.96999999999999886</v>
      </c>
      <c r="Y6" s="8">
        <f>IFERROR(VLOOKUP($A6,Data!$1:$1048576,30,FALSE),)</f>
        <v>0</v>
      </c>
      <c r="Z6" s="8">
        <f>IFERROR(VLOOKUP($A6,Data!$1:$1048576,31,FALSE),)</f>
        <v>0</v>
      </c>
      <c r="AA6" s="8">
        <f>IFERROR(VLOOKUP($A6,Data!$1:$1048576,32,FALSE),)</f>
        <v>0</v>
      </c>
      <c r="AB6" s="8">
        <f>IFERROR(VLOOKUP($A6,Data!$1:$1048576,33,FALSE),)</f>
        <v>0</v>
      </c>
    </row>
    <row r="7" spans="1:28" x14ac:dyDescent="0.2">
      <c r="A7" s="8" t="str">
        <f>Data!A779</f>
        <v>lusk-3</v>
      </c>
      <c r="B7" s="9">
        <f>IFERROR(VLOOKUP($A7,Data!$1:$1048576,34,FALSE),)</f>
        <v>22.92</v>
      </c>
      <c r="C7" s="9" t="str">
        <f>IFERROR(VLOOKUP($A7,Data!$1:$1048576,2,FALSE),)</f>
        <v>Hamer</v>
      </c>
      <c r="D7" s="9" t="str">
        <f>IFERROR(VLOOKUP($A7,Data!$1:$1048576,3,FALSE),)</f>
        <v>77</v>
      </c>
      <c r="E7" s="9" t="str">
        <f>IFERROR(VLOOKUP($A7,Data!$1:$1048576,4,FALSE),)</f>
        <v>Sam</v>
      </c>
      <c r="F7" s="9" t="str">
        <f>IFERROR(VLOOKUP($A7,Data!$1:$1048576,6,FALSE),)</f>
        <v>Potatoes</v>
      </c>
      <c r="G7" s="9" t="str">
        <f>IFERROR(VLOOKUP($A7,Data!$1:$1048576,7,FALSE),)</f>
        <v>278's</v>
      </c>
      <c r="H7" s="8" t="str">
        <f>IFERROR(VLOOKUP($A7,Data!$1:$1048576,13,FALSE),)</f>
        <v/>
      </c>
      <c r="I7" s="8">
        <f>IFERROR(VLOOKUP($A7,Data!$1:$1048576,14,FALSE),)</f>
        <v>1.72</v>
      </c>
      <c r="J7" s="8">
        <f>IFERROR(VLOOKUP($A7,Data!$1:$1048576,15,FALSE),)</f>
        <v>1.65</v>
      </c>
      <c r="K7" s="8">
        <f>IFERROR(VLOOKUP($A7,Data!$1:$1048576,16,FALSE),)</f>
        <v>3.6099999999999994</v>
      </c>
      <c r="L7" s="8">
        <f>IFERROR(VLOOKUP($A7,Data!$1:$1048576,17,FALSE),)</f>
        <v>2.08</v>
      </c>
      <c r="M7" s="8">
        <f>IFERROR(VLOOKUP($A7,Data!$1:$1048576,18,FALSE),)</f>
        <v>2.6099999999999994</v>
      </c>
      <c r="N7" s="8">
        <f>IFERROR(VLOOKUP($A7,Data!$1:$1048576,19,FALSE),)</f>
        <v>2.4600000000000009</v>
      </c>
      <c r="O7" s="8">
        <f>IFERROR(VLOOKUP($A7,Data!$1:$1048576,20,FALSE),)</f>
        <v>2.0999999999999979</v>
      </c>
      <c r="P7" s="8">
        <f>IFERROR(VLOOKUP($A7,Data!$1:$1048576,21,FALSE),)</f>
        <v>1.4600000000000009</v>
      </c>
      <c r="Q7" s="8">
        <f>IFERROR(VLOOKUP($A7,Data!$1:$1048576,22,FALSE),)</f>
        <v>1.4600000000000009</v>
      </c>
      <c r="R7" s="8">
        <f>IFERROR(VLOOKUP($A7,Data!$1:$1048576,23,FALSE),)</f>
        <v>0.19000000000000128</v>
      </c>
      <c r="S7" s="8">
        <f>IFERROR(VLOOKUP($A7,Data!$1:$1048576,24,FALSE),)</f>
        <v>0.17999999999999972</v>
      </c>
      <c r="T7" s="8">
        <f>IFERROR(VLOOKUP($A7,Data!$1:$1048576,25,FALSE),)</f>
        <v>0.28999999999999915</v>
      </c>
      <c r="U7" s="8">
        <f>IFERROR(VLOOKUP($A7,Data!$1:$1048576,26,FALSE),)</f>
        <v>0.30000000000000071</v>
      </c>
      <c r="V7" s="8">
        <f>IFERROR(VLOOKUP($A7,Data!$1:$1048576,27,FALSE),)</f>
        <v>0.39999999999999858</v>
      </c>
      <c r="W7" s="8">
        <f>IFERROR(VLOOKUP($A7,Data!$1:$1048576,28,FALSE),)</f>
        <v>7.0000000000000284E-2</v>
      </c>
      <c r="X7" s="8">
        <f>IFERROR(VLOOKUP($A7,Data!$1:$1048576,29,FALSE),)</f>
        <v>0.99000000000000199</v>
      </c>
      <c r="Y7" s="8">
        <f>IFERROR(VLOOKUP($A7,Data!$1:$1048576,30,FALSE),)</f>
        <v>0</v>
      </c>
      <c r="Z7" s="8">
        <f>IFERROR(VLOOKUP($A7,Data!$1:$1048576,31,FALSE),)</f>
        <v>0</v>
      </c>
      <c r="AA7" s="8">
        <f>IFERROR(VLOOKUP($A7,Data!$1:$1048576,32,FALSE),)</f>
        <v>0</v>
      </c>
      <c r="AB7" s="8">
        <f>IFERROR(VLOOKUP($A7,Data!$1:$1048576,33,FALSE),)</f>
        <v>0</v>
      </c>
    </row>
    <row r="8" spans="1:28" x14ac:dyDescent="0.2">
      <c r="A8" s="8" t="str">
        <f>Data!A780</f>
        <v>Lusk-4</v>
      </c>
      <c r="B8" s="9">
        <f>IFERROR(VLOOKUP($A8,Data!$1:$1048576,34,FALSE),)</f>
        <v>23.02</v>
      </c>
      <c r="C8" s="9" t="str">
        <f>IFERROR(VLOOKUP($A8,Data!$1:$1048576,2,FALSE),)</f>
        <v>Hamer</v>
      </c>
      <c r="D8" s="9" t="str">
        <f>IFERROR(VLOOKUP($A8,Data!$1:$1048576,3,FALSE),)</f>
        <v>77</v>
      </c>
      <c r="E8" s="9" t="str">
        <f>IFERROR(VLOOKUP($A8,Data!$1:$1048576,4,FALSE),)</f>
        <v>Sam</v>
      </c>
      <c r="F8" s="9" t="str">
        <f>IFERROR(VLOOKUP($A8,Data!$1:$1048576,6,FALSE),)</f>
        <v>Potatoes</v>
      </c>
      <c r="G8" s="9" t="str">
        <f>IFERROR(VLOOKUP($A8,Data!$1:$1048576,7,FALSE),)</f>
        <v>278's</v>
      </c>
      <c r="H8" s="8" t="str">
        <f>IFERROR(VLOOKUP($A8,Data!$1:$1048576,13,FALSE),)</f>
        <v/>
      </c>
      <c r="I8" s="8">
        <f>IFERROR(VLOOKUP($A8,Data!$1:$1048576,14,FALSE),)</f>
        <v>1.72</v>
      </c>
      <c r="J8" s="8">
        <f>IFERROR(VLOOKUP($A8,Data!$1:$1048576,15,FALSE),)</f>
        <v>1.75</v>
      </c>
      <c r="K8" s="8">
        <f>IFERROR(VLOOKUP($A8,Data!$1:$1048576,16,FALSE),)</f>
        <v>3.7100000000000009</v>
      </c>
      <c r="L8" s="8">
        <f>IFERROR(VLOOKUP($A8,Data!$1:$1048576,17,FALSE),)</f>
        <v>2.129999999999999</v>
      </c>
      <c r="M8" s="8">
        <f>IFERROR(VLOOKUP($A8,Data!$1:$1048576,18,FALSE),)</f>
        <v>2.6300000000000008</v>
      </c>
      <c r="N8" s="8">
        <f>IFERROR(VLOOKUP($A8,Data!$1:$1048576,19,FALSE),)</f>
        <v>2.4599999999999991</v>
      </c>
      <c r="O8" s="8">
        <f>IFERROR(VLOOKUP($A8,Data!$1:$1048576,20,FALSE),)</f>
        <v>2.1000000000000014</v>
      </c>
      <c r="P8" s="8">
        <f>IFERROR(VLOOKUP($A8,Data!$1:$1048576,21,FALSE),)</f>
        <v>1.4499999999999993</v>
      </c>
      <c r="Q8" s="8">
        <f>IFERROR(VLOOKUP($A8,Data!$1:$1048576,22,FALSE),)</f>
        <v>1.4699999999999989</v>
      </c>
      <c r="R8" s="8">
        <f>IFERROR(VLOOKUP($A8,Data!$1:$1048576,23,FALSE),)</f>
        <v>0.17999999999999972</v>
      </c>
      <c r="S8" s="8">
        <f>IFERROR(VLOOKUP($A8,Data!$1:$1048576,24,FALSE),)</f>
        <v>0.17999999999999972</v>
      </c>
      <c r="T8" s="8">
        <f>IFERROR(VLOOKUP($A8,Data!$1:$1048576,25,FALSE),)</f>
        <v>0.2900000000000027</v>
      </c>
      <c r="U8" s="8">
        <f>IFERROR(VLOOKUP($A8,Data!$1:$1048576,26,FALSE),)</f>
        <v>0.28999999999999915</v>
      </c>
      <c r="V8" s="8">
        <f>IFERROR(VLOOKUP($A8,Data!$1:$1048576,27,FALSE),)</f>
        <v>0.39999999999999858</v>
      </c>
      <c r="W8" s="8">
        <f>IFERROR(VLOOKUP($A8,Data!$1:$1048576,28,FALSE),)</f>
        <v>0</v>
      </c>
      <c r="X8" s="8">
        <f>IFERROR(VLOOKUP($A8,Data!$1:$1048576,29,FALSE),)</f>
        <v>0.96000000000000085</v>
      </c>
      <c r="Y8" s="8">
        <f>IFERROR(VLOOKUP($A8,Data!$1:$1048576,30,FALSE),)</f>
        <v>0</v>
      </c>
      <c r="Z8" s="8">
        <f>IFERROR(VLOOKUP($A8,Data!$1:$1048576,31,FALSE),)</f>
        <v>0</v>
      </c>
      <c r="AA8" s="8">
        <f>IFERROR(VLOOKUP($A8,Data!$1:$1048576,32,FALSE),)</f>
        <v>0</v>
      </c>
      <c r="AB8" s="8">
        <f>IFERROR(VLOOKUP($A8,Data!$1:$1048576,33,FALSE),)</f>
        <v>0</v>
      </c>
    </row>
    <row r="9" spans="1:28" x14ac:dyDescent="0.2">
      <c r="A9" s="8" t="str">
        <f>Data!A781</f>
        <v>Camas-2</v>
      </c>
      <c r="B9" s="9">
        <f>IFERROR(VLOOKUP($A9,Data!$1:$1048576,34,FALSE),)</f>
        <v>24.23</v>
      </c>
      <c r="C9" s="9" t="str">
        <f>IFERROR(VLOOKUP($A9,Data!$1:$1048576,2,FALSE),)</f>
        <v>Hamer</v>
      </c>
      <c r="D9" s="9" t="str">
        <f>IFERROR(VLOOKUP($A9,Data!$1:$1048576,3,FALSE),)</f>
        <v>77</v>
      </c>
      <c r="E9" s="9" t="str">
        <f>IFERROR(VLOOKUP($A9,Data!$1:$1048576,4,FALSE),)</f>
        <v>Sam</v>
      </c>
      <c r="F9" s="9" t="str">
        <f>IFERROR(VLOOKUP($A9,Data!$1:$1048576,6,FALSE),)</f>
        <v>Potatoes</v>
      </c>
      <c r="G9" s="9" t="str">
        <f>IFERROR(VLOOKUP($A9,Data!$1:$1048576,7,FALSE),)</f>
        <v>278's</v>
      </c>
      <c r="H9" s="8" t="str">
        <f>IFERROR(VLOOKUP($A9,Data!$1:$1048576,13,FALSE),)</f>
        <v/>
      </c>
      <c r="I9" s="8">
        <f>IFERROR(VLOOKUP($A9,Data!$1:$1048576,14,FALSE),)</f>
        <v>1.8</v>
      </c>
      <c r="J9" s="8">
        <f>IFERROR(VLOOKUP($A9,Data!$1:$1048576,15,FALSE),)</f>
        <v>1.93</v>
      </c>
      <c r="K9" s="8">
        <f>IFERROR(VLOOKUP($A9,Data!$1:$1048576,16,FALSE),)</f>
        <v>3.99</v>
      </c>
      <c r="L9" s="8">
        <f>IFERROR(VLOOKUP($A9,Data!$1:$1048576,17,FALSE),)</f>
        <v>2.2400000000000002</v>
      </c>
      <c r="M9" s="8">
        <f>IFERROR(VLOOKUP($A9,Data!$1:$1048576,18,FALSE),)</f>
        <v>2.6099999999999994</v>
      </c>
      <c r="N9" s="8">
        <f>IFERROR(VLOOKUP($A9,Data!$1:$1048576,19,FALSE),)</f>
        <v>2.3100000000000005</v>
      </c>
      <c r="O9" s="8">
        <f>IFERROR(VLOOKUP($A9,Data!$1:$1048576,20,FALSE),)</f>
        <v>2.129999999999999</v>
      </c>
      <c r="P9" s="8">
        <f>IFERROR(VLOOKUP($A9,Data!$1:$1048576,21,FALSE),)</f>
        <v>1.490000000000002</v>
      </c>
      <c r="Q9" s="8">
        <f>IFERROR(VLOOKUP($A9,Data!$1:$1048576,22,FALSE),)</f>
        <v>1.4899999999999984</v>
      </c>
      <c r="R9" s="8">
        <f>IFERROR(VLOOKUP($A9,Data!$1:$1048576,23,FALSE),)</f>
        <v>0.23000000000000043</v>
      </c>
      <c r="S9" s="8">
        <f>IFERROR(VLOOKUP($A9,Data!$1:$1048576,24,FALSE),)</f>
        <v>0.64000000000000057</v>
      </c>
      <c r="T9" s="8">
        <f>IFERROR(VLOOKUP($A9,Data!$1:$1048576,25,FALSE),)</f>
        <v>0.51999999999999957</v>
      </c>
      <c r="U9" s="8">
        <f>IFERROR(VLOOKUP($A9,Data!$1:$1048576,26,FALSE),)</f>
        <v>0.33000000000000185</v>
      </c>
      <c r="V9" s="8">
        <f>IFERROR(VLOOKUP($A9,Data!$1:$1048576,27,FALSE),)</f>
        <v>0</v>
      </c>
      <c r="W9" s="8">
        <f>IFERROR(VLOOKUP($A9,Data!$1:$1048576,28,FALSE),)</f>
        <v>0</v>
      </c>
      <c r="X9" s="8">
        <f>IFERROR(VLOOKUP($A9,Data!$1:$1048576,29,FALSE),)</f>
        <v>1.0599999999999987</v>
      </c>
      <c r="Y9" s="8">
        <f>IFERROR(VLOOKUP($A9,Data!$1:$1048576,30,FALSE),)</f>
        <v>0</v>
      </c>
      <c r="Z9" s="8">
        <f>IFERROR(VLOOKUP($A9,Data!$1:$1048576,31,FALSE),)</f>
        <v>0</v>
      </c>
      <c r="AA9" s="8">
        <f>IFERROR(VLOOKUP($A9,Data!$1:$1048576,32,FALSE),)</f>
        <v>0</v>
      </c>
      <c r="AB9" s="8">
        <f>IFERROR(VLOOKUP($A9,Data!$1:$1048576,33,FALSE),)</f>
        <v>0</v>
      </c>
    </row>
    <row r="10" spans="1:28" x14ac:dyDescent="0.2">
      <c r="A10" s="8" t="str">
        <f>Data!A782</f>
        <v>Camas-3</v>
      </c>
      <c r="B10" s="9">
        <f>IFERROR(VLOOKUP($A10,Data!$1:$1048576,34,FALSE),)</f>
        <v>23.82</v>
      </c>
      <c r="C10" s="9" t="str">
        <f>IFERROR(VLOOKUP($A10,Data!$1:$1048576,2,FALSE),)</f>
        <v>Hamer</v>
      </c>
      <c r="D10" s="9" t="str">
        <f>IFERROR(VLOOKUP($A10,Data!$1:$1048576,3,FALSE),)</f>
        <v>77</v>
      </c>
      <c r="E10" s="9" t="str">
        <f>IFERROR(VLOOKUP($A10,Data!$1:$1048576,4,FALSE),)</f>
        <v>Sam</v>
      </c>
      <c r="F10" s="9" t="str">
        <f>IFERROR(VLOOKUP($A10,Data!$1:$1048576,6,FALSE),)</f>
        <v>Potatoes</v>
      </c>
      <c r="G10" s="9" t="str">
        <f>IFERROR(VLOOKUP($A10,Data!$1:$1048576,7,FALSE),)</f>
        <v>278's</v>
      </c>
      <c r="H10" s="8" t="str">
        <f>IFERROR(VLOOKUP($A10,Data!$1:$1048576,13,FALSE),)</f>
        <v/>
      </c>
      <c r="I10" s="8">
        <f>IFERROR(VLOOKUP($A10,Data!$1:$1048576,14,FALSE),)</f>
        <v>1.76</v>
      </c>
      <c r="J10" s="8">
        <f>IFERROR(VLOOKUP($A10,Data!$1:$1048576,15,FALSE),)</f>
        <v>2.0499999999999998</v>
      </c>
      <c r="K10" s="8">
        <f>IFERROR(VLOOKUP($A10,Data!$1:$1048576,16,FALSE),)</f>
        <v>4.120000000000001</v>
      </c>
      <c r="L10" s="8">
        <f>IFERROR(VLOOKUP($A10,Data!$1:$1048576,17,FALSE),)</f>
        <v>2.2699999999999996</v>
      </c>
      <c r="M10" s="8">
        <f>IFERROR(VLOOKUP($A10,Data!$1:$1048576,18,FALSE),)</f>
        <v>2.6099999999999994</v>
      </c>
      <c r="N10" s="8">
        <f>IFERROR(VLOOKUP($A10,Data!$1:$1048576,19,FALSE),)</f>
        <v>2.3200000000000003</v>
      </c>
      <c r="O10" s="8">
        <f>IFERROR(VLOOKUP($A10,Data!$1:$1048576,20,FALSE),)</f>
        <v>2.1400000000000006</v>
      </c>
      <c r="P10" s="8">
        <f>IFERROR(VLOOKUP($A10,Data!$1:$1048576,21,FALSE),)</f>
        <v>1.259999999999998</v>
      </c>
      <c r="Q10" s="8">
        <f>IFERROR(VLOOKUP($A10,Data!$1:$1048576,22,FALSE),)</f>
        <v>1.3300000000000018</v>
      </c>
      <c r="R10" s="8">
        <f>IFERROR(VLOOKUP($A10,Data!$1:$1048576,23,FALSE),)</f>
        <v>0.16000000000000014</v>
      </c>
      <c r="S10" s="8">
        <f>IFERROR(VLOOKUP($A10,Data!$1:$1048576,24,FALSE),)</f>
        <v>0.62000000000000099</v>
      </c>
      <c r="T10" s="8">
        <f>IFERROR(VLOOKUP($A10,Data!$1:$1048576,25,FALSE),)</f>
        <v>0.29999999999999716</v>
      </c>
      <c r="U10" s="8">
        <f>IFERROR(VLOOKUP($A10,Data!$1:$1048576,26,FALSE),)</f>
        <v>0.32000000000000028</v>
      </c>
      <c r="V10" s="8">
        <f>IFERROR(VLOOKUP($A10,Data!$1:$1048576,27,FALSE),)</f>
        <v>0</v>
      </c>
      <c r="W10" s="8">
        <f>IFERROR(VLOOKUP($A10,Data!$1:$1048576,28,FALSE),)</f>
        <v>0</v>
      </c>
      <c r="X10" s="8">
        <f>IFERROR(VLOOKUP($A10,Data!$1:$1048576,29,FALSE),)</f>
        <v>1.0300000000000011</v>
      </c>
      <c r="Y10" s="8">
        <f>IFERROR(VLOOKUP($A10,Data!$1:$1048576,30,FALSE),)</f>
        <v>0</v>
      </c>
      <c r="Z10" s="8">
        <f>IFERROR(VLOOKUP($A10,Data!$1:$1048576,31,FALSE),)</f>
        <v>0</v>
      </c>
      <c r="AA10" s="8">
        <f>IFERROR(VLOOKUP($A10,Data!$1:$1048576,32,FALSE),)</f>
        <v>0</v>
      </c>
      <c r="AB10" s="8">
        <f>IFERROR(VLOOKUP($A10,Data!$1:$1048576,33,FALSE),)</f>
        <v>0</v>
      </c>
    </row>
    <row r="11" spans="1:28" x14ac:dyDescent="0.2">
      <c r="A11" s="8" t="str">
        <f>Data!A783</f>
        <v>Camas-4</v>
      </c>
      <c r="B11" s="9">
        <f>IFERROR(VLOOKUP($A11,Data!$1:$1048576,34,FALSE),)</f>
        <v>23.78</v>
      </c>
      <c r="C11" s="9" t="str">
        <f>IFERROR(VLOOKUP($A11,Data!$1:$1048576,2,FALSE),)</f>
        <v>Hamer</v>
      </c>
      <c r="D11" s="9" t="str">
        <f>IFERROR(VLOOKUP($A11,Data!$1:$1048576,3,FALSE),)</f>
        <v>77</v>
      </c>
      <c r="E11" s="9" t="str">
        <f>IFERROR(VLOOKUP($A11,Data!$1:$1048576,4,FALSE),)</f>
        <v>Sam</v>
      </c>
      <c r="F11" s="9" t="str">
        <f>IFERROR(VLOOKUP($A11,Data!$1:$1048576,6,FALSE),)</f>
        <v>Potatoes</v>
      </c>
      <c r="G11" s="9" t="str">
        <f>IFERROR(VLOOKUP($A11,Data!$1:$1048576,7,FALSE),)</f>
        <v>278's</v>
      </c>
      <c r="H11" s="8" t="str">
        <f>IFERROR(VLOOKUP($A11,Data!$1:$1048576,13,FALSE),)</f>
        <v/>
      </c>
      <c r="I11" s="8">
        <f>IFERROR(VLOOKUP($A11,Data!$1:$1048576,14,FALSE),)</f>
        <v>1.76</v>
      </c>
      <c r="J11" s="8">
        <f>IFERROR(VLOOKUP($A11,Data!$1:$1048576,15,FALSE),)</f>
        <v>1.93</v>
      </c>
      <c r="K11" s="8">
        <f>IFERROR(VLOOKUP($A11,Data!$1:$1048576,16,FALSE),)</f>
        <v>4.0700000000000012</v>
      </c>
      <c r="L11" s="8">
        <f>IFERROR(VLOOKUP($A11,Data!$1:$1048576,17,FALSE),)</f>
        <v>2.2399999999999984</v>
      </c>
      <c r="M11" s="8">
        <f>IFERROR(VLOOKUP($A11,Data!$1:$1048576,18,FALSE),)</f>
        <v>2.59</v>
      </c>
      <c r="N11" s="8">
        <f>IFERROR(VLOOKUP($A11,Data!$1:$1048576,19,FALSE),)</f>
        <v>2.34</v>
      </c>
      <c r="O11" s="8">
        <f>IFERROR(VLOOKUP($A11,Data!$1:$1048576,20,FALSE),)</f>
        <v>2.1000000000000014</v>
      </c>
      <c r="P11" s="8">
        <f>IFERROR(VLOOKUP($A11,Data!$1:$1048576,21,FALSE),)</f>
        <v>1.4800000000000004</v>
      </c>
      <c r="Q11" s="8">
        <f>IFERROR(VLOOKUP($A11,Data!$1:$1048576,22,FALSE),)</f>
        <v>1.5399999999999991</v>
      </c>
      <c r="R11" s="8">
        <f>IFERROR(VLOOKUP($A11,Data!$1:$1048576,23,FALSE),)</f>
        <v>0.17000000000000171</v>
      </c>
      <c r="S11" s="8">
        <f>IFERROR(VLOOKUP($A11,Data!$1:$1048576,24,FALSE),)</f>
        <v>0.59999999999999787</v>
      </c>
      <c r="T11" s="8">
        <f>IFERROR(VLOOKUP($A11,Data!$1:$1048576,25,FALSE),)</f>
        <v>0.30000000000000071</v>
      </c>
      <c r="U11" s="8">
        <f>IFERROR(VLOOKUP($A11,Data!$1:$1048576,26,FALSE),)</f>
        <v>0.25</v>
      </c>
      <c r="V11" s="8">
        <f>IFERROR(VLOOKUP($A11,Data!$1:$1048576,27,FALSE),)</f>
        <v>0</v>
      </c>
      <c r="W11" s="8">
        <f>IFERROR(VLOOKUP($A11,Data!$1:$1048576,28,FALSE),)</f>
        <v>0</v>
      </c>
      <c r="X11" s="8">
        <f>IFERROR(VLOOKUP($A11,Data!$1:$1048576,29,FALSE),)</f>
        <v>0.96000000000000085</v>
      </c>
      <c r="Y11" s="8">
        <f>IFERROR(VLOOKUP($A11,Data!$1:$1048576,30,FALSE),)</f>
        <v>0</v>
      </c>
      <c r="Z11" s="8">
        <f>IFERROR(VLOOKUP($A11,Data!$1:$1048576,31,FALSE),)</f>
        <v>0</v>
      </c>
      <c r="AA11" s="8">
        <f>IFERROR(VLOOKUP($A11,Data!$1:$1048576,32,FALSE),)</f>
        <v>0</v>
      </c>
      <c r="AB11" s="8">
        <f>IFERROR(VLOOKUP($A11,Data!$1:$1048576,33,FALSE),)</f>
        <v>0</v>
      </c>
    </row>
    <row r="12" spans="1:28" x14ac:dyDescent="0.2">
      <c r="A12" s="8" t="str">
        <f>Data!A784</f>
        <v>Camas-5</v>
      </c>
      <c r="B12" s="9">
        <f>IFERROR(VLOOKUP($A12,Data!$1:$1048576,34,FALSE),)</f>
        <v>24.69</v>
      </c>
      <c r="C12" s="9" t="str">
        <f>IFERROR(VLOOKUP($A12,Data!$1:$1048576,2,FALSE),)</f>
        <v>Hamer</v>
      </c>
      <c r="D12" s="9" t="str">
        <f>IFERROR(VLOOKUP($A12,Data!$1:$1048576,3,FALSE),)</f>
        <v>77</v>
      </c>
      <c r="E12" s="9" t="str">
        <f>IFERROR(VLOOKUP($A12,Data!$1:$1048576,4,FALSE),)</f>
        <v>Sam</v>
      </c>
      <c r="F12" s="9" t="str">
        <f>IFERROR(VLOOKUP($A12,Data!$1:$1048576,6,FALSE),)</f>
        <v>Potatoes</v>
      </c>
      <c r="G12" s="9" t="str">
        <f>IFERROR(VLOOKUP($A12,Data!$1:$1048576,7,FALSE),)</f>
        <v>278's</v>
      </c>
      <c r="H12" s="8" t="str">
        <f>IFERROR(VLOOKUP($A12,Data!$1:$1048576,13,FALSE),)</f>
        <v/>
      </c>
      <c r="I12" s="8">
        <f>IFERROR(VLOOKUP($A12,Data!$1:$1048576,14,FALSE),)</f>
        <v>1.44</v>
      </c>
      <c r="J12" s="8">
        <f>IFERROR(VLOOKUP($A12,Data!$1:$1048576,15,FALSE),)</f>
        <v>1.74</v>
      </c>
      <c r="K12" s="8">
        <f>IFERROR(VLOOKUP($A12,Data!$1:$1048576,16,FALSE),)</f>
        <v>5.419999999999999</v>
      </c>
      <c r="L12" s="8">
        <f>IFERROR(VLOOKUP($A12,Data!$1:$1048576,17,FALSE),)</f>
        <v>2.2100000000000009</v>
      </c>
      <c r="M12" s="8">
        <f>IFERROR(VLOOKUP($A12,Data!$1:$1048576,18,FALSE),)</f>
        <v>2.74</v>
      </c>
      <c r="N12" s="8">
        <f>IFERROR(VLOOKUP($A12,Data!$1:$1048576,19,FALSE),)</f>
        <v>2.379999999999999</v>
      </c>
      <c r="O12" s="8">
        <f>IFERROR(VLOOKUP($A12,Data!$1:$1048576,20,FALSE),)</f>
        <v>2.0800000000000018</v>
      </c>
      <c r="P12" s="8">
        <f>IFERROR(VLOOKUP($A12,Data!$1:$1048576,21,FALSE),)</f>
        <v>1.8099999999999987</v>
      </c>
      <c r="Q12" s="8">
        <f>IFERROR(VLOOKUP($A12,Data!$1:$1048576,22,FALSE),)</f>
        <v>1.620000000000001</v>
      </c>
      <c r="R12" s="8">
        <f>IFERROR(VLOOKUP($A12,Data!$1:$1048576,23,FALSE),)</f>
        <v>0.16000000000000014</v>
      </c>
      <c r="S12" s="8">
        <f>IFERROR(VLOOKUP($A12,Data!$1:$1048576,24,FALSE),)</f>
        <v>0.51999999999999957</v>
      </c>
      <c r="T12" s="8">
        <f>IFERROR(VLOOKUP($A12,Data!$1:$1048576,25,FALSE),)</f>
        <v>1.2399999999999984</v>
      </c>
      <c r="U12" s="8">
        <f>IFERROR(VLOOKUP($A12,Data!$1:$1048576,26,FALSE),)</f>
        <v>0.24000000000000199</v>
      </c>
      <c r="V12" s="8">
        <f>IFERROR(VLOOKUP($A12,Data!$1:$1048576,27,FALSE),)</f>
        <v>0</v>
      </c>
      <c r="W12" s="8">
        <f>IFERROR(VLOOKUP($A12,Data!$1:$1048576,28,FALSE),)</f>
        <v>0</v>
      </c>
      <c r="X12" s="8">
        <f>IFERROR(VLOOKUP($A12,Data!$1:$1048576,29,FALSE),)</f>
        <v>0</v>
      </c>
      <c r="Y12" s="8">
        <f>IFERROR(VLOOKUP($A12,Data!$1:$1048576,30,FALSE),)</f>
        <v>0</v>
      </c>
      <c r="Z12" s="8">
        <f>IFERROR(VLOOKUP($A12,Data!$1:$1048576,31,FALSE),)</f>
        <v>0</v>
      </c>
      <c r="AA12" s="8">
        <f>IFERROR(VLOOKUP($A12,Data!$1:$1048576,32,FALSE),)</f>
        <v>0</v>
      </c>
      <c r="AB12" s="8">
        <f>IFERROR(VLOOKUP($A12,Data!$1:$1048576,33,FALSE),)</f>
        <v>0</v>
      </c>
    </row>
    <row r="13" spans="1:28" hidden="1" x14ac:dyDescent="0.2">
      <c r="A13" s="8">
        <f>Data!A785</f>
        <v>0</v>
      </c>
      <c r="B13" s="9">
        <f>IFERROR(VLOOKUP($A13,#REF!,34,FALSE),)</f>
        <v>0</v>
      </c>
      <c r="C13" s="9">
        <f>IFERROR(VLOOKUP($A13,#REF!,2,FALSE),)</f>
        <v>0</v>
      </c>
      <c r="D13" s="9">
        <f>IFERROR(VLOOKUP($A13,#REF!,3,FALSE),)</f>
        <v>0</v>
      </c>
      <c r="E13" s="9">
        <f>IFERROR(VLOOKUP($A13,#REF!,4,FALSE),)</f>
        <v>0</v>
      </c>
      <c r="F13" s="9">
        <f>IFERROR(VLOOKUP($A13,#REF!,6,FALSE),)</f>
        <v>0</v>
      </c>
      <c r="G13" s="9">
        <f>IFERROR(VLOOKUP($A13,#REF!,7,FALSE),)</f>
        <v>0</v>
      </c>
      <c r="H13" s="8">
        <f>IFERROR(VLOOKUP($A13,#REF!,8,FALSE),)</f>
        <v>0</v>
      </c>
      <c r="I13" s="8">
        <f>IFERROR(VLOOKUP($A13,#REF!,9,FALSE),)</f>
        <v>0</v>
      </c>
      <c r="J13" s="8">
        <f>IFERROR(VLOOKUP($A13,#REF!,10,FALSE),)</f>
        <v>0</v>
      </c>
      <c r="K13" s="8">
        <f>IFERROR(VLOOKUP($A13,#REF!,11,FALSE),)</f>
        <v>0</v>
      </c>
      <c r="L13" s="8">
        <f>IFERROR(VLOOKUP($A13,#REF!,12,FALSE),)</f>
        <v>0</v>
      </c>
      <c r="M13" s="8">
        <f>IFERROR(VLOOKUP($A13,#REF!,13,FALSE),)</f>
        <v>0</v>
      </c>
      <c r="N13" s="8">
        <f>IFERROR(VLOOKUP($A13,#REF!,14,FALSE),)</f>
        <v>0</v>
      </c>
      <c r="O13" s="8">
        <f>IFERROR(VLOOKUP($A13,#REF!,15,FALSE),)</f>
        <v>0</v>
      </c>
      <c r="P13" s="8">
        <f>IFERROR(VLOOKUP($A13,#REF!,16,FALSE),)</f>
        <v>0</v>
      </c>
      <c r="Q13" s="8">
        <f>IFERROR(VLOOKUP($A13,#REF!,17,FALSE),)</f>
        <v>0</v>
      </c>
      <c r="R13" s="8">
        <f>IFERROR(VLOOKUP($A13,#REF!,18,FALSE),)</f>
        <v>0</v>
      </c>
      <c r="S13" s="8">
        <f>IFERROR(VLOOKUP($A13,#REF!,19,FALSE),)</f>
        <v>0</v>
      </c>
      <c r="T13" s="8">
        <f>IFERROR(VLOOKUP($A13,#REF!,20,FALSE),)</f>
        <v>0</v>
      </c>
      <c r="U13" s="8">
        <f>IFERROR(VLOOKUP($A13,#REF!,21,FALSE),)</f>
        <v>0</v>
      </c>
      <c r="V13" s="8">
        <f>IFERROR(VLOOKUP($A13,#REF!,22,FALSE),)</f>
        <v>0</v>
      </c>
      <c r="W13" s="8">
        <f>IFERROR(VLOOKUP($A13,#REF!,23,FALSE),)</f>
        <v>0</v>
      </c>
      <c r="X13" s="8">
        <f>IFERROR(VLOOKUP($A13,#REF!,24,FALSE),)</f>
        <v>0</v>
      </c>
      <c r="Y13" s="8">
        <f>IFERROR(VLOOKUP($A13,#REF!,25,FALSE),)</f>
        <v>0</v>
      </c>
      <c r="Z13" s="8">
        <f>IFERROR(VLOOKUP($A13,#REF!,26,FALSE),)</f>
        <v>0</v>
      </c>
      <c r="AA13" s="8">
        <f>IFERROR(VLOOKUP($A13,#REF!,27,FALSE),)</f>
        <v>0</v>
      </c>
      <c r="AB13" s="8">
        <f>IFERROR(VLOOKUP($A13,#REF!,28,FALSE),)</f>
        <v>0</v>
      </c>
    </row>
    <row r="14" spans="1:28" x14ac:dyDescent="0.2">
      <c r="A14" s="10"/>
    </row>
    <row r="17" spans="21:21" x14ac:dyDescent="0.2">
      <c r="U17" s="1"/>
    </row>
    <row r="18" spans="21:21" x14ac:dyDescent="0.2">
      <c r="U18" s="23"/>
    </row>
    <row r="19" spans="21:21" x14ac:dyDescent="0.2">
      <c r="U19" s="23"/>
    </row>
  </sheetData>
  <pageMargins left="0.7" right="0.7" top="0.75" bottom="0.75" header="0.3" footer="0.3"/>
  <pageSetup scale="74" orientation="landscape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7D196-F784-4677-AE00-2A97298232D3}">
  <sheetPr>
    <tabColor rgb="FFF3F373"/>
    <pageSetUpPr fitToPage="1"/>
  </sheetPr>
  <dimension ref="A1:AB19"/>
  <sheetViews>
    <sheetView workbookViewId="0">
      <selection activeCell="Q13" sqref="Q13:Q14"/>
    </sheetView>
  </sheetViews>
  <sheetFormatPr defaultColWidth="9.14453125" defaultRowHeight="15" x14ac:dyDescent="0.2"/>
  <cols>
    <col min="1" max="5" width="8.47265625" customWidth="1"/>
    <col min="6" max="6" width="11.703125" bestFit="1" customWidth="1"/>
    <col min="7" max="7" width="16.6796875" bestFit="1" customWidth="1"/>
    <col min="8" max="8" width="12.23828125" hidden="1" customWidth="1"/>
    <col min="9" max="9" width="10.22265625" hidden="1" customWidth="1"/>
    <col min="10" max="10" width="9.68359375" hidden="1" customWidth="1"/>
    <col min="11" max="11" width="8.7421875" hidden="1" customWidth="1"/>
    <col min="12" max="12" width="8.875" hidden="1" customWidth="1"/>
    <col min="13" max="13" width="9.4140625" hidden="1" customWidth="1"/>
    <col min="14" max="14" width="9.953125" hidden="1" customWidth="1"/>
    <col min="15" max="15" width="9.953125" bestFit="1" customWidth="1"/>
    <col min="16" max="16" width="8.47265625" bestFit="1" customWidth="1"/>
    <col min="17" max="17" width="9.4140625" bestFit="1" customWidth="1"/>
    <col min="18" max="19" width="9.4140625" hidden="1" customWidth="1"/>
    <col min="20" max="21" width="8.47265625" hidden="1" customWidth="1"/>
    <col min="22" max="25" width="9.4140625" hidden="1" customWidth="1"/>
    <col min="26" max="28" width="10.4921875" hidden="1" customWidth="1"/>
    <col min="29" max="29" width="9.14453125" customWidth="1"/>
  </cols>
  <sheetData>
    <row r="1" spans="1:28" ht="19.5" thickBot="1" x14ac:dyDescent="0.3">
      <c r="A1" s="7" t="str">
        <f>E4</f>
        <v>Sam</v>
      </c>
      <c r="B1" s="6"/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0.35499999999999998</v>
      </c>
      <c r="C3" s="12"/>
      <c r="D3" s="14"/>
      <c r="E3" s="12"/>
      <c r="F3" s="12"/>
      <c r="G3" s="12"/>
      <c r="H3" s="11">
        <f>'Rain Totals'!H8</f>
        <v>0.08</v>
      </c>
      <c r="I3" s="11">
        <f>'Rain Totals'!I8</f>
        <v>0</v>
      </c>
      <c r="J3" s="11">
        <f>'Rain Totals'!J8</f>
        <v>7.0000000000000007E-2</v>
      </c>
      <c r="K3" s="11">
        <f>'Rain Totals'!K8</f>
        <v>0.16999999999999998</v>
      </c>
      <c r="L3" s="11">
        <f>'Rain Totals'!L8</f>
        <v>3.5000000000000003E-2</v>
      </c>
      <c r="M3" s="11">
        <f>'Rain Totals'!M8</f>
        <v>0</v>
      </c>
      <c r="N3" s="11">
        <f>'Rain Totals'!N8</f>
        <v>0</v>
      </c>
      <c r="O3" s="11">
        <f>'Rain Totals'!O8</f>
        <v>0</v>
      </c>
      <c r="P3" s="11">
        <f>'Rain Totals'!P8</f>
        <v>0</v>
      </c>
      <c r="Q3" s="11">
        <f>'Rain Totals'!Q8</f>
        <v>0</v>
      </c>
      <c r="R3" s="11">
        <f>'Rain Totals'!R8</f>
        <v>0</v>
      </c>
      <c r="S3" s="11">
        <f>'Rain Totals'!S8</f>
        <v>0</v>
      </c>
      <c r="T3" s="11">
        <f>'Rain Totals'!T8</f>
        <v>0</v>
      </c>
      <c r="U3" s="11">
        <f>'Rain Totals'!U8</f>
        <v>0</v>
      </c>
      <c r="V3" s="11">
        <f>'Rain Totals'!V8</f>
        <v>0</v>
      </c>
      <c r="W3" s="11">
        <f>'Rain Totals'!W8</f>
        <v>0</v>
      </c>
      <c r="X3" s="11">
        <f>'Rain Totals'!X8</f>
        <v>0</v>
      </c>
      <c r="Y3" s="11">
        <f>'Rain Totals'!Y8</f>
        <v>0</v>
      </c>
      <c r="Z3" s="11">
        <f>'Rain Totals'!Z8</f>
        <v>0</v>
      </c>
      <c r="AA3" s="11">
        <f>'Rain Totals'!AA8</f>
        <v>0</v>
      </c>
      <c r="AB3" s="11">
        <f>'Rain Totals'!AB8</f>
        <v>0</v>
      </c>
    </row>
    <row r="4" spans="1:28" x14ac:dyDescent="0.2">
      <c r="A4" s="8" t="str">
        <f>Data!A706</f>
        <v>.ET 70</v>
      </c>
      <c r="B4" s="9">
        <f>IFERROR(VLOOKUP($A4,Data!$1:$1048576,34,FALSE),)</f>
        <v>27.130000000000006</v>
      </c>
      <c r="C4" s="9" t="str">
        <f>IFERROR(VLOOKUP($A4,Data!$1:$1048576,2,FALSE),)</f>
        <v>Hamer</v>
      </c>
      <c r="D4" s="9" t="str">
        <f>IFERROR(VLOOKUP($A4,Data!$1:$1048576,3,FALSE),)</f>
        <v>70</v>
      </c>
      <c r="E4" s="9" t="str">
        <f>IFERROR(VLOOKUP($A4,Data!$1:$1048576,4,FALSE),)</f>
        <v>Sam</v>
      </c>
      <c r="F4" s="9" t="str">
        <f>IFERROR(VLOOKUP($A4,Data!$1:$1048576,6,FALSE),)</f>
        <v>Spring Grain</v>
      </c>
      <c r="G4" s="9" t="str">
        <f>IFERROR(VLOOKUP($A4,Data!$1:$1048576,7,FALSE),)</f>
        <v>Soft White Spring</v>
      </c>
      <c r="H4" s="8">
        <f>IFERROR(VLOOKUP($A4,Data!$1:$1048576,13,FALSE),)</f>
        <v>2.1200000000000006</v>
      </c>
      <c r="I4" s="8">
        <f>IFERROR(VLOOKUP($A4,Data!$1:$1048576,14,FALSE),)</f>
        <v>2.8099999999999987</v>
      </c>
      <c r="J4" s="8">
        <f>IFERROR(VLOOKUP($A4,Data!$1:$1048576,15,FALSE),)</f>
        <v>2.980000000000004</v>
      </c>
      <c r="K4" s="8">
        <f>IFERROR(VLOOKUP($A4,Data!$1:$1048576,16,FALSE),)</f>
        <v>2.6000000000000014</v>
      </c>
      <c r="L4" s="8">
        <f>IFERROR(VLOOKUP($A4,Data!$1:$1048576,17,FALSE),)</f>
        <v>2.4399999999999977</v>
      </c>
      <c r="M4" s="8">
        <f>IFERROR(VLOOKUP($A4,Data!$1:$1048576,18,FALSE),)</f>
        <v>2.7800000000000047</v>
      </c>
      <c r="N4" s="8">
        <f>IFERROR(VLOOKUP($A4,Data!$1:$1048576,19,FALSE),)</f>
        <v>1.5100000000000016</v>
      </c>
      <c r="O4" s="8">
        <f>IFERROR(VLOOKUP($A4,Data!$1:$1048576,20,FALSE),)</f>
        <v>2.6900000000000013</v>
      </c>
      <c r="P4" s="8">
        <f>IFERROR(VLOOKUP($A4,Data!$1:$1048576,21,FALSE),)</f>
        <v>2.1799999999999997</v>
      </c>
      <c r="Q4" s="8">
        <f>IFERROR(VLOOKUP($A4,Data!$1:$1048576,22,FALSE),)</f>
        <v>1.2699999999999996</v>
      </c>
      <c r="R4" s="8">
        <f>IFERROR(VLOOKUP($A4,Data!$1:$1048576,23,FALSE),)</f>
        <v>0.13999999999999702</v>
      </c>
      <c r="S4" s="8">
        <f>IFERROR(VLOOKUP($A4,Data!$1:$1048576,24,FALSE),)</f>
        <v>0</v>
      </c>
      <c r="T4" s="8">
        <f>IFERROR(VLOOKUP($A4,Data!$1:$1048576,25,FALSE),)</f>
        <v>0</v>
      </c>
      <c r="U4" s="8">
        <f>IFERROR(VLOOKUP($A4,Data!$1:$1048576,26,FALSE),)</f>
        <v>0</v>
      </c>
      <c r="V4" s="8">
        <f>IFERROR(VLOOKUP($A4,Data!$1:$1048576,27,FALSE),)</f>
        <v>0</v>
      </c>
      <c r="W4" s="8">
        <f>IFERROR(VLOOKUP($A4,Data!$1:$1048576,28,FALSE),)</f>
        <v>0</v>
      </c>
      <c r="X4" s="8">
        <f>IFERROR(VLOOKUP($A4,Data!$1:$1048576,29,FALSE),)</f>
        <v>0</v>
      </c>
      <c r="Y4" s="8">
        <f>IFERROR(VLOOKUP($A4,Data!$1:$1048576,30,FALSE),)</f>
        <v>0</v>
      </c>
      <c r="Z4" s="8">
        <f>IFERROR(VLOOKUP($A4,Data!$1:$1048576,31,FALSE),)</f>
        <v>0</v>
      </c>
      <c r="AA4" s="8">
        <f>IFERROR(VLOOKUP($A4,Data!$1:$1048576,32,FALSE),)</f>
        <v>0</v>
      </c>
      <c r="AB4" s="8">
        <f>IFERROR(VLOOKUP($A4,Data!$1:$1048576,33,FALSE),)</f>
        <v>0</v>
      </c>
    </row>
    <row r="5" spans="1:28" x14ac:dyDescent="0.2">
      <c r="A5" s="8" t="str">
        <f>Data!A707</f>
        <v>E-13</v>
      </c>
      <c r="B5" s="9">
        <f>IFERROR(VLOOKUP($A5,Data!$1:$1048576,34,FALSE),)</f>
        <v>20.96</v>
      </c>
      <c r="C5" s="9" t="str">
        <f>IFERROR(VLOOKUP($A5,Data!$1:$1048576,2,FALSE),)</f>
        <v>Hamer</v>
      </c>
      <c r="D5" s="9" t="str">
        <f>IFERROR(VLOOKUP($A5,Data!$1:$1048576,3,FALSE),)</f>
        <v>70</v>
      </c>
      <c r="E5" s="9" t="str">
        <f>IFERROR(VLOOKUP($A5,Data!$1:$1048576,4,FALSE),)</f>
        <v>Sam</v>
      </c>
      <c r="F5" s="9" t="str">
        <f>IFERROR(VLOOKUP($A5,Data!$1:$1048576,6,FALSE),)</f>
        <v>Spring Grain</v>
      </c>
      <c r="G5" s="9" t="str">
        <f>IFERROR(VLOOKUP($A5,Data!$1:$1048576,7,FALSE),)</f>
        <v>Soft White Spring</v>
      </c>
      <c r="H5" s="8" t="str">
        <f>IFERROR(VLOOKUP($A5,Data!$1:$1048576,13,FALSE),)</f>
        <v/>
      </c>
      <c r="I5" s="8">
        <f>IFERROR(VLOOKUP($A5,Data!$1:$1048576,14,FALSE),)</f>
        <v>2.21</v>
      </c>
      <c r="J5" s="8">
        <f>IFERROR(VLOOKUP($A5,Data!$1:$1048576,15,FALSE),)</f>
        <v>2.14</v>
      </c>
      <c r="K5" s="8">
        <f>IFERROR(VLOOKUP($A5,Data!$1:$1048576,16,FALSE),)</f>
        <v>4.3099999999999987</v>
      </c>
      <c r="L5" s="8">
        <f>IFERROR(VLOOKUP($A5,Data!$1:$1048576,17,FALSE),)</f>
        <v>1.9900000000000002</v>
      </c>
      <c r="M5" s="8">
        <f>IFERROR(VLOOKUP($A5,Data!$1:$1048576,18,FALSE),)</f>
        <v>2.0999999999999996</v>
      </c>
      <c r="N5" s="8">
        <f>IFERROR(VLOOKUP($A5,Data!$1:$1048576,19,FALSE),)</f>
        <v>1.9400000000000013</v>
      </c>
      <c r="O5" s="8">
        <f>IFERROR(VLOOKUP($A5,Data!$1:$1048576,20,FALSE),)</f>
        <v>1.3499999999999979</v>
      </c>
      <c r="P5" s="8">
        <f>IFERROR(VLOOKUP($A5,Data!$1:$1048576,21,FALSE),)</f>
        <v>0</v>
      </c>
      <c r="Q5" s="8">
        <f>IFERROR(VLOOKUP($A5,Data!$1:$1048576,22,FALSE),)</f>
        <v>0</v>
      </c>
      <c r="R5" s="8">
        <f>IFERROR(VLOOKUP($A5,Data!$1:$1048576,23,FALSE),)</f>
        <v>0</v>
      </c>
      <c r="S5" s="8">
        <f>IFERROR(VLOOKUP($A5,Data!$1:$1048576,24,FALSE),)</f>
        <v>0</v>
      </c>
      <c r="T5" s="8">
        <f>IFERROR(VLOOKUP($A5,Data!$1:$1048576,25,FALSE),)</f>
        <v>0</v>
      </c>
      <c r="U5" s="8">
        <f>IFERROR(VLOOKUP($A5,Data!$1:$1048576,26,FALSE),)</f>
        <v>0</v>
      </c>
      <c r="V5" s="8">
        <f>IFERROR(VLOOKUP($A5,Data!$1:$1048576,27,FALSE),)</f>
        <v>0</v>
      </c>
      <c r="W5" s="8">
        <f>IFERROR(VLOOKUP($A5,Data!$1:$1048576,28,FALSE),)</f>
        <v>0.97000000000000242</v>
      </c>
      <c r="X5" s="8">
        <f>IFERROR(VLOOKUP($A5,Data!$1:$1048576,29,FALSE),)</f>
        <v>0</v>
      </c>
      <c r="Y5" s="8">
        <f>IFERROR(VLOOKUP($A5,Data!$1:$1048576,30,FALSE),)</f>
        <v>0</v>
      </c>
      <c r="Z5" s="8">
        <f>IFERROR(VLOOKUP($A5,Data!$1:$1048576,31,FALSE),)</f>
        <v>0</v>
      </c>
      <c r="AA5" s="8">
        <f>IFERROR(VLOOKUP($A5,Data!$1:$1048576,32,FALSE),)</f>
        <v>0</v>
      </c>
      <c r="AB5" s="8">
        <f>IFERROR(VLOOKUP($A5,Data!$1:$1048576,33,FALSE),)</f>
        <v>0</v>
      </c>
    </row>
    <row r="6" spans="1:28" x14ac:dyDescent="0.2">
      <c r="A6" s="8" t="str">
        <f>Data!A708</f>
        <v>E-16</v>
      </c>
      <c r="B6" s="9">
        <f>IFERROR(VLOOKUP($A6,Data!$1:$1048576,34,FALSE),)</f>
        <v>21.74</v>
      </c>
      <c r="C6" s="9" t="str">
        <f>IFERROR(VLOOKUP($A6,Data!$1:$1048576,2,FALSE),)</f>
        <v>Hamer</v>
      </c>
      <c r="D6" s="9" t="str">
        <f>IFERROR(VLOOKUP($A6,Data!$1:$1048576,3,FALSE),)</f>
        <v>70</v>
      </c>
      <c r="E6" s="9" t="str">
        <f>IFERROR(VLOOKUP($A6,Data!$1:$1048576,4,FALSE),)</f>
        <v>Sam</v>
      </c>
      <c r="F6" s="9" t="str">
        <f>IFERROR(VLOOKUP($A6,Data!$1:$1048576,6,FALSE),)</f>
        <v>Spring Grain</v>
      </c>
      <c r="G6" s="9" t="str">
        <f>IFERROR(VLOOKUP($A6,Data!$1:$1048576,7,FALSE),)</f>
        <v>Soft White Spring</v>
      </c>
      <c r="H6" s="8" t="str">
        <f>IFERROR(VLOOKUP($A6,Data!$1:$1048576,13,FALSE),)</f>
        <v/>
      </c>
      <c r="I6" s="8">
        <f>IFERROR(VLOOKUP($A6,Data!$1:$1048576,14,FALSE),)</f>
        <v>2.2000000000000002</v>
      </c>
      <c r="J6" s="8">
        <f>IFERROR(VLOOKUP($A6,Data!$1:$1048576,15,FALSE),)</f>
        <v>2.23</v>
      </c>
      <c r="K6" s="8">
        <f>IFERROR(VLOOKUP($A6,Data!$1:$1048576,16,FALSE),)</f>
        <v>4.9600000000000009</v>
      </c>
      <c r="L6" s="8">
        <f>IFERROR(VLOOKUP($A6,Data!$1:$1048576,17,FALSE),)</f>
        <v>1.9299999999999997</v>
      </c>
      <c r="M6" s="8">
        <f>IFERROR(VLOOKUP($A6,Data!$1:$1048576,18,FALSE),)</f>
        <v>2.1100000000000012</v>
      </c>
      <c r="N6" s="8">
        <f>IFERROR(VLOOKUP($A6,Data!$1:$1048576,19,FALSE),)</f>
        <v>1.9299999999999997</v>
      </c>
      <c r="O6" s="8">
        <f>IFERROR(VLOOKUP($A6,Data!$1:$1048576,20,FALSE),)</f>
        <v>1.0799999999999983</v>
      </c>
      <c r="P6" s="8">
        <f>IFERROR(VLOOKUP($A6,Data!$1:$1048576,21,FALSE),)</f>
        <v>0</v>
      </c>
      <c r="Q6" s="8">
        <f>IFERROR(VLOOKUP($A6,Data!$1:$1048576,22,FALSE),)</f>
        <v>0</v>
      </c>
      <c r="R6" s="8">
        <f>IFERROR(VLOOKUP($A6,Data!$1:$1048576,23,FALSE),)</f>
        <v>0</v>
      </c>
      <c r="S6" s="8">
        <f>IFERROR(VLOOKUP($A6,Data!$1:$1048576,24,FALSE),)</f>
        <v>0</v>
      </c>
      <c r="T6" s="8">
        <f>IFERROR(VLOOKUP($A6,Data!$1:$1048576,25,FALSE),)</f>
        <v>0</v>
      </c>
      <c r="U6" s="8">
        <f>IFERROR(VLOOKUP($A6,Data!$1:$1048576,26,FALSE),)</f>
        <v>0</v>
      </c>
      <c r="V6" s="8">
        <f>IFERROR(VLOOKUP($A6,Data!$1:$1048576,27,FALSE),)</f>
        <v>0</v>
      </c>
      <c r="W6" s="8">
        <f>IFERROR(VLOOKUP($A6,Data!$1:$1048576,28,FALSE),)</f>
        <v>0.96999999999999886</v>
      </c>
      <c r="X6" s="8">
        <f>IFERROR(VLOOKUP($A6,Data!$1:$1048576,29,FALSE),)</f>
        <v>0</v>
      </c>
      <c r="Y6" s="8">
        <f>IFERROR(VLOOKUP($A6,Data!$1:$1048576,30,FALSE),)</f>
        <v>0</v>
      </c>
      <c r="Z6" s="8">
        <f>IFERROR(VLOOKUP($A6,Data!$1:$1048576,31,FALSE),)</f>
        <v>0</v>
      </c>
      <c r="AA6" s="8">
        <f>IFERROR(VLOOKUP($A6,Data!$1:$1048576,32,FALSE),)</f>
        <v>0</v>
      </c>
      <c r="AB6" s="8">
        <f>IFERROR(VLOOKUP($A6,Data!$1:$1048576,33,FALSE),)</f>
        <v>0</v>
      </c>
    </row>
    <row r="7" spans="1:28" x14ac:dyDescent="0.2">
      <c r="A7" s="8" t="str">
        <f>Data!A709</f>
        <v>E-18</v>
      </c>
      <c r="B7" s="9">
        <f>IFERROR(VLOOKUP($A7,Data!$1:$1048576,34,FALSE),)</f>
        <v>18.670000000000002</v>
      </c>
      <c r="C7" s="9" t="str">
        <f>IFERROR(VLOOKUP($A7,Data!$1:$1048576,2,FALSE),)</f>
        <v>Hamer</v>
      </c>
      <c r="D7" s="9" t="str">
        <f>IFERROR(VLOOKUP($A7,Data!$1:$1048576,3,FALSE),)</f>
        <v>70</v>
      </c>
      <c r="E7" s="9" t="str">
        <f>IFERROR(VLOOKUP($A7,Data!$1:$1048576,4,FALSE),)</f>
        <v>Sam</v>
      </c>
      <c r="F7" s="9" t="str">
        <f>IFERROR(VLOOKUP($A7,Data!$1:$1048576,6,FALSE),)</f>
        <v>Spring Grain</v>
      </c>
      <c r="G7" s="9" t="str">
        <f>IFERROR(VLOOKUP($A7,Data!$1:$1048576,7,FALSE),)</f>
        <v>Soft White Spring</v>
      </c>
      <c r="H7" s="8" t="str">
        <f>IFERROR(VLOOKUP($A7,Data!$1:$1048576,13,FALSE),)</f>
        <v/>
      </c>
      <c r="I7" s="8">
        <f>IFERROR(VLOOKUP($A7,Data!$1:$1048576,14,FALSE),)</f>
        <v>1.79</v>
      </c>
      <c r="J7" s="8">
        <f>IFERROR(VLOOKUP($A7,Data!$1:$1048576,15,FALSE),)</f>
        <v>2.08</v>
      </c>
      <c r="K7" s="8">
        <f>IFERROR(VLOOKUP($A7,Data!$1:$1048576,16,FALSE),)</f>
        <v>4.4300000000000006</v>
      </c>
      <c r="L7" s="8">
        <f>IFERROR(VLOOKUP($A7,Data!$1:$1048576,17,FALSE),)</f>
        <v>1.6099999999999994</v>
      </c>
      <c r="M7" s="8">
        <f>IFERROR(VLOOKUP($A7,Data!$1:$1048576,18,FALSE),)</f>
        <v>1.5899999999999999</v>
      </c>
      <c r="N7" s="8">
        <f>IFERROR(VLOOKUP($A7,Data!$1:$1048576,19,FALSE),)</f>
        <v>1.6000000000000014</v>
      </c>
      <c r="O7" s="8">
        <f>IFERROR(VLOOKUP($A7,Data!$1:$1048576,20,FALSE),)</f>
        <v>0.80999999999999872</v>
      </c>
      <c r="P7" s="8">
        <f>IFERROR(VLOOKUP($A7,Data!$1:$1048576,21,FALSE),)</f>
        <v>0</v>
      </c>
      <c r="Q7" s="8">
        <f>IFERROR(VLOOKUP($A7,Data!$1:$1048576,22,FALSE),)</f>
        <v>0</v>
      </c>
      <c r="R7" s="8">
        <f>IFERROR(VLOOKUP($A7,Data!$1:$1048576,23,FALSE),)</f>
        <v>0</v>
      </c>
      <c r="S7" s="8">
        <f>IFERROR(VLOOKUP($A7,Data!$1:$1048576,24,FALSE),)</f>
        <v>0</v>
      </c>
      <c r="T7" s="8">
        <f>IFERROR(VLOOKUP($A7,Data!$1:$1048576,25,FALSE),)</f>
        <v>0</v>
      </c>
      <c r="U7" s="8">
        <f>IFERROR(VLOOKUP($A7,Data!$1:$1048576,26,FALSE),)</f>
        <v>0</v>
      </c>
      <c r="V7" s="8">
        <f>IFERROR(VLOOKUP($A7,Data!$1:$1048576,27,FALSE),)</f>
        <v>0</v>
      </c>
      <c r="W7" s="8">
        <f>IFERROR(VLOOKUP($A7,Data!$1:$1048576,28,FALSE),)</f>
        <v>0.76000000000000156</v>
      </c>
      <c r="X7" s="8">
        <f>IFERROR(VLOOKUP($A7,Data!$1:$1048576,29,FALSE),)</f>
        <v>0</v>
      </c>
      <c r="Y7" s="8">
        <f>IFERROR(VLOOKUP($A7,Data!$1:$1048576,30,FALSE),)</f>
        <v>0</v>
      </c>
      <c r="Z7" s="8">
        <f>IFERROR(VLOOKUP($A7,Data!$1:$1048576,31,FALSE),)</f>
        <v>0</v>
      </c>
      <c r="AA7" s="8">
        <f>IFERROR(VLOOKUP($A7,Data!$1:$1048576,32,FALSE),)</f>
        <v>0</v>
      </c>
      <c r="AB7" s="8">
        <f>IFERROR(VLOOKUP($A7,Data!$1:$1048576,33,FALSE),)</f>
        <v>0</v>
      </c>
    </row>
    <row r="8" spans="1:28" x14ac:dyDescent="0.2">
      <c r="A8" s="8" t="str">
        <f>Data!A710</f>
        <v>E-19</v>
      </c>
      <c r="B8" s="9">
        <f>IFERROR(VLOOKUP($A8,Data!$1:$1048576,34,FALSE),)</f>
        <v>20.45</v>
      </c>
      <c r="C8" s="9" t="str">
        <f>IFERROR(VLOOKUP($A8,Data!$1:$1048576,2,FALSE),)</f>
        <v>Hamer</v>
      </c>
      <c r="D8" s="9" t="str">
        <f>IFERROR(VLOOKUP($A8,Data!$1:$1048576,3,FALSE),)</f>
        <v>70</v>
      </c>
      <c r="E8" s="9" t="str">
        <f>IFERROR(VLOOKUP($A8,Data!$1:$1048576,4,FALSE),)</f>
        <v>Sam</v>
      </c>
      <c r="F8" s="9" t="str">
        <f>IFERROR(VLOOKUP($A8,Data!$1:$1048576,6,FALSE),)</f>
        <v>Spring Grain</v>
      </c>
      <c r="G8" s="9" t="str">
        <f>IFERROR(VLOOKUP($A8,Data!$1:$1048576,7,FALSE),)</f>
        <v>Soft White Spring</v>
      </c>
      <c r="H8" s="8" t="str">
        <f>IFERROR(VLOOKUP($A8,Data!$1:$1048576,13,FALSE),)</f>
        <v/>
      </c>
      <c r="I8" s="8">
        <f>IFERROR(VLOOKUP($A8,Data!$1:$1048576,14,FALSE),)</f>
        <v>2.33</v>
      </c>
      <c r="J8" s="8">
        <f>IFERROR(VLOOKUP($A8,Data!$1:$1048576,15,FALSE),)</f>
        <v>1.1499999999999999</v>
      </c>
      <c r="K8" s="8">
        <f>IFERROR(VLOOKUP($A8,Data!$1:$1048576,16,FALSE),)</f>
        <v>4.3100000000000005</v>
      </c>
      <c r="L8" s="8">
        <f>IFERROR(VLOOKUP($A8,Data!$1:$1048576,17,FALSE),)</f>
        <v>1.9000000000000004</v>
      </c>
      <c r="M8" s="8">
        <f>IFERROR(VLOOKUP($A8,Data!$1:$1048576,18,FALSE),)</f>
        <v>2.09</v>
      </c>
      <c r="N8" s="8">
        <f>IFERROR(VLOOKUP($A8,Data!$1:$1048576,19,FALSE),)</f>
        <v>1.9499999999999993</v>
      </c>
      <c r="O8" s="8">
        <f>IFERROR(VLOOKUP($A8,Data!$1:$1048576,20,FALSE),)</f>
        <v>1.3300000000000018</v>
      </c>
      <c r="P8" s="8">
        <f>IFERROR(VLOOKUP($A8,Data!$1:$1048576,21,FALSE),)</f>
        <v>0</v>
      </c>
      <c r="Q8" s="8">
        <f>IFERROR(VLOOKUP($A8,Data!$1:$1048576,22,FALSE),)</f>
        <v>0</v>
      </c>
      <c r="R8" s="8">
        <f>IFERROR(VLOOKUP($A8,Data!$1:$1048576,23,FALSE),)</f>
        <v>0</v>
      </c>
      <c r="S8" s="8">
        <f>IFERROR(VLOOKUP($A8,Data!$1:$1048576,24,FALSE),)</f>
        <v>0</v>
      </c>
      <c r="T8" s="8">
        <f>IFERROR(VLOOKUP($A8,Data!$1:$1048576,25,FALSE),)</f>
        <v>0</v>
      </c>
      <c r="U8" s="8">
        <f>IFERROR(VLOOKUP($A8,Data!$1:$1048576,26,FALSE),)</f>
        <v>0</v>
      </c>
      <c r="V8" s="8">
        <f>IFERROR(VLOOKUP($A8,Data!$1:$1048576,27,FALSE),)</f>
        <v>0</v>
      </c>
      <c r="W8" s="8">
        <f>IFERROR(VLOOKUP($A8,Data!$1:$1048576,28,FALSE),)</f>
        <v>1.2799999999999976</v>
      </c>
      <c r="X8" s="8">
        <f>IFERROR(VLOOKUP($A8,Data!$1:$1048576,29,FALSE),)</f>
        <v>0</v>
      </c>
      <c r="Y8" s="8">
        <f>IFERROR(VLOOKUP($A8,Data!$1:$1048576,30,FALSE),)</f>
        <v>0</v>
      </c>
      <c r="Z8" s="8">
        <f>IFERROR(VLOOKUP($A8,Data!$1:$1048576,31,FALSE),)</f>
        <v>0</v>
      </c>
      <c r="AA8" s="8">
        <f>IFERROR(VLOOKUP($A8,Data!$1:$1048576,32,FALSE),)</f>
        <v>0</v>
      </c>
      <c r="AB8" s="8">
        <f>IFERROR(VLOOKUP($A8,Data!$1:$1048576,33,FALSE),)</f>
        <v>0</v>
      </c>
    </row>
    <row r="9" spans="1:28" x14ac:dyDescent="0.2">
      <c r="A9" s="8" t="str">
        <f>Data!A711</f>
        <v>E-22</v>
      </c>
      <c r="B9" s="9">
        <f>IFERROR(VLOOKUP($A9,Data!$1:$1048576,34,FALSE),)</f>
        <v>21.26</v>
      </c>
      <c r="C9" s="9" t="str">
        <f>IFERROR(VLOOKUP($A9,Data!$1:$1048576,2,FALSE),)</f>
        <v>Hamer</v>
      </c>
      <c r="D9" s="9" t="str">
        <f>IFERROR(VLOOKUP($A9,Data!$1:$1048576,3,FALSE),)</f>
        <v>70</v>
      </c>
      <c r="E9" s="9" t="str">
        <f>IFERROR(VLOOKUP($A9,Data!$1:$1048576,4,FALSE),)</f>
        <v>Sam</v>
      </c>
      <c r="F9" s="9" t="str">
        <f>IFERROR(VLOOKUP($A9,Data!$1:$1048576,6,FALSE),)</f>
        <v>Spring Grain</v>
      </c>
      <c r="G9" s="9" t="str">
        <f>IFERROR(VLOOKUP($A9,Data!$1:$1048576,7,FALSE),)</f>
        <v>Soft White Spring</v>
      </c>
      <c r="H9" s="8" t="str">
        <f>IFERROR(VLOOKUP($A9,Data!$1:$1048576,13,FALSE),)</f>
        <v/>
      </c>
      <c r="I9" s="8">
        <f>IFERROR(VLOOKUP($A9,Data!$1:$1048576,14,FALSE),)</f>
        <v>2.21</v>
      </c>
      <c r="J9" s="8">
        <f>IFERROR(VLOOKUP($A9,Data!$1:$1048576,15,FALSE),)</f>
        <v>2.15</v>
      </c>
      <c r="K9" s="8">
        <f>IFERROR(VLOOKUP($A9,Data!$1:$1048576,16,FALSE),)</f>
        <v>5.01</v>
      </c>
      <c r="L9" s="8">
        <f>IFERROR(VLOOKUP($A9,Data!$1:$1048576,17,FALSE),)</f>
        <v>1.9699999999999989</v>
      </c>
      <c r="M9" s="8">
        <f>IFERROR(VLOOKUP($A9,Data!$1:$1048576,18,FALSE),)</f>
        <v>2.1099999999999994</v>
      </c>
      <c r="N9" s="8">
        <f>IFERROR(VLOOKUP($A9,Data!$1:$1048576,19,FALSE),)</f>
        <v>1.6400000000000006</v>
      </c>
      <c r="O9" s="8">
        <f>IFERROR(VLOOKUP($A9,Data!$1:$1048576,20,FALSE),)</f>
        <v>1.3200000000000003</v>
      </c>
      <c r="P9" s="8">
        <f>IFERROR(VLOOKUP($A9,Data!$1:$1048576,21,FALSE),)</f>
        <v>0</v>
      </c>
      <c r="Q9" s="8">
        <f>IFERROR(VLOOKUP($A9,Data!$1:$1048576,22,FALSE),)</f>
        <v>0</v>
      </c>
      <c r="R9" s="8">
        <f>IFERROR(VLOOKUP($A9,Data!$1:$1048576,23,FALSE),)</f>
        <v>0</v>
      </c>
      <c r="S9" s="8">
        <f>IFERROR(VLOOKUP($A9,Data!$1:$1048576,24,FALSE),)</f>
        <v>0</v>
      </c>
      <c r="T9" s="8">
        <f>IFERROR(VLOOKUP($A9,Data!$1:$1048576,25,FALSE),)</f>
        <v>0</v>
      </c>
      <c r="U9" s="8">
        <f>IFERROR(VLOOKUP($A9,Data!$1:$1048576,26,FALSE),)</f>
        <v>0</v>
      </c>
      <c r="V9" s="8">
        <f>IFERROR(VLOOKUP($A9,Data!$1:$1048576,27,FALSE),)</f>
        <v>0</v>
      </c>
      <c r="W9" s="8">
        <f>IFERROR(VLOOKUP($A9,Data!$1:$1048576,28,FALSE),)</f>
        <v>1.0800000000000018</v>
      </c>
      <c r="X9" s="8">
        <f>IFERROR(VLOOKUP($A9,Data!$1:$1048576,29,FALSE),)</f>
        <v>0</v>
      </c>
      <c r="Y9" s="8">
        <f>IFERROR(VLOOKUP($A9,Data!$1:$1048576,30,FALSE),)</f>
        <v>0</v>
      </c>
      <c r="Z9" s="8">
        <f>IFERROR(VLOOKUP($A9,Data!$1:$1048576,31,FALSE),)</f>
        <v>0</v>
      </c>
      <c r="AA9" s="8">
        <f>IFERROR(VLOOKUP($A9,Data!$1:$1048576,32,FALSE),)</f>
        <v>0</v>
      </c>
      <c r="AB9" s="8">
        <f>IFERROR(VLOOKUP($A9,Data!$1:$1048576,33,FALSE),)</f>
        <v>0</v>
      </c>
    </row>
    <row r="10" spans="1:28" x14ac:dyDescent="0.2">
      <c r="A10" s="8" t="str">
        <f>Data!A712</f>
        <v>E-26</v>
      </c>
      <c r="B10" s="9">
        <f>IFERROR(VLOOKUP($A10,Data!$1:$1048576,34,FALSE),)</f>
        <v>25.12</v>
      </c>
      <c r="C10" s="9" t="str">
        <f>IFERROR(VLOOKUP($A10,Data!$1:$1048576,2,FALSE),)</f>
        <v>Hamer</v>
      </c>
      <c r="D10" s="9" t="str">
        <f>IFERROR(VLOOKUP($A10,Data!$1:$1048576,3,FALSE),)</f>
        <v>70</v>
      </c>
      <c r="E10" s="9" t="str">
        <f>IFERROR(VLOOKUP($A10,Data!$1:$1048576,4,FALSE),)</f>
        <v>Sam</v>
      </c>
      <c r="F10" s="9" t="str">
        <f>IFERROR(VLOOKUP($A10,Data!$1:$1048576,6,FALSE),)</f>
        <v>Spring Grain</v>
      </c>
      <c r="G10" s="9" t="str">
        <f>IFERROR(VLOOKUP($A10,Data!$1:$1048576,7,FALSE),)</f>
        <v>Soft White Spring</v>
      </c>
      <c r="H10" s="8" t="str">
        <f>IFERROR(VLOOKUP($A10,Data!$1:$1048576,13,FALSE),)</f>
        <v/>
      </c>
      <c r="I10" s="8">
        <f>IFERROR(VLOOKUP($A10,Data!$1:$1048576,14,FALSE),)</f>
        <v>2.67</v>
      </c>
      <c r="J10" s="8">
        <f>IFERROR(VLOOKUP($A10,Data!$1:$1048576,15,FALSE),)</f>
        <v>2.15</v>
      </c>
      <c r="K10" s="8">
        <f>IFERROR(VLOOKUP($A10,Data!$1:$1048576,16,FALSE),)</f>
        <v>5.4400000000000013</v>
      </c>
      <c r="L10" s="8">
        <f>IFERROR(VLOOKUP($A10,Data!$1:$1048576,17,FALSE),)</f>
        <v>1.9599999999999991</v>
      </c>
      <c r="M10" s="8">
        <f>IFERROR(VLOOKUP($A10,Data!$1:$1048576,18,FALSE),)</f>
        <v>2.0800000000000018</v>
      </c>
      <c r="N10" s="8">
        <f>IFERROR(VLOOKUP($A10,Data!$1:$1048576,19,FALSE),)</f>
        <v>1.9100000000000001</v>
      </c>
      <c r="O10" s="8">
        <f>IFERROR(VLOOKUP($A10,Data!$1:$1048576,20,FALSE),)</f>
        <v>1.2299999999999969</v>
      </c>
      <c r="P10" s="8">
        <f>IFERROR(VLOOKUP($A10,Data!$1:$1048576,21,FALSE),)</f>
        <v>1.3000000000000007</v>
      </c>
      <c r="Q10" s="8">
        <f>IFERROR(VLOOKUP($A10,Data!$1:$1048576,22,FALSE),)</f>
        <v>0.96000000000000085</v>
      </c>
      <c r="R10" s="8">
        <f>IFERROR(VLOOKUP($A10,Data!$1:$1048576,23,FALSE),)</f>
        <v>0.55000000000000071</v>
      </c>
      <c r="S10" s="8">
        <f>IFERROR(VLOOKUP($A10,Data!$1:$1048576,24,FALSE),)</f>
        <v>0.32000000000000028</v>
      </c>
      <c r="T10" s="8">
        <f>IFERROR(VLOOKUP($A10,Data!$1:$1048576,25,FALSE),)</f>
        <v>1.9999999999999574E-2</v>
      </c>
      <c r="U10" s="8">
        <f>IFERROR(VLOOKUP($A10,Data!$1:$1048576,26,FALSE),)</f>
        <v>0</v>
      </c>
      <c r="V10" s="8">
        <f>IFERROR(VLOOKUP($A10,Data!$1:$1048576,27,FALSE),)</f>
        <v>0</v>
      </c>
      <c r="W10" s="8">
        <f>IFERROR(VLOOKUP($A10,Data!$1:$1048576,28,FALSE),)</f>
        <v>0.98000000000000043</v>
      </c>
      <c r="X10" s="8">
        <f>IFERROR(VLOOKUP($A10,Data!$1:$1048576,29,FALSE),)</f>
        <v>0</v>
      </c>
      <c r="Y10" s="8">
        <f>IFERROR(VLOOKUP($A10,Data!$1:$1048576,30,FALSE),)</f>
        <v>0</v>
      </c>
      <c r="Z10" s="8">
        <f>IFERROR(VLOOKUP($A10,Data!$1:$1048576,31,FALSE),)</f>
        <v>0</v>
      </c>
      <c r="AA10" s="8">
        <f>IFERROR(VLOOKUP($A10,Data!$1:$1048576,32,FALSE),)</f>
        <v>0</v>
      </c>
      <c r="AB10" s="8">
        <f>IFERROR(VLOOKUP($A10,Data!$1:$1048576,33,FALSE),)</f>
        <v>0</v>
      </c>
    </row>
    <row r="11" spans="1:28" hidden="1" x14ac:dyDescent="0.2">
      <c r="A11" s="8">
        <f>Data!A713</f>
        <v>0</v>
      </c>
      <c r="B11" s="9">
        <f>IFERROR(VLOOKUP($A11,Data!$1:$1048576,34,FALSE),)</f>
        <v>0</v>
      </c>
      <c r="C11" s="9">
        <f>IFERROR(VLOOKUP($A11,Data!$1:$1048576,2,FALSE),)</f>
        <v>0</v>
      </c>
      <c r="D11" s="9">
        <f>IFERROR(VLOOKUP($A11,Data!$1:$1048576,3,FALSE),)</f>
        <v>0</v>
      </c>
      <c r="E11" s="9">
        <f>IFERROR(VLOOKUP($A11,Data!$1:$1048576,4,FALSE),)</f>
        <v>0</v>
      </c>
      <c r="F11" s="9">
        <f>IFERROR(VLOOKUP($A11,Data!$1:$1048576,6,FALSE),)</f>
        <v>0</v>
      </c>
      <c r="G11" s="9">
        <f>IFERROR(VLOOKUP($A11,Data!$1:$1048576,7,FALSE),)</f>
        <v>0</v>
      </c>
      <c r="H11" s="8">
        <f>IFERROR(VLOOKUP($A11,Data!$1:$1048576,13,FALSE),)</f>
        <v>0</v>
      </c>
      <c r="I11" s="8">
        <f>IFERROR(VLOOKUP($A11,Data!$1:$1048576,14,FALSE),)</f>
        <v>0</v>
      </c>
      <c r="J11" s="8">
        <f>IFERROR(VLOOKUP($A11,Data!$1:$1048576,15,FALSE),)</f>
        <v>0</v>
      </c>
      <c r="K11" s="8">
        <f>IFERROR(VLOOKUP($A11,Data!$1:$1048576,16,FALSE),)</f>
        <v>0</v>
      </c>
      <c r="L11" s="8">
        <f>IFERROR(VLOOKUP($A11,Data!$1:$1048576,17,FALSE),)</f>
        <v>0</v>
      </c>
      <c r="M11" s="8">
        <f>IFERROR(VLOOKUP($A11,Data!$1:$1048576,18,FALSE),)</f>
        <v>0</v>
      </c>
      <c r="N11" s="8">
        <f>IFERROR(VLOOKUP($A11,Data!$1:$1048576,19,FALSE),)</f>
        <v>0</v>
      </c>
      <c r="O11" s="8">
        <f>IFERROR(VLOOKUP($A11,Data!$1:$1048576,20,FALSE),)</f>
        <v>0</v>
      </c>
      <c r="P11" s="8">
        <f>IFERROR(VLOOKUP($A11,Data!$1:$1048576,21,FALSE),)</f>
        <v>0</v>
      </c>
      <c r="Q11" s="8">
        <f>IFERROR(VLOOKUP($A11,Data!$1:$1048576,22,FALSE),)</f>
        <v>0</v>
      </c>
      <c r="R11" s="8">
        <f>IFERROR(VLOOKUP($A11,Data!$1:$1048576,23,FALSE),)</f>
        <v>0</v>
      </c>
      <c r="S11" s="8">
        <f>IFERROR(VLOOKUP($A11,Data!$1:$1048576,24,FALSE),)</f>
        <v>0</v>
      </c>
      <c r="T11" s="8">
        <f>IFERROR(VLOOKUP($A11,Data!$1:$1048576,25,FALSE),)</f>
        <v>0</v>
      </c>
      <c r="U11" s="8">
        <f>IFERROR(VLOOKUP($A11,Data!$1:$1048576,26,FALSE),)</f>
        <v>0</v>
      </c>
      <c r="V11" s="8">
        <f>IFERROR(VLOOKUP($A11,Data!$1:$1048576,27,FALSE),)</f>
        <v>0</v>
      </c>
      <c r="W11" s="8">
        <f>IFERROR(VLOOKUP($A11,Data!$1:$1048576,28,FALSE),)</f>
        <v>0</v>
      </c>
      <c r="X11" s="8">
        <f>IFERROR(VLOOKUP($A11,Data!$1:$1048576,29,FALSE),)</f>
        <v>0</v>
      </c>
      <c r="Y11" s="8">
        <f>IFERROR(VLOOKUP($A11,Data!$1:$1048576,30,FALSE),)</f>
        <v>0</v>
      </c>
      <c r="Z11" s="8">
        <f>IFERROR(VLOOKUP($A11,Data!$1:$1048576,31,FALSE),)</f>
        <v>0</v>
      </c>
      <c r="AA11" s="8">
        <f>IFERROR(VLOOKUP($A11,Data!$1:$1048576,32,FALSE),)</f>
        <v>0</v>
      </c>
      <c r="AB11" s="8">
        <f>IFERROR(VLOOKUP($A11,Data!$1:$1048576,33,FALSE),)</f>
        <v>0</v>
      </c>
    </row>
    <row r="12" spans="1:28" hidden="1" x14ac:dyDescent="0.2">
      <c r="A12" s="8">
        <f>Data!A714</f>
        <v>0</v>
      </c>
      <c r="B12" s="9">
        <f>IFERROR(VLOOKUP($A12,Data!$1:$1048576,34,FALSE),)</f>
        <v>0</v>
      </c>
      <c r="C12" s="9">
        <f>IFERROR(VLOOKUP($A12,Data!$1:$1048576,2,FALSE),)</f>
        <v>0</v>
      </c>
      <c r="D12" s="9">
        <f>IFERROR(VLOOKUP($A12,Data!$1:$1048576,3,FALSE),)</f>
        <v>0</v>
      </c>
      <c r="E12" s="9">
        <f>IFERROR(VLOOKUP($A12,Data!$1:$1048576,4,FALSE),)</f>
        <v>0</v>
      </c>
      <c r="F12" s="9">
        <f>IFERROR(VLOOKUP($A12,Data!$1:$1048576,6,FALSE),)</f>
        <v>0</v>
      </c>
      <c r="G12" s="9">
        <f>IFERROR(VLOOKUP($A12,Data!$1:$1048576,7,FALSE),)</f>
        <v>0</v>
      </c>
      <c r="H12" s="8">
        <f>IFERROR(VLOOKUP($A12,Data!$1:$1048576,13,FALSE),)</f>
        <v>0</v>
      </c>
      <c r="I12" s="8">
        <f>IFERROR(VLOOKUP($A12,Data!$1:$1048576,14,FALSE),)</f>
        <v>0</v>
      </c>
      <c r="J12" s="8">
        <f>IFERROR(VLOOKUP($A12,Data!$1:$1048576,15,FALSE),)</f>
        <v>0</v>
      </c>
      <c r="K12" s="8">
        <f>IFERROR(VLOOKUP($A12,Data!$1:$1048576,16,FALSE),)</f>
        <v>0</v>
      </c>
      <c r="L12" s="8">
        <f>IFERROR(VLOOKUP($A12,Data!$1:$1048576,17,FALSE),)</f>
        <v>0</v>
      </c>
      <c r="M12" s="8">
        <f>IFERROR(VLOOKUP($A12,Data!$1:$1048576,18,FALSE),)</f>
        <v>0</v>
      </c>
      <c r="N12" s="8">
        <f>IFERROR(VLOOKUP($A12,Data!$1:$1048576,19,FALSE),)</f>
        <v>0</v>
      </c>
      <c r="O12" s="8">
        <f>IFERROR(VLOOKUP($A12,Data!$1:$1048576,20,FALSE),)</f>
        <v>0</v>
      </c>
      <c r="P12" s="8">
        <f>IFERROR(VLOOKUP($A12,Data!$1:$1048576,21,FALSE),)</f>
        <v>0</v>
      </c>
      <c r="Q12" s="8">
        <f>IFERROR(VLOOKUP($A12,Data!$1:$1048576,22,FALSE),)</f>
        <v>0</v>
      </c>
      <c r="R12" s="8">
        <f>IFERROR(VLOOKUP($A12,Data!$1:$1048576,23,FALSE),)</f>
        <v>0</v>
      </c>
      <c r="S12" s="8">
        <f>IFERROR(VLOOKUP($A12,Data!$1:$1048576,24,FALSE),)</f>
        <v>0</v>
      </c>
      <c r="T12" s="8">
        <f>IFERROR(VLOOKUP($A12,Data!$1:$1048576,25,FALSE),)</f>
        <v>0</v>
      </c>
      <c r="U12" s="8">
        <f>IFERROR(VLOOKUP($A12,Data!$1:$1048576,26,FALSE),)</f>
        <v>0</v>
      </c>
      <c r="V12" s="8">
        <f>IFERROR(VLOOKUP($A12,Data!$1:$1048576,27,FALSE),)</f>
        <v>0</v>
      </c>
      <c r="W12" s="8">
        <f>IFERROR(VLOOKUP($A12,Data!$1:$1048576,28,FALSE),)</f>
        <v>0</v>
      </c>
      <c r="X12" s="8">
        <f>IFERROR(VLOOKUP($A12,Data!$1:$1048576,29,FALSE),)</f>
        <v>0</v>
      </c>
      <c r="Y12" s="8">
        <f>IFERROR(VLOOKUP($A12,Data!$1:$1048576,30,FALSE),)</f>
        <v>0</v>
      </c>
      <c r="Z12" s="8">
        <f>IFERROR(VLOOKUP($A12,Data!$1:$1048576,31,FALSE),)</f>
        <v>0</v>
      </c>
      <c r="AA12" s="8">
        <f>IFERROR(VLOOKUP($A12,Data!$1:$1048576,32,FALSE),)</f>
        <v>0</v>
      </c>
      <c r="AB12" s="8">
        <f>IFERROR(VLOOKUP($A12,Data!$1:$1048576,33,FALSE),)</f>
        <v>0</v>
      </c>
    </row>
    <row r="13" spans="1:28" hidden="1" x14ac:dyDescent="0.2">
      <c r="A13" s="8">
        <f>Data!A715</f>
        <v>0</v>
      </c>
      <c r="B13" s="9">
        <f>IFERROR(VLOOKUP($A13,Data!$1:$1048576,34,FALSE),)</f>
        <v>0</v>
      </c>
      <c r="C13" s="9">
        <f>IFERROR(VLOOKUP($A13,Data!$1:$1048576,2,FALSE),)</f>
        <v>0</v>
      </c>
      <c r="D13" s="9">
        <f>IFERROR(VLOOKUP($A13,Data!$1:$1048576,3,FALSE),)</f>
        <v>0</v>
      </c>
      <c r="E13" s="9">
        <f>IFERROR(VLOOKUP($A13,Data!$1:$1048576,4,FALSE),)</f>
        <v>0</v>
      </c>
      <c r="F13" s="9">
        <f>IFERROR(VLOOKUP($A13,Data!$1:$1048576,6,FALSE),)</f>
        <v>0</v>
      </c>
      <c r="G13" s="9">
        <f>IFERROR(VLOOKUP($A13,Data!$1:$1048576,7,FALSE),)</f>
        <v>0</v>
      </c>
      <c r="H13" s="8">
        <f>IFERROR(VLOOKUP($A13,Data!$1:$1048576,13,FALSE),)</f>
        <v>0</v>
      </c>
      <c r="I13" s="8">
        <f>IFERROR(VLOOKUP($A13,Data!$1:$1048576,14,FALSE),)</f>
        <v>0</v>
      </c>
      <c r="J13" s="8">
        <f>IFERROR(VLOOKUP($A13,Data!$1:$1048576,15,FALSE),)</f>
        <v>0</v>
      </c>
      <c r="K13" s="8">
        <f>IFERROR(VLOOKUP($A13,Data!$1:$1048576,16,FALSE),)</f>
        <v>0</v>
      </c>
      <c r="L13" s="8">
        <f>IFERROR(VLOOKUP($A13,Data!$1:$1048576,17,FALSE),)</f>
        <v>0</v>
      </c>
      <c r="M13" s="8">
        <f>IFERROR(VLOOKUP($A13,Data!$1:$1048576,18,FALSE),)</f>
        <v>0</v>
      </c>
      <c r="N13" s="8">
        <f>IFERROR(VLOOKUP($A13,Data!$1:$1048576,19,FALSE),)</f>
        <v>0</v>
      </c>
      <c r="O13" s="8">
        <f>IFERROR(VLOOKUP($A13,Data!$1:$1048576,20,FALSE),)</f>
        <v>0</v>
      </c>
      <c r="P13" s="8">
        <f>IFERROR(VLOOKUP($A13,Data!$1:$1048576,21,FALSE),)</f>
        <v>0</v>
      </c>
      <c r="Q13" s="8">
        <f>IFERROR(VLOOKUP($A13,Data!$1:$1048576,22,FALSE),)</f>
        <v>0</v>
      </c>
      <c r="R13" s="8">
        <f>IFERROR(VLOOKUP($A13,Data!$1:$1048576,23,FALSE),)</f>
        <v>0</v>
      </c>
      <c r="S13" s="8">
        <f>IFERROR(VLOOKUP($A13,Data!$1:$1048576,24,FALSE),)</f>
        <v>0</v>
      </c>
      <c r="T13" s="8">
        <f>IFERROR(VLOOKUP($A13,Data!$1:$1048576,25,FALSE),)</f>
        <v>0</v>
      </c>
      <c r="U13" s="8">
        <f>IFERROR(VLOOKUP($A13,Data!$1:$1048576,26,FALSE),)</f>
        <v>0</v>
      </c>
      <c r="V13" s="8">
        <f>IFERROR(VLOOKUP($A13,Data!$1:$1048576,27,FALSE),)</f>
        <v>0</v>
      </c>
      <c r="W13" s="8">
        <f>IFERROR(VLOOKUP($A13,Data!$1:$1048576,28,FALSE),)</f>
        <v>0</v>
      </c>
      <c r="X13" s="8">
        <f>IFERROR(VLOOKUP($A13,Data!$1:$1048576,29,FALSE),)</f>
        <v>0</v>
      </c>
      <c r="Y13" s="8">
        <f>IFERROR(VLOOKUP($A13,Data!$1:$1048576,30,FALSE),)</f>
        <v>0</v>
      </c>
      <c r="Z13" s="8">
        <f>IFERROR(VLOOKUP($A13,Data!$1:$1048576,31,FALSE),)</f>
        <v>0</v>
      </c>
      <c r="AA13" s="8">
        <f>IFERROR(VLOOKUP($A13,Data!$1:$1048576,32,FALSE),)</f>
        <v>0</v>
      </c>
      <c r="AB13" s="8">
        <f>IFERROR(VLOOKUP($A13,Data!$1:$1048576,33,FALSE),)</f>
        <v>0</v>
      </c>
    </row>
    <row r="14" spans="1:28" x14ac:dyDescent="0.2">
      <c r="A14" s="10"/>
    </row>
    <row r="17" spans="21:21" x14ac:dyDescent="0.2">
      <c r="U17" s="1"/>
    </row>
    <row r="18" spans="21:21" x14ac:dyDescent="0.2">
      <c r="U18" s="23"/>
    </row>
    <row r="19" spans="21:21" x14ac:dyDescent="0.2">
      <c r="U19" s="23"/>
    </row>
  </sheetData>
  <pageMargins left="0.7" right="0.7" top="0.75" bottom="0.75" header="0.3" footer="0.3"/>
  <pageSetup scale="79" orientation="landscape" r:id="rId1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28FAF-90CC-41B4-A47F-7A52DF61C75E}">
  <sheetPr>
    <tabColor rgb="FFF3F373"/>
    <pageSetUpPr fitToPage="1"/>
  </sheetPr>
  <dimension ref="A1:AB19"/>
  <sheetViews>
    <sheetView workbookViewId="0">
      <selection activeCell="G36" sqref="G36"/>
    </sheetView>
  </sheetViews>
  <sheetFormatPr defaultColWidth="9.14453125" defaultRowHeight="15" x14ac:dyDescent="0.2"/>
  <cols>
    <col min="1" max="5" width="8.47265625" customWidth="1"/>
    <col min="6" max="6" width="11.703125" bestFit="1" customWidth="1"/>
    <col min="7" max="7" width="16.6796875" bestFit="1" customWidth="1"/>
    <col min="8" max="8" width="12.23828125" hidden="1" customWidth="1"/>
    <col min="9" max="10" width="10.22265625" hidden="1" customWidth="1"/>
    <col min="11" max="11" width="10.22265625" customWidth="1"/>
    <col min="12" max="12" width="9.01171875" customWidth="1"/>
    <col min="13" max="13" width="10.22265625" customWidth="1"/>
    <col min="14" max="15" width="10.22265625" hidden="1" customWidth="1"/>
    <col min="16" max="16" width="9.01171875" hidden="1" customWidth="1"/>
    <col min="17" max="17" width="9.68359375" hidden="1" customWidth="1"/>
    <col min="18" max="20" width="10.22265625" hidden="1" customWidth="1"/>
    <col min="21" max="21" width="9.68359375" hidden="1" customWidth="1"/>
    <col min="22" max="24" width="10.22265625" hidden="1" customWidth="1"/>
    <col min="25" max="25" width="9.01171875" hidden="1" customWidth="1"/>
    <col min="26" max="28" width="10.22265625" hidden="1" customWidth="1"/>
  </cols>
  <sheetData>
    <row r="1" spans="1:28" ht="19.5" thickBot="1" x14ac:dyDescent="0.3">
      <c r="A1" s="7" t="str">
        <f>E4</f>
        <v>Sam</v>
      </c>
      <c r="B1" s="6"/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0.35499999999999998</v>
      </c>
      <c r="C3" s="12"/>
      <c r="D3" s="14"/>
      <c r="E3" s="12"/>
      <c r="F3" s="12"/>
      <c r="G3" s="12"/>
      <c r="H3" s="11">
        <f>'Rain Totals'!H8</f>
        <v>0.08</v>
      </c>
      <c r="I3" s="11">
        <f>'Rain Totals'!I8</f>
        <v>0</v>
      </c>
      <c r="J3" s="11">
        <f>'Rain Totals'!J8</f>
        <v>7.0000000000000007E-2</v>
      </c>
      <c r="K3" s="11">
        <f>'Rain Totals'!K8</f>
        <v>0.16999999999999998</v>
      </c>
      <c r="L3" s="11">
        <f>'Rain Totals'!L8</f>
        <v>3.5000000000000003E-2</v>
      </c>
      <c r="M3" s="11">
        <f>'Rain Totals'!M8</f>
        <v>0</v>
      </c>
      <c r="N3" s="11">
        <f>'Rain Totals'!N8</f>
        <v>0</v>
      </c>
      <c r="O3" s="11">
        <f>'Rain Totals'!O8</f>
        <v>0</v>
      </c>
      <c r="P3" s="11">
        <f>'Rain Totals'!P8</f>
        <v>0</v>
      </c>
      <c r="Q3" s="11">
        <f>'Rain Totals'!Q8</f>
        <v>0</v>
      </c>
      <c r="R3" s="11">
        <f>'Rain Totals'!R8</f>
        <v>0</v>
      </c>
      <c r="S3" s="11">
        <f>'Rain Totals'!S8</f>
        <v>0</v>
      </c>
      <c r="T3" s="11">
        <f>'Rain Totals'!T8</f>
        <v>0</v>
      </c>
      <c r="U3" s="11">
        <f>'Rain Totals'!U8</f>
        <v>0</v>
      </c>
      <c r="V3" s="11">
        <f>'Rain Totals'!V8</f>
        <v>0</v>
      </c>
      <c r="W3" s="11">
        <f>'Rain Totals'!W8</f>
        <v>0</v>
      </c>
      <c r="X3" s="11">
        <f>'Rain Totals'!X8</f>
        <v>0</v>
      </c>
      <c r="Y3" s="11">
        <f>'Rain Totals'!Y8</f>
        <v>0</v>
      </c>
      <c r="Z3" s="11">
        <f>'Rain Totals'!Z8</f>
        <v>0</v>
      </c>
      <c r="AA3" s="11">
        <f>'Rain Totals'!AA8</f>
        <v>0</v>
      </c>
      <c r="AB3" s="11">
        <f>'Rain Totals'!AB8</f>
        <v>0</v>
      </c>
    </row>
    <row r="4" spans="1:28" x14ac:dyDescent="0.2">
      <c r="A4" s="8" t="str">
        <f>Data!A726</f>
        <v>.ET 72</v>
      </c>
      <c r="B4" s="9">
        <f>IFERROR(VLOOKUP($A4,Data!$1:$1048576,34,FALSE),)</f>
        <v>0</v>
      </c>
      <c r="C4" s="9" t="str">
        <f>IFERROR(VLOOKUP($A4,Data!$1:$1048576,2,FALSE),)</f>
        <v>Hamer</v>
      </c>
      <c r="D4" s="9" t="str">
        <f>IFERROR(VLOOKUP($A4,Data!$1:$1048576,3,FALSE),)</f>
        <v>72</v>
      </c>
      <c r="E4" s="9" t="str">
        <f>IFERROR(VLOOKUP($A4,Data!$1:$1048576,4,FALSE),)</f>
        <v>Sam</v>
      </c>
      <c r="F4" s="9">
        <f>IFERROR(VLOOKUP($A4,Data!$1:$1048576,6,FALSE),)</f>
        <v>0</v>
      </c>
      <c r="G4" s="9">
        <f>IFERROR(VLOOKUP($A4,Data!$1:$1048576,7,FALSE),)</f>
        <v>0</v>
      </c>
      <c r="H4" s="8">
        <f>IFERROR(VLOOKUP($A4,Data!$1:$1048576,13,FALSE),)</f>
        <v>0</v>
      </c>
      <c r="I4" s="8">
        <f>IFERROR(VLOOKUP($A4,Data!$1:$1048576,14,FALSE),)</f>
        <v>0</v>
      </c>
      <c r="J4" s="8">
        <f>IFERROR(VLOOKUP($A4,Data!$1:$1048576,15,FALSE),)</f>
        <v>0</v>
      </c>
      <c r="K4" s="8">
        <f>IFERROR(VLOOKUP($A4,Data!$1:$1048576,16,FALSE),)</f>
        <v>0</v>
      </c>
      <c r="L4" s="8">
        <f>IFERROR(VLOOKUP($A4,Data!$1:$1048576,17,FALSE),)</f>
        <v>0</v>
      </c>
      <c r="M4" s="8">
        <f>IFERROR(VLOOKUP($A4,Data!$1:$1048576,18,FALSE),)</f>
        <v>0</v>
      </c>
      <c r="N4" s="8">
        <f>IFERROR(VLOOKUP($A4,Data!$1:$1048576,19,FALSE),)</f>
        <v>0</v>
      </c>
      <c r="O4" s="8">
        <f>IFERROR(VLOOKUP($A4,Data!$1:$1048576,20,FALSE),)</f>
        <v>0</v>
      </c>
      <c r="P4" s="8">
        <f>IFERROR(VLOOKUP($A4,Data!$1:$1048576,21,FALSE),)</f>
        <v>0</v>
      </c>
      <c r="Q4" s="8">
        <f>IFERROR(VLOOKUP($A4,Data!$1:$1048576,22,FALSE),)</f>
        <v>0</v>
      </c>
      <c r="R4" s="8">
        <f>IFERROR(VLOOKUP($A4,Data!$1:$1048576,23,FALSE),)</f>
        <v>0</v>
      </c>
      <c r="S4" s="8">
        <f>IFERROR(VLOOKUP($A4,Data!$1:$1048576,24,FALSE),)</f>
        <v>0</v>
      </c>
      <c r="T4" s="8">
        <f>IFERROR(VLOOKUP($A4,Data!$1:$1048576,25,FALSE),)</f>
        <v>0</v>
      </c>
      <c r="U4" s="8">
        <f>IFERROR(VLOOKUP($A4,Data!$1:$1048576,26,FALSE),)</f>
        <v>0</v>
      </c>
      <c r="V4" s="8">
        <f>IFERROR(VLOOKUP($A4,Data!$1:$1048576,27,FALSE),)</f>
        <v>0</v>
      </c>
      <c r="W4" s="8">
        <f>IFERROR(VLOOKUP($A4,Data!$1:$1048576,28,FALSE),)</f>
        <v>0</v>
      </c>
      <c r="X4" s="8">
        <f>IFERROR(VLOOKUP($A4,Data!$1:$1048576,29,FALSE),)</f>
        <v>0</v>
      </c>
      <c r="Y4" s="8">
        <f>IFERROR(VLOOKUP($A4,Data!$1:$1048576,30,FALSE),)</f>
        <v>0</v>
      </c>
      <c r="Z4" s="8">
        <f>IFERROR(VLOOKUP($A4,Data!$1:$1048576,31,FALSE),)</f>
        <v>0</v>
      </c>
      <c r="AA4" s="8">
        <f>IFERROR(VLOOKUP($A4,Data!$1:$1048576,32,FALSE),)</f>
        <v>0</v>
      </c>
      <c r="AB4" s="8">
        <f>IFERROR(VLOOKUP($A4,Data!$1:$1048576,33,FALSE),)</f>
        <v>0</v>
      </c>
    </row>
    <row r="5" spans="1:28" x14ac:dyDescent="0.2">
      <c r="A5" s="8">
        <f>Data!A727</f>
        <v>0</v>
      </c>
      <c r="B5" s="9">
        <f>IFERROR(VLOOKUP($A5,Data!$1:$1048576,34,FALSE),)</f>
        <v>0</v>
      </c>
      <c r="C5" s="9">
        <f>IFERROR(VLOOKUP($A5,Data!$1:$1048576,2,FALSE),)</f>
        <v>0</v>
      </c>
      <c r="D5" s="9">
        <f>IFERROR(VLOOKUP($A5,Data!$1:$1048576,3,FALSE),)</f>
        <v>0</v>
      </c>
      <c r="E5" s="9">
        <f>IFERROR(VLOOKUP($A5,Data!$1:$1048576,4,FALSE),)</f>
        <v>0</v>
      </c>
      <c r="F5" s="9">
        <f>IFERROR(VLOOKUP($A5,Data!$1:$1048576,6,FALSE),)</f>
        <v>0</v>
      </c>
      <c r="G5" s="9">
        <f>IFERROR(VLOOKUP($A5,Data!$1:$1048576,7,FALSE),)</f>
        <v>0</v>
      </c>
      <c r="H5" s="8">
        <f>IFERROR(VLOOKUP($A5,Data!$1:$1048576,13,FALSE),)</f>
        <v>0</v>
      </c>
      <c r="I5" s="8">
        <f>IFERROR(VLOOKUP($A5,Data!$1:$1048576,14,FALSE),)</f>
        <v>0</v>
      </c>
      <c r="J5" s="8">
        <f>IFERROR(VLOOKUP($A5,Data!$1:$1048576,15,FALSE),)</f>
        <v>0</v>
      </c>
      <c r="K5" s="8">
        <f>IFERROR(VLOOKUP($A5,Data!$1:$1048576,16,FALSE),)</f>
        <v>0</v>
      </c>
      <c r="L5" s="8">
        <f>IFERROR(VLOOKUP($A5,Data!$1:$1048576,17,FALSE),)</f>
        <v>0</v>
      </c>
      <c r="M5" s="8">
        <f>IFERROR(VLOOKUP($A5,Data!$1:$1048576,18,FALSE),)</f>
        <v>0</v>
      </c>
      <c r="N5" s="8">
        <f>IFERROR(VLOOKUP($A5,Data!$1:$1048576,19,FALSE),)</f>
        <v>0</v>
      </c>
      <c r="O5" s="8">
        <f>IFERROR(VLOOKUP($A5,Data!$1:$1048576,20,FALSE),)</f>
        <v>0</v>
      </c>
      <c r="P5" s="8">
        <f>IFERROR(VLOOKUP($A5,Data!$1:$1048576,21,FALSE),)</f>
        <v>0</v>
      </c>
      <c r="Q5" s="8">
        <f>IFERROR(VLOOKUP($A5,Data!$1:$1048576,22,FALSE),)</f>
        <v>0</v>
      </c>
      <c r="R5" s="8">
        <f>IFERROR(VLOOKUP($A5,Data!$1:$1048576,23,FALSE),)</f>
        <v>0</v>
      </c>
      <c r="S5" s="8">
        <f>IFERROR(VLOOKUP($A5,Data!$1:$1048576,24,FALSE),)</f>
        <v>0</v>
      </c>
      <c r="T5" s="8">
        <f>IFERROR(VLOOKUP($A5,Data!$1:$1048576,25,FALSE),)</f>
        <v>0</v>
      </c>
      <c r="U5" s="8">
        <f>IFERROR(VLOOKUP($A5,Data!$1:$1048576,26,FALSE),)</f>
        <v>0</v>
      </c>
      <c r="V5" s="8">
        <f>IFERROR(VLOOKUP($A5,Data!$1:$1048576,27,FALSE),)</f>
        <v>0</v>
      </c>
      <c r="W5" s="8">
        <f>IFERROR(VLOOKUP($A5,Data!$1:$1048576,28,FALSE),)</f>
        <v>0</v>
      </c>
      <c r="X5" s="8">
        <f>IFERROR(VLOOKUP($A5,Data!$1:$1048576,29,FALSE),)</f>
        <v>0</v>
      </c>
      <c r="Y5" s="8">
        <f>IFERROR(VLOOKUP($A5,Data!$1:$1048576,30,FALSE),)</f>
        <v>0</v>
      </c>
      <c r="Z5" s="8">
        <f>IFERROR(VLOOKUP($A5,Data!$1:$1048576,31,FALSE),)</f>
        <v>0</v>
      </c>
      <c r="AA5" s="8">
        <f>IFERROR(VLOOKUP($A5,Data!$1:$1048576,32,FALSE),)</f>
        <v>0</v>
      </c>
      <c r="AB5" s="8">
        <f>IFERROR(VLOOKUP($A5,Data!$1:$1048576,33,FALSE),)</f>
        <v>0</v>
      </c>
    </row>
    <row r="6" spans="1:28" x14ac:dyDescent="0.2">
      <c r="A6" s="8">
        <f>Data!A728</f>
        <v>0</v>
      </c>
      <c r="B6" s="9">
        <f>IFERROR(VLOOKUP($A6,Data!$1:$1048576,34,FALSE),)</f>
        <v>0</v>
      </c>
      <c r="C6" s="9">
        <f>IFERROR(VLOOKUP($A6,Data!$1:$1048576,2,FALSE),)</f>
        <v>0</v>
      </c>
      <c r="D6" s="9">
        <f>IFERROR(VLOOKUP($A6,Data!$1:$1048576,3,FALSE),)</f>
        <v>0</v>
      </c>
      <c r="E6" s="9">
        <f>IFERROR(VLOOKUP($A6,Data!$1:$1048576,4,FALSE),)</f>
        <v>0</v>
      </c>
      <c r="F6" s="9">
        <f>IFERROR(VLOOKUP($A6,Data!$1:$1048576,6,FALSE),)</f>
        <v>0</v>
      </c>
      <c r="G6" s="9">
        <f>IFERROR(VLOOKUP($A6,Data!$1:$1048576,7,FALSE),)</f>
        <v>0</v>
      </c>
      <c r="H6" s="8">
        <f>IFERROR(VLOOKUP($A6,Data!$1:$1048576,13,FALSE),)</f>
        <v>0</v>
      </c>
      <c r="I6" s="8">
        <f>IFERROR(VLOOKUP($A6,Data!$1:$1048576,14,FALSE),)</f>
        <v>0</v>
      </c>
      <c r="J6" s="8">
        <f>IFERROR(VLOOKUP($A6,Data!$1:$1048576,15,FALSE),)</f>
        <v>0</v>
      </c>
      <c r="K6" s="8">
        <f>IFERROR(VLOOKUP($A6,Data!$1:$1048576,16,FALSE),)</f>
        <v>0</v>
      </c>
      <c r="L6" s="8">
        <f>IFERROR(VLOOKUP($A6,Data!$1:$1048576,17,FALSE),)</f>
        <v>0</v>
      </c>
      <c r="M6" s="8">
        <f>IFERROR(VLOOKUP($A6,Data!$1:$1048576,18,FALSE),)</f>
        <v>0</v>
      </c>
      <c r="N6" s="8">
        <f>IFERROR(VLOOKUP($A6,Data!$1:$1048576,19,FALSE),)</f>
        <v>0</v>
      </c>
      <c r="O6" s="8">
        <f>IFERROR(VLOOKUP($A6,Data!$1:$1048576,20,FALSE),)</f>
        <v>0</v>
      </c>
      <c r="P6" s="8">
        <f>IFERROR(VLOOKUP($A6,Data!$1:$1048576,21,FALSE),)</f>
        <v>0</v>
      </c>
      <c r="Q6" s="8">
        <f>IFERROR(VLOOKUP($A6,Data!$1:$1048576,22,FALSE),)</f>
        <v>0</v>
      </c>
      <c r="R6" s="8">
        <f>IFERROR(VLOOKUP($A6,Data!$1:$1048576,23,FALSE),)</f>
        <v>0</v>
      </c>
      <c r="S6" s="8">
        <f>IFERROR(VLOOKUP($A6,Data!$1:$1048576,24,FALSE),)</f>
        <v>0</v>
      </c>
      <c r="T6" s="8">
        <f>IFERROR(VLOOKUP($A6,Data!$1:$1048576,25,FALSE),)</f>
        <v>0</v>
      </c>
      <c r="U6" s="8">
        <f>IFERROR(VLOOKUP($A6,Data!$1:$1048576,26,FALSE),)</f>
        <v>0</v>
      </c>
      <c r="V6" s="8">
        <f>IFERROR(VLOOKUP($A6,Data!$1:$1048576,27,FALSE),)</f>
        <v>0</v>
      </c>
      <c r="W6" s="8">
        <f>IFERROR(VLOOKUP($A6,Data!$1:$1048576,28,FALSE),)</f>
        <v>0</v>
      </c>
      <c r="X6" s="8">
        <f>IFERROR(VLOOKUP($A6,Data!$1:$1048576,29,FALSE),)</f>
        <v>0</v>
      </c>
      <c r="Y6" s="8">
        <f>IFERROR(VLOOKUP($A6,Data!$1:$1048576,30,FALSE),)</f>
        <v>0</v>
      </c>
      <c r="Z6" s="8">
        <f>IFERROR(VLOOKUP($A6,Data!$1:$1048576,31,FALSE),)</f>
        <v>0</v>
      </c>
      <c r="AA6" s="8">
        <f>IFERROR(VLOOKUP($A6,Data!$1:$1048576,32,FALSE),)</f>
        <v>0</v>
      </c>
      <c r="AB6" s="8">
        <f>IFERROR(VLOOKUP($A6,Data!$1:$1048576,33,FALSE),)</f>
        <v>0</v>
      </c>
    </row>
    <row r="7" spans="1:28" x14ac:dyDescent="0.2">
      <c r="A7" s="8">
        <f>Data!A729</f>
        <v>0</v>
      </c>
      <c r="B7" s="9">
        <f>IFERROR(VLOOKUP($A7,Data!$1:$1048576,34,FALSE),)</f>
        <v>0</v>
      </c>
      <c r="C7" s="9">
        <f>IFERROR(VLOOKUP($A7,Data!$1:$1048576,2,FALSE),)</f>
        <v>0</v>
      </c>
      <c r="D7" s="9">
        <f>IFERROR(VLOOKUP($A7,Data!$1:$1048576,3,FALSE),)</f>
        <v>0</v>
      </c>
      <c r="E7" s="9">
        <f>IFERROR(VLOOKUP($A7,Data!$1:$1048576,4,FALSE),)</f>
        <v>0</v>
      </c>
      <c r="F7" s="9">
        <f>IFERROR(VLOOKUP($A7,Data!$1:$1048576,6,FALSE),)</f>
        <v>0</v>
      </c>
      <c r="G7" s="9">
        <f>IFERROR(VLOOKUP($A7,Data!$1:$1048576,7,FALSE),)</f>
        <v>0</v>
      </c>
      <c r="H7" s="8">
        <f>IFERROR(VLOOKUP($A7,Data!$1:$1048576,13,FALSE),)</f>
        <v>0</v>
      </c>
      <c r="I7" s="8">
        <f>IFERROR(VLOOKUP($A7,Data!$1:$1048576,14,FALSE),)</f>
        <v>0</v>
      </c>
      <c r="J7" s="8">
        <f>IFERROR(VLOOKUP($A7,Data!$1:$1048576,15,FALSE),)</f>
        <v>0</v>
      </c>
      <c r="K7" s="8">
        <f>IFERROR(VLOOKUP($A7,Data!$1:$1048576,16,FALSE),)</f>
        <v>0</v>
      </c>
      <c r="L7" s="8">
        <f>IFERROR(VLOOKUP($A7,Data!$1:$1048576,17,FALSE),)</f>
        <v>0</v>
      </c>
      <c r="M7" s="8">
        <f>IFERROR(VLOOKUP($A7,Data!$1:$1048576,18,FALSE),)</f>
        <v>0</v>
      </c>
      <c r="N7" s="8">
        <f>IFERROR(VLOOKUP($A7,Data!$1:$1048576,19,FALSE),)</f>
        <v>0</v>
      </c>
      <c r="O7" s="8">
        <f>IFERROR(VLOOKUP($A7,Data!$1:$1048576,20,FALSE),)</f>
        <v>0</v>
      </c>
      <c r="P7" s="8">
        <f>IFERROR(VLOOKUP($A7,Data!$1:$1048576,21,FALSE),)</f>
        <v>0</v>
      </c>
      <c r="Q7" s="8">
        <f>IFERROR(VLOOKUP($A7,Data!$1:$1048576,22,FALSE),)</f>
        <v>0</v>
      </c>
      <c r="R7" s="8">
        <f>IFERROR(VLOOKUP($A7,Data!$1:$1048576,23,FALSE),)</f>
        <v>0</v>
      </c>
      <c r="S7" s="8">
        <f>IFERROR(VLOOKUP($A7,Data!$1:$1048576,24,FALSE),)</f>
        <v>0</v>
      </c>
      <c r="T7" s="8">
        <f>IFERROR(VLOOKUP($A7,Data!$1:$1048576,25,FALSE),)</f>
        <v>0</v>
      </c>
      <c r="U7" s="8">
        <f>IFERROR(VLOOKUP($A7,Data!$1:$1048576,26,FALSE),)</f>
        <v>0</v>
      </c>
      <c r="V7" s="8">
        <f>IFERROR(VLOOKUP($A7,Data!$1:$1048576,27,FALSE),)</f>
        <v>0</v>
      </c>
      <c r="W7" s="8">
        <f>IFERROR(VLOOKUP($A7,Data!$1:$1048576,28,FALSE),)</f>
        <v>0</v>
      </c>
      <c r="X7" s="8">
        <f>IFERROR(VLOOKUP($A7,Data!$1:$1048576,29,FALSE),)</f>
        <v>0</v>
      </c>
      <c r="Y7" s="8">
        <f>IFERROR(VLOOKUP($A7,Data!$1:$1048576,30,FALSE),)</f>
        <v>0</v>
      </c>
      <c r="Z7" s="8">
        <f>IFERROR(VLOOKUP($A7,Data!$1:$1048576,31,FALSE),)</f>
        <v>0</v>
      </c>
      <c r="AA7" s="8">
        <f>IFERROR(VLOOKUP($A7,Data!$1:$1048576,32,FALSE),)</f>
        <v>0</v>
      </c>
      <c r="AB7" s="8">
        <f>IFERROR(VLOOKUP($A7,Data!$1:$1048576,33,FALSE),)</f>
        <v>0</v>
      </c>
    </row>
    <row r="8" spans="1:28" x14ac:dyDescent="0.2">
      <c r="A8" s="8">
        <f>Data!A730</f>
        <v>0</v>
      </c>
      <c r="B8" s="9">
        <f>IFERROR(VLOOKUP($A8,Data!$1:$1048576,34,FALSE),)</f>
        <v>0</v>
      </c>
      <c r="C8" s="9">
        <f>IFERROR(VLOOKUP($A8,Data!$1:$1048576,2,FALSE),)</f>
        <v>0</v>
      </c>
      <c r="D8" s="9">
        <f>IFERROR(VLOOKUP($A8,Data!$1:$1048576,3,FALSE),)</f>
        <v>0</v>
      </c>
      <c r="E8" s="9">
        <f>IFERROR(VLOOKUP($A8,Data!$1:$1048576,4,FALSE),)</f>
        <v>0</v>
      </c>
      <c r="F8" s="9">
        <f>IFERROR(VLOOKUP($A8,Data!$1:$1048576,6,FALSE),)</f>
        <v>0</v>
      </c>
      <c r="G8" s="9">
        <f>IFERROR(VLOOKUP($A8,Data!$1:$1048576,7,FALSE),)</f>
        <v>0</v>
      </c>
      <c r="H8" s="8">
        <f>IFERROR(VLOOKUP($A8,Data!$1:$1048576,13,FALSE),)</f>
        <v>0</v>
      </c>
      <c r="I8" s="8">
        <f>IFERROR(VLOOKUP($A8,Data!$1:$1048576,14,FALSE),)</f>
        <v>0</v>
      </c>
      <c r="J8" s="8">
        <f>IFERROR(VLOOKUP($A8,Data!$1:$1048576,15,FALSE),)</f>
        <v>0</v>
      </c>
      <c r="K8" s="8">
        <f>IFERROR(VLOOKUP($A8,Data!$1:$1048576,16,FALSE),)</f>
        <v>0</v>
      </c>
      <c r="L8" s="8">
        <f>IFERROR(VLOOKUP($A8,Data!$1:$1048576,17,FALSE),)</f>
        <v>0</v>
      </c>
      <c r="M8" s="8">
        <f>IFERROR(VLOOKUP($A8,Data!$1:$1048576,18,FALSE),)</f>
        <v>0</v>
      </c>
      <c r="N8" s="8">
        <f>IFERROR(VLOOKUP($A8,Data!$1:$1048576,19,FALSE),)</f>
        <v>0</v>
      </c>
      <c r="O8" s="8">
        <f>IFERROR(VLOOKUP($A8,Data!$1:$1048576,20,FALSE),)</f>
        <v>0</v>
      </c>
      <c r="P8" s="8">
        <f>IFERROR(VLOOKUP($A8,Data!$1:$1048576,21,FALSE),)</f>
        <v>0</v>
      </c>
      <c r="Q8" s="8">
        <f>IFERROR(VLOOKUP($A8,Data!$1:$1048576,22,FALSE),)</f>
        <v>0</v>
      </c>
      <c r="R8" s="8">
        <f>IFERROR(VLOOKUP($A8,Data!$1:$1048576,23,FALSE),)</f>
        <v>0</v>
      </c>
      <c r="S8" s="8">
        <f>IFERROR(VLOOKUP($A8,Data!$1:$1048576,24,FALSE),)</f>
        <v>0</v>
      </c>
      <c r="T8" s="8">
        <f>IFERROR(VLOOKUP($A8,Data!$1:$1048576,25,FALSE),)</f>
        <v>0</v>
      </c>
      <c r="U8" s="8">
        <f>IFERROR(VLOOKUP($A8,Data!$1:$1048576,26,FALSE),)</f>
        <v>0</v>
      </c>
      <c r="V8" s="8">
        <f>IFERROR(VLOOKUP($A8,Data!$1:$1048576,27,FALSE),)</f>
        <v>0</v>
      </c>
      <c r="W8" s="8">
        <f>IFERROR(VLOOKUP($A8,Data!$1:$1048576,28,FALSE),)</f>
        <v>0</v>
      </c>
      <c r="X8" s="8">
        <f>IFERROR(VLOOKUP($A8,Data!$1:$1048576,29,FALSE),)</f>
        <v>0</v>
      </c>
      <c r="Y8" s="8">
        <f>IFERROR(VLOOKUP($A8,Data!$1:$1048576,30,FALSE),)</f>
        <v>0</v>
      </c>
      <c r="Z8" s="8">
        <f>IFERROR(VLOOKUP($A8,Data!$1:$1048576,31,FALSE),)</f>
        <v>0</v>
      </c>
      <c r="AA8" s="8">
        <f>IFERROR(VLOOKUP($A8,Data!$1:$1048576,32,FALSE),)</f>
        <v>0</v>
      </c>
      <c r="AB8" s="8">
        <f>IFERROR(VLOOKUP($A8,Data!$1:$1048576,33,FALSE),)</f>
        <v>0</v>
      </c>
    </row>
    <row r="9" spans="1:28" hidden="1" x14ac:dyDescent="0.2">
      <c r="A9" s="8">
        <f>Data!A731</f>
        <v>0</v>
      </c>
      <c r="B9" s="9">
        <f>IFERROR(VLOOKUP($A9,Data!$1:$1048576,34,FALSE),)</f>
        <v>0</v>
      </c>
      <c r="C9" s="9">
        <f>IFERROR(VLOOKUP($A9,Data!$1:$1048576,2,FALSE),)</f>
        <v>0</v>
      </c>
      <c r="D9" s="9">
        <f>IFERROR(VLOOKUP($A9,Data!$1:$1048576,3,FALSE),)</f>
        <v>0</v>
      </c>
      <c r="E9" s="9">
        <f>IFERROR(VLOOKUP($A9,Data!$1:$1048576,4,FALSE),)</f>
        <v>0</v>
      </c>
      <c r="F9" s="9">
        <f>IFERROR(VLOOKUP($A9,Data!$1:$1048576,6,FALSE),)</f>
        <v>0</v>
      </c>
      <c r="G9" s="9">
        <f>IFERROR(VLOOKUP($A9,Data!$1:$1048576,7,FALSE),)</f>
        <v>0</v>
      </c>
      <c r="H9" s="8">
        <f>IFERROR(VLOOKUP($A9,Data!$1:$1048576,13,FALSE),)</f>
        <v>0</v>
      </c>
      <c r="I9" s="8">
        <f>IFERROR(VLOOKUP($A9,Data!$1:$1048576,14,FALSE),)</f>
        <v>0</v>
      </c>
      <c r="J9" s="8">
        <f>IFERROR(VLOOKUP($A9,Data!$1:$1048576,15,FALSE),)</f>
        <v>0</v>
      </c>
      <c r="K9" s="8">
        <f>IFERROR(VLOOKUP($A9,Data!$1:$1048576,16,FALSE),)</f>
        <v>0</v>
      </c>
      <c r="L9" s="8">
        <f>IFERROR(VLOOKUP($A9,Data!$1:$1048576,17,FALSE),)</f>
        <v>0</v>
      </c>
      <c r="M9" s="8">
        <f>IFERROR(VLOOKUP($A9,Data!$1:$1048576,18,FALSE),)</f>
        <v>0</v>
      </c>
      <c r="N9" s="8">
        <f>IFERROR(VLOOKUP($A9,Data!$1:$1048576,19,FALSE),)</f>
        <v>0</v>
      </c>
      <c r="O9" s="8">
        <f>IFERROR(VLOOKUP($A9,Data!$1:$1048576,20,FALSE),)</f>
        <v>0</v>
      </c>
      <c r="P9" s="8">
        <f>IFERROR(VLOOKUP($A9,Data!$1:$1048576,21,FALSE),)</f>
        <v>0</v>
      </c>
      <c r="Q9" s="8">
        <f>IFERROR(VLOOKUP($A9,Data!$1:$1048576,22,FALSE),)</f>
        <v>0</v>
      </c>
      <c r="R9" s="8">
        <f>IFERROR(VLOOKUP($A9,Data!$1:$1048576,23,FALSE),)</f>
        <v>0</v>
      </c>
      <c r="S9" s="8">
        <f>IFERROR(VLOOKUP($A9,Data!$1:$1048576,24,FALSE),)</f>
        <v>0</v>
      </c>
      <c r="T9" s="8">
        <f>IFERROR(VLOOKUP($A9,Data!$1:$1048576,25,FALSE),)</f>
        <v>0</v>
      </c>
      <c r="U9" s="8">
        <f>IFERROR(VLOOKUP($A9,Data!$1:$1048576,26,FALSE),)</f>
        <v>0</v>
      </c>
      <c r="V9" s="8">
        <f>IFERROR(VLOOKUP($A9,Data!$1:$1048576,27,FALSE),)</f>
        <v>0</v>
      </c>
      <c r="W9" s="8">
        <f>IFERROR(VLOOKUP($A9,Data!$1:$1048576,28,FALSE),)</f>
        <v>0</v>
      </c>
      <c r="X9" s="8">
        <f>IFERROR(VLOOKUP($A9,Data!$1:$1048576,29,FALSE),)</f>
        <v>0</v>
      </c>
      <c r="Y9" s="8">
        <f>IFERROR(VLOOKUP($A9,Data!$1:$1048576,30,FALSE),)</f>
        <v>0</v>
      </c>
      <c r="Z9" s="8">
        <f>IFERROR(VLOOKUP($A9,Data!$1:$1048576,31,FALSE),)</f>
        <v>0</v>
      </c>
      <c r="AA9" s="8">
        <f>IFERROR(VLOOKUP($A9,Data!$1:$1048576,32,FALSE),)</f>
        <v>0</v>
      </c>
      <c r="AB9" s="8">
        <f>IFERROR(VLOOKUP($A9,Data!$1:$1048576,33,FALSE),)</f>
        <v>0</v>
      </c>
    </row>
    <row r="10" spans="1:28" hidden="1" x14ac:dyDescent="0.2">
      <c r="A10" s="8">
        <f>Data!A732</f>
        <v>0</v>
      </c>
      <c r="B10" s="9">
        <f>IFERROR(VLOOKUP($A10,Data!$1:$1048576,34,FALSE),)</f>
        <v>0</v>
      </c>
      <c r="C10" s="9">
        <f>IFERROR(VLOOKUP($A10,Data!$1:$1048576,2,FALSE),)</f>
        <v>0</v>
      </c>
      <c r="D10" s="9">
        <f>IFERROR(VLOOKUP($A10,Data!$1:$1048576,3,FALSE),)</f>
        <v>0</v>
      </c>
      <c r="E10" s="9">
        <f>IFERROR(VLOOKUP($A10,Data!$1:$1048576,4,FALSE),)</f>
        <v>0</v>
      </c>
      <c r="F10" s="9">
        <f>IFERROR(VLOOKUP($A10,Data!$1:$1048576,6,FALSE),)</f>
        <v>0</v>
      </c>
      <c r="G10" s="9">
        <f>IFERROR(VLOOKUP($A10,Data!$1:$1048576,7,FALSE),)</f>
        <v>0</v>
      </c>
      <c r="H10" s="8">
        <f>IFERROR(VLOOKUP($A10,Data!$1:$1048576,13,FALSE),)</f>
        <v>0</v>
      </c>
      <c r="I10" s="8">
        <f>IFERROR(VLOOKUP($A10,Data!$1:$1048576,14,FALSE),)</f>
        <v>0</v>
      </c>
      <c r="J10" s="8">
        <f>IFERROR(VLOOKUP($A10,Data!$1:$1048576,15,FALSE),)</f>
        <v>0</v>
      </c>
      <c r="K10" s="8">
        <f>IFERROR(VLOOKUP($A10,Data!$1:$1048576,16,FALSE),)</f>
        <v>0</v>
      </c>
      <c r="L10" s="8">
        <f>IFERROR(VLOOKUP($A10,Data!$1:$1048576,17,FALSE),)</f>
        <v>0</v>
      </c>
      <c r="M10" s="8">
        <f>IFERROR(VLOOKUP($A10,Data!$1:$1048576,18,FALSE),)</f>
        <v>0</v>
      </c>
      <c r="N10" s="8">
        <f>IFERROR(VLOOKUP($A10,Data!$1:$1048576,19,FALSE),)</f>
        <v>0</v>
      </c>
      <c r="O10" s="8">
        <f>IFERROR(VLOOKUP($A10,Data!$1:$1048576,20,FALSE),)</f>
        <v>0</v>
      </c>
      <c r="P10" s="8">
        <f>IFERROR(VLOOKUP($A10,Data!$1:$1048576,21,FALSE),)</f>
        <v>0</v>
      </c>
      <c r="Q10" s="8">
        <f>IFERROR(VLOOKUP($A10,Data!$1:$1048576,22,FALSE),)</f>
        <v>0</v>
      </c>
      <c r="R10" s="8">
        <f>IFERROR(VLOOKUP($A10,Data!$1:$1048576,23,FALSE),)</f>
        <v>0</v>
      </c>
      <c r="S10" s="8">
        <f>IFERROR(VLOOKUP($A10,Data!$1:$1048576,24,FALSE),)</f>
        <v>0</v>
      </c>
      <c r="T10" s="8">
        <f>IFERROR(VLOOKUP($A10,Data!$1:$1048576,25,FALSE),)</f>
        <v>0</v>
      </c>
      <c r="U10" s="8">
        <f>IFERROR(VLOOKUP($A10,Data!$1:$1048576,26,FALSE),)</f>
        <v>0</v>
      </c>
      <c r="V10" s="8">
        <f>IFERROR(VLOOKUP($A10,Data!$1:$1048576,27,FALSE),)</f>
        <v>0</v>
      </c>
      <c r="W10" s="8">
        <f>IFERROR(VLOOKUP($A10,Data!$1:$1048576,28,FALSE),)</f>
        <v>0</v>
      </c>
      <c r="X10" s="8">
        <f>IFERROR(VLOOKUP($A10,Data!$1:$1048576,29,FALSE),)</f>
        <v>0</v>
      </c>
      <c r="Y10" s="8">
        <f>IFERROR(VLOOKUP($A10,Data!$1:$1048576,30,FALSE),)</f>
        <v>0</v>
      </c>
      <c r="Z10" s="8">
        <f>IFERROR(VLOOKUP($A10,Data!$1:$1048576,31,FALSE),)</f>
        <v>0</v>
      </c>
      <c r="AA10" s="8">
        <f>IFERROR(VLOOKUP($A10,Data!$1:$1048576,32,FALSE),)</f>
        <v>0</v>
      </c>
      <c r="AB10" s="8">
        <f>IFERROR(VLOOKUP($A10,Data!$1:$1048576,33,FALSE),)</f>
        <v>0</v>
      </c>
    </row>
    <row r="11" spans="1:28" hidden="1" x14ac:dyDescent="0.2">
      <c r="A11" s="8">
        <f>Data!A733</f>
        <v>0</v>
      </c>
      <c r="B11" s="9">
        <f>IFERROR(VLOOKUP($A11,Data!$1:$1048576,34,FALSE),)</f>
        <v>0</v>
      </c>
      <c r="C11" s="9">
        <f>IFERROR(VLOOKUP($A11,Data!$1:$1048576,2,FALSE),)</f>
        <v>0</v>
      </c>
      <c r="D11" s="9">
        <f>IFERROR(VLOOKUP($A11,Data!$1:$1048576,3,FALSE),)</f>
        <v>0</v>
      </c>
      <c r="E11" s="9">
        <f>IFERROR(VLOOKUP($A11,Data!$1:$1048576,4,FALSE),)</f>
        <v>0</v>
      </c>
      <c r="F11" s="9">
        <f>IFERROR(VLOOKUP($A11,Data!$1:$1048576,6,FALSE),)</f>
        <v>0</v>
      </c>
      <c r="G11" s="9">
        <f>IFERROR(VLOOKUP($A11,Data!$1:$1048576,7,FALSE),)</f>
        <v>0</v>
      </c>
      <c r="H11" s="8">
        <f>IFERROR(VLOOKUP($A11,Data!$1:$1048576,13,FALSE),)</f>
        <v>0</v>
      </c>
      <c r="I11" s="8">
        <f>IFERROR(VLOOKUP($A11,Data!$1:$1048576,14,FALSE),)</f>
        <v>0</v>
      </c>
      <c r="J11" s="8">
        <f>IFERROR(VLOOKUP($A11,Data!$1:$1048576,15,FALSE),)</f>
        <v>0</v>
      </c>
      <c r="K11" s="8">
        <f>IFERROR(VLOOKUP($A11,Data!$1:$1048576,16,FALSE),)</f>
        <v>0</v>
      </c>
      <c r="L11" s="8">
        <f>IFERROR(VLOOKUP($A11,Data!$1:$1048576,17,FALSE),)</f>
        <v>0</v>
      </c>
      <c r="M11" s="8">
        <f>IFERROR(VLOOKUP($A11,Data!$1:$1048576,18,FALSE),)</f>
        <v>0</v>
      </c>
      <c r="N11" s="8">
        <f>IFERROR(VLOOKUP($A11,Data!$1:$1048576,19,FALSE),)</f>
        <v>0</v>
      </c>
      <c r="O11" s="8">
        <f>IFERROR(VLOOKUP($A11,Data!$1:$1048576,20,FALSE),)</f>
        <v>0</v>
      </c>
      <c r="P11" s="8">
        <f>IFERROR(VLOOKUP($A11,Data!$1:$1048576,21,FALSE),)</f>
        <v>0</v>
      </c>
      <c r="Q11" s="8">
        <f>IFERROR(VLOOKUP($A11,Data!$1:$1048576,22,FALSE),)</f>
        <v>0</v>
      </c>
      <c r="R11" s="8">
        <f>IFERROR(VLOOKUP($A11,Data!$1:$1048576,23,FALSE),)</f>
        <v>0</v>
      </c>
      <c r="S11" s="8">
        <f>IFERROR(VLOOKUP($A11,Data!$1:$1048576,24,FALSE),)</f>
        <v>0</v>
      </c>
      <c r="T11" s="8">
        <f>IFERROR(VLOOKUP($A11,Data!$1:$1048576,25,FALSE),)</f>
        <v>0</v>
      </c>
      <c r="U11" s="8">
        <f>IFERROR(VLOOKUP($A11,Data!$1:$1048576,26,FALSE),)</f>
        <v>0</v>
      </c>
      <c r="V11" s="8">
        <f>IFERROR(VLOOKUP($A11,Data!$1:$1048576,27,FALSE),)</f>
        <v>0</v>
      </c>
      <c r="W11" s="8">
        <f>IFERROR(VLOOKUP($A11,Data!$1:$1048576,28,FALSE),)</f>
        <v>0</v>
      </c>
      <c r="X11" s="8">
        <f>IFERROR(VLOOKUP($A11,Data!$1:$1048576,29,FALSE),)</f>
        <v>0</v>
      </c>
      <c r="Y11" s="8">
        <f>IFERROR(VLOOKUP($A11,Data!$1:$1048576,30,FALSE),)</f>
        <v>0</v>
      </c>
      <c r="Z11" s="8">
        <f>IFERROR(VLOOKUP($A11,Data!$1:$1048576,31,FALSE),)</f>
        <v>0</v>
      </c>
      <c r="AA11" s="8">
        <f>IFERROR(VLOOKUP($A11,Data!$1:$1048576,32,FALSE),)</f>
        <v>0</v>
      </c>
      <c r="AB11" s="8">
        <f>IFERROR(VLOOKUP($A11,Data!$1:$1048576,33,FALSE),)</f>
        <v>0</v>
      </c>
    </row>
    <row r="12" spans="1:28" hidden="1" x14ac:dyDescent="0.2">
      <c r="A12" s="8">
        <f>Data!A734</f>
        <v>0</v>
      </c>
      <c r="B12" s="9">
        <f>IFERROR(VLOOKUP($A12,Data!$1:$1048576,34,FALSE),)</f>
        <v>0</v>
      </c>
      <c r="C12" s="9">
        <f>IFERROR(VLOOKUP($A12,Data!$1:$1048576,2,FALSE),)</f>
        <v>0</v>
      </c>
      <c r="D12" s="9">
        <f>IFERROR(VLOOKUP($A12,Data!$1:$1048576,3,FALSE),)</f>
        <v>0</v>
      </c>
      <c r="E12" s="9">
        <f>IFERROR(VLOOKUP($A12,Data!$1:$1048576,4,FALSE),)</f>
        <v>0</v>
      </c>
      <c r="F12" s="9">
        <f>IFERROR(VLOOKUP($A12,Data!$1:$1048576,6,FALSE),)</f>
        <v>0</v>
      </c>
      <c r="G12" s="9">
        <f>IFERROR(VLOOKUP($A12,Data!$1:$1048576,7,FALSE),)</f>
        <v>0</v>
      </c>
      <c r="H12" s="8">
        <f>IFERROR(VLOOKUP($A12,Data!$1:$1048576,13,FALSE),)</f>
        <v>0</v>
      </c>
      <c r="I12" s="8">
        <f>IFERROR(VLOOKUP($A12,Data!$1:$1048576,14,FALSE),)</f>
        <v>0</v>
      </c>
      <c r="J12" s="8">
        <f>IFERROR(VLOOKUP($A12,Data!$1:$1048576,15,FALSE),)</f>
        <v>0</v>
      </c>
      <c r="K12" s="8">
        <f>IFERROR(VLOOKUP($A12,Data!$1:$1048576,16,FALSE),)</f>
        <v>0</v>
      </c>
      <c r="L12" s="8">
        <f>IFERROR(VLOOKUP($A12,Data!$1:$1048576,17,FALSE),)</f>
        <v>0</v>
      </c>
      <c r="M12" s="8">
        <f>IFERROR(VLOOKUP($A12,Data!$1:$1048576,18,FALSE),)</f>
        <v>0</v>
      </c>
      <c r="N12" s="8">
        <f>IFERROR(VLOOKUP($A12,Data!$1:$1048576,19,FALSE),)</f>
        <v>0</v>
      </c>
      <c r="O12" s="8">
        <f>IFERROR(VLOOKUP($A12,Data!$1:$1048576,20,FALSE),)</f>
        <v>0</v>
      </c>
      <c r="P12" s="8">
        <f>IFERROR(VLOOKUP($A12,Data!$1:$1048576,21,FALSE),)</f>
        <v>0</v>
      </c>
      <c r="Q12" s="8">
        <f>IFERROR(VLOOKUP($A12,Data!$1:$1048576,22,FALSE),)</f>
        <v>0</v>
      </c>
      <c r="R12" s="8">
        <f>IFERROR(VLOOKUP($A12,Data!$1:$1048576,23,FALSE),)</f>
        <v>0</v>
      </c>
      <c r="S12" s="8">
        <f>IFERROR(VLOOKUP($A12,Data!$1:$1048576,24,FALSE),)</f>
        <v>0</v>
      </c>
      <c r="T12" s="8">
        <f>IFERROR(VLOOKUP($A12,Data!$1:$1048576,25,FALSE),)</f>
        <v>0</v>
      </c>
      <c r="U12" s="8">
        <f>IFERROR(VLOOKUP($A12,Data!$1:$1048576,26,FALSE),)</f>
        <v>0</v>
      </c>
      <c r="V12" s="8">
        <f>IFERROR(VLOOKUP($A12,Data!$1:$1048576,27,FALSE),)</f>
        <v>0</v>
      </c>
      <c r="W12" s="8">
        <f>IFERROR(VLOOKUP($A12,Data!$1:$1048576,28,FALSE),)</f>
        <v>0</v>
      </c>
      <c r="X12" s="8">
        <f>IFERROR(VLOOKUP($A12,Data!$1:$1048576,29,FALSE),)</f>
        <v>0</v>
      </c>
      <c r="Y12" s="8">
        <f>IFERROR(VLOOKUP($A12,Data!$1:$1048576,30,FALSE),)</f>
        <v>0</v>
      </c>
      <c r="Z12" s="8">
        <f>IFERROR(VLOOKUP($A12,Data!$1:$1048576,31,FALSE),)</f>
        <v>0</v>
      </c>
      <c r="AA12" s="8">
        <f>IFERROR(VLOOKUP($A12,Data!$1:$1048576,32,FALSE),)</f>
        <v>0</v>
      </c>
      <c r="AB12" s="8">
        <f>IFERROR(VLOOKUP($A12,Data!$1:$1048576,33,FALSE),)</f>
        <v>0</v>
      </c>
    </row>
    <row r="13" spans="1:28" hidden="1" x14ac:dyDescent="0.2">
      <c r="A13" s="8">
        <f>Data!A735</f>
        <v>0</v>
      </c>
      <c r="B13" s="9">
        <f>IFERROR(VLOOKUP($A13,Data!$1:$1048576,34,FALSE),)</f>
        <v>0</v>
      </c>
      <c r="C13" s="9">
        <f>IFERROR(VLOOKUP($A13,Data!$1:$1048576,2,FALSE),)</f>
        <v>0</v>
      </c>
      <c r="D13" s="9">
        <f>IFERROR(VLOOKUP($A13,Data!$1:$1048576,3,FALSE),)</f>
        <v>0</v>
      </c>
      <c r="E13" s="9">
        <f>IFERROR(VLOOKUP($A13,Data!$1:$1048576,4,FALSE),)</f>
        <v>0</v>
      </c>
      <c r="F13" s="9">
        <f>IFERROR(VLOOKUP($A13,Data!$1:$1048576,6,FALSE),)</f>
        <v>0</v>
      </c>
      <c r="G13" s="9">
        <f>IFERROR(VLOOKUP($A13,Data!$1:$1048576,7,FALSE),)</f>
        <v>0</v>
      </c>
      <c r="H13" s="8">
        <f>IFERROR(VLOOKUP($A13,Data!$1:$1048576,13,FALSE),)</f>
        <v>0</v>
      </c>
      <c r="I13" s="8">
        <f>IFERROR(VLOOKUP($A13,Data!$1:$1048576,14,FALSE),)</f>
        <v>0</v>
      </c>
      <c r="J13" s="8">
        <f>IFERROR(VLOOKUP($A13,Data!$1:$1048576,15,FALSE),)</f>
        <v>0</v>
      </c>
      <c r="K13" s="8">
        <f>IFERROR(VLOOKUP($A13,Data!$1:$1048576,16,FALSE),)</f>
        <v>0</v>
      </c>
      <c r="L13" s="8">
        <f>IFERROR(VLOOKUP($A13,Data!$1:$1048576,17,FALSE),)</f>
        <v>0</v>
      </c>
      <c r="M13" s="8">
        <f>IFERROR(VLOOKUP($A13,Data!$1:$1048576,18,FALSE),)</f>
        <v>0</v>
      </c>
      <c r="N13" s="8">
        <f>IFERROR(VLOOKUP($A13,Data!$1:$1048576,19,FALSE),)</f>
        <v>0</v>
      </c>
      <c r="O13" s="8">
        <f>IFERROR(VLOOKUP($A13,Data!$1:$1048576,20,FALSE),)</f>
        <v>0</v>
      </c>
      <c r="P13" s="8">
        <f>IFERROR(VLOOKUP($A13,Data!$1:$1048576,21,FALSE),)</f>
        <v>0</v>
      </c>
      <c r="Q13" s="8">
        <f>IFERROR(VLOOKUP($A13,Data!$1:$1048576,22,FALSE),)</f>
        <v>0</v>
      </c>
      <c r="R13" s="8">
        <f>IFERROR(VLOOKUP($A13,Data!$1:$1048576,23,FALSE),)</f>
        <v>0</v>
      </c>
      <c r="S13" s="8">
        <f>IFERROR(VLOOKUP($A13,Data!$1:$1048576,24,FALSE),)</f>
        <v>0</v>
      </c>
      <c r="T13" s="8">
        <f>IFERROR(VLOOKUP($A13,Data!$1:$1048576,25,FALSE),)</f>
        <v>0</v>
      </c>
      <c r="U13" s="8">
        <f>IFERROR(VLOOKUP($A13,Data!$1:$1048576,26,FALSE),)</f>
        <v>0</v>
      </c>
      <c r="V13" s="8">
        <f>IFERROR(VLOOKUP($A13,Data!$1:$1048576,27,FALSE),)</f>
        <v>0</v>
      </c>
      <c r="W13" s="8">
        <f>IFERROR(VLOOKUP($A13,Data!$1:$1048576,28,FALSE),)</f>
        <v>0</v>
      </c>
      <c r="X13" s="8">
        <f>IFERROR(VLOOKUP($A13,Data!$1:$1048576,29,FALSE),)</f>
        <v>0</v>
      </c>
      <c r="Y13" s="8">
        <f>IFERROR(VLOOKUP($A13,Data!$1:$1048576,30,FALSE),)</f>
        <v>0</v>
      </c>
      <c r="Z13" s="8">
        <f>IFERROR(VLOOKUP($A13,Data!$1:$1048576,31,FALSE),)</f>
        <v>0</v>
      </c>
      <c r="AA13" s="8">
        <f>IFERROR(VLOOKUP($A13,Data!$1:$1048576,32,FALSE),)</f>
        <v>0</v>
      </c>
      <c r="AB13" s="8">
        <f>IFERROR(VLOOKUP($A13,Data!$1:$1048576,33,FALSE),)</f>
        <v>0</v>
      </c>
    </row>
    <row r="14" spans="1:28" x14ac:dyDescent="0.2">
      <c r="A14" s="10"/>
    </row>
    <row r="17" spans="21:21" x14ac:dyDescent="0.2">
      <c r="U17" s="1"/>
    </row>
    <row r="18" spans="21:21" x14ac:dyDescent="0.2">
      <c r="U18" s="23"/>
    </row>
    <row r="19" spans="21:21" x14ac:dyDescent="0.2">
      <c r="U19" s="23"/>
    </row>
  </sheetData>
  <pageMargins left="0.7" right="0.7" top="0.75" bottom="0.75" header="0.3" footer="0.3"/>
  <pageSetup scale="84" orientation="landscape" r:id="rId1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652E2-1166-42A7-ADE3-4E0A0D13824C}">
  <sheetPr>
    <tabColor rgb="FFF3F373"/>
    <pageSetUpPr fitToPage="1"/>
  </sheetPr>
  <dimension ref="A1:AB19"/>
  <sheetViews>
    <sheetView workbookViewId="0">
      <selection activeCell="Q13" sqref="Q13:Q14"/>
    </sheetView>
  </sheetViews>
  <sheetFormatPr defaultColWidth="9.14453125" defaultRowHeight="15" x14ac:dyDescent="0.2"/>
  <cols>
    <col min="1" max="5" width="8.47265625" customWidth="1"/>
    <col min="6" max="6" width="11.703125" bestFit="1" customWidth="1"/>
    <col min="7" max="7" width="16.54296875" bestFit="1" customWidth="1"/>
    <col min="8" max="8" width="12.23828125" hidden="1" customWidth="1"/>
    <col min="9" max="9" width="10.22265625" hidden="1" customWidth="1"/>
    <col min="10" max="10" width="9.68359375" hidden="1" customWidth="1"/>
    <col min="11" max="11" width="8.7421875" hidden="1" customWidth="1"/>
    <col min="12" max="12" width="8.875" hidden="1" customWidth="1"/>
    <col min="13" max="13" width="9.4140625" hidden="1" customWidth="1"/>
    <col min="14" max="14" width="9.953125" hidden="1" customWidth="1"/>
    <col min="15" max="15" width="9.953125" bestFit="1" customWidth="1"/>
    <col min="16" max="16" width="8.47265625" bestFit="1" customWidth="1"/>
    <col min="17" max="17" width="9.4140625" bestFit="1" customWidth="1"/>
    <col min="18" max="19" width="9.4140625" hidden="1" customWidth="1"/>
    <col min="20" max="21" width="8.47265625" hidden="1" customWidth="1"/>
    <col min="22" max="25" width="9.4140625" hidden="1" customWidth="1"/>
    <col min="26" max="28" width="10.4921875" hidden="1" customWidth="1"/>
    <col min="29" max="29" width="9.14453125" customWidth="1"/>
  </cols>
  <sheetData>
    <row r="1" spans="1:28" ht="19.5" thickBot="1" x14ac:dyDescent="0.3">
      <c r="A1" s="7" t="str">
        <f>E4</f>
        <v>Sam</v>
      </c>
      <c r="B1" s="6"/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0.35499999999999998</v>
      </c>
      <c r="C3" s="12"/>
      <c r="D3" s="14"/>
      <c r="E3" s="12"/>
      <c r="F3" s="12"/>
      <c r="G3" s="12"/>
      <c r="H3" s="11">
        <f>'Rain Totals'!H8</f>
        <v>0.08</v>
      </c>
      <c r="I3" s="11">
        <f>'Rain Totals'!I8</f>
        <v>0</v>
      </c>
      <c r="J3" s="11">
        <f>'Rain Totals'!J8</f>
        <v>7.0000000000000007E-2</v>
      </c>
      <c r="K3" s="11">
        <f>'Rain Totals'!K8</f>
        <v>0.16999999999999998</v>
      </c>
      <c r="L3" s="11">
        <f>'Rain Totals'!L8</f>
        <v>3.5000000000000003E-2</v>
      </c>
      <c r="M3" s="11">
        <f>'Rain Totals'!M8</f>
        <v>0</v>
      </c>
      <c r="N3" s="11">
        <f>'Rain Totals'!N8</f>
        <v>0</v>
      </c>
      <c r="O3" s="11">
        <f>'Rain Totals'!O8</f>
        <v>0</v>
      </c>
      <c r="P3" s="11">
        <f>'Rain Totals'!P8</f>
        <v>0</v>
      </c>
      <c r="Q3" s="11">
        <f>'Rain Totals'!Q8</f>
        <v>0</v>
      </c>
      <c r="R3" s="11">
        <f>'Rain Totals'!R8</f>
        <v>0</v>
      </c>
      <c r="S3" s="11">
        <f>'Rain Totals'!S8</f>
        <v>0</v>
      </c>
      <c r="T3" s="11">
        <f>'Rain Totals'!T8</f>
        <v>0</v>
      </c>
      <c r="U3" s="11">
        <f>'Rain Totals'!U8</f>
        <v>0</v>
      </c>
      <c r="V3" s="11">
        <f>'Rain Totals'!V8</f>
        <v>0</v>
      </c>
      <c r="W3" s="11">
        <f>'Rain Totals'!W8</f>
        <v>0</v>
      </c>
      <c r="X3" s="11">
        <f>'Rain Totals'!X8</f>
        <v>0</v>
      </c>
      <c r="Y3" s="11">
        <f>'Rain Totals'!Y8</f>
        <v>0</v>
      </c>
      <c r="Z3" s="11">
        <f>'Rain Totals'!Z8</f>
        <v>0</v>
      </c>
      <c r="AA3" s="11">
        <f>'Rain Totals'!AA8</f>
        <v>0</v>
      </c>
      <c r="AB3" s="11">
        <f>'Rain Totals'!AB8</f>
        <v>0</v>
      </c>
    </row>
    <row r="4" spans="1:28" x14ac:dyDescent="0.2">
      <c r="A4" s="8" t="str">
        <f>Data!A756</f>
        <v>.ET 75</v>
      </c>
      <c r="B4" s="9">
        <f>IFERROR(VLOOKUP($A4,Data!$1:$1048576,34,FALSE),)</f>
        <v>27.130000000000006</v>
      </c>
      <c r="C4" s="9" t="str">
        <f>IFERROR(VLOOKUP($A4,Data!$1:$1048576,2,FALSE),)</f>
        <v>Hamer</v>
      </c>
      <c r="D4" s="9" t="str">
        <f>IFERROR(VLOOKUP($A4,Data!$1:$1048576,3,FALSE),)</f>
        <v>75</v>
      </c>
      <c r="E4" s="9" t="str">
        <f>IFERROR(VLOOKUP($A4,Data!$1:$1048576,4,FALSE),)</f>
        <v>Sam</v>
      </c>
      <c r="F4" s="9" t="str">
        <f>IFERROR(VLOOKUP($A4,Data!$1:$1048576,6,FALSE),)</f>
        <v>Spring Grain</v>
      </c>
      <c r="G4" s="9" t="str">
        <f>IFERROR(VLOOKUP($A4,Data!$1:$1048576,7,FALSE),)</f>
        <v>Soft White Spring</v>
      </c>
      <c r="H4" s="8">
        <f>IFERROR(VLOOKUP($A4,Data!$1:$1048576,13,FALSE),)</f>
        <v>2.1200000000000006</v>
      </c>
      <c r="I4" s="8">
        <f>IFERROR(VLOOKUP($A4,Data!$1:$1048576,14,FALSE),)</f>
        <v>2.8099999999999987</v>
      </c>
      <c r="J4" s="8">
        <f>IFERROR(VLOOKUP($A4,Data!$1:$1048576,15,FALSE),)</f>
        <v>2.980000000000004</v>
      </c>
      <c r="K4" s="8">
        <f>IFERROR(VLOOKUP($A4,Data!$1:$1048576,16,FALSE),)</f>
        <v>2.6000000000000014</v>
      </c>
      <c r="L4" s="8">
        <f>IFERROR(VLOOKUP($A4,Data!$1:$1048576,17,FALSE),)</f>
        <v>2.4399999999999977</v>
      </c>
      <c r="M4" s="8">
        <f>IFERROR(VLOOKUP($A4,Data!$1:$1048576,18,FALSE),)</f>
        <v>2.7800000000000047</v>
      </c>
      <c r="N4" s="8">
        <f>IFERROR(VLOOKUP($A4,Data!$1:$1048576,19,FALSE),)</f>
        <v>1.5100000000000016</v>
      </c>
      <c r="O4" s="8">
        <f>IFERROR(VLOOKUP($A4,Data!$1:$1048576,20,FALSE),)</f>
        <v>2.6900000000000013</v>
      </c>
      <c r="P4" s="8">
        <f>IFERROR(VLOOKUP($A4,Data!$1:$1048576,21,FALSE),)</f>
        <v>2.1799999999999997</v>
      </c>
      <c r="Q4" s="8">
        <f>IFERROR(VLOOKUP($A4,Data!$1:$1048576,22,FALSE),)</f>
        <v>1.2699999999999996</v>
      </c>
      <c r="R4" s="8">
        <f>IFERROR(VLOOKUP($A4,Data!$1:$1048576,23,FALSE),)</f>
        <v>0.13999999999999702</v>
      </c>
      <c r="S4" s="8">
        <f>IFERROR(VLOOKUP($A4,Data!$1:$1048576,24,FALSE),)</f>
        <v>0</v>
      </c>
      <c r="T4" s="8">
        <f>IFERROR(VLOOKUP($A4,Data!$1:$1048576,25,FALSE),)</f>
        <v>0</v>
      </c>
      <c r="U4" s="8">
        <f>IFERROR(VLOOKUP($A4,Data!$1:$1048576,26,FALSE),)</f>
        <v>0</v>
      </c>
      <c r="V4" s="8">
        <f>IFERROR(VLOOKUP($A4,Data!$1:$1048576,27,FALSE),)</f>
        <v>0</v>
      </c>
      <c r="W4" s="8">
        <f>IFERROR(VLOOKUP($A4,Data!$1:$1048576,28,FALSE),)</f>
        <v>0</v>
      </c>
      <c r="X4" s="8">
        <f>IFERROR(VLOOKUP($A4,Data!$1:$1048576,29,FALSE),)</f>
        <v>0</v>
      </c>
      <c r="Y4" s="8">
        <f>IFERROR(VLOOKUP($A4,Data!$1:$1048576,30,FALSE),)</f>
        <v>0</v>
      </c>
      <c r="Z4" s="8">
        <f>IFERROR(VLOOKUP($A4,Data!$1:$1048576,31,FALSE),)</f>
        <v>0</v>
      </c>
      <c r="AA4" s="8">
        <f>IFERROR(VLOOKUP($A4,Data!$1:$1048576,32,FALSE),)</f>
        <v>0</v>
      </c>
      <c r="AB4" s="8">
        <f>IFERROR(VLOOKUP($A4,Data!$1:$1048576,33,FALSE),)</f>
        <v>0</v>
      </c>
    </row>
    <row r="5" spans="1:28" x14ac:dyDescent="0.2">
      <c r="A5" s="8" t="str">
        <f>Data!A757</f>
        <v>H-21</v>
      </c>
      <c r="B5" s="9">
        <f>IFERROR(VLOOKUP($A5,Data!$1:$1048576,34,FALSE),)</f>
        <v>22.08</v>
      </c>
      <c r="C5" s="9" t="str">
        <f>IFERROR(VLOOKUP($A5,Data!$1:$1048576,2,FALSE),)</f>
        <v>Hamer</v>
      </c>
      <c r="D5" s="9" t="str">
        <f>IFERROR(VLOOKUP($A5,Data!$1:$1048576,3,FALSE),)</f>
        <v>75</v>
      </c>
      <c r="E5" s="9" t="str">
        <f>IFERROR(VLOOKUP($A5,Data!$1:$1048576,4,FALSE),)</f>
        <v>Sam</v>
      </c>
      <c r="F5" s="9" t="str">
        <f>IFERROR(VLOOKUP($A5,Data!$1:$1048576,6,FALSE),)</f>
        <v>Spring Grain</v>
      </c>
      <c r="G5" s="9" t="str">
        <f>IFERROR(VLOOKUP($A5,Data!$1:$1048576,7,FALSE),)</f>
        <v>Soft White Spring</v>
      </c>
      <c r="H5" s="8" t="str">
        <f>IFERROR(VLOOKUP($A5,Data!$1:$1048576,13,FALSE),)</f>
        <v/>
      </c>
      <c r="I5" s="8">
        <f>IFERROR(VLOOKUP($A5,Data!$1:$1048576,14,FALSE),)</f>
        <v>2.13</v>
      </c>
      <c r="J5" s="8">
        <f>IFERROR(VLOOKUP($A5,Data!$1:$1048576,15,FALSE),)</f>
        <v>2.17</v>
      </c>
      <c r="K5" s="8">
        <f>IFERROR(VLOOKUP($A5,Data!$1:$1048576,16,FALSE),)</f>
        <v>4.9400000000000013</v>
      </c>
      <c r="L5" s="8">
        <f>IFERROR(VLOOKUP($A5,Data!$1:$1048576,17,FALSE),)</f>
        <v>1.8399999999999999</v>
      </c>
      <c r="M5" s="8">
        <f>IFERROR(VLOOKUP($A5,Data!$1:$1048576,18,FALSE),)</f>
        <v>2.09</v>
      </c>
      <c r="N5" s="8">
        <f>IFERROR(VLOOKUP($A5,Data!$1:$1048576,19,FALSE),)</f>
        <v>2.1799999999999997</v>
      </c>
      <c r="O5" s="8">
        <f>IFERROR(VLOOKUP($A5,Data!$1:$1048576,20,FALSE),)</f>
        <v>0.94999999999999929</v>
      </c>
      <c r="P5" s="8">
        <f>IFERROR(VLOOKUP($A5,Data!$1:$1048576,21,FALSE),)</f>
        <v>0</v>
      </c>
      <c r="Q5" s="8">
        <f>IFERROR(VLOOKUP($A5,Data!$1:$1048576,22,FALSE),)</f>
        <v>0</v>
      </c>
      <c r="R5" s="8">
        <f>IFERROR(VLOOKUP($A5,Data!$1:$1048576,23,FALSE),)</f>
        <v>0</v>
      </c>
      <c r="S5" s="8">
        <f>IFERROR(VLOOKUP($A5,Data!$1:$1048576,24,FALSE),)</f>
        <v>0</v>
      </c>
      <c r="T5" s="8">
        <f>IFERROR(VLOOKUP($A5,Data!$1:$1048576,25,FALSE),)</f>
        <v>0</v>
      </c>
      <c r="U5" s="8">
        <f>IFERROR(VLOOKUP($A5,Data!$1:$1048576,26,FALSE),)</f>
        <v>0</v>
      </c>
      <c r="V5" s="8">
        <f>IFERROR(VLOOKUP($A5,Data!$1:$1048576,27,FALSE),)</f>
        <v>0</v>
      </c>
      <c r="W5" s="8">
        <f>IFERROR(VLOOKUP($A5,Data!$1:$1048576,28,FALSE),)</f>
        <v>1.0199999999999996</v>
      </c>
      <c r="X5" s="8">
        <f>IFERROR(VLOOKUP($A5,Data!$1:$1048576,29,FALSE),)</f>
        <v>0</v>
      </c>
      <c r="Y5" s="8">
        <f>IFERROR(VLOOKUP($A5,Data!$1:$1048576,30,FALSE),)</f>
        <v>0</v>
      </c>
      <c r="Z5" s="8">
        <f>IFERROR(VLOOKUP($A5,Data!$1:$1048576,31,FALSE),)</f>
        <v>0</v>
      </c>
      <c r="AA5" s="8">
        <f>IFERROR(VLOOKUP($A5,Data!$1:$1048576,32,FALSE),)</f>
        <v>0</v>
      </c>
      <c r="AB5" s="8">
        <f>IFERROR(VLOOKUP($A5,Data!$1:$1048576,33,FALSE),)</f>
        <v>0</v>
      </c>
    </row>
    <row r="6" spans="1:28" x14ac:dyDescent="0.2">
      <c r="A6" s="8" t="str">
        <f>Data!A758</f>
        <v>H-10</v>
      </c>
      <c r="B6" s="9">
        <f>IFERROR(VLOOKUP($A6,Data!$1:$1048576,34,FALSE),)</f>
        <v>21.16</v>
      </c>
      <c r="C6" s="9" t="str">
        <f>IFERROR(VLOOKUP($A6,Data!$1:$1048576,2,FALSE),)</f>
        <v>Hamer</v>
      </c>
      <c r="D6" s="9" t="str">
        <f>IFERROR(VLOOKUP($A6,Data!$1:$1048576,3,FALSE),)</f>
        <v>75</v>
      </c>
      <c r="E6" s="9" t="str">
        <f>IFERROR(VLOOKUP($A6,Data!$1:$1048576,4,FALSE),)</f>
        <v>Sam</v>
      </c>
      <c r="F6" s="9" t="str">
        <f>IFERROR(VLOOKUP($A6,Data!$1:$1048576,6,FALSE),)</f>
        <v>Spring Grain</v>
      </c>
      <c r="G6" s="9" t="str">
        <f>IFERROR(VLOOKUP($A6,Data!$1:$1048576,7,FALSE),)</f>
        <v>Soft White Spring</v>
      </c>
      <c r="H6" s="8" t="str">
        <f>IFERROR(VLOOKUP($A6,Data!$1:$1048576,13,FALSE),)</f>
        <v/>
      </c>
      <c r="I6" s="8">
        <f>IFERROR(VLOOKUP($A6,Data!$1:$1048576,14,FALSE),)</f>
        <v>2.08</v>
      </c>
      <c r="J6" s="8">
        <f>IFERROR(VLOOKUP($A6,Data!$1:$1048576,15,FALSE),)</f>
        <v>2.0699999999999998</v>
      </c>
      <c r="K6" s="8">
        <f>IFERROR(VLOOKUP($A6,Data!$1:$1048576,16,FALSE),)</f>
        <v>5.0399999999999991</v>
      </c>
      <c r="L6" s="8">
        <f>IFERROR(VLOOKUP($A6,Data!$1:$1048576,17,FALSE),)</f>
        <v>1.7700000000000014</v>
      </c>
      <c r="M6" s="8">
        <f>IFERROR(VLOOKUP($A6,Data!$1:$1048576,18,FALSE),)</f>
        <v>2.0199999999999978</v>
      </c>
      <c r="N6" s="8">
        <f>IFERROR(VLOOKUP($A6,Data!$1:$1048576,19,FALSE),)</f>
        <v>2.1500000000000021</v>
      </c>
      <c r="O6" s="8">
        <f>IFERROR(VLOOKUP($A6,Data!$1:$1048576,20,FALSE),)</f>
        <v>0.94000000000000128</v>
      </c>
      <c r="P6" s="8">
        <f>IFERROR(VLOOKUP($A6,Data!$1:$1048576,21,FALSE),)</f>
        <v>0</v>
      </c>
      <c r="Q6" s="8">
        <f>IFERROR(VLOOKUP($A6,Data!$1:$1048576,22,FALSE),)</f>
        <v>0</v>
      </c>
      <c r="R6" s="8">
        <f>IFERROR(VLOOKUP($A6,Data!$1:$1048576,23,FALSE),)</f>
        <v>0</v>
      </c>
      <c r="S6" s="8">
        <f>IFERROR(VLOOKUP($A6,Data!$1:$1048576,24,FALSE),)</f>
        <v>0</v>
      </c>
      <c r="T6" s="8">
        <f>IFERROR(VLOOKUP($A6,Data!$1:$1048576,25,FALSE),)</f>
        <v>0</v>
      </c>
      <c r="U6" s="8">
        <f>IFERROR(VLOOKUP($A6,Data!$1:$1048576,26,FALSE),)</f>
        <v>0</v>
      </c>
      <c r="V6" s="8">
        <f>IFERROR(VLOOKUP($A6,Data!$1:$1048576,27,FALSE),)</f>
        <v>0</v>
      </c>
      <c r="W6" s="8">
        <f>IFERROR(VLOOKUP($A6,Data!$1:$1048576,28,FALSE),)</f>
        <v>0.98999999999999844</v>
      </c>
      <c r="X6" s="8">
        <f>IFERROR(VLOOKUP($A6,Data!$1:$1048576,29,FALSE),)</f>
        <v>0</v>
      </c>
      <c r="Y6" s="8">
        <f>IFERROR(VLOOKUP($A6,Data!$1:$1048576,30,FALSE),)</f>
        <v>0</v>
      </c>
      <c r="Z6" s="8">
        <f>IFERROR(VLOOKUP($A6,Data!$1:$1048576,31,FALSE),)</f>
        <v>0</v>
      </c>
      <c r="AA6" s="8">
        <f>IFERROR(VLOOKUP($A6,Data!$1:$1048576,32,FALSE),)</f>
        <v>0</v>
      </c>
      <c r="AB6" s="8">
        <f>IFERROR(VLOOKUP($A6,Data!$1:$1048576,33,FALSE),)</f>
        <v>0</v>
      </c>
    </row>
    <row r="7" spans="1:28" x14ac:dyDescent="0.2">
      <c r="A7" s="8" t="str">
        <f>Data!A759</f>
        <v>H-15</v>
      </c>
      <c r="B7" s="9">
        <f>IFERROR(VLOOKUP($A7,Data!$1:$1048576,34,FALSE),)</f>
        <v>20.63</v>
      </c>
      <c r="C7" s="9" t="str">
        <f>IFERROR(VLOOKUP($A7,Data!$1:$1048576,2,FALSE),)</f>
        <v>Hamer</v>
      </c>
      <c r="D7" s="9" t="str">
        <f>IFERROR(VLOOKUP($A7,Data!$1:$1048576,3,FALSE),)</f>
        <v>75</v>
      </c>
      <c r="E7" s="9" t="str">
        <f>IFERROR(VLOOKUP($A7,Data!$1:$1048576,4,FALSE),)</f>
        <v>Sam</v>
      </c>
      <c r="F7" s="9" t="str">
        <f>IFERROR(VLOOKUP($A7,Data!$1:$1048576,6,FALSE),)</f>
        <v>Spring Grain</v>
      </c>
      <c r="G7" s="9" t="str">
        <f>IFERROR(VLOOKUP($A7,Data!$1:$1048576,7,FALSE),)</f>
        <v>Soft White Spring</v>
      </c>
      <c r="H7" s="8" t="str">
        <f>IFERROR(VLOOKUP($A7,Data!$1:$1048576,13,FALSE),)</f>
        <v/>
      </c>
      <c r="I7" s="8">
        <f>IFERROR(VLOOKUP($A7,Data!$1:$1048576,14,FALSE),)</f>
        <v>2.0499999999999998</v>
      </c>
      <c r="J7" s="8">
        <f>IFERROR(VLOOKUP($A7,Data!$1:$1048576,15,FALSE),)</f>
        <v>2.06</v>
      </c>
      <c r="K7" s="8">
        <f>IFERROR(VLOOKUP($A7,Data!$1:$1048576,16,FALSE),)</f>
        <v>4.7200000000000006</v>
      </c>
      <c r="L7" s="8">
        <f>IFERROR(VLOOKUP($A7,Data!$1:$1048576,17,FALSE),)</f>
        <v>1.7599999999999998</v>
      </c>
      <c r="M7" s="8">
        <f>IFERROR(VLOOKUP($A7,Data!$1:$1048576,18,FALSE),)</f>
        <v>1.3200000000000003</v>
      </c>
      <c r="N7" s="8">
        <f>IFERROR(VLOOKUP($A7,Data!$1:$1048576,19,FALSE),)</f>
        <v>2.0100000000000016</v>
      </c>
      <c r="O7" s="8">
        <f>IFERROR(VLOOKUP($A7,Data!$1:$1048576,20,FALSE),)</f>
        <v>0.92999999999999972</v>
      </c>
      <c r="P7" s="8">
        <f>IFERROR(VLOOKUP($A7,Data!$1:$1048576,21,FALSE),)</f>
        <v>0</v>
      </c>
      <c r="Q7" s="8">
        <f>IFERROR(VLOOKUP($A7,Data!$1:$1048576,22,FALSE),)</f>
        <v>0</v>
      </c>
      <c r="R7" s="8">
        <f>IFERROR(VLOOKUP($A7,Data!$1:$1048576,23,FALSE),)</f>
        <v>0</v>
      </c>
      <c r="S7" s="8">
        <f>IFERROR(VLOOKUP($A7,Data!$1:$1048576,24,FALSE),)</f>
        <v>0</v>
      </c>
      <c r="T7" s="8">
        <f>IFERROR(VLOOKUP($A7,Data!$1:$1048576,25,FALSE),)</f>
        <v>0</v>
      </c>
      <c r="U7" s="8">
        <f>IFERROR(VLOOKUP($A7,Data!$1:$1048576,26,FALSE),)</f>
        <v>0</v>
      </c>
      <c r="V7" s="8">
        <f>IFERROR(VLOOKUP($A7,Data!$1:$1048576,27,FALSE),)</f>
        <v>0</v>
      </c>
      <c r="W7" s="8">
        <f>IFERROR(VLOOKUP($A7,Data!$1:$1048576,28,FALSE),)</f>
        <v>0.93999999999999773</v>
      </c>
      <c r="X7" s="8">
        <f>IFERROR(VLOOKUP($A7,Data!$1:$1048576,29,FALSE),)</f>
        <v>0</v>
      </c>
      <c r="Y7" s="8">
        <f>IFERROR(VLOOKUP($A7,Data!$1:$1048576,30,FALSE),)</f>
        <v>0</v>
      </c>
      <c r="Z7" s="8">
        <f>IFERROR(VLOOKUP($A7,Data!$1:$1048576,31,FALSE),)</f>
        <v>0</v>
      </c>
      <c r="AA7" s="8">
        <f>IFERROR(VLOOKUP($A7,Data!$1:$1048576,32,FALSE),)</f>
        <v>0</v>
      </c>
      <c r="AB7" s="8">
        <f>IFERROR(VLOOKUP($A7,Data!$1:$1048576,33,FALSE),)</f>
        <v>0</v>
      </c>
    </row>
    <row r="8" spans="1:28" x14ac:dyDescent="0.2">
      <c r="A8" s="8" t="str">
        <f>Data!A760</f>
        <v>H-17</v>
      </c>
      <c r="B8" s="9">
        <f>IFERROR(VLOOKUP($A8,Data!$1:$1048576,34,FALSE),)</f>
        <v>23.93</v>
      </c>
      <c r="C8" s="9" t="str">
        <f>IFERROR(VLOOKUP($A8,Data!$1:$1048576,2,FALSE),)</f>
        <v>Hamer</v>
      </c>
      <c r="D8" s="9" t="str">
        <f>IFERROR(VLOOKUP($A8,Data!$1:$1048576,3,FALSE),)</f>
        <v>75</v>
      </c>
      <c r="E8" s="9" t="str">
        <f>IFERROR(VLOOKUP($A8,Data!$1:$1048576,4,FALSE),)</f>
        <v>Sam</v>
      </c>
      <c r="F8" s="9" t="str">
        <f>IFERROR(VLOOKUP($A8,Data!$1:$1048576,6,FALSE),)</f>
        <v>Spring Grain</v>
      </c>
      <c r="G8" s="9" t="str">
        <f>IFERROR(VLOOKUP($A8,Data!$1:$1048576,7,FALSE),)</f>
        <v>Soft White Spring</v>
      </c>
      <c r="H8" s="8" t="str">
        <f>IFERROR(VLOOKUP($A8,Data!$1:$1048576,13,FALSE),)</f>
        <v/>
      </c>
      <c r="I8" s="8">
        <f>IFERROR(VLOOKUP($A8,Data!$1:$1048576,14,FALSE),)</f>
        <v>2.33</v>
      </c>
      <c r="J8" s="8">
        <f>IFERROR(VLOOKUP($A8,Data!$1:$1048576,15,FALSE),)</f>
        <v>2.58</v>
      </c>
      <c r="K8" s="8">
        <f>IFERROR(VLOOKUP($A8,Data!$1:$1048576,16,FALSE),)</f>
        <v>5.57</v>
      </c>
      <c r="L8" s="8">
        <f>IFERROR(VLOOKUP($A8,Data!$1:$1048576,17,FALSE),)</f>
        <v>1.8999999999999986</v>
      </c>
      <c r="M8" s="8">
        <f>IFERROR(VLOOKUP($A8,Data!$1:$1048576,18,FALSE),)</f>
        <v>2.25</v>
      </c>
      <c r="N8" s="8">
        <f>IFERROR(VLOOKUP($A8,Data!$1:$1048576,19,FALSE),)</f>
        <v>2.5</v>
      </c>
      <c r="O8" s="8">
        <f>IFERROR(VLOOKUP($A8,Data!$1:$1048576,20,FALSE),)</f>
        <v>1.0199999999999996</v>
      </c>
      <c r="P8" s="8">
        <f>IFERROR(VLOOKUP($A8,Data!$1:$1048576,21,FALSE),)</f>
        <v>0</v>
      </c>
      <c r="Q8" s="8">
        <f>IFERROR(VLOOKUP($A8,Data!$1:$1048576,22,FALSE),)</f>
        <v>0</v>
      </c>
      <c r="R8" s="8">
        <f>IFERROR(VLOOKUP($A8,Data!$1:$1048576,23,FALSE),)</f>
        <v>0</v>
      </c>
      <c r="S8" s="8">
        <f>IFERROR(VLOOKUP($A8,Data!$1:$1048576,24,FALSE),)</f>
        <v>0</v>
      </c>
      <c r="T8" s="8">
        <f>IFERROR(VLOOKUP($A8,Data!$1:$1048576,25,FALSE),)</f>
        <v>0</v>
      </c>
      <c r="U8" s="8">
        <f>IFERROR(VLOOKUP($A8,Data!$1:$1048576,26,FALSE),)</f>
        <v>0</v>
      </c>
      <c r="V8" s="8">
        <f>IFERROR(VLOOKUP($A8,Data!$1:$1048576,27,FALSE),)</f>
        <v>0</v>
      </c>
      <c r="W8" s="8">
        <f>IFERROR(VLOOKUP($A8,Data!$1:$1048576,28,FALSE),)</f>
        <v>1.1000000000000014</v>
      </c>
      <c r="X8" s="8">
        <f>IFERROR(VLOOKUP($A8,Data!$1:$1048576,29,FALSE),)</f>
        <v>0</v>
      </c>
      <c r="Y8" s="8">
        <f>IFERROR(VLOOKUP($A8,Data!$1:$1048576,30,FALSE),)</f>
        <v>0</v>
      </c>
      <c r="Z8" s="8">
        <f>IFERROR(VLOOKUP($A8,Data!$1:$1048576,31,FALSE),)</f>
        <v>0</v>
      </c>
      <c r="AA8" s="8">
        <f>IFERROR(VLOOKUP($A8,Data!$1:$1048576,32,FALSE),)</f>
        <v>0</v>
      </c>
      <c r="AB8" s="8">
        <f>IFERROR(VLOOKUP($A8,Data!$1:$1048576,33,FALSE),)</f>
        <v>0</v>
      </c>
    </row>
    <row r="9" spans="1:28" x14ac:dyDescent="0.2">
      <c r="A9" s="8" t="str">
        <f>Data!A761</f>
        <v>H-20</v>
      </c>
      <c r="B9" s="9">
        <f>IFERROR(VLOOKUP($A9,Data!$1:$1048576,34,FALSE),)</f>
        <v>23.32</v>
      </c>
      <c r="C9" s="9" t="str">
        <f>IFERROR(VLOOKUP($A9,Data!$1:$1048576,2,FALSE),)</f>
        <v>Hamer</v>
      </c>
      <c r="D9" s="9" t="str">
        <f>IFERROR(VLOOKUP($A9,Data!$1:$1048576,3,FALSE),)</f>
        <v>75</v>
      </c>
      <c r="E9" s="9" t="str">
        <f>IFERROR(VLOOKUP($A9,Data!$1:$1048576,4,FALSE),)</f>
        <v>Sam</v>
      </c>
      <c r="F9" s="9" t="str">
        <f>IFERROR(VLOOKUP($A9,Data!$1:$1048576,6,FALSE),)</f>
        <v>Spring Grain</v>
      </c>
      <c r="G9" s="9" t="str">
        <f>IFERROR(VLOOKUP($A9,Data!$1:$1048576,7,FALSE),)</f>
        <v>Soft White Spring</v>
      </c>
      <c r="H9" s="8" t="str">
        <f>IFERROR(VLOOKUP($A9,Data!$1:$1048576,13,FALSE),)</f>
        <v/>
      </c>
      <c r="I9" s="8">
        <f>IFERROR(VLOOKUP($A9,Data!$1:$1048576,14,FALSE),)</f>
        <v>2.13</v>
      </c>
      <c r="J9" s="8">
        <f>IFERROR(VLOOKUP($A9,Data!$1:$1048576,15,FALSE),)</f>
        <v>2.19</v>
      </c>
      <c r="K9" s="8">
        <f>IFERROR(VLOOKUP($A9,Data!$1:$1048576,16,FALSE),)</f>
        <v>4.8800000000000008</v>
      </c>
      <c r="L9" s="8">
        <f>IFERROR(VLOOKUP($A9,Data!$1:$1048576,17,FALSE),)</f>
        <v>1.8200000000000003</v>
      </c>
      <c r="M9" s="8">
        <f>IFERROR(VLOOKUP($A9,Data!$1:$1048576,18,FALSE),)</f>
        <v>2.0500000000000007</v>
      </c>
      <c r="N9" s="8">
        <f>IFERROR(VLOOKUP($A9,Data!$1:$1048576,19,FALSE),)</f>
        <v>2.7300000000000004</v>
      </c>
      <c r="O9" s="8">
        <f>IFERROR(VLOOKUP($A9,Data!$1:$1048576,20,FALSE),)</f>
        <v>1.639999999999997</v>
      </c>
      <c r="P9" s="8">
        <f>IFERROR(VLOOKUP($A9,Data!$1:$1048576,21,FALSE),)</f>
        <v>0</v>
      </c>
      <c r="Q9" s="8">
        <f>IFERROR(VLOOKUP($A9,Data!$1:$1048576,22,FALSE),)</f>
        <v>0</v>
      </c>
      <c r="R9" s="8">
        <f>IFERROR(VLOOKUP($A9,Data!$1:$1048576,23,FALSE),)</f>
        <v>0</v>
      </c>
      <c r="S9" s="8">
        <f>IFERROR(VLOOKUP($A9,Data!$1:$1048576,24,FALSE),)</f>
        <v>0</v>
      </c>
      <c r="T9" s="8">
        <f>IFERROR(VLOOKUP($A9,Data!$1:$1048576,25,FALSE),)</f>
        <v>0</v>
      </c>
      <c r="U9" s="8">
        <f>IFERROR(VLOOKUP($A9,Data!$1:$1048576,26,FALSE),)</f>
        <v>0</v>
      </c>
      <c r="V9" s="8">
        <f>IFERROR(VLOOKUP($A9,Data!$1:$1048576,27,FALSE),)</f>
        <v>0</v>
      </c>
      <c r="W9" s="8">
        <f>IFERROR(VLOOKUP($A9,Data!$1:$1048576,28,FALSE),)</f>
        <v>1.0100000000000016</v>
      </c>
      <c r="X9" s="8">
        <f>IFERROR(VLOOKUP($A9,Data!$1:$1048576,29,FALSE),)</f>
        <v>0</v>
      </c>
      <c r="Y9" s="8">
        <f>IFERROR(VLOOKUP($A9,Data!$1:$1048576,30,FALSE),)</f>
        <v>0</v>
      </c>
      <c r="Z9" s="8">
        <f>IFERROR(VLOOKUP($A9,Data!$1:$1048576,31,FALSE),)</f>
        <v>0</v>
      </c>
      <c r="AA9" s="8">
        <f>IFERROR(VLOOKUP($A9,Data!$1:$1048576,32,FALSE),)</f>
        <v>0</v>
      </c>
      <c r="AB9" s="8">
        <f>IFERROR(VLOOKUP($A9,Data!$1:$1048576,33,FALSE),)</f>
        <v>0</v>
      </c>
    </row>
    <row r="10" spans="1:28" hidden="1" x14ac:dyDescent="0.2">
      <c r="A10" s="8">
        <f>Data!A762</f>
        <v>0</v>
      </c>
      <c r="B10" s="9">
        <f>IFERROR(VLOOKUP($A10,Data!$1:$1048576,34,FALSE),)</f>
        <v>0</v>
      </c>
      <c r="C10" s="9">
        <f>IFERROR(VLOOKUP($A10,Data!$1:$1048576,2,FALSE),)</f>
        <v>0</v>
      </c>
      <c r="D10" s="9">
        <f>IFERROR(VLOOKUP($A10,Data!$1:$1048576,3,FALSE),)</f>
        <v>0</v>
      </c>
      <c r="E10" s="9">
        <f>IFERROR(VLOOKUP($A10,Data!$1:$1048576,4,FALSE),)</f>
        <v>0</v>
      </c>
      <c r="F10" s="9">
        <f>IFERROR(VLOOKUP($A10,Data!$1:$1048576,6,FALSE),)</f>
        <v>0</v>
      </c>
      <c r="G10" s="9">
        <f>IFERROR(VLOOKUP($A10,Data!$1:$1048576,7,FALSE),)</f>
        <v>0</v>
      </c>
      <c r="H10" s="8">
        <f>IFERROR(VLOOKUP($A10,Data!$1:$1048576,13,FALSE),)</f>
        <v>0</v>
      </c>
      <c r="I10" s="8">
        <f>IFERROR(VLOOKUP($A10,Data!$1:$1048576,14,FALSE),)</f>
        <v>0</v>
      </c>
      <c r="J10" s="8">
        <f>IFERROR(VLOOKUP($A10,Data!$1:$1048576,15,FALSE),)</f>
        <v>0</v>
      </c>
      <c r="K10" s="8">
        <f>IFERROR(VLOOKUP($A10,Data!$1:$1048576,16,FALSE),)</f>
        <v>0</v>
      </c>
      <c r="L10" s="8">
        <f>IFERROR(VLOOKUP($A10,Data!$1:$1048576,17,FALSE),)</f>
        <v>0</v>
      </c>
      <c r="M10" s="8">
        <f>IFERROR(VLOOKUP($A10,Data!$1:$1048576,18,FALSE),)</f>
        <v>0</v>
      </c>
      <c r="N10" s="8">
        <f>IFERROR(VLOOKUP($A10,Data!$1:$1048576,19,FALSE),)</f>
        <v>0</v>
      </c>
      <c r="O10" s="8">
        <f>IFERROR(VLOOKUP($A10,Data!$1:$1048576,20,FALSE),)</f>
        <v>0</v>
      </c>
      <c r="P10" s="8">
        <f>IFERROR(VLOOKUP($A10,Data!$1:$1048576,21,FALSE),)</f>
        <v>0</v>
      </c>
      <c r="Q10" s="8">
        <f>IFERROR(VLOOKUP($A10,Data!$1:$1048576,22,FALSE),)</f>
        <v>0</v>
      </c>
      <c r="R10" s="8">
        <f>IFERROR(VLOOKUP($A10,Data!$1:$1048576,23,FALSE),)</f>
        <v>0</v>
      </c>
      <c r="S10" s="8">
        <f>IFERROR(VLOOKUP($A10,Data!$1:$1048576,24,FALSE),)</f>
        <v>0</v>
      </c>
      <c r="T10" s="8">
        <f>IFERROR(VLOOKUP($A10,Data!$1:$1048576,25,FALSE),)</f>
        <v>0</v>
      </c>
      <c r="U10" s="8">
        <f>IFERROR(VLOOKUP($A10,Data!$1:$1048576,26,FALSE),)</f>
        <v>0</v>
      </c>
      <c r="V10" s="8">
        <f>IFERROR(VLOOKUP($A10,Data!$1:$1048576,27,FALSE),)</f>
        <v>0</v>
      </c>
      <c r="W10" s="8">
        <f>IFERROR(VLOOKUP($A10,Data!$1:$1048576,28,FALSE),)</f>
        <v>0</v>
      </c>
      <c r="X10" s="8">
        <f>IFERROR(VLOOKUP($A10,Data!$1:$1048576,29,FALSE),)</f>
        <v>0</v>
      </c>
      <c r="Y10" s="8">
        <f>IFERROR(VLOOKUP($A10,Data!$1:$1048576,30,FALSE),)</f>
        <v>0</v>
      </c>
      <c r="Z10" s="8">
        <f>IFERROR(VLOOKUP($A10,Data!$1:$1048576,31,FALSE),)</f>
        <v>0</v>
      </c>
      <c r="AA10" s="8">
        <f>IFERROR(VLOOKUP($A10,Data!$1:$1048576,32,FALSE),)</f>
        <v>0</v>
      </c>
      <c r="AB10" s="8">
        <f>IFERROR(VLOOKUP($A10,Data!$1:$1048576,33,FALSE),)</f>
        <v>0</v>
      </c>
    </row>
    <row r="11" spans="1:28" hidden="1" x14ac:dyDescent="0.2">
      <c r="A11" s="8">
        <f>Data!A763</f>
        <v>0</v>
      </c>
      <c r="B11" s="9">
        <f>IFERROR(VLOOKUP($A11,Data!$1:$1048576,34,FALSE),)</f>
        <v>0</v>
      </c>
      <c r="C11" s="9">
        <f>IFERROR(VLOOKUP($A11,Data!$1:$1048576,2,FALSE),)</f>
        <v>0</v>
      </c>
      <c r="D11" s="9">
        <f>IFERROR(VLOOKUP($A11,Data!$1:$1048576,3,FALSE),)</f>
        <v>0</v>
      </c>
      <c r="E11" s="9">
        <f>IFERROR(VLOOKUP($A11,Data!$1:$1048576,4,FALSE),)</f>
        <v>0</v>
      </c>
      <c r="F11" s="9">
        <f>IFERROR(VLOOKUP($A11,Data!$1:$1048576,6,FALSE),)</f>
        <v>0</v>
      </c>
      <c r="G11" s="9">
        <f>IFERROR(VLOOKUP($A11,Data!$1:$1048576,7,FALSE),)</f>
        <v>0</v>
      </c>
      <c r="H11" s="8">
        <f>IFERROR(VLOOKUP($A11,Data!$1:$1048576,13,FALSE),)</f>
        <v>0</v>
      </c>
      <c r="I11" s="8">
        <f>IFERROR(VLOOKUP($A11,Data!$1:$1048576,14,FALSE),)</f>
        <v>0</v>
      </c>
      <c r="J11" s="8">
        <f>IFERROR(VLOOKUP($A11,Data!$1:$1048576,15,FALSE),)</f>
        <v>0</v>
      </c>
      <c r="K11" s="8">
        <f>IFERROR(VLOOKUP($A11,Data!$1:$1048576,16,FALSE),)</f>
        <v>0</v>
      </c>
      <c r="L11" s="8">
        <f>IFERROR(VLOOKUP($A11,Data!$1:$1048576,17,FALSE),)</f>
        <v>0</v>
      </c>
      <c r="M11" s="8">
        <f>IFERROR(VLOOKUP($A11,Data!$1:$1048576,18,FALSE),)</f>
        <v>0</v>
      </c>
      <c r="N11" s="8">
        <f>IFERROR(VLOOKUP($A11,Data!$1:$1048576,19,FALSE),)</f>
        <v>0</v>
      </c>
      <c r="O11" s="8">
        <f>IFERROR(VLOOKUP($A11,Data!$1:$1048576,20,FALSE),)</f>
        <v>0</v>
      </c>
      <c r="P11" s="8">
        <f>IFERROR(VLOOKUP($A11,Data!$1:$1048576,21,FALSE),)</f>
        <v>0</v>
      </c>
      <c r="Q11" s="8">
        <f>IFERROR(VLOOKUP($A11,Data!$1:$1048576,22,FALSE),)</f>
        <v>0</v>
      </c>
      <c r="R11" s="8">
        <f>IFERROR(VLOOKUP($A11,Data!$1:$1048576,23,FALSE),)</f>
        <v>0</v>
      </c>
      <c r="S11" s="8">
        <f>IFERROR(VLOOKUP($A11,Data!$1:$1048576,24,FALSE),)</f>
        <v>0</v>
      </c>
      <c r="T11" s="8">
        <f>IFERROR(VLOOKUP($A11,Data!$1:$1048576,25,FALSE),)</f>
        <v>0</v>
      </c>
      <c r="U11" s="8">
        <f>IFERROR(VLOOKUP($A11,Data!$1:$1048576,26,FALSE),)</f>
        <v>0</v>
      </c>
      <c r="V11" s="8">
        <f>IFERROR(VLOOKUP($A11,Data!$1:$1048576,27,FALSE),)</f>
        <v>0</v>
      </c>
      <c r="W11" s="8">
        <f>IFERROR(VLOOKUP($A11,Data!$1:$1048576,28,FALSE),)</f>
        <v>0</v>
      </c>
      <c r="X11" s="8">
        <f>IFERROR(VLOOKUP($A11,Data!$1:$1048576,29,FALSE),)</f>
        <v>0</v>
      </c>
      <c r="Y11" s="8">
        <f>IFERROR(VLOOKUP($A11,Data!$1:$1048576,30,FALSE),)</f>
        <v>0</v>
      </c>
      <c r="Z11" s="8">
        <f>IFERROR(VLOOKUP($A11,Data!$1:$1048576,31,FALSE),)</f>
        <v>0</v>
      </c>
      <c r="AA11" s="8">
        <f>IFERROR(VLOOKUP($A11,Data!$1:$1048576,32,FALSE),)</f>
        <v>0</v>
      </c>
      <c r="AB11" s="8">
        <f>IFERROR(VLOOKUP($A11,Data!$1:$1048576,33,FALSE),)</f>
        <v>0</v>
      </c>
    </row>
    <row r="12" spans="1:28" hidden="1" x14ac:dyDescent="0.2">
      <c r="A12" s="8">
        <f>Data!A764</f>
        <v>0</v>
      </c>
      <c r="B12" s="9">
        <f>IFERROR(VLOOKUP($A12,Data!$1:$1048576,34,FALSE),)</f>
        <v>0</v>
      </c>
      <c r="C12" s="9">
        <f>IFERROR(VLOOKUP($A12,Data!$1:$1048576,2,FALSE),)</f>
        <v>0</v>
      </c>
      <c r="D12" s="9">
        <f>IFERROR(VLOOKUP($A12,Data!$1:$1048576,3,FALSE),)</f>
        <v>0</v>
      </c>
      <c r="E12" s="9">
        <f>IFERROR(VLOOKUP($A12,Data!$1:$1048576,4,FALSE),)</f>
        <v>0</v>
      </c>
      <c r="F12" s="9">
        <f>IFERROR(VLOOKUP($A12,Data!$1:$1048576,6,FALSE),)</f>
        <v>0</v>
      </c>
      <c r="G12" s="9">
        <f>IFERROR(VLOOKUP($A12,Data!$1:$1048576,7,FALSE),)</f>
        <v>0</v>
      </c>
      <c r="H12" s="8">
        <f>IFERROR(VLOOKUP($A12,Data!$1:$1048576,13,FALSE),)</f>
        <v>0</v>
      </c>
      <c r="I12" s="8">
        <f>IFERROR(VLOOKUP($A12,Data!$1:$1048576,14,FALSE),)</f>
        <v>0</v>
      </c>
      <c r="J12" s="8">
        <f>IFERROR(VLOOKUP($A12,Data!$1:$1048576,15,FALSE),)</f>
        <v>0</v>
      </c>
      <c r="K12" s="8">
        <f>IFERROR(VLOOKUP($A12,Data!$1:$1048576,16,FALSE),)</f>
        <v>0</v>
      </c>
      <c r="L12" s="8">
        <f>IFERROR(VLOOKUP($A12,Data!$1:$1048576,17,FALSE),)</f>
        <v>0</v>
      </c>
      <c r="M12" s="8">
        <f>IFERROR(VLOOKUP($A12,Data!$1:$1048576,18,FALSE),)</f>
        <v>0</v>
      </c>
      <c r="N12" s="8">
        <f>IFERROR(VLOOKUP($A12,Data!$1:$1048576,19,FALSE),)</f>
        <v>0</v>
      </c>
      <c r="O12" s="8">
        <f>IFERROR(VLOOKUP($A12,Data!$1:$1048576,20,FALSE),)</f>
        <v>0</v>
      </c>
      <c r="P12" s="8">
        <f>IFERROR(VLOOKUP($A12,Data!$1:$1048576,21,FALSE),)</f>
        <v>0</v>
      </c>
      <c r="Q12" s="8">
        <f>IFERROR(VLOOKUP($A12,Data!$1:$1048576,22,FALSE),)</f>
        <v>0</v>
      </c>
      <c r="R12" s="8">
        <f>IFERROR(VLOOKUP($A12,Data!$1:$1048576,23,FALSE),)</f>
        <v>0</v>
      </c>
      <c r="S12" s="8">
        <f>IFERROR(VLOOKUP($A12,Data!$1:$1048576,24,FALSE),)</f>
        <v>0</v>
      </c>
      <c r="T12" s="8">
        <f>IFERROR(VLOOKUP($A12,Data!$1:$1048576,25,FALSE),)</f>
        <v>0</v>
      </c>
      <c r="U12" s="8">
        <f>IFERROR(VLOOKUP($A12,Data!$1:$1048576,26,FALSE),)</f>
        <v>0</v>
      </c>
      <c r="V12" s="8">
        <f>IFERROR(VLOOKUP($A12,Data!$1:$1048576,27,FALSE),)</f>
        <v>0</v>
      </c>
      <c r="W12" s="8">
        <f>IFERROR(VLOOKUP($A12,Data!$1:$1048576,28,FALSE),)</f>
        <v>0</v>
      </c>
      <c r="X12" s="8">
        <f>IFERROR(VLOOKUP($A12,Data!$1:$1048576,29,FALSE),)</f>
        <v>0</v>
      </c>
      <c r="Y12" s="8">
        <f>IFERROR(VLOOKUP($A12,Data!$1:$1048576,30,FALSE),)</f>
        <v>0</v>
      </c>
      <c r="Z12" s="8">
        <f>IFERROR(VLOOKUP($A12,Data!$1:$1048576,31,FALSE),)</f>
        <v>0</v>
      </c>
      <c r="AA12" s="8">
        <f>IFERROR(VLOOKUP($A12,Data!$1:$1048576,32,FALSE),)</f>
        <v>0</v>
      </c>
      <c r="AB12" s="8">
        <f>IFERROR(VLOOKUP($A12,Data!$1:$1048576,33,FALSE),)</f>
        <v>0</v>
      </c>
    </row>
    <row r="13" spans="1:28" hidden="1" x14ac:dyDescent="0.2">
      <c r="A13" s="8">
        <f>Data!A765</f>
        <v>0</v>
      </c>
      <c r="B13" s="9">
        <f>IFERROR(VLOOKUP($A13,#REF!,34,FALSE),)</f>
        <v>0</v>
      </c>
      <c r="C13" s="9">
        <f>IFERROR(VLOOKUP($A13,#REF!,2,FALSE),)</f>
        <v>0</v>
      </c>
      <c r="D13" s="9">
        <f>IFERROR(VLOOKUP($A13,#REF!,3,FALSE),)</f>
        <v>0</v>
      </c>
      <c r="E13" s="9">
        <f>IFERROR(VLOOKUP($A13,#REF!,4,FALSE),)</f>
        <v>0</v>
      </c>
      <c r="F13" s="9">
        <f>IFERROR(VLOOKUP($A13,#REF!,6,FALSE),)</f>
        <v>0</v>
      </c>
      <c r="G13" s="9">
        <f>IFERROR(VLOOKUP($A13,#REF!,7,FALSE),)</f>
        <v>0</v>
      </c>
      <c r="H13" s="8">
        <f>IFERROR(VLOOKUP($A13,#REF!,8,FALSE),)</f>
        <v>0</v>
      </c>
      <c r="I13" s="8">
        <f>IFERROR(VLOOKUP($A13,#REF!,9,FALSE),)</f>
        <v>0</v>
      </c>
      <c r="J13" s="8">
        <f>IFERROR(VLOOKUP($A13,#REF!,10,FALSE),)</f>
        <v>0</v>
      </c>
      <c r="K13" s="8">
        <f>IFERROR(VLOOKUP($A13,#REF!,11,FALSE),)</f>
        <v>0</v>
      </c>
      <c r="L13" s="8">
        <f>IFERROR(VLOOKUP($A13,#REF!,12,FALSE),)</f>
        <v>0</v>
      </c>
      <c r="M13" s="8">
        <f>IFERROR(VLOOKUP($A13,#REF!,13,FALSE),)</f>
        <v>0</v>
      </c>
      <c r="N13" s="8">
        <f>IFERROR(VLOOKUP($A13,#REF!,14,FALSE),)</f>
        <v>0</v>
      </c>
      <c r="O13" s="8">
        <f>IFERROR(VLOOKUP($A13,#REF!,15,FALSE),)</f>
        <v>0</v>
      </c>
      <c r="P13" s="8">
        <f>IFERROR(VLOOKUP($A13,#REF!,16,FALSE),)</f>
        <v>0</v>
      </c>
      <c r="Q13" s="8">
        <f>IFERROR(VLOOKUP($A13,#REF!,17,FALSE),)</f>
        <v>0</v>
      </c>
      <c r="R13" s="8">
        <f>IFERROR(VLOOKUP($A13,#REF!,18,FALSE),)</f>
        <v>0</v>
      </c>
      <c r="S13" s="8">
        <f>IFERROR(VLOOKUP($A13,#REF!,19,FALSE),)</f>
        <v>0</v>
      </c>
      <c r="T13" s="8">
        <f>IFERROR(VLOOKUP($A13,#REF!,20,FALSE),)</f>
        <v>0</v>
      </c>
      <c r="U13" s="8">
        <f>IFERROR(VLOOKUP($A13,#REF!,21,FALSE),)</f>
        <v>0</v>
      </c>
      <c r="V13" s="8">
        <f>IFERROR(VLOOKUP($A13,#REF!,22,FALSE),)</f>
        <v>0</v>
      </c>
      <c r="W13" s="8">
        <f>IFERROR(VLOOKUP($A13,#REF!,23,FALSE),)</f>
        <v>0</v>
      </c>
      <c r="X13" s="8">
        <f>IFERROR(VLOOKUP($A13,#REF!,24,FALSE),)</f>
        <v>0</v>
      </c>
      <c r="Y13" s="8">
        <f>IFERROR(VLOOKUP($A13,#REF!,25,FALSE),)</f>
        <v>0</v>
      </c>
      <c r="Z13" s="8">
        <f>IFERROR(VLOOKUP($A13,#REF!,26,FALSE),)</f>
        <v>0</v>
      </c>
      <c r="AA13" s="8">
        <f>IFERROR(VLOOKUP($A13,#REF!,27,FALSE),)</f>
        <v>0</v>
      </c>
      <c r="AB13" s="8">
        <f>IFERROR(VLOOKUP($A13,#REF!,28,FALSE),)</f>
        <v>0</v>
      </c>
    </row>
    <row r="14" spans="1:28" x14ac:dyDescent="0.2">
      <c r="A14" s="10"/>
    </row>
    <row r="17" spans="21:21" x14ac:dyDescent="0.2">
      <c r="U17" s="1"/>
    </row>
    <row r="18" spans="21:21" x14ac:dyDescent="0.2">
      <c r="U18" s="23"/>
    </row>
    <row r="19" spans="21:21" x14ac:dyDescent="0.2">
      <c r="U19" s="23"/>
    </row>
  </sheetData>
  <pageMargins left="0.7" right="0.7" top="0.75" bottom="0.75" header="0.3" footer="0.3"/>
  <pageSetup scale="82" orientation="landscape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2B268-1887-4FFA-BC86-494C09338DAB}">
  <sheetPr>
    <tabColor rgb="FF60D0E6"/>
    <pageSetUpPr fitToPage="1"/>
  </sheetPr>
  <dimension ref="A1:AB19"/>
  <sheetViews>
    <sheetView workbookViewId="0">
      <selection activeCell="Q13" sqref="Q13:Q14"/>
    </sheetView>
  </sheetViews>
  <sheetFormatPr defaultColWidth="9.14453125" defaultRowHeight="15" x14ac:dyDescent="0.2"/>
  <cols>
    <col min="1" max="5" width="8.47265625" customWidth="1"/>
    <col min="6" max="6" width="11.703125" bestFit="1" customWidth="1"/>
    <col min="7" max="7" width="16.6796875" bestFit="1" customWidth="1"/>
    <col min="8" max="8" width="12.23828125" hidden="1" customWidth="1"/>
    <col min="9" max="9" width="10.22265625" hidden="1" customWidth="1"/>
    <col min="10" max="10" width="9.68359375" hidden="1" customWidth="1"/>
    <col min="11" max="11" width="8.7421875" hidden="1" customWidth="1"/>
    <col min="12" max="12" width="8.875" hidden="1" customWidth="1"/>
    <col min="13" max="13" width="9.4140625" hidden="1" customWidth="1"/>
    <col min="14" max="14" width="9.953125" hidden="1" customWidth="1"/>
    <col min="15" max="15" width="9.953125" bestFit="1" customWidth="1"/>
    <col min="16" max="16" width="8.47265625" bestFit="1" customWidth="1"/>
    <col min="17" max="17" width="9.4140625" bestFit="1" customWidth="1"/>
    <col min="18" max="19" width="9.4140625" hidden="1" customWidth="1"/>
    <col min="20" max="21" width="8.47265625" hidden="1" customWidth="1"/>
    <col min="22" max="25" width="9.4140625" hidden="1" customWidth="1"/>
    <col min="26" max="28" width="10.4921875" hidden="1" customWidth="1"/>
    <col min="29" max="29" width="9.14453125" customWidth="1"/>
  </cols>
  <sheetData>
    <row r="1" spans="1:28" ht="19.5" thickBot="1" x14ac:dyDescent="0.3">
      <c r="A1" s="7" t="str">
        <f>E4</f>
        <v>Sam</v>
      </c>
      <c r="B1" s="6"/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0.35499999999999998</v>
      </c>
      <c r="C3" s="12"/>
      <c r="D3" s="14"/>
      <c r="E3" s="12"/>
      <c r="F3" s="12"/>
      <c r="G3" s="12"/>
      <c r="H3" s="11">
        <f>'Rain Totals'!H8</f>
        <v>0.08</v>
      </c>
      <c r="I3" s="11">
        <f>'Rain Totals'!I8</f>
        <v>0</v>
      </c>
      <c r="J3" s="11">
        <f>'Rain Totals'!J8</f>
        <v>7.0000000000000007E-2</v>
      </c>
      <c r="K3" s="11">
        <f>'Rain Totals'!K8</f>
        <v>0.16999999999999998</v>
      </c>
      <c r="L3" s="11">
        <f>'Rain Totals'!L8</f>
        <v>3.5000000000000003E-2</v>
      </c>
      <c r="M3" s="11">
        <f>'Rain Totals'!M8</f>
        <v>0</v>
      </c>
      <c r="N3" s="11">
        <f>'Rain Totals'!N8</f>
        <v>0</v>
      </c>
      <c r="O3" s="11">
        <f>'Rain Totals'!O8</f>
        <v>0</v>
      </c>
      <c r="P3" s="11">
        <f>'Rain Totals'!P8</f>
        <v>0</v>
      </c>
      <c r="Q3" s="11">
        <f>'Rain Totals'!Q8</f>
        <v>0</v>
      </c>
      <c r="R3" s="11">
        <f>'Rain Totals'!R8</f>
        <v>0</v>
      </c>
      <c r="S3" s="11">
        <f>'Rain Totals'!S8</f>
        <v>0</v>
      </c>
      <c r="T3" s="11">
        <f>'Rain Totals'!T8</f>
        <v>0</v>
      </c>
      <c r="U3" s="11">
        <f>'Rain Totals'!U8</f>
        <v>0</v>
      </c>
      <c r="V3" s="11">
        <f>'Rain Totals'!V8</f>
        <v>0</v>
      </c>
      <c r="W3" s="11">
        <f>'Rain Totals'!W8</f>
        <v>0</v>
      </c>
      <c r="X3" s="11">
        <f>'Rain Totals'!X8</f>
        <v>0</v>
      </c>
      <c r="Y3" s="11">
        <f>'Rain Totals'!Y8</f>
        <v>0</v>
      </c>
      <c r="Z3" s="11">
        <f>'Rain Totals'!Z8</f>
        <v>0</v>
      </c>
      <c r="AA3" s="11">
        <f>'Rain Totals'!AA8</f>
        <v>0</v>
      </c>
      <c r="AB3" s="11">
        <f>'Rain Totals'!AB8</f>
        <v>0</v>
      </c>
    </row>
    <row r="4" spans="1:28" x14ac:dyDescent="0.2">
      <c r="A4" s="8" t="str">
        <f>Data!A515</f>
        <v>.ET 51</v>
      </c>
      <c r="B4" s="9">
        <f>IFERROR(VLOOKUP($A4,Data!$1:$1048576,34,FALSE),)</f>
        <v>31.019999999999996</v>
      </c>
      <c r="C4" s="9" t="str">
        <f>IFERROR(VLOOKUP($A4,Data!$1:$1048576,2,FALSE),)</f>
        <v>Hamer</v>
      </c>
      <c r="D4" s="9" t="str">
        <f>IFERROR(VLOOKUP($A4,Data!$1:$1048576,3,FALSE),)</f>
        <v>51</v>
      </c>
      <c r="E4" s="9" t="str">
        <f>IFERROR(VLOOKUP($A4,Data!$1:$1048576,4,FALSE),)</f>
        <v>Sam</v>
      </c>
      <c r="F4" s="9" t="str">
        <f>IFERROR(VLOOKUP($A4,Data!$1:$1048576,6,FALSE),)</f>
        <v>Winter Grain</v>
      </c>
      <c r="G4" s="9" t="str">
        <f>IFERROR(VLOOKUP($A4,Data!$1:$1048576,7,FALSE),)</f>
        <v>Soft White Winter</v>
      </c>
      <c r="H4" s="8">
        <f>IFERROR(VLOOKUP($A4,Data!$1:$1048576,13,FALSE),)</f>
        <v>2.2699999999999978</v>
      </c>
      <c r="I4" s="8">
        <f>IFERROR(VLOOKUP($A4,Data!$1:$1048576,14,FALSE),)</f>
        <v>2.8599999999999994</v>
      </c>
      <c r="J4" s="8">
        <f>IFERROR(VLOOKUP($A4,Data!$1:$1048576,15,FALSE),)</f>
        <v>2.9800000000000004</v>
      </c>
      <c r="K4" s="8">
        <f>IFERROR(VLOOKUP($A4,Data!$1:$1048576,16,FALSE),)</f>
        <v>2.5999999999999979</v>
      </c>
      <c r="L4" s="8">
        <f>IFERROR(VLOOKUP($A4,Data!$1:$1048576,17,FALSE),)</f>
        <v>2.4399999999999977</v>
      </c>
      <c r="M4" s="8">
        <f>IFERROR(VLOOKUP($A4,Data!$1:$1048576,18,FALSE),)</f>
        <v>2.7800000000000047</v>
      </c>
      <c r="N4" s="8">
        <f>IFERROR(VLOOKUP($A4,Data!$1:$1048576,19,FALSE),)</f>
        <v>1.5</v>
      </c>
      <c r="O4" s="8">
        <f>IFERROR(VLOOKUP($A4,Data!$1:$1048576,20,FALSE),)</f>
        <v>2.1999999999999957</v>
      </c>
      <c r="P4" s="8">
        <f>IFERROR(VLOOKUP($A4,Data!$1:$1048576,21,FALSE),)</f>
        <v>1.4000000000000021</v>
      </c>
      <c r="Q4" s="8">
        <f>IFERROR(VLOOKUP($A4,Data!$1:$1048576,22,FALSE),)</f>
        <v>0.5</v>
      </c>
      <c r="R4" s="8">
        <f>IFERROR(VLOOKUP($A4,Data!$1:$1048576,23,FALSE),)</f>
        <v>0</v>
      </c>
      <c r="S4" s="8">
        <f>IFERROR(VLOOKUP($A4,Data!$1:$1048576,24,FALSE),)</f>
        <v>0</v>
      </c>
      <c r="T4" s="8">
        <f>IFERROR(VLOOKUP($A4,Data!$1:$1048576,25,FALSE),)</f>
        <v>0</v>
      </c>
      <c r="U4" s="8">
        <f>IFERROR(VLOOKUP($A4,Data!$1:$1048576,26,FALSE),)</f>
        <v>0</v>
      </c>
      <c r="V4" s="8">
        <f>IFERROR(VLOOKUP($A4,Data!$1:$1048576,27,FALSE),)</f>
        <v>0</v>
      </c>
      <c r="W4" s="8">
        <f>IFERROR(VLOOKUP($A4,Data!$1:$1048576,28,FALSE),)</f>
        <v>0</v>
      </c>
      <c r="X4" s="8">
        <f>IFERROR(VLOOKUP($A4,Data!$1:$1048576,29,FALSE),)</f>
        <v>0</v>
      </c>
      <c r="Y4" s="8">
        <f>IFERROR(VLOOKUP($A4,Data!$1:$1048576,30,FALSE),)</f>
        <v>0</v>
      </c>
      <c r="Z4" s="8">
        <f>IFERROR(VLOOKUP($A4,Data!$1:$1048576,31,FALSE),)</f>
        <v>0</v>
      </c>
      <c r="AA4" s="8">
        <f>IFERROR(VLOOKUP($A4,Data!$1:$1048576,32,FALSE),)</f>
        <v>0</v>
      </c>
      <c r="AB4" s="8">
        <f>IFERROR(VLOOKUP($A4,Data!$1:$1048576,33,FALSE),)</f>
        <v>0</v>
      </c>
    </row>
    <row r="5" spans="1:28" x14ac:dyDescent="0.2">
      <c r="A5" s="8" t="str">
        <f>Data!A516</f>
        <v>E-2</v>
      </c>
      <c r="B5" s="9">
        <f>IFERROR(VLOOKUP($A5,Data!$1:$1048576,34,FALSE),)</f>
        <v>24.56</v>
      </c>
      <c r="C5" s="9" t="str">
        <f>IFERROR(VLOOKUP($A5,Data!$1:$1048576,2,FALSE),)</f>
        <v>Hamer</v>
      </c>
      <c r="D5" s="9" t="str">
        <f>IFERROR(VLOOKUP($A5,Data!$1:$1048576,3,FALSE),)</f>
        <v>51</v>
      </c>
      <c r="E5" s="9" t="str">
        <f>IFERROR(VLOOKUP($A5,Data!$1:$1048576,4,FALSE),)</f>
        <v>Sam</v>
      </c>
      <c r="F5" s="9" t="str">
        <f>IFERROR(VLOOKUP($A5,Data!$1:$1048576,6,FALSE),)</f>
        <v>Winter Grain</v>
      </c>
      <c r="G5" s="9" t="str">
        <f>IFERROR(VLOOKUP($A5,Data!$1:$1048576,7,FALSE),)</f>
        <v>Soft White Winter</v>
      </c>
      <c r="H5" s="8" t="str">
        <f>IFERROR(VLOOKUP($A5,Data!$1:$1048576,13,FALSE),)</f>
        <v/>
      </c>
      <c r="I5" s="8">
        <f>IFERROR(VLOOKUP($A5,Data!$1:$1048576,14,FALSE),)</f>
        <v>2.44</v>
      </c>
      <c r="J5" s="8">
        <f>IFERROR(VLOOKUP($A5,Data!$1:$1048576,15,FALSE),)</f>
        <v>2.2400000000000002</v>
      </c>
      <c r="K5" s="8">
        <f>IFERROR(VLOOKUP($A5,Data!$1:$1048576,16,FALSE),)</f>
        <v>6.4700000000000006</v>
      </c>
      <c r="L5" s="8">
        <f>IFERROR(VLOOKUP($A5,Data!$1:$1048576,17,FALSE),)</f>
        <v>1.6199999999999974</v>
      </c>
      <c r="M5" s="8">
        <f>IFERROR(VLOOKUP($A5,Data!$1:$1048576,18,FALSE),)</f>
        <v>2.1300000000000026</v>
      </c>
      <c r="N5" s="8">
        <f>IFERROR(VLOOKUP($A5,Data!$1:$1048576,19,FALSE),)</f>
        <v>1.5299999999999976</v>
      </c>
      <c r="O5" s="8">
        <f>IFERROR(VLOOKUP($A5,Data!$1:$1048576,20,FALSE),)</f>
        <v>0</v>
      </c>
      <c r="P5" s="8">
        <f>IFERROR(VLOOKUP($A5,Data!$1:$1048576,21,FALSE),)</f>
        <v>0</v>
      </c>
      <c r="Q5" s="8">
        <f>IFERROR(VLOOKUP($A5,Data!$1:$1048576,22,FALSE),)</f>
        <v>0</v>
      </c>
      <c r="R5" s="8">
        <f>IFERROR(VLOOKUP($A5,Data!$1:$1048576,23,FALSE),)</f>
        <v>0</v>
      </c>
      <c r="S5" s="8">
        <f>IFERROR(VLOOKUP($A5,Data!$1:$1048576,24,FALSE),)</f>
        <v>0</v>
      </c>
      <c r="T5" s="8">
        <f>IFERROR(VLOOKUP($A5,Data!$1:$1048576,25,FALSE),)</f>
        <v>0</v>
      </c>
      <c r="U5" s="8">
        <f>IFERROR(VLOOKUP($A5,Data!$1:$1048576,26,FALSE),)</f>
        <v>0</v>
      </c>
      <c r="V5" s="8">
        <f>IFERROR(VLOOKUP($A5,Data!$1:$1048576,27,FALSE),)</f>
        <v>0</v>
      </c>
      <c r="W5" s="8">
        <f>IFERROR(VLOOKUP($A5,Data!$1:$1048576,28,FALSE),)</f>
        <v>1</v>
      </c>
      <c r="X5" s="8">
        <f>IFERROR(VLOOKUP($A5,Data!$1:$1048576,29,FALSE),)</f>
        <v>0</v>
      </c>
      <c r="Y5" s="8">
        <f>IFERROR(VLOOKUP($A5,Data!$1:$1048576,30,FALSE),)</f>
        <v>0</v>
      </c>
      <c r="Z5" s="8">
        <f>IFERROR(VLOOKUP($A5,Data!$1:$1048576,31,FALSE),)</f>
        <v>0</v>
      </c>
      <c r="AA5" s="8">
        <f>IFERROR(VLOOKUP($A5,Data!$1:$1048576,32,FALSE),)</f>
        <v>0</v>
      </c>
      <c r="AB5" s="8">
        <f>IFERROR(VLOOKUP($A5,Data!$1:$1048576,33,FALSE),)</f>
        <v>0</v>
      </c>
    </row>
    <row r="6" spans="1:28" x14ac:dyDescent="0.2">
      <c r="A6" s="8" t="str">
        <f>Data!A517</f>
        <v>E-2C</v>
      </c>
      <c r="B6" s="9">
        <f>IFERROR(VLOOKUP($A6,Data!$1:$1048576,34,FALSE),)</f>
        <v>21.65</v>
      </c>
      <c r="C6" s="9" t="str">
        <f>IFERROR(VLOOKUP($A6,Data!$1:$1048576,2,FALSE),)</f>
        <v>Hamer</v>
      </c>
      <c r="D6" s="9" t="str">
        <f>IFERROR(VLOOKUP($A6,Data!$1:$1048576,3,FALSE),)</f>
        <v>51</v>
      </c>
      <c r="E6" s="9" t="str">
        <f>IFERROR(VLOOKUP($A6,Data!$1:$1048576,4,FALSE),)</f>
        <v>Sam</v>
      </c>
      <c r="F6" s="9" t="str">
        <f>IFERROR(VLOOKUP($A6,Data!$1:$1048576,6,FALSE),)</f>
        <v>Winter Grain</v>
      </c>
      <c r="G6" s="9" t="str">
        <f>IFERROR(VLOOKUP($A6,Data!$1:$1048576,7,FALSE),)</f>
        <v>Soft White Winter</v>
      </c>
      <c r="H6" s="8" t="str">
        <f>IFERROR(VLOOKUP($A6,Data!$1:$1048576,13,FALSE),)</f>
        <v/>
      </c>
      <c r="I6" s="8">
        <f>IFERROR(VLOOKUP($A6,Data!$1:$1048576,14,FALSE),)</f>
        <v>2.15</v>
      </c>
      <c r="J6" s="8">
        <f>IFERROR(VLOOKUP($A6,Data!$1:$1048576,15,FALSE),)</f>
        <v>1.96</v>
      </c>
      <c r="K6" s="8">
        <f>IFERROR(VLOOKUP($A6,Data!$1:$1048576,16,FALSE),)</f>
        <v>5.66</v>
      </c>
      <c r="L6" s="8">
        <f>IFERROR(VLOOKUP($A6,Data!$1:$1048576,17,FALSE),)</f>
        <v>1.4400000000000013</v>
      </c>
      <c r="M6" s="8">
        <f>IFERROR(VLOOKUP($A6,Data!$1:$1048576,18,FALSE),)</f>
        <v>2.0300000000000011</v>
      </c>
      <c r="N6" s="8">
        <f>IFERROR(VLOOKUP($A6,Data!$1:$1048576,19,FALSE),)</f>
        <v>1.0799999999999983</v>
      </c>
      <c r="O6" s="8">
        <f>IFERROR(VLOOKUP($A6,Data!$1:$1048576,20,FALSE),)</f>
        <v>0</v>
      </c>
      <c r="P6" s="8">
        <f>IFERROR(VLOOKUP($A6,Data!$1:$1048576,21,FALSE),)</f>
        <v>0</v>
      </c>
      <c r="Q6" s="8">
        <f>IFERROR(VLOOKUP($A6,Data!$1:$1048576,22,FALSE),)</f>
        <v>0</v>
      </c>
      <c r="R6" s="8">
        <f>IFERROR(VLOOKUP($A6,Data!$1:$1048576,23,FALSE),)</f>
        <v>0</v>
      </c>
      <c r="S6" s="8">
        <f>IFERROR(VLOOKUP($A6,Data!$1:$1048576,24,FALSE),)</f>
        <v>0</v>
      </c>
      <c r="T6" s="8">
        <f>IFERROR(VLOOKUP($A6,Data!$1:$1048576,25,FALSE),)</f>
        <v>0</v>
      </c>
      <c r="U6" s="8">
        <f>IFERROR(VLOOKUP($A6,Data!$1:$1048576,26,FALSE),)</f>
        <v>0</v>
      </c>
      <c r="V6" s="8">
        <f>IFERROR(VLOOKUP($A6,Data!$1:$1048576,27,FALSE),)</f>
        <v>0</v>
      </c>
      <c r="W6" s="8">
        <f>IFERROR(VLOOKUP($A6,Data!$1:$1048576,28,FALSE),)</f>
        <v>0.85999999999999943</v>
      </c>
      <c r="X6" s="8">
        <f>IFERROR(VLOOKUP($A6,Data!$1:$1048576,29,FALSE),)</f>
        <v>0</v>
      </c>
      <c r="Y6" s="8">
        <f>IFERROR(VLOOKUP($A6,Data!$1:$1048576,30,FALSE),)</f>
        <v>0</v>
      </c>
      <c r="Z6" s="8">
        <f>IFERROR(VLOOKUP($A6,Data!$1:$1048576,31,FALSE),)</f>
        <v>0</v>
      </c>
      <c r="AA6" s="8">
        <f>IFERROR(VLOOKUP($A6,Data!$1:$1048576,32,FALSE),)</f>
        <v>0</v>
      </c>
      <c r="AB6" s="8">
        <f>IFERROR(VLOOKUP($A6,Data!$1:$1048576,33,FALSE),)</f>
        <v>0</v>
      </c>
    </row>
    <row r="7" spans="1:28" x14ac:dyDescent="0.2">
      <c r="A7" s="8" t="str">
        <f>Data!A518</f>
        <v>E-4</v>
      </c>
      <c r="B7" s="9">
        <f>IFERROR(VLOOKUP($A7,Data!$1:$1048576,34,FALSE),)</f>
        <v>24.03</v>
      </c>
      <c r="C7" s="9" t="str">
        <f>IFERROR(VLOOKUP($A7,Data!$1:$1048576,2,FALSE),)</f>
        <v>Hamer</v>
      </c>
      <c r="D7" s="9" t="str">
        <f>IFERROR(VLOOKUP($A7,Data!$1:$1048576,3,FALSE),)</f>
        <v>51</v>
      </c>
      <c r="E7" s="9" t="str">
        <f>IFERROR(VLOOKUP($A7,Data!$1:$1048576,4,FALSE),)</f>
        <v>Sam</v>
      </c>
      <c r="F7" s="9" t="str">
        <f>IFERROR(VLOOKUP($A7,Data!$1:$1048576,6,FALSE),)</f>
        <v>Winter Grain</v>
      </c>
      <c r="G7" s="9" t="str">
        <f>IFERROR(VLOOKUP($A7,Data!$1:$1048576,7,FALSE),)</f>
        <v>Soft White Winter</v>
      </c>
      <c r="H7" s="8" t="str">
        <f>IFERROR(VLOOKUP($A7,Data!$1:$1048576,13,FALSE),)</f>
        <v/>
      </c>
      <c r="I7" s="8">
        <f>IFERROR(VLOOKUP($A7,Data!$1:$1048576,14,FALSE),)</f>
        <v>2.39</v>
      </c>
      <c r="J7" s="8">
        <f>IFERROR(VLOOKUP($A7,Data!$1:$1048576,15,FALSE),)</f>
        <v>2.2000000000000002</v>
      </c>
      <c r="K7" s="8">
        <f>IFERROR(VLOOKUP($A7,Data!$1:$1048576,16,FALSE),)</f>
        <v>6.0399999999999991</v>
      </c>
      <c r="L7" s="8">
        <f>IFERROR(VLOOKUP($A7,Data!$1:$1048576,17,FALSE),)</f>
        <v>1.8399999999999999</v>
      </c>
      <c r="M7" s="8">
        <f>IFERROR(VLOOKUP($A7,Data!$1:$1048576,18,FALSE),)</f>
        <v>2.1500000000000021</v>
      </c>
      <c r="N7" s="8">
        <f>IFERROR(VLOOKUP($A7,Data!$1:$1048576,19,FALSE),)</f>
        <v>1.3399999999999999</v>
      </c>
      <c r="O7" s="8">
        <f>IFERROR(VLOOKUP($A7,Data!$1:$1048576,20,FALSE),)</f>
        <v>0</v>
      </c>
      <c r="P7" s="8">
        <f>IFERROR(VLOOKUP($A7,Data!$1:$1048576,21,FALSE),)</f>
        <v>0</v>
      </c>
      <c r="Q7" s="8">
        <f>IFERROR(VLOOKUP($A7,Data!$1:$1048576,22,FALSE),)</f>
        <v>0</v>
      </c>
      <c r="R7" s="8">
        <f>IFERROR(VLOOKUP($A7,Data!$1:$1048576,23,FALSE),)</f>
        <v>0</v>
      </c>
      <c r="S7" s="8">
        <f>IFERROR(VLOOKUP($A7,Data!$1:$1048576,24,FALSE),)</f>
        <v>0</v>
      </c>
      <c r="T7" s="8">
        <f>IFERROR(VLOOKUP($A7,Data!$1:$1048576,25,FALSE),)</f>
        <v>0</v>
      </c>
      <c r="U7" s="8">
        <f>IFERROR(VLOOKUP($A7,Data!$1:$1048576,26,FALSE),)</f>
        <v>0</v>
      </c>
      <c r="V7" s="8">
        <f>IFERROR(VLOOKUP($A7,Data!$1:$1048576,27,FALSE),)</f>
        <v>0</v>
      </c>
      <c r="W7" s="8">
        <f>IFERROR(VLOOKUP($A7,Data!$1:$1048576,28,FALSE),)</f>
        <v>0.96000000000000085</v>
      </c>
      <c r="X7" s="8">
        <f>IFERROR(VLOOKUP($A7,Data!$1:$1048576,29,FALSE),)</f>
        <v>0</v>
      </c>
      <c r="Y7" s="8">
        <f>IFERROR(VLOOKUP($A7,Data!$1:$1048576,30,FALSE),)</f>
        <v>0</v>
      </c>
      <c r="Z7" s="8">
        <f>IFERROR(VLOOKUP($A7,Data!$1:$1048576,31,FALSE),)</f>
        <v>0</v>
      </c>
      <c r="AA7" s="8">
        <f>IFERROR(VLOOKUP($A7,Data!$1:$1048576,32,FALSE),)</f>
        <v>0</v>
      </c>
      <c r="AB7" s="8">
        <f>IFERROR(VLOOKUP($A7,Data!$1:$1048576,33,FALSE),)</f>
        <v>0</v>
      </c>
    </row>
    <row r="8" spans="1:28" x14ac:dyDescent="0.2">
      <c r="A8" s="8" t="str">
        <f>Data!A519</f>
        <v>E-5</v>
      </c>
      <c r="B8" s="9">
        <f>IFERROR(VLOOKUP($A8,Data!$1:$1048576,34,FALSE),)</f>
        <v>25.2</v>
      </c>
      <c r="C8" s="9" t="str">
        <f>IFERROR(VLOOKUP($A8,Data!$1:$1048576,2,FALSE),)</f>
        <v>Hamer</v>
      </c>
      <c r="D8" s="9" t="str">
        <f>IFERROR(VLOOKUP($A8,Data!$1:$1048576,3,FALSE),)</f>
        <v>51</v>
      </c>
      <c r="E8" s="9" t="str">
        <f>IFERROR(VLOOKUP($A8,Data!$1:$1048576,4,FALSE),)</f>
        <v>Sam</v>
      </c>
      <c r="F8" s="9" t="str">
        <f>IFERROR(VLOOKUP($A8,Data!$1:$1048576,6,FALSE),)</f>
        <v>Winter Grain</v>
      </c>
      <c r="G8" s="9" t="str">
        <f>IFERROR(VLOOKUP($A8,Data!$1:$1048576,7,FALSE),)</f>
        <v>Soft White Winter</v>
      </c>
      <c r="H8" s="8" t="str">
        <f>IFERROR(VLOOKUP($A8,Data!$1:$1048576,13,FALSE),)</f>
        <v/>
      </c>
      <c r="I8" s="8">
        <f>IFERROR(VLOOKUP($A8,Data!$1:$1048576,14,FALSE),)</f>
        <v>2.62</v>
      </c>
      <c r="J8" s="8">
        <f>IFERROR(VLOOKUP($A8,Data!$1:$1048576,15,FALSE),)</f>
        <v>2.4300000000000002</v>
      </c>
      <c r="K8" s="8">
        <f>IFERROR(VLOOKUP($A8,Data!$1:$1048576,16,FALSE),)</f>
        <v>6.5500000000000007</v>
      </c>
      <c r="L8" s="8">
        <f>IFERROR(VLOOKUP($A8,Data!$1:$1048576,17,FALSE),)</f>
        <v>1.6799999999999997</v>
      </c>
      <c r="M8" s="8">
        <f>IFERROR(VLOOKUP($A8,Data!$1:$1048576,18,FALSE),)</f>
        <v>1.9100000000000001</v>
      </c>
      <c r="N8" s="8">
        <f>IFERROR(VLOOKUP($A8,Data!$1:$1048576,19,FALSE),)</f>
        <v>1.2300000000000004</v>
      </c>
      <c r="O8" s="8">
        <f>IFERROR(VLOOKUP($A8,Data!$1:$1048576,20,FALSE),)</f>
        <v>0</v>
      </c>
      <c r="P8" s="8">
        <f>IFERROR(VLOOKUP($A8,Data!$1:$1048576,21,FALSE),)</f>
        <v>0</v>
      </c>
      <c r="Q8" s="8">
        <f>IFERROR(VLOOKUP($A8,Data!$1:$1048576,22,FALSE),)</f>
        <v>0</v>
      </c>
      <c r="R8" s="8">
        <f>IFERROR(VLOOKUP($A8,Data!$1:$1048576,23,FALSE),)</f>
        <v>0</v>
      </c>
      <c r="S8" s="8">
        <f>IFERROR(VLOOKUP($A8,Data!$1:$1048576,24,FALSE),)</f>
        <v>0</v>
      </c>
      <c r="T8" s="8">
        <f>IFERROR(VLOOKUP($A8,Data!$1:$1048576,25,FALSE),)</f>
        <v>0</v>
      </c>
      <c r="U8" s="8">
        <f>IFERROR(VLOOKUP($A8,Data!$1:$1048576,26,FALSE),)</f>
        <v>0</v>
      </c>
      <c r="V8" s="8">
        <f>IFERROR(VLOOKUP($A8,Data!$1:$1048576,27,FALSE),)</f>
        <v>0</v>
      </c>
      <c r="W8" s="8">
        <f>IFERROR(VLOOKUP($A8,Data!$1:$1048576,28,FALSE),)</f>
        <v>1.009999999999998</v>
      </c>
      <c r="X8" s="8">
        <f>IFERROR(VLOOKUP($A8,Data!$1:$1048576,29,FALSE),)</f>
        <v>0</v>
      </c>
      <c r="Y8" s="8">
        <f>IFERROR(VLOOKUP($A8,Data!$1:$1048576,30,FALSE),)</f>
        <v>0</v>
      </c>
      <c r="Z8" s="8">
        <f>IFERROR(VLOOKUP($A8,Data!$1:$1048576,31,FALSE),)</f>
        <v>0</v>
      </c>
      <c r="AA8" s="8">
        <f>IFERROR(VLOOKUP($A8,Data!$1:$1048576,32,FALSE),)</f>
        <v>0</v>
      </c>
      <c r="AB8" s="8">
        <f>IFERROR(VLOOKUP($A8,Data!$1:$1048576,33,FALSE),)</f>
        <v>0</v>
      </c>
    </row>
    <row r="9" spans="1:28" x14ac:dyDescent="0.2">
      <c r="A9" s="8" t="str">
        <f>Data!A520</f>
        <v>E-8</v>
      </c>
      <c r="B9" s="9">
        <f>IFERROR(VLOOKUP($A9,Data!$1:$1048576,34,FALSE),)</f>
        <v>23.44</v>
      </c>
      <c r="C9" s="9" t="str">
        <f>IFERROR(VLOOKUP($A9,Data!$1:$1048576,2,FALSE),)</f>
        <v>Hamer</v>
      </c>
      <c r="D9" s="9" t="str">
        <f>IFERROR(VLOOKUP($A9,Data!$1:$1048576,3,FALSE),)</f>
        <v>51</v>
      </c>
      <c r="E9" s="9" t="str">
        <f>IFERROR(VLOOKUP($A9,Data!$1:$1048576,4,FALSE),)</f>
        <v>Sam</v>
      </c>
      <c r="F9" s="9" t="str">
        <f>IFERROR(VLOOKUP($A9,Data!$1:$1048576,6,FALSE),)</f>
        <v>Winter Grain</v>
      </c>
      <c r="G9" s="9" t="str">
        <f>IFERROR(VLOOKUP($A9,Data!$1:$1048576,7,FALSE),)</f>
        <v>Soft White Winter</v>
      </c>
      <c r="H9" s="8" t="str">
        <f>IFERROR(VLOOKUP($A9,Data!$1:$1048576,13,FALSE),)</f>
        <v/>
      </c>
      <c r="I9" s="8">
        <f>IFERROR(VLOOKUP($A9,Data!$1:$1048576,14,FALSE),)</f>
        <v>2.4</v>
      </c>
      <c r="J9" s="8">
        <f>IFERROR(VLOOKUP($A9,Data!$1:$1048576,15,FALSE),)</f>
        <v>2.2000000000000002</v>
      </c>
      <c r="K9" s="8">
        <f>IFERROR(VLOOKUP($A9,Data!$1:$1048576,16,FALSE),)</f>
        <v>5.68</v>
      </c>
      <c r="L9" s="8">
        <f>IFERROR(VLOOKUP($A9,Data!$1:$1048576,17,FALSE),)</f>
        <v>1.7899999999999991</v>
      </c>
      <c r="M9" s="8">
        <f>IFERROR(VLOOKUP($A9,Data!$1:$1048576,18,FALSE),)</f>
        <v>2.1400000000000006</v>
      </c>
      <c r="N9" s="8">
        <f>IFERROR(VLOOKUP($A9,Data!$1:$1048576,19,FALSE),)</f>
        <v>1.2300000000000004</v>
      </c>
      <c r="O9" s="8">
        <f>IFERROR(VLOOKUP($A9,Data!$1:$1048576,20,FALSE),)</f>
        <v>0</v>
      </c>
      <c r="P9" s="8">
        <f>IFERROR(VLOOKUP($A9,Data!$1:$1048576,21,FALSE),)</f>
        <v>0</v>
      </c>
      <c r="Q9" s="8">
        <f>IFERROR(VLOOKUP($A9,Data!$1:$1048576,22,FALSE),)</f>
        <v>0</v>
      </c>
      <c r="R9" s="8">
        <f>IFERROR(VLOOKUP($A9,Data!$1:$1048576,23,FALSE),)</f>
        <v>0</v>
      </c>
      <c r="S9" s="8">
        <f>IFERROR(VLOOKUP($A9,Data!$1:$1048576,24,FALSE),)</f>
        <v>0</v>
      </c>
      <c r="T9" s="8">
        <f>IFERROR(VLOOKUP($A9,Data!$1:$1048576,25,FALSE),)</f>
        <v>0</v>
      </c>
      <c r="U9" s="8">
        <f>IFERROR(VLOOKUP($A9,Data!$1:$1048576,26,FALSE),)</f>
        <v>0</v>
      </c>
      <c r="V9" s="8">
        <f>IFERROR(VLOOKUP($A9,Data!$1:$1048576,27,FALSE),)</f>
        <v>0</v>
      </c>
      <c r="W9" s="8">
        <f>IFERROR(VLOOKUP($A9,Data!$1:$1048576,28,FALSE),)</f>
        <v>0.98000000000000043</v>
      </c>
      <c r="X9" s="8">
        <f>IFERROR(VLOOKUP($A9,Data!$1:$1048576,29,FALSE),)</f>
        <v>0</v>
      </c>
      <c r="Y9" s="8">
        <f>IFERROR(VLOOKUP($A9,Data!$1:$1048576,30,FALSE),)</f>
        <v>0</v>
      </c>
      <c r="Z9" s="8">
        <f>IFERROR(VLOOKUP($A9,Data!$1:$1048576,31,FALSE),)</f>
        <v>0</v>
      </c>
      <c r="AA9" s="8">
        <f>IFERROR(VLOOKUP($A9,Data!$1:$1048576,32,FALSE),)</f>
        <v>0</v>
      </c>
      <c r="AB9" s="8">
        <f>IFERROR(VLOOKUP($A9,Data!$1:$1048576,33,FALSE),)</f>
        <v>0</v>
      </c>
    </row>
    <row r="10" spans="1:28" x14ac:dyDescent="0.2">
      <c r="A10" s="8" t="str">
        <f>Data!A521</f>
        <v>E-10</v>
      </c>
      <c r="B10" s="9">
        <f>IFERROR(VLOOKUP($A10,Data!$1:$1048576,34,FALSE),)</f>
        <v>22.46</v>
      </c>
      <c r="C10" s="9" t="str">
        <f>IFERROR(VLOOKUP($A10,Data!$1:$1048576,2,FALSE),)</f>
        <v>Hamer</v>
      </c>
      <c r="D10" s="9" t="str">
        <f>IFERROR(VLOOKUP($A10,Data!$1:$1048576,3,FALSE),)</f>
        <v>51</v>
      </c>
      <c r="E10" s="9" t="str">
        <f>IFERROR(VLOOKUP($A10,Data!$1:$1048576,4,FALSE),)</f>
        <v>Sam</v>
      </c>
      <c r="F10" s="9" t="str">
        <f>IFERROR(VLOOKUP($A10,Data!$1:$1048576,6,FALSE),)</f>
        <v>Winter Grain</v>
      </c>
      <c r="G10" s="9" t="str">
        <f>IFERROR(VLOOKUP($A10,Data!$1:$1048576,7,FALSE),)</f>
        <v>Soft White Winter</v>
      </c>
      <c r="H10" s="8" t="str">
        <f>IFERROR(VLOOKUP($A10,Data!$1:$1048576,13,FALSE),)</f>
        <v/>
      </c>
      <c r="I10" s="8">
        <f>IFERROR(VLOOKUP($A10,Data!$1:$1048576,14,FALSE),)</f>
        <v>2.31</v>
      </c>
      <c r="J10" s="8">
        <f>IFERROR(VLOOKUP($A10,Data!$1:$1048576,15,FALSE),)</f>
        <v>2.1</v>
      </c>
      <c r="K10" s="8">
        <f>IFERROR(VLOOKUP($A10,Data!$1:$1048576,16,FALSE),)</f>
        <v>5.59</v>
      </c>
      <c r="L10" s="8">
        <f>IFERROR(VLOOKUP($A10,Data!$1:$1048576,17,FALSE),)</f>
        <v>1.6900000000000013</v>
      </c>
      <c r="M10" s="8">
        <f>IFERROR(VLOOKUP($A10,Data!$1:$1048576,18,FALSE),)</f>
        <v>2.0399999999999991</v>
      </c>
      <c r="N10" s="8">
        <f>IFERROR(VLOOKUP($A10,Data!$1:$1048576,19,FALSE),)</f>
        <v>1.129999999999999</v>
      </c>
      <c r="O10" s="8">
        <f>IFERROR(VLOOKUP($A10,Data!$1:$1048576,20,FALSE),)</f>
        <v>0</v>
      </c>
      <c r="P10" s="8">
        <f>IFERROR(VLOOKUP($A10,Data!$1:$1048576,21,FALSE),)</f>
        <v>0</v>
      </c>
      <c r="Q10" s="8">
        <f>IFERROR(VLOOKUP($A10,Data!$1:$1048576,22,FALSE),)</f>
        <v>0</v>
      </c>
      <c r="R10" s="8">
        <f>IFERROR(VLOOKUP($A10,Data!$1:$1048576,23,FALSE),)</f>
        <v>0</v>
      </c>
      <c r="S10" s="8">
        <f>IFERROR(VLOOKUP($A10,Data!$1:$1048576,24,FALSE),)</f>
        <v>0</v>
      </c>
      <c r="T10" s="8">
        <f>IFERROR(VLOOKUP($A10,Data!$1:$1048576,25,FALSE),)</f>
        <v>0</v>
      </c>
      <c r="U10" s="8">
        <f>IFERROR(VLOOKUP($A10,Data!$1:$1048576,26,FALSE),)</f>
        <v>0</v>
      </c>
      <c r="V10" s="8">
        <f>IFERROR(VLOOKUP($A10,Data!$1:$1048576,27,FALSE),)</f>
        <v>0</v>
      </c>
      <c r="W10" s="8">
        <f>IFERROR(VLOOKUP($A10,Data!$1:$1048576,28,FALSE),)</f>
        <v>0.92000000000000171</v>
      </c>
      <c r="X10" s="8">
        <f>IFERROR(VLOOKUP($A10,Data!$1:$1048576,29,FALSE),)</f>
        <v>0</v>
      </c>
      <c r="Y10" s="8">
        <f>IFERROR(VLOOKUP($A10,Data!$1:$1048576,30,FALSE),)</f>
        <v>0</v>
      </c>
      <c r="Z10" s="8">
        <f>IFERROR(VLOOKUP($A10,Data!$1:$1048576,31,FALSE),)</f>
        <v>0</v>
      </c>
      <c r="AA10" s="8">
        <f>IFERROR(VLOOKUP($A10,Data!$1:$1048576,32,FALSE),)</f>
        <v>0</v>
      </c>
      <c r="AB10" s="8">
        <f>IFERROR(VLOOKUP($A10,Data!$1:$1048576,33,FALSE),)</f>
        <v>0</v>
      </c>
    </row>
    <row r="11" spans="1:28" x14ac:dyDescent="0.2">
      <c r="A11" s="8" t="str">
        <f>Data!A522</f>
        <v>E-12</v>
      </c>
      <c r="B11" s="9">
        <f>IFERROR(VLOOKUP($A11,Data!$1:$1048576,34,FALSE),)</f>
        <v>22.31</v>
      </c>
      <c r="C11" s="9" t="str">
        <f>IFERROR(VLOOKUP($A11,Data!$1:$1048576,2,FALSE),)</f>
        <v>Hamer</v>
      </c>
      <c r="D11" s="9" t="str">
        <f>IFERROR(VLOOKUP($A11,Data!$1:$1048576,3,FALSE),)</f>
        <v>51</v>
      </c>
      <c r="E11" s="9" t="str">
        <f>IFERROR(VLOOKUP($A11,Data!$1:$1048576,4,FALSE),)</f>
        <v>Sam</v>
      </c>
      <c r="F11" s="9" t="str">
        <f>IFERROR(VLOOKUP($A11,Data!$1:$1048576,6,FALSE),)</f>
        <v>Winter Grain</v>
      </c>
      <c r="G11" s="9" t="str">
        <f>IFERROR(VLOOKUP($A11,Data!$1:$1048576,7,FALSE),)</f>
        <v>Soft White Winter</v>
      </c>
      <c r="H11" s="8" t="str">
        <f>IFERROR(VLOOKUP($A11,Data!$1:$1048576,13,FALSE),)</f>
        <v/>
      </c>
      <c r="I11" s="8">
        <f>IFERROR(VLOOKUP($A11,Data!$1:$1048576,14,FALSE),)</f>
        <v>2.27</v>
      </c>
      <c r="J11" s="8">
        <f>IFERROR(VLOOKUP($A11,Data!$1:$1048576,15,FALSE),)</f>
        <v>2.14</v>
      </c>
      <c r="K11" s="8">
        <f>IFERROR(VLOOKUP($A11,Data!$1:$1048576,16,FALSE),)</f>
        <v>5.25</v>
      </c>
      <c r="L11" s="8">
        <f>IFERROR(VLOOKUP($A11,Data!$1:$1048576,17,FALSE),)</f>
        <v>1.8599999999999994</v>
      </c>
      <c r="M11" s="8">
        <f>IFERROR(VLOOKUP($A11,Data!$1:$1048576,18,FALSE),)</f>
        <v>2.1099999999999994</v>
      </c>
      <c r="N11" s="8">
        <f>IFERROR(VLOOKUP($A11,Data!$1:$1048576,19,FALSE),)</f>
        <v>1.3500000000000014</v>
      </c>
      <c r="O11" s="8">
        <f>IFERROR(VLOOKUP($A11,Data!$1:$1048576,20,FALSE),)</f>
        <v>0</v>
      </c>
      <c r="P11" s="8">
        <f>IFERROR(VLOOKUP($A11,Data!$1:$1048576,21,FALSE),)</f>
        <v>0</v>
      </c>
      <c r="Q11" s="8">
        <f>IFERROR(VLOOKUP($A11,Data!$1:$1048576,22,FALSE),)</f>
        <v>0</v>
      </c>
      <c r="R11" s="8">
        <f>IFERROR(VLOOKUP($A11,Data!$1:$1048576,23,FALSE),)</f>
        <v>0</v>
      </c>
      <c r="S11" s="8">
        <f>IFERROR(VLOOKUP($A11,Data!$1:$1048576,24,FALSE),)</f>
        <v>0</v>
      </c>
      <c r="T11" s="8">
        <f>IFERROR(VLOOKUP($A11,Data!$1:$1048576,25,FALSE),)</f>
        <v>0</v>
      </c>
      <c r="U11" s="8">
        <f>IFERROR(VLOOKUP($A11,Data!$1:$1048576,26,FALSE),)</f>
        <v>0</v>
      </c>
      <c r="V11" s="8">
        <f>IFERROR(VLOOKUP($A11,Data!$1:$1048576,27,FALSE),)</f>
        <v>0</v>
      </c>
      <c r="W11" s="8">
        <f>IFERROR(VLOOKUP($A11,Data!$1:$1048576,28,FALSE),)</f>
        <v>0.73999999999999844</v>
      </c>
      <c r="X11" s="8">
        <f>IFERROR(VLOOKUP($A11,Data!$1:$1048576,29,FALSE),)</f>
        <v>0</v>
      </c>
      <c r="Y11" s="8">
        <f>IFERROR(VLOOKUP($A11,Data!$1:$1048576,30,FALSE),)</f>
        <v>0</v>
      </c>
      <c r="Z11" s="8">
        <f>IFERROR(VLOOKUP($A11,Data!$1:$1048576,31,FALSE),)</f>
        <v>0</v>
      </c>
      <c r="AA11" s="8">
        <f>IFERROR(VLOOKUP($A11,Data!$1:$1048576,32,FALSE),)</f>
        <v>0</v>
      </c>
      <c r="AB11" s="8">
        <f>IFERROR(VLOOKUP($A11,Data!$1:$1048576,33,FALSE),)</f>
        <v>0</v>
      </c>
    </row>
    <row r="12" spans="1:28" x14ac:dyDescent="0.2">
      <c r="A12" s="8" t="str">
        <f>Data!A523</f>
        <v>E-14</v>
      </c>
      <c r="B12" s="9">
        <f>IFERROR(VLOOKUP($A12,Data!$1:$1048576,34,FALSE),)</f>
        <v>24.11</v>
      </c>
      <c r="C12" s="9" t="str">
        <f>IFERROR(VLOOKUP($A12,Data!$1:$1048576,2,FALSE),)</f>
        <v>Hamer</v>
      </c>
      <c r="D12" s="9" t="str">
        <f>IFERROR(VLOOKUP($A12,Data!$1:$1048576,3,FALSE),)</f>
        <v>51</v>
      </c>
      <c r="E12" s="9" t="str">
        <f>IFERROR(VLOOKUP($A12,Data!$1:$1048576,4,FALSE),)</f>
        <v>Sam</v>
      </c>
      <c r="F12" s="9" t="str">
        <f>IFERROR(VLOOKUP($A12,Data!$1:$1048576,6,FALSE),)</f>
        <v>Winter Grain</v>
      </c>
      <c r="G12" s="9" t="str">
        <f>IFERROR(VLOOKUP($A12,Data!$1:$1048576,7,FALSE),)</f>
        <v>Soft White Winter</v>
      </c>
      <c r="H12" s="8" t="str">
        <f>IFERROR(VLOOKUP($A12,Data!$1:$1048576,13,FALSE),)</f>
        <v/>
      </c>
      <c r="I12" s="8">
        <f>IFERROR(VLOOKUP($A12,Data!$1:$1048576,14,FALSE),)</f>
        <v>2.48</v>
      </c>
      <c r="J12" s="8">
        <f>IFERROR(VLOOKUP($A12,Data!$1:$1048576,15,FALSE),)</f>
        <v>2.27</v>
      </c>
      <c r="K12" s="8">
        <f>IFERROR(VLOOKUP($A12,Data!$1:$1048576,16,FALSE),)</f>
        <v>5.7900000000000009</v>
      </c>
      <c r="L12" s="8">
        <f>IFERROR(VLOOKUP($A12,Data!$1:$1048576,17,FALSE),)</f>
        <v>1.8999999999999986</v>
      </c>
      <c r="M12" s="8">
        <f>IFERROR(VLOOKUP($A12,Data!$1:$1048576,18,FALSE),)</f>
        <v>2.1799999999999997</v>
      </c>
      <c r="N12" s="8">
        <f>IFERROR(VLOOKUP($A12,Data!$1:$1048576,19,FALSE),)</f>
        <v>1.2200000000000024</v>
      </c>
      <c r="O12" s="8">
        <f>IFERROR(VLOOKUP($A12,Data!$1:$1048576,20,FALSE),)</f>
        <v>0</v>
      </c>
      <c r="P12" s="8">
        <f>IFERROR(VLOOKUP($A12,Data!$1:$1048576,21,FALSE),)</f>
        <v>0</v>
      </c>
      <c r="Q12" s="8">
        <f>IFERROR(VLOOKUP($A12,Data!$1:$1048576,22,FALSE),)</f>
        <v>0</v>
      </c>
      <c r="R12" s="8">
        <f>IFERROR(VLOOKUP($A12,Data!$1:$1048576,23,FALSE),)</f>
        <v>0</v>
      </c>
      <c r="S12" s="8">
        <f>IFERROR(VLOOKUP($A12,Data!$1:$1048576,24,FALSE),)</f>
        <v>0</v>
      </c>
      <c r="T12" s="8">
        <f>IFERROR(VLOOKUP($A12,Data!$1:$1048576,25,FALSE),)</f>
        <v>0</v>
      </c>
      <c r="U12" s="8">
        <f>IFERROR(VLOOKUP($A12,Data!$1:$1048576,26,FALSE),)</f>
        <v>0</v>
      </c>
      <c r="V12" s="8">
        <f>IFERROR(VLOOKUP($A12,Data!$1:$1048576,27,FALSE),)</f>
        <v>0</v>
      </c>
      <c r="W12" s="8">
        <f>IFERROR(VLOOKUP($A12,Data!$1:$1048576,28,FALSE),)</f>
        <v>0.98999999999999844</v>
      </c>
      <c r="X12" s="8">
        <f>IFERROR(VLOOKUP($A12,Data!$1:$1048576,29,FALSE),)</f>
        <v>0</v>
      </c>
      <c r="Y12" s="8">
        <f>IFERROR(VLOOKUP($A12,Data!$1:$1048576,30,FALSE),)</f>
        <v>0</v>
      </c>
      <c r="Z12" s="8">
        <f>IFERROR(VLOOKUP($A12,Data!$1:$1048576,31,FALSE),)</f>
        <v>0</v>
      </c>
      <c r="AA12" s="8">
        <f>IFERROR(VLOOKUP($A12,Data!$1:$1048576,32,FALSE),)</f>
        <v>0</v>
      </c>
      <c r="AB12" s="8">
        <f>IFERROR(VLOOKUP($A12,Data!$1:$1048576,33,FALSE),)</f>
        <v>0</v>
      </c>
    </row>
    <row r="13" spans="1:28" x14ac:dyDescent="0.2">
      <c r="A13" s="8" t="str">
        <f>Data!A524</f>
        <v>E-14B</v>
      </c>
      <c r="B13" s="9">
        <f>IFERROR(VLOOKUP($A13,Data!$1:$1048576,34,FALSE),)</f>
        <v>21.46</v>
      </c>
      <c r="C13" s="9" t="str">
        <f>IFERROR(VLOOKUP($A13,Data!$1:$1048576,2,FALSE),)</f>
        <v>Hamer</v>
      </c>
      <c r="D13" s="9" t="str">
        <f>IFERROR(VLOOKUP($A13,Data!$1:$1048576,3,FALSE),)</f>
        <v>51</v>
      </c>
      <c r="E13" s="9" t="str">
        <f>IFERROR(VLOOKUP($A13,Data!$1:$1048576,4,FALSE),)</f>
        <v>Sam</v>
      </c>
      <c r="F13" s="9" t="str">
        <f>IFERROR(VLOOKUP($A13,Data!$1:$1048576,6,FALSE),)</f>
        <v>Winter Grain</v>
      </c>
      <c r="G13" s="9" t="str">
        <f>IFERROR(VLOOKUP($A13,Data!$1:$1048576,7,FALSE),)</f>
        <v>Soft White Winter</v>
      </c>
      <c r="H13" s="8" t="str">
        <f>IFERROR(VLOOKUP($A13,Data!$1:$1048576,13,FALSE),)</f>
        <v/>
      </c>
      <c r="I13" s="8">
        <f>IFERROR(VLOOKUP($A13,Data!$1:$1048576,14,FALSE),)</f>
        <v>1.33</v>
      </c>
      <c r="J13" s="8">
        <f>IFERROR(VLOOKUP($A13,Data!$1:$1048576,15,FALSE),)</f>
        <v>1.76</v>
      </c>
      <c r="K13" s="8">
        <f>IFERROR(VLOOKUP($A13,Data!$1:$1048576,16,FALSE),)</f>
        <v>4.2299999999999995</v>
      </c>
      <c r="L13" s="8">
        <f>IFERROR(VLOOKUP($A13,Data!$1:$1048576,17,FALSE),)</f>
        <v>2.0199999999999996</v>
      </c>
      <c r="M13" s="8">
        <f>IFERROR(VLOOKUP($A13,Data!$1:$1048576,18,FALSE),)</f>
        <v>2.120000000000001</v>
      </c>
      <c r="N13" s="8">
        <f>IFERROR(VLOOKUP($A13,Data!$1:$1048576,19,FALSE),)</f>
        <v>2.0600000000000005</v>
      </c>
      <c r="O13" s="8">
        <f>IFERROR(VLOOKUP($A13,Data!$1:$1048576,20,FALSE),)</f>
        <v>1.6999999999999993</v>
      </c>
      <c r="P13" s="8">
        <f>IFERROR(VLOOKUP($A13,Data!$1:$1048576,21,FALSE),)</f>
        <v>1.5</v>
      </c>
      <c r="Q13" s="8">
        <f>IFERROR(VLOOKUP($A13,Data!$1:$1048576,22,FALSE),)</f>
        <v>1.3000000000000007</v>
      </c>
      <c r="R13" s="8">
        <f>IFERROR(VLOOKUP($A13,Data!$1:$1048576,23,FALSE),)</f>
        <v>0</v>
      </c>
      <c r="S13" s="8">
        <f>IFERROR(VLOOKUP($A13,Data!$1:$1048576,24,FALSE),)</f>
        <v>0.71999999999999886</v>
      </c>
      <c r="T13" s="8">
        <f>IFERROR(VLOOKUP($A13,Data!$1:$1048576,25,FALSE),)</f>
        <v>0.30999999999999872</v>
      </c>
      <c r="U13" s="8">
        <f>IFERROR(VLOOKUP($A13,Data!$1:$1048576,26,FALSE),)</f>
        <v>0.16000000000000014</v>
      </c>
      <c r="V13" s="8">
        <f>IFERROR(VLOOKUP($A13,Data!$1:$1048576,27,FALSE),)</f>
        <v>0.15000000000000213</v>
      </c>
      <c r="W13" s="8">
        <f>IFERROR(VLOOKUP($A13,Data!$1:$1048576,28,FALSE),)</f>
        <v>0.57999999999999829</v>
      </c>
      <c r="X13" s="8">
        <f>IFERROR(VLOOKUP($A13,Data!$1:$1048576,29,FALSE),)</f>
        <v>0.49000000000000199</v>
      </c>
      <c r="Y13" s="8">
        <f>IFERROR(VLOOKUP($A13,Data!$1:$1048576,30,FALSE),)</f>
        <v>0</v>
      </c>
      <c r="Z13" s="8">
        <f>IFERROR(VLOOKUP($A13,Data!$1:$1048576,31,FALSE),)</f>
        <v>0</v>
      </c>
      <c r="AA13" s="8">
        <f>IFERROR(VLOOKUP($A13,Data!$1:$1048576,32,FALSE),)</f>
        <v>0</v>
      </c>
      <c r="AB13" s="8">
        <f>IFERROR(VLOOKUP($A13,Data!$1:$1048576,33,FALSE),)</f>
        <v>0</v>
      </c>
    </row>
    <row r="14" spans="1:28" x14ac:dyDescent="0.2">
      <c r="A14" s="10"/>
    </row>
    <row r="17" spans="21:21" x14ac:dyDescent="0.2">
      <c r="U17" s="1"/>
    </row>
    <row r="18" spans="21:21" x14ac:dyDescent="0.2">
      <c r="U18" s="23"/>
    </row>
    <row r="19" spans="21:21" x14ac:dyDescent="0.2">
      <c r="U19" s="23"/>
    </row>
  </sheetData>
  <pageMargins left="0.7" right="0.7" top="0.75" bottom="0.75" header="0.3" footer="0.3"/>
  <pageSetup scale="73" orientation="landscape" r:id="rId1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C0022-8DA6-4CC3-87C4-3E3C786FEC86}">
  <sheetPr>
    <tabColor rgb="FF60D0E6"/>
    <pageSetUpPr fitToPage="1"/>
  </sheetPr>
  <dimension ref="A1:AB19"/>
  <sheetViews>
    <sheetView workbookViewId="0">
      <selection activeCell="Q13" sqref="Q13:Q14"/>
    </sheetView>
  </sheetViews>
  <sheetFormatPr defaultColWidth="9.14453125" defaultRowHeight="15" x14ac:dyDescent="0.2"/>
  <cols>
    <col min="1" max="5" width="8.47265625" customWidth="1"/>
    <col min="6" max="6" width="11.703125" bestFit="1" customWidth="1"/>
    <col min="7" max="7" width="16.6796875" bestFit="1" customWidth="1"/>
    <col min="8" max="8" width="12.23828125" hidden="1" customWidth="1"/>
    <col min="9" max="9" width="10.22265625" hidden="1" customWidth="1"/>
    <col min="10" max="10" width="9.68359375" hidden="1" customWidth="1"/>
    <col min="11" max="11" width="8.7421875" hidden="1" customWidth="1"/>
    <col min="12" max="12" width="8.875" hidden="1" customWidth="1"/>
    <col min="13" max="13" width="9.4140625" hidden="1" customWidth="1"/>
    <col min="14" max="14" width="9.953125" hidden="1" customWidth="1"/>
    <col min="15" max="15" width="9.953125" bestFit="1" customWidth="1"/>
    <col min="16" max="16" width="8.47265625" bestFit="1" customWidth="1"/>
    <col min="17" max="17" width="9.4140625" bestFit="1" customWidth="1"/>
    <col min="18" max="19" width="9.4140625" hidden="1" customWidth="1"/>
    <col min="20" max="21" width="8.47265625" hidden="1" customWidth="1"/>
    <col min="22" max="25" width="9.4140625" hidden="1" customWidth="1"/>
    <col min="26" max="28" width="10.4921875" hidden="1" customWidth="1"/>
    <col min="29" max="29" width="9.14453125" customWidth="1"/>
  </cols>
  <sheetData>
    <row r="1" spans="1:28" ht="19.5" thickBot="1" x14ac:dyDescent="0.3">
      <c r="A1" s="7" t="str">
        <f>E4</f>
        <v>Sam</v>
      </c>
      <c r="B1" s="6"/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0.35499999999999998</v>
      </c>
      <c r="C3" s="12"/>
      <c r="D3" s="14"/>
      <c r="E3" s="12"/>
      <c r="F3" s="12"/>
      <c r="G3" s="12"/>
      <c r="H3" s="11">
        <f>'Rain Totals'!H8</f>
        <v>0.08</v>
      </c>
      <c r="I3" s="11">
        <f>'Rain Totals'!I8</f>
        <v>0</v>
      </c>
      <c r="J3" s="11">
        <f>'Rain Totals'!J8</f>
        <v>7.0000000000000007E-2</v>
      </c>
      <c r="K3" s="11">
        <f>'Rain Totals'!K8</f>
        <v>0.16999999999999998</v>
      </c>
      <c r="L3" s="11">
        <f>'Rain Totals'!L8</f>
        <v>3.5000000000000003E-2</v>
      </c>
      <c r="M3" s="11">
        <f>'Rain Totals'!M8</f>
        <v>0</v>
      </c>
      <c r="N3" s="11">
        <f>'Rain Totals'!N8</f>
        <v>0</v>
      </c>
      <c r="O3" s="11">
        <f>'Rain Totals'!O8</f>
        <v>0</v>
      </c>
      <c r="P3" s="11">
        <f>'Rain Totals'!P8</f>
        <v>0</v>
      </c>
      <c r="Q3" s="11">
        <f>'Rain Totals'!Q8</f>
        <v>0</v>
      </c>
      <c r="R3" s="11">
        <f>'Rain Totals'!R8</f>
        <v>0</v>
      </c>
      <c r="S3" s="11">
        <f>'Rain Totals'!S8</f>
        <v>0</v>
      </c>
      <c r="T3" s="11">
        <f>'Rain Totals'!T8</f>
        <v>0</v>
      </c>
      <c r="U3" s="11">
        <f>'Rain Totals'!U8</f>
        <v>0</v>
      </c>
      <c r="V3" s="11">
        <f>'Rain Totals'!V8</f>
        <v>0</v>
      </c>
      <c r="W3" s="11">
        <f>'Rain Totals'!W8</f>
        <v>0</v>
      </c>
      <c r="X3" s="11">
        <f>'Rain Totals'!X8</f>
        <v>0</v>
      </c>
      <c r="Y3" s="11">
        <f>'Rain Totals'!Y8</f>
        <v>0</v>
      </c>
      <c r="Z3" s="11">
        <f>'Rain Totals'!Z8</f>
        <v>0</v>
      </c>
      <c r="AA3" s="11">
        <f>'Rain Totals'!AA8</f>
        <v>0</v>
      </c>
      <c r="AB3" s="11">
        <f>'Rain Totals'!AB8</f>
        <v>0</v>
      </c>
    </row>
    <row r="4" spans="1:28" x14ac:dyDescent="0.2">
      <c r="A4" s="8" t="str">
        <f>Data!A526</f>
        <v>.ET 52</v>
      </c>
      <c r="B4" s="9">
        <f>IFERROR(VLOOKUP($A4,Data!$1:$1048576,34,FALSE),)</f>
        <v>31.019999999999996</v>
      </c>
      <c r="C4" s="9" t="str">
        <f>IFERROR(VLOOKUP($A4,Data!$1:$1048576,2,FALSE),)</f>
        <v>Hamer</v>
      </c>
      <c r="D4" s="9" t="str">
        <f>IFERROR(VLOOKUP($A4,Data!$1:$1048576,3,FALSE),)</f>
        <v>52</v>
      </c>
      <c r="E4" s="9" t="str">
        <f>IFERROR(VLOOKUP($A4,Data!$1:$1048576,4,FALSE),)</f>
        <v>Sam</v>
      </c>
      <c r="F4" s="9" t="str">
        <f>IFERROR(VLOOKUP($A4,Data!$1:$1048576,6,FALSE),)</f>
        <v>Winter Grain</v>
      </c>
      <c r="G4" s="9" t="str">
        <f>IFERROR(VLOOKUP($A4,Data!$1:$1048576,7,FALSE),)</f>
        <v>Soft White Winter</v>
      </c>
      <c r="H4" s="8">
        <f>IFERROR(VLOOKUP($A4,Data!$1:$1048576,13,FALSE),)</f>
        <v>2.2699999999999978</v>
      </c>
      <c r="I4" s="8">
        <f>IFERROR(VLOOKUP($A4,Data!$1:$1048576,14,FALSE),)</f>
        <v>2.8599999999999994</v>
      </c>
      <c r="J4" s="8">
        <f>IFERROR(VLOOKUP($A4,Data!$1:$1048576,15,FALSE),)</f>
        <v>2.9800000000000004</v>
      </c>
      <c r="K4" s="8">
        <f>IFERROR(VLOOKUP($A4,Data!$1:$1048576,16,FALSE),)</f>
        <v>2.5999999999999979</v>
      </c>
      <c r="L4" s="8">
        <f>IFERROR(VLOOKUP($A4,Data!$1:$1048576,17,FALSE),)</f>
        <v>2.4399999999999977</v>
      </c>
      <c r="M4" s="8">
        <f>IFERROR(VLOOKUP($A4,Data!$1:$1048576,18,FALSE),)</f>
        <v>2.7800000000000047</v>
      </c>
      <c r="N4" s="8">
        <f>IFERROR(VLOOKUP($A4,Data!$1:$1048576,19,FALSE),)</f>
        <v>1.5</v>
      </c>
      <c r="O4" s="8">
        <f>IFERROR(VLOOKUP($A4,Data!$1:$1048576,20,FALSE),)</f>
        <v>2.1999999999999957</v>
      </c>
      <c r="P4" s="8">
        <f>IFERROR(VLOOKUP($A4,Data!$1:$1048576,21,FALSE),)</f>
        <v>1.4000000000000021</v>
      </c>
      <c r="Q4" s="8">
        <f>IFERROR(VLOOKUP($A4,Data!$1:$1048576,22,FALSE),)</f>
        <v>0.5</v>
      </c>
      <c r="R4" s="8">
        <f>IFERROR(VLOOKUP($A4,Data!$1:$1048576,23,FALSE),)</f>
        <v>0</v>
      </c>
      <c r="S4" s="8">
        <f>IFERROR(VLOOKUP($A4,Data!$1:$1048576,24,FALSE),)</f>
        <v>0</v>
      </c>
      <c r="T4" s="8">
        <f>IFERROR(VLOOKUP($A4,Data!$1:$1048576,25,FALSE),)</f>
        <v>0</v>
      </c>
      <c r="U4" s="8">
        <f>IFERROR(VLOOKUP($A4,Data!$1:$1048576,26,FALSE),)</f>
        <v>0</v>
      </c>
      <c r="V4" s="8">
        <f>IFERROR(VLOOKUP($A4,Data!$1:$1048576,27,FALSE),)</f>
        <v>0</v>
      </c>
      <c r="W4" s="8">
        <f>IFERROR(VLOOKUP($A4,Data!$1:$1048576,28,FALSE),)</f>
        <v>0</v>
      </c>
      <c r="X4" s="8">
        <f>IFERROR(VLOOKUP($A4,Data!$1:$1048576,29,FALSE),)</f>
        <v>0</v>
      </c>
      <c r="Y4" s="8">
        <f>IFERROR(VLOOKUP($A4,Data!$1:$1048576,30,FALSE),)</f>
        <v>0</v>
      </c>
      <c r="Z4" s="8">
        <f>IFERROR(VLOOKUP($A4,Data!$1:$1048576,31,FALSE),)</f>
        <v>0</v>
      </c>
      <c r="AA4" s="8">
        <f>IFERROR(VLOOKUP($A4,Data!$1:$1048576,32,FALSE),)</f>
        <v>0</v>
      </c>
      <c r="AB4" s="8">
        <f>IFERROR(VLOOKUP($A4,Data!$1:$1048576,33,FALSE),)</f>
        <v>0</v>
      </c>
    </row>
    <row r="5" spans="1:28" x14ac:dyDescent="0.2">
      <c r="A5" s="8" t="str">
        <f>Data!A527</f>
        <v>E-27</v>
      </c>
      <c r="B5" s="9">
        <f>IFERROR(VLOOKUP($A5,Data!$1:$1048576,34,FALSE),)</f>
        <v>22.67</v>
      </c>
      <c r="C5" s="9" t="str">
        <f>IFERROR(VLOOKUP($A5,Data!$1:$1048576,2,FALSE),)</f>
        <v>Hamer</v>
      </c>
      <c r="D5" s="9" t="str">
        <f>IFERROR(VLOOKUP($A5,Data!$1:$1048576,3,FALSE),)</f>
        <v>52</v>
      </c>
      <c r="E5" s="9" t="str">
        <f>IFERROR(VLOOKUP($A5,Data!$1:$1048576,4,FALSE),)</f>
        <v>Sam</v>
      </c>
      <c r="F5" s="9" t="str">
        <f>IFERROR(VLOOKUP($A5,Data!$1:$1048576,6,FALSE),)</f>
        <v>Winter Grain</v>
      </c>
      <c r="G5" s="9" t="str">
        <f>IFERROR(VLOOKUP($A5,Data!$1:$1048576,7,FALSE),)</f>
        <v>Soft White Winter</v>
      </c>
      <c r="H5" s="8" t="str">
        <f>IFERROR(VLOOKUP($A5,Data!$1:$1048576,13,FALSE),)</f>
        <v/>
      </c>
      <c r="I5" s="8">
        <f>IFERROR(VLOOKUP($A5,Data!$1:$1048576,14,FALSE),)</f>
        <v>2.35</v>
      </c>
      <c r="J5" s="8">
        <f>IFERROR(VLOOKUP($A5,Data!$1:$1048576,15,FALSE),)</f>
        <v>2.2599999999999998</v>
      </c>
      <c r="K5" s="8">
        <f>IFERROR(VLOOKUP($A5,Data!$1:$1048576,16,FALSE),)</f>
        <v>5.32</v>
      </c>
      <c r="L5" s="8">
        <f>IFERROR(VLOOKUP($A5,Data!$1:$1048576,17,FALSE),)</f>
        <v>1.9499999999999993</v>
      </c>
      <c r="M5" s="8">
        <f>IFERROR(VLOOKUP($A5,Data!$1:$1048576,18,FALSE),)</f>
        <v>2.0700000000000003</v>
      </c>
      <c r="N5" s="8">
        <f>IFERROR(VLOOKUP($A5,Data!$1:$1048576,19,FALSE),)</f>
        <v>0.35999999999999943</v>
      </c>
      <c r="O5" s="8">
        <f>IFERROR(VLOOKUP($A5,Data!$1:$1048576,20,FALSE),)</f>
        <v>0</v>
      </c>
      <c r="P5" s="8">
        <f>IFERROR(VLOOKUP($A5,Data!$1:$1048576,21,FALSE),)</f>
        <v>0</v>
      </c>
      <c r="Q5" s="8">
        <f>IFERROR(VLOOKUP($A5,Data!$1:$1048576,22,FALSE),)</f>
        <v>0</v>
      </c>
      <c r="R5" s="8">
        <f>IFERROR(VLOOKUP($A5,Data!$1:$1048576,23,FALSE),)</f>
        <v>0</v>
      </c>
      <c r="S5" s="8">
        <f>IFERROR(VLOOKUP($A5,Data!$1:$1048576,24,FALSE),)</f>
        <v>0</v>
      </c>
      <c r="T5" s="8">
        <f>IFERROR(VLOOKUP($A5,Data!$1:$1048576,25,FALSE),)</f>
        <v>0</v>
      </c>
      <c r="U5" s="8">
        <f>IFERROR(VLOOKUP($A5,Data!$1:$1048576,26,FALSE),)</f>
        <v>0</v>
      </c>
      <c r="V5" s="8">
        <f>IFERROR(VLOOKUP($A5,Data!$1:$1048576,27,FALSE),)</f>
        <v>0</v>
      </c>
      <c r="W5" s="8">
        <f>IFERROR(VLOOKUP($A5,Data!$1:$1048576,28,FALSE),)</f>
        <v>0.97000000000000242</v>
      </c>
      <c r="X5" s="8">
        <f>IFERROR(VLOOKUP($A5,Data!$1:$1048576,29,FALSE),)</f>
        <v>0</v>
      </c>
      <c r="Y5" s="8">
        <f>IFERROR(VLOOKUP($A5,Data!$1:$1048576,30,FALSE),)</f>
        <v>0</v>
      </c>
      <c r="Z5" s="8">
        <f>IFERROR(VLOOKUP($A5,Data!$1:$1048576,31,FALSE),)</f>
        <v>0</v>
      </c>
      <c r="AA5" s="8">
        <f>IFERROR(VLOOKUP($A5,Data!$1:$1048576,32,FALSE),)</f>
        <v>0</v>
      </c>
      <c r="AB5" s="8">
        <f>IFERROR(VLOOKUP($A5,Data!$1:$1048576,33,FALSE),)</f>
        <v>0</v>
      </c>
    </row>
    <row r="6" spans="1:28" x14ac:dyDescent="0.2">
      <c r="A6" s="8" t="str">
        <f>Data!A528</f>
        <v>E-30</v>
      </c>
      <c r="B6" s="9">
        <f>IFERROR(VLOOKUP($A6,Data!$1:$1048576,34,FALSE),)</f>
        <v>23.76</v>
      </c>
      <c r="C6" s="9" t="str">
        <f>IFERROR(VLOOKUP($A6,Data!$1:$1048576,2,FALSE),)</f>
        <v>Hamer</v>
      </c>
      <c r="D6" s="9" t="str">
        <f>IFERROR(VLOOKUP($A6,Data!$1:$1048576,3,FALSE),)</f>
        <v>52</v>
      </c>
      <c r="E6" s="9" t="str">
        <f>IFERROR(VLOOKUP($A6,Data!$1:$1048576,4,FALSE),)</f>
        <v>Sam</v>
      </c>
      <c r="F6" s="9" t="str">
        <f>IFERROR(VLOOKUP($A6,Data!$1:$1048576,6,FALSE),)</f>
        <v>Winter Grain</v>
      </c>
      <c r="G6" s="9" t="str">
        <f>IFERROR(VLOOKUP($A6,Data!$1:$1048576,7,FALSE),)</f>
        <v>Soft White Winter</v>
      </c>
      <c r="H6" s="8" t="str">
        <f>IFERROR(VLOOKUP($A6,Data!$1:$1048576,13,FALSE),)</f>
        <v/>
      </c>
      <c r="I6" s="8">
        <f>IFERROR(VLOOKUP($A6,Data!$1:$1048576,14,FALSE),)</f>
        <v>2.52</v>
      </c>
      <c r="J6" s="8">
        <f>IFERROR(VLOOKUP($A6,Data!$1:$1048576,15,FALSE),)</f>
        <v>2.36</v>
      </c>
      <c r="K6" s="8">
        <f>IFERROR(VLOOKUP($A6,Data!$1:$1048576,16,FALSE),)</f>
        <v>5.5600000000000005</v>
      </c>
      <c r="L6" s="8">
        <f>IFERROR(VLOOKUP($A6,Data!$1:$1048576,17,FALSE),)</f>
        <v>1.9499999999999993</v>
      </c>
      <c r="M6" s="8">
        <f>IFERROR(VLOOKUP($A6,Data!$1:$1048576,18,FALSE),)</f>
        <v>2.2300000000000004</v>
      </c>
      <c r="N6" s="8">
        <f>IFERROR(VLOOKUP($A6,Data!$1:$1048576,19,FALSE),)</f>
        <v>0.19999999999999929</v>
      </c>
      <c r="O6" s="8">
        <f>IFERROR(VLOOKUP($A6,Data!$1:$1048576,20,FALSE),)</f>
        <v>0.58999999999999986</v>
      </c>
      <c r="P6" s="8">
        <f>IFERROR(VLOOKUP($A6,Data!$1:$1048576,21,FALSE),)</f>
        <v>0</v>
      </c>
      <c r="Q6" s="8">
        <f>IFERROR(VLOOKUP($A6,Data!$1:$1048576,22,FALSE),)</f>
        <v>0</v>
      </c>
      <c r="R6" s="8">
        <f>IFERROR(VLOOKUP($A6,Data!$1:$1048576,23,FALSE),)</f>
        <v>0</v>
      </c>
      <c r="S6" s="8">
        <f>IFERROR(VLOOKUP($A6,Data!$1:$1048576,24,FALSE),)</f>
        <v>0</v>
      </c>
      <c r="T6" s="8">
        <f>IFERROR(VLOOKUP($A6,Data!$1:$1048576,25,FALSE),)</f>
        <v>0</v>
      </c>
      <c r="U6" s="8">
        <f>IFERROR(VLOOKUP($A6,Data!$1:$1048576,26,FALSE),)</f>
        <v>0</v>
      </c>
      <c r="V6" s="8">
        <f>IFERROR(VLOOKUP($A6,Data!$1:$1048576,27,FALSE),)</f>
        <v>0</v>
      </c>
      <c r="W6" s="8">
        <f>IFERROR(VLOOKUP($A6,Data!$1:$1048576,28,FALSE),)</f>
        <v>0.99000000000000199</v>
      </c>
      <c r="X6" s="8">
        <f>IFERROR(VLOOKUP($A6,Data!$1:$1048576,29,FALSE),)</f>
        <v>0</v>
      </c>
      <c r="Y6" s="8">
        <f>IFERROR(VLOOKUP($A6,Data!$1:$1048576,30,FALSE),)</f>
        <v>0</v>
      </c>
      <c r="Z6" s="8">
        <f>IFERROR(VLOOKUP($A6,Data!$1:$1048576,31,FALSE),)</f>
        <v>0</v>
      </c>
      <c r="AA6" s="8">
        <f>IFERROR(VLOOKUP($A6,Data!$1:$1048576,32,FALSE),)</f>
        <v>0</v>
      </c>
      <c r="AB6" s="8">
        <f>IFERROR(VLOOKUP($A6,Data!$1:$1048576,33,FALSE),)</f>
        <v>0</v>
      </c>
    </row>
    <row r="7" spans="1:28" x14ac:dyDescent="0.2">
      <c r="A7" s="8" t="str">
        <f>Data!A529</f>
        <v>E-31</v>
      </c>
      <c r="B7" s="9">
        <f>IFERROR(VLOOKUP($A7,Data!$1:$1048576,34,FALSE),)</f>
        <v>20.87</v>
      </c>
      <c r="C7" s="9" t="str">
        <f>IFERROR(VLOOKUP($A7,Data!$1:$1048576,2,FALSE),)</f>
        <v>Hamer</v>
      </c>
      <c r="D7" s="9" t="str">
        <f>IFERROR(VLOOKUP($A7,Data!$1:$1048576,3,FALSE),)</f>
        <v>52</v>
      </c>
      <c r="E7" s="9" t="str">
        <f>IFERROR(VLOOKUP($A7,Data!$1:$1048576,4,FALSE),)</f>
        <v>Sam</v>
      </c>
      <c r="F7" s="9" t="str">
        <f>IFERROR(VLOOKUP($A7,Data!$1:$1048576,6,FALSE),)</f>
        <v>Winter Grain</v>
      </c>
      <c r="G7" s="9" t="str">
        <f>IFERROR(VLOOKUP($A7,Data!$1:$1048576,7,FALSE),)</f>
        <v>Soft White Winter</v>
      </c>
      <c r="H7" s="8" t="str">
        <f>IFERROR(VLOOKUP($A7,Data!$1:$1048576,13,FALSE),)</f>
        <v/>
      </c>
      <c r="I7" s="8">
        <f>IFERROR(VLOOKUP($A7,Data!$1:$1048576,14,FALSE),)</f>
        <v>2.58</v>
      </c>
      <c r="J7" s="8">
        <f>IFERROR(VLOOKUP($A7,Data!$1:$1048576,15,FALSE),)</f>
        <v>2.2799999999999998</v>
      </c>
      <c r="K7" s="8">
        <f>IFERROR(VLOOKUP($A7,Data!$1:$1048576,16,FALSE),)</f>
        <v>3.6799999999999997</v>
      </c>
      <c r="L7" s="8">
        <f>IFERROR(VLOOKUP($A7,Data!$1:$1048576,17,FALSE),)</f>
        <v>1.9000000000000004</v>
      </c>
      <c r="M7" s="8">
        <f>IFERROR(VLOOKUP($A7,Data!$1:$1048576,18,FALSE),)</f>
        <v>2.1900000000000013</v>
      </c>
      <c r="N7" s="8">
        <f>IFERROR(VLOOKUP($A7,Data!$1:$1048576,19,FALSE),)</f>
        <v>9.9999999999997868E-2</v>
      </c>
      <c r="O7" s="8">
        <f>IFERROR(VLOOKUP($A7,Data!$1:$1048576,20,FALSE),)</f>
        <v>0.60000000000000142</v>
      </c>
      <c r="P7" s="8">
        <f>IFERROR(VLOOKUP($A7,Data!$1:$1048576,21,FALSE),)</f>
        <v>0</v>
      </c>
      <c r="Q7" s="8">
        <f>IFERROR(VLOOKUP($A7,Data!$1:$1048576,22,FALSE),)</f>
        <v>0</v>
      </c>
      <c r="R7" s="8">
        <f>IFERROR(VLOOKUP($A7,Data!$1:$1048576,23,FALSE),)</f>
        <v>0</v>
      </c>
      <c r="S7" s="8">
        <f>IFERROR(VLOOKUP($A7,Data!$1:$1048576,24,FALSE),)</f>
        <v>0</v>
      </c>
      <c r="T7" s="8">
        <f>IFERROR(VLOOKUP($A7,Data!$1:$1048576,25,FALSE),)</f>
        <v>0</v>
      </c>
      <c r="U7" s="8">
        <f>IFERROR(VLOOKUP($A7,Data!$1:$1048576,26,FALSE),)</f>
        <v>0</v>
      </c>
      <c r="V7" s="8">
        <f>IFERROR(VLOOKUP($A7,Data!$1:$1048576,27,FALSE),)</f>
        <v>0</v>
      </c>
      <c r="W7" s="8">
        <f>IFERROR(VLOOKUP($A7,Data!$1:$1048576,28,FALSE),)</f>
        <v>0.98000000000000043</v>
      </c>
      <c r="X7" s="8">
        <f>IFERROR(VLOOKUP($A7,Data!$1:$1048576,29,FALSE),)</f>
        <v>0</v>
      </c>
      <c r="Y7" s="8">
        <f>IFERROR(VLOOKUP($A7,Data!$1:$1048576,30,FALSE),)</f>
        <v>0</v>
      </c>
      <c r="Z7" s="8">
        <f>IFERROR(VLOOKUP($A7,Data!$1:$1048576,31,FALSE),)</f>
        <v>0</v>
      </c>
      <c r="AA7" s="8">
        <f>IFERROR(VLOOKUP($A7,Data!$1:$1048576,32,FALSE),)</f>
        <v>0</v>
      </c>
      <c r="AB7" s="8">
        <f>IFERROR(VLOOKUP($A7,Data!$1:$1048576,33,FALSE),)</f>
        <v>0</v>
      </c>
    </row>
    <row r="8" spans="1:28" hidden="1" x14ac:dyDescent="0.2">
      <c r="A8" s="8">
        <f>Data!A530</f>
        <v>0</v>
      </c>
      <c r="B8" s="9">
        <f>IFERROR(VLOOKUP($A8,Data!$1:$1048576,34,FALSE),)</f>
        <v>0</v>
      </c>
      <c r="C8" s="9">
        <f>IFERROR(VLOOKUP($A8,Data!$1:$1048576,2,FALSE),)</f>
        <v>0</v>
      </c>
      <c r="D8" s="9">
        <f>IFERROR(VLOOKUP($A8,Data!$1:$1048576,3,FALSE),)</f>
        <v>0</v>
      </c>
      <c r="E8" s="9">
        <f>IFERROR(VLOOKUP($A8,Data!$1:$1048576,4,FALSE),)</f>
        <v>0</v>
      </c>
      <c r="F8" s="9">
        <f>IFERROR(VLOOKUP($A8,Data!$1:$1048576,6,FALSE),)</f>
        <v>0</v>
      </c>
      <c r="G8" s="9">
        <f>IFERROR(VLOOKUP($A8,Data!$1:$1048576,7,FALSE),)</f>
        <v>0</v>
      </c>
      <c r="H8" s="8">
        <f>IFERROR(VLOOKUP($A8,Data!$1:$1048576,13,FALSE),)</f>
        <v>0</v>
      </c>
      <c r="I8" s="8">
        <f>IFERROR(VLOOKUP($A8,Data!$1:$1048576,14,FALSE),)</f>
        <v>0</v>
      </c>
      <c r="J8" s="8">
        <f>IFERROR(VLOOKUP($A8,Data!$1:$1048576,15,FALSE),)</f>
        <v>0</v>
      </c>
      <c r="K8" s="8">
        <f>IFERROR(VLOOKUP($A8,Data!$1:$1048576,16,FALSE),)</f>
        <v>0</v>
      </c>
      <c r="L8" s="8">
        <f>IFERROR(VLOOKUP($A8,Data!$1:$1048576,17,FALSE),)</f>
        <v>0</v>
      </c>
      <c r="M8" s="8">
        <f>IFERROR(VLOOKUP($A8,Data!$1:$1048576,18,FALSE),)</f>
        <v>0</v>
      </c>
      <c r="N8" s="8">
        <f>IFERROR(VLOOKUP($A8,Data!$1:$1048576,19,FALSE),)</f>
        <v>0</v>
      </c>
      <c r="O8" s="8">
        <f>IFERROR(VLOOKUP($A8,Data!$1:$1048576,20,FALSE),)</f>
        <v>0</v>
      </c>
      <c r="P8" s="8">
        <f>IFERROR(VLOOKUP($A8,Data!$1:$1048576,21,FALSE),)</f>
        <v>0</v>
      </c>
      <c r="Q8" s="8">
        <f>IFERROR(VLOOKUP($A8,Data!$1:$1048576,22,FALSE),)</f>
        <v>0</v>
      </c>
      <c r="R8" s="8">
        <f>IFERROR(VLOOKUP($A8,Data!$1:$1048576,23,FALSE),)</f>
        <v>0</v>
      </c>
      <c r="S8" s="8">
        <f>IFERROR(VLOOKUP($A8,Data!$1:$1048576,24,FALSE),)</f>
        <v>0</v>
      </c>
      <c r="T8" s="8">
        <f>IFERROR(VLOOKUP($A8,Data!$1:$1048576,25,FALSE),)</f>
        <v>0</v>
      </c>
      <c r="U8" s="8">
        <f>IFERROR(VLOOKUP($A8,Data!$1:$1048576,26,FALSE),)</f>
        <v>0</v>
      </c>
      <c r="V8" s="8">
        <f>IFERROR(VLOOKUP($A8,Data!$1:$1048576,27,FALSE),)</f>
        <v>0</v>
      </c>
      <c r="W8" s="8">
        <f>IFERROR(VLOOKUP($A8,Data!$1:$1048576,28,FALSE),)</f>
        <v>0</v>
      </c>
      <c r="X8" s="8">
        <f>IFERROR(VLOOKUP($A8,Data!$1:$1048576,29,FALSE),)</f>
        <v>0</v>
      </c>
      <c r="Y8" s="8">
        <f>IFERROR(VLOOKUP($A8,Data!$1:$1048576,30,FALSE),)</f>
        <v>0</v>
      </c>
      <c r="Z8" s="8">
        <f>IFERROR(VLOOKUP($A8,Data!$1:$1048576,31,FALSE),)</f>
        <v>0</v>
      </c>
      <c r="AA8" s="8">
        <f>IFERROR(VLOOKUP($A8,Data!$1:$1048576,32,FALSE),)</f>
        <v>0</v>
      </c>
      <c r="AB8" s="8">
        <f>IFERROR(VLOOKUP($A8,Data!$1:$1048576,33,FALSE),)</f>
        <v>0</v>
      </c>
    </row>
    <row r="9" spans="1:28" hidden="1" x14ac:dyDescent="0.2">
      <c r="A9" s="8">
        <f>Data!A531</f>
        <v>0</v>
      </c>
      <c r="B9" s="9">
        <f>IFERROR(VLOOKUP($A9,Data!$1:$1048576,34,FALSE),)</f>
        <v>0</v>
      </c>
      <c r="C9" s="9">
        <f>IFERROR(VLOOKUP($A9,Data!$1:$1048576,2,FALSE),)</f>
        <v>0</v>
      </c>
      <c r="D9" s="9">
        <f>IFERROR(VLOOKUP($A9,Data!$1:$1048576,3,FALSE),)</f>
        <v>0</v>
      </c>
      <c r="E9" s="9">
        <f>IFERROR(VLOOKUP($A9,Data!$1:$1048576,4,FALSE),)</f>
        <v>0</v>
      </c>
      <c r="F9" s="9">
        <f>IFERROR(VLOOKUP($A9,Data!$1:$1048576,6,FALSE),)</f>
        <v>0</v>
      </c>
      <c r="G9" s="9">
        <f>IFERROR(VLOOKUP($A9,Data!$1:$1048576,7,FALSE),)</f>
        <v>0</v>
      </c>
      <c r="H9" s="8">
        <f>IFERROR(VLOOKUP($A9,Data!$1:$1048576,13,FALSE),)</f>
        <v>0</v>
      </c>
      <c r="I9" s="8">
        <f>IFERROR(VLOOKUP($A9,Data!$1:$1048576,14,FALSE),)</f>
        <v>0</v>
      </c>
      <c r="J9" s="8">
        <f>IFERROR(VLOOKUP($A9,Data!$1:$1048576,15,FALSE),)</f>
        <v>0</v>
      </c>
      <c r="K9" s="8">
        <f>IFERROR(VLOOKUP($A9,Data!$1:$1048576,16,FALSE),)</f>
        <v>0</v>
      </c>
      <c r="L9" s="8">
        <f>IFERROR(VLOOKUP($A9,Data!$1:$1048576,17,FALSE),)</f>
        <v>0</v>
      </c>
      <c r="M9" s="8">
        <f>IFERROR(VLOOKUP($A9,Data!$1:$1048576,18,FALSE),)</f>
        <v>0</v>
      </c>
      <c r="N9" s="8">
        <f>IFERROR(VLOOKUP($A9,Data!$1:$1048576,19,FALSE),)</f>
        <v>0</v>
      </c>
      <c r="O9" s="8">
        <f>IFERROR(VLOOKUP($A9,Data!$1:$1048576,20,FALSE),)</f>
        <v>0</v>
      </c>
      <c r="P9" s="8">
        <f>IFERROR(VLOOKUP($A9,Data!$1:$1048576,21,FALSE),)</f>
        <v>0</v>
      </c>
      <c r="Q9" s="8">
        <f>IFERROR(VLOOKUP($A9,Data!$1:$1048576,22,FALSE),)</f>
        <v>0</v>
      </c>
      <c r="R9" s="8">
        <f>IFERROR(VLOOKUP($A9,Data!$1:$1048576,23,FALSE),)</f>
        <v>0</v>
      </c>
      <c r="S9" s="8">
        <f>IFERROR(VLOOKUP($A9,Data!$1:$1048576,24,FALSE),)</f>
        <v>0</v>
      </c>
      <c r="T9" s="8">
        <f>IFERROR(VLOOKUP($A9,Data!$1:$1048576,25,FALSE),)</f>
        <v>0</v>
      </c>
      <c r="U9" s="8">
        <f>IFERROR(VLOOKUP($A9,Data!$1:$1048576,26,FALSE),)</f>
        <v>0</v>
      </c>
      <c r="V9" s="8">
        <f>IFERROR(VLOOKUP($A9,Data!$1:$1048576,27,FALSE),)</f>
        <v>0</v>
      </c>
      <c r="W9" s="8">
        <f>IFERROR(VLOOKUP($A9,Data!$1:$1048576,28,FALSE),)</f>
        <v>0</v>
      </c>
      <c r="X9" s="8">
        <f>IFERROR(VLOOKUP($A9,Data!$1:$1048576,29,FALSE),)</f>
        <v>0</v>
      </c>
      <c r="Y9" s="8">
        <f>IFERROR(VLOOKUP($A9,Data!$1:$1048576,30,FALSE),)</f>
        <v>0</v>
      </c>
      <c r="Z9" s="8">
        <f>IFERROR(VLOOKUP($A9,Data!$1:$1048576,31,FALSE),)</f>
        <v>0</v>
      </c>
      <c r="AA9" s="8">
        <f>IFERROR(VLOOKUP($A9,Data!$1:$1048576,32,FALSE),)</f>
        <v>0</v>
      </c>
      <c r="AB9" s="8">
        <f>IFERROR(VLOOKUP($A9,Data!$1:$1048576,33,FALSE),)</f>
        <v>0</v>
      </c>
    </row>
    <row r="10" spans="1:28" hidden="1" x14ac:dyDescent="0.2">
      <c r="A10" s="8">
        <f>Data!A532</f>
        <v>0</v>
      </c>
      <c r="B10" s="9">
        <f>IFERROR(VLOOKUP($A10,Data!$1:$1048576,34,FALSE),)</f>
        <v>0</v>
      </c>
      <c r="C10" s="9">
        <f>IFERROR(VLOOKUP($A10,Data!$1:$1048576,2,FALSE),)</f>
        <v>0</v>
      </c>
      <c r="D10" s="9">
        <f>IFERROR(VLOOKUP($A10,Data!$1:$1048576,3,FALSE),)</f>
        <v>0</v>
      </c>
      <c r="E10" s="9">
        <f>IFERROR(VLOOKUP($A10,Data!$1:$1048576,4,FALSE),)</f>
        <v>0</v>
      </c>
      <c r="F10" s="9">
        <f>IFERROR(VLOOKUP($A10,Data!$1:$1048576,6,FALSE),)</f>
        <v>0</v>
      </c>
      <c r="G10" s="9">
        <f>IFERROR(VLOOKUP($A10,Data!$1:$1048576,7,FALSE),)</f>
        <v>0</v>
      </c>
      <c r="H10" s="8">
        <f>IFERROR(VLOOKUP($A10,Data!$1:$1048576,13,FALSE),)</f>
        <v>0</v>
      </c>
      <c r="I10" s="8">
        <f>IFERROR(VLOOKUP($A10,Data!$1:$1048576,14,FALSE),)</f>
        <v>0</v>
      </c>
      <c r="J10" s="8">
        <f>IFERROR(VLOOKUP($A10,Data!$1:$1048576,15,FALSE),)</f>
        <v>0</v>
      </c>
      <c r="K10" s="8">
        <f>IFERROR(VLOOKUP($A10,Data!$1:$1048576,16,FALSE),)</f>
        <v>0</v>
      </c>
      <c r="L10" s="8">
        <f>IFERROR(VLOOKUP($A10,Data!$1:$1048576,17,FALSE),)</f>
        <v>0</v>
      </c>
      <c r="M10" s="8">
        <f>IFERROR(VLOOKUP($A10,Data!$1:$1048576,18,FALSE),)</f>
        <v>0</v>
      </c>
      <c r="N10" s="8">
        <f>IFERROR(VLOOKUP($A10,Data!$1:$1048576,19,FALSE),)</f>
        <v>0</v>
      </c>
      <c r="O10" s="8">
        <f>IFERROR(VLOOKUP($A10,Data!$1:$1048576,20,FALSE),)</f>
        <v>0</v>
      </c>
      <c r="P10" s="8">
        <f>IFERROR(VLOOKUP($A10,Data!$1:$1048576,21,FALSE),)</f>
        <v>0</v>
      </c>
      <c r="Q10" s="8">
        <f>IFERROR(VLOOKUP($A10,Data!$1:$1048576,22,FALSE),)</f>
        <v>0</v>
      </c>
      <c r="R10" s="8">
        <f>IFERROR(VLOOKUP($A10,Data!$1:$1048576,23,FALSE),)</f>
        <v>0</v>
      </c>
      <c r="S10" s="8">
        <f>IFERROR(VLOOKUP($A10,Data!$1:$1048576,24,FALSE),)</f>
        <v>0</v>
      </c>
      <c r="T10" s="8">
        <f>IFERROR(VLOOKUP($A10,Data!$1:$1048576,25,FALSE),)</f>
        <v>0</v>
      </c>
      <c r="U10" s="8">
        <f>IFERROR(VLOOKUP($A10,Data!$1:$1048576,26,FALSE),)</f>
        <v>0</v>
      </c>
      <c r="V10" s="8">
        <f>IFERROR(VLOOKUP($A10,Data!$1:$1048576,27,FALSE),)</f>
        <v>0</v>
      </c>
      <c r="W10" s="8">
        <f>IFERROR(VLOOKUP($A10,Data!$1:$1048576,28,FALSE),)</f>
        <v>0</v>
      </c>
      <c r="X10" s="8">
        <f>IFERROR(VLOOKUP($A10,Data!$1:$1048576,29,FALSE),)</f>
        <v>0</v>
      </c>
      <c r="Y10" s="8">
        <f>IFERROR(VLOOKUP($A10,Data!$1:$1048576,30,FALSE),)</f>
        <v>0</v>
      </c>
      <c r="Z10" s="8">
        <f>IFERROR(VLOOKUP($A10,Data!$1:$1048576,31,FALSE),)</f>
        <v>0</v>
      </c>
      <c r="AA10" s="8">
        <f>IFERROR(VLOOKUP($A10,Data!$1:$1048576,32,FALSE),)</f>
        <v>0</v>
      </c>
      <c r="AB10" s="8">
        <f>IFERROR(VLOOKUP($A10,Data!$1:$1048576,33,FALSE),)</f>
        <v>0</v>
      </c>
    </row>
    <row r="11" spans="1:28" hidden="1" x14ac:dyDescent="0.2">
      <c r="A11" s="8">
        <f>Data!A533</f>
        <v>0</v>
      </c>
      <c r="B11" s="9">
        <f>IFERROR(VLOOKUP($A11,Data!$1:$1048576,34,FALSE),)</f>
        <v>0</v>
      </c>
      <c r="C11" s="9">
        <f>IFERROR(VLOOKUP($A11,Data!$1:$1048576,2,FALSE),)</f>
        <v>0</v>
      </c>
      <c r="D11" s="9">
        <f>IFERROR(VLOOKUP($A11,Data!$1:$1048576,3,FALSE),)</f>
        <v>0</v>
      </c>
      <c r="E11" s="9">
        <f>IFERROR(VLOOKUP($A11,Data!$1:$1048576,4,FALSE),)</f>
        <v>0</v>
      </c>
      <c r="F11" s="9">
        <f>IFERROR(VLOOKUP($A11,Data!$1:$1048576,6,FALSE),)</f>
        <v>0</v>
      </c>
      <c r="G11" s="9">
        <f>IFERROR(VLOOKUP($A11,Data!$1:$1048576,7,FALSE),)</f>
        <v>0</v>
      </c>
      <c r="H11" s="8">
        <f>IFERROR(VLOOKUP($A11,Data!$1:$1048576,13,FALSE),)</f>
        <v>0</v>
      </c>
      <c r="I11" s="8">
        <f>IFERROR(VLOOKUP($A11,Data!$1:$1048576,14,FALSE),)</f>
        <v>0</v>
      </c>
      <c r="J11" s="8">
        <f>IFERROR(VLOOKUP($A11,Data!$1:$1048576,15,FALSE),)</f>
        <v>0</v>
      </c>
      <c r="K11" s="8">
        <f>IFERROR(VLOOKUP($A11,Data!$1:$1048576,16,FALSE),)</f>
        <v>0</v>
      </c>
      <c r="L11" s="8">
        <f>IFERROR(VLOOKUP($A11,Data!$1:$1048576,17,FALSE),)</f>
        <v>0</v>
      </c>
      <c r="M11" s="8">
        <f>IFERROR(VLOOKUP($A11,Data!$1:$1048576,18,FALSE),)</f>
        <v>0</v>
      </c>
      <c r="N11" s="8">
        <f>IFERROR(VLOOKUP($A11,Data!$1:$1048576,19,FALSE),)</f>
        <v>0</v>
      </c>
      <c r="O11" s="8">
        <f>IFERROR(VLOOKUP($A11,Data!$1:$1048576,20,FALSE),)</f>
        <v>0</v>
      </c>
      <c r="P11" s="8">
        <f>IFERROR(VLOOKUP($A11,Data!$1:$1048576,21,FALSE),)</f>
        <v>0</v>
      </c>
      <c r="Q11" s="8">
        <f>IFERROR(VLOOKUP($A11,Data!$1:$1048576,22,FALSE),)</f>
        <v>0</v>
      </c>
      <c r="R11" s="8">
        <f>IFERROR(VLOOKUP($A11,Data!$1:$1048576,23,FALSE),)</f>
        <v>0</v>
      </c>
      <c r="S11" s="8">
        <f>IFERROR(VLOOKUP($A11,Data!$1:$1048576,24,FALSE),)</f>
        <v>0</v>
      </c>
      <c r="T11" s="8">
        <f>IFERROR(VLOOKUP($A11,Data!$1:$1048576,25,FALSE),)</f>
        <v>0</v>
      </c>
      <c r="U11" s="8">
        <f>IFERROR(VLOOKUP($A11,Data!$1:$1048576,26,FALSE),)</f>
        <v>0</v>
      </c>
      <c r="V11" s="8">
        <f>IFERROR(VLOOKUP($A11,Data!$1:$1048576,27,FALSE),)</f>
        <v>0</v>
      </c>
      <c r="W11" s="8">
        <f>IFERROR(VLOOKUP($A11,Data!$1:$1048576,28,FALSE),)</f>
        <v>0</v>
      </c>
      <c r="X11" s="8">
        <f>IFERROR(VLOOKUP($A11,Data!$1:$1048576,29,FALSE),)</f>
        <v>0</v>
      </c>
      <c r="Y11" s="8">
        <f>IFERROR(VLOOKUP($A11,Data!$1:$1048576,30,FALSE),)</f>
        <v>0</v>
      </c>
      <c r="Z11" s="8">
        <f>IFERROR(VLOOKUP($A11,Data!$1:$1048576,31,FALSE),)</f>
        <v>0</v>
      </c>
      <c r="AA11" s="8">
        <f>IFERROR(VLOOKUP($A11,Data!$1:$1048576,32,FALSE),)</f>
        <v>0</v>
      </c>
      <c r="AB11" s="8">
        <f>IFERROR(VLOOKUP($A11,Data!$1:$1048576,33,FALSE),)</f>
        <v>0</v>
      </c>
    </row>
    <row r="12" spans="1:28" hidden="1" x14ac:dyDescent="0.2">
      <c r="A12" s="8">
        <f>Data!A534</f>
        <v>0</v>
      </c>
      <c r="B12" s="9">
        <f>IFERROR(VLOOKUP($A12,Data!$1:$1048576,34,FALSE),)</f>
        <v>0</v>
      </c>
      <c r="C12" s="9">
        <f>IFERROR(VLOOKUP($A12,Data!$1:$1048576,2,FALSE),)</f>
        <v>0</v>
      </c>
      <c r="D12" s="9">
        <f>IFERROR(VLOOKUP($A12,Data!$1:$1048576,3,FALSE),)</f>
        <v>0</v>
      </c>
      <c r="E12" s="9">
        <f>IFERROR(VLOOKUP($A12,Data!$1:$1048576,4,FALSE),)</f>
        <v>0</v>
      </c>
      <c r="F12" s="9">
        <f>IFERROR(VLOOKUP($A12,Data!$1:$1048576,6,FALSE),)</f>
        <v>0</v>
      </c>
      <c r="G12" s="9">
        <f>IFERROR(VLOOKUP($A12,Data!$1:$1048576,7,FALSE),)</f>
        <v>0</v>
      </c>
      <c r="H12" s="8">
        <f>IFERROR(VLOOKUP($A12,Data!$1:$1048576,13,FALSE),)</f>
        <v>0</v>
      </c>
      <c r="I12" s="8">
        <f>IFERROR(VLOOKUP($A12,Data!$1:$1048576,14,FALSE),)</f>
        <v>0</v>
      </c>
      <c r="J12" s="8">
        <f>IFERROR(VLOOKUP($A12,Data!$1:$1048576,15,FALSE),)</f>
        <v>0</v>
      </c>
      <c r="K12" s="8">
        <f>IFERROR(VLOOKUP($A12,Data!$1:$1048576,16,FALSE),)</f>
        <v>0</v>
      </c>
      <c r="L12" s="8">
        <f>IFERROR(VLOOKUP($A12,Data!$1:$1048576,17,FALSE),)</f>
        <v>0</v>
      </c>
      <c r="M12" s="8">
        <f>IFERROR(VLOOKUP($A12,Data!$1:$1048576,18,FALSE),)</f>
        <v>0</v>
      </c>
      <c r="N12" s="8">
        <f>IFERROR(VLOOKUP($A12,Data!$1:$1048576,19,FALSE),)</f>
        <v>0</v>
      </c>
      <c r="O12" s="8">
        <f>IFERROR(VLOOKUP($A12,Data!$1:$1048576,20,FALSE),)</f>
        <v>0</v>
      </c>
      <c r="P12" s="8">
        <f>IFERROR(VLOOKUP($A12,Data!$1:$1048576,21,FALSE),)</f>
        <v>0</v>
      </c>
      <c r="Q12" s="8">
        <f>IFERROR(VLOOKUP($A12,Data!$1:$1048576,22,FALSE),)</f>
        <v>0</v>
      </c>
      <c r="R12" s="8">
        <f>IFERROR(VLOOKUP($A12,Data!$1:$1048576,23,FALSE),)</f>
        <v>0</v>
      </c>
      <c r="S12" s="8">
        <f>IFERROR(VLOOKUP($A12,Data!$1:$1048576,24,FALSE),)</f>
        <v>0</v>
      </c>
      <c r="T12" s="8">
        <f>IFERROR(VLOOKUP($A12,Data!$1:$1048576,25,FALSE),)</f>
        <v>0</v>
      </c>
      <c r="U12" s="8">
        <f>IFERROR(VLOOKUP($A12,Data!$1:$1048576,26,FALSE),)</f>
        <v>0</v>
      </c>
      <c r="V12" s="8">
        <f>IFERROR(VLOOKUP($A12,Data!$1:$1048576,27,FALSE),)</f>
        <v>0</v>
      </c>
      <c r="W12" s="8">
        <f>IFERROR(VLOOKUP($A12,Data!$1:$1048576,28,FALSE),)</f>
        <v>0</v>
      </c>
      <c r="X12" s="8">
        <f>IFERROR(VLOOKUP($A12,Data!$1:$1048576,29,FALSE),)</f>
        <v>0</v>
      </c>
      <c r="Y12" s="8">
        <f>IFERROR(VLOOKUP($A12,Data!$1:$1048576,30,FALSE),)</f>
        <v>0</v>
      </c>
      <c r="Z12" s="8">
        <f>IFERROR(VLOOKUP($A12,Data!$1:$1048576,31,FALSE),)</f>
        <v>0</v>
      </c>
      <c r="AA12" s="8">
        <f>IFERROR(VLOOKUP($A12,Data!$1:$1048576,32,FALSE),)</f>
        <v>0</v>
      </c>
      <c r="AB12" s="8">
        <f>IFERROR(VLOOKUP($A12,Data!$1:$1048576,33,FALSE),)</f>
        <v>0</v>
      </c>
    </row>
    <row r="13" spans="1:28" hidden="1" x14ac:dyDescent="0.2">
      <c r="A13" s="8">
        <f>Data!A535</f>
        <v>0</v>
      </c>
      <c r="B13" s="9">
        <f>IFERROR(VLOOKUP($A13,Data!$1:$1048576,34,FALSE),)</f>
        <v>0</v>
      </c>
      <c r="C13" s="9">
        <f>IFERROR(VLOOKUP($A13,Data!$1:$1048576,2,FALSE),)</f>
        <v>0</v>
      </c>
      <c r="D13" s="9">
        <f>IFERROR(VLOOKUP($A13,Data!$1:$1048576,3,FALSE),)</f>
        <v>0</v>
      </c>
      <c r="E13" s="9">
        <f>IFERROR(VLOOKUP($A13,Data!$1:$1048576,4,FALSE),)</f>
        <v>0</v>
      </c>
      <c r="F13" s="9">
        <f>IFERROR(VLOOKUP($A13,Data!$1:$1048576,6,FALSE),)</f>
        <v>0</v>
      </c>
      <c r="G13" s="9">
        <f>IFERROR(VLOOKUP($A13,Data!$1:$1048576,7,FALSE),)</f>
        <v>0</v>
      </c>
      <c r="H13" s="8">
        <f>IFERROR(VLOOKUP($A13,Data!$1:$1048576,13,FALSE),)</f>
        <v>0</v>
      </c>
      <c r="I13" s="8">
        <f>IFERROR(VLOOKUP($A13,Data!$1:$1048576,14,FALSE),)</f>
        <v>0</v>
      </c>
      <c r="J13" s="8">
        <f>IFERROR(VLOOKUP($A13,Data!$1:$1048576,15,FALSE),)</f>
        <v>0</v>
      </c>
      <c r="K13" s="8">
        <f>IFERROR(VLOOKUP($A13,Data!$1:$1048576,16,FALSE),)</f>
        <v>0</v>
      </c>
      <c r="L13" s="8">
        <f>IFERROR(VLOOKUP($A13,Data!$1:$1048576,17,FALSE),)</f>
        <v>0</v>
      </c>
      <c r="M13" s="8">
        <f>IFERROR(VLOOKUP($A13,Data!$1:$1048576,18,FALSE),)</f>
        <v>0</v>
      </c>
      <c r="N13" s="8">
        <f>IFERROR(VLOOKUP($A13,Data!$1:$1048576,19,FALSE),)</f>
        <v>0</v>
      </c>
      <c r="O13" s="8">
        <f>IFERROR(VLOOKUP($A13,Data!$1:$1048576,20,FALSE),)</f>
        <v>0</v>
      </c>
      <c r="P13" s="8">
        <f>IFERROR(VLOOKUP($A13,Data!$1:$1048576,21,FALSE),)</f>
        <v>0</v>
      </c>
      <c r="Q13" s="8">
        <f>IFERROR(VLOOKUP($A13,Data!$1:$1048576,22,FALSE),)</f>
        <v>0</v>
      </c>
      <c r="R13" s="8">
        <f>IFERROR(VLOOKUP($A13,Data!$1:$1048576,23,FALSE),)</f>
        <v>0</v>
      </c>
      <c r="S13" s="8">
        <f>IFERROR(VLOOKUP($A13,Data!$1:$1048576,24,FALSE),)</f>
        <v>0</v>
      </c>
      <c r="T13" s="8">
        <f>IFERROR(VLOOKUP($A13,Data!$1:$1048576,25,FALSE),)</f>
        <v>0</v>
      </c>
      <c r="U13" s="8">
        <f>IFERROR(VLOOKUP($A13,Data!$1:$1048576,26,FALSE),)</f>
        <v>0</v>
      </c>
      <c r="V13" s="8">
        <f>IFERROR(VLOOKUP($A13,Data!$1:$1048576,27,FALSE),)</f>
        <v>0</v>
      </c>
      <c r="W13" s="8">
        <f>IFERROR(VLOOKUP($A13,Data!$1:$1048576,28,FALSE),)</f>
        <v>0</v>
      </c>
      <c r="X13" s="8">
        <f>IFERROR(VLOOKUP($A13,Data!$1:$1048576,29,FALSE),)</f>
        <v>0</v>
      </c>
      <c r="Y13" s="8">
        <f>IFERROR(VLOOKUP($A13,Data!$1:$1048576,30,FALSE),)</f>
        <v>0</v>
      </c>
      <c r="Z13" s="8">
        <f>IFERROR(VLOOKUP($A13,Data!$1:$1048576,31,FALSE),)</f>
        <v>0</v>
      </c>
      <c r="AA13" s="8">
        <f>IFERROR(VLOOKUP($A13,Data!$1:$1048576,32,FALSE),)</f>
        <v>0</v>
      </c>
      <c r="AB13" s="8">
        <f>IFERROR(VLOOKUP($A13,Data!$1:$1048576,33,FALSE),)</f>
        <v>0</v>
      </c>
    </row>
    <row r="14" spans="1:28" x14ac:dyDescent="0.2">
      <c r="A14" s="10"/>
    </row>
    <row r="17" spans="21:21" x14ac:dyDescent="0.2">
      <c r="U17" s="1"/>
    </row>
    <row r="18" spans="21:21" x14ac:dyDescent="0.2">
      <c r="U18" s="23"/>
    </row>
    <row r="19" spans="21:21" x14ac:dyDescent="0.2">
      <c r="U19" s="23"/>
    </row>
  </sheetData>
  <pageMargins left="0.7" right="0.7" top="0.75" bottom="0.75" header="0.3" footer="0.3"/>
  <pageSetup scale="84" orientation="landscape" r:id="rId1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EADAB-8D4A-4D4B-9E13-43435A8F6BA5}">
  <sheetPr>
    <tabColor rgb="FFF3F373"/>
    <pageSetUpPr fitToPage="1"/>
  </sheetPr>
  <dimension ref="A1:AB19"/>
  <sheetViews>
    <sheetView topLeftCell="A7" workbookViewId="0">
      <selection activeCell="Q13" sqref="Q13:Q14"/>
    </sheetView>
  </sheetViews>
  <sheetFormatPr defaultColWidth="9.14453125" defaultRowHeight="15" x14ac:dyDescent="0.2"/>
  <cols>
    <col min="1" max="5" width="8.47265625" customWidth="1"/>
    <col min="6" max="6" width="11.703125" bestFit="1" customWidth="1"/>
    <col min="7" max="7" width="16.6796875" bestFit="1" customWidth="1"/>
    <col min="8" max="8" width="12.23828125" hidden="1" customWidth="1"/>
    <col min="9" max="9" width="10.22265625" hidden="1" customWidth="1"/>
    <col min="10" max="10" width="9.68359375" hidden="1" customWidth="1"/>
    <col min="11" max="11" width="8.7421875" hidden="1" customWidth="1"/>
    <col min="12" max="12" width="8.875" hidden="1" customWidth="1"/>
    <col min="13" max="13" width="9.4140625" hidden="1" customWidth="1"/>
    <col min="14" max="14" width="9.953125" hidden="1" customWidth="1"/>
    <col min="15" max="15" width="9.953125" bestFit="1" customWidth="1"/>
    <col min="16" max="16" width="8.47265625" bestFit="1" customWidth="1"/>
    <col min="17" max="17" width="9.4140625" bestFit="1" customWidth="1"/>
    <col min="18" max="19" width="9.4140625" hidden="1" customWidth="1"/>
    <col min="20" max="21" width="8.47265625" hidden="1" customWidth="1"/>
    <col min="22" max="25" width="9.4140625" hidden="1" customWidth="1"/>
    <col min="26" max="28" width="10.4921875" hidden="1" customWidth="1"/>
    <col min="29" max="29" width="9.14453125" customWidth="1"/>
  </cols>
  <sheetData>
    <row r="1" spans="1:28" ht="19.5" thickBot="1" x14ac:dyDescent="0.3">
      <c r="A1" s="7" t="str">
        <f>E4</f>
        <v>Sam</v>
      </c>
      <c r="B1" s="6"/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0.35499999999999998</v>
      </c>
      <c r="C3" s="12"/>
      <c r="D3" s="14"/>
      <c r="E3" s="12"/>
      <c r="F3" s="12"/>
      <c r="G3" s="12"/>
      <c r="H3" s="11">
        <f>'Rain Totals'!H8</f>
        <v>0.08</v>
      </c>
      <c r="I3" s="11">
        <f>'Rain Totals'!I8</f>
        <v>0</v>
      </c>
      <c r="J3" s="11">
        <f>'Rain Totals'!J8</f>
        <v>7.0000000000000007E-2</v>
      </c>
      <c r="K3" s="11">
        <f>'Rain Totals'!K8</f>
        <v>0.16999999999999998</v>
      </c>
      <c r="L3" s="11">
        <f>'Rain Totals'!L8</f>
        <v>3.5000000000000003E-2</v>
      </c>
      <c r="M3" s="11">
        <f>'Rain Totals'!M8</f>
        <v>0</v>
      </c>
      <c r="N3" s="11">
        <f>'Rain Totals'!N8</f>
        <v>0</v>
      </c>
      <c r="O3" s="11">
        <f>'Rain Totals'!O8</f>
        <v>0</v>
      </c>
      <c r="P3" s="11">
        <f>'Rain Totals'!P8</f>
        <v>0</v>
      </c>
      <c r="Q3" s="11">
        <f>'Rain Totals'!Q8</f>
        <v>0</v>
      </c>
      <c r="R3" s="11">
        <f>'Rain Totals'!R8</f>
        <v>0</v>
      </c>
      <c r="S3" s="11">
        <f>'Rain Totals'!S8</f>
        <v>0</v>
      </c>
      <c r="T3" s="11">
        <f>'Rain Totals'!T8</f>
        <v>0</v>
      </c>
      <c r="U3" s="11">
        <f>'Rain Totals'!U8</f>
        <v>0</v>
      </c>
      <c r="V3" s="11">
        <f>'Rain Totals'!V8</f>
        <v>0</v>
      </c>
      <c r="W3" s="11">
        <f>'Rain Totals'!W8</f>
        <v>0</v>
      </c>
      <c r="X3" s="11">
        <f>'Rain Totals'!X8</f>
        <v>0</v>
      </c>
      <c r="Y3" s="11">
        <f>'Rain Totals'!Y8</f>
        <v>0</v>
      </c>
      <c r="Z3" s="11">
        <f>'Rain Totals'!Z8</f>
        <v>0</v>
      </c>
      <c r="AA3" s="11">
        <f>'Rain Totals'!AA8</f>
        <v>0</v>
      </c>
      <c r="AB3" s="11">
        <f>'Rain Totals'!AB8</f>
        <v>0</v>
      </c>
    </row>
    <row r="4" spans="1:28" x14ac:dyDescent="0.2">
      <c r="A4" s="8" t="str">
        <f>Data!A766</f>
        <v>.ET 76</v>
      </c>
      <c r="B4" s="9">
        <f>IFERROR(VLOOKUP($A4,Data!$1:$1048576,34,FALSE),)</f>
        <v>31.019999999999996</v>
      </c>
      <c r="C4" s="9" t="str">
        <f>IFERROR(VLOOKUP($A4,Data!$1:$1048576,2,FALSE),)</f>
        <v>Hamer</v>
      </c>
      <c r="D4" s="9" t="str">
        <f>IFERROR(VLOOKUP($A4,Data!$1:$1048576,3,FALSE),)</f>
        <v>76</v>
      </c>
      <c r="E4" s="9" t="str">
        <f>IFERROR(VLOOKUP($A4,Data!$1:$1048576,4,FALSE),)</f>
        <v>Sam</v>
      </c>
      <c r="F4" s="9" t="str">
        <f>IFERROR(VLOOKUP($A4,Data!$1:$1048576,6,FALSE),)</f>
        <v>Winter Grain</v>
      </c>
      <c r="G4" s="9" t="str">
        <f>IFERROR(VLOOKUP($A4,Data!$1:$1048576,7,FALSE),)</f>
        <v>Soft White Winter</v>
      </c>
      <c r="H4" s="8">
        <f>IFERROR(VLOOKUP($A4,Data!$1:$1048576,13,FALSE),)</f>
        <v>2.2699999999999978</v>
      </c>
      <c r="I4" s="8">
        <f>IFERROR(VLOOKUP($A4,Data!$1:$1048576,14,FALSE),)</f>
        <v>2.8599999999999994</v>
      </c>
      <c r="J4" s="8">
        <f>IFERROR(VLOOKUP($A4,Data!$1:$1048576,15,FALSE),)</f>
        <v>2.9800000000000004</v>
      </c>
      <c r="K4" s="8">
        <f>IFERROR(VLOOKUP($A4,Data!$1:$1048576,16,FALSE),)</f>
        <v>2.5999999999999979</v>
      </c>
      <c r="L4" s="8">
        <f>IFERROR(VLOOKUP($A4,Data!$1:$1048576,17,FALSE),)</f>
        <v>2.4399999999999977</v>
      </c>
      <c r="M4" s="8">
        <f>IFERROR(VLOOKUP($A4,Data!$1:$1048576,18,FALSE),)</f>
        <v>2.7800000000000047</v>
      </c>
      <c r="N4" s="8">
        <f>IFERROR(VLOOKUP($A4,Data!$1:$1048576,19,FALSE),)</f>
        <v>1.5</v>
      </c>
      <c r="O4" s="8">
        <f>IFERROR(VLOOKUP($A4,Data!$1:$1048576,20,FALSE),)</f>
        <v>2.1999999999999957</v>
      </c>
      <c r="P4" s="8">
        <f>IFERROR(VLOOKUP($A4,Data!$1:$1048576,21,FALSE),)</f>
        <v>1.4000000000000021</v>
      </c>
      <c r="Q4" s="8">
        <f>IFERROR(VLOOKUP($A4,Data!$1:$1048576,22,FALSE),)</f>
        <v>0.5</v>
      </c>
      <c r="R4" s="8">
        <f>IFERROR(VLOOKUP($A4,Data!$1:$1048576,23,FALSE),)</f>
        <v>0</v>
      </c>
      <c r="S4" s="8">
        <f>Data!X766</f>
        <v>0</v>
      </c>
      <c r="T4" s="8">
        <f>Data!Y766</f>
        <v>0</v>
      </c>
      <c r="U4" s="8">
        <f>Data!Z766</f>
        <v>0</v>
      </c>
      <c r="V4" s="8">
        <f>Data!AA766</f>
        <v>0</v>
      </c>
      <c r="W4" s="8">
        <f>Data!AB766</f>
        <v>0</v>
      </c>
      <c r="X4" s="8">
        <f>Data!AC766</f>
        <v>0</v>
      </c>
      <c r="Y4" s="8">
        <f>Data!AD766</f>
        <v>0</v>
      </c>
      <c r="Z4" s="8">
        <f>Data!AE766</f>
        <v>0</v>
      </c>
      <c r="AA4" s="8">
        <f>Data!AF766</f>
        <v>0</v>
      </c>
      <c r="AB4" s="8">
        <f>Data!AG766</f>
        <v>0</v>
      </c>
    </row>
    <row r="5" spans="1:28" x14ac:dyDescent="0.2">
      <c r="A5" s="8" t="str">
        <f>Data!A767</f>
        <v>H-3</v>
      </c>
      <c r="B5" s="9">
        <f>IFERROR(VLOOKUP($A5,Data!$1:$1048576,34,FALSE),)</f>
        <v>24.91</v>
      </c>
      <c r="C5" s="9" t="str">
        <f>IFERROR(VLOOKUP($A5,Data!$1:$1048576,2,FALSE),)</f>
        <v>Hamer</v>
      </c>
      <c r="D5" s="9" t="str">
        <f>IFERROR(VLOOKUP($A5,Data!$1:$1048576,3,FALSE),)</f>
        <v>76</v>
      </c>
      <c r="E5" s="9" t="str">
        <f>IFERROR(VLOOKUP($A5,Data!$1:$1048576,4,FALSE),)</f>
        <v>Sam</v>
      </c>
      <c r="F5" s="9" t="str">
        <f>IFERROR(VLOOKUP($A5,Data!$1:$1048576,6,FALSE),)</f>
        <v>Winter Grain</v>
      </c>
      <c r="G5" s="9" t="str">
        <f>IFERROR(VLOOKUP($A5,Data!$1:$1048576,7,FALSE),)</f>
        <v>Soft White Winter</v>
      </c>
      <c r="H5" s="8" t="str">
        <f>IFERROR(VLOOKUP($A5,Data!$1:$1048576,13,FALSE),)</f>
        <v/>
      </c>
      <c r="I5" s="8">
        <f>IFERROR(VLOOKUP($A5,Data!$1:$1048576,14,FALSE),)</f>
        <v>2.4700000000000002</v>
      </c>
      <c r="J5" s="8">
        <f>IFERROR(VLOOKUP($A5,Data!$1:$1048576,15,FALSE),)</f>
        <v>2.09</v>
      </c>
      <c r="K5" s="8">
        <f>IFERROR(VLOOKUP($A5,Data!$1:$1048576,16,FALSE),)</f>
        <v>6</v>
      </c>
      <c r="L5" s="8">
        <f>IFERROR(VLOOKUP($A5,Data!$1:$1048576,17,FALSE),)</f>
        <v>1.7699999999999996</v>
      </c>
      <c r="M5" s="8">
        <f>IFERROR(VLOOKUP($A5,Data!$1:$1048576,18,FALSE),)</f>
        <v>2.1900000000000013</v>
      </c>
      <c r="N5" s="8">
        <f>IFERROR(VLOOKUP($A5,Data!$1:$1048576,19,FALSE),)</f>
        <v>1.2899999999999991</v>
      </c>
      <c r="O5" s="8">
        <f>IFERROR(VLOOKUP($A5,Data!$1:$1048576,20,FALSE),)</f>
        <v>0</v>
      </c>
      <c r="P5" s="8">
        <f>IFERROR(VLOOKUP($A5,Data!$1:$1048576,21,FALSE),)</f>
        <v>0</v>
      </c>
      <c r="Q5" s="8">
        <f>IFERROR(VLOOKUP($A5,Data!$1:$1048576,22,FALSE),)</f>
        <v>0</v>
      </c>
      <c r="R5" s="8">
        <f>IFERROR(VLOOKUP($A5,Data!$1:$1048576,23,FALSE),)</f>
        <v>0</v>
      </c>
      <c r="S5" s="8">
        <f>Data!X767</f>
        <v>0</v>
      </c>
      <c r="T5" s="8">
        <f>Data!Y767</f>
        <v>0</v>
      </c>
      <c r="U5" s="8">
        <f>Data!Z767</f>
        <v>0</v>
      </c>
      <c r="V5" s="8">
        <f>Data!AA767</f>
        <v>0</v>
      </c>
      <c r="W5" s="8">
        <f>Data!AB767</f>
        <v>0.94999999999999929</v>
      </c>
      <c r="X5" s="8">
        <f>Data!AC767</f>
        <v>0</v>
      </c>
      <c r="Y5" s="8">
        <f>Data!AD767</f>
        <v>0</v>
      </c>
      <c r="Z5" s="8">
        <f>Data!AE767</f>
        <v>0</v>
      </c>
      <c r="AA5" s="8">
        <f>Data!AF767</f>
        <v>0</v>
      </c>
      <c r="AB5" s="8">
        <f>Data!AG767</f>
        <v>0</v>
      </c>
    </row>
    <row r="6" spans="1:28" x14ac:dyDescent="0.2">
      <c r="A6" s="8" t="str">
        <f>Data!A768</f>
        <v>H-34</v>
      </c>
      <c r="B6" s="9">
        <f>IFERROR(VLOOKUP($A6,Data!$1:$1048576,34,FALSE),)</f>
        <v>23.74</v>
      </c>
      <c r="C6" s="9" t="str">
        <f>IFERROR(VLOOKUP($A6,Data!$1:$1048576,2,FALSE),)</f>
        <v>Hamer</v>
      </c>
      <c r="D6" s="9" t="str">
        <f>IFERROR(VLOOKUP($A6,Data!$1:$1048576,3,FALSE),)</f>
        <v>76</v>
      </c>
      <c r="E6" s="9" t="str">
        <f>IFERROR(VLOOKUP($A6,Data!$1:$1048576,4,FALSE),)</f>
        <v>Sam</v>
      </c>
      <c r="F6" s="9" t="str">
        <f>IFERROR(VLOOKUP($A6,Data!$1:$1048576,6,FALSE),)</f>
        <v>Winter Grain</v>
      </c>
      <c r="G6" s="9" t="str">
        <f>IFERROR(VLOOKUP($A6,Data!$1:$1048576,7,FALSE),)</f>
        <v>Soft White Winter</v>
      </c>
      <c r="H6" s="8" t="str">
        <f>IFERROR(VLOOKUP($A6,Data!$1:$1048576,13,FALSE),)</f>
        <v/>
      </c>
      <c r="I6" s="8">
        <f>IFERROR(VLOOKUP($A6,Data!$1:$1048576,14,FALSE),)</f>
        <v>2.39</v>
      </c>
      <c r="J6" s="8">
        <f>IFERROR(VLOOKUP($A6,Data!$1:$1048576,15,FALSE),)</f>
        <v>2.09</v>
      </c>
      <c r="K6" s="8">
        <f>IFERROR(VLOOKUP($A6,Data!$1:$1048576,16,FALSE),)</f>
        <v>6.2200000000000006</v>
      </c>
      <c r="L6" s="8">
        <f>IFERROR(VLOOKUP($A6,Data!$1:$1048576,17,FALSE),)</f>
        <v>1.6699999999999982</v>
      </c>
      <c r="M6" s="8">
        <f>IFERROR(VLOOKUP($A6,Data!$1:$1048576,18,FALSE),)</f>
        <v>2.0800000000000018</v>
      </c>
      <c r="N6" s="8">
        <f>IFERROR(VLOOKUP($A6,Data!$1:$1048576,19,FALSE),)</f>
        <v>1.1499999999999986</v>
      </c>
      <c r="O6" s="8">
        <f>IFERROR(VLOOKUP($A6,Data!$1:$1048576,20,FALSE),)</f>
        <v>0</v>
      </c>
      <c r="P6" s="8">
        <f>IFERROR(VLOOKUP($A6,Data!$1:$1048576,21,FALSE),)</f>
        <v>0</v>
      </c>
      <c r="Q6" s="8">
        <f>IFERROR(VLOOKUP($A6,Data!$1:$1048576,22,FALSE),)</f>
        <v>0</v>
      </c>
      <c r="R6" s="8">
        <f>IFERROR(VLOOKUP($A6,Data!$1:$1048576,23,FALSE),)</f>
        <v>0</v>
      </c>
      <c r="S6" s="8">
        <f>Data!X768</f>
        <v>0</v>
      </c>
      <c r="T6" s="8">
        <f>Data!Y768</f>
        <v>0</v>
      </c>
      <c r="U6" s="8">
        <f>Data!Z768</f>
        <v>0</v>
      </c>
      <c r="V6" s="8">
        <f>Data!AA768</f>
        <v>0</v>
      </c>
      <c r="W6" s="8">
        <f>Data!AB768</f>
        <v>0.87999999999999901</v>
      </c>
      <c r="X6" s="8">
        <f>Data!AC768</f>
        <v>0</v>
      </c>
      <c r="Y6" s="8">
        <f>Data!AD768</f>
        <v>0</v>
      </c>
      <c r="Z6" s="8">
        <f>Data!AE768</f>
        <v>0</v>
      </c>
      <c r="AA6" s="8">
        <f>Data!AF768</f>
        <v>0</v>
      </c>
      <c r="AB6" s="8">
        <f>Data!AG768</f>
        <v>0</v>
      </c>
    </row>
    <row r="7" spans="1:28" x14ac:dyDescent="0.2">
      <c r="A7" s="8" t="str">
        <f>Data!A769</f>
        <v>Camas-1</v>
      </c>
      <c r="B7" s="9">
        <f>IFERROR(VLOOKUP($A7,Data!$1:$1048576,34,FALSE),)</f>
        <v>22.99</v>
      </c>
      <c r="C7" s="9" t="str">
        <f>IFERROR(VLOOKUP($A7,Data!$1:$1048576,2,FALSE),)</f>
        <v>Hamer</v>
      </c>
      <c r="D7" s="9" t="str">
        <f>IFERROR(VLOOKUP($A7,Data!$1:$1048576,3,FALSE),)</f>
        <v>76</v>
      </c>
      <c r="E7" s="9" t="str">
        <f>IFERROR(VLOOKUP($A7,Data!$1:$1048576,4,FALSE),)</f>
        <v>Sam</v>
      </c>
      <c r="F7" s="9" t="str">
        <f>IFERROR(VLOOKUP($A7,Data!$1:$1048576,6,FALSE),)</f>
        <v>Winter Grain</v>
      </c>
      <c r="G7" s="9" t="str">
        <f>IFERROR(VLOOKUP($A7,Data!$1:$1048576,7,FALSE),)</f>
        <v>Soft White Winter</v>
      </c>
      <c r="H7" s="8" t="str">
        <f>IFERROR(VLOOKUP($A7,Data!$1:$1048576,13,FALSE),)</f>
        <v/>
      </c>
      <c r="I7" s="8">
        <f>IFERROR(VLOOKUP($A7,Data!$1:$1048576,14,FALSE),)</f>
        <v>2.31</v>
      </c>
      <c r="J7" s="8">
        <f>IFERROR(VLOOKUP($A7,Data!$1:$1048576,15,FALSE),)</f>
        <v>1.77</v>
      </c>
      <c r="K7" s="8">
        <f>IFERROR(VLOOKUP($A7,Data!$1:$1048576,16,FALSE),)</f>
        <v>6.4999999999999982</v>
      </c>
      <c r="L7" s="8">
        <f>IFERROR(VLOOKUP($A7,Data!$1:$1048576,17,FALSE),)</f>
        <v>1.9800000000000004</v>
      </c>
      <c r="M7" s="8">
        <f>IFERROR(VLOOKUP($A7,Data!$1:$1048576,18,FALSE),)</f>
        <v>1.9400000000000013</v>
      </c>
      <c r="N7" s="8">
        <f>IFERROR(VLOOKUP($A7,Data!$1:$1048576,19,FALSE),)</f>
        <v>1.0799999999999983</v>
      </c>
      <c r="O7" s="8">
        <f>IFERROR(VLOOKUP($A7,Data!$1:$1048576,20,FALSE),)</f>
        <v>0</v>
      </c>
      <c r="P7" s="8">
        <f>IFERROR(VLOOKUP($A7,Data!$1:$1048576,21,FALSE),)</f>
        <v>0</v>
      </c>
      <c r="Q7" s="8">
        <f>IFERROR(VLOOKUP($A7,Data!$1:$1048576,22,FALSE),)</f>
        <v>0</v>
      </c>
      <c r="R7" s="8">
        <f>IFERROR(VLOOKUP($A7,Data!$1:$1048576,23,FALSE),)</f>
        <v>0</v>
      </c>
      <c r="S7" s="8">
        <f>Data!X769</f>
        <v>0</v>
      </c>
      <c r="T7" s="8">
        <f>Data!Y769</f>
        <v>0</v>
      </c>
      <c r="U7" s="8">
        <f>Data!Z769</f>
        <v>0</v>
      </c>
      <c r="V7" s="8">
        <f>Data!AA769</f>
        <v>0</v>
      </c>
      <c r="W7" s="8">
        <f>Data!AB769</f>
        <v>0.92999999999999972</v>
      </c>
      <c r="X7" s="8">
        <f>Data!AC769</f>
        <v>0</v>
      </c>
      <c r="Y7" s="8">
        <f>Data!AD769</f>
        <v>0</v>
      </c>
      <c r="Z7" s="8">
        <f>Data!AE769</f>
        <v>0</v>
      </c>
      <c r="AA7" s="8">
        <f>Data!AF769</f>
        <v>0</v>
      </c>
      <c r="AB7" s="8">
        <f>Data!AG769</f>
        <v>0</v>
      </c>
    </row>
    <row r="8" spans="1:28" x14ac:dyDescent="0.2">
      <c r="A8" s="8" t="str">
        <f>Data!A770</f>
        <v>Wade-4</v>
      </c>
      <c r="B8" s="9">
        <f>IFERROR(VLOOKUP($A8,Data!$1:$1048576,34,FALSE),)</f>
        <v>19.649999999999999</v>
      </c>
      <c r="C8" s="9" t="str">
        <f>IFERROR(VLOOKUP($A8,Data!$1:$1048576,2,FALSE),)</f>
        <v>Hamer</v>
      </c>
      <c r="D8" s="9" t="str">
        <f>IFERROR(VLOOKUP($A8,Data!$1:$1048576,3,FALSE),)</f>
        <v>76</v>
      </c>
      <c r="E8" s="9" t="str">
        <f>IFERROR(VLOOKUP($A8,Data!$1:$1048576,4,FALSE),)</f>
        <v>Sam</v>
      </c>
      <c r="F8" s="9" t="str">
        <f>IFERROR(VLOOKUP($A8,Data!$1:$1048576,6,FALSE),)</f>
        <v>Winter Grain</v>
      </c>
      <c r="G8" s="9" t="str">
        <f>IFERROR(VLOOKUP($A8,Data!$1:$1048576,7,FALSE),)</f>
        <v>Soft White Winter</v>
      </c>
      <c r="H8" s="8" t="str">
        <f>IFERROR(VLOOKUP($A8,Data!$1:$1048576,13,FALSE),)</f>
        <v/>
      </c>
      <c r="I8" s="8">
        <f>IFERROR(VLOOKUP($A8,Data!$1:$1048576,14,FALSE),)</f>
        <v>2.27</v>
      </c>
      <c r="J8" s="8">
        <f>IFERROR(VLOOKUP($A8,Data!$1:$1048576,15,FALSE),)</f>
        <v>1.54</v>
      </c>
      <c r="K8" s="8">
        <f>IFERROR(VLOOKUP($A8,Data!$1:$1048576,16,FALSE),)</f>
        <v>6.86</v>
      </c>
      <c r="L8" s="8">
        <f>IFERROR(VLOOKUP($A8,Data!$1:$1048576,17,FALSE),)</f>
        <v>1.9599999999999991</v>
      </c>
      <c r="M8" s="8">
        <f>IFERROR(VLOOKUP($A8,Data!$1:$1048576,18,FALSE),)</f>
        <v>1.990000000000002</v>
      </c>
      <c r="N8" s="8">
        <f>IFERROR(VLOOKUP($A8,Data!$1:$1048576,19,FALSE),)</f>
        <v>0.93999999999999773</v>
      </c>
      <c r="O8" s="8">
        <f>IFERROR(VLOOKUP($A8,Data!$1:$1048576,20,FALSE),)</f>
        <v>0</v>
      </c>
      <c r="P8" s="8">
        <f>IFERROR(VLOOKUP($A8,Data!$1:$1048576,21,FALSE),)</f>
        <v>0</v>
      </c>
      <c r="Q8" s="8">
        <f>IFERROR(VLOOKUP($A8,Data!$1:$1048576,22,FALSE),)</f>
        <v>0</v>
      </c>
      <c r="R8" s="8">
        <f>IFERROR(VLOOKUP($A8,Data!$1:$1048576,23,FALSE),)</f>
        <v>0</v>
      </c>
      <c r="S8" s="8">
        <f>Data!X770</f>
        <v>0</v>
      </c>
      <c r="T8" s="8">
        <f>Data!Y770</f>
        <v>0</v>
      </c>
      <c r="U8" s="8">
        <f>Data!Z770</f>
        <v>0</v>
      </c>
      <c r="V8" s="8">
        <f>Data!AA770</f>
        <v>0</v>
      </c>
      <c r="W8" s="8">
        <f>Data!AB770</f>
        <v>0.94999999999999929</v>
      </c>
      <c r="X8" s="8">
        <f>Data!AC770</f>
        <v>0</v>
      </c>
      <c r="Y8" s="8">
        <f>Data!AD770</f>
        <v>0</v>
      </c>
      <c r="Z8" s="8">
        <f>Data!AE770</f>
        <v>0</v>
      </c>
      <c r="AA8" s="8">
        <f>Data!AF770</f>
        <v>0</v>
      </c>
      <c r="AB8" s="8">
        <f>Data!AG770</f>
        <v>0</v>
      </c>
    </row>
    <row r="9" spans="1:28" hidden="1" x14ac:dyDescent="0.2">
      <c r="A9" s="8" t="str">
        <f>Data!A771</f>
        <v>Q-5</v>
      </c>
      <c r="B9" s="9">
        <f>IFERROR(VLOOKUP($A9,Data!$1:$1048576,34,FALSE),)</f>
        <v>24.57</v>
      </c>
      <c r="C9" s="9" t="str">
        <f>IFERROR(VLOOKUP($A9,Data!$1:$1048576,2,FALSE),)</f>
        <v>Hamer</v>
      </c>
      <c r="D9" s="9" t="str">
        <f>IFERROR(VLOOKUP($A9,Data!$1:$1048576,3,FALSE),)</f>
        <v>76</v>
      </c>
      <c r="E9" s="9" t="str">
        <f>IFERROR(VLOOKUP($A9,Data!$1:$1048576,4,FALSE),)</f>
        <v>Sam</v>
      </c>
      <c r="F9" s="9" t="str">
        <f>IFERROR(VLOOKUP($A9,Data!$1:$1048576,6,FALSE),)</f>
        <v>Winter Grain</v>
      </c>
      <c r="G9" s="9" t="str">
        <f>IFERROR(VLOOKUP($A9,Data!$1:$1048576,7,FALSE),)</f>
        <v>Soft White Winter</v>
      </c>
      <c r="H9" s="8">
        <f>IFERROR(VLOOKUP($A9,#REF!,8,FALSE),)</f>
        <v>0</v>
      </c>
      <c r="I9" s="8">
        <f>IFERROR(VLOOKUP($A9,#REF!,9,FALSE),)</f>
        <v>0</v>
      </c>
      <c r="J9" s="8">
        <f>IFERROR(VLOOKUP($A9,#REF!,10,FALSE),)</f>
        <v>0</v>
      </c>
      <c r="K9" s="8">
        <f>IFERROR(VLOOKUP($A9,#REF!,11,FALSE),)</f>
        <v>0</v>
      </c>
      <c r="L9" s="8">
        <f>IFERROR(VLOOKUP($A9,Data!$1:$1048576,17,FALSE),)</f>
        <v>2.0500000000000007</v>
      </c>
      <c r="M9" s="8">
        <f>IFERROR(VLOOKUP($A9,Data!$1:$1048576,18,FALSE),)</f>
        <v>1.9299999999999997</v>
      </c>
      <c r="N9" s="8">
        <f>IFERROR(VLOOKUP($A9,Data!$1:$1048576,19,FALSE),)</f>
        <v>2</v>
      </c>
      <c r="O9" s="8">
        <f>IFERROR(VLOOKUP($A9,#REF!,15,FALSE),)</f>
        <v>0</v>
      </c>
      <c r="P9" s="8">
        <f>IFERROR(VLOOKUP($A9,#REF!,16,FALSE),)</f>
        <v>0</v>
      </c>
      <c r="Q9" s="8">
        <f>IFERROR(VLOOKUP($A9,#REF!,17,FALSE),)</f>
        <v>0</v>
      </c>
      <c r="R9" s="8">
        <f>IFERROR(VLOOKUP($A9,#REF!,18,FALSE),)</f>
        <v>0</v>
      </c>
      <c r="S9" s="8">
        <f>IFERROR(VLOOKUP($A9,#REF!,19,FALSE),)</f>
        <v>0</v>
      </c>
      <c r="T9" s="8">
        <f>IFERROR(VLOOKUP($A9,#REF!,20,FALSE),)</f>
        <v>0</v>
      </c>
      <c r="U9" s="8">
        <f>IFERROR(VLOOKUP($A9,#REF!,21,FALSE),)</f>
        <v>0</v>
      </c>
      <c r="V9" s="8">
        <f>IFERROR(VLOOKUP($A9,#REF!,22,FALSE),)</f>
        <v>0</v>
      </c>
      <c r="W9" s="8">
        <f>IFERROR(VLOOKUP($A9,#REF!,23,FALSE),)</f>
        <v>0</v>
      </c>
      <c r="X9" s="8">
        <f>IFERROR(VLOOKUP($A9,#REF!,24,FALSE),)</f>
        <v>0</v>
      </c>
      <c r="Y9" s="8">
        <f>IFERROR(VLOOKUP($A9,#REF!,25,FALSE),)</f>
        <v>0</v>
      </c>
      <c r="Z9" s="8">
        <f>IFERROR(VLOOKUP($A9,#REF!,26,FALSE),)</f>
        <v>0</v>
      </c>
      <c r="AA9" s="8">
        <f>IFERROR(VLOOKUP($A9,#REF!,27,FALSE),)</f>
        <v>0</v>
      </c>
      <c r="AB9" s="8">
        <f>IFERROR(VLOOKUP($A9,#REF!,28,FALSE),)</f>
        <v>0</v>
      </c>
    </row>
    <row r="10" spans="1:28" hidden="1" x14ac:dyDescent="0.2">
      <c r="A10" s="8" t="str">
        <f>Data!A772</f>
        <v>Q-11</v>
      </c>
      <c r="B10" s="9">
        <f>IFERROR(VLOOKUP($A10,Data!$1:$1048576,34,FALSE),)</f>
        <v>24.43</v>
      </c>
      <c r="C10" s="9" t="str">
        <f>IFERROR(VLOOKUP($A10,Data!$1:$1048576,2,FALSE),)</f>
        <v>Hamer</v>
      </c>
      <c r="D10" s="9" t="str">
        <f>IFERROR(VLOOKUP($A10,Data!$1:$1048576,3,FALSE),)</f>
        <v>76</v>
      </c>
      <c r="E10" s="9" t="str">
        <f>IFERROR(VLOOKUP($A10,Data!$1:$1048576,4,FALSE),)</f>
        <v>Sam</v>
      </c>
      <c r="F10" s="9" t="str">
        <f>IFERROR(VLOOKUP($A10,Data!$1:$1048576,6,FALSE),)</f>
        <v>Winter Grain</v>
      </c>
      <c r="G10" s="9" t="str">
        <f>IFERROR(VLOOKUP($A10,Data!$1:$1048576,7,FALSE),)</f>
        <v>Soft White Winter</v>
      </c>
      <c r="H10" s="8">
        <f>IFERROR(VLOOKUP($A10,#REF!,8,FALSE),)</f>
        <v>0</v>
      </c>
      <c r="I10" s="8">
        <f>IFERROR(VLOOKUP($A10,#REF!,9,FALSE),)</f>
        <v>0</v>
      </c>
      <c r="J10" s="8">
        <f>IFERROR(VLOOKUP($A10,#REF!,10,FALSE),)</f>
        <v>0</v>
      </c>
      <c r="K10" s="8">
        <f>IFERROR(VLOOKUP($A10,#REF!,11,FALSE),)</f>
        <v>0</v>
      </c>
      <c r="L10" s="8">
        <f>IFERROR(VLOOKUP($A10,Data!$1:$1048576,17,FALSE),)</f>
        <v>2.0600000000000005</v>
      </c>
      <c r="M10" s="8">
        <f>IFERROR(VLOOKUP($A10,Data!$1:$1048576,18,FALSE),)</f>
        <v>1.9800000000000004</v>
      </c>
      <c r="N10" s="8">
        <f>IFERROR(VLOOKUP($A10,Data!$1:$1048576,19,FALSE),)</f>
        <v>1.9899999999999984</v>
      </c>
      <c r="O10" s="8">
        <f>IFERROR(VLOOKUP($A10,#REF!,15,FALSE),)</f>
        <v>0</v>
      </c>
      <c r="P10" s="8">
        <f>IFERROR(VLOOKUP($A10,#REF!,16,FALSE),)</f>
        <v>0</v>
      </c>
      <c r="Q10" s="8">
        <f>IFERROR(VLOOKUP($A10,#REF!,17,FALSE),)</f>
        <v>0</v>
      </c>
      <c r="R10" s="8">
        <f>IFERROR(VLOOKUP($A10,#REF!,18,FALSE),)</f>
        <v>0</v>
      </c>
      <c r="S10" s="8">
        <f>IFERROR(VLOOKUP($A10,#REF!,19,FALSE),)</f>
        <v>0</v>
      </c>
      <c r="T10" s="8">
        <f>IFERROR(VLOOKUP($A10,#REF!,20,FALSE),)</f>
        <v>0</v>
      </c>
      <c r="U10" s="8">
        <f>IFERROR(VLOOKUP($A10,#REF!,21,FALSE),)</f>
        <v>0</v>
      </c>
      <c r="V10" s="8">
        <f>IFERROR(VLOOKUP($A10,#REF!,22,FALSE),)</f>
        <v>0</v>
      </c>
      <c r="W10" s="8">
        <f>IFERROR(VLOOKUP($A10,#REF!,23,FALSE),)</f>
        <v>0</v>
      </c>
      <c r="X10" s="8">
        <f>IFERROR(VLOOKUP($A10,#REF!,24,FALSE),)</f>
        <v>0</v>
      </c>
      <c r="Y10" s="8">
        <f>IFERROR(VLOOKUP($A10,#REF!,25,FALSE),)</f>
        <v>0</v>
      </c>
      <c r="Z10" s="8">
        <f>IFERROR(VLOOKUP($A10,#REF!,26,FALSE),)</f>
        <v>0</v>
      </c>
      <c r="AA10" s="8">
        <f>IFERROR(VLOOKUP($A10,#REF!,27,FALSE),)</f>
        <v>0</v>
      </c>
      <c r="AB10" s="8">
        <f>IFERROR(VLOOKUP($A10,#REF!,28,FALSE),)</f>
        <v>0</v>
      </c>
    </row>
    <row r="11" spans="1:28" hidden="1" x14ac:dyDescent="0.2">
      <c r="A11" s="8" t="str">
        <f>Data!A773</f>
        <v>Q-3</v>
      </c>
      <c r="B11" s="9">
        <f>IFERROR(VLOOKUP($A11,Data!$1:$1048576,34,FALSE),)</f>
        <v>24.17</v>
      </c>
      <c r="C11" s="9" t="str">
        <f>IFERROR(VLOOKUP($A11,Data!$1:$1048576,2,FALSE),)</f>
        <v>Hamer</v>
      </c>
      <c r="D11" s="9" t="str">
        <f>IFERROR(VLOOKUP($A11,Data!$1:$1048576,3,FALSE),)</f>
        <v>76</v>
      </c>
      <c r="E11" s="9" t="str">
        <f>IFERROR(VLOOKUP($A11,Data!$1:$1048576,4,FALSE),)</f>
        <v>Sam</v>
      </c>
      <c r="F11" s="9" t="str">
        <f>IFERROR(VLOOKUP($A11,Data!$1:$1048576,6,FALSE),)</f>
        <v>Winter Grain</v>
      </c>
      <c r="G11" s="9" t="str">
        <f>IFERROR(VLOOKUP($A11,Data!$1:$1048576,7,FALSE),)</f>
        <v>Soft White Winter</v>
      </c>
      <c r="H11" s="8">
        <f>IFERROR(VLOOKUP($A11,#REF!,8,FALSE),)</f>
        <v>0</v>
      </c>
      <c r="I11" s="8">
        <f>IFERROR(VLOOKUP($A11,#REF!,9,FALSE),)</f>
        <v>0</v>
      </c>
      <c r="J11" s="8">
        <f>IFERROR(VLOOKUP($A11,#REF!,10,FALSE),)</f>
        <v>0</v>
      </c>
      <c r="K11" s="8">
        <f>IFERROR(VLOOKUP($A11,#REF!,11,FALSE),)</f>
        <v>0</v>
      </c>
      <c r="L11" s="8">
        <f>IFERROR(VLOOKUP($A11,Data!$1:$1048576,17,FALSE),)</f>
        <v>2</v>
      </c>
      <c r="M11" s="8">
        <f>IFERROR(VLOOKUP($A11,Data!$1:$1048576,18,FALSE),)</f>
        <v>1.9699999999999989</v>
      </c>
      <c r="N11" s="8">
        <f>IFERROR(VLOOKUP($A11,Data!$1:$1048576,19,FALSE),)</f>
        <v>1.1000000000000014</v>
      </c>
      <c r="O11" s="8">
        <f>IFERROR(VLOOKUP($A11,#REF!,15,FALSE),)</f>
        <v>0</v>
      </c>
      <c r="P11" s="8">
        <f>IFERROR(VLOOKUP($A11,#REF!,16,FALSE),)</f>
        <v>0</v>
      </c>
      <c r="Q11" s="8">
        <f>IFERROR(VLOOKUP($A11,#REF!,17,FALSE),)</f>
        <v>0</v>
      </c>
      <c r="R11" s="8">
        <f>IFERROR(VLOOKUP($A11,#REF!,18,FALSE),)</f>
        <v>0</v>
      </c>
      <c r="S11" s="8">
        <f>IFERROR(VLOOKUP($A11,#REF!,19,FALSE),)</f>
        <v>0</v>
      </c>
      <c r="T11" s="8">
        <f>IFERROR(VLOOKUP($A11,#REF!,20,FALSE),)</f>
        <v>0</v>
      </c>
      <c r="U11" s="8">
        <f>IFERROR(VLOOKUP($A11,#REF!,21,FALSE),)</f>
        <v>0</v>
      </c>
      <c r="V11" s="8">
        <f>IFERROR(VLOOKUP($A11,#REF!,22,FALSE),)</f>
        <v>0</v>
      </c>
      <c r="W11" s="8">
        <f>IFERROR(VLOOKUP($A11,#REF!,23,FALSE),)</f>
        <v>0</v>
      </c>
      <c r="X11" s="8">
        <f>IFERROR(VLOOKUP($A11,#REF!,24,FALSE),)</f>
        <v>0</v>
      </c>
      <c r="Y11" s="8">
        <f>IFERROR(VLOOKUP($A11,#REF!,25,FALSE),)</f>
        <v>0</v>
      </c>
      <c r="Z11" s="8">
        <f>IFERROR(VLOOKUP($A11,#REF!,26,FALSE),)</f>
        <v>0</v>
      </c>
      <c r="AA11" s="8">
        <f>IFERROR(VLOOKUP($A11,#REF!,27,FALSE),)</f>
        <v>0</v>
      </c>
      <c r="AB11" s="8">
        <f>IFERROR(VLOOKUP($A11,#REF!,28,FALSE),)</f>
        <v>0</v>
      </c>
    </row>
    <row r="12" spans="1:28" hidden="1" x14ac:dyDescent="0.2">
      <c r="A12" s="8" t="str">
        <f>Data!A774</f>
        <v>Q-4</v>
      </c>
      <c r="B12" s="9">
        <f>IFERROR(VLOOKUP($A12,Data!$1:$1048576,34,FALSE),)</f>
        <v>23.79</v>
      </c>
      <c r="C12" s="9" t="str">
        <f>IFERROR(VLOOKUP($A12,Data!$1:$1048576,2,FALSE),)</f>
        <v>Hamer</v>
      </c>
      <c r="D12" s="9" t="str">
        <f>IFERROR(VLOOKUP($A12,Data!$1:$1048576,3,FALSE),)</f>
        <v>76</v>
      </c>
      <c r="E12" s="9" t="str">
        <f>IFERROR(VLOOKUP($A12,Data!$1:$1048576,4,FALSE),)</f>
        <v>Sam</v>
      </c>
      <c r="F12" s="9" t="str">
        <f>IFERROR(VLOOKUP($A12,Data!$1:$1048576,6,FALSE),)</f>
        <v>Winter Grain</v>
      </c>
      <c r="G12" s="9" t="str">
        <f>IFERROR(VLOOKUP($A12,Data!$1:$1048576,7,FALSE),)</f>
        <v>Soft White Winter</v>
      </c>
      <c r="H12" s="8">
        <f>IFERROR(VLOOKUP($A12,#REF!,8,FALSE),)</f>
        <v>0</v>
      </c>
      <c r="I12" s="8">
        <f>IFERROR(VLOOKUP($A12,#REF!,9,FALSE),)</f>
        <v>0</v>
      </c>
      <c r="J12" s="8">
        <f>IFERROR(VLOOKUP($A12,#REF!,10,FALSE),)</f>
        <v>0</v>
      </c>
      <c r="K12" s="8">
        <f>IFERROR(VLOOKUP($A12,#REF!,11,FALSE),)</f>
        <v>0</v>
      </c>
      <c r="L12" s="8">
        <f>IFERROR(VLOOKUP($A12,Data!$1:$1048576,17,FALSE),)</f>
        <v>2</v>
      </c>
      <c r="M12" s="8">
        <f>IFERROR(VLOOKUP($A12,Data!$1:$1048576,18,FALSE),)</f>
        <v>1.9600000000000009</v>
      </c>
      <c r="N12" s="8">
        <f>IFERROR(VLOOKUP($A12,Data!$1:$1048576,19,FALSE),)</f>
        <v>1.0999999999999979</v>
      </c>
      <c r="O12" s="8">
        <f>IFERROR(VLOOKUP($A12,#REF!,15,FALSE),)</f>
        <v>0</v>
      </c>
      <c r="P12" s="8">
        <f>IFERROR(VLOOKUP($A12,#REF!,16,FALSE),)</f>
        <v>0</v>
      </c>
      <c r="Q12" s="8">
        <f>IFERROR(VLOOKUP($A12,#REF!,17,FALSE),)</f>
        <v>0</v>
      </c>
      <c r="R12" s="8">
        <f>IFERROR(VLOOKUP($A12,#REF!,18,FALSE),)</f>
        <v>0</v>
      </c>
      <c r="S12" s="8">
        <f>IFERROR(VLOOKUP($A12,#REF!,19,FALSE),)</f>
        <v>0</v>
      </c>
      <c r="T12" s="8">
        <f>IFERROR(VLOOKUP($A12,#REF!,20,FALSE),)</f>
        <v>0</v>
      </c>
      <c r="U12" s="8">
        <f>IFERROR(VLOOKUP($A12,#REF!,21,FALSE),)</f>
        <v>0</v>
      </c>
      <c r="V12" s="8">
        <f>IFERROR(VLOOKUP($A12,#REF!,22,FALSE),)</f>
        <v>0</v>
      </c>
      <c r="W12" s="8">
        <f>IFERROR(VLOOKUP($A12,#REF!,23,FALSE),)</f>
        <v>0</v>
      </c>
      <c r="X12" s="8">
        <f>IFERROR(VLOOKUP($A12,#REF!,24,FALSE),)</f>
        <v>0</v>
      </c>
      <c r="Y12" s="8">
        <f>IFERROR(VLOOKUP($A12,#REF!,25,FALSE),)</f>
        <v>0</v>
      </c>
      <c r="Z12" s="8">
        <f>IFERROR(VLOOKUP($A12,#REF!,26,FALSE),)</f>
        <v>0</v>
      </c>
      <c r="AA12" s="8">
        <f>IFERROR(VLOOKUP($A12,#REF!,27,FALSE),)</f>
        <v>0</v>
      </c>
      <c r="AB12" s="8">
        <f>IFERROR(VLOOKUP($A12,#REF!,28,FALSE),)</f>
        <v>0</v>
      </c>
    </row>
    <row r="13" spans="1:28" hidden="1" x14ac:dyDescent="0.2">
      <c r="A13" s="8" t="str">
        <f>Data!A775</f>
        <v>Q-7</v>
      </c>
      <c r="B13" s="9">
        <f>IFERROR(VLOOKUP($A13,Data!$1:$1048576,34,FALSE),)</f>
        <v>24.43</v>
      </c>
      <c r="C13" s="9" t="str">
        <f>IFERROR(VLOOKUP($A13,Data!$1:$1048576,2,FALSE),)</f>
        <v>Hamer</v>
      </c>
      <c r="D13" s="9" t="str">
        <f>IFERROR(VLOOKUP($A13,Data!$1:$1048576,3,FALSE),)</f>
        <v>76</v>
      </c>
      <c r="E13" s="9" t="str">
        <f>IFERROR(VLOOKUP($A13,Data!$1:$1048576,4,FALSE),)</f>
        <v>Sam</v>
      </c>
      <c r="F13" s="9" t="str">
        <f>IFERROR(VLOOKUP($A13,Data!$1:$1048576,6,FALSE),)</f>
        <v>Winter Grain</v>
      </c>
      <c r="G13" s="9" t="str">
        <f>IFERROR(VLOOKUP($A13,Data!$1:$1048576,7,FALSE),)</f>
        <v>Soft White Winter</v>
      </c>
      <c r="H13" s="8">
        <f>IFERROR(VLOOKUP($A13,#REF!,8,FALSE),)</f>
        <v>0</v>
      </c>
      <c r="I13" s="8">
        <f>IFERROR(VLOOKUP($A13,#REF!,9,FALSE),)</f>
        <v>0</v>
      </c>
      <c r="J13" s="8">
        <f>IFERROR(VLOOKUP($A13,#REF!,10,FALSE),)</f>
        <v>0</v>
      </c>
      <c r="K13" s="8">
        <f>IFERROR(VLOOKUP($A13,#REF!,11,FALSE),)</f>
        <v>0</v>
      </c>
      <c r="L13" s="8">
        <f>IFERROR(VLOOKUP($A13,Data!$1:$1048576,17,FALSE),)</f>
        <v>2.1400000000000006</v>
      </c>
      <c r="M13" s="8">
        <f>IFERROR(VLOOKUP($A13,Data!$1:$1048576,18,FALSE),)</f>
        <v>1.9600000000000009</v>
      </c>
      <c r="N13" s="8">
        <f>IFERROR(VLOOKUP($A13,Data!$1:$1048576,19,FALSE),)</f>
        <v>1.0799999999999983</v>
      </c>
      <c r="O13" s="8">
        <f>IFERROR(VLOOKUP($A13,#REF!,15,FALSE),)</f>
        <v>0</v>
      </c>
      <c r="P13" s="8">
        <f>IFERROR(VLOOKUP($A13,#REF!,16,FALSE),)</f>
        <v>0</v>
      </c>
      <c r="Q13" s="8">
        <f>IFERROR(VLOOKUP($A13,#REF!,17,FALSE),)</f>
        <v>0</v>
      </c>
      <c r="R13" s="8">
        <f>IFERROR(VLOOKUP($A13,#REF!,18,FALSE),)</f>
        <v>0</v>
      </c>
      <c r="S13" s="8">
        <f>IFERROR(VLOOKUP($A13,#REF!,19,FALSE),)</f>
        <v>0</v>
      </c>
      <c r="T13" s="8">
        <f>IFERROR(VLOOKUP($A13,#REF!,20,FALSE),)</f>
        <v>0</v>
      </c>
      <c r="U13" s="8">
        <f>IFERROR(VLOOKUP($A13,#REF!,21,FALSE),)</f>
        <v>0</v>
      </c>
      <c r="V13" s="8">
        <f>IFERROR(VLOOKUP($A13,#REF!,22,FALSE),)</f>
        <v>0</v>
      </c>
      <c r="W13" s="8">
        <f>IFERROR(VLOOKUP($A13,#REF!,23,FALSE),)</f>
        <v>0</v>
      </c>
      <c r="X13" s="8">
        <f>IFERROR(VLOOKUP($A13,#REF!,24,FALSE),)</f>
        <v>0</v>
      </c>
      <c r="Y13" s="8">
        <f>IFERROR(VLOOKUP($A13,#REF!,25,FALSE),)</f>
        <v>0</v>
      </c>
      <c r="Z13" s="8">
        <f>IFERROR(VLOOKUP($A13,#REF!,26,FALSE),)</f>
        <v>0</v>
      </c>
      <c r="AA13" s="8">
        <f>IFERROR(VLOOKUP($A13,#REF!,27,FALSE),)</f>
        <v>0</v>
      </c>
      <c r="AB13" s="8">
        <f>IFERROR(VLOOKUP($A13,#REF!,28,FALSE),)</f>
        <v>0</v>
      </c>
    </row>
    <row r="14" spans="1:28" x14ac:dyDescent="0.2">
      <c r="A14" s="10"/>
    </row>
    <row r="17" spans="21:21" x14ac:dyDescent="0.2">
      <c r="U17" s="1"/>
    </row>
    <row r="18" spans="21:21" x14ac:dyDescent="0.2">
      <c r="U18" s="23"/>
    </row>
    <row r="19" spans="21:21" x14ac:dyDescent="0.2">
      <c r="U19" s="23"/>
    </row>
  </sheetData>
  <pageMargins left="0.7" right="0.7" top="0.75" bottom="0.75" header="0.3" footer="0.3"/>
  <pageSetup scale="82" orientation="landscape" r:id="rId1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1FC1B-B143-4930-B984-97A4AD617120}">
  <sheetPr>
    <tabColor rgb="FFF3F373"/>
    <pageSetUpPr fitToPage="1"/>
  </sheetPr>
  <dimension ref="A1:AB19"/>
  <sheetViews>
    <sheetView topLeftCell="A11" workbookViewId="0">
      <selection activeCell="Q13" sqref="Q13:Q14"/>
    </sheetView>
  </sheetViews>
  <sheetFormatPr defaultColWidth="9.14453125" defaultRowHeight="15" x14ac:dyDescent="0.2"/>
  <cols>
    <col min="1" max="5" width="8.47265625" customWidth="1"/>
    <col min="6" max="6" width="11.703125" bestFit="1" customWidth="1"/>
    <col min="7" max="7" width="16.6796875" bestFit="1" customWidth="1"/>
    <col min="8" max="8" width="12.23828125" hidden="1" customWidth="1"/>
    <col min="9" max="9" width="10.22265625" hidden="1" customWidth="1"/>
    <col min="10" max="10" width="9.68359375" hidden="1" customWidth="1"/>
    <col min="11" max="11" width="8.7421875" hidden="1" customWidth="1"/>
    <col min="12" max="12" width="8.875" hidden="1" customWidth="1"/>
    <col min="13" max="13" width="9.4140625" hidden="1" customWidth="1"/>
    <col min="14" max="14" width="9.953125" hidden="1" customWidth="1"/>
    <col min="15" max="15" width="9.953125" bestFit="1" customWidth="1"/>
    <col min="16" max="16" width="8.47265625" bestFit="1" customWidth="1"/>
    <col min="17" max="17" width="9.4140625" bestFit="1" customWidth="1"/>
    <col min="18" max="19" width="9.4140625" hidden="1" customWidth="1"/>
    <col min="20" max="21" width="8.47265625" hidden="1" customWidth="1"/>
    <col min="22" max="25" width="9.4140625" hidden="1" customWidth="1"/>
    <col min="26" max="28" width="10.4921875" hidden="1" customWidth="1"/>
  </cols>
  <sheetData>
    <row r="1" spans="1:28" ht="19.5" thickBot="1" x14ac:dyDescent="0.3">
      <c r="A1" s="7" t="str">
        <f>E4</f>
        <v>Sam</v>
      </c>
      <c r="B1" s="6"/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0.35499999999999998</v>
      </c>
      <c r="C3" s="12"/>
      <c r="D3" s="14"/>
      <c r="E3" s="12"/>
      <c r="F3" s="12"/>
      <c r="G3" s="12"/>
      <c r="H3" s="11">
        <f>'Rain Totals'!H8</f>
        <v>0.08</v>
      </c>
      <c r="I3" s="11">
        <f>'Rain Totals'!I8</f>
        <v>0</v>
      </c>
      <c r="J3" s="11">
        <f>'Rain Totals'!J8</f>
        <v>7.0000000000000007E-2</v>
      </c>
      <c r="K3" s="11">
        <f>'Rain Totals'!K8</f>
        <v>0.16999999999999998</v>
      </c>
      <c r="L3" s="11">
        <f>'Rain Totals'!L8</f>
        <v>3.5000000000000003E-2</v>
      </c>
      <c r="M3" s="11">
        <f>'Rain Totals'!M8</f>
        <v>0</v>
      </c>
      <c r="N3" s="11">
        <f>'Rain Totals'!N8</f>
        <v>0</v>
      </c>
      <c r="O3" s="11">
        <f>'Rain Totals'!O8</f>
        <v>0</v>
      </c>
      <c r="P3" s="11">
        <f>'Rain Totals'!P8</f>
        <v>0</v>
      </c>
      <c r="Q3" s="11">
        <f>'Rain Totals'!Q8</f>
        <v>0</v>
      </c>
      <c r="R3" s="11">
        <f>'Rain Totals'!R8</f>
        <v>0</v>
      </c>
      <c r="S3" s="11">
        <f>'Rain Totals'!S8</f>
        <v>0</v>
      </c>
      <c r="T3" s="11">
        <f>'Rain Totals'!T8</f>
        <v>0</v>
      </c>
      <c r="U3" s="11">
        <f>'Rain Totals'!U8</f>
        <v>0</v>
      </c>
      <c r="V3" s="11">
        <f>'Rain Totals'!V8</f>
        <v>0</v>
      </c>
      <c r="W3" s="11">
        <f>'Rain Totals'!W8</f>
        <v>0</v>
      </c>
      <c r="X3" s="11">
        <f>'Rain Totals'!X8</f>
        <v>0</v>
      </c>
      <c r="Y3" s="11">
        <f>'Rain Totals'!Y8</f>
        <v>0</v>
      </c>
      <c r="Z3" s="11">
        <f>'Rain Totals'!Z8</f>
        <v>0</v>
      </c>
      <c r="AA3" s="11">
        <f>'Rain Totals'!AA8</f>
        <v>0</v>
      </c>
      <c r="AB3" s="11">
        <f>'Rain Totals'!AB8</f>
        <v>0</v>
      </c>
    </row>
    <row r="4" spans="1:28" x14ac:dyDescent="0.2">
      <c r="A4" s="8" t="str">
        <f>Data!A786</f>
        <v>.ET 78</v>
      </c>
      <c r="B4" s="9">
        <f>IFERROR(VLOOKUP($A4,Data!$1:$1048576,34,FALSE),)</f>
        <v>31.019999999999996</v>
      </c>
      <c r="C4" s="9" t="str">
        <f>IFERROR(VLOOKUP($A4,Data!$1:$1048576,2,FALSE),)</f>
        <v>Hamer</v>
      </c>
      <c r="D4" s="9" t="str">
        <f>IFERROR(VLOOKUP($A4,Data!$1:$1048576,3,FALSE),)</f>
        <v>78</v>
      </c>
      <c r="E4" s="9" t="str">
        <f>IFERROR(VLOOKUP($A4,Data!$1:$1048576,4,FALSE),)</f>
        <v>Sam</v>
      </c>
      <c r="F4" s="9" t="str">
        <f>IFERROR(VLOOKUP($A4,Data!$1:$1048576,6,FALSE),)</f>
        <v>Winter Grain</v>
      </c>
      <c r="G4" s="9" t="str">
        <f>IFERROR(VLOOKUP($A4,Data!$1:$1048576,7,FALSE),)</f>
        <v>Soft White Winter</v>
      </c>
      <c r="H4" s="8">
        <f>IFERROR(VLOOKUP($A4,Data!$1:$1048576,13,FALSE),)</f>
        <v>2.2699999999999978</v>
      </c>
      <c r="I4" s="8">
        <f>IFERROR(VLOOKUP($A4,Data!$1:$1048576,14,FALSE),)</f>
        <v>2.8599999999999994</v>
      </c>
      <c r="J4" s="8">
        <f>IFERROR(VLOOKUP($A4,Data!$1:$1048576,15,FALSE),)</f>
        <v>2.9800000000000004</v>
      </c>
      <c r="K4" s="8">
        <f>IFERROR(VLOOKUP($A4,Data!$1:$1048576,16,FALSE),)</f>
        <v>2.5999999999999979</v>
      </c>
      <c r="L4" s="8">
        <f>IFERROR(VLOOKUP($A4,Data!$1:$1048576,17,FALSE),)</f>
        <v>2.4399999999999977</v>
      </c>
      <c r="M4" s="8">
        <f>IFERROR(VLOOKUP($A4,Data!$1:$1048576,18,FALSE),)</f>
        <v>2.7800000000000047</v>
      </c>
      <c r="N4" s="8">
        <f>IFERROR(VLOOKUP($A4,Data!$1:$1048576,19,FALSE),)</f>
        <v>1.5</v>
      </c>
      <c r="O4" s="8">
        <f>IFERROR(VLOOKUP($A4,Data!$1:$1048576,20,FALSE),)</f>
        <v>2.1999999999999957</v>
      </c>
      <c r="P4" s="8">
        <f>IFERROR(VLOOKUP($A4,Data!$1:$1048576,21,FALSE),)</f>
        <v>1.4000000000000021</v>
      </c>
      <c r="Q4" s="8">
        <f>IFERROR(VLOOKUP($A4,Data!$1:$1048576,22,FALSE),)</f>
        <v>0.5</v>
      </c>
      <c r="R4" s="8">
        <f>IFERROR(VLOOKUP($A4,Data!$1:$1048576,23,FALSE),)</f>
        <v>0</v>
      </c>
      <c r="S4" s="8">
        <f>IFERROR(VLOOKUP($A4,Data!$1:$1048576,24,FALSE),)</f>
        <v>0</v>
      </c>
      <c r="T4" s="8">
        <f>IFERROR(VLOOKUP($A4,Data!$1:$1048576,25,FALSE),)</f>
        <v>0</v>
      </c>
      <c r="U4" s="8">
        <f>IFERROR(VLOOKUP($A4,Data!$1:$1048576,26,FALSE),)</f>
        <v>0</v>
      </c>
      <c r="V4" s="8">
        <f>IFERROR(VLOOKUP($A4,Data!$1:$1048576,27,FALSE),)</f>
        <v>0</v>
      </c>
      <c r="W4" s="8">
        <f>IFERROR(VLOOKUP($A4,Data!$1:$1048576,28,FALSE),)</f>
        <v>0</v>
      </c>
      <c r="X4" s="8">
        <f>IFERROR(VLOOKUP($A4,Data!$1:$1048576,29,FALSE),)</f>
        <v>0</v>
      </c>
      <c r="Y4" s="8">
        <f>IFERROR(VLOOKUP($A4,Data!$1:$1048576,30,FALSE),)</f>
        <v>0</v>
      </c>
      <c r="Z4" s="8">
        <f>IFERROR(VLOOKUP($A4,Data!$1:$1048576,31,FALSE),)</f>
        <v>0</v>
      </c>
      <c r="AA4" s="8">
        <f>IFERROR(VLOOKUP($A4,Data!$1:$1048576,32,FALSE),)</f>
        <v>0</v>
      </c>
      <c r="AB4" s="8">
        <f>IFERROR(VLOOKUP($A4,Data!$1:$1048576,33,FALSE),)</f>
        <v>0</v>
      </c>
    </row>
    <row r="5" spans="1:28" x14ac:dyDescent="0.2">
      <c r="A5" s="8" t="str">
        <f>Data!A787</f>
        <v>Q-13</v>
      </c>
      <c r="B5" s="9">
        <f>IFERROR(VLOOKUP($A5,Data!$1:$1048576,34,FALSE),)</f>
        <v>29.21</v>
      </c>
      <c r="C5" s="9" t="str">
        <f>IFERROR(VLOOKUP($A5,Data!$1:$1048576,2,FALSE),)</f>
        <v>Hamer</v>
      </c>
      <c r="D5" s="9" t="str">
        <f>IFERROR(VLOOKUP($A5,Data!$1:$1048576,3,FALSE),)</f>
        <v>78</v>
      </c>
      <c r="E5" s="9" t="str">
        <f>IFERROR(VLOOKUP($A5,Data!$1:$1048576,4,FALSE),)</f>
        <v>Sam</v>
      </c>
      <c r="F5" s="9" t="str">
        <f>IFERROR(VLOOKUP($A5,Data!$1:$1048576,6,FALSE),)</f>
        <v>Winter Grain</v>
      </c>
      <c r="G5" s="9" t="str">
        <f>IFERROR(VLOOKUP($A5,Data!$1:$1048576,7,FALSE),)</f>
        <v>Soft White Winter</v>
      </c>
      <c r="H5" s="8" t="str">
        <f>IFERROR(VLOOKUP($A5,Data!$1:$1048576,13,FALSE),)</f>
        <v/>
      </c>
      <c r="I5" s="8">
        <f>IFERROR(VLOOKUP($A5,Data!$1:$1048576,14,FALSE),)</f>
        <v>2.38</v>
      </c>
      <c r="J5" s="8">
        <f>IFERROR(VLOOKUP($A5,Data!$1:$1048576,15,FALSE),)</f>
        <v>2.12</v>
      </c>
      <c r="K5" s="8">
        <f>IFERROR(VLOOKUP($A5,Data!$1:$1048576,16,FALSE),)</f>
        <v>6.4899999999999984</v>
      </c>
      <c r="L5" s="8">
        <f>IFERROR(VLOOKUP($A5,Data!$1:$1048576,17,FALSE),)</f>
        <v>2.0300000000000011</v>
      </c>
      <c r="M5" s="8">
        <f>IFERROR(VLOOKUP($A5,Data!$1:$1048576,18,FALSE),)</f>
        <v>1.9699999999999989</v>
      </c>
      <c r="N5" s="8">
        <f>IFERROR(VLOOKUP($A5,Data!$1:$1048576,19,FALSE),)</f>
        <v>1.9700000000000024</v>
      </c>
      <c r="O5" s="8">
        <f>IFERROR(VLOOKUP($A5,Data!$1:$1048576,20,FALSE),)</f>
        <v>0</v>
      </c>
      <c r="P5" s="8">
        <f>IFERROR(VLOOKUP($A5,Data!$1:$1048576,21,FALSE),)</f>
        <v>0</v>
      </c>
      <c r="Q5" s="8">
        <f>IFERROR(VLOOKUP($A5,Data!$1:$1048576,22,FALSE),)</f>
        <v>-2.5100000000000016</v>
      </c>
      <c r="R5" s="8">
        <f>IFERROR(VLOOKUP($A5,Data!$1:$1048576,23,FALSE),)</f>
        <v>3.9699999999999989</v>
      </c>
      <c r="S5" s="8">
        <f>IFERROR(VLOOKUP($A5,Data!$1:$1048576,24,FALSE),)</f>
        <v>0.17999999999999972</v>
      </c>
      <c r="T5" s="8">
        <f>IFERROR(VLOOKUP($A5,Data!$1:$1048576,25,FALSE),)</f>
        <v>0</v>
      </c>
      <c r="U5" s="8">
        <f>IFERROR(VLOOKUP($A5,Data!$1:$1048576,26,FALSE),)</f>
        <v>0</v>
      </c>
      <c r="V5" s="8">
        <f>IFERROR(VLOOKUP($A5,Data!$1:$1048576,27,FALSE),)</f>
        <v>0</v>
      </c>
      <c r="W5" s="8">
        <f>IFERROR(VLOOKUP($A5,Data!$1:$1048576,28,FALSE),)</f>
        <v>1.0600000000000023</v>
      </c>
      <c r="X5" s="8">
        <f>IFERROR(VLOOKUP($A5,Data!$1:$1048576,29,FALSE),)</f>
        <v>0</v>
      </c>
      <c r="Y5" s="8">
        <f>IFERROR(VLOOKUP($A5,Data!$1:$1048576,30,FALSE),)</f>
        <v>0</v>
      </c>
      <c r="Z5" s="8">
        <f>IFERROR(VLOOKUP($A5,Data!$1:$1048576,31,FALSE),)</f>
        <v>0</v>
      </c>
      <c r="AA5" s="8">
        <f>IFERROR(VLOOKUP($A5,Data!$1:$1048576,32,FALSE),)</f>
        <v>0</v>
      </c>
      <c r="AB5" s="8">
        <f>IFERROR(VLOOKUP($A5,Data!$1:$1048576,33,FALSE),)</f>
        <v>0</v>
      </c>
    </row>
    <row r="6" spans="1:28" x14ac:dyDescent="0.2">
      <c r="A6" s="8" t="str">
        <f>Data!A788</f>
        <v>Q-14</v>
      </c>
      <c r="B6" s="9">
        <f>IFERROR(VLOOKUP($A6,Data!$1:$1048576,34,FALSE),)</f>
        <v>23.91</v>
      </c>
      <c r="C6" s="9" t="str">
        <f>IFERROR(VLOOKUP($A6,Data!$1:$1048576,2,FALSE),)</f>
        <v>Hamer</v>
      </c>
      <c r="D6" s="9" t="str">
        <f>IFERROR(VLOOKUP($A6,Data!$1:$1048576,3,FALSE),)</f>
        <v>78</v>
      </c>
      <c r="E6" s="9" t="str">
        <f>IFERROR(VLOOKUP($A6,Data!$1:$1048576,4,FALSE),)</f>
        <v>Sam</v>
      </c>
      <c r="F6" s="9" t="str">
        <f>IFERROR(VLOOKUP($A6,Data!$1:$1048576,6,FALSE),)</f>
        <v>Winter Grain</v>
      </c>
      <c r="G6" s="9" t="str">
        <f>IFERROR(VLOOKUP($A6,Data!$1:$1048576,7,FALSE),)</f>
        <v>Soft White Winter</v>
      </c>
      <c r="H6" s="8" t="str">
        <f>IFERROR(VLOOKUP($A6,Data!$1:$1048576,13,FALSE),)</f>
        <v/>
      </c>
      <c r="I6" s="8">
        <f>IFERROR(VLOOKUP($A6,Data!$1:$1048576,14,FALSE),)</f>
        <v>2.39</v>
      </c>
      <c r="J6" s="8">
        <f>IFERROR(VLOOKUP($A6,Data!$1:$1048576,15,FALSE),)</f>
        <v>2.2400000000000002</v>
      </c>
      <c r="K6" s="8">
        <f>IFERROR(VLOOKUP($A6,Data!$1:$1048576,16,FALSE),)</f>
        <v>6.1799999999999979</v>
      </c>
      <c r="L6" s="8">
        <f>IFERROR(VLOOKUP($A6,Data!$1:$1048576,17,FALSE),)</f>
        <v>2.0700000000000003</v>
      </c>
      <c r="M6" s="8">
        <f>IFERROR(VLOOKUP($A6,Data!$1:$1048576,18,FALSE),)</f>
        <v>2.0700000000000003</v>
      </c>
      <c r="N6" s="8">
        <f>IFERROR(VLOOKUP($A6,Data!$1:$1048576,19,FALSE),)</f>
        <v>0.96000000000000085</v>
      </c>
      <c r="O6" s="8">
        <f>IFERROR(VLOOKUP($A6,Data!$1:$1048576,20,FALSE),)</f>
        <v>0</v>
      </c>
      <c r="P6" s="8">
        <f>IFERROR(VLOOKUP($A6,Data!$1:$1048576,21,FALSE),)</f>
        <v>0</v>
      </c>
      <c r="Q6" s="8">
        <f>IFERROR(VLOOKUP($A6,Data!$1:$1048576,22,FALSE),)</f>
        <v>0</v>
      </c>
      <c r="R6" s="8">
        <f>IFERROR(VLOOKUP($A6,Data!$1:$1048576,23,FALSE),)</f>
        <v>0</v>
      </c>
      <c r="S6" s="8">
        <f>IFERROR(VLOOKUP($A6,Data!$1:$1048576,24,FALSE),)</f>
        <v>0</v>
      </c>
      <c r="T6" s="8">
        <f>IFERROR(VLOOKUP($A6,Data!$1:$1048576,25,FALSE),)</f>
        <v>0</v>
      </c>
      <c r="U6" s="8">
        <f>IFERROR(VLOOKUP($A6,Data!$1:$1048576,26,FALSE),)</f>
        <v>0</v>
      </c>
      <c r="V6" s="8">
        <f>IFERROR(VLOOKUP($A6,Data!$1:$1048576,27,FALSE),)</f>
        <v>0</v>
      </c>
      <c r="W6" s="8">
        <f>IFERROR(VLOOKUP($A6,Data!$1:$1048576,28,FALSE),)</f>
        <v>1</v>
      </c>
      <c r="X6" s="8">
        <f>IFERROR(VLOOKUP($A6,Data!$1:$1048576,29,FALSE),)</f>
        <v>0</v>
      </c>
      <c r="Y6" s="8">
        <f>IFERROR(VLOOKUP($A6,Data!$1:$1048576,30,FALSE),)</f>
        <v>0</v>
      </c>
      <c r="Z6" s="8">
        <f>IFERROR(VLOOKUP($A6,Data!$1:$1048576,31,FALSE),)</f>
        <v>0</v>
      </c>
      <c r="AA6" s="8">
        <f>IFERROR(VLOOKUP($A6,Data!$1:$1048576,32,FALSE),)</f>
        <v>0</v>
      </c>
      <c r="AB6" s="8">
        <f>IFERROR(VLOOKUP($A6,Data!$1:$1048576,33,FALSE),)</f>
        <v>0</v>
      </c>
    </row>
    <row r="7" spans="1:28" x14ac:dyDescent="0.2">
      <c r="A7" s="8" t="str">
        <f>Data!A789</f>
        <v>Q-18</v>
      </c>
      <c r="B7" s="9">
        <f>IFERROR(VLOOKUP($A7,Data!$1:$1048576,34,FALSE),)</f>
        <v>23.38</v>
      </c>
      <c r="C7" s="9" t="str">
        <f>IFERROR(VLOOKUP($A7,Data!$1:$1048576,2,FALSE),)</f>
        <v>Hamer</v>
      </c>
      <c r="D7" s="9" t="str">
        <f>IFERROR(VLOOKUP($A7,Data!$1:$1048576,3,FALSE),)</f>
        <v>78</v>
      </c>
      <c r="E7" s="9" t="str">
        <f>IFERROR(VLOOKUP($A7,Data!$1:$1048576,4,FALSE),)</f>
        <v>Sam</v>
      </c>
      <c r="F7" s="9" t="str">
        <f>IFERROR(VLOOKUP($A7,Data!$1:$1048576,6,FALSE),)</f>
        <v>Winter Grain</v>
      </c>
      <c r="G7" s="9" t="str">
        <f>IFERROR(VLOOKUP($A7,Data!$1:$1048576,7,FALSE),)</f>
        <v>Soft White Winter</v>
      </c>
      <c r="H7" s="8" t="str">
        <f>IFERROR(VLOOKUP($A7,Data!$1:$1048576,13,FALSE),)</f>
        <v/>
      </c>
      <c r="I7" s="8">
        <f>IFERROR(VLOOKUP($A7,Data!$1:$1048576,14,FALSE),)</f>
        <v>2.34</v>
      </c>
      <c r="J7" s="8">
        <f>IFERROR(VLOOKUP($A7,Data!$1:$1048576,15,FALSE),)</f>
        <v>2.13</v>
      </c>
      <c r="K7" s="8">
        <f>IFERROR(VLOOKUP($A7,Data!$1:$1048576,16,FALSE),)</f>
        <v>6.0500000000000007</v>
      </c>
      <c r="L7" s="8">
        <f>IFERROR(VLOOKUP($A7,Data!$1:$1048576,17,FALSE),)</f>
        <v>2</v>
      </c>
      <c r="M7" s="8">
        <f>IFERROR(VLOOKUP($A7,Data!$1:$1048576,18,FALSE),)</f>
        <v>1.9700000000000024</v>
      </c>
      <c r="N7" s="8">
        <f>IFERROR(VLOOKUP($A7,Data!$1:$1048576,19,FALSE),)</f>
        <v>1.0899999999999999</v>
      </c>
      <c r="O7" s="8">
        <f>IFERROR(VLOOKUP($A7,Data!$1:$1048576,20,FALSE),)</f>
        <v>0</v>
      </c>
      <c r="P7" s="8">
        <f>IFERROR(VLOOKUP($A7,Data!$1:$1048576,21,FALSE),)</f>
        <v>0</v>
      </c>
      <c r="Q7" s="8">
        <f>IFERROR(VLOOKUP($A7,Data!$1:$1048576,22,FALSE),)</f>
        <v>0</v>
      </c>
      <c r="R7" s="8">
        <f>IFERROR(VLOOKUP($A7,Data!$1:$1048576,23,FALSE),)</f>
        <v>0</v>
      </c>
      <c r="S7" s="8">
        <f>IFERROR(VLOOKUP($A7,Data!$1:$1048576,24,FALSE),)</f>
        <v>0</v>
      </c>
      <c r="T7" s="8">
        <f>IFERROR(VLOOKUP($A7,Data!$1:$1048576,25,FALSE),)</f>
        <v>0</v>
      </c>
      <c r="U7" s="8">
        <f>IFERROR(VLOOKUP($A7,Data!$1:$1048576,26,FALSE),)</f>
        <v>0</v>
      </c>
      <c r="V7" s="8">
        <f>IFERROR(VLOOKUP($A7,Data!$1:$1048576,27,FALSE),)</f>
        <v>0</v>
      </c>
      <c r="W7" s="8">
        <f>IFERROR(VLOOKUP($A7,Data!$1:$1048576,28,FALSE),)</f>
        <v>0.98999999999999844</v>
      </c>
      <c r="X7" s="8">
        <f>IFERROR(VLOOKUP($A7,Data!$1:$1048576,29,FALSE),)</f>
        <v>0</v>
      </c>
      <c r="Y7" s="8">
        <f>IFERROR(VLOOKUP($A7,Data!$1:$1048576,30,FALSE),)</f>
        <v>0</v>
      </c>
      <c r="Z7" s="8">
        <f>IFERROR(VLOOKUP($A7,Data!$1:$1048576,31,FALSE),)</f>
        <v>0</v>
      </c>
      <c r="AA7" s="8">
        <f>IFERROR(VLOOKUP($A7,Data!$1:$1048576,32,FALSE),)</f>
        <v>0</v>
      </c>
      <c r="AB7" s="8">
        <f>IFERROR(VLOOKUP($A7,Data!$1:$1048576,33,FALSE),)</f>
        <v>0</v>
      </c>
    </row>
    <row r="8" spans="1:28" x14ac:dyDescent="0.2">
      <c r="A8" s="8" t="str">
        <f>Data!A790</f>
        <v>Q-19</v>
      </c>
      <c r="B8" s="9">
        <f>IFERROR(VLOOKUP($A8,Data!$1:$1048576,34,FALSE),)</f>
        <v>24.08</v>
      </c>
      <c r="C8" s="9" t="str">
        <f>IFERROR(VLOOKUP($A8,Data!$1:$1048576,2,FALSE),)</f>
        <v>Hamer</v>
      </c>
      <c r="D8" s="9" t="str">
        <f>IFERROR(VLOOKUP($A8,Data!$1:$1048576,3,FALSE),)</f>
        <v>78</v>
      </c>
      <c r="E8" s="9" t="str">
        <f>IFERROR(VLOOKUP($A8,Data!$1:$1048576,4,FALSE),)</f>
        <v>Sam</v>
      </c>
      <c r="F8" s="9" t="str">
        <f>IFERROR(VLOOKUP($A8,Data!$1:$1048576,6,FALSE),)</f>
        <v>Winter Grain</v>
      </c>
      <c r="G8" s="9" t="str">
        <f>IFERROR(VLOOKUP($A8,Data!$1:$1048576,7,FALSE),)</f>
        <v>Soft White Winter</v>
      </c>
      <c r="H8" s="8" t="str">
        <f>IFERROR(VLOOKUP($A8,Data!$1:$1048576,13,FALSE),)</f>
        <v/>
      </c>
      <c r="I8" s="8">
        <f>IFERROR(VLOOKUP($A8,Data!$1:$1048576,14,FALSE),)</f>
        <v>2.42</v>
      </c>
      <c r="J8" s="8">
        <f>IFERROR(VLOOKUP($A8,Data!$1:$1048576,15,FALSE),)</f>
        <v>2.0699999999999998</v>
      </c>
      <c r="K8" s="8">
        <f>IFERROR(VLOOKUP($A8,Data!$1:$1048576,16,FALSE),)</f>
        <v>6.4399999999999977</v>
      </c>
      <c r="L8" s="8">
        <f>IFERROR(VLOOKUP($A8,Data!$1:$1048576,17,FALSE),)</f>
        <v>2.0900000000000034</v>
      </c>
      <c r="M8" s="8">
        <f>IFERROR(VLOOKUP($A8,Data!$1:$1048576,18,FALSE),)</f>
        <v>2.129999999999999</v>
      </c>
      <c r="N8" s="8">
        <f>IFERROR(VLOOKUP($A8,Data!$1:$1048576,19,FALSE),)</f>
        <v>1.0299999999999976</v>
      </c>
      <c r="O8" s="8">
        <f>IFERROR(VLOOKUP($A8,Data!$1:$1048576,20,FALSE),)</f>
        <v>0</v>
      </c>
      <c r="P8" s="8">
        <f>IFERROR(VLOOKUP($A8,Data!$1:$1048576,21,FALSE),)</f>
        <v>0</v>
      </c>
      <c r="Q8" s="8">
        <f>IFERROR(VLOOKUP($A8,Data!$1:$1048576,22,FALSE),)</f>
        <v>0</v>
      </c>
      <c r="R8" s="8">
        <f>IFERROR(VLOOKUP($A8,Data!$1:$1048576,23,FALSE),)</f>
        <v>0</v>
      </c>
      <c r="S8" s="8">
        <f>IFERROR(VLOOKUP($A8,Data!$1:$1048576,24,FALSE),)</f>
        <v>0</v>
      </c>
      <c r="T8" s="8">
        <f>IFERROR(VLOOKUP($A8,Data!$1:$1048576,25,FALSE),)</f>
        <v>0</v>
      </c>
      <c r="U8" s="8">
        <f>IFERROR(VLOOKUP($A8,Data!$1:$1048576,26,FALSE),)</f>
        <v>0</v>
      </c>
      <c r="V8" s="8">
        <f>IFERROR(VLOOKUP($A8,Data!$1:$1048576,27,FALSE),)</f>
        <v>0</v>
      </c>
      <c r="W8" s="8">
        <f>IFERROR(VLOOKUP($A8,Data!$1:$1048576,28,FALSE),)</f>
        <v>1</v>
      </c>
      <c r="X8" s="8">
        <f>IFERROR(VLOOKUP($A8,Data!$1:$1048576,29,FALSE),)</f>
        <v>0</v>
      </c>
      <c r="Y8" s="8">
        <f>IFERROR(VLOOKUP($A8,Data!$1:$1048576,30,FALSE),)</f>
        <v>0</v>
      </c>
      <c r="Z8" s="8">
        <f>IFERROR(VLOOKUP($A8,Data!$1:$1048576,31,FALSE),)</f>
        <v>0</v>
      </c>
      <c r="AA8" s="8">
        <f>IFERROR(VLOOKUP($A8,Data!$1:$1048576,32,FALSE),)</f>
        <v>0</v>
      </c>
      <c r="AB8" s="8">
        <f>IFERROR(VLOOKUP($A8,Data!$1:$1048576,33,FALSE),)</f>
        <v>0</v>
      </c>
    </row>
    <row r="9" spans="1:28" x14ac:dyDescent="0.2">
      <c r="A9" s="8" t="str">
        <f>Data!A791</f>
        <v>Q-20</v>
      </c>
      <c r="B9" s="9">
        <f>IFERROR(VLOOKUP($A9,Data!$1:$1048576,34,FALSE),)</f>
        <v>23.92</v>
      </c>
      <c r="C9" s="9" t="str">
        <f>IFERROR(VLOOKUP($A9,Data!$1:$1048576,2,FALSE),)</f>
        <v>Hamer</v>
      </c>
      <c r="D9" s="9" t="str">
        <f>IFERROR(VLOOKUP($A9,Data!$1:$1048576,3,FALSE),)</f>
        <v>78</v>
      </c>
      <c r="E9" s="9" t="str">
        <f>IFERROR(VLOOKUP($A9,Data!$1:$1048576,4,FALSE),)</f>
        <v>Sam</v>
      </c>
      <c r="F9" s="9" t="str">
        <f>IFERROR(VLOOKUP($A9,Data!$1:$1048576,6,FALSE),)</f>
        <v>Winter Grain</v>
      </c>
      <c r="G9" s="9" t="str">
        <f>IFERROR(VLOOKUP($A9,Data!$1:$1048576,7,FALSE),)</f>
        <v>Soft White Winter</v>
      </c>
      <c r="H9" s="8" t="str">
        <f>IFERROR(VLOOKUP($A9,Data!$1:$1048576,13,FALSE),)</f>
        <v/>
      </c>
      <c r="I9" s="8">
        <f>IFERROR(VLOOKUP($A9,Data!$1:$1048576,14,FALSE),)</f>
        <v>2.0499999999999998</v>
      </c>
      <c r="J9" s="8">
        <f>IFERROR(VLOOKUP($A9,Data!$1:$1048576,15,FALSE),)</f>
        <v>1.87</v>
      </c>
      <c r="K9" s="8">
        <f>IFERROR(VLOOKUP($A9,Data!$1:$1048576,16,FALSE),)</f>
        <v>6.09</v>
      </c>
      <c r="L9" s="8">
        <f>IFERROR(VLOOKUP($A9,Data!$1:$1048576,17,FALSE),)</f>
        <v>2.120000000000001</v>
      </c>
      <c r="M9" s="8">
        <f>IFERROR(VLOOKUP($A9,Data!$1:$1048576,18,FALSE),)</f>
        <v>2.0500000000000007</v>
      </c>
      <c r="N9" s="8">
        <f>IFERROR(VLOOKUP($A9,Data!$1:$1048576,19,FALSE),)</f>
        <v>1.0299999999999976</v>
      </c>
      <c r="O9" s="8">
        <f>IFERROR(VLOOKUP($A9,Data!$1:$1048576,20,FALSE),)</f>
        <v>0</v>
      </c>
      <c r="P9" s="8">
        <f>IFERROR(VLOOKUP($A9,Data!$1:$1048576,21,FALSE),)</f>
        <v>0</v>
      </c>
      <c r="Q9" s="8">
        <f>IFERROR(VLOOKUP($A9,Data!$1:$1048576,22,FALSE),)</f>
        <v>0.58999999999999986</v>
      </c>
      <c r="R9" s="8">
        <f>IFERROR(VLOOKUP($A9,Data!$1:$1048576,23,FALSE),)</f>
        <v>0</v>
      </c>
      <c r="S9" s="8">
        <f>IFERROR(VLOOKUP($A9,Data!$1:$1048576,24,FALSE),)</f>
        <v>0</v>
      </c>
      <c r="T9" s="8">
        <f>IFERROR(VLOOKUP($A9,Data!$1:$1048576,25,FALSE),)</f>
        <v>0</v>
      </c>
      <c r="U9" s="8">
        <f>IFERROR(VLOOKUP($A9,Data!$1:$1048576,26,FALSE),)</f>
        <v>0</v>
      </c>
      <c r="V9" s="8">
        <f>IFERROR(VLOOKUP($A9,Data!$1:$1048576,27,FALSE),)</f>
        <v>0</v>
      </c>
      <c r="W9" s="8">
        <f>IFERROR(VLOOKUP($A9,Data!$1:$1048576,28,FALSE),)</f>
        <v>1.1799999999999997</v>
      </c>
      <c r="X9" s="8">
        <f>IFERROR(VLOOKUP($A9,Data!$1:$1048576,29,FALSE),)</f>
        <v>9.0000000000003411E-2</v>
      </c>
      <c r="Y9" s="8">
        <f>IFERROR(VLOOKUP($A9,Data!$1:$1048576,30,FALSE),)</f>
        <v>0</v>
      </c>
      <c r="Z9" s="8">
        <f>IFERROR(VLOOKUP($A9,Data!$1:$1048576,31,FALSE),)</f>
        <v>0</v>
      </c>
      <c r="AA9" s="8">
        <f>IFERROR(VLOOKUP($A9,Data!$1:$1048576,32,FALSE),)</f>
        <v>0</v>
      </c>
      <c r="AB9" s="8">
        <f>IFERROR(VLOOKUP($A9,Data!$1:$1048576,33,FALSE),)</f>
        <v>0</v>
      </c>
    </row>
    <row r="10" spans="1:28" x14ac:dyDescent="0.2">
      <c r="A10" s="8" t="str">
        <f>Data!A792</f>
        <v>Q-21</v>
      </c>
      <c r="B10" s="9">
        <f>IFERROR(VLOOKUP($A10,Data!$1:$1048576,34,FALSE),)</f>
        <v>23.66</v>
      </c>
      <c r="C10" s="9" t="str">
        <f>IFERROR(VLOOKUP($A10,Data!$1:$1048576,2,FALSE),)</f>
        <v>Hamer</v>
      </c>
      <c r="D10" s="9" t="str">
        <f>IFERROR(VLOOKUP($A10,Data!$1:$1048576,3,FALSE),)</f>
        <v>78</v>
      </c>
      <c r="E10" s="9" t="str">
        <f>IFERROR(VLOOKUP($A10,Data!$1:$1048576,4,FALSE),)</f>
        <v>Sam</v>
      </c>
      <c r="F10" s="9" t="str">
        <f>IFERROR(VLOOKUP($A10,Data!$1:$1048576,6,FALSE),)</f>
        <v>Winter Grain</v>
      </c>
      <c r="G10" s="9" t="str">
        <f>IFERROR(VLOOKUP($A10,Data!$1:$1048576,7,FALSE),)</f>
        <v>Soft White Winter</v>
      </c>
      <c r="H10" s="8" t="str">
        <f>IFERROR(VLOOKUP($A10,Data!$1:$1048576,13,FALSE),)</f>
        <v/>
      </c>
      <c r="I10" s="8">
        <f>IFERROR(VLOOKUP($A10,Data!$1:$1048576,14,FALSE),)</f>
        <v>2.31</v>
      </c>
      <c r="J10" s="8">
        <f>IFERROR(VLOOKUP($A10,Data!$1:$1048576,15,FALSE),)</f>
        <v>2.16</v>
      </c>
      <c r="K10" s="8">
        <f>IFERROR(VLOOKUP($A10,Data!$1:$1048576,16,FALSE),)</f>
        <v>5.98</v>
      </c>
      <c r="L10" s="8">
        <f>IFERROR(VLOOKUP($A10,Data!$1:$1048576,17,FALSE),)</f>
        <v>2.1699999999999982</v>
      </c>
      <c r="M10" s="8">
        <f>IFERROR(VLOOKUP($A10,Data!$1:$1048576,18,FALSE),)</f>
        <v>2.0199999999999996</v>
      </c>
      <c r="N10" s="8">
        <f>IFERROR(VLOOKUP($A10,Data!$1:$1048576,19,FALSE),)</f>
        <v>1.0800000000000018</v>
      </c>
      <c r="O10" s="8">
        <f>IFERROR(VLOOKUP($A10,Data!$1:$1048576,20,FALSE),)</f>
        <v>0</v>
      </c>
      <c r="P10" s="8">
        <f>IFERROR(VLOOKUP($A10,Data!$1:$1048576,21,FALSE),)</f>
        <v>0</v>
      </c>
      <c r="Q10" s="8">
        <f>IFERROR(VLOOKUP($A10,Data!$1:$1048576,22,FALSE),)</f>
        <v>0</v>
      </c>
      <c r="R10" s="8">
        <f>IFERROR(VLOOKUP($A10,Data!$1:$1048576,23,FALSE),)</f>
        <v>0</v>
      </c>
      <c r="S10" s="8">
        <f>IFERROR(VLOOKUP($A10,Data!$1:$1048576,24,FALSE),)</f>
        <v>0</v>
      </c>
      <c r="T10" s="8">
        <f>IFERROR(VLOOKUP($A10,Data!$1:$1048576,25,FALSE),)</f>
        <v>0</v>
      </c>
      <c r="U10" s="8">
        <f>IFERROR(VLOOKUP($A10,Data!$1:$1048576,26,FALSE),)</f>
        <v>0</v>
      </c>
      <c r="V10" s="8">
        <f>IFERROR(VLOOKUP($A10,Data!$1:$1048576,27,FALSE),)</f>
        <v>0</v>
      </c>
      <c r="W10" s="8">
        <f>IFERROR(VLOOKUP($A10,Data!$1:$1048576,28,FALSE),)</f>
        <v>1.0399999999999991</v>
      </c>
      <c r="X10" s="8">
        <f>IFERROR(VLOOKUP($A10,Data!$1:$1048576,29,FALSE),)</f>
        <v>0</v>
      </c>
      <c r="Y10" s="8">
        <f>IFERROR(VLOOKUP($A10,Data!$1:$1048576,30,FALSE),)</f>
        <v>0</v>
      </c>
      <c r="Z10" s="8">
        <f>IFERROR(VLOOKUP($A10,Data!$1:$1048576,31,FALSE),)</f>
        <v>0</v>
      </c>
      <c r="AA10" s="8">
        <f>IFERROR(VLOOKUP($A10,Data!$1:$1048576,32,FALSE),)</f>
        <v>0</v>
      </c>
      <c r="AB10" s="8">
        <f>IFERROR(VLOOKUP($A10,Data!$1:$1048576,33,FALSE),)</f>
        <v>0</v>
      </c>
    </row>
    <row r="11" spans="1:28" x14ac:dyDescent="0.2">
      <c r="A11" s="8" t="str">
        <f>Data!A793</f>
        <v>Q-22</v>
      </c>
      <c r="B11" s="9">
        <f>IFERROR(VLOOKUP($A11,Data!$1:$1048576,34,FALSE),)</f>
        <v>23.51</v>
      </c>
      <c r="C11" s="9" t="str">
        <f>IFERROR(VLOOKUP($A11,Data!$1:$1048576,2,FALSE),)</f>
        <v>Hamer</v>
      </c>
      <c r="D11" s="9" t="str">
        <f>IFERROR(VLOOKUP($A11,Data!$1:$1048576,3,FALSE),)</f>
        <v>78</v>
      </c>
      <c r="E11" s="9" t="str">
        <f>IFERROR(VLOOKUP($A11,Data!$1:$1048576,4,FALSE),)</f>
        <v>Sam</v>
      </c>
      <c r="F11" s="9" t="str">
        <f>IFERROR(VLOOKUP($A11,Data!$1:$1048576,6,FALSE),)</f>
        <v>Winter Grain</v>
      </c>
      <c r="G11" s="9" t="str">
        <f>IFERROR(VLOOKUP($A11,Data!$1:$1048576,7,FALSE),)</f>
        <v>Soft White Winter</v>
      </c>
      <c r="H11" s="8" t="str">
        <f>IFERROR(VLOOKUP($A11,Data!$1:$1048576,13,FALSE),)</f>
        <v/>
      </c>
      <c r="I11" s="8">
        <f>IFERROR(VLOOKUP($A11,Data!$1:$1048576,14,FALSE),)</f>
        <v>2.27</v>
      </c>
      <c r="J11" s="8">
        <f>IFERROR(VLOOKUP($A11,Data!$1:$1048576,15,FALSE),)</f>
        <v>2.2400000000000002</v>
      </c>
      <c r="K11" s="8">
        <f>IFERROR(VLOOKUP($A11,Data!$1:$1048576,16,FALSE),)</f>
        <v>6.129999999999999</v>
      </c>
      <c r="L11" s="8">
        <f>IFERROR(VLOOKUP($A11,Data!$1:$1048576,17,FALSE),)</f>
        <v>1.9400000000000013</v>
      </c>
      <c r="M11" s="8">
        <f>IFERROR(VLOOKUP($A11,Data!$1:$1048576,18,FALSE),)</f>
        <v>2.0599999999999987</v>
      </c>
      <c r="N11" s="8">
        <f>IFERROR(VLOOKUP($A11,Data!$1:$1048576,19,FALSE),)</f>
        <v>1.0600000000000023</v>
      </c>
      <c r="O11" s="8">
        <f>IFERROR(VLOOKUP($A11,Data!$1:$1048576,20,FALSE),)</f>
        <v>0</v>
      </c>
      <c r="P11" s="8">
        <f>IFERROR(VLOOKUP($A11,Data!$1:$1048576,21,FALSE),)</f>
        <v>0</v>
      </c>
      <c r="Q11" s="8">
        <f>IFERROR(VLOOKUP($A11,Data!$1:$1048576,22,FALSE),)</f>
        <v>0</v>
      </c>
      <c r="R11" s="8">
        <f>IFERROR(VLOOKUP($A11,Data!$1:$1048576,23,FALSE),)</f>
        <v>0</v>
      </c>
      <c r="S11" s="8">
        <f>IFERROR(VLOOKUP($A11,Data!$1:$1048576,24,FALSE),)</f>
        <v>0</v>
      </c>
      <c r="T11" s="8">
        <f>IFERROR(VLOOKUP($A11,Data!$1:$1048576,25,FALSE),)</f>
        <v>0</v>
      </c>
      <c r="U11" s="8">
        <f>IFERROR(VLOOKUP($A11,Data!$1:$1048576,26,FALSE),)</f>
        <v>0</v>
      </c>
      <c r="V11" s="8">
        <f>IFERROR(VLOOKUP($A11,Data!$1:$1048576,27,FALSE),)</f>
        <v>0</v>
      </c>
      <c r="W11" s="8">
        <f>IFERROR(VLOOKUP($A11,Data!$1:$1048576,28,FALSE),)</f>
        <v>1</v>
      </c>
      <c r="X11" s="8">
        <f>IFERROR(VLOOKUP($A11,Data!$1:$1048576,29,FALSE),)</f>
        <v>0</v>
      </c>
      <c r="Y11" s="8">
        <f>IFERROR(VLOOKUP($A11,Data!$1:$1048576,30,FALSE),)</f>
        <v>0</v>
      </c>
      <c r="Z11" s="8">
        <f>IFERROR(VLOOKUP($A11,Data!$1:$1048576,31,FALSE),)</f>
        <v>0</v>
      </c>
      <c r="AA11" s="8">
        <f>IFERROR(VLOOKUP($A11,Data!$1:$1048576,32,FALSE),)</f>
        <v>0</v>
      </c>
      <c r="AB11" s="8">
        <f>IFERROR(VLOOKUP($A11,Data!$1:$1048576,33,FALSE),)</f>
        <v>0</v>
      </c>
    </row>
    <row r="12" spans="1:28" x14ac:dyDescent="0.2">
      <c r="A12" s="8" t="str">
        <f>Data!A794</f>
        <v>Q-23</v>
      </c>
      <c r="B12" s="9">
        <f>IFERROR(VLOOKUP($A12,Data!$1:$1048576,34,FALSE),)</f>
        <v>23.53</v>
      </c>
      <c r="C12" s="9" t="str">
        <f>IFERROR(VLOOKUP($A12,Data!$1:$1048576,2,FALSE),)</f>
        <v>Hamer</v>
      </c>
      <c r="D12" s="9" t="str">
        <f>IFERROR(VLOOKUP($A12,Data!$1:$1048576,3,FALSE),)</f>
        <v>78</v>
      </c>
      <c r="E12" s="9" t="str">
        <f>IFERROR(VLOOKUP($A12,Data!$1:$1048576,4,FALSE),)</f>
        <v>Sam</v>
      </c>
      <c r="F12" s="9" t="str">
        <f>IFERROR(VLOOKUP($A12,Data!$1:$1048576,6,FALSE),)</f>
        <v>Winter Grain</v>
      </c>
      <c r="G12" s="9" t="str">
        <f>IFERROR(VLOOKUP($A12,Data!$1:$1048576,7,FALSE),)</f>
        <v>Soft White Winter</v>
      </c>
      <c r="H12" s="8" t="str">
        <f>IFERROR(VLOOKUP($A12,Data!$1:$1048576,13,FALSE),)</f>
        <v/>
      </c>
      <c r="I12" s="8">
        <f>IFERROR(VLOOKUP($A12,Data!$1:$1048576,14,FALSE),)</f>
        <v>2.27</v>
      </c>
      <c r="J12" s="8">
        <f>IFERROR(VLOOKUP($A12,Data!$1:$1048576,15,FALSE),)</f>
        <v>2.27</v>
      </c>
      <c r="K12" s="8">
        <f>IFERROR(VLOOKUP($A12,Data!$1:$1048576,16,FALSE),)</f>
        <v>5.990000000000002</v>
      </c>
      <c r="L12" s="8">
        <f>IFERROR(VLOOKUP($A12,Data!$1:$1048576,17,FALSE),)</f>
        <v>2.009999999999998</v>
      </c>
      <c r="M12" s="8">
        <f>IFERROR(VLOOKUP($A12,Data!$1:$1048576,18,FALSE),)</f>
        <v>2.0700000000000003</v>
      </c>
      <c r="N12" s="8">
        <f>IFERROR(VLOOKUP($A12,Data!$1:$1048576,19,FALSE),)</f>
        <v>1.0700000000000003</v>
      </c>
      <c r="O12" s="8">
        <f>IFERROR(VLOOKUP($A12,Data!$1:$1048576,20,FALSE),)</f>
        <v>0</v>
      </c>
      <c r="P12" s="8">
        <f>IFERROR(VLOOKUP($A12,Data!$1:$1048576,21,FALSE),)</f>
        <v>0</v>
      </c>
      <c r="Q12" s="8">
        <f>IFERROR(VLOOKUP($A12,Data!$1:$1048576,22,FALSE),)</f>
        <v>0</v>
      </c>
      <c r="R12" s="8">
        <f>IFERROR(VLOOKUP($A12,Data!$1:$1048576,23,FALSE),)</f>
        <v>0</v>
      </c>
      <c r="S12" s="8">
        <f>IFERROR(VLOOKUP($A12,Data!$1:$1048576,24,FALSE),)</f>
        <v>0</v>
      </c>
      <c r="T12" s="8">
        <f>IFERROR(VLOOKUP($A12,Data!$1:$1048576,25,FALSE),)</f>
        <v>0</v>
      </c>
      <c r="U12" s="8">
        <f>IFERROR(VLOOKUP($A12,Data!$1:$1048576,26,FALSE),)</f>
        <v>0</v>
      </c>
      <c r="V12" s="8">
        <f>IFERROR(VLOOKUP($A12,Data!$1:$1048576,27,FALSE),)</f>
        <v>0</v>
      </c>
      <c r="W12" s="8">
        <f>IFERROR(VLOOKUP($A12,Data!$1:$1048576,28,FALSE),)</f>
        <v>1.0100000000000016</v>
      </c>
      <c r="X12" s="8">
        <f>IFERROR(VLOOKUP($A12,Data!$1:$1048576,29,FALSE),)</f>
        <v>0</v>
      </c>
      <c r="Y12" s="8">
        <f>IFERROR(VLOOKUP($A12,Data!$1:$1048576,30,FALSE),)</f>
        <v>0</v>
      </c>
      <c r="Z12" s="8">
        <f>IFERROR(VLOOKUP($A12,Data!$1:$1048576,31,FALSE),)</f>
        <v>0</v>
      </c>
      <c r="AA12" s="8">
        <f>IFERROR(VLOOKUP($A12,Data!$1:$1048576,32,FALSE),)</f>
        <v>0</v>
      </c>
      <c r="AB12" s="8">
        <f>IFERROR(VLOOKUP($A12,Data!$1:$1048576,33,FALSE),)</f>
        <v>0</v>
      </c>
    </row>
    <row r="13" spans="1:28" x14ac:dyDescent="0.2">
      <c r="A13" s="8" t="str">
        <f>Data!A795</f>
        <v>Q-29</v>
      </c>
      <c r="B13" s="9">
        <f>IFERROR(VLOOKUP($A13,Data!$1:$1048576,34,FALSE),)</f>
        <v>23.25</v>
      </c>
      <c r="C13" s="9" t="str">
        <f>IFERROR(VLOOKUP($A13,Data!$1:$1048576,2,FALSE),)</f>
        <v>Hamer</v>
      </c>
      <c r="D13" s="9" t="str">
        <f>IFERROR(VLOOKUP($A13,Data!$1:$1048576,3,FALSE),)</f>
        <v>78</v>
      </c>
      <c r="E13" s="9" t="str">
        <f>IFERROR(VLOOKUP($A13,Data!$1:$1048576,4,FALSE),)</f>
        <v>Sam</v>
      </c>
      <c r="F13" s="9" t="str">
        <f>IFERROR(VLOOKUP($A13,Data!$1:$1048576,6,FALSE),)</f>
        <v>Winter Grain</v>
      </c>
      <c r="G13" s="9" t="str">
        <f>IFERROR(VLOOKUP($A13,Data!$1:$1048576,7,FALSE),)</f>
        <v>Soft White Winter</v>
      </c>
      <c r="H13" s="8" t="str">
        <f>IFERROR(VLOOKUP($A13,Data!$1:$1048576,13,FALSE),)</f>
        <v/>
      </c>
      <c r="I13" s="8">
        <f>IFERROR(VLOOKUP($A13,Data!$1:$1048576,14,FALSE),)</f>
        <v>2.27</v>
      </c>
      <c r="J13" s="8">
        <f>IFERROR(VLOOKUP($A13,Data!$1:$1048576,15,FALSE),)</f>
        <v>2.2400000000000002</v>
      </c>
      <c r="K13" s="8">
        <f>IFERROR(VLOOKUP($A13,Data!$1:$1048576,16,FALSE),)</f>
        <v>6.129999999999999</v>
      </c>
      <c r="L13" s="8">
        <f>IFERROR(VLOOKUP($A13,Data!$1:$1048576,17,FALSE),)</f>
        <v>1.8500000000000014</v>
      </c>
      <c r="M13" s="8">
        <f>IFERROR(VLOOKUP($A13,Data!$1:$1048576,18,FALSE),)</f>
        <v>1.9400000000000013</v>
      </c>
      <c r="N13" s="8">
        <f>IFERROR(VLOOKUP($A13,Data!$1:$1048576,19,FALSE),)</f>
        <v>1.0699999999999967</v>
      </c>
      <c r="O13" s="8">
        <f>IFERROR(VLOOKUP($A13,Data!$1:$1048576,20,FALSE),)</f>
        <v>0</v>
      </c>
      <c r="P13" s="8">
        <f>IFERROR(VLOOKUP($A13,Data!$1:$1048576,21,FALSE),)</f>
        <v>0</v>
      </c>
      <c r="Q13" s="8">
        <f>IFERROR(VLOOKUP($A13,Data!$1:$1048576,22,FALSE),)</f>
        <v>1.0000000000001563E-2</v>
      </c>
      <c r="R13" s="8">
        <f>IFERROR(VLOOKUP($A13,Data!$1:$1048576,23,FALSE),)</f>
        <v>0</v>
      </c>
      <c r="S13" s="8">
        <f>IFERROR(VLOOKUP($A13,Data!$1:$1048576,24,FALSE),)</f>
        <v>0</v>
      </c>
      <c r="T13" s="8">
        <f>IFERROR(VLOOKUP($A13,Data!$1:$1048576,25,FALSE),)</f>
        <v>0</v>
      </c>
      <c r="U13" s="8">
        <f>IFERROR(VLOOKUP($A13,Data!$1:$1048576,26,FALSE),)</f>
        <v>0</v>
      </c>
      <c r="V13" s="8">
        <f>IFERROR(VLOOKUP($A13,Data!$1:$1048576,27,FALSE),)</f>
        <v>0</v>
      </c>
      <c r="W13" s="8">
        <f>IFERROR(VLOOKUP($A13,Data!$1:$1048576,28,FALSE),)</f>
        <v>1</v>
      </c>
      <c r="X13" s="8">
        <f>IFERROR(VLOOKUP($A13,Data!$1:$1048576,29,FALSE),)</f>
        <v>0</v>
      </c>
      <c r="Y13" s="8">
        <f>IFERROR(VLOOKUP($A13,Data!$1:$1048576,30,FALSE),)</f>
        <v>0</v>
      </c>
      <c r="Z13" s="8">
        <f>IFERROR(VLOOKUP($A13,Data!$1:$1048576,31,FALSE),)</f>
        <v>0</v>
      </c>
      <c r="AA13" s="8">
        <f>IFERROR(VLOOKUP($A13,Data!$1:$1048576,32,FALSE),)</f>
        <v>0</v>
      </c>
      <c r="AB13" s="8">
        <f>IFERROR(VLOOKUP($A13,Data!$1:$1048576,33,FALSE),)</f>
        <v>0</v>
      </c>
    </row>
    <row r="14" spans="1:28" x14ac:dyDescent="0.2">
      <c r="A14" s="8" t="str">
        <f>Data!A796</f>
        <v>Q-30</v>
      </c>
      <c r="B14" s="9">
        <f>IFERROR(VLOOKUP($A14,Data!$1:$1048576,34,FALSE),)</f>
        <v>21.28</v>
      </c>
      <c r="C14" s="9" t="str">
        <f>IFERROR(VLOOKUP($A14,Data!$1:$1048576,2,FALSE),)</f>
        <v>Hamer</v>
      </c>
      <c r="D14" s="9" t="str">
        <f>IFERROR(VLOOKUP($A14,Data!$1:$1048576,3,FALSE),)</f>
        <v>78</v>
      </c>
      <c r="E14" s="9" t="str">
        <f>IFERROR(VLOOKUP($A14,Data!$1:$1048576,4,FALSE),)</f>
        <v>Sam</v>
      </c>
      <c r="F14" s="9" t="str">
        <f>IFERROR(VLOOKUP($A14,Data!$1:$1048576,6,FALSE),)</f>
        <v>Winter Grain</v>
      </c>
      <c r="G14" s="9" t="str">
        <f>IFERROR(VLOOKUP($A14,Data!$1:$1048576,7,FALSE),)</f>
        <v>Soft White Winter</v>
      </c>
      <c r="H14" s="8" t="str">
        <f>IFERROR(VLOOKUP($A14,Data!$1:$1048576,13,FALSE),)</f>
        <v/>
      </c>
      <c r="I14" s="8">
        <f>IFERROR(VLOOKUP($A14,Data!$1:$1048576,14,FALSE),)</f>
        <v>2.31</v>
      </c>
      <c r="J14" s="8">
        <f>IFERROR(VLOOKUP($A14,Data!$1:$1048576,15,FALSE),)</f>
        <v>2.14</v>
      </c>
      <c r="K14" s="8">
        <f>IFERROR(VLOOKUP($A14,Data!$1:$1048576,16,FALSE),)</f>
        <v>6.2799999999999994</v>
      </c>
      <c r="L14" s="8">
        <f>IFERROR(VLOOKUP($A14,Data!$1:$1048576,17,FALSE),)</f>
        <v>1.990000000000002</v>
      </c>
      <c r="M14" s="8">
        <f>IFERROR(VLOOKUP($A14,Data!$1:$1048576,18,FALSE),)</f>
        <v>1.9899999999999984</v>
      </c>
      <c r="N14" s="8">
        <f>IFERROR(VLOOKUP($A14,Data!$1:$1048576,19,FALSE),)</f>
        <v>1.0800000000000018</v>
      </c>
      <c r="O14" s="8">
        <f>IFERROR(VLOOKUP($A14,Data!$1:$1048576,20,FALSE),)</f>
        <v>2.9999999999997584E-2</v>
      </c>
      <c r="P14" s="8">
        <f>IFERROR(VLOOKUP($A14,Data!$1:$1048576,21,FALSE),)</f>
        <v>0</v>
      </c>
      <c r="Q14" s="8">
        <f>IFERROR(VLOOKUP($A14,Data!$1:$1048576,22,FALSE),)</f>
        <v>0</v>
      </c>
    </row>
    <row r="17" spans="21:21" x14ac:dyDescent="0.2">
      <c r="U17" s="1"/>
    </row>
    <row r="18" spans="21:21" x14ac:dyDescent="0.2">
      <c r="U18" s="23"/>
    </row>
    <row r="19" spans="21:21" x14ac:dyDescent="0.2">
      <c r="U19" s="23"/>
    </row>
  </sheetData>
  <pageMargins left="0.7" right="0.7" top="0.75" bottom="0.75" header="0.3" footer="0.3"/>
  <pageSetup scale="69" orientation="landscape" r:id="rId1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ABC3B-ADF1-4BFB-9E7C-FF1006218663}">
  <sheetPr>
    <tabColor rgb="FFF3F373"/>
    <pageSetUpPr fitToPage="1"/>
  </sheetPr>
  <dimension ref="A1:AB19"/>
  <sheetViews>
    <sheetView workbookViewId="0"/>
  </sheetViews>
  <sheetFormatPr defaultColWidth="9.14453125" defaultRowHeight="15" x14ac:dyDescent="0.2"/>
  <cols>
    <col min="1" max="5" width="8.47265625" customWidth="1"/>
    <col min="6" max="6" width="11.703125" bestFit="1" customWidth="1"/>
    <col min="7" max="7" width="16.6796875" bestFit="1" customWidth="1"/>
    <col min="8" max="8" width="12.23828125" bestFit="1" customWidth="1"/>
    <col min="9" max="11" width="10.22265625" customWidth="1"/>
    <col min="12" max="12" width="9.01171875" customWidth="1"/>
    <col min="13" max="15" width="10.22265625" customWidth="1"/>
    <col min="16" max="16" width="9.01171875" customWidth="1"/>
    <col min="17" max="17" width="9.68359375" customWidth="1"/>
    <col min="18" max="20" width="10.22265625" customWidth="1"/>
    <col min="21" max="21" width="9.68359375" customWidth="1"/>
    <col min="22" max="24" width="10.22265625" customWidth="1"/>
    <col min="25" max="25" width="9.01171875" customWidth="1"/>
    <col min="26" max="28" width="10.22265625" customWidth="1"/>
  </cols>
  <sheetData>
    <row r="1" spans="1:28" ht="19.5" thickBot="1" x14ac:dyDescent="0.3">
      <c r="A1" s="7">
        <f>E4</f>
        <v>0</v>
      </c>
      <c r="B1" s="6"/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0.35499999999999998</v>
      </c>
      <c r="C3" s="12"/>
      <c r="D3" s="14"/>
      <c r="E3" s="12"/>
      <c r="F3" s="12"/>
      <c r="G3" s="12"/>
      <c r="H3" s="11">
        <f>'Rain Totals'!H8</f>
        <v>0.08</v>
      </c>
      <c r="I3" s="11">
        <f>'Rain Totals'!I8</f>
        <v>0</v>
      </c>
      <c r="J3" s="11">
        <f>'Rain Totals'!J8</f>
        <v>7.0000000000000007E-2</v>
      </c>
      <c r="K3" s="11">
        <f>'Rain Totals'!K8</f>
        <v>0.16999999999999998</v>
      </c>
      <c r="L3" s="11">
        <f>'Rain Totals'!L8</f>
        <v>3.5000000000000003E-2</v>
      </c>
      <c r="M3" s="11">
        <f>'Rain Totals'!M8</f>
        <v>0</v>
      </c>
      <c r="N3" s="11">
        <f>'Rain Totals'!N8</f>
        <v>0</v>
      </c>
      <c r="O3" s="11">
        <f>'Rain Totals'!O8</f>
        <v>0</v>
      </c>
      <c r="P3" s="11">
        <f>'Rain Totals'!P8</f>
        <v>0</v>
      </c>
      <c r="Q3" s="11">
        <f>'Rain Totals'!Q8</f>
        <v>0</v>
      </c>
      <c r="R3" s="11">
        <f>'Rain Totals'!R8</f>
        <v>0</v>
      </c>
      <c r="S3" s="11">
        <f>'Rain Totals'!S8</f>
        <v>0</v>
      </c>
      <c r="T3" s="11">
        <f>'Rain Totals'!T8</f>
        <v>0</v>
      </c>
      <c r="U3" s="11">
        <f>'Rain Totals'!U8</f>
        <v>0</v>
      </c>
      <c r="V3" s="11">
        <f>'Rain Totals'!V8</f>
        <v>0</v>
      </c>
      <c r="W3" s="11">
        <f>'Rain Totals'!W8</f>
        <v>0</v>
      </c>
      <c r="X3" s="11">
        <f>'Rain Totals'!X8</f>
        <v>0</v>
      </c>
      <c r="Y3" s="11">
        <f>'Rain Totals'!Y8</f>
        <v>0</v>
      </c>
      <c r="Z3" s="11">
        <f>'Rain Totals'!Z8</f>
        <v>0</v>
      </c>
      <c r="AA3" s="11">
        <f>'Rain Totals'!AA8</f>
        <v>0</v>
      </c>
      <c r="AB3" s="11">
        <f>'Rain Totals'!AB8</f>
        <v>0</v>
      </c>
    </row>
    <row r="4" spans="1:28" x14ac:dyDescent="0.2">
      <c r="A4" s="8" t="str">
        <f>Data!A797</f>
        <v>.ET 79</v>
      </c>
      <c r="B4" s="9">
        <f>IFERROR(VLOOKUP($A4,#REF!,34,FALSE),)</f>
        <v>0</v>
      </c>
      <c r="C4" s="9">
        <f>IFERROR(VLOOKUP($A4,#REF!,2,FALSE),)</f>
        <v>0</v>
      </c>
      <c r="D4" s="9">
        <f>IFERROR(VLOOKUP($A4,#REF!,3,FALSE),)</f>
        <v>0</v>
      </c>
      <c r="E4" s="9">
        <f>IFERROR(VLOOKUP($A4,#REF!,4,FALSE),)</f>
        <v>0</v>
      </c>
      <c r="F4" s="9">
        <f>IFERROR(VLOOKUP($A4,#REF!,6,FALSE),)</f>
        <v>0</v>
      </c>
      <c r="G4" s="9">
        <f>IFERROR(VLOOKUP($A4,#REF!,7,FALSE),)</f>
        <v>0</v>
      </c>
      <c r="H4" s="8">
        <f>IFERROR(VLOOKUP($A4,#REF!,8,FALSE),)</f>
        <v>0</v>
      </c>
      <c r="I4" s="8">
        <f>IFERROR(VLOOKUP($A4,#REF!,9,FALSE),)</f>
        <v>0</v>
      </c>
      <c r="J4" s="8">
        <f>IFERROR(VLOOKUP($A4,#REF!,10,FALSE),)</f>
        <v>0</v>
      </c>
      <c r="K4" s="8">
        <f>IFERROR(VLOOKUP($A4,#REF!,11,FALSE),)</f>
        <v>0</v>
      </c>
      <c r="L4" s="8">
        <f>IFERROR(VLOOKUP($A4,#REF!,12,FALSE),)</f>
        <v>0</v>
      </c>
      <c r="M4" s="8">
        <f>IFERROR(VLOOKUP($A4,#REF!,13,FALSE),)</f>
        <v>0</v>
      </c>
      <c r="N4" s="8">
        <f>IFERROR(VLOOKUP($A4,#REF!,14,FALSE),)</f>
        <v>0</v>
      </c>
      <c r="O4" s="8">
        <f>IFERROR(VLOOKUP($A4,#REF!,15,FALSE),)</f>
        <v>0</v>
      </c>
      <c r="P4" s="8">
        <f>IFERROR(VLOOKUP($A4,#REF!,16,FALSE),)</f>
        <v>0</v>
      </c>
      <c r="Q4" s="8">
        <f>IFERROR(VLOOKUP($A4,#REF!,17,FALSE),)</f>
        <v>0</v>
      </c>
      <c r="R4" s="8">
        <f>IFERROR(VLOOKUP($A4,#REF!,18,FALSE),)</f>
        <v>0</v>
      </c>
      <c r="S4" s="8">
        <f>IFERROR(VLOOKUP($A4,#REF!,19,FALSE),)</f>
        <v>0</v>
      </c>
      <c r="T4" s="8">
        <f>IFERROR(VLOOKUP($A4,#REF!,20,FALSE),)</f>
        <v>0</v>
      </c>
      <c r="U4" s="8">
        <f>IFERROR(VLOOKUP($A4,#REF!,21,FALSE),)</f>
        <v>0</v>
      </c>
      <c r="V4" s="8">
        <f>IFERROR(VLOOKUP($A4,#REF!,22,FALSE),)</f>
        <v>0</v>
      </c>
      <c r="W4" s="8">
        <f>IFERROR(VLOOKUP($A4,#REF!,23,FALSE),)</f>
        <v>0</v>
      </c>
      <c r="X4" s="8">
        <f>IFERROR(VLOOKUP($A4,#REF!,24,FALSE),)</f>
        <v>0</v>
      </c>
      <c r="Y4" s="8">
        <f>IFERROR(VLOOKUP($A4,#REF!,25,FALSE),)</f>
        <v>0</v>
      </c>
      <c r="Z4" s="8">
        <f>IFERROR(VLOOKUP($A4,#REF!,26,FALSE),)</f>
        <v>0</v>
      </c>
      <c r="AA4" s="8">
        <f>IFERROR(VLOOKUP($A4,#REF!,27,FALSE),)</f>
        <v>0</v>
      </c>
      <c r="AB4" s="8">
        <f>IFERROR(VLOOKUP($A4,#REF!,28,FALSE),)</f>
        <v>0</v>
      </c>
    </row>
    <row r="5" spans="1:28" x14ac:dyDescent="0.2">
      <c r="A5" s="8">
        <f>Data!A798</f>
        <v>0</v>
      </c>
      <c r="B5" s="9">
        <f>IFERROR(VLOOKUP($A5,#REF!,34,FALSE),)</f>
        <v>0</v>
      </c>
      <c r="C5" s="9">
        <f>IFERROR(VLOOKUP($A5,#REF!,2,FALSE),)</f>
        <v>0</v>
      </c>
      <c r="D5" s="9">
        <f>IFERROR(VLOOKUP($A5,#REF!,3,FALSE),)</f>
        <v>0</v>
      </c>
      <c r="E5" s="9">
        <f>IFERROR(VLOOKUP($A5,#REF!,4,FALSE),)</f>
        <v>0</v>
      </c>
      <c r="F5" s="9">
        <f>IFERROR(VLOOKUP($A5,#REF!,6,FALSE),)</f>
        <v>0</v>
      </c>
      <c r="G5" s="9">
        <f>IFERROR(VLOOKUP($A5,#REF!,7,FALSE),)</f>
        <v>0</v>
      </c>
      <c r="H5" s="8">
        <f>IFERROR(VLOOKUP($A5,#REF!,8,FALSE),)</f>
        <v>0</v>
      </c>
      <c r="I5" s="8">
        <f>IFERROR(VLOOKUP($A5,#REF!,9,FALSE),)</f>
        <v>0</v>
      </c>
      <c r="J5" s="8">
        <f>IFERROR(VLOOKUP($A5,#REF!,10,FALSE),)</f>
        <v>0</v>
      </c>
      <c r="K5" s="8">
        <f>IFERROR(VLOOKUP($A5,#REF!,11,FALSE),)</f>
        <v>0</v>
      </c>
      <c r="L5" s="8">
        <f>IFERROR(VLOOKUP($A5,#REF!,12,FALSE),)</f>
        <v>0</v>
      </c>
      <c r="M5" s="8">
        <f>IFERROR(VLOOKUP($A5,#REF!,13,FALSE),)</f>
        <v>0</v>
      </c>
      <c r="N5" s="8">
        <f>IFERROR(VLOOKUP($A5,#REF!,14,FALSE),)</f>
        <v>0</v>
      </c>
      <c r="O5" s="8">
        <f>IFERROR(VLOOKUP($A5,#REF!,15,FALSE),)</f>
        <v>0</v>
      </c>
      <c r="P5" s="8">
        <f>IFERROR(VLOOKUP($A5,#REF!,16,FALSE),)</f>
        <v>0</v>
      </c>
      <c r="Q5" s="8">
        <f>IFERROR(VLOOKUP($A5,#REF!,17,FALSE),)</f>
        <v>0</v>
      </c>
      <c r="R5" s="8">
        <f>IFERROR(VLOOKUP($A5,#REF!,18,FALSE),)</f>
        <v>0</v>
      </c>
      <c r="S5" s="8">
        <f>IFERROR(VLOOKUP($A5,#REF!,19,FALSE),)</f>
        <v>0</v>
      </c>
      <c r="T5" s="8">
        <f>IFERROR(VLOOKUP($A5,#REF!,20,FALSE),)</f>
        <v>0</v>
      </c>
      <c r="U5" s="8">
        <f>IFERROR(VLOOKUP($A5,#REF!,21,FALSE),)</f>
        <v>0</v>
      </c>
      <c r="V5" s="8">
        <f>IFERROR(VLOOKUP($A5,#REF!,22,FALSE),)</f>
        <v>0</v>
      </c>
      <c r="W5" s="8">
        <f>IFERROR(VLOOKUP($A5,#REF!,23,FALSE),)</f>
        <v>0</v>
      </c>
      <c r="X5" s="8">
        <f>IFERROR(VLOOKUP($A5,#REF!,24,FALSE),)</f>
        <v>0</v>
      </c>
      <c r="Y5" s="8">
        <f>IFERROR(VLOOKUP($A5,#REF!,25,FALSE),)</f>
        <v>0</v>
      </c>
      <c r="Z5" s="8">
        <f>IFERROR(VLOOKUP($A5,#REF!,26,FALSE),)</f>
        <v>0</v>
      </c>
      <c r="AA5" s="8">
        <f>IFERROR(VLOOKUP($A5,#REF!,27,FALSE),)</f>
        <v>0</v>
      </c>
      <c r="AB5" s="8">
        <f>IFERROR(VLOOKUP($A5,#REF!,28,FALSE),)</f>
        <v>0</v>
      </c>
    </row>
    <row r="6" spans="1:28" x14ac:dyDescent="0.2">
      <c r="A6" s="8">
        <f>Data!A799</f>
        <v>0</v>
      </c>
      <c r="B6" s="9">
        <f>IFERROR(VLOOKUP($A6,#REF!,34,FALSE),)</f>
        <v>0</v>
      </c>
      <c r="C6" s="9">
        <f>IFERROR(VLOOKUP($A6,#REF!,2,FALSE),)</f>
        <v>0</v>
      </c>
      <c r="D6" s="9">
        <f>IFERROR(VLOOKUP($A6,#REF!,3,FALSE),)</f>
        <v>0</v>
      </c>
      <c r="E6" s="9">
        <f>IFERROR(VLOOKUP($A6,#REF!,4,FALSE),)</f>
        <v>0</v>
      </c>
      <c r="F6" s="9">
        <f>IFERROR(VLOOKUP($A6,#REF!,6,FALSE),)</f>
        <v>0</v>
      </c>
      <c r="G6" s="9">
        <f>IFERROR(VLOOKUP($A6,#REF!,7,FALSE),)</f>
        <v>0</v>
      </c>
      <c r="H6" s="8">
        <f>IFERROR(VLOOKUP($A6,#REF!,8,FALSE),)</f>
        <v>0</v>
      </c>
      <c r="I6" s="8">
        <f>IFERROR(VLOOKUP($A6,#REF!,9,FALSE),)</f>
        <v>0</v>
      </c>
      <c r="J6" s="8">
        <f>IFERROR(VLOOKUP($A6,#REF!,10,FALSE),)</f>
        <v>0</v>
      </c>
      <c r="K6" s="8">
        <f>IFERROR(VLOOKUP($A6,#REF!,11,FALSE),)</f>
        <v>0</v>
      </c>
      <c r="L6" s="8">
        <f>IFERROR(VLOOKUP($A6,#REF!,12,FALSE),)</f>
        <v>0</v>
      </c>
      <c r="M6" s="8">
        <f>IFERROR(VLOOKUP($A6,#REF!,13,FALSE),)</f>
        <v>0</v>
      </c>
      <c r="N6" s="8">
        <f>IFERROR(VLOOKUP($A6,#REF!,14,FALSE),)</f>
        <v>0</v>
      </c>
      <c r="O6" s="8">
        <f>IFERROR(VLOOKUP($A6,#REF!,15,FALSE),)</f>
        <v>0</v>
      </c>
      <c r="P6" s="8">
        <f>IFERROR(VLOOKUP($A6,#REF!,16,FALSE),)</f>
        <v>0</v>
      </c>
      <c r="Q6" s="8">
        <f>IFERROR(VLOOKUP($A6,#REF!,17,FALSE),)</f>
        <v>0</v>
      </c>
      <c r="R6" s="8">
        <f>IFERROR(VLOOKUP($A6,#REF!,18,FALSE),)</f>
        <v>0</v>
      </c>
      <c r="S6" s="8">
        <f>IFERROR(VLOOKUP($A6,#REF!,19,FALSE),)</f>
        <v>0</v>
      </c>
      <c r="T6" s="8">
        <f>IFERROR(VLOOKUP($A6,#REF!,20,FALSE),)</f>
        <v>0</v>
      </c>
      <c r="U6" s="8">
        <f>IFERROR(VLOOKUP($A6,#REF!,21,FALSE),)</f>
        <v>0</v>
      </c>
      <c r="V6" s="8">
        <f>IFERROR(VLOOKUP($A6,#REF!,22,FALSE),)</f>
        <v>0</v>
      </c>
      <c r="W6" s="8">
        <f>IFERROR(VLOOKUP($A6,#REF!,23,FALSE),)</f>
        <v>0</v>
      </c>
      <c r="X6" s="8">
        <f>IFERROR(VLOOKUP($A6,#REF!,24,FALSE),)</f>
        <v>0</v>
      </c>
      <c r="Y6" s="8">
        <f>IFERROR(VLOOKUP($A6,#REF!,25,FALSE),)</f>
        <v>0</v>
      </c>
      <c r="Z6" s="8">
        <f>IFERROR(VLOOKUP($A6,#REF!,26,FALSE),)</f>
        <v>0</v>
      </c>
      <c r="AA6" s="8">
        <f>IFERROR(VLOOKUP($A6,#REF!,27,FALSE),)</f>
        <v>0</v>
      </c>
      <c r="AB6" s="8">
        <f>IFERROR(VLOOKUP($A6,#REF!,28,FALSE),)</f>
        <v>0</v>
      </c>
    </row>
    <row r="7" spans="1:28" x14ac:dyDescent="0.2">
      <c r="A7" s="8">
        <f>Data!A800</f>
        <v>0</v>
      </c>
      <c r="B7" s="9">
        <f>IFERROR(VLOOKUP($A7,#REF!,34,FALSE),)</f>
        <v>0</v>
      </c>
      <c r="C7" s="9">
        <f>IFERROR(VLOOKUP($A7,#REF!,2,FALSE),)</f>
        <v>0</v>
      </c>
      <c r="D7" s="9">
        <f>IFERROR(VLOOKUP($A7,#REF!,3,FALSE),)</f>
        <v>0</v>
      </c>
      <c r="E7" s="9">
        <f>IFERROR(VLOOKUP($A7,#REF!,4,FALSE),)</f>
        <v>0</v>
      </c>
      <c r="F7" s="9">
        <f>IFERROR(VLOOKUP($A7,#REF!,6,FALSE),)</f>
        <v>0</v>
      </c>
      <c r="G7" s="9">
        <f>IFERROR(VLOOKUP($A7,#REF!,7,FALSE),)</f>
        <v>0</v>
      </c>
      <c r="H7" s="8">
        <f>IFERROR(VLOOKUP($A7,#REF!,8,FALSE),)</f>
        <v>0</v>
      </c>
      <c r="I7" s="8">
        <f>IFERROR(VLOOKUP($A7,#REF!,9,FALSE),)</f>
        <v>0</v>
      </c>
      <c r="J7" s="8">
        <f>IFERROR(VLOOKUP($A7,#REF!,10,FALSE),)</f>
        <v>0</v>
      </c>
      <c r="K7" s="8">
        <f>IFERROR(VLOOKUP($A7,#REF!,11,FALSE),)</f>
        <v>0</v>
      </c>
      <c r="L7" s="8">
        <f>IFERROR(VLOOKUP($A7,#REF!,12,FALSE),)</f>
        <v>0</v>
      </c>
      <c r="M7" s="8">
        <f>IFERROR(VLOOKUP($A7,#REF!,13,FALSE),)</f>
        <v>0</v>
      </c>
      <c r="N7" s="8">
        <f>IFERROR(VLOOKUP($A7,#REF!,14,FALSE),)</f>
        <v>0</v>
      </c>
      <c r="O7" s="8">
        <f>IFERROR(VLOOKUP($A7,#REF!,15,FALSE),)</f>
        <v>0</v>
      </c>
      <c r="P7" s="8">
        <f>IFERROR(VLOOKUP($A7,#REF!,16,FALSE),)</f>
        <v>0</v>
      </c>
      <c r="Q7" s="8">
        <f>IFERROR(VLOOKUP($A7,#REF!,17,FALSE),)</f>
        <v>0</v>
      </c>
      <c r="R7" s="8">
        <f>IFERROR(VLOOKUP($A7,#REF!,18,FALSE),)</f>
        <v>0</v>
      </c>
      <c r="S7" s="8">
        <f>IFERROR(VLOOKUP($A7,#REF!,19,FALSE),)</f>
        <v>0</v>
      </c>
      <c r="T7" s="8">
        <f>IFERROR(VLOOKUP($A7,#REF!,20,FALSE),)</f>
        <v>0</v>
      </c>
      <c r="U7" s="8">
        <f>IFERROR(VLOOKUP($A7,#REF!,21,FALSE),)</f>
        <v>0</v>
      </c>
      <c r="V7" s="8">
        <f>IFERROR(VLOOKUP($A7,#REF!,22,FALSE),)</f>
        <v>0</v>
      </c>
      <c r="W7" s="8">
        <f>IFERROR(VLOOKUP($A7,#REF!,23,FALSE),)</f>
        <v>0</v>
      </c>
      <c r="X7" s="8">
        <f>IFERROR(VLOOKUP($A7,#REF!,24,FALSE),)</f>
        <v>0</v>
      </c>
      <c r="Y7" s="8">
        <f>IFERROR(VLOOKUP($A7,#REF!,25,FALSE),)</f>
        <v>0</v>
      </c>
      <c r="Z7" s="8">
        <f>IFERROR(VLOOKUP($A7,#REF!,26,FALSE),)</f>
        <v>0</v>
      </c>
      <c r="AA7" s="8">
        <f>IFERROR(VLOOKUP($A7,#REF!,27,FALSE),)</f>
        <v>0</v>
      </c>
      <c r="AB7" s="8">
        <f>IFERROR(VLOOKUP($A7,#REF!,28,FALSE),)</f>
        <v>0</v>
      </c>
    </row>
    <row r="8" spans="1:28" x14ac:dyDescent="0.2">
      <c r="A8" s="8">
        <f>Data!A801</f>
        <v>0</v>
      </c>
      <c r="B8" s="9">
        <f>IFERROR(VLOOKUP($A8,#REF!,34,FALSE),)</f>
        <v>0</v>
      </c>
      <c r="C8" s="9">
        <f>IFERROR(VLOOKUP($A8,#REF!,2,FALSE),)</f>
        <v>0</v>
      </c>
      <c r="D8" s="9">
        <f>IFERROR(VLOOKUP($A8,#REF!,3,FALSE),)</f>
        <v>0</v>
      </c>
      <c r="E8" s="9">
        <f>IFERROR(VLOOKUP($A8,#REF!,4,FALSE),)</f>
        <v>0</v>
      </c>
      <c r="F8" s="9">
        <f>IFERROR(VLOOKUP($A8,#REF!,6,FALSE),)</f>
        <v>0</v>
      </c>
      <c r="G8" s="9">
        <f>IFERROR(VLOOKUP($A8,#REF!,7,FALSE),)</f>
        <v>0</v>
      </c>
      <c r="H8" s="8">
        <f>IFERROR(VLOOKUP($A8,#REF!,8,FALSE),)</f>
        <v>0</v>
      </c>
      <c r="I8" s="8">
        <f>IFERROR(VLOOKUP($A8,#REF!,9,FALSE),)</f>
        <v>0</v>
      </c>
      <c r="J8" s="8">
        <f>IFERROR(VLOOKUP($A8,#REF!,10,FALSE),)</f>
        <v>0</v>
      </c>
      <c r="K8" s="8">
        <f>IFERROR(VLOOKUP($A8,#REF!,11,FALSE),)</f>
        <v>0</v>
      </c>
      <c r="L8" s="8">
        <f>IFERROR(VLOOKUP($A8,#REF!,12,FALSE),)</f>
        <v>0</v>
      </c>
      <c r="M8" s="8">
        <f>IFERROR(VLOOKUP($A8,#REF!,13,FALSE),)</f>
        <v>0</v>
      </c>
      <c r="N8" s="8">
        <f>IFERROR(VLOOKUP($A8,#REF!,14,FALSE),)</f>
        <v>0</v>
      </c>
      <c r="O8" s="8">
        <f>IFERROR(VLOOKUP($A8,#REF!,15,FALSE),)</f>
        <v>0</v>
      </c>
      <c r="P8" s="8">
        <f>IFERROR(VLOOKUP($A8,#REF!,16,FALSE),)</f>
        <v>0</v>
      </c>
      <c r="Q8" s="8">
        <f>IFERROR(VLOOKUP($A8,#REF!,17,FALSE),)</f>
        <v>0</v>
      </c>
      <c r="R8" s="8">
        <f>IFERROR(VLOOKUP($A8,#REF!,18,FALSE),)</f>
        <v>0</v>
      </c>
      <c r="S8" s="8">
        <f>IFERROR(VLOOKUP($A8,#REF!,19,FALSE),)</f>
        <v>0</v>
      </c>
      <c r="T8" s="8">
        <f>IFERROR(VLOOKUP($A8,#REF!,20,FALSE),)</f>
        <v>0</v>
      </c>
      <c r="U8" s="8">
        <f>IFERROR(VLOOKUP($A8,#REF!,21,FALSE),)</f>
        <v>0</v>
      </c>
      <c r="V8" s="8">
        <f>IFERROR(VLOOKUP($A8,#REF!,22,FALSE),)</f>
        <v>0</v>
      </c>
      <c r="W8" s="8">
        <f>IFERROR(VLOOKUP($A8,#REF!,23,FALSE),)</f>
        <v>0</v>
      </c>
      <c r="X8" s="8">
        <f>IFERROR(VLOOKUP($A8,#REF!,24,FALSE),)</f>
        <v>0</v>
      </c>
      <c r="Y8" s="8">
        <f>IFERROR(VLOOKUP($A8,#REF!,25,FALSE),)</f>
        <v>0</v>
      </c>
      <c r="Z8" s="8">
        <f>IFERROR(VLOOKUP($A8,#REF!,26,FALSE),)</f>
        <v>0</v>
      </c>
      <c r="AA8" s="8">
        <f>IFERROR(VLOOKUP($A8,#REF!,27,FALSE),)</f>
        <v>0</v>
      </c>
      <c r="AB8" s="8">
        <f>IFERROR(VLOOKUP($A8,#REF!,28,FALSE),)</f>
        <v>0</v>
      </c>
    </row>
    <row r="9" spans="1:28" x14ac:dyDescent="0.2">
      <c r="A9" s="8">
        <f>Data!A802</f>
        <v>0</v>
      </c>
      <c r="B9" s="9">
        <f>IFERROR(VLOOKUP($A9,#REF!,34,FALSE),)</f>
        <v>0</v>
      </c>
      <c r="C9" s="9">
        <f>IFERROR(VLOOKUP($A9,#REF!,2,FALSE),)</f>
        <v>0</v>
      </c>
      <c r="D9" s="9">
        <f>IFERROR(VLOOKUP($A9,#REF!,3,FALSE),)</f>
        <v>0</v>
      </c>
      <c r="E9" s="9">
        <f>IFERROR(VLOOKUP($A9,#REF!,4,FALSE),)</f>
        <v>0</v>
      </c>
      <c r="F9" s="9">
        <f>IFERROR(VLOOKUP($A9,#REF!,6,FALSE),)</f>
        <v>0</v>
      </c>
      <c r="G9" s="9">
        <f>IFERROR(VLOOKUP($A9,#REF!,7,FALSE),)</f>
        <v>0</v>
      </c>
      <c r="H9" s="8">
        <f>IFERROR(VLOOKUP($A9,#REF!,8,FALSE),)</f>
        <v>0</v>
      </c>
      <c r="I9" s="8">
        <f>IFERROR(VLOOKUP($A9,#REF!,9,FALSE),)</f>
        <v>0</v>
      </c>
      <c r="J9" s="8">
        <f>IFERROR(VLOOKUP($A9,#REF!,10,FALSE),)</f>
        <v>0</v>
      </c>
      <c r="K9" s="8">
        <f>IFERROR(VLOOKUP($A9,#REF!,11,FALSE),)</f>
        <v>0</v>
      </c>
      <c r="L9" s="8">
        <f>IFERROR(VLOOKUP($A9,#REF!,12,FALSE),)</f>
        <v>0</v>
      </c>
      <c r="M9" s="8">
        <f>IFERROR(VLOOKUP($A9,#REF!,13,FALSE),)</f>
        <v>0</v>
      </c>
      <c r="N9" s="8">
        <f>IFERROR(VLOOKUP($A9,#REF!,14,FALSE),)</f>
        <v>0</v>
      </c>
      <c r="O9" s="8">
        <f>IFERROR(VLOOKUP($A9,#REF!,15,FALSE),)</f>
        <v>0</v>
      </c>
      <c r="P9" s="8">
        <f>IFERROR(VLOOKUP($A9,#REF!,16,FALSE),)</f>
        <v>0</v>
      </c>
      <c r="Q9" s="8">
        <f>IFERROR(VLOOKUP($A9,#REF!,17,FALSE),)</f>
        <v>0</v>
      </c>
      <c r="R9" s="8">
        <f>IFERROR(VLOOKUP($A9,#REF!,18,FALSE),)</f>
        <v>0</v>
      </c>
      <c r="S9" s="8">
        <f>IFERROR(VLOOKUP($A9,#REF!,19,FALSE),)</f>
        <v>0</v>
      </c>
      <c r="T9" s="8">
        <f>IFERROR(VLOOKUP($A9,#REF!,20,FALSE),)</f>
        <v>0</v>
      </c>
      <c r="U9" s="8">
        <f>IFERROR(VLOOKUP($A9,#REF!,21,FALSE),)</f>
        <v>0</v>
      </c>
      <c r="V9" s="8">
        <f>IFERROR(VLOOKUP($A9,#REF!,22,FALSE),)</f>
        <v>0</v>
      </c>
      <c r="W9" s="8">
        <f>IFERROR(VLOOKUP($A9,#REF!,23,FALSE),)</f>
        <v>0</v>
      </c>
      <c r="X9" s="8">
        <f>IFERROR(VLOOKUP($A9,#REF!,24,FALSE),)</f>
        <v>0</v>
      </c>
      <c r="Y9" s="8">
        <f>IFERROR(VLOOKUP($A9,#REF!,25,FALSE),)</f>
        <v>0</v>
      </c>
      <c r="Z9" s="8">
        <f>IFERROR(VLOOKUP($A9,#REF!,26,FALSE),)</f>
        <v>0</v>
      </c>
      <c r="AA9" s="8">
        <f>IFERROR(VLOOKUP($A9,#REF!,27,FALSE),)</f>
        <v>0</v>
      </c>
      <c r="AB9" s="8">
        <f>IFERROR(VLOOKUP($A9,#REF!,28,FALSE),)</f>
        <v>0</v>
      </c>
    </row>
    <row r="10" spans="1:28" x14ac:dyDescent="0.2">
      <c r="A10" s="8">
        <f>Data!A803</f>
        <v>0</v>
      </c>
      <c r="B10" s="9">
        <f>IFERROR(VLOOKUP($A10,#REF!,34,FALSE),)</f>
        <v>0</v>
      </c>
      <c r="C10" s="9">
        <f>IFERROR(VLOOKUP($A10,#REF!,2,FALSE),)</f>
        <v>0</v>
      </c>
      <c r="D10" s="9">
        <f>IFERROR(VLOOKUP($A10,#REF!,3,FALSE),)</f>
        <v>0</v>
      </c>
      <c r="E10" s="9">
        <f>IFERROR(VLOOKUP($A10,#REF!,4,FALSE),)</f>
        <v>0</v>
      </c>
      <c r="F10" s="9">
        <f>IFERROR(VLOOKUP($A10,#REF!,6,FALSE),)</f>
        <v>0</v>
      </c>
      <c r="G10" s="9">
        <f>IFERROR(VLOOKUP($A10,#REF!,7,FALSE),)</f>
        <v>0</v>
      </c>
      <c r="H10" s="8">
        <f>IFERROR(VLOOKUP($A10,#REF!,8,FALSE),)</f>
        <v>0</v>
      </c>
      <c r="I10" s="8">
        <f>IFERROR(VLOOKUP($A10,#REF!,9,FALSE),)</f>
        <v>0</v>
      </c>
      <c r="J10" s="8">
        <f>IFERROR(VLOOKUP($A10,#REF!,10,FALSE),)</f>
        <v>0</v>
      </c>
      <c r="K10" s="8">
        <f>IFERROR(VLOOKUP($A10,#REF!,11,FALSE),)</f>
        <v>0</v>
      </c>
      <c r="L10" s="8">
        <f>IFERROR(VLOOKUP($A10,#REF!,12,FALSE),)</f>
        <v>0</v>
      </c>
      <c r="M10" s="8">
        <f>IFERROR(VLOOKUP($A10,#REF!,13,FALSE),)</f>
        <v>0</v>
      </c>
      <c r="N10" s="8">
        <f>IFERROR(VLOOKUP($A10,#REF!,14,FALSE),)</f>
        <v>0</v>
      </c>
      <c r="O10" s="8">
        <f>IFERROR(VLOOKUP($A10,#REF!,15,FALSE),)</f>
        <v>0</v>
      </c>
      <c r="P10" s="8">
        <f>IFERROR(VLOOKUP($A10,#REF!,16,FALSE),)</f>
        <v>0</v>
      </c>
      <c r="Q10" s="8">
        <f>IFERROR(VLOOKUP($A10,#REF!,17,FALSE),)</f>
        <v>0</v>
      </c>
      <c r="R10" s="8">
        <f>IFERROR(VLOOKUP($A10,#REF!,18,FALSE),)</f>
        <v>0</v>
      </c>
      <c r="S10" s="8">
        <f>IFERROR(VLOOKUP($A10,#REF!,19,FALSE),)</f>
        <v>0</v>
      </c>
      <c r="T10" s="8">
        <f>IFERROR(VLOOKUP($A10,#REF!,20,FALSE),)</f>
        <v>0</v>
      </c>
      <c r="U10" s="8">
        <f>IFERROR(VLOOKUP($A10,#REF!,21,FALSE),)</f>
        <v>0</v>
      </c>
      <c r="V10" s="8">
        <f>IFERROR(VLOOKUP($A10,#REF!,22,FALSE),)</f>
        <v>0</v>
      </c>
      <c r="W10" s="8">
        <f>IFERROR(VLOOKUP($A10,#REF!,23,FALSE),)</f>
        <v>0</v>
      </c>
      <c r="X10" s="8">
        <f>IFERROR(VLOOKUP($A10,#REF!,24,FALSE),)</f>
        <v>0</v>
      </c>
      <c r="Y10" s="8">
        <f>IFERROR(VLOOKUP($A10,#REF!,25,FALSE),)</f>
        <v>0</v>
      </c>
      <c r="Z10" s="8">
        <f>IFERROR(VLOOKUP($A10,#REF!,26,FALSE),)</f>
        <v>0</v>
      </c>
      <c r="AA10" s="8">
        <f>IFERROR(VLOOKUP($A10,#REF!,27,FALSE),)</f>
        <v>0</v>
      </c>
      <c r="AB10" s="8">
        <f>IFERROR(VLOOKUP($A10,#REF!,28,FALSE),)</f>
        <v>0</v>
      </c>
    </row>
    <row r="11" spans="1:28" x14ac:dyDescent="0.2">
      <c r="A11" s="8">
        <f>Data!A804</f>
        <v>0</v>
      </c>
      <c r="B11" s="9">
        <f>IFERROR(VLOOKUP($A11,#REF!,34,FALSE),)</f>
        <v>0</v>
      </c>
      <c r="C11" s="9">
        <f>IFERROR(VLOOKUP($A11,#REF!,2,FALSE),)</f>
        <v>0</v>
      </c>
      <c r="D11" s="9">
        <f>IFERROR(VLOOKUP($A11,#REF!,3,FALSE),)</f>
        <v>0</v>
      </c>
      <c r="E11" s="9">
        <f>IFERROR(VLOOKUP($A11,#REF!,4,FALSE),)</f>
        <v>0</v>
      </c>
      <c r="F11" s="9">
        <f>IFERROR(VLOOKUP($A11,#REF!,6,FALSE),)</f>
        <v>0</v>
      </c>
      <c r="G11" s="9">
        <f>IFERROR(VLOOKUP($A11,#REF!,7,FALSE),)</f>
        <v>0</v>
      </c>
      <c r="H11" s="8">
        <f>IFERROR(VLOOKUP($A11,#REF!,8,FALSE),)</f>
        <v>0</v>
      </c>
      <c r="I11" s="8">
        <f>IFERROR(VLOOKUP($A11,#REF!,9,FALSE),)</f>
        <v>0</v>
      </c>
      <c r="J11" s="8">
        <f>IFERROR(VLOOKUP($A11,#REF!,10,FALSE),)</f>
        <v>0</v>
      </c>
      <c r="K11" s="8">
        <f>IFERROR(VLOOKUP($A11,#REF!,11,FALSE),)</f>
        <v>0</v>
      </c>
      <c r="L11" s="8">
        <f>IFERROR(VLOOKUP($A11,#REF!,12,FALSE),)</f>
        <v>0</v>
      </c>
      <c r="M11" s="8">
        <f>IFERROR(VLOOKUP($A11,#REF!,13,FALSE),)</f>
        <v>0</v>
      </c>
      <c r="N11" s="8">
        <f>IFERROR(VLOOKUP($A11,#REF!,14,FALSE),)</f>
        <v>0</v>
      </c>
      <c r="O11" s="8">
        <f>IFERROR(VLOOKUP($A11,#REF!,15,FALSE),)</f>
        <v>0</v>
      </c>
      <c r="P11" s="8">
        <f>IFERROR(VLOOKUP($A11,#REF!,16,FALSE),)</f>
        <v>0</v>
      </c>
      <c r="Q11" s="8">
        <f>IFERROR(VLOOKUP($A11,#REF!,17,FALSE),)</f>
        <v>0</v>
      </c>
      <c r="R11" s="8">
        <f>IFERROR(VLOOKUP($A11,#REF!,18,FALSE),)</f>
        <v>0</v>
      </c>
      <c r="S11" s="8">
        <f>IFERROR(VLOOKUP($A11,#REF!,19,FALSE),)</f>
        <v>0</v>
      </c>
      <c r="T11" s="8">
        <f>IFERROR(VLOOKUP($A11,#REF!,20,FALSE),)</f>
        <v>0</v>
      </c>
      <c r="U11" s="8">
        <f>IFERROR(VLOOKUP($A11,#REF!,21,FALSE),)</f>
        <v>0</v>
      </c>
      <c r="V11" s="8">
        <f>IFERROR(VLOOKUP($A11,#REF!,22,FALSE),)</f>
        <v>0</v>
      </c>
      <c r="W11" s="8">
        <f>IFERROR(VLOOKUP($A11,#REF!,23,FALSE),)</f>
        <v>0</v>
      </c>
      <c r="X11" s="8">
        <f>IFERROR(VLOOKUP($A11,#REF!,24,FALSE),)</f>
        <v>0</v>
      </c>
      <c r="Y11" s="8">
        <f>IFERROR(VLOOKUP($A11,#REF!,25,FALSE),)</f>
        <v>0</v>
      </c>
      <c r="Z11" s="8">
        <f>IFERROR(VLOOKUP($A11,#REF!,26,FALSE),)</f>
        <v>0</v>
      </c>
      <c r="AA11" s="8">
        <f>IFERROR(VLOOKUP($A11,#REF!,27,FALSE),)</f>
        <v>0</v>
      </c>
      <c r="AB11" s="8">
        <f>IFERROR(VLOOKUP($A11,#REF!,28,FALSE),)</f>
        <v>0</v>
      </c>
    </row>
    <row r="12" spans="1:28" x14ac:dyDescent="0.2">
      <c r="A12" s="8">
        <f>Data!A805</f>
        <v>0</v>
      </c>
      <c r="B12" s="9">
        <f>IFERROR(VLOOKUP($A12,#REF!,34,FALSE),)</f>
        <v>0</v>
      </c>
      <c r="C12" s="9">
        <f>IFERROR(VLOOKUP($A12,#REF!,2,FALSE),)</f>
        <v>0</v>
      </c>
      <c r="D12" s="9">
        <f>IFERROR(VLOOKUP($A12,#REF!,3,FALSE),)</f>
        <v>0</v>
      </c>
      <c r="E12" s="9">
        <f>IFERROR(VLOOKUP($A12,#REF!,4,FALSE),)</f>
        <v>0</v>
      </c>
      <c r="F12" s="9">
        <f>IFERROR(VLOOKUP($A12,#REF!,6,FALSE),)</f>
        <v>0</v>
      </c>
      <c r="G12" s="9">
        <f>IFERROR(VLOOKUP($A12,#REF!,7,FALSE),)</f>
        <v>0</v>
      </c>
      <c r="H12" s="8">
        <f>IFERROR(VLOOKUP($A12,#REF!,8,FALSE),)</f>
        <v>0</v>
      </c>
      <c r="I12" s="8">
        <f>IFERROR(VLOOKUP($A12,#REF!,9,FALSE),)</f>
        <v>0</v>
      </c>
      <c r="J12" s="8">
        <f>IFERROR(VLOOKUP($A12,#REF!,10,FALSE),)</f>
        <v>0</v>
      </c>
      <c r="K12" s="8">
        <f>IFERROR(VLOOKUP($A12,#REF!,11,FALSE),)</f>
        <v>0</v>
      </c>
      <c r="L12" s="8">
        <f>IFERROR(VLOOKUP($A12,#REF!,12,FALSE),)</f>
        <v>0</v>
      </c>
      <c r="M12" s="8">
        <f>IFERROR(VLOOKUP($A12,#REF!,13,FALSE),)</f>
        <v>0</v>
      </c>
      <c r="N12" s="8">
        <f>IFERROR(VLOOKUP($A12,#REF!,14,FALSE),)</f>
        <v>0</v>
      </c>
      <c r="O12" s="8">
        <f>IFERROR(VLOOKUP($A12,#REF!,15,FALSE),)</f>
        <v>0</v>
      </c>
      <c r="P12" s="8">
        <f>IFERROR(VLOOKUP($A12,#REF!,16,FALSE),)</f>
        <v>0</v>
      </c>
      <c r="Q12" s="8">
        <f>IFERROR(VLOOKUP($A12,#REF!,17,FALSE),)</f>
        <v>0</v>
      </c>
      <c r="R12" s="8">
        <f>IFERROR(VLOOKUP($A12,#REF!,18,FALSE),)</f>
        <v>0</v>
      </c>
      <c r="S12" s="8">
        <f>IFERROR(VLOOKUP($A12,#REF!,19,FALSE),)</f>
        <v>0</v>
      </c>
      <c r="T12" s="8">
        <f>IFERROR(VLOOKUP($A12,#REF!,20,FALSE),)</f>
        <v>0</v>
      </c>
      <c r="U12" s="8">
        <f>IFERROR(VLOOKUP($A12,#REF!,21,FALSE),)</f>
        <v>0</v>
      </c>
      <c r="V12" s="8">
        <f>IFERROR(VLOOKUP($A12,#REF!,22,FALSE),)</f>
        <v>0</v>
      </c>
      <c r="W12" s="8">
        <f>IFERROR(VLOOKUP($A12,#REF!,23,FALSE),)</f>
        <v>0</v>
      </c>
      <c r="X12" s="8">
        <f>IFERROR(VLOOKUP($A12,#REF!,24,FALSE),)</f>
        <v>0</v>
      </c>
      <c r="Y12" s="8">
        <f>IFERROR(VLOOKUP($A12,#REF!,25,FALSE),)</f>
        <v>0</v>
      </c>
      <c r="Z12" s="8">
        <f>IFERROR(VLOOKUP($A12,#REF!,26,FALSE),)</f>
        <v>0</v>
      </c>
      <c r="AA12" s="8">
        <f>IFERROR(VLOOKUP($A12,#REF!,27,FALSE),)</f>
        <v>0</v>
      </c>
      <c r="AB12" s="8">
        <f>IFERROR(VLOOKUP($A12,#REF!,28,FALSE),)</f>
        <v>0</v>
      </c>
    </row>
    <row r="13" spans="1:28" x14ac:dyDescent="0.2">
      <c r="A13" s="8">
        <f>Data!A806</f>
        <v>0</v>
      </c>
      <c r="B13" s="9">
        <f>IFERROR(VLOOKUP($A13,#REF!,34,FALSE),)</f>
        <v>0</v>
      </c>
      <c r="C13" s="9">
        <f>IFERROR(VLOOKUP($A13,#REF!,2,FALSE),)</f>
        <v>0</v>
      </c>
      <c r="D13" s="9">
        <f>IFERROR(VLOOKUP($A13,#REF!,3,FALSE),)</f>
        <v>0</v>
      </c>
      <c r="E13" s="9">
        <f>IFERROR(VLOOKUP($A13,#REF!,4,FALSE),)</f>
        <v>0</v>
      </c>
      <c r="F13" s="9">
        <f>IFERROR(VLOOKUP($A13,#REF!,6,FALSE),)</f>
        <v>0</v>
      </c>
      <c r="G13" s="9">
        <f>IFERROR(VLOOKUP($A13,#REF!,7,FALSE),)</f>
        <v>0</v>
      </c>
      <c r="H13" s="8">
        <f>IFERROR(VLOOKUP($A13,#REF!,8,FALSE),)</f>
        <v>0</v>
      </c>
      <c r="I13" s="8">
        <f>IFERROR(VLOOKUP($A13,#REF!,9,FALSE),)</f>
        <v>0</v>
      </c>
      <c r="J13" s="8">
        <f>IFERROR(VLOOKUP($A13,#REF!,10,FALSE),)</f>
        <v>0</v>
      </c>
      <c r="K13" s="8">
        <f>IFERROR(VLOOKUP($A13,#REF!,11,FALSE),)</f>
        <v>0</v>
      </c>
      <c r="L13" s="8">
        <f>IFERROR(VLOOKUP($A13,#REF!,12,FALSE),)</f>
        <v>0</v>
      </c>
      <c r="M13" s="8">
        <f>IFERROR(VLOOKUP($A13,#REF!,13,FALSE),)</f>
        <v>0</v>
      </c>
      <c r="N13" s="8">
        <f>IFERROR(VLOOKUP($A13,#REF!,14,FALSE),)</f>
        <v>0</v>
      </c>
      <c r="O13" s="8">
        <f>IFERROR(VLOOKUP($A13,#REF!,15,FALSE),)</f>
        <v>0</v>
      </c>
      <c r="P13" s="8">
        <f>IFERROR(VLOOKUP($A13,#REF!,16,FALSE),)</f>
        <v>0</v>
      </c>
      <c r="Q13" s="8">
        <f>IFERROR(VLOOKUP($A13,#REF!,17,FALSE),)</f>
        <v>0</v>
      </c>
      <c r="R13" s="8">
        <f>IFERROR(VLOOKUP($A13,#REF!,18,FALSE),)</f>
        <v>0</v>
      </c>
      <c r="S13" s="8">
        <f>IFERROR(VLOOKUP($A13,#REF!,19,FALSE),)</f>
        <v>0</v>
      </c>
      <c r="T13" s="8">
        <f>IFERROR(VLOOKUP($A13,#REF!,20,FALSE),)</f>
        <v>0</v>
      </c>
      <c r="U13" s="8">
        <f>IFERROR(VLOOKUP($A13,#REF!,21,FALSE),)</f>
        <v>0</v>
      </c>
      <c r="V13" s="8">
        <f>IFERROR(VLOOKUP($A13,#REF!,22,FALSE),)</f>
        <v>0</v>
      </c>
      <c r="W13" s="8">
        <f>IFERROR(VLOOKUP($A13,#REF!,23,FALSE),)</f>
        <v>0</v>
      </c>
      <c r="X13" s="8">
        <f>IFERROR(VLOOKUP($A13,#REF!,24,FALSE),)</f>
        <v>0</v>
      </c>
      <c r="Y13" s="8">
        <f>IFERROR(VLOOKUP($A13,#REF!,25,FALSE),)</f>
        <v>0</v>
      </c>
      <c r="Z13" s="8">
        <f>IFERROR(VLOOKUP($A13,#REF!,26,FALSE),)</f>
        <v>0</v>
      </c>
      <c r="AA13" s="8">
        <f>IFERROR(VLOOKUP($A13,#REF!,27,FALSE),)</f>
        <v>0</v>
      </c>
      <c r="AB13" s="8">
        <f>IFERROR(VLOOKUP($A13,#REF!,28,FALSE),)</f>
        <v>0</v>
      </c>
    </row>
    <row r="14" spans="1:28" x14ac:dyDescent="0.2">
      <c r="A14" s="10"/>
    </row>
    <row r="17" spans="21:21" x14ac:dyDescent="0.2">
      <c r="U17" s="1"/>
    </row>
    <row r="18" spans="21:21" x14ac:dyDescent="0.2">
      <c r="U18" s="23"/>
    </row>
    <row r="19" spans="21:21" x14ac:dyDescent="0.2">
      <c r="U19" s="23"/>
    </row>
  </sheetData>
  <pageMargins left="0.7" right="0.7" top="0.75" bottom="0.75" header="0.3" footer="0.3"/>
  <pageSetup scale="87" orientation="landscape" r:id="rId1"/>
  <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C0B4E-6C9B-4E10-8F6C-022A72878B42}">
  <sheetPr>
    <tabColor rgb="FF52D252"/>
    <pageSetUpPr fitToPage="1"/>
  </sheetPr>
  <dimension ref="A1:AB19"/>
  <sheetViews>
    <sheetView workbookViewId="0"/>
  </sheetViews>
  <sheetFormatPr defaultColWidth="9.14453125" defaultRowHeight="15" x14ac:dyDescent="0.2"/>
  <cols>
    <col min="1" max="5" width="8.47265625" customWidth="1"/>
    <col min="6" max="6" width="11.703125" bestFit="1" customWidth="1"/>
    <col min="7" max="7" width="16.6796875" bestFit="1" customWidth="1"/>
    <col min="8" max="8" width="12.23828125" bestFit="1" customWidth="1"/>
    <col min="9" max="11" width="10.22265625" customWidth="1"/>
    <col min="12" max="12" width="9.01171875" customWidth="1"/>
    <col min="13" max="15" width="10.22265625" customWidth="1"/>
    <col min="16" max="16" width="9.01171875" customWidth="1"/>
    <col min="17" max="17" width="9.68359375" customWidth="1"/>
    <col min="18" max="20" width="10.22265625" customWidth="1"/>
    <col min="21" max="21" width="9.68359375" customWidth="1"/>
    <col min="22" max="24" width="10.22265625" customWidth="1"/>
    <col min="25" max="25" width="9.01171875" customWidth="1"/>
    <col min="26" max="28" width="10.22265625" customWidth="1"/>
  </cols>
  <sheetData>
    <row r="1" spans="1:28" ht="19.5" thickBot="1" x14ac:dyDescent="0.3">
      <c r="A1" s="7">
        <f>E4</f>
        <v>0</v>
      </c>
      <c r="B1" s="6"/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0.35499999999999998</v>
      </c>
      <c r="C3" s="12"/>
      <c r="D3" s="14"/>
      <c r="E3" s="12"/>
      <c r="F3" s="12"/>
      <c r="G3" s="12"/>
      <c r="H3" s="11">
        <f>'Rain Totals'!H8</f>
        <v>0.08</v>
      </c>
      <c r="I3" s="11">
        <f>'Rain Totals'!I8</f>
        <v>0</v>
      </c>
      <c r="J3" s="11">
        <f>'Rain Totals'!J8</f>
        <v>7.0000000000000007E-2</v>
      </c>
      <c r="K3" s="11">
        <f>'Rain Totals'!K8</f>
        <v>0.16999999999999998</v>
      </c>
      <c r="L3" s="11">
        <f>'Rain Totals'!L8</f>
        <v>3.5000000000000003E-2</v>
      </c>
      <c r="M3" s="11">
        <f>'Rain Totals'!M8</f>
        <v>0</v>
      </c>
      <c r="N3" s="11">
        <f>'Rain Totals'!N8</f>
        <v>0</v>
      </c>
      <c r="O3" s="11">
        <f>'Rain Totals'!O8</f>
        <v>0</v>
      </c>
      <c r="P3" s="11">
        <f>'Rain Totals'!P8</f>
        <v>0</v>
      </c>
      <c r="Q3" s="11">
        <f>'Rain Totals'!Q8</f>
        <v>0</v>
      </c>
      <c r="R3" s="11">
        <f>'Rain Totals'!R8</f>
        <v>0</v>
      </c>
      <c r="S3" s="11">
        <f>'Rain Totals'!S8</f>
        <v>0</v>
      </c>
      <c r="T3" s="11">
        <f>'Rain Totals'!T8</f>
        <v>0</v>
      </c>
      <c r="U3" s="11">
        <f>'Rain Totals'!U8</f>
        <v>0</v>
      </c>
      <c r="V3" s="11">
        <f>'Rain Totals'!V8</f>
        <v>0</v>
      </c>
      <c r="W3" s="11">
        <f>'Rain Totals'!W8</f>
        <v>0</v>
      </c>
      <c r="X3" s="11">
        <f>'Rain Totals'!X8</f>
        <v>0</v>
      </c>
      <c r="Y3" s="11">
        <f>'Rain Totals'!Y8</f>
        <v>0</v>
      </c>
      <c r="Z3" s="11">
        <f>'Rain Totals'!Z8</f>
        <v>0</v>
      </c>
      <c r="AA3" s="11">
        <f>'Rain Totals'!AA8</f>
        <v>0</v>
      </c>
      <c r="AB3" s="11">
        <f>'Rain Totals'!AB8</f>
        <v>0</v>
      </c>
    </row>
    <row r="4" spans="1:28" x14ac:dyDescent="0.2">
      <c r="A4" s="8" t="str">
        <f>Data!A807</f>
        <v>.ET 80</v>
      </c>
      <c r="B4" s="9">
        <f>IFERROR(VLOOKUP($A4,#REF!,34,FALSE),)</f>
        <v>0</v>
      </c>
      <c r="C4" s="9">
        <f>IFERROR(VLOOKUP($A4,#REF!,2,FALSE),)</f>
        <v>0</v>
      </c>
      <c r="D4" s="9">
        <f>IFERROR(VLOOKUP($A4,#REF!,3,FALSE),)</f>
        <v>0</v>
      </c>
      <c r="E4" s="9">
        <f>IFERROR(VLOOKUP($A4,#REF!,4,FALSE),)</f>
        <v>0</v>
      </c>
      <c r="F4" s="9">
        <f>IFERROR(VLOOKUP($A4,#REF!,6,FALSE),)</f>
        <v>0</v>
      </c>
      <c r="G4" s="9">
        <f>IFERROR(VLOOKUP($A4,#REF!,7,FALSE),)</f>
        <v>0</v>
      </c>
      <c r="H4" s="8">
        <f>IFERROR(VLOOKUP($A4,#REF!,8,FALSE),)</f>
        <v>0</v>
      </c>
      <c r="I4" s="8">
        <f>IFERROR(VLOOKUP($A4,#REF!,9,FALSE),)</f>
        <v>0</v>
      </c>
      <c r="J4" s="8">
        <f>IFERROR(VLOOKUP($A4,#REF!,10,FALSE),)</f>
        <v>0</v>
      </c>
      <c r="K4" s="8">
        <f>IFERROR(VLOOKUP($A4,#REF!,11,FALSE),)</f>
        <v>0</v>
      </c>
      <c r="L4" s="8">
        <f>IFERROR(VLOOKUP($A4,#REF!,12,FALSE),)</f>
        <v>0</v>
      </c>
      <c r="M4" s="8">
        <f>IFERROR(VLOOKUP($A4,#REF!,13,FALSE),)</f>
        <v>0</v>
      </c>
      <c r="N4" s="8">
        <f>IFERROR(VLOOKUP($A4,#REF!,14,FALSE),)</f>
        <v>0</v>
      </c>
      <c r="O4" s="8">
        <f>IFERROR(VLOOKUP($A4,#REF!,15,FALSE),)</f>
        <v>0</v>
      </c>
      <c r="P4" s="8">
        <f>IFERROR(VLOOKUP($A4,#REF!,16,FALSE),)</f>
        <v>0</v>
      </c>
      <c r="Q4" s="8">
        <f>IFERROR(VLOOKUP($A4,#REF!,17,FALSE),)</f>
        <v>0</v>
      </c>
      <c r="R4" s="8">
        <f>IFERROR(VLOOKUP($A4,#REF!,18,FALSE),)</f>
        <v>0</v>
      </c>
      <c r="S4" s="8">
        <f>IFERROR(VLOOKUP($A4,#REF!,19,FALSE),)</f>
        <v>0</v>
      </c>
      <c r="T4" s="8">
        <f>IFERROR(VLOOKUP($A4,#REF!,20,FALSE),)</f>
        <v>0</v>
      </c>
      <c r="U4" s="8">
        <f>IFERROR(VLOOKUP($A4,#REF!,21,FALSE),)</f>
        <v>0</v>
      </c>
      <c r="V4" s="8">
        <f>IFERROR(VLOOKUP($A4,#REF!,22,FALSE),)</f>
        <v>0</v>
      </c>
      <c r="W4" s="8">
        <f>IFERROR(VLOOKUP($A4,#REF!,23,FALSE),)</f>
        <v>0</v>
      </c>
      <c r="X4" s="8">
        <f>IFERROR(VLOOKUP($A4,#REF!,24,FALSE),)</f>
        <v>0</v>
      </c>
      <c r="Y4" s="8">
        <f>IFERROR(VLOOKUP($A4,#REF!,25,FALSE),)</f>
        <v>0</v>
      </c>
      <c r="Z4" s="8">
        <f>IFERROR(VLOOKUP($A4,#REF!,26,FALSE),)</f>
        <v>0</v>
      </c>
      <c r="AA4" s="8">
        <f>IFERROR(VLOOKUP($A4,#REF!,27,FALSE),)</f>
        <v>0</v>
      </c>
      <c r="AB4" s="8">
        <f>IFERROR(VLOOKUP($A4,#REF!,28,FALSE),)</f>
        <v>0</v>
      </c>
    </row>
    <row r="5" spans="1:28" x14ac:dyDescent="0.2">
      <c r="A5" s="8">
        <f>Data!A808</f>
        <v>0</v>
      </c>
      <c r="B5" s="9">
        <f>IFERROR(VLOOKUP($A5,#REF!,34,FALSE),)</f>
        <v>0</v>
      </c>
      <c r="C5" s="9">
        <f>IFERROR(VLOOKUP($A5,#REF!,2,FALSE),)</f>
        <v>0</v>
      </c>
      <c r="D5" s="9">
        <f>IFERROR(VLOOKUP($A5,#REF!,3,FALSE),)</f>
        <v>0</v>
      </c>
      <c r="E5" s="9">
        <f>IFERROR(VLOOKUP($A5,#REF!,4,FALSE),)</f>
        <v>0</v>
      </c>
      <c r="F5" s="9">
        <f>IFERROR(VLOOKUP($A5,#REF!,6,FALSE),)</f>
        <v>0</v>
      </c>
      <c r="G5" s="9">
        <f>IFERROR(VLOOKUP($A5,#REF!,7,FALSE),)</f>
        <v>0</v>
      </c>
      <c r="H5" s="8">
        <f>IFERROR(VLOOKUP($A5,#REF!,8,FALSE),)</f>
        <v>0</v>
      </c>
      <c r="I5" s="8">
        <f>IFERROR(VLOOKUP($A5,#REF!,9,FALSE),)</f>
        <v>0</v>
      </c>
      <c r="J5" s="8">
        <f>IFERROR(VLOOKUP($A5,#REF!,10,FALSE),)</f>
        <v>0</v>
      </c>
      <c r="K5" s="8">
        <f>IFERROR(VLOOKUP($A5,#REF!,11,FALSE),)</f>
        <v>0</v>
      </c>
      <c r="L5" s="8">
        <f>IFERROR(VLOOKUP($A5,#REF!,12,FALSE),)</f>
        <v>0</v>
      </c>
      <c r="M5" s="8">
        <f>IFERROR(VLOOKUP($A5,#REF!,13,FALSE),)</f>
        <v>0</v>
      </c>
      <c r="N5" s="8">
        <f>IFERROR(VLOOKUP($A5,#REF!,14,FALSE),)</f>
        <v>0</v>
      </c>
      <c r="O5" s="8">
        <f>IFERROR(VLOOKUP($A5,#REF!,15,FALSE),)</f>
        <v>0</v>
      </c>
      <c r="P5" s="8">
        <f>IFERROR(VLOOKUP($A5,#REF!,16,FALSE),)</f>
        <v>0</v>
      </c>
      <c r="Q5" s="8">
        <f>IFERROR(VLOOKUP($A5,#REF!,17,FALSE),)</f>
        <v>0</v>
      </c>
      <c r="R5" s="8">
        <f>IFERROR(VLOOKUP($A5,#REF!,18,FALSE),)</f>
        <v>0</v>
      </c>
      <c r="S5" s="8">
        <f>IFERROR(VLOOKUP($A5,#REF!,19,FALSE),)</f>
        <v>0</v>
      </c>
      <c r="T5" s="8">
        <f>IFERROR(VLOOKUP($A5,#REF!,20,FALSE),)</f>
        <v>0</v>
      </c>
      <c r="U5" s="8">
        <f>IFERROR(VLOOKUP($A5,#REF!,21,FALSE),)</f>
        <v>0</v>
      </c>
      <c r="V5" s="8">
        <f>IFERROR(VLOOKUP($A5,#REF!,22,FALSE),)</f>
        <v>0</v>
      </c>
      <c r="W5" s="8">
        <f>IFERROR(VLOOKUP($A5,#REF!,23,FALSE),)</f>
        <v>0</v>
      </c>
      <c r="X5" s="8">
        <f>IFERROR(VLOOKUP($A5,#REF!,24,FALSE),)</f>
        <v>0</v>
      </c>
      <c r="Y5" s="8">
        <f>IFERROR(VLOOKUP($A5,#REF!,25,FALSE),)</f>
        <v>0</v>
      </c>
      <c r="Z5" s="8">
        <f>IFERROR(VLOOKUP($A5,#REF!,26,FALSE),)</f>
        <v>0</v>
      </c>
      <c r="AA5" s="8">
        <f>IFERROR(VLOOKUP($A5,#REF!,27,FALSE),)</f>
        <v>0</v>
      </c>
      <c r="AB5" s="8">
        <f>IFERROR(VLOOKUP($A5,#REF!,28,FALSE),)</f>
        <v>0</v>
      </c>
    </row>
    <row r="6" spans="1:28" x14ac:dyDescent="0.2">
      <c r="A6" s="8">
        <f>Data!A809</f>
        <v>0</v>
      </c>
      <c r="B6" s="9">
        <f>IFERROR(VLOOKUP($A6,#REF!,34,FALSE),)</f>
        <v>0</v>
      </c>
      <c r="C6" s="9">
        <f>IFERROR(VLOOKUP($A6,#REF!,2,FALSE),)</f>
        <v>0</v>
      </c>
      <c r="D6" s="9">
        <f>IFERROR(VLOOKUP($A6,#REF!,3,FALSE),)</f>
        <v>0</v>
      </c>
      <c r="E6" s="9">
        <f>IFERROR(VLOOKUP($A6,#REF!,4,FALSE),)</f>
        <v>0</v>
      </c>
      <c r="F6" s="9">
        <f>IFERROR(VLOOKUP($A6,#REF!,6,FALSE),)</f>
        <v>0</v>
      </c>
      <c r="G6" s="9">
        <f>IFERROR(VLOOKUP($A6,#REF!,7,FALSE),)</f>
        <v>0</v>
      </c>
      <c r="H6" s="8">
        <f>IFERROR(VLOOKUP($A6,#REF!,8,FALSE),)</f>
        <v>0</v>
      </c>
      <c r="I6" s="8">
        <f>IFERROR(VLOOKUP($A6,#REF!,9,FALSE),)</f>
        <v>0</v>
      </c>
      <c r="J6" s="8">
        <f>IFERROR(VLOOKUP($A6,#REF!,10,FALSE),)</f>
        <v>0</v>
      </c>
      <c r="K6" s="8">
        <f>IFERROR(VLOOKUP($A6,#REF!,11,FALSE),)</f>
        <v>0</v>
      </c>
      <c r="L6" s="8">
        <f>IFERROR(VLOOKUP($A6,#REF!,12,FALSE),)</f>
        <v>0</v>
      </c>
      <c r="M6" s="8">
        <f>IFERROR(VLOOKUP($A6,#REF!,13,FALSE),)</f>
        <v>0</v>
      </c>
      <c r="N6" s="8">
        <f>IFERROR(VLOOKUP($A6,#REF!,14,FALSE),)</f>
        <v>0</v>
      </c>
      <c r="O6" s="8">
        <f>IFERROR(VLOOKUP($A6,#REF!,15,FALSE),)</f>
        <v>0</v>
      </c>
      <c r="P6" s="8">
        <f>IFERROR(VLOOKUP($A6,#REF!,16,FALSE),)</f>
        <v>0</v>
      </c>
      <c r="Q6" s="8">
        <f>IFERROR(VLOOKUP($A6,#REF!,17,FALSE),)</f>
        <v>0</v>
      </c>
      <c r="R6" s="8">
        <f>IFERROR(VLOOKUP($A6,#REF!,18,FALSE),)</f>
        <v>0</v>
      </c>
      <c r="S6" s="8">
        <f>IFERROR(VLOOKUP($A6,#REF!,19,FALSE),)</f>
        <v>0</v>
      </c>
      <c r="T6" s="8">
        <f>IFERROR(VLOOKUP($A6,#REF!,20,FALSE),)</f>
        <v>0</v>
      </c>
      <c r="U6" s="8">
        <f>IFERROR(VLOOKUP($A6,#REF!,21,FALSE),)</f>
        <v>0</v>
      </c>
      <c r="V6" s="8">
        <f>IFERROR(VLOOKUP($A6,#REF!,22,FALSE),)</f>
        <v>0</v>
      </c>
      <c r="W6" s="8">
        <f>IFERROR(VLOOKUP($A6,#REF!,23,FALSE),)</f>
        <v>0</v>
      </c>
      <c r="X6" s="8">
        <f>IFERROR(VLOOKUP($A6,#REF!,24,FALSE),)</f>
        <v>0</v>
      </c>
      <c r="Y6" s="8">
        <f>IFERROR(VLOOKUP($A6,#REF!,25,FALSE),)</f>
        <v>0</v>
      </c>
      <c r="Z6" s="8">
        <f>IFERROR(VLOOKUP($A6,#REF!,26,FALSE),)</f>
        <v>0</v>
      </c>
      <c r="AA6" s="8">
        <f>IFERROR(VLOOKUP($A6,#REF!,27,FALSE),)</f>
        <v>0</v>
      </c>
      <c r="AB6" s="8">
        <f>IFERROR(VLOOKUP($A6,#REF!,28,FALSE),)</f>
        <v>0</v>
      </c>
    </row>
    <row r="7" spans="1:28" x14ac:dyDescent="0.2">
      <c r="A7" s="8">
        <f>Data!A810</f>
        <v>0</v>
      </c>
      <c r="B7" s="9">
        <f>IFERROR(VLOOKUP($A7,#REF!,34,FALSE),)</f>
        <v>0</v>
      </c>
      <c r="C7" s="9">
        <f>IFERROR(VLOOKUP($A7,#REF!,2,FALSE),)</f>
        <v>0</v>
      </c>
      <c r="D7" s="9">
        <f>IFERROR(VLOOKUP($A7,#REF!,3,FALSE),)</f>
        <v>0</v>
      </c>
      <c r="E7" s="9">
        <f>IFERROR(VLOOKUP($A7,#REF!,4,FALSE),)</f>
        <v>0</v>
      </c>
      <c r="F7" s="9">
        <f>IFERROR(VLOOKUP($A7,#REF!,6,FALSE),)</f>
        <v>0</v>
      </c>
      <c r="G7" s="9">
        <f>IFERROR(VLOOKUP($A7,#REF!,7,FALSE),)</f>
        <v>0</v>
      </c>
      <c r="H7" s="8">
        <f>IFERROR(VLOOKUP($A7,#REF!,8,FALSE),)</f>
        <v>0</v>
      </c>
      <c r="I7" s="8">
        <f>IFERROR(VLOOKUP($A7,#REF!,9,FALSE),)</f>
        <v>0</v>
      </c>
      <c r="J7" s="8">
        <f>IFERROR(VLOOKUP($A7,#REF!,10,FALSE),)</f>
        <v>0</v>
      </c>
      <c r="K7" s="8">
        <f>IFERROR(VLOOKUP($A7,#REF!,11,FALSE),)</f>
        <v>0</v>
      </c>
      <c r="L7" s="8">
        <f>IFERROR(VLOOKUP($A7,#REF!,12,FALSE),)</f>
        <v>0</v>
      </c>
      <c r="M7" s="8">
        <f>IFERROR(VLOOKUP($A7,#REF!,13,FALSE),)</f>
        <v>0</v>
      </c>
      <c r="N7" s="8">
        <f>IFERROR(VLOOKUP($A7,#REF!,14,FALSE),)</f>
        <v>0</v>
      </c>
      <c r="O7" s="8">
        <f>IFERROR(VLOOKUP($A7,#REF!,15,FALSE),)</f>
        <v>0</v>
      </c>
      <c r="P7" s="8">
        <f>IFERROR(VLOOKUP($A7,#REF!,16,FALSE),)</f>
        <v>0</v>
      </c>
      <c r="Q7" s="8">
        <f>IFERROR(VLOOKUP($A7,#REF!,17,FALSE),)</f>
        <v>0</v>
      </c>
      <c r="R7" s="8">
        <f>IFERROR(VLOOKUP($A7,#REF!,18,FALSE),)</f>
        <v>0</v>
      </c>
      <c r="S7" s="8">
        <f>IFERROR(VLOOKUP($A7,#REF!,19,FALSE),)</f>
        <v>0</v>
      </c>
      <c r="T7" s="8">
        <f>IFERROR(VLOOKUP($A7,#REF!,20,FALSE),)</f>
        <v>0</v>
      </c>
      <c r="U7" s="8">
        <f>IFERROR(VLOOKUP($A7,#REF!,21,FALSE),)</f>
        <v>0</v>
      </c>
      <c r="V7" s="8">
        <f>IFERROR(VLOOKUP($A7,#REF!,22,FALSE),)</f>
        <v>0</v>
      </c>
      <c r="W7" s="8">
        <f>IFERROR(VLOOKUP($A7,#REF!,23,FALSE),)</f>
        <v>0</v>
      </c>
      <c r="X7" s="8">
        <f>IFERROR(VLOOKUP($A7,#REF!,24,FALSE),)</f>
        <v>0</v>
      </c>
      <c r="Y7" s="8">
        <f>IFERROR(VLOOKUP($A7,#REF!,25,FALSE),)</f>
        <v>0</v>
      </c>
      <c r="Z7" s="8">
        <f>IFERROR(VLOOKUP($A7,#REF!,26,FALSE),)</f>
        <v>0</v>
      </c>
      <c r="AA7" s="8">
        <f>IFERROR(VLOOKUP($A7,#REF!,27,FALSE),)</f>
        <v>0</v>
      </c>
      <c r="AB7" s="8">
        <f>IFERROR(VLOOKUP($A7,#REF!,28,FALSE),)</f>
        <v>0</v>
      </c>
    </row>
    <row r="8" spans="1:28" x14ac:dyDescent="0.2">
      <c r="A8" s="8">
        <f>Data!A811</f>
        <v>0</v>
      </c>
      <c r="B8" s="9">
        <f>IFERROR(VLOOKUP($A8,#REF!,34,FALSE),)</f>
        <v>0</v>
      </c>
      <c r="C8" s="9">
        <f>IFERROR(VLOOKUP($A8,#REF!,2,FALSE),)</f>
        <v>0</v>
      </c>
      <c r="D8" s="9">
        <f>IFERROR(VLOOKUP($A8,#REF!,3,FALSE),)</f>
        <v>0</v>
      </c>
      <c r="E8" s="9">
        <f>IFERROR(VLOOKUP($A8,#REF!,4,FALSE),)</f>
        <v>0</v>
      </c>
      <c r="F8" s="9">
        <f>IFERROR(VLOOKUP($A8,#REF!,6,FALSE),)</f>
        <v>0</v>
      </c>
      <c r="G8" s="9">
        <f>IFERROR(VLOOKUP($A8,#REF!,7,FALSE),)</f>
        <v>0</v>
      </c>
      <c r="H8" s="8">
        <f>IFERROR(VLOOKUP($A8,#REF!,8,FALSE),)</f>
        <v>0</v>
      </c>
      <c r="I8" s="8">
        <f>IFERROR(VLOOKUP($A8,#REF!,9,FALSE),)</f>
        <v>0</v>
      </c>
      <c r="J8" s="8">
        <f>IFERROR(VLOOKUP($A8,#REF!,10,FALSE),)</f>
        <v>0</v>
      </c>
      <c r="K8" s="8">
        <f>IFERROR(VLOOKUP($A8,#REF!,11,FALSE),)</f>
        <v>0</v>
      </c>
      <c r="L8" s="8">
        <f>IFERROR(VLOOKUP($A8,#REF!,12,FALSE),)</f>
        <v>0</v>
      </c>
      <c r="M8" s="8">
        <f>IFERROR(VLOOKUP($A8,#REF!,13,FALSE),)</f>
        <v>0</v>
      </c>
      <c r="N8" s="8">
        <f>IFERROR(VLOOKUP($A8,#REF!,14,FALSE),)</f>
        <v>0</v>
      </c>
      <c r="O8" s="8">
        <f>IFERROR(VLOOKUP($A8,#REF!,15,FALSE),)</f>
        <v>0</v>
      </c>
      <c r="P8" s="8">
        <f>IFERROR(VLOOKUP($A8,#REF!,16,FALSE),)</f>
        <v>0</v>
      </c>
      <c r="Q8" s="8">
        <f>IFERROR(VLOOKUP($A8,#REF!,17,FALSE),)</f>
        <v>0</v>
      </c>
      <c r="R8" s="8">
        <f>IFERROR(VLOOKUP($A8,#REF!,18,FALSE),)</f>
        <v>0</v>
      </c>
      <c r="S8" s="8">
        <f>IFERROR(VLOOKUP($A8,#REF!,19,FALSE),)</f>
        <v>0</v>
      </c>
      <c r="T8" s="8">
        <f>IFERROR(VLOOKUP($A8,#REF!,20,FALSE),)</f>
        <v>0</v>
      </c>
      <c r="U8" s="8">
        <f>IFERROR(VLOOKUP($A8,#REF!,21,FALSE),)</f>
        <v>0</v>
      </c>
      <c r="V8" s="8">
        <f>IFERROR(VLOOKUP($A8,#REF!,22,FALSE),)</f>
        <v>0</v>
      </c>
      <c r="W8" s="8">
        <f>IFERROR(VLOOKUP($A8,#REF!,23,FALSE),)</f>
        <v>0</v>
      </c>
      <c r="X8" s="8">
        <f>IFERROR(VLOOKUP($A8,#REF!,24,FALSE),)</f>
        <v>0</v>
      </c>
      <c r="Y8" s="8">
        <f>IFERROR(VLOOKUP($A8,#REF!,25,FALSE),)</f>
        <v>0</v>
      </c>
      <c r="Z8" s="8">
        <f>IFERROR(VLOOKUP($A8,#REF!,26,FALSE),)</f>
        <v>0</v>
      </c>
      <c r="AA8" s="8">
        <f>IFERROR(VLOOKUP($A8,#REF!,27,FALSE),)</f>
        <v>0</v>
      </c>
      <c r="AB8" s="8">
        <f>IFERROR(VLOOKUP($A8,#REF!,28,FALSE),)</f>
        <v>0</v>
      </c>
    </row>
    <row r="9" spans="1:28" x14ac:dyDescent="0.2">
      <c r="A9" s="8">
        <f>Data!A812</f>
        <v>0</v>
      </c>
      <c r="B9" s="9">
        <f>IFERROR(VLOOKUP($A9,#REF!,34,FALSE),)</f>
        <v>0</v>
      </c>
      <c r="C9" s="9">
        <f>IFERROR(VLOOKUP($A9,#REF!,2,FALSE),)</f>
        <v>0</v>
      </c>
      <c r="D9" s="9">
        <f>IFERROR(VLOOKUP($A9,#REF!,3,FALSE),)</f>
        <v>0</v>
      </c>
      <c r="E9" s="9">
        <f>IFERROR(VLOOKUP($A9,#REF!,4,FALSE),)</f>
        <v>0</v>
      </c>
      <c r="F9" s="9">
        <f>IFERROR(VLOOKUP($A9,#REF!,6,FALSE),)</f>
        <v>0</v>
      </c>
      <c r="G9" s="9">
        <f>IFERROR(VLOOKUP($A9,#REF!,7,FALSE),)</f>
        <v>0</v>
      </c>
      <c r="H9" s="8">
        <f>IFERROR(VLOOKUP($A9,#REF!,8,FALSE),)</f>
        <v>0</v>
      </c>
      <c r="I9" s="8">
        <f>IFERROR(VLOOKUP($A9,#REF!,9,FALSE),)</f>
        <v>0</v>
      </c>
      <c r="J9" s="8">
        <f>IFERROR(VLOOKUP($A9,#REF!,10,FALSE),)</f>
        <v>0</v>
      </c>
      <c r="K9" s="8">
        <f>IFERROR(VLOOKUP($A9,#REF!,11,FALSE),)</f>
        <v>0</v>
      </c>
      <c r="L9" s="8">
        <f>IFERROR(VLOOKUP($A9,#REF!,12,FALSE),)</f>
        <v>0</v>
      </c>
      <c r="M9" s="8">
        <f>IFERROR(VLOOKUP($A9,#REF!,13,FALSE),)</f>
        <v>0</v>
      </c>
      <c r="N9" s="8">
        <f>IFERROR(VLOOKUP($A9,#REF!,14,FALSE),)</f>
        <v>0</v>
      </c>
      <c r="O9" s="8">
        <f>IFERROR(VLOOKUP($A9,#REF!,15,FALSE),)</f>
        <v>0</v>
      </c>
      <c r="P9" s="8">
        <f>IFERROR(VLOOKUP($A9,#REF!,16,FALSE),)</f>
        <v>0</v>
      </c>
      <c r="Q9" s="8">
        <f>IFERROR(VLOOKUP($A9,#REF!,17,FALSE),)</f>
        <v>0</v>
      </c>
      <c r="R9" s="8">
        <f>IFERROR(VLOOKUP($A9,#REF!,18,FALSE),)</f>
        <v>0</v>
      </c>
      <c r="S9" s="8">
        <f>IFERROR(VLOOKUP($A9,#REF!,19,FALSE),)</f>
        <v>0</v>
      </c>
      <c r="T9" s="8">
        <f>IFERROR(VLOOKUP($A9,#REF!,20,FALSE),)</f>
        <v>0</v>
      </c>
      <c r="U9" s="8">
        <f>IFERROR(VLOOKUP($A9,#REF!,21,FALSE),)</f>
        <v>0</v>
      </c>
      <c r="V9" s="8">
        <f>IFERROR(VLOOKUP($A9,#REF!,22,FALSE),)</f>
        <v>0</v>
      </c>
      <c r="W9" s="8">
        <f>IFERROR(VLOOKUP($A9,#REF!,23,FALSE),)</f>
        <v>0</v>
      </c>
      <c r="X9" s="8">
        <f>IFERROR(VLOOKUP($A9,#REF!,24,FALSE),)</f>
        <v>0</v>
      </c>
      <c r="Y9" s="8">
        <f>IFERROR(VLOOKUP($A9,#REF!,25,FALSE),)</f>
        <v>0</v>
      </c>
      <c r="Z9" s="8">
        <f>IFERROR(VLOOKUP($A9,#REF!,26,FALSE),)</f>
        <v>0</v>
      </c>
      <c r="AA9" s="8">
        <f>IFERROR(VLOOKUP($A9,#REF!,27,FALSE),)</f>
        <v>0</v>
      </c>
      <c r="AB9" s="8">
        <f>IFERROR(VLOOKUP($A9,#REF!,28,FALSE),)</f>
        <v>0</v>
      </c>
    </row>
    <row r="10" spans="1:28" x14ac:dyDescent="0.2">
      <c r="A10" s="8">
        <f>Data!A813</f>
        <v>0</v>
      </c>
      <c r="B10" s="9">
        <f>IFERROR(VLOOKUP($A10,#REF!,34,FALSE),)</f>
        <v>0</v>
      </c>
      <c r="C10" s="9">
        <f>IFERROR(VLOOKUP($A10,#REF!,2,FALSE),)</f>
        <v>0</v>
      </c>
      <c r="D10" s="9">
        <f>IFERROR(VLOOKUP($A10,#REF!,3,FALSE),)</f>
        <v>0</v>
      </c>
      <c r="E10" s="9">
        <f>IFERROR(VLOOKUP($A10,#REF!,4,FALSE),)</f>
        <v>0</v>
      </c>
      <c r="F10" s="9">
        <f>IFERROR(VLOOKUP($A10,#REF!,6,FALSE),)</f>
        <v>0</v>
      </c>
      <c r="G10" s="9">
        <f>IFERROR(VLOOKUP($A10,#REF!,7,FALSE),)</f>
        <v>0</v>
      </c>
      <c r="H10" s="8">
        <f>IFERROR(VLOOKUP($A10,#REF!,8,FALSE),)</f>
        <v>0</v>
      </c>
      <c r="I10" s="8">
        <f>IFERROR(VLOOKUP($A10,#REF!,9,FALSE),)</f>
        <v>0</v>
      </c>
      <c r="J10" s="8">
        <f>IFERROR(VLOOKUP($A10,#REF!,10,FALSE),)</f>
        <v>0</v>
      </c>
      <c r="K10" s="8">
        <f>IFERROR(VLOOKUP($A10,#REF!,11,FALSE),)</f>
        <v>0</v>
      </c>
      <c r="L10" s="8">
        <f>IFERROR(VLOOKUP($A10,#REF!,12,FALSE),)</f>
        <v>0</v>
      </c>
      <c r="M10" s="8">
        <f>IFERROR(VLOOKUP($A10,#REF!,13,FALSE),)</f>
        <v>0</v>
      </c>
      <c r="N10" s="8">
        <f>IFERROR(VLOOKUP($A10,#REF!,14,FALSE),)</f>
        <v>0</v>
      </c>
      <c r="O10" s="8">
        <f>IFERROR(VLOOKUP($A10,#REF!,15,FALSE),)</f>
        <v>0</v>
      </c>
      <c r="P10" s="8">
        <f>IFERROR(VLOOKUP($A10,#REF!,16,FALSE),)</f>
        <v>0</v>
      </c>
      <c r="Q10" s="8">
        <f>IFERROR(VLOOKUP($A10,#REF!,17,FALSE),)</f>
        <v>0</v>
      </c>
      <c r="R10" s="8">
        <f>IFERROR(VLOOKUP($A10,#REF!,18,FALSE),)</f>
        <v>0</v>
      </c>
      <c r="S10" s="8">
        <f>IFERROR(VLOOKUP($A10,#REF!,19,FALSE),)</f>
        <v>0</v>
      </c>
      <c r="T10" s="8">
        <f>IFERROR(VLOOKUP($A10,#REF!,20,FALSE),)</f>
        <v>0</v>
      </c>
      <c r="U10" s="8">
        <f>IFERROR(VLOOKUP($A10,#REF!,21,FALSE),)</f>
        <v>0</v>
      </c>
      <c r="V10" s="8">
        <f>IFERROR(VLOOKUP($A10,#REF!,22,FALSE),)</f>
        <v>0</v>
      </c>
      <c r="W10" s="8">
        <f>IFERROR(VLOOKUP($A10,#REF!,23,FALSE),)</f>
        <v>0</v>
      </c>
      <c r="X10" s="8">
        <f>IFERROR(VLOOKUP($A10,#REF!,24,FALSE),)</f>
        <v>0</v>
      </c>
      <c r="Y10" s="8">
        <f>IFERROR(VLOOKUP($A10,#REF!,25,FALSE),)</f>
        <v>0</v>
      </c>
      <c r="Z10" s="8">
        <f>IFERROR(VLOOKUP($A10,#REF!,26,FALSE),)</f>
        <v>0</v>
      </c>
      <c r="AA10" s="8">
        <f>IFERROR(VLOOKUP($A10,#REF!,27,FALSE),)</f>
        <v>0</v>
      </c>
      <c r="AB10" s="8">
        <f>IFERROR(VLOOKUP($A10,#REF!,28,FALSE),)</f>
        <v>0</v>
      </c>
    </row>
    <row r="11" spans="1:28" x14ac:dyDescent="0.2">
      <c r="A11" s="8">
        <f>Data!A814</f>
        <v>0</v>
      </c>
      <c r="B11" s="9">
        <f>IFERROR(VLOOKUP($A11,#REF!,34,FALSE),)</f>
        <v>0</v>
      </c>
      <c r="C11" s="9">
        <f>IFERROR(VLOOKUP($A11,#REF!,2,FALSE),)</f>
        <v>0</v>
      </c>
      <c r="D11" s="9">
        <f>IFERROR(VLOOKUP($A11,#REF!,3,FALSE),)</f>
        <v>0</v>
      </c>
      <c r="E11" s="9">
        <f>IFERROR(VLOOKUP($A11,#REF!,4,FALSE),)</f>
        <v>0</v>
      </c>
      <c r="F11" s="9">
        <f>IFERROR(VLOOKUP($A11,#REF!,6,FALSE),)</f>
        <v>0</v>
      </c>
      <c r="G11" s="9">
        <f>IFERROR(VLOOKUP($A11,#REF!,7,FALSE),)</f>
        <v>0</v>
      </c>
      <c r="H11" s="8">
        <f>IFERROR(VLOOKUP($A11,#REF!,8,FALSE),)</f>
        <v>0</v>
      </c>
      <c r="I11" s="8">
        <f>IFERROR(VLOOKUP($A11,#REF!,9,FALSE),)</f>
        <v>0</v>
      </c>
      <c r="J11" s="8">
        <f>IFERROR(VLOOKUP($A11,#REF!,10,FALSE),)</f>
        <v>0</v>
      </c>
      <c r="K11" s="8">
        <f>IFERROR(VLOOKUP($A11,#REF!,11,FALSE),)</f>
        <v>0</v>
      </c>
      <c r="L11" s="8">
        <f>IFERROR(VLOOKUP($A11,#REF!,12,FALSE),)</f>
        <v>0</v>
      </c>
      <c r="M11" s="8">
        <f>IFERROR(VLOOKUP($A11,#REF!,13,FALSE),)</f>
        <v>0</v>
      </c>
      <c r="N11" s="8">
        <f>IFERROR(VLOOKUP($A11,#REF!,14,FALSE),)</f>
        <v>0</v>
      </c>
      <c r="O11" s="8">
        <f>IFERROR(VLOOKUP($A11,#REF!,15,FALSE),)</f>
        <v>0</v>
      </c>
      <c r="P11" s="8">
        <f>IFERROR(VLOOKUP($A11,#REF!,16,FALSE),)</f>
        <v>0</v>
      </c>
      <c r="Q11" s="8">
        <f>IFERROR(VLOOKUP($A11,#REF!,17,FALSE),)</f>
        <v>0</v>
      </c>
      <c r="R11" s="8">
        <f>IFERROR(VLOOKUP($A11,#REF!,18,FALSE),)</f>
        <v>0</v>
      </c>
      <c r="S11" s="8">
        <f>IFERROR(VLOOKUP($A11,#REF!,19,FALSE),)</f>
        <v>0</v>
      </c>
      <c r="T11" s="8">
        <f>IFERROR(VLOOKUP($A11,#REF!,20,FALSE),)</f>
        <v>0</v>
      </c>
      <c r="U11" s="8">
        <f>IFERROR(VLOOKUP($A11,#REF!,21,FALSE),)</f>
        <v>0</v>
      </c>
      <c r="V11" s="8">
        <f>IFERROR(VLOOKUP($A11,#REF!,22,FALSE),)</f>
        <v>0</v>
      </c>
      <c r="W11" s="8">
        <f>IFERROR(VLOOKUP($A11,#REF!,23,FALSE),)</f>
        <v>0</v>
      </c>
      <c r="X11" s="8">
        <f>IFERROR(VLOOKUP($A11,#REF!,24,FALSE),)</f>
        <v>0</v>
      </c>
      <c r="Y11" s="8">
        <f>IFERROR(VLOOKUP($A11,#REF!,25,FALSE),)</f>
        <v>0</v>
      </c>
      <c r="Z11" s="8">
        <f>IFERROR(VLOOKUP($A11,#REF!,26,FALSE),)</f>
        <v>0</v>
      </c>
      <c r="AA11" s="8">
        <f>IFERROR(VLOOKUP($A11,#REF!,27,FALSE),)</f>
        <v>0</v>
      </c>
      <c r="AB11" s="8">
        <f>IFERROR(VLOOKUP($A11,#REF!,28,FALSE),)</f>
        <v>0</v>
      </c>
    </row>
    <row r="12" spans="1:28" x14ac:dyDescent="0.2">
      <c r="A12" s="8">
        <f>Data!A815</f>
        <v>0</v>
      </c>
      <c r="B12" s="9">
        <f>IFERROR(VLOOKUP($A12,#REF!,34,FALSE),)</f>
        <v>0</v>
      </c>
      <c r="C12" s="9">
        <f>IFERROR(VLOOKUP($A12,#REF!,2,FALSE),)</f>
        <v>0</v>
      </c>
      <c r="D12" s="9">
        <f>IFERROR(VLOOKUP($A12,#REF!,3,FALSE),)</f>
        <v>0</v>
      </c>
      <c r="E12" s="9">
        <f>IFERROR(VLOOKUP($A12,#REF!,4,FALSE),)</f>
        <v>0</v>
      </c>
      <c r="F12" s="9">
        <f>IFERROR(VLOOKUP($A12,#REF!,6,FALSE),)</f>
        <v>0</v>
      </c>
      <c r="G12" s="9">
        <f>IFERROR(VLOOKUP($A12,#REF!,7,FALSE),)</f>
        <v>0</v>
      </c>
      <c r="H12" s="8">
        <f>IFERROR(VLOOKUP($A12,#REF!,8,FALSE),)</f>
        <v>0</v>
      </c>
      <c r="I12" s="8">
        <f>IFERROR(VLOOKUP($A12,#REF!,9,FALSE),)</f>
        <v>0</v>
      </c>
      <c r="J12" s="8">
        <f>IFERROR(VLOOKUP($A12,#REF!,10,FALSE),)</f>
        <v>0</v>
      </c>
      <c r="K12" s="8">
        <f>IFERROR(VLOOKUP($A12,#REF!,11,FALSE),)</f>
        <v>0</v>
      </c>
      <c r="L12" s="8">
        <f>IFERROR(VLOOKUP($A12,#REF!,12,FALSE),)</f>
        <v>0</v>
      </c>
      <c r="M12" s="8">
        <f>IFERROR(VLOOKUP($A12,#REF!,13,FALSE),)</f>
        <v>0</v>
      </c>
      <c r="N12" s="8">
        <f>IFERROR(VLOOKUP($A12,#REF!,14,FALSE),)</f>
        <v>0</v>
      </c>
      <c r="O12" s="8">
        <f>IFERROR(VLOOKUP($A12,#REF!,15,FALSE),)</f>
        <v>0</v>
      </c>
      <c r="P12" s="8">
        <f>IFERROR(VLOOKUP($A12,#REF!,16,FALSE),)</f>
        <v>0</v>
      </c>
      <c r="Q12" s="8">
        <f>IFERROR(VLOOKUP($A12,#REF!,17,FALSE),)</f>
        <v>0</v>
      </c>
      <c r="R12" s="8">
        <f>IFERROR(VLOOKUP($A12,#REF!,18,FALSE),)</f>
        <v>0</v>
      </c>
      <c r="S12" s="8">
        <f>IFERROR(VLOOKUP($A12,#REF!,19,FALSE),)</f>
        <v>0</v>
      </c>
      <c r="T12" s="8">
        <f>IFERROR(VLOOKUP($A12,#REF!,20,FALSE),)</f>
        <v>0</v>
      </c>
      <c r="U12" s="8">
        <f>IFERROR(VLOOKUP($A12,#REF!,21,FALSE),)</f>
        <v>0</v>
      </c>
      <c r="V12" s="8">
        <f>IFERROR(VLOOKUP($A12,#REF!,22,FALSE),)</f>
        <v>0</v>
      </c>
      <c r="W12" s="8">
        <f>IFERROR(VLOOKUP($A12,#REF!,23,FALSE),)</f>
        <v>0</v>
      </c>
      <c r="X12" s="8">
        <f>IFERROR(VLOOKUP($A12,#REF!,24,FALSE),)</f>
        <v>0</v>
      </c>
      <c r="Y12" s="8">
        <f>IFERROR(VLOOKUP($A12,#REF!,25,FALSE),)</f>
        <v>0</v>
      </c>
      <c r="Z12" s="8">
        <f>IFERROR(VLOOKUP($A12,#REF!,26,FALSE),)</f>
        <v>0</v>
      </c>
      <c r="AA12" s="8">
        <f>IFERROR(VLOOKUP($A12,#REF!,27,FALSE),)</f>
        <v>0</v>
      </c>
      <c r="AB12" s="8">
        <f>IFERROR(VLOOKUP($A12,#REF!,28,FALSE),)</f>
        <v>0</v>
      </c>
    </row>
    <row r="13" spans="1:28" x14ac:dyDescent="0.2">
      <c r="A13" s="8">
        <f>Data!A816</f>
        <v>0</v>
      </c>
      <c r="B13" s="9">
        <f>IFERROR(VLOOKUP($A13,#REF!,34,FALSE),)</f>
        <v>0</v>
      </c>
      <c r="C13" s="9">
        <f>IFERROR(VLOOKUP($A13,#REF!,2,FALSE),)</f>
        <v>0</v>
      </c>
      <c r="D13" s="9">
        <f>IFERROR(VLOOKUP($A13,#REF!,3,FALSE),)</f>
        <v>0</v>
      </c>
      <c r="E13" s="9">
        <f>IFERROR(VLOOKUP($A13,#REF!,4,FALSE),)</f>
        <v>0</v>
      </c>
      <c r="F13" s="9">
        <f>IFERROR(VLOOKUP($A13,#REF!,6,FALSE),)</f>
        <v>0</v>
      </c>
      <c r="G13" s="9">
        <f>IFERROR(VLOOKUP($A13,#REF!,7,FALSE),)</f>
        <v>0</v>
      </c>
      <c r="H13" s="8">
        <f>IFERROR(VLOOKUP($A13,#REF!,8,FALSE),)</f>
        <v>0</v>
      </c>
      <c r="I13" s="8">
        <f>IFERROR(VLOOKUP($A13,#REF!,9,FALSE),)</f>
        <v>0</v>
      </c>
      <c r="J13" s="8">
        <f>IFERROR(VLOOKUP($A13,#REF!,10,FALSE),)</f>
        <v>0</v>
      </c>
      <c r="K13" s="8">
        <f>IFERROR(VLOOKUP($A13,#REF!,11,FALSE),)</f>
        <v>0</v>
      </c>
      <c r="L13" s="8">
        <f>IFERROR(VLOOKUP($A13,#REF!,12,FALSE),)</f>
        <v>0</v>
      </c>
      <c r="M13" s="8">
        <f>IFERROR(VLOOKUP($A13,#REF!,13,FALSE),)</f>
        <v>0</v>
      </c>
      <c r="N13" s="8">
        <f>IFERROR(VLOOKUP($A13,#REF!,14,FALSE),)</f>
        <v>0</v>
      </c>
      <c r="O13" s="8">
        <f>IFERROR(VLOOKUP($A13,#REF!,15,FALSE),)</f>
        <v>0</v>
      </c>
      <c r="P13" s="8">
        <f>IFERROR(VLOOKUP($A13,#REF!,16,FALSE),)</f>
        <v>0</v>
      </c>
      <c r="Q13" s="8">
        <f>IFERROR(VLOOKUP($A13,#REF!,17,FALSE),)</f>
        <v>0</v>
      </c>
      <c r="R13" s="8">
        <f>IFERROR(VLOOKUP($A13,#REF!,18,FALSE),)</f>
        <v>0</v>
      </c>
      <c r="S13" s="8">
        <f>IFERROR(VLOOKUP($A13,#REF!,19,FALSE),)</f>
        <v>0</v>
      </c>
      <c r="T13" s="8">
        <f>IFERROR(VLOOKUP($A13,#REF!,20,FALSE),)</f>
        <v>0</v>
      </c>
      <c r="U13" s="8">
        <f>IFERROR(VLOOKUP($A13,#REF!,21,FALSE),)</f>
        <v>0</v>
      </c>
      <c r="V13" s="8">
        <f>IFERROR(VLOOKUP($A13,#REF!,22,FALSE),)</f>
        <v>0</v>
      </c>
      <c r="W13" s="8">
        <f>IFERROR(VLOOKUP($A13,#REF!,23,FALSE),)</f>
        <v>0</v>
      </c>
      <c r="X13" s="8">
        <f>IFERROR(VLOOKUP($A13,#REF!,24,FALSE),)</f>
        <v>0</v>
      </c>
      <c r="Y13" s="8">
        <f>IFERROR(VLOOKUP($A13,#REF!,25,FALSE),)</f>
        <v>0</v>
      </c>
      <c r="Z13" s="8">
        <f>IFERROR(VLOOKUP($A13,#REF!,26,FALSE),)</f>
        <v>0</v>
      </c>
      <c r="AA13" s="8">
        <f>IFERROR(VLOOKUP($A13,#REF!,27,FALSE),)</f>
        <v>0</v>
      </c>
      <c r="AB13" s="8">
        <f>IFERROR(VLOOKUP($A13,#REF!,28,FALSE),)</f>
        <v>0</v>
      </c>
    </row>
    <row r="14" spans="1:28" x14ac:dyDescent="0.2">
      <c r="A14" s="10"/>
    </row>
    <row r="17" spans="21:21" x14ac:dyDescent="0.2">
      <c r="U17" s="1"/>
    </row>
    <row r="18" spans="21:21" x14ac:dyDescent="0.2">
      <c r="U18" s="23"/>
    </row>
    <row r="19" spans="21:21" x14ac:dyDescent="0.2">
      <c r="U19" s="23"/>
    </row>
  </sheetData>
  <pageMargins left="0.7" right="0.7" top="0.75" bottom="0.75" header="0.3" footer="0.3"/>
  <pageSetup scale="87" orientation="landscape" r:id="rId1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1E31C-D52D-48F1-880A-4BE5ECF00D6F}">
  <sheetPr>
    <tabColor rgb="FF52D252"/>
    <pageSetUpPr fitToPage="1"/>
  </sheetPr>
  <dimension ref="A1:AB19"/>
  <sheetViews>
    <sheetView workbookViewId="0"/>
  </sheetViews>
  <sheetFormatPr defaultColWidth="9.14453125" defaultRowHeight="15" x14ac:dyDescent="0.2"/>
  <cols>
    <col min="1" max="5" width="8.47265625" customWidth="1"/>
    <col min="6" max="6" width="11.703125" bestFit="1" customWidth="1"/>
    <col min="7" max="7" width="16.6796875" bestFit="1" customWidth="1"/>
    <col min="8" max="8" width="12.23828125" customWidth="1"/>
    <col min="9" max="11" width="10.22265625" customWidth="1"/>
    <col min="12" max="12" width="9.01171875" customWidth="1"/>
    <col min="13" max="15" width="10.22265625" customWidth="1"/>
    <col min="16" max="16" width="9.01171875" customWidth="1"/>
    <col min="17" max="17" width="9.68359375" customWidth="1"/>
    <col min="18" max="20" width="10.22265625" customWidth="1"/>
    <col min="21" max="21" width="9.68359375" customWidth="1"/>
    <col min="22" max="24" width="10.22265625" customWidth="1"/>
    <col min="25" max="25" width="9.01171875" customWidth="1"/>
    <col min="26" max="28" width="10.22265625" customWidth="1"/>
  </cols>
  <sheetData>
    <row r="1" spans="1:28" ht="19.5" thickBot="1" x14ac:dyDescent="0.3">
      <c r="A1" s="7">
        <f>E4</f>
        <v>0</v>
      </c>
      <c r="B1" s="6"/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0.35499999999999998</v>
      </c>
      <c r="C3" s="12"/>
      <c r="D3" s="14"/>
      <c r="E3" s="12"/>
      <c r="F3" s="12"/>
      <c r="G3" s="12"/>
      <c r="H3" s="11">
        <f>'Rain Totals'!H8</f>
        <v>0.08</v>
      </c>
      <c r="I3" s="11">
        <f>'Rain Totals'!I8</f>
        <v>0</v>
      </c>
      <c r="J3" s="11">
        <f>'Rain Totals'!J8</f>
        <v>7.0000000000000007E-2</v>
      </c>
      <c r="K3" s="11">
        <f>'Rain Totals'!K8</f>
        <v>0.16999999999999998</v>
      </c>
      <c r="L3" s="11">
        <f>'Rain Totals'!L8</f>
        <v>3.5000000000000003E-2</v>
      </c>
      <c r="M3" s="11">
        <f>'Rain Totals'!M8</f>
        <v>0</v>
      </c>
      <c r="N3" s="11">
        <f>'Rain Totals'!N8</f>
        <v>0</v>
      </c>
      <c r="O3" s="11">
        <f>'Rain Totals'!O8</f>
        <v>0</v>
      </c>
      <c r="P3" s="11">
        <f>'Rain Totals'!P8</f>
        <v>0</v>
      </c>
      <c r="Q3" s="11">
        <f>'Rain Totals'!Q8</f>
        <v>0</v>
      </c>
      <c r="R3" s="11">
        <f>'Rain Totals'!R8</f>
        <v>0</v>
      </c>
      <c r="S3" s="11">
        <f>'Rain Totals'!S8</f>
        <v>0</v>
      </c>
      <c r="T3" s="11">
        <f>'Rain Totals'!T8</f>
        <v>0</v>
      </c>
      <c r="U3" s="11">
        <f>'Rain Totals'!U8</f>
        <v>0</v>
      </c>
      <c r="V3" s="11">
        <f>'Rain Totals'!V8</f>
        <v>0</v>
      </c>
      <c r="W3" s="11">
        <f>'Rain Totals'!W8</f>
        <v>0</v>
      </c>
      <c r="X3" s="11">
        <f>'Rain Totals'!X8</f>
        <v>0</v>
      </c>
      <c r="Y3" s="11">
        <f>'Rain Totals'!Y8</f>
        <v>0</v>
      </c>
      <c r="Z3" s="11">
        <f>'Rain Totals'!Z8</f>
        <v>0</v>
      </c>
      <c r="AA3" s="11">
        <f>'Rain Totals'!AA8</f>
        <v>0</v>
      </c>
      <c r="AB3" s="11">
        <f>'Rain Totals'!AB8</f>
        <v>0</v>
      </c>
    </row>
    <row r="4" spans="1:28" x14ac:dyDescent="0.2">
      <c r="A4" s="8" t="str">
        <f>Data!A817</f>
        <v>.ET 81</v>
      </c>
      <c r="B4" s="9">
        <f>IFERROR(VLOOKUP($A4,#REF!,34,FALSE),)</f>
        <v>0</v>
      </c>
      <c r="C4" s="9">
        <f>IFERROR(VLOOKUP($A4,#REF!,2,FALSE),)</f>
        <v>0</v>
      </c>
      <c r="D4" s="9">
        <f>IFERROR(VLOOKUP($A4,#REF!,3,FALSE),)</f>
        <v>0</v>
      </c>
      <c r="E4" s="9">
        <f>IFERROR(VLOOKUP($A4,#REF!,4,FALSE),)</f>
        <v>0</v>
      </c>
      <c r="F4" s="9">
        <f>IFERROR(VLOOKUP($A4,#REF!,6,FALSE),)</f>
        <v>0</v>
      </c>
      <c r="G4" s="9">
        <f>IFERROR(VLOOKUP($A4,#REF!,7,FALSE),)</f>
        <v>0</v>
      </c>
      <c r="H4" s="8">
        <f>IFERROR(VLOOKUP($A4,#REF!,8,FALSE),)</f>
        <v>0</v>
      </c>
      <c r="I4" s="8">
        <f>IFERROR(VLOOKUP($A4,#REF!,9,FALSE),)</f>
        <v>0</v>
      </c>
      <c r="J4" s="8">
        <f>IFERROR(VLOOKUP($A4,#REF!,10,FALSE),)</f>
        <v>0</v>
      </c>
      <c r="K4" s="8">
        <f>IFERROR(VLOOKUP($A4,#REF!,11,FALSE),)</f>
        <v>0</v>
      </c>
      <c r="L4" s="8">
        <f>IFERROR(VLOOKUP($A4,#REF!,12,FALSE),)</f>
        <v>0</v>
      </c>
      <c r="M4" s="8">
        <f>IFERROR(VLOOKUP($A4,#REF!,13,FALSE),)</f>
        <v>0</v>
      </c>
      <c r="N4" s="8">
        <f>IFERROR(VLOOKUP($A4,#REF!,14,FALSE),)</f>
        <v>0</v>
      </c>
      <c r="O4" s="8">
        <f>IFERROR(VLOOKUP($A4,#REF!,15,FALSE),)</f>
        <v>0</v>
      </c>
      <c r="P4" s="8">
        <f>IFERROR(VLOOKUP($A4,#REF!,16,FALSE),)</f>
        <v>0</v>
      </c>
      <c r="Q4" s="8">
        <f>IFERROR(VLOOKUP($A4,#REF!,17,FALSE),)</f>
        <v>0</v>
      </c>
      <c r="R4" s="8">
        <f>IFERROR(VLOOKUP($A4,#REF!,18,FALSE),)</f>
        <v>0</v>
      </c>
      <c r="S4" s="8">
        <f>IFERROR(VLOOKUP($A4,#REF!,19,FALSE),)</f>
        <v>0</v>
      </c>
      <c r="T4" s="8">
        <f>IFERROR(VLOOKUP($A4,#REF!,20,FALSE),)</f>
        <v>0</v>
      </c>
      <c r="U4" s="8">
        <f>IFERROR(VLOOKUP($A4,#REF!,21,FALSE),)</f>
        <v>0</v>
      </c>
      <c r="V4" s="8">
        <f>IFERROR(VLOOKUP($A4,#REF!,22,FALSE),)</f>
        <v>0</v>
      </c>
      <c r="W4" s="8">
        <f>IFERROR(VLOOKUP($A4,#REF!,23,FALSE),)</f>
        <v>0</v>
      </c>
      <c r="X4" s="8">
        <f>IFERROR(VLOOKUP($A4,#REF!,24,FALSE),)</f>
        <v>0</v>
      </c>
      <c r="Y4" s="8">
        <f>IFERROR(VLOOKUP($A4,#REF!,25,FALSE),)</f>
        <v>0</v>
      </c>
      <c r="Z4" s="8">
        <f>IFERROR(VLOOKUP($A4,#REF!,26,FALSE),)</f>
        <v>0</v>
      </c>
      <c r="AA4" s="8">
        <f>IFERROR(VLOOKUP($A4,#REF!,27,FALSE),)</f>
        <v>0</v>
      </c>
      <c r="AB4" s="8">
        <f>IFERROR(VLOOKUP($A4,#REF!,28,FALSE),)</f>
        <v>0</v>
      </c>
    </row>
    <row r="5" spans="1:28" x14ac:dyDescent="0.2">
      <c r="A5" s="8">
        <f>Data!A818</f>
        <v>0</v>
      </c>
      <c r="B5" s="9">
        <f>IFERROR(VLOOKUP($A5,#REF!,34,FALSE),)</f>
        <v>0</v>
      </c>
      <c r="C5" s="9">
        <f>IFERROR(VLOOKUP($A5,#REF!,2,FALSE),)</f>
        <v>0</v>
      </c>
      <c r="D5" s="9">
        <f>IFERROR(VLOOKUP($A5,#REF!,3,FALSE),)</f>
        <v>0</v>
      </c>
      <c r="E5" s="9">
        <f>IFERROR(VLOOKUP($A5,#REF!,4,FALSE),)</f>
        <v>0</v>
      </c>
      <c r="F5" s="9">
        <f>IFERROR(VLOOKUP($A5,#REF!,6,FALSE),)</f>
        <v>0</v>
      </c>
      <c r="G5" s="9">
        <f>IFERROR(VLOOKUP($A5,#REF!,7,FALSE),)</f>
        <v>0</v>
      </c>
      <c r="H5" s="8">
        <f>IFERROR(VLOOKUP($A5,#REF!,8,FALSE),)</f>
        <v>0</v>
      </c>
      <c r="I5" s="8">
        <f>IFERROR(VLOOKUP($A5,#REF!,9,FALSE),)</f>
        <v>0</v>
      </c>
      <c r="J5" s="8">
        <f>IFERROR(VLOOKUP($A5,#REF!,10,FALSE),)</f>
        <v>0</v>
      </c>
      <c r="K5" s="8">
        <f>IFERROR(VLOOKUP($A5,#REF!,11,FALSE),)</f>
        <v>0</v>
      </c>
      <c r="L5" s="8">
        <f>IFERROR(VLOOKUP($A5,#REF!,12,FALSE),)</f>
        <v>0</v>
      </c>
      <c r="M5" s="8">
        <f>IFERROR(VLOOKUP($A5,#REF!,13,FALSE),)</f>
        <v>0</v>
      </c>
      <c r="N5" s="8">
        <f>IFERROR(VLOOKUP($A5,#REF!,14,FALSE),)</f>
        <v>0</v>
      </c>
      <c r="O5" s="8">
        <f>IFERROR(VLOOKUP($A5,#REF!,15,FALSE),)</f>
        <v>0</v>
      </c>
      <c r="P5" s="8">
        <f>IFERROR(VLOOKUP($A5,#REF!,16,FALSE),)</f>
        <v>0</v>
      </c>
      <c r="Q5" s="8">
        <f>IFERROR(VLOOKUP($A5,#REF!,17,FALSE),)</f>
        <v>0</v>
      </c>
      <c r="R5" s="8">
        <f>IFERROR(VLOOKUP($A5,#REF!,18,FALSE),)</f>
        <v>0</v>
      </c>
      <c r="S5" s="8">
        <f>IFERROR(VLOOKUP($A5,#REF!,19,FALSE),)</f>
        <v>0</v>
      </c>
      <c r="T5" s="8">
        <f>IFERROR(VLOOKUP($A5,#REF!,20,FALSE),)</f>
        <v>0</v>
      </c>
      <c r="U5" s="8">
        <f>IFERROR(VLOOKUP($A5,#REF!,21,FALSE),)</f>
        <v>0</v>
      </c>
      <c r="V5" s="8">
        <f>IFERROR(VLOOKUP($A5,#REF!,22,FALSE),)</f>
        <v>0</v>
      </c>
      <c r="W5" s="8">
        <f>IFERROR(VLOOKUP($A5,#REF!,23,FALSE),)</f>
        <v>0</v>
      </c>
      <c r="X5" s="8">
        <f>IFERROR(VLOOKUP($A5,#REF!,24,FALSE),)</f>
        <v>0</v>
      </c>
      <c r="Y5" s="8">
        <f>IFERROR(VLOOKUP($A5,#REF!,25,FALSE),)</f>
        <v>0</v>
      </c>
      <c r="Z5" s="8">
        <f>IFERROR(VLOOKUP($A5,#REF!,26,FALSE),)</f>
        <v>0</v>
      </c>
      <c r="AA5" s="8">
        <f>IFERROR(VLOOKUP($A5,#REF!,27,FALSE),)</f>
        <v>0</v>
      </c>
      <c r="AB5" s="8">
        <f>IFERROR(VLOOKUP($A5,#REF!,28,FALSE),)</f>
        <v>0</v>
      </c>
    </row>
    <row r="6" spans="1:28" x14ac:dyDescent="0.2">
      <c r="A6" s="8">
        <f>Data!A819</f>
        <v>0</v>
      </c>
      <c r="B6" s="9">
        <f>IFERROR(VLOOKUP($A6,#REF!,34,FALSE),)</f>
        <v>0</v>
      </c>
      <c r="C6" s="9">
        <f>IFERROR(VLOOKUP($A6,#REF!,2,FALSE),)</f>
        <v>0</v>
      </c>
      <c r="D6" s="9">
        <f>IFERROR(VLOOKUP($A6,#REF!,3,FALSE),)</f>
        <v>0</v>
      </c>
      <c r="E6" s="9">
        <f>IFERROR(VLOOKUP($A6,#REF!,4,FALSE),)</f>
        <v>0</v>
      </c>
      <c r="F6" s="9">
        <f>IFERROR(VLOOKUP($A6,#REF!,6,FALSE),)</f>
        <v>0</v>
      </c>
      <c r="G6" s="9">
        <f>IFERROR(VLOOKUP($A6,#REF!,7,FALSE),)</f>
        <v>0</v>
      </c>
      <c r="H6" s="8">
        <f>IFERROR(VLOOKUP($A6,#REF!,8,FALSE),)</f>
        <v>0</v>
      </c>
      <c r="I6" s="8">
        <f>IFERROR(VLOOKUP($A6,#REF!,9,FALSE),)</f>
        <v>0</v>
      </c>
      <c r="J6" s="8">
        <f>IFERROR(VLOOKUP($A6,#REF!,10,FALSE),)</f>
        <v>0</v>
      </c>
      <c r="K6" s="8">
        <f>IFERROR(VLOOKUP($A6,#REF!,11,FALSE),)</f>
        <v>0</v>
      </c>
      <c r="L6" s="8">
        <f>IFERROR(VLOOKUP($A6,#REF!,12,FALSE),)</f>
        <v>0</v>
      </c>
      <c r="M6" s="8">
        <f>IFERROR(VLOOKUP($A6,#REF!,13,FALSE),)</f>
        <v>0</v>
      </c>
      <c r="N6" s="8">
        <f>IFERROR(VLOOKUP($A6,#REF!,14,FALSE),)</f>
        <v>0</v>
      </c>
      <c r="O6" s="8">
        <f>IFERROR(VLOOKUP($A6,#REF!,15,FALSE),)</f>
        <v>0</v>
      </c>
      <c r="P6" s="8">
        <f>IFERROR(VLOOKUP($A6,#REF!,16,FALSE),)</f>
        <v>0</v>
      </c>
      <c r="Q6" s="8">
        <f>IFERROR(VLOOKUP($A6,#REF!,17,FALSE),)</f>
        <v>0</v>
      </c>
      <c r="R6" s="8">
        <f>IFERROR(VLOOKUP($A6,#REF!,18,FALSE),)</f>
        <v>0</v>
      </c>
      <c r="S6" s="8">
        <f>IFERROR(VLOOKUP($A6,#REF!,19,FALSE),)</f>
        <v>0</v>
      </c>
      <c r="T6" s="8">
        <f>IFERROR(VLOOKUP($A6,#REF!,20,FALSE),)</f>
        <v>0</v>
      </c>
      <c r="U6" s="8">
        <f>IFERROR(VLOOKUP($A6,#REF!,21,FALSE),)</f>
        <v>0</v>
      </c>
      <c r="V6" s="8">
        <f>IFERROR(VLOOKUP($A6,#REF!,22,FALSE),)</f>
        <v>0</v>
      </c>
      <c r="W6" s="8">
        <f>IFERROR(VLOOKUP($A6,#REF!,23,FALSE),)</f>
        <v>0</v>
      </c>
      <c r="X6" s="8">
        <f>IFERROR(VLOOKUP($A6,#REF!,24,FALSE),)</f>
        <v>0</v>
      </c>
      <c r="Y6" s="8">
        <f>IFERROR(VLOOKUP($A6,#REF!,25,FALSE),)</f>
        <v>0</v>
      </c>
      <c r="Z6" s="8">
        <f>IFERROR(VLOOKUP($A6,#REF!,26,FALSE),)</f>
        <v>0</v>
      </c>
      <c r="AA6" s="8">
        <f>IFERROR(VLOOKUP($A6,#REF!,27,FALSE),)</f>
        <v>0</v>
      </c>
      <c r="AB6" s="8">
        <f>IFERROR(VLOOKUP($A6,#REF!,28,FALSE),)</f>
        <v>0</v>
      </c>
    </row>
    <row r="7" spans="1:28" x14ac:dyDescent="0.2">
      <c r="A7" s="8">
        <f>Data!A820</f>
        <v>0</v>
      </c>
      <c r="B7" s="9">
        <f>IFERROR(VLOOKUP($A7,#REF!,34,FALSE),)</f>
        <v>0</v>
      </c>
      <c r="C7" s="9">
        <f>IFERROR(VLOOKUP($A7,#REF!,2,FALSE),)</f>
        <v>0</v>
      </c>
      <c r="D7" s="9">
        <f>IFERROR(VLOOKUP($A7,#REF!,3,FALSE),)</f>
        <v>0</v>
      </c>
      <c r="E7" s="9">
        <f>IFERROR(VLOOKUP($A7,#REF!,4,FALSE),)</f>
        <v>0</v>
      </c>
      <c r="F7" s="9">
        <f>IFERROR(VLOOKUP($A7,#REF!,6,FALSE),)</f>
        <v>0</v>
      </c>
      <c r="G7" s="9">
        <f>IFERROR(VLOOKUP($A7,#REF!,7,FALSE),)</f>
        <v>0</v>
      </c>
      <c r="H7" s="8">
        <f>IFERROR(VLOOKUP($A7,#REF!,8,FALSE),)</f>
        <v>0</v>
      </c>
      <c r="I7" s="8">
        <f>IFERROR(VLOOKUP($A7,#REF!,9,FALSE),)</f>
        <v>0</v>
      </c>
      <c r="J7" s="8">
        <f>IFERROR(VLOOKUP($A7,#REF!,10,FALSE),)</f>
        <v>0</v>
      </c>
      <c r="K7" s="8">
        <f>IFERROR(VLOOKUP($A7,#REF!,11,FALSE),)</f>
        <v>0</v>
      </c>
      <c r="L7" s="8">
        <f>IFERROR(VLOOKUP($A7,#REF!,12,FALSE),)</f>
        <v>0</v>
      </c>
      <c r="M7" s="8">
        <f>IFERROR(VLOOKUP($A7,#REF!,13,FALSE),)</f>
        <v>0</v>
      </c>
      <c r="N7" s="8">
        <f>IFERROR(VLOOKUP($A7,#REF!,14,FALSE),)</f>
        <v>0</v>
      </c>
      <c r="O7" s="8">
        <f>IFERROR(VLOOKUP($A7,#REF!,15,FALSE),)</f>
        <v>0</v>
      </c>
      <c r="P7" s="8">
        <f>IFERROR(VLOOKUP($A7,#REF!,16,FALSE),)</f>
        <v>0</v>
      </c>
      <c r="Q7" s="8">
        <f>IFERROR(VLOOKUP($A7,#REF!,17,FALSE),)</f>
        <v>0</v>
      </c>
      <c r="R7" s="8">
        <f>IFERROR(VLOOKUP($A7,#REF!,18,FALSE),)</f>
        <v>0</v>
      </c>
      <c r="S7" s="8">
        <f>IFERROR(VLOOKUP($A7,#REF!,19,FALSE),)</f>
        <v>0</v>
      </c>
      <c r="T7" s="8">
        <f>IFERROR(VLOOKUP($A7,#REF!,20,FALSE),)</f>
        <v>0</v>
      </c>
      <c r="U7" s="8">
        <f>IFERROR(VLOOKUP($A7,#REF!,21,FALSE),)</f>
        <v>0</v>
      </c>
      <c r="V7" s="8">
        <f>IFERROR(VLOOKUP($A7,#REF!,22,FALSE),)</f>
        <v>0</v>
      </c>
      <c r="W7" s="8">
        <f>IFERROR(VLOOKUP($A7,#REF!,23,FALSE),)</f>
        <v>0</v>
      </c>
      <c r="X7" s="8">
        <f>IFERROR(VLOOKUP($A7,#REF!,24,FALSE),)</f>
        <v>0</v>
      </c>
      <c r="Y7" s="8">
        <f>IFERROR(VLOOKUP($A7,#REF!,25,FALSE),)</f>
        <v>0</v>
      </c>
      <c r="Z7" s="8">
        <f>IFERROR(VLOOKUP($A7,#REF!,26,FALSE),)</f>
        <v>0</v>
      </c>
      <c r="AA7" s="8">
        <f>IFERROR(VLOOKUP($A7,#REF!,27,FALSE),)</f>
        <v>0</v>
      </c>
      <c r="AB7" s="8">
        <f>IFERROR(VLOOKUP($A7,#REF!,28,FALSE),)</f>
        <v>0</v>
      </c>
    </row>
    <row r="8" spans="1:28" x14ac:dyDescent="0.2">
      <c r="A8" s="8">
        <f>Data!A821</f>
        <v>0</v>
      </c>
      <c r="B8" s="9">
        <f>IFERROR(VLOOKUP($A8,#REF!,34,FALSE),)</f>
        <v>0</v>
      </c>
      <c r="C8" s="9">
        <f>IFERROR(VLOOKUP($A8,#REF!,2,FALSE),)</f>
        <v>0</v>
      </c>
      <c r="D8" s="9">
        <f>IFERROR(VLOOKUP($A8,#REF!,3,FALSE),)</f>
        <v>0</v>
      </c>
      <c r="E8" s="9">
        <f>IFERROR(VLOOKUP($A8,#REF!,4,FALSE),)</f>
        <v>0</v>
      </c>
      <c r="F8" s="9">
        <f>IFERROR(VLOOKUP($A8,#REF!,6,FALSE),)</f>
        <v>0</v>
      </c>
      <c r="G8" s="9">
        <f>IFERROR(VLOOKUP($A8,#REF!,7,FALSE),)</f>
        <v>0</v>
      </c>
      <c r="H8" s="8">
        <f>IFERROR(VLOOKUP($A8,#REF!,8,FALSE),)</f>
        <v>0</v>
      </c>
      <c r="I8" s="8">
        <f>IFERROR(VLOOKUP($A8,#REF!,9,FALSE),)</f>
        <v>0</v>
      </c>
      <c r="J8" s="8">
        <f>IFERROR(VLOOKUP($A8,#REF!,10,FALSE),)</f>
        <v>0</v>
      </c>
      <c r="K8" s="8">
        <f>IFERROR(VLOOKUP($A8,#REF!,11,FALSE),)</f>
        <v>0</v>
      </c>
      <c r="L8" s="8">
        <f>IFERROR(VLOOKUP($A8,#REF!,12,FALSE),)</f>
        <v>0</v>
      </c>
      <c r="M8" s="8">
        <f>IFERROR(VLOOKUP($A8,#REF!,13,FALSE),)</f>
        <v>0</v>
      </c>
      <c r="N8" s="8">
        <f>IFERROR(VLOOKUP($A8,#REF!,14,FALSE),)</f>
        <v>0</v>
      </c>
      <c r="O8" s="8">
        <f>IFERROR(VLOOKUP($A8,#REF!,15,FALSE),)</f>
        <v>0</v>
      </c>
      <c r="P8" s="8">
        <f>IFERROR(VLOOKUP($A8,#REF!,16,FALSE),)</f>
        <v>0</v>
      </c>
      <c r="Q8" s="8">
        <f>IFERROR(VLOOKUP($A8,#REF!,17,FALSE),)</f>
        <v>0</v>
      </c>
      <c r="R8" s="8">
        <f>IFERROR(VLOOKUP($A8,#REF!,18,FALSE),)</f>
        <v>0</v>
      </c>
      <c r="S8" s="8">
        <f>IFERROR(VLOOKUP($A8,#REF!,19,FALSE),)</f>
        <v>0</v>
      </c>
      <c r="T8" s="8">
        <f>IFERROR(VLOOKUP($A8,#REF!,20,FALSE),)</f>
        <v>0</v>
      </c>
      <c r="U8" s="8">
        <f>IFERROR(VLOOKUP($A8,#REF!,21,FALSE),)</f>
        <v>0</v>
      </c>
      <c r="V8" s="8">
        <f>IFERROR(VLOOKUP($A8,#REF!,22,FALSE),)</f>
        <v>0</v>
      </c>
      <c r="W8" s="8">
        <f>IFERROR(VLOOKUP($A8,#REF!,23,FALSE),)</f>
        <v>0</v>
      </c>
      <c r="X8" s="8">
        <f>IFERROR(VLOOKUP($A8,#REF!,24,FALSE),)</f>
        <v>0</v>
      </c>
      <c r="Y8" s="8">
        <f>IFERROR(VLOOKUP($A8,#REF!,25,FALSE),)</f>
        <v>0</v>
      </c>
      <c r="Z8" s="8">
        <f>IFERROR(VLOOKUP($A8,#REF!,26,FALSE),)</f>
        <v>0</v>
      </c>
      <c r="AA8" s="8">
        <f>IFERROR(VLOOKUP($A8,#REF!,27,FALSE),)</f>
        <v>0</v>
      </c>
      <c r="AB8" s="8">
        <f>IFERROR(VLOOKUP($A8,#REF!,28,FALSE),)</f>
        <v>0</v>
      </c>
    </row>
    <row r="9" spans="1:28" x14ac:dyDescent="0.2">
      <c r="A9" s="8">
        <f>Data!A822</f>
        <v>0</v>
      </c>
      <c r="B9" s="9">
        <f>IFERROR(VLOOKUP($A9,#REF!,34,FALSE),)</f>
        <v>0</v>
      </c>
      <c r="C9" s="9">
        <f>IFERROR(VLOOKUP($A9,#REF!,2,FALSE),)</f>
        <v>0</v>
      </c>
      <c r="D9" s="9">
        <f>IFERROR(VLOOKUP($A9,#REF!,3,FALSE),)</f>
        <v>0</v>
      </c>
      <c r="E9" s="9">
        <f>IFERROR(VLOOKUP($A9,#REF!,4,FALSE),)</f>
        <v>0</v>
      </c>
      <c r="F9" s="9">
        <f>IFERROR(VLOOKUP($A9,#REF!,6,FALSE),)</f>
        <v>0</v>
      </c>
      <c r="G9" s="9">
        <f>IFERROR(VLOOKUP($A9,#REF!,7,FALSE),)</f>
        <v>0</v>
      </c>
      <c r="H9" s="8">
        <f>IFERROR(VLOOKUP($A9,#REF!,8,FALSE),)</f>
        <v>0</v>
      </c>
      <c r="I9" s="8">
        <f>IFERROR(VLOOKUP($A9,#REF!,9,FALSE),)</f>
        <v>0</v>
      </c>
      <c r="J9" s="8">
        <f>IFERROR(VLOOKUP($A9,#REF!,10,FALSE),)</f>
        <v>0</v>
      </c>
      <c r="K9" s="8">
        <f>IFERROR(VLOOKUP($A9,#REF!,11,FALSE),)</f>
        <v>0</v>
      </c>
      <c r="L9" s="8">
        <f>IFERROR(VLOOKUP($A9,#REF!,12,FALSE),)</f>
        <v>0</v>
      </c>
      <c r="M9" s="8">
        <f>IFERROR(VLOOKUP($A9,#REF!,13,FALSE),)</f>
        <v>0</v>
      </c>
      <c r="N9" s="8">
        <f>IFERROR(VLOOKUP($A9,#REF!,14,FALSE),)</f>
        <v>0</v>
      </c>
      <c r="O9" s="8">
        <f>IFERROR(VLOOKUP($A9,#REF!,15,FALSE),)</f>
        <v>0</v>
      </c>
      <c r="P9" s="8">
        <f>IFERROR(VLOOKUP($A9,#REF!,16,FALSE),)</f>
        <v>0</v>
      </c>
      <c r="Q9" s="8">
        <f>IFERROR(VLOOKUP($A9,#REF!,17,FALSE),)</f>
        <v>0</v>
      </c>
      <c r="R9" s="8">
        <f>IFERROR(VLOOKUP($A9,#REF!,18,FALSE),)</f>
        <v>0</v>
      </c>
      <c r="S9" s="8">
        <f>IFERROR(VLOOKUP($A9,#REF!,19,FALSE),)</f>
        <v>0</v>
      </c>
      <c r="T9" s="8">
        <f>IFERROR(VLOOKUP($A9,#REF!,20,FALSE),)</f>
        <v>0</v>
      </c>
      <c r="U9" s="8">
        <f>IFERROR(VLOOKUP($A9,#REF!,21,FALSE),)</f>
        <v>0</v>
      </c>
      <c r="V9" s="8">
        <f>IFERROR(VLOOKUP($A9,#REF!,22,FALSE),)</f>
        <v>0</v>
      </c>
      <c r="W9" s="8">
        <f>IFERROR(VLOOKUP($A9,#REF!,23,FALSE),)</f>
        <v>0</v>
      </c>
      <c r="X9" s="8">
        <f>IFERROR(VLOOKUP($A9,#REF!,24,FALSE),)</f>
        <v>0</v>
      </c>
      <c r="Y9" s="8">
        <f>IFERROR(VLOOKUP($A9,#REF!,25,FALSE),)</f>
        <v>0</v>
      </c>
      <c r="Z9" s="8">
        <f>IFERROR(VLOOKUP($A9,#REF!,26,FALSE),)</f>
        <v>0</v>
      </c>
      <c r="AA9" s="8">
        <f>IFERROR(VLOOKUP($A9,#REF!,27,FALSE),)</f>
        <v>0</v>
      </c>
      <c r="AB9" s="8">
        <f>IFERROR(VLOOKUP($A9,#REF!,28,FALSE),)</f>
        <v>0</v>
      </c>
    </row>
    <row r="10" spans="1:28" x14ac:dyDescent="0.2">
      <c r="A10" s="8">
        <f>Data!A823</f>
        <v>0</v>
      </c>
      <c r="B10" s="9">
        <f>IFERROR(VLOOKUP($A10,#REF!,34,FALSE),)</f>
        <v>0</v>
      </c>
      <c r="C10" s="9">
        <f>IFERROR(VLOOKUP($A10,#REF!,2,FALSE),)</f>
        <v>0</v>
      </c>
      <c r="D10" s="9">
        <f>IFERROR(VLOOKUP($A10,#REF!,3,FALSE),)</f>
        <v>0</v>
      </c>
      <c r="E10" s="9">
        <f>IFERROR(VLOOKUP($A10,#REF!,4,FALSE),)</f>
        <v>0</v>
      </c>
      <c r="F10" s="9">
        <f>IFERROR(VLOOKUP($A10,#REF!,6,FALSE),)</f>
        <v>0</v>
      </c>
      <c r="G10" s="9">
        <f>IFERROR(VLOOKUP($A10,#REF!,7,FALSE),)</f>
        <v>0</v>
      </c>
      <c r="H10" s="8">
        <f>IFERROR(VLOOKUP($A10,#REF!,8,FALSE),)</f>
        <v>0</v>
      </c>
      <c r="I10" s="8">
        <f>IFERROR(VLOOKUP($A10,#REF!,9,FALSE),)</f>
        <v>0</v>
      </c>
      <c r="J10" s="8">
        <f>IFERROR(VLOOKUP($A10,#REF!,10,FALSE),)</f>
        <v>0</v>
      </c>
      <c r="K10" s="8">
        <f>IFERROR(VLOOKUP($A10,#REF!,11,FALSE),)</f>
        <v>0</v>
      </c>
      <c r="L10" s="8">
        <f>IFERROR(VLOOKUP($A10,#REF!,12,FALSE),)</f>
        <v>0</v>
      </c>
      <c r="M10" s="8">
        <f>IFERROR(VLOOKUP($A10,#REF!,13,FALSE),)</f>
        <v>0</v>
      </c>
      <c r="N10" s="8">
        <f>IFERROR(VLOOKUP($A10,#REF!,14,FALSE),)</f>
        <v>0</v>
      </c>
      <c r="O10" s="8">
        <f>IFERROR(VLOOKUP($A10,#REF!,15,FALSE),)</f>
        <v>0</v>
      </c>
      <c r="P10" s="8">
        <f>IFERROR(VLOOKUP($A10,#REF!,16,FALSE),)</f>
        <v>0</v>
      </c>
      <c r="Q10" s="8">
        <f>IFERROR(VLOOKUP($A10,#REF!,17,FALSE),)</f>
        <v>0</v>
      </c>
      <c r="R10" s="8">
        <f>IFERROR(VLOOKUP($A10,#REF!,18,FALSE),)</f>
        <v>0</v>
      </c>
      <c r="S10" s="8">
        <f>IFERROR(VLOOKUP($A10,#REF!,19,FALSE),)</f>
        <v>0</v>
      </c>
      <c r="T10" s="8">
        <f>IFERROR(VLOOKUP($A10,#REF!,20,FALSE),)</f>
        <v>0</v>
      </c>
      <c r="U10" s="8">
        <f>IFERROR(VLOOKUP($A10,#REF!,21,FALSE),)</f>
        <v>0</v>
      </c>
      <c r="V10" s="8">
        <f>IFERROR(VLOOKUP($A10,#REF!,22,FALSE),)</f>
        <v>0</v>
      </c>
      <c r="W10" s="8">
        <f>IFERROR(VLOOKUP($A10,#REF!,23,FALSE),)</f>
        <v>0</v>
      </c>
      <c r="X10" s="8">
        <f>IFERROR(VLOOKUP($A10,#REF!,24,FALSE),)</f>
        <v>0</v>
      </c>
      <c r="Y10" s="8">
        <f>IFERROR(VLOOKUP($A10,#REF!,25,FALSE),)</f>
        <v>0</v>
      </c>
      <c r="Z10" s="8">
        <f>IFERROR(VLOOKUP($A10,#REF!,26,FALSE),)</f>
        <v>0</v>
      </c>
      <c r="AA10" s="8">
        <f>IFERROR(VLOOKUP($A10,#REF!,27,FALSE),)</f>
        <v>0</v>
      </c>
      <c r="AB10" s="8">
        <f>IFERROR(VLOOKUP($A10,#REF!,28,FALSE),)</f>
        <v>0</v>
      </c>
    </row>
    <row r="11" spans="1:28" x14ac:dyDescent="0.2">
      <c r="A11" s="8">
        <f>Data!A824</f>
        <v>0</v>
      </c>
      <c r="B11" s="9">
        <f>IFERROR(VLOOKUP($A11,#REF!,34,FALSE),)</f>
        <v>0</v>
      </c>
      <c r="C11" s="9">
        <f>IFERROR(VLOOKUP($A11,#REF!,2,FALSE),)</f>
        <v>0</v>
      </c>
      <c r="D11" s="9">
        <f>IFERROR(VLOOKUP($A11,#REF!,3,FALSE),)</f>
        <v>0</v>
      </c>
      <c r="E11" s="9">
        <f>IFERROR(VLOOKUP($A11,#REF!,4,FALSE),)</f>
        <v>0</v>
      </c>
      <c r="F11" s="9">
        <f>IFERROR(VLOOKUP($A11,#REF!,6,FALSE),)</f>
        <v>0</v>
      </c>
      <c r="G11" s="9">
        <f>IFERROR(VLOOKUP($A11,#REF!,7,FALSE),)</f>
        <v>0</v>
      </c>
      <c r="H11" s="8">
        <f>IFERROR(VLOOKUP($A11,#REF!,8,FALSE),)</f>
        <v>0</v>
      </c>
      <c r="I11" s="8">
        <f>IFERROR(VLOOKUP($A11,#REF!,9,FALSE),)</f>
        <v>0</v>
      </c>
      <c r="J11" s="8">
        <f>IFERROR(VLOOKUP($A11,#REF!,10,FALSE),)</f>
        <v>0</v>
      </c>
      <c r="K11" s="8">
        <f>IFERROR(VLOOKUP($A11,#REF!,11,FALSE),)</f>
        <v>0</v>
      </c>
      <c r="L11" s="8">
        <f>IFERROR(VLOOKUP($A11,#REF!,12,FALSE),)</f>
        <v>0</v>
      </c>
      <c r="M11" s="8">
        <f>IFERROR(VLOOKUP($A11,#REF!,13,FALSE),)</f>
        <v>0</v>
      </c>
      <c r="N11" s="8">
        <f>IFERROR(VLOOKUP($A11,#REF!,14,FALSE),)</f>
        <v>0</v>
      </c>
      <c r="O11" s="8">
        <f>IFERROR(VLOOKUP($A11,#REF!,15,FALSE),)</f>
        <v>0</v>
      </c>
      <c r="P11" s="8">
        <f>IFERROR(VLOOKUP($A11,#REF!,16,FALSE),)</f>
        <v>0</v>
      </c>
      <c r="Q11" s="8">
        <f>IFERROR(VLOOKUP($A11,#REF!,17,FALSE),)</f>
        <v>0</v>
      </c>
      <c r="R11" s="8">
        <f>IFERROR(VLOOKUP($A11,#REF!,18,FALSE),)</f>
        <v>0</v>
      </c>
      <c r="S11" s="8">
        <f>IFERROR(VLOOKUP($A11,#REF!,19,FALSE),)</f>
        <v>0</v>
      </c>
      <c r="T11" s="8">
        <f>IFERROR(VLOOKUP($A11,#REF!,20,FALSE),)</f>
        <v>0</v>
      </c>
      <c r="U11" s="8">
        <f>IFERROR(VLOOKUP($A11,#REF!,21,FALSE),)</f>
        <v>0</v>
      </c>
      <c r="V11" s="8">
        <f>IFERROR(VLOOKUP($A11,#REF!,22,FALSE),)</f>
        <v>0</v>
      </c>
      <c r="W11" s="8">
        <f>IFERROR(VLOOKUP($A11,#REF!,23,FALSE),)</f>
        <v>0</v>
      </c>
      <c r="X11" s="8">
        <f>IFERROR(VLOOKUP($A11,#REF!,24,FALSE),)</f>
        <v>0</v>
      </c>
      <c r="Y11" s="8">
        <f>IFERROR(VLOOKUP($A11,#REF!,25,FALSE),)</f>
        <v>0</v>
      </c>
      <c r="Z11" s="8">
        <f>IFERROR(VLOOKUP($A11,#REF!,26,FALSE),)</f>
        <v>0</v>
      </c>
      <c r="AA11" s="8">
        <f>IFERROR(VLOOKUP($A11,#REF!,27,FALSE),)</f>
        <v>0</v>
      </c>
      <c r="AB11" s="8">
        <f>IFERROR(VLOOKUP($A11,#REF!,28,FALSE),)</f>
        <v>0</v>
      </c>
    </row>
    <row r="12" spans="1:28" x14ac:dyDescent="0.2">
      <c r="A12" s="8">
        <f>Data!A825</f>
        <v>0</v>
      </c>
      <c r="B12" s="9">
        <f>IFERROR(VLOOKUP($A12,#REF!,34,FALSE),)</f>
        <v>0</v>
      </c>
      <c r="C12" s="9">
        <f>IFERROR(VLOOKUP($A12,#REF!,2,FALSE),)</f>
        <v>0</v>
      </c>
      <c r="D12" s="9">
        <f>IFERROR(VLOOKUP($A12,#REF!,3,FALSE),)</f>
        <v>0</v>
      </c>
      <c r="E12" s="9">
        <f>IFERROR(VLOOKUP($A12,#REF!,4,FALSE),)</f>
        <v>0</v>
      </c>
      <c r="F12" s="9">
        <f>IFERROR(VLOOKUP($A12,#REF!,6,FALSE),)</f>
        <v>0</v>
      </c>
      <c r="G12" s="9">
        <f>IFERROR(VLOOKUP($A12,#REF!,7,FALSE),)</f>
        <v>0</v>
      </c>
      <c r="H12" s="8">
        <f>IFERROR(VLOOKUP($A12,#REF!,8,FALSE),)</f>
        <v>0</v>
      </c>
      <c r="I12" s="8">
        <f>IFERROR(VLOOKUP($A12,#REF!,9,FALSE),)</f>
        <v>0</v>
      </c>
      <c r="J12" s="8">
        <f>IFERROR(VLOOKUP($A12,#REF!,10,FALSE),)</f>
        <v>0</v>
      </c>
      <c r="K12" s="8">
        <f>IFERROR(VLOOKUP($A12,#REF!,11,FALSE),)</f>
        <v>0</v>
      </c>
      <c r="L12" s="8">
        <f>IFERROR(VLOOKUP($A12,#REF!,12,FALSE),)</f>
        <v>0</v>
      </c>
      <c r="M12" s="8">
        <f>IFERROR(VLOOKUP($A12,#REF!,13,FALSE),)</f>
        <v>0</v>
      </c>
      <c r="N12" s="8">
        <f>IFERROR(VLOOKUP($A12,#REF!,14,FALSE),)</f>
        <v>0</v>
      </c>
      <c r="O12" s="8">
        <f>IFERROR(VLOOKUP($A12,#REF!,15,FALSE),)</f>
        <v>0</v>
      </c>
      <c r="P12" s="8">
        <f>IFERROR(VLOOKUP($A12,#REF!,16,FALSE),)</f>
        <v>0</v>
      </c>
      <c r="Q12" s="8">
        <f>IFERROR(VLOOKUP($A12,#REF!,17,FALSE),)</f>
        <v>0</v>
      </c>
      <c r="R12" s="8">
        <f>IFERROR(VLOOKUP($A12,#REF!,18,FALSE),)</f>
        <v>0</v>
      </c>
      <c r="S12" s="8">
        <f>IFERROR(VLOOKUP($A12,#REF!,19,FALSE),)</f>
        <v>0</v>
      </c>
      <c r="T12" s="8">
        <f>IFERROR(VLOOKUP($A12,#REF!,20,FALSE),)</f>
        <v>0</v>
      </c>
      <c r="U12" s="8">
        <f>IFERROR(VLOOKUP($A12,#REF!,21,FALSE),)</f>
        <v>0</v>
      </c>
      <c r="V12" s="8">
        <f>IFERROR(VLOOKUP($A12,#REF!,22,FALSE),)</f>
        <v>0</v>
      </c>
      <c r="W12" s="8">
        <f>IFERROR(VLOOKUP($A12,#REF!,23,FALSE),)</f>
        <v>0</v>
      </c>
      <c r="X12" s="8">
        <f>IFERROR(VLOOKUP($A12,#REF!,24,FALSE),)</f>
        <v>0</v>
      </c>
      <c r="Y12" s="8">
        <f>IFERROR(VLOOKUP($A12,#REF!,25,FALSE),)</f>
        <v>0</v>
      </c>
      <c r="Z12" s="8">
        <f>IFERROR(VLOOKUP($A12,#REF!,26,FALSE),)</f>
        <v>0</v>
      </c>
      <c r="AA12" s="8">
        <f>IFERROR(VLOOKUP($A12,#REF!,27,FALSE),)</f>
        <v>0</v>
      </c>
      <c r="AB12" s="8">
        <f>IFERROR(VLOOKUP($A12,#REF!,28,FALSE),)</f>
        <v>0</v>
      </c>
    </row>
    <row r="13" spans="1:28" x14ac:dyDescent="0.2">
      <c r="A13" s="8">
        <f>Data!A826</f>
        <v>0</v>
      </c>
      <c r="B13" s="9">
        <f>IFERROR(VLOOKUP($A13,#REF!,34,FALSE),)</f>
        <v>0</v>
      </c>
      <c r="C13" s="9">
        <f>IFERROR(VLOOKUP($A13,#REF!,2,FALSE),)</f>
        <v>0</v>
      </c>
      <c r="D13" s="9">
        <f>IFERROR(VLOOKUP($A13,#REF!,3,FALSE),)</f>
        <v>0</v>
      </c>
      <c r="E13" s="9">
        <f>IFERROR(VLOOKUP($A13,#REF!,4,FALSE),)</f>
        <v>0</v>
      </c>
      <c r="F13" s="9">
        <f>IFERROR(VLOOKUP($A13,#REF!,6,FALSE),)</f>
        <v>0</v>
      </c>
      <c r="G13" s="9">
        <f>IFERROR(VLOOKUP($A13,#REF!,7,FALSE),)</f>
        <v>0</v>
      </c>
      <c r="H13" s="8">
        <f>IFERROR(VLOOKUP($A13,#REF!,8,FALSE),)</f>
        <v>0</v>
      </c>
      <c r="I13" s="8">
        <f>IFERROR(VLOOKUP($A13,#REF!,9,FALSE),)</f>
        <v>0</v>
      </c>
      <c r="J13" s="8">
        <f>IFERROR(VLOOKUP($A13,#REF!,10,FALSE),)</f>
        <v>0</v>
      </c>
      <c r="K13" s="8">
        <f>IFERROR(VLOOKUP($A13,#REF!,11,FALSE),)</f>
        <v>0</v>
      </c>
      <c r="L13" s="8">
        <f>IFERROR(VLOOKUP($A13,#REF!,12,FALSE),)</f>
        <v>0</v>
      </c>
      <c r="M13" s="8">
        <f>IFERROR(VLOOKUP($A13,#REF!,13,FALSE),)</f>
        <v>0</v>
      </c>
      <c r="N13" s="8">
        <f>IFERROR(VLOOKUP($A13,#REF!,14,FALSE),)</f>
        <v>0</v>
      </c>
      <c r="O13" s="8">
        <f>IFERROR(VLOOKUP($A13,#REF!,15,FALSE),)</f>
        <v>0</v>
      </c>
      <c r="P13" s="8">
        <f>IFERROR(VLOOKUP($A13,#REF!,16,FALSE),)</f>
        <v>0</v>
      </c>
      <c r="Q13" s="8">
        <f>IFERROR(VLOOKUP($A13,#REF!,17,FALSE),)</f>
        <v>0</v>
      </c>
      <c r="R13" s="8">
        <f>IFERROR(VLOOKUP($A13,#REF!,18,FALSE),)</f>
        <v>0</v>
      </c>
      <c r="S13" s="8">
        <f>IFERROR(VLOOKUP($A13,#REF!,19,FALSE),)</f>
        <v>0</v>
      </c>
      <c r="T13" s="8">
        <f>IFERROR(VLOOKUP($A13,#REF!,20,FALSE),)</f>
        <v>0</v>
      </c>
      <c r="U13" s="8">
        <f>IFERROR(VLOOKUP($A13,#REF!,21,FALSE),)</f>
        <v>0</v>
      </c>
      <c r="V13" s="8">
        <f>IFERROR(VLOOKUP($A13,#REF!,22,FALSE),)</f>
        <v>0</v>
      </c>
      <c r="W13" s="8">
        <f>IFERROR(VLOOKUP($A13,#REF!,23,FALSE),)</f>
        <v>0</v>
      </c>
      <c r="X13" s="8">
        <f>IFERROR(VLOOKUP($A13,#REF!,24,FALSE),)</f>
        <v>0</v>
      </c>
      <c r="Y13" s="8">
        <f>IFERROR(VLOOKUP($A13,#REF!,25,FALSE),)</f>
        <v>0</v>
      </c>
      <c r="Z13" s="8">
        <f>IFERROR(VLOOKUP($A13,#REF!,26,FALSE),)</f>
        <v>0</v>
      </c>
      <c r="AA13" s="8">
        <f>IFERROR(VLOOKUP($A13,#REF!,27,FALSE),)</f>
        <v>0</v>
      </c>
      <c r="AB13" s="8">
        <f>IFERROR(VLOOKUP($A13,#REF!,28,FALSE),)</f>
        <v>0</v>
      </c>
    </row>
    <row r="14" spans="1:28" x14ac:dyDescent="0.2">
      <c r="A14" s="10"/>
    </row>
    <row r="17" spans="21:21" x14ac:dyDescent="0.2">
      <c r="U17" s="1"/>
    </row>
    <row r="18" spans="21:21" x14ac:dyDescent="0.2">
      <c r="U18" s="23"/>
    </row>
    <row r="19" spans="21:21" x14ac:dyDescent="0.2">
      <c r="U19" s="23"/>
    </row>
  </sheetData>
  <pageMargins left="0.7" right="0.7" top="0.75" bottom="0.75" header="0.3" footer="0.3"/>
  <pageSetup scale="87" orientation="landscape" r:id="rId1"/>
  <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8AD62-B366-4807-A9B8-F2E29ADBE3A8}">
  <sheetPr>
    <tabColor rgb="FF52D252"/>
    <pageSetUpPr fitToPage="1"/>
  </sheetPr>
  <dimension ref="A1:AB19"/>
  <sheetViews>
    <sheetView workbookViewId="0"/>
  </sheetViews>
  <sheetFormatPr defaultColWidth="9.14453125" defaultRowHeight="15" x14ac:dyDescent="0.2"/>
  <cols>
    <col min="1" max="5" width="8.47265625" customWidth="1"/>
    <col min="6" max="6" width="11.703125" bestFit="1" customWidth="1"/>
    <col min="7" max="7" width="16.6796875" bestFit="1" customWidth="1"/>
    <col min="8" max="8" width="12.23828125" bestFit="1" customWidth="1"/>
    <col min="9" max="11" width="10.22265625" customWidth="1"/>
    <col min="12" max="12" width="9.01171875" customWidth="1"/>
    <col min="13" max="15" width="10.22265625" customWidth="1"/>
    <col min="16" max="16" width="9.01171875" customWidth="1"/>
    <col min="17" max="17" width="9.68359375" customWidth="1"/>
    <col min="18" max="20" width="10.22265625" customWidth="1"/>
    <col min="21" max="21" width="9.68359375" customWidth="1"/>
    <col min="22" max="24" width="10.22265625" customWidth="1"/>
    <col min="25" max="25" width="9.01171875" customWidth="1"/>
    <col min="26" max="28" width="10.22265625" customWidth="1"/>
  </cols>
  <sheetData>
    <row r="1" spans="1:28" ht="19.5" thickBot="1" x14ac:dyDescent="0.3">
      <c r="A1" s="7">
        <f>E4</f>
        <v>0</v>
      </c>
      <c r="B1" s="6"/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0.35499999999999998</v>
      </c>
      <c r="C3" s="12"/>
      <c r="D3" s="14"/>
      <c r="E3" s="12"/>
      <c r="F3" s="12"/>
      <c r="G3" s="12"/>
      <c r="H3" s="11">
        <f>'Rain Totals'!H8</f>
        <v>0.08</v>
      </c>
      <c r="I3" s="11">
        <f>'Rain Totals'!I8</f>
        <v>0</v>
      </c>
      <c r="J3" s="11">
        <f>'Rain Totals'!J8</f>
        <v>7.0000000000000007E-2</v>
      </c>
      <c r="K3" s="11">
        <f>'Rain Totals'!K8</f>
        <v>0.16999999999999998</v>
      </c>
      <c r="L3" s="11">
        <f>'Rain Totals'!L8</f>
        <v>3.5000000000000003E-2</v>
      </c>
      <c r="M3" s="11">
        <f>'Rain Totals'!M8</f>
        <v>0</v>
      </c>
      <c r="N3" s="11">
        <f>'Rain Totals'!N8</f>
        <v>0</v>
      </c>
      <c r="O3" s="11">
        <f>'Rain Totals'!O8</f>
        <v>0</v>
      </c>
      <c r="P3" s="11">
        <f>'Rain Totals'!P8</f>
        <v>0</v>
      </c>
      <c r="Q3" s="11">
        <f>'Rain Totals'!Q8</f>
        <v>0</v>
      </c>
      <c r="R3" s="11">
        <f>'Rain Totals'!R8</f>
        <v>0</v>
      </c>
      <c r="S3" s="11">
        <f>'Rain Totals'!S8</f>
        <v>0</v>
      </c>
      <c r="T3" s="11">
        <f>'Rain Totals'!T8</f>
        <v>0</v>
      </c>
      <c r="U3" s="11">
        <f>'Rain Totals'!U8</f>
        <v>0</v>
      </c>
      <c r="V3" s="11">
        <f>'Rain Totals'!V8</f>
        <v>0</v>
      </c>
      <c r="W3" s="11">
        <f>'Rain Totals'!W8</f>
        <v>0</v>
      </c>
      <c r="X3" s="11">
        <f>'Rain Totals'!X8</f>
        <v>0</v>
      </c>
      <c r="Y3" s="11">
        <f>'Rain Totals'!Y8</f>
        <v>0</v>
      </c>
      <c r="Z3" s="11">
        <f>'Rain Totals'!Z8</f>
        <v>0</v>
      </c>
      <c r="AA3" s="11">
        <f>'Rain Totals'!AA8</f>
        <v>0</v>
      </c>
      <c r="AB3" s="11">
        <f>'Rain Totals'!AB8</f>
        <v>0</v>
      </c>
    </row>
    <row r="4" spans="1:28" x14ac:dyDescent="0.2">
      <c r="A4" s="8" t="str">
        <f>Data!A827</f>
        <v>.ET 82</v>
      </c>
      <c r="B4" s="9">
        <f>IFERROR(VLOOKUP($A4,#REF!,34,FALSE),)</f>
        <v>0</v>
      </c>
      <c r="C4" s="9">
        <f>IFERROR(VLOOKUP($A4,#REF!,2,FALSE),)</f>
        <v>0</v>
      </c>
      <c r="D4" s="9">
        <f>IFERROR(VLOOKUP($A4,#REF!,3,FALSE),)</f>
        <v>0</v>
      </c>
      <c r="E4" s="9">
        <f>IFERROR(VLOOKUP($A4,#REF!,4,FALSE),)</f>
        <v>0</v>
      </c>
      <c r="F4" s="9">
        <f>IFERROR(VLOOKUP($A4,#REF!,6,FALSE),)</f>
        <v>0</v>
      </c>
      <c r="G4" s="9">
        <f>IFERROR(VLOOKUP($A4,#REF!,7,FALSE),)</f>
        <v>0</v>
      </c>
      <c r="H4" s="8">
        <f>IFERROR(VLOOKUP($A4,#REF!,8,FALSE),)</f>
        <v>0</v>
      </c>
      <c r="I4" s="8">
        <f>IFERROR(VLOOKUP($A4,#REF!,9,FALSE),)</f>
        <v>0</v>
      </c>
      <c r="J4" s="8">
        <f>IFERROR(VLOOKUP($A4,#REF!,10,FALSE),)</f>
        <v>0</v>
      </c>
      <c r="K4" s="8">
        <f>IFERROR(VLOOKUP($A4,#REF!,11,FALSE),)</f>
        <v>0</v>
      </c>
      <c r="L4" s="8">
        <f>IFERROR(VLOOKUP($A4,#REF!,12,FALSE),)</f>
        <v>0</v>
      </c>
      <c r="M4" s="8">
        <f>IFERROR(VLOOKUP($A4,#REF!,13,FALSE),)</f>
        <v>0</v>
      </c>
      <c r="N4" s="8">
        <f>IFERROR(VLOOKUP($A4,#REF!,14,FALSE),)</f>
        <v>0</v>
      </c>
      <c r="O4" s="8">
        <f>IFERROR(VLOOKUP($A4,#REF!,15,FALSE),)</f>
        <v>0</v>
      </c>
      <c r="P4" s="8">
        <f>IFERROR(VLOOKUP($A4,#REF!,16,FALSE),)</f>
        <v>0</v>
      </c>
      <c r="Q4" s="8">
        <f>IFERROR(VLOOKUP($A4,#REF!,17,FALSE),)</f>
        <v>0</v>
      </c>
      <c r="R4" s="8">
        <f>IFERROR(VLOOKUP($A4,#REF!,18,FALSE),)</f>
        <v>0</v>
      </c>
      <c r="S4" s="8">
        <f>IFERROR(VLOOKUP($A4,#REF!,19,FALSE),)</f>
        <v>0</v>
      </c>
      <c r="T4" s="8">
        <f>IFERROR(VLOOKUP($A4,#REF!,20,FALSE),)</f>
        <v>0</v>
      </c>
      <c r="U4" s="8">
        <f>IFERROR(VLOOKUP($A4,#REF!,21,FALSE),)</f>
        <v>0</v>
      </c>
      <c r="V4" s="8">
        <f>IFERROR(VLOOKUP($A4,#REF!,22,FALSE),)</f>
        <v>0</v>
      </c>
      <c r="W4" s="8">
        <f>IFERROR(VLOOKUP($A4,#REF!,23,FALSE),)</f>
        <v>0</v>
      </c>
      <c r="X4" s="8">
        <f>IFERROR(VLOOKUP($A4,#REF!,24,FALSE),)</f>
        <v>0</v>
      </c>
      <c r="Y4" s="8">
        <f>IFERROR(VLOOKUP($A4,#REF!,25,FALSE),)</f>
        <v>0</v>
      </c>
      <c r="Z4" s="8">
        <f>IFERROR(VLOOKUP($A4,#REF!,26,FALSE),)</f>
        <v>0</v>
      </c>
      <c r="AA4" s="8">
        <f>IFERROR(VLOOKUP($A4,#REF!,27,FALSE),)</f>
        <v>0</v>
      </c>
      <c r="AB4" s="8">
        <f>IFERROR(VLOOKUP($A4,#REF!,28,FALSE),)</f>
        <v>0</v>
      </c>
    </row>
    <row r="5" spans="1:28" x14ac:dyDescent="0.2">
      <c r="A5" s="8">
        <f>Data!A828</f>
        <v>0</v>
      </c>
      <c r="B5" s="9">
        <f>IFERROR(VLOOKUP($A5,#REF!,34,FALSE),)</f>
        <v>0</v>
      </c>
      <c r="C5" s="9">
        <f>IFERROR(VLOOKUP($A5,#REF!,2,FALSE),)</f>
        <v>0</v>
      </c>
      <c r="D5" s="9">
        <f>IFERROR(VLOOKUP($A5,#REF!,3,FALSE),)</f>
        <v>0</v>
      </c>
      <c r="E5" s="9">
        <f>IFERROR(VLOOKUP($A5,#REF!,4,FALSE),)</f>
        <v>0</v>
      </c>
      <c r="F5" s="9">
        <f>IFERROR(VLOOKUP($A5,#REF!,6,FALSE),)</f>
        <v>0</v>
      </c>
      <c r="G5" s="9">
        <f>IFERROR(VLOOKUP($A5,#REF!,7,FALSE),)</f>
        <v>0</v>
      </c>
      <c r="H5" s="8">
        <f>IFERROR(VLOOKUP($A5,#REF!,8,FALSE),)</f>
        <v>0</v>
      </c>
      <c r="I5" s="8">
        <f>IFERROR(VLOOKUP($A5,#REF!,9,FALSE),)</f>
        <v>0</v>
      </c>
      <c r="J5" s="8">
        <f>IFERROR(VLOOKUP($A5,#REF!,10,FALSE),)</f>
        <v>0</v>
      </c>
      <c r="K5" s="8">
        <f>IFERROR(VLOOKUP($A5,#REF!,11,FALSE),)</f>
        <v>0</v>
      </c>
      <c r="L5" s="8">
        <f>IFERROR(VLOOKUP($A5,#REF!,12,FALSE),)</f>
        <v>0</v>
      </c>
      <c r="M5" s="8">
        <f>IFERROR(VLOOKUP($A5,#REF!,13,FALSE),)</f>
        <v>0</v>
      </c>
      <c r="N5" s="8">
        <f>IFERROR(VLOOKUP($A5,#REF!,14,FALSE),)</f>
        <v>0</v>
      </c>
      <c r="O5" s="8">
        <f>IFERROR(VLOOKUP($A5,#REF!,15,FALSE),)</f>
        <v>0</v>
      </c>
      <c r="P5" s="8">
        <f>IFERROR(VLOOKUP($A5,#REF!,16,FALSE),)</f>
        <v>0</v>
      </c>
      <c r="Q5" s="8">
        <f>IFERROR(VLOOKUP($A5,#REF!,17,FALSE),)</f>
        <v>0</v>
      </c>
      <c r="R5" s="8">
        <f>IFERROR(VLOOKUP($A5,#REF!,18,FALSE),)</f>
        <v>0</v>
      </c>
      <c r="S5" s="8">
        <f>IFERROR(VLOOKUP($A5,#REF!,19,FALSE),)</f>
        <v>0</v>
      </c>
      <c r="T5" s="8">
        <f>IFERROR(VLOOKUP($A5,#REF!,20,FALSE),)</f>
        <v>0</v>
      </c>
      <c r="U5" s="8">
        <f>IFERROR(VLOOKUP($A5,#REF!,21,FALSE),)</f>
        <v>0</v>
      </c>
      <c r="V5" s="8">
        <f>IFERROR(VLOOKUP($A5,#REF!,22,FALSE),)</f>
        <v>0</v>
      </c>
      <c r="W5" s="8">
        <f>IFERROR(VLOOKUP($A5,#REF!,23,FALSE),)</f>
        <v>0</v>
      </c>
      <c r="X5" s="8">
        <f>IFERROR(VLOOKUP($A5,#REF!,24,FALSE),)</f>
        <v>0</v>
      </c>
      <c r="Y5" s="8">
        <f>IFERROR(VLOOKUP($A5,#REF!,25,FALSE),)</f>
        <v>0</v>
      </c>
      <c r="Z5" s="8">
        <f>IFERROR(VLOOKUP($A5,#REF!,26,FALSE),)</f>
        <v>0</v>
      </c>
      <c r="AA5" s="8">
        <f>IFERROR(VLOOKUP($A5,#REF!,27,FALSE),)</f>
        <v>0</v>
      </c>
      <c r="AB5" s="8">
        <f>IFERROR(VLOOKUP($A5,#REF!,28,FALSE),)</f>
        <v>0</v>
      </c>
    </row>
    <row r="6" spans="1:28" x14ac:dyDescent="0.2">
      <c r="A6" s="8">
        <f>Data!A829</f>
        <v>0</v>
      </c>
      <c r="B6" s="9">
        <f>IFERROR(VLOOKUP($A6,#REF!,34,FALSE),)</f>
        <v>0</v>
      </c>
      <c r="C6" s="9">
        <f>IFERROR(VLOOKUP($A6,#REF!,2,FALSE),)</f>
        <v>0</v>
      </c>
      <c r="D6" s="9">
        <f>IFERROR(VLOOKUP($A6,#REF!,3,FALSE),)</f>
        <v>0</v>
      </c>
      <c r="E6" s="9">
        <f>IFERROR(VLOOKUP($A6,#REF!,4,FALSE),)</f>
        <v>0</v>
      </c>
      <c r="F6" s="9">
        <f>IFERROR(VLOOKUP($A6,#REF!,6,FALSE),)</f>
        <v>0</v>
      </c>
      <c r="G6" s="9">
        <f>IFERROR(VLOOKUP($A6,#REF!,7,FALSE),)</f>
        <v>0</v>
      </c>
      <c r="H6" s="8">
        <f>IFERROR(VLOOKUP($A6,#REF!,8,FALSE),)</f>
        <v>0</v>
      </c>
      <c r="I6" s="8">
        <f>IFERROR(VLOOKUP($A6,#REF!,9,FALSE),)</f>
        <v>0</v>
      </c>
      <c r="J6" s="8">
        <f>IFERROR(VLOOKUP($A6,#REF!,10,FALSE),)</f>
        <v>0</v>
      </c>
      <c r="K6" s="8">
        <f>IFERROR(VLOOKUP($A6,#REF!,11,FALSE),)</f>
        <v>0</v>
      </c>
      <c r="L6" s="8">
        <f>IFERROR(VLOOKUP($A6,#REF!,12,FALSE),)</f>
        <v>0</v>
      </c>
      <c r="M6" s="8">
        <f>IFERROR(VLOOKUP($A6,#REF!,13,FALSE),)</f>
        <v>0</v>
      </c>
      <c r="N6" s="8">
        <f>IFERROR(VLOOKUP($A6,#REF!,14,FALSE),)</f>
        <v>0</v>
      </c>
      <c r="O6" s="8">
        <f>IFERROR(VLOOKUP($A6,#REF!,15,FALSE),)</f>
        <v>0</v>
      </c>
      <c r="P6" s="8">
        <f>IFERROR(VLOOKUP($A6,#REF!,16,FALSE),)</f>
        <v>0</v>
      </c>
      <c r="Q6" s="8">
        <f>IFERROR(VLOOKUP($A6,#REF!,17,FALSE),)</f>
        <v>0</v>
      </c>
      <c r="R6" s="8">
        <f>IFERROR(VLOOKUP($A6,#REF!,18,FALSE),)</f>
        <v>0</v>
      </c>
      <c r="S6" s="8">
        <f>IFERROR(VLOOKUP($A6,#REF!,19,FALSE),)</f>
        <v>0</v>
      </c>
      <c r="T6" s="8">
        <f>IFERROR(VLOOKUP($A6,#REF!,20,FALSE),)</f>
        <v>0</v>
      </c>
      <c r="U6" s="8">
        <f>IFERROR(VLOOKUP($A6,#REF!,21,FALSE),)</f>
        <v>0</v>
      </c>
      <c r="V6" s="8">
        <f>IFERROR(VLOOKUP($A6,#REF!,22,FALSE),)</f>
        <v>0</v>
      </c>
      <c r="W6" s="8">
        <f>IFERROR(VLOOKUP($A6,#REF!,23,FALSE),)</f>
        <v>0</v>
      </c>
      <c r="X6" s="8">
        <f>IFERROR(VLOOKUP($A6,#REF!,24,FALSE),)</f>
        <v>0</v>
      </c>
      <c r="Y6" s="8">
        <f>IFERROR(VLOOKUP($A6,#REF!,25,FALSE),)</f>
        <v>0</v>
      </c>
      <c r="Z6" s="8">
        <f>IFERROR(VLOOKUP($A6,#REF!,26,FALSE),)</f>
        <v>0</v>
      </c>
      <c r="AA6" s="8">
        <f>IFERROR(VLOOKUP($A6,#REF!,27,FALSE),)</f>
        <v>0</v>
      </c>
      <c r="AB6" s="8">
        <f>IFERROR(VLOOKUP($A6,#REF!,28,FALSE),)</f>
        <v>0</v>
      </c>
    </row>
    <row r="7" spans="1:28" x14ac:dyDescent="0.2">
      <c r="A7" s="8">
        <f>Data!A830</f>
        <v>0</v>
      </c>
      <c r="B7" s="9">
        <f>IFERROR(VLOOKUP($A7,#REF!,34,FALSE),)</f>
        <v>0</v>
      </c>
      <c r="C7" s="9">
        <f>IFERROR(VLOOKUP($A7,#REF!,2,FALSE),)</f>
        <v>0</v>
      </c>
      <c r="D7" s="9">
        <f>IFERROR(VLOOKUP($A7,#REF!,3,FALSE),)</f>
        <v>0</v>
      </c>
      <c r="E7" s="9">
        <f>IFERROR(VLOOKUP($A7,#REF!,4,FALSE),)</f>
        <v>0</v>
      </c>
      <c r="F7" s="9">
        <f>IFERROR(VLOOKUP($A7,#REF!,6,FALSE),)</f>
        <v>0</v>
      </c>
      <c r="G7" s="9">
        <f>IFERROR(VLOOKUP($A7,#REF!,7,FALSE),)</f>
        <v>0</v>
      </c>
      <c r="H7" s="8">
        <f>IFERROR(VLOOKUP($A7,#REF!,8,FALSE),)</f>
        <v>0</v>
      </c>
      <c r="I7" s="8">
        <f>IFERROR(VLOOKUP($A7,#REF!,9,FALSE),)</f>
        <v>0</v>
      </c>
      <c r="J7" s="8">
        <f>IFERROR(VLOOKUP($A7,#REF!,10,FALSE),)</f>
        <v>0</v>
      </c>
      <c r="K7" s="8">
        <f>IFERROR(VLOOKUP($A7,#REF!,11,FALSE),)</f>
        <v>0</v>
      </c>
      <c r="L7" s="8">
        <f>IFERROR(VLOOKUP($A7,#REF!,12,FALSE),)</f>
        <v>0</v>
      </c>
      <c r="M7" s="8">
        <f>IFERROR(VLOOKUP($A7,#REF!,13,FALSE),)</f>
        <v>0</v>
      </c>
      <c r="N7" s="8">
        <f>IFERROR(VLOOKUP($A7,#REF!,14,FALSE),)</f>
        <v>0</v>
      </c>
      <c r="O7" s="8">
        <f>IFERROR(VLOOKUP($A7,#REF!,15,FALSE),)</f>
        <v>0</v>
      </c>
      <c r="P7" s="8">
        <f>IFERROR(VLOOKUP($A7,#REF!,16,FALSE),)</f>
        <v>0</v>
      </c>
      <c r="Q7" s="8">
        <f>IFERROR(VLOOKUP($A7,#REF!,17,FALSE),)</f>
        <v>0</v>
      </c>
      <c r="R7" s="8">
        <f>IFERROR(VLOOKUP($A7,#REF!,18,FALSE),)</f>
        <v>0</v>
      </c>
      <c r="S7" s="8">
        <f>IFERROR(VLOOKUP($A7,#REF!,19,FALSE),)</f>
        <v>0</v>
      </c>
      <c r="T7" s="8">
        <f>IFERROR(VLOOKUP($A7,#REF!,20,FALSE),)</f>
        <v>0</v>
      </c>
      <c r="U7" s="8">
        <f>IFERROR(VLOOKUP($A7,#REF!,21,FALSE),)</f>
        <v>0</v>
      </c>
      <c r="V7" s="8">
        <f>IFERROR(VLOOKUP($A7,#REF!,22,FALSE),)</f>
        <v>0</v>
      </c>
      <c r="W7" s="8">
        <f>IFERROR(VLOOKUP($A7,#REF!,23,FALSE),)</f>
        <v>0</v>
      </c>
      <c r="X7" s="8">
        <f>IFERROR(VLOOKUP($A7,#REF!,24,FALSE),)</f>
        <v>0</v>
      </c>
      <c r="Y7" s="8">
        <f>IFERROR(VLOOKUP($A7,#REF!,25,FALSE),)</f>
        <v>0</v>
      </c>
      <c r="Z7" s="8">
        <f>IFERROR(VLOOKUP($A7,#REF!,26,FALSE),)</f>
        <v>0</v>
      </c>
      <c r="AA7" s="8">
        <f>IFERROR(VLOOKUP($A7,#REF!,27,FALSE),)</f>
        <v>0</v>
      </c>
      <c r="AB7" s="8">
        <f>IFERROR(VLOOKUP($A7,#REF!,28,FALSE),)</f>
        <v>0</v>
      </c>
    </row>
    <row r="8" spans="1:28" x14ac:dyDescent="0.2">
      <c r="A8" s="8">
        <f>Data!A831</f>
        <v>0</v>
      </c>
      <c r="B8" s="9">
        <f>IFERROR(VLOOKUP($A8,#REF!,34,FALSE),)</f>
        <v>0</v>
      </c>
      <c r="C8" s="9">
        <f>IFERROR(VLOOKUP($A8,#REF!,2,FALSE),)</f>
        <v>0</v>
      </c>
      <c r="D8" s="9">
        <f>IFERROR(VLOOKUP($A8,#REF!,3,FALSE),)</f>
        <v>0</v>
      </c>
      <c r="E8" s="9">
        <f>IFERROR(VLOOKUP($A8,#REF!,4,FALSE),)</f>
        <v>0</v>
      </c>
      <c r="F8" s="9">
        <f>IFERROR(VLOOKUP($A8,#REF!,6,FALSE),)</f>
        <v>0</v>
      </c>
      <c r="G8" s="9">
        <f>IFERROR(VLOOKUP($A8,#REF!,7,FALSE),)</f>
        <v>0</v>
      </c>
      <c r="H8" s="8">
        <f>IFERROR(VLOOKUP($A8,#REF!,8,FALSE),)</f>
        <v>0</v>
      </c>
      <c r="I8" s="8">
        <f>IFERROR(VLOOKUP($A8,#REF!,9,FALSE),)</f>
        <v>0</v>
      </c>
      <c r="J8" s="8">
        <f>IFERROR(VLOOKUP($A8,#REF!,10,FALSE),)</f>
        <v>0</v>
      </c>
      <c r="K8" s="8">
        <f>IFERROR(VLOOKUP($A8,#REF!,11,FALSE),)</f>
        <v>0</v>
      </c>
      <c r="L8" s="8">
        <f>IFERROR(VLOOKUP($A8,#REF!,12,FALSE),)</f>
        <v>0</v>
      </c>
      <c r="M8" s="8">
        <f>IFERROR(VLOOKUP($A8,#REF!,13,FALSE),)</f>
        <v>0</v>
      </c>
      <c r="N8" s="8">
        <f>IFERROR(VLOOKUP($A8,#REF!,14,FALSE),)</f>
        <v>0</v>
      </c>
      <c r="O8" s="8">
        <f>IFERROR(VLOOKUP($A8,#REF!,15,FALSE),)</f>
        <v>0</v>
      </c>
      <c r="P8" s="8">
        <f>IFERROR(VLOOKUP($A8,#REF!,16,FALSE),)</f>
        <v>0</v>
      </c>
      <c r="Q8" s="8">
        <f>IFERROR(VLOOKUP($A8,#REF!,17,FALSE),)</f>
        <v>0</v>
      </c>
      <c r="R8" s="8">
        <f>IFERROR(VLOOKUP($A8,#REF!,18,FALSE),)</f>
        <v>0</v>
      </c>
      <c r="S8" s="8">
        <f>IFERROR(VLOOKUP($A8,#REF!,19,FALSE),)</f>
        <v>0</v>
      </c>
      <c r="T8" s="8">
        <f>IFERROR(VLOOKUP($A8,#REF!,20,FALSE),)</f>
        <v>0</v>
      </c>
      <c r="U8" s="8">
        <f>IFERROR(VLOOKUP($A8,#REF!,21,FALSE),)</f>
        <v>0</v>
      </c>
      <c r="V8" s="8">
        <f>IFERROR(VLOOKUP($A8,#REF!,22,FALSE),)</f>
        <v>0</v>
      </c>
      <c r="W8" s="8">
        <f>IFERROR(VLOOKUP($A8,#REF!,23,FALSE),)</f>
        <v>0</v>
      </c>
      <c r="X8" s="8">
        <f>IFERROR(VLOOKUP($A8,#REF!,24,FALSE),)</f>
        <v>0</v>
      </c>
      <c r="Y8" s="8">
        <f>IFERROR(VLOOKUP($A8,#REF!,25,FALSE),)</f>
        <v>0</v>
      </c>
      <c r="Z8" s="8">
        <f>IFERROR(VLOOKUP($A8,#REF!,26,FALSE),)</f>
        <v>0</v>
      </c>
      <c r="AA8" s="8">
        <f>IFERROR(VLOOKUP($A8,#REF!,27,FALSE),)</f>
        <v>0</v>
      </c>
      <c r="AB8" s="8">
        <f>IFERROR(VLOOKUP($A8,#REF!,28,FALSE),)</f>
        <v>0</v>
      </c>
    </row>
    <row r="9" spans="1:28" x14ac:dyDescent="0.2">
      <c r="A9" s="8">
        <f>Data!A832</f>
        <v>0</v>
      </c>
      <c r="B9" s="9">
        <f>IFERROR(VLOOKUP($A9,#REF!,34,FALSE),)</f>
        <v>0</v>
      </c>
      <c r="C9" s="9">
        <f>IFERROR(VLOOKUP($A9,#REF!,2,FALSE),)</f>
        <v>0</v>
      </c>
      <c r="D9" s="9">
        <f>IFERROR(VLOOKUP($A9,#REF!,3,FALSE),)</f>
        <v>0</v>
      </c>
      <c r="E9" s="9">
        <f>IFERROR(VLOOKUP($A9,#REF!,4,FALSE),)</f>
        <v>0</v>
      </c>
      <c r="F9" s="9">
        <f>IFERROR(VLOOKUP($A9,#REF!,6,FALSE),)</f>
        <v>0</v>
      </c>
      <c r="G9" s="9">
        <f>IFERROR(VLOOKUP($A9,#REF!,7,FALSE),)</f>
        <v>0</v>
      </c>
      <c r="H9" s="8">
        <f>IFERROR(VLOOKUP($A9,#REF!,8,FALSE),)</f>
        <v>0</v>
      </c>
      <c r="I9" s="8">
        <f>IFERROR(VLOOKUP($A9,#REF!,9,FALSE),)</f>
        <v>0</v>
      </c>
      <c r="J9" s="8">
        <f>IFERROR(VLOOKUP($A9,#REF!,10,FALSE),)</f>
        <v>0</v>
      </c>
      <c r="K9" s="8">
        <f>IFERROR(VLOOKUP($A9,#REF!,11,FALSE),)</f>
        <v>0</v>
      </c>
      <c r="L9" s="8">
        <f>IFERROR(VLOOKUP($A9,#REF!,12,FALSE),)</f>
        <v>0</v>
      </c>
      <c r="M9" s="8">
        <f>IFERROR(VLOOKUP($A9,#REF!,13,FALSE),)</f>
        <v>0</v>
      </c>
      <c r="N9" s="8">
        <f>IFERROR(VLOOKUP($A9,#REF!,14,FALSE),)</f>
        <v>0</v>
      </c>
      <c r="O9" s="8">
        <f>IFERROR(VLOOKUP($A9,#REF!,15,FALSE),)</f>
        <v>0</v>
      </c>
      <c r="P9" s="8">
        <f>IFERROR(VLOOKUP($A9,#REF!,16,FALSE),)</f>
        <v>0</v>
      </c>
      <c r="Q9" s="8">
        <f>IFERROR(VLOOKUP($A9,#REF!,17,FALSE),)</f>
        <v>0</v>
      </c>
      <c r="R9" s="8">
        <f>IFERROR(VLOOKUP($A9,#REF!,18,FALSE),)</f>
        <v>0</v>
      </c>
      <c r="S9" s="8">
        <f>IFERROR(VLOOKUP($A9,#REF!,19,FALSE),)</f>
        <v>0</v>
      </c>
      <c r="T9" s="8">
        <f>IFERROR(VLOOKUP($A9,#REF!,20,FALSE),)</f>
        <v>0</v>
      </c>
      <c r="U9" s="8">
        <f>IFERROR(VLOOKUP($A9,#REF!,21,FALSE),)</f>
        <v>0</v>
      </c>
      <c r="V9" s="8">
        <f>IFERROR(VLOOKUP($A9,#REF!,22,FALSE),)</f>
        <v>0</v>
      </c>
      <c r="W9" s="8">
        <f>IFERROR(VLOOKUP($A9,#REF!,23,FALSE),)</f>
        <v>0</v>
      </c>
      <c r="X9" s="8">
        <f>IFERROR(VLOOKUP($A9,#REF!,24,FALSE),)</f>
        <v>0</v>
      </c>
      <c r="Y9" s="8">
        <f>IFERROR(VLOOKUP($A9,#REF!,25,FALSE),)</f>
        <v>0</v>
      </c>
      <c r="Z9" s="8">
        <f>IFERROR(VLOOKUP($A9,#REF!,26,FALSE),)</f>
        <v>0</v>
      </c>
      <c r="AA9" s="8">
        <f>IFERROR(VLOOKUP($A9,#REF!,27,FALSE),)</f>
        <v>0</v>
      </c>
      <c r="AB9" s="8">
        <f>IFERROR(VLOOKUP($A9,#REF!,28,FALSE),)</f>
        <v>0</v>
      </c>
    </row>
    <row r="10" spans="1:28" x14ac:dyDescent="0.2">
      <c r="A10" s="8">
        <f>Data!A833</f>
        <v>0</v>
      </c>
      <c r="B10" s="9">
        <f>IFERROR(VLOOKUP($A10,#REF!,34,FALSE),)</f>
        <v>0</v>
      </c>
      <c r="C10" s="9">
        <f>IFERROR(VLOOKUP($A10,#REF!,2,FALSE),)</f>
        <v>0</v>
      </c>
      <c r="D10" s="9">
        <f>IFERROR(VLOOKUP($A10,#REF!,3,FALSE),)</f>
        <v>0</v>
      </c>
      <c r="E10" s="9">
        <f>IFERROR(VLOOKUP($A10,#REF!,4,FALSE),)</f>
        <v>0</v>
      </c>
      <c r="F10" s="9">
        <f>IFERROR(VLOOKUP($A10,#REF!,6,FALSE),)</f>
        <v>0</v>
      </c>
      <c r="G10" s="9">
        <f>IFERROR(VLOOKUP($A10,#REF!,7,FALSE),)</f>
        <v>0</v>
      </c>
      <c r="H10" s="8">
        <f>IFERROR(VLOOKUP($A10,#REF!,8,FALSE),)</f>
        <v>0</v>
      </c>
      <c r="I10" s="8">
        <f>IFERROR(VLOOKUP($A10,#REF!,9,FALSE),)</f>
        <v>0</v>
      </c>
      <c r="J10" s="8">
        <f>IFERROR(VLOOKUP($A10,#REF!,10,FALSE),)</f>
        <v>0</v>
      </c>
      <c r="K10" s="8">
        <f>IFERROR(VLOOKUP($A10,#REF!,11,FALSE),)</f>
        <v>0</v>
      </c>
      <c r="L10" s="8">
        <f>IFERROR(VLOOKUP($A10,#REF!,12,FALSE),)</f>
        <v>0</v>
      </c>
      <c r="M10" s="8">
        <f>IFERROR(VLOOKUP($A10,#REF!,13,FALSE),)</f>
        <v>0</v>
      </c>
      <c r="N10" s="8">
        <f>IFERROR(VLOOKUP($A10,#REF!,14,FALSE),)</f>
        <v>0</v>
      </c>
      <c r="O10" s="8">
        <f>IFERROR(VLOOKUP($A10,#REF!,15,FALSE),)</f>
        <v>0</v>
      </c>
      <c r="P10" s="8">
        <f>IFERROR(VLOOKUP($A10,#REF!,16,FALSE),)</f>
        <v>0</v>
      </c>
      <c r="Q10" s="8">
        <f>IFERROR(VLOOKUP($A10,#REF!,17,FALSE),)</f>
        <v>0</v>
      </c>
      <c r="R10" s="8">
        <f>IFERROR(VLOOKUP($A10,#REF!,18,FALSE),)</f>
        <v>0</v>
      </c>
      <c r="S10" s="8">
        <f>IFERROR(VLOOKUP($A10,#REF!,19,FALSE),)</f>
        <v>0</v>
      </c>
      <c r="T10" s="8">
        <f>IFERROR(VLOOKUP($A10,#REF!,20,FALSE),)</f>
        <v>0</v>
      </c>
      <c r="U10" s="8">
        <f>IFERROR(VLOOKUP($A10,#REF!,21,FALSE),)</f>
        <v>0</v>
      </c>
      <c r="V10" s="8">
        <f>IFERROR(VLOOKUP($A10,#REF!,22,FALSE),)</f>
        <v>0</v>
      </c>
      <c r="W10" s="8">
        <f>IFERROR(VLOOKUP($A10,#REF!,23,FALSE),)</f>
        <v>0</v>
      </c>
      <c r="X10" s="8">
        <f>IFERROR(VLOOKUP($A10,#REF!,24,FALSE),)</f>
        <v>0</v>
      </c>
      <c r="Y10" s="8">
        <f>IFERROR(VLOOKUP($A10,#REF!,25,FALSE),)</f>
        <v>0</v>
      </c>
      <c r="Z10" s="8">
        <f>IFERROR(VLOOKUP($A10,#REF!,26,FALSE),)</f>
        <v>0</v>
      </c>
      <c r="AA10" s="8">
        <f>IFERROR(VLOOKUP($A10,#REF!,27,FALSE),)</f>
        <v>0</v>
      </c>
      <c r="AB10" s="8">
        <f>IFERROR(VLOOKUP($A10,#REF!,28,FALSE),)</f>
        <v>0</v>
      </c>
    </row>
    <row r="11" spans="1:28" x14ac:dyDescent="0.2">
      <c r="A11" s="8">
        <f>Data!A834</f>
        <v>0</v>
      </c>
      <c r="B11" s="9">
        <f>IFERROR(VLOOKUP($A11,#REF!,34,FALSE),)</f>
        <v>0</v>
      </c>
      <c r="C11" s="9">
        <f>IFERROR(VLOOKUP($A11,#REF!,2,FALSE),)</f>
        <v>0</v>
      </c>
      <c r="D11" s="9">
        <f>IFERROR(VLOOKUP($A11,#REF!,3,FALSE),)</f>
        <v>0</v>
      </c>
      <c r="E11" s="9">
        <f>IFERROR(VLOOKUP($A11,#REF!,4,FALSE),)</f>
        <v>0</v>
      </c>
      <c r="F11" s="9">
        <f>IFERROR(VLOOKUP($A11,#REF!,6,FALSE),)</f>
        <v>0</v>
      </c>
      <c r="G11" s="9">
        <f>IFERROR(VLOOKUP($A11,#REF!,7,FALSE),)</f>
        <v>0</v>
      </c>
      <c r="H11" s="8">
        <f>IFERROR(VLOOKUP($A11,#REF!,8,FALSE),)</f>
        <v>0</v>
      </c>
      <c r="I11" s="8">
        <f>IFERROR(VLOOKUP($A11,#REF!,9,FALSE),)</f>
        <v>0</v>
      </c>
      <c r="J11" s="8">
        <f>IFERROR(VLOOKUP($A11,#REF!,10,FALSE),)</f>
        <v>0</v>
      </c>
      <c r="K11" s="8">
        <f>IFERROR(VLOOKUP($A11,#REF!,11,FALSE),)</f>
        <v>0</v>
      </c>
      <c r="L11" s="8">
        <f>IFERROR(VLOOKUP($A11,#REF!,12,FALSE),)</f>
        <v>0</v>
      </c>
      <c r="M11" s="8">
        <f>IFERROR(VLOOKUP($A11,#REF!,13,FALSE),)</f>
        <v>0</v>
      </c>
      <c r="N11" s="8">
        <f>IFERROR(VLOOKUP($A11,#REF!,14,FALSE),)</f>
        <v>0</v>
      </c>
      <c r="O11" s="8">
        <f>IFERROR(VLOOKUP($A11,#REF!,15,FALSE),)</f>
        <v>0</v>
      </c>
      <c r="P11" s="8">
        <f>IFERROR(VLOOKUP($A11,#REF!,16,FALSE),)</f>
        <v>0</v>
      </c>
      <c r="Q11" s="8">
        <f>IFERROR(VLOOKUP($A11,#REF!,17,FALSE),)</f>
        <v>0</v>
      </c>
      <c r="R11" s="8">
        <f>IFERROR(VLOOKUP($A11,#REF!,18,FALSE),)</f>
        <v>0</v>
      </c>
      <c r="S11" s="8">
        <f>IFERROR(VLOOKUP($A11,#REF!,19,FALSE),)</f>
        <v>0</v>
      </c>
      <c r="T11" s="8">
        <f>IFERROR(VLOOKUP($A11,#REF!,20,FALSE),)</f>
        <v>0</v>
      </c>
      <c r="U11" s="8">
        <f>IFERROR(VLOOKUP($A11,#REF!,21,FALSE),)</f>
        <v>0</v>
      </c>
      <c r="V11" s="8">
        <f>IFERROR(VLOOKUP($A11,#REF!,22,FALSE),)</f>
        <v>0</v>
      </c>
      <c r="W11" s="8">
        <f>IFERROR(VLOOKUP($A11,#REF!,23,FALSE),)</f>
        <v>0</v>
      </c>
      <c r="X11" s="8">
        <f>IFERROR(VLOOKUP($A11,#REF!,24,FALSE),)</f>
        <v>0</v>
      </c>
      <c r="Y11" s="8">
        <f>IFERROR(VLOOKUP($A11,#REF!,25,FALSE),)</f>
        <v>0</v>
      </c>
      <c r="Z11" s="8">
        <f>IFERROR(VLOOKUP($A11,#REF!,26,FALSE),)</f>
        <v>0</v>
      </c>
      <c r="AA11" s="8">
        <f>IFERROR(VLOOKUP($A11,#REF!,27,FALSE),)</f>
        <v>0</v>
      </c>
      <c r="AB11" s="8">
        <f>IFERROR(VLOOKUP($A11,#REF!,28,FALSE),)</f>
        <v>0</v>
      </c>
    </row>
    <row r="12" spans="1:28" x14ac:dyDescent="0.2">
      <c r="A12" s="8">
        <f>Data!A835</f>
        <v>0</v>
      </c>
      <c r="B12" s="9">
        <f>IFERROR(VLOOKUP($A12,#REF!,34,FALSE),)</f>
        <v>0</v>
      </c>
      <c r="C12" s="9">
        <f>IFERROR(VLOOKUP($A12,#REF!,2,FALSE),)</f>
        <v>0</v>
      </c>
      <c r="D12" s="9">
        <f>IFERROR(VLOOKUP($A12,#REF!,3,FALSE),)</f>
        <v>0</v>
      </c>
      <c r="E12" s="9">
        <f>IFERROR(VLOOKUP($A12,#REF!,4,FALSE),)</f>
        <v>0</v>
      </c>
      <c r="F12" s="9">
        <f>IFERROR(VLOOKUP($A12,#REF!,6,FALSE),)</f>
        <v>0</v>
      </c>
      <c r="G12" s="9">
        <f>IFERROR(VLOOKUP($A12,#REF!,7,FALSE),)</f>
        <v>0</v>
      </c>
      <c r="H12" s="8">
        <f>IFERROR(VLOOKUP($A12,#REF!,8,FALSE),)</f>
        <v>0</v>
      </c>
      <c r="I12" s="8">
        <f>IFERROR(VLOOKUP($A12,#REF!,9,FALSE),)</f>
        <v>0</v>
      </c>
      <c r="J12" s="8">
        <f>IFERROR(VLOOKUP($A12,#REF!,10,FALSE),)</f>
        <v>0</v>
      </c>
      <c r="K12" s="8">
        <f>IFERROR(VLOOKUP($A12,#REF!,11,FALSE),)</f>
        <v>0</v>
      </c>
      <c r="L12" s="8">
        <f>IFERROR(VLOOKUP($A12,#REF!,12,FALSE),)</f>
        <v>0</v>
      </c>
      <c r="M12" s="8">
        <f>IFERROR(VLOOKUP($A12,#REF!,13,FALSE),)</f>
        <v>0</v>
      </c>
      <c r="N12" s="8">
        <f>IFERROR(VLOOKUP($A12,#REF!,14,FALSE),)</f>
        <v>0</v>
      </c>
      <c r="O12" s="8">
        <f>IFERROR(VLOOKUP($A12,#REF!,15,FALSE),)</f>
        <v>0</v>
      </c>
      <c r="P12" s="8">
        <f>IFERROR(VLOOKUP($A12,#REF!,16,FALSE),)</f>
        <v>0</v>
      </c>
      <c r="Q12" s="8">
        <f>IFERROR(VLOOKUP($A12,#REF!,17,FALSE),)</f>
        <v>0</v>
      </c>
      <c r="R12" s="8">
        <f>IFERROR(VLOOKUP($A12,#REF!,18,FALSE),)</f>
        <v>0</v>
      </c>
      <c r="S12" s="8">
        <f>IFERROR(VLOOKUP($A12,#REF!,19,FALSE),)</f>
        <v>0</v>
      </c>
      <c r="T12" s="8">
        <f>IFERROR(VLOOKUP($A12,#REF!,20,FALSE),)</f>
        <v>0</v>
      </c>
      <c r="U12" s="8">
        <f>IFERROR(VLOOKUP($A12,#REF!,21,FALSE),)</f>
        <v>0</v>
      </c>
      <c r="V12" s="8">
        <f>IFERROR(VLOOKUP($A12,#REF!,22,FALSE),)</f>
        <v>0</v>
      </c>
      <c r="W12" s="8">
        <f>IFERROR(VLOOKUP($A12,#REF!,23,FALSE),)</f>
        <v>0</v>
      </c>
      <c r="X12" s="8">
        <f>IFERROR(VLOOKUP($A12,#REF!,24,FALSE),)</f>
        <v>0</v>
      </c>
      <c r="Y12" s="8">
        <f>IFERROR(VLOOKUP($A12,#REF!,25,FALSE),)</f>
        <v>0</v>
      </c>
      <c r="Z12" s="8">
        <f>IFERROR(VLOOKUP($A12,#REF!,26,FALSE),)</f>
        <v>0</v>
      </c>
      <c r="AA12" s="8">
        <f>IFERROR(VLOOKUP($A12,#REF!,27,FALSE),)</f>
        <v>0</v>
      </c>
      <c r="AB12" s="8">
        <f>IFERROR(VLOOKUP($A12,#REF!,28,FALSE),)</f>
        <v>0</v>
      </c>
    </row>
    <row r="13" spans="1:28" x14ac:dyDescent="0.2">
      <c r="A13" s="8">
        <f>Data!A836</f>
        <v>0</v>
      </c>
      <c r="B13" s="9">
        <f>IFERROR(VLOOKUP($A13,#REF!,34,FALSE),)</f>
        <v>0</v>
      </c>
      <c r="C13" s="9">
        <f>IFERROR(VLOOKUP($A13,#REF!,2,FALSE),)</f>
        <v>0</v>
      </c>
      <c r="D13" s="9">
        <f>IFERROR(VLOOKUP($A13,#REF!,3,FALSE),)</f>
        <v>0</v>
      </c>
      <c r="E13" s="9">
        <f>IFERROR(VLOOKUP($A13,#REF!,4,FALSE),)</f>
        <v>0</v>
      </c>
      <c r="F13" s="9">
        <f>IFERROR(VLOOKUP($A13,#REF!,6,FALSE),)</f>
        <v>0</v>
      </c>
      <c r="G13" s="9">
        <f>IFERROR(VLOOKUP($A13,#REF!,7,FALSE),)</f>
        <v>0</v>
      </c>
      <c r="H13" s="8">
        <f>IFERROR(VLOOKUP($A13,#REF!,8,FALSE),)</f>
        <v>0</v>
      </c>
      <c r="I13" s="8">
        <f>IFERROR(VLOOKUP($A13,#REF!,9,FALSE),)</f>
        <v>0</v>
      </c>
      <c r="J13" s="8">
        <f>IFERROR(VLOOKUP($A13,#REF!,10,FALSE),)</f>
        <v>0</v>
      </c>
      <c r="K13" s="8">
        <f>IFERROR(VLOOKUP($A13,#REF!,11,FALSE),)</f>
        <v>0</v>
      </c>
      <c r="L13" s="8">
        <f>IFERROR(VLOOKUP($A13,#REF!,12,FALSE),)</f>
        <v>0</v>
      </c>
      <c r="M13" s="8">
        <f>IFERROR(VLOOKUP($A13,#REF!,13,FALSE),)</f>
        <v>0</v>
      </c>
      <c r="N13" s="8">
        <f>IFERROR(VLOOKUP($A13,#REF!,14,FALSE),)</f>
        <v>0</v>
      </c>
      <c r="O13" s="8">
        <f>IFERROR(VLOOKUP($A13,#REF!,15,FALSE),)</f>
        <v>0</v>
      </c>
      <c r="P13" s="8">
        <f>IFERROR(VLOOKUP($A13,#REF!,16,FALSE),)</f>
        <v>0</v>
      </c>
      <c r="Q13" s="8">
        <f>IFERROR(VLOOKUP($A13,#REF!,17,FALSE),)</f>
        <v>0</v>
      </c>
      <c r="R13" s="8">
        <f>IFERROR(VLOOKUP($A13,#REF!,18,FALSE),)</f>
        <v>0</v>
      </c>
      <c r="S13" s="8">
        <f>IFERROR(VLOOKUP($A13,#REF!,19,FALSE),)</f>
        <v>0</v>
      </c>
      <c r="T13" s="8">
        <f>IFERROR(VLOOKUP($A13,#REF!,20,FALSE),)</f>
        <v>0</v>
      </c>
      <c r="U13" s="8">
        <f>IFERROR(VLOOKUP($A13,#REF!,21,FALSE),)</f>
        <v>0</v>
      </c>
      <c r="V13" s="8">
        <f>IFERROR(VLOOKUP($A13,#REF!,22,FALSE),)</f>
        <v>0</v>
      </c>
      <c r="W13" s="8">
        <f>IFERROR(VLOOKUP($A13,#REF!,23,FALSE),)</f>
        <v>0</v>
      </c>
      <c r="X13" s="8">
        <f>IFERROR(VLOOKUP($A13,#REF!,24,FALSE),)</f>
        <v>0</v>
      </c>
      <c r="Y13" s="8">
        <f>IFERROR(VLOOKUP($A13,#REF!,25,FALSE),)</f>
        <v>0</v>
      </c>
      <c r="Z13" s="8">
        <f>IFERROR(VLOOKUP($A13,#REF!,26,FALSE),)</f>
        <v>0</v>
      </c>
      <c r="AA13" s="8">
        <f>IFERROR(VLOOKUP($A13,#REF!,27,FALSE),)</f>
        <v>0</v>
      </c>
      <c r="AB13" s="8">
        <f>IFERROR(VLOOKUP($A13,#REF!,28,FALSE),)</f>
        <v>0</v>
      </c>
    </row>
    <row r="14" spans="1:28" x14ac:dyDescent="0.2">
      <c r="A14" s="10"/>
    </row>
    <row r="17" spans="21:21" x14ac:dyDescent="0.2">
      <c r="U17" s="1"/>
    </row>
    <row r="18" spans="21:21" x14ac:dyDescent="0.2">
      <c r="U18" s="23"/>
    </row>
    <row r="19" spans="21:21" x14ac:dyDescent="0.2">
      <c r="U19" s="23"/>
    </row>
  </sheetData>
  <pageMargins left="0.7" right="0.7" top="0.75" bottom="0.75" header="0.3" footer="0.3"/>
  <pageSetup scale="87" orientation="landscape" r:id="rId1"/>
  <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A0F0E-6069-4388-996C-C1349139BF4D}">
  <sheetPr>
    <tabColor rgb="FF52D252"/>
    <pageSetUpPr fitToPage="1"/>
  </sheetPr>
  <dimension ref="A1:AB19"/>
  <sheetViews>
    <sheetView workbookViewId="0"/>
  </sheetViews>
  <sheetFormatPr defaultColWidth="9.14453125" defaultRowHeight="15" x14ac:dyDescent="0.2"/>
  <cols>
    <col min="1" max="5" width="8.47265625" customWidth="1"/>
    <col min="6" max="6" width="11.703125" bestFit="1" customWidth="1"/>
    <col min="7" max="7" width="16.6796875" bestFit="1" customWidth="1"/>
    <col min="8" max="8" width="12.23828125" bestFit="1" customWidth="1"/>
    <col min="9" max="11" width="10.22265625" customWidth="1"/>
    <col min="12" max="12" width="9.01171875" customWidth="1"/>
    <col min="13" max="15" width="10.22265625" customWidth="1"/>
    <col min="16" max="16" width="9.01171875" customWidth="1"/>
    <col min="17" max="17" width="9.68359375" customWidth="1"/>
    <col min="18" max="20" width="10.22265625" customWidth="1"/>
    <col min="21" max="21" width="9.68359375" customWidth="1"/>
    <col min="22" max="24" width="10.22265625" customWidth="1"/>
    <col min="25" max="25" width="9.01171875" customWidth="1"/>
    <col min="26" max="28" width="10.22265625" customWidth="1"/>
  </cols>
  <sheetData>
    <row r="1" spans="1:28" ht="19.5" thickBot="1" x14ac:dyDescent="0.3">
      <c r="A1" s="7">
        <f>E4</f>
        <v>0</v>
      </c>
      <c r="B1" s="6"/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0.35499999999999998</v>
      </c>
      <c r="C3" s="12"/>
      <c r="D3" s="14"/>
      <c r="E3" s="12"/>
      <c r="F3" s="12"/>
      <c r="G3" s="12"/>
      <c r="H3" s="11">
        <f>'Rain Totals'!H8</f>
        <v>0.08</v>
      </c>
      <c r="I3" s="11">
        <f>'Rain Totals'!I8</f>
        <v>0</v>
      </c>
      <c r="J3" s="11">
        <f>'Rain Totals'!J8</f>
        <v>7.0000000000000007E-2</v>
      </c>
      <c r="K3" s="11">
        <f>'Rain Totals'!K8</f>
        <v>0.16999999999999998</v>
      </c>
      <c r="L3" s="11">
        <f>'Rain Totals'!L8</f>
        <v>3.5000000000000003E-2</v>
      </c>
      <c r="M3" s="11">
        <f>'Rain Totals'!M8</f>
        <v>0</v>
      </c>
      <c r="N3" s="11">
        <f>'Rain Totals'!N8</f>
        <v>0</v>
      </c>
      <c r="O3" s="11">
        <f>'Rain Totals'!O8</f>
        <v>0</v>
      </c>
      <c r="P3" s="11">
        <f>'Rain Totals'!P8</f>
        <v>0</v>
      </c>
      <c r="Q3" s="11">
        <f>'Rain Totals'!Q8</f>
        <v>0</v>
      </c>
      <c r="R3" s="11">
        <f>'Rain Totals'!R8</f>
        <v>0</v>
      </c>
      <c r="S3" s="11">
        <f>'Rain Totals'!S8</f>
        <v>0</v>
      </c>
      <c r="T3" s="11">
        <f>'Rain Totals'!T8</f>
        <v>0</v>
      </c>
      <c r="U3" s="11">
        <f>'Rain Totals'!U8</f>
        <v>0</v>
      </c>
      <c r="V3" s="11">
        <f>'Rain Totals'!V8</f>
        <v>0</v>
      </c>
      <c r="W3" s="11">
        <f>'Rain Totals'!W8</f>
        <v>0</v>
      </c>
      <c r="X3" s="11">
        <f>'Rain Totals'!X8</f>
        <v>0</v>
      </c>
      <c r="Y3" s="11">
        <f>'Rain Totals'!Y8</f>
        <v>0</v>
      </c>
      <c r="Z3" s="11">
        <f>'Rain Totals'!Z8</f>
        <v>0</v>
      </c>
      <c r="AA3" s="11">
        <f>'Rain Totals'!AA8</f>
        <v>0</v>
      </c>
      <c r="AB3" s="11">
        <f>'Rain Totals'!AB8</f>
        <v>0</v>
      </c>
    </row>
    <row r="4" spans="1:28" x14ac:dyDescent="0.2">
      <c r="A4" s="8" t="str">
        <f>Data!A837</f>
        <v>.ET 83</v>
      </c>
      <c r="B4" s="9">
        <f>IFERROR(VLOOKUP($A4,#REF!,34,FALSE),)</f>
        <v>0</v>
      </c>
      <c r="C4" s="9">
        <f>IFERROR(VLOOKUP($A4,#REF!,2,FALSE),)</f>
        <v>0</v>
      </c>
      <c r="D4" s="9">
        <f>IFERROR(VLOOKUP($A4,#REF!,3,FALSE),)</f>
        <v>0</v>
      </c>
      <c r="E4" s="9">
        <f>IFERROR(VLOOKUP($A4,#REF!,4,FALSE),)</f>
        <v>0</v>
      </c>
      <c r="F4" s="9">
        <f>IFERROR(VLOOKUP($A4,#REF!,6,FALSE),)</f>
        <v>0</v>
      </c>
      <c r="G4" s="9">
        <f>IFERROR(VLOOKUP($A4,#REF!,7,FALSE),)</f>
        <v>0</v>
      </c>
      <c r="H4" s="8">
        <f>IFERROR(VLOOKUP($A4,#REF!,8,FALSE),)</f>
        <v>0</v>
      </c>
      <c r="I4" s="8">
        <f>IFERROR(VLOOKUP($A4,#REF!,9,FALSE),)</f>
        <v>0</v>
      </c>
      <c r="J4" s="8">
        <f>IFERROR(VLOOKUP($A4,#REF!,10,FALSE),)</f>
        <v>0</v>
      </c>
      <c r="K4" s="8">
        <f>IFERROR(VLOOKUP($A4,#REF!,11,FALSE),)</f>
        <v>0</v>
      </c>
      <c r="L4" s="8">
        <f>IFERROR(VLOOKUP($A4,#REF!,12,FALSE),)</f>
        <v>0</v>
      </c>
      <c r="M4" s="8">
        <f>IFERROR(VLOOKUP($A4,#REF!,13,FALSE),)</f>
        <v>0</v>
      </c>
      <c r="N4" s="8">
        <f>IFERROR(VLOOKUP($A4,#REF!,14,FALSE),)</f>
        <v>0</v>
      </c>
      <c r="O4" s="8">
        <f>IFERROR(VLOOKUP($A4,#REF!,15,FALSE),)</f>
        <v>0</v>
      </c>
      <c r="P4" s="8">
        <f>IFERROR(VLOOKUP($A4,#REF!,16,FALSE),)</f>
        <v>0</v>
      </c>
      <c r="Q4" s="8">
        <f>IFERROR(VLOOKUP($A4,#REF!,17,FALSE),)</f>
        <v>0</v>
      </c>
      <c r="R4" s="8">
        <f>IFERROR(VLOOKUP($A4,#REF!,18,FALSE),)</f>
        <v>0</v>
      </c>
      <c r="S4" s="8">
        <f>IFERROR(VLOOKUP($A4,#REF!,19,FALSE),)</f>
        <v>0</v>
      </c>
      <c r="T4" s="8">
        <f>IFERROR(VLOOKUP($A4,#REF!,20,FALSE),)</f>
        <v>0</v>
      </c>
      <c r="U4" s="8">
        <f>IFERROR(VLOOKUP($A4,#REF!,21,FALSE),)</f>
        <v>0</v>
      </c>
      <c r="V4" s="8">
        <f>IFERROR(VLOOKUP($A4,#REF!,22,FALSE),)</f>
        <v>0</v>
      </c>
      <c r="W4" s="8">
        <f>IFERROR(VLOOKUP($A4,#REF!,23,FALSE),)</f>
        <v>0</v>
      </c>
      <c r="X4" s="8">
        <f>IFERROR(VLOOKUP($A4,#REF!,24,FALSE),)</f>
        <v>0</v>
      </c>
      <c r="Y4" s="8">
        <f>IFERROR(VLOOKUP($A4,#REF!,25,FALSE),)</f>
        <v>0</v>
      </c>
      <c r="Z4" s="8">
        <f>IFERROR(VLOOKUP($A4,#REF!,26,FALSE),)</f>
        <v>0</v>
      </c>
      <c r="AA4" s="8">
        <f>IFERROR(VLOOKUP($A4,#REF!,27,FALSE),)</f>
        <v>0</v>
      </c>
      <c r="AB4" s="8">
        <f>IFERROR(VLOOKUP($A4,#REF!,28,FALSE),)</f>
        <v>0</v>
      </c>
    </row>
    <row r="5" spans="1:28" x14ac:dyDescent="0.2">
      <c r="A5" s="8">
        <f>Data!A838</f>
        <v>0</v>
      </c>
      <c r="B5" s="9">
        <f>IFERROR(VLOOKUP($A5,#REF!,34,FALSE),)</f>
        <v>0</v>
      </c>
      <c r="C5" s="9">
        <f>IFERROR(VLOOKUP($A5,#REF!,2,FALSE),)</f>
        <v>0</v>
      </c>
      <c r="D5" s="9">
        <f>IFERROR(VLOOKUP($A5,#REF!,3,FALSE),)</f>
        <v>0</v>
      </c>
      <c r="E5" s="9">
        <f>IFERROR(VLOOKUP($A5,#REF!,4,FALSE),)</f>
        <v>0</v>
      </c>
      <c r="F5" s="9">
        <f>IFERROR(VLOOKUP($A5,#REF!,6,FALSE),)</f>
        <v>0</v>
      </c>
      <c r="G5" s="9">
        <f>IFERROR(VLOOKUP($A5,#REF!,7,FALSE),)</f>
        <v>0</v>
      </c>
      <c r="H5" s="8">
        <f>IFERROR(VLOOKUP($A5,#REF!,8,FALSE),)</f>
        <v>0</v>
      </c>
      <c r="I5" s="8">
        <f>IFERROR(VLOOKUP($A5,#REF!,9,FALSE),)</f>
        <v>0</v>
      </c>
      <c r="J5" s="8">
        <f>IFERROR(VLOOKUP($A5,#REF!,10,FALSE),)</f>
        <v>0</v>
      </c>
      <c r="K5" s="8">
        <f>IFERROR(VLOOKUP($A5,#REF!,11,FALSE),)</f>
        <v>0</v>
      </c>
      <c r="L5" s="8">
        <f>IFERROR(VLOOKUP($A5,#REF!,12,FALSE),)</f>
        <v>0</v>
      </c>
      <c r="M5" s="8">
        <f>IFERROR(VLOOKUP($A5,#REF!,13,FALSE),)</f>
        <v>0</v>
      </c>
      <c r="N5" s="8">
        <f>IFERROR(VLOOKUP($A5,#REF!,14,FALSE),)</f>
        <v>0</v>
      </c>
      <c r="O5" s="8">
        <f>IFERROR(VLOOKUP($A5,#REF!,15,FALSE),)</f>
        <v>0</v>
      </c>
      <c r="P5" s="8">
        <f>IFERROR(VLOOKUP($A5,#REF!,16,FALSE),)</f>
        <v>0</v>
      </c>
      <c r="Q5" s="8">
        <f>IFERROR(VLOOKUP($A5,#REF!,17,FALSE),)</f>
        <v>0</v>
      </c>
      <c r="R5" s="8">
        <f>IFERROR(VLOOKUP($A5,#REF!,18,FALSE),)</f>
        <v>0</v>
      </c>
      <c r="S5" s="8">
        <f>IFERROR(VLOOKUP($A5,#REF!,19,FALSE),)</f>
        <v>0</v>
      </c>
      <c r="T5" s="8">
        <f>IFERROR(VLOOKUP($A5,#REF!,20,FALSE),)</f>
        <v>0</v>
      </c>
      <c r="U5" s="8">
        <f>IFERROR(VLOOKUP($A5,#REF!,21,FALSE),)</f>
        <v>0</v>
      </c>
      <c r="V5" s="8">
        <f>IFERROR(VLOOKUP($A5,#REF!,22,FALSE),)</f>
        <v>0</v>
      </c>
      <c r="W5" s="8">
        <f>IFERROR(VLOOKUP($A5,#REF!,23,FALSE),)</f>
        <v>0</v>
      </c>
      <c r="X5" s="8">
        <f>IFERROR(VLOOKUP($A5,#REF!,24,FALSE),)</f>
        <v>0</v>
      </c>
      <c r="Y5" s="8">
        <f>IFERROR(VLOOKUP($A5,#REF!,25,FALSE),)</f>
        <v>0</v>
      </c>
      <c r="Z5" s="8">
        <f>IFERROR(VLOOKUP($A5,#REF!,26,FALSE),)</f>
        <v>0</v>
      </c>
      <c r="AA5" s="8">
        <f>IFERROR(VLOOKUP($A5,#REF!,27,FALSE),)</f>
        <v>0</v>
      </c>
      <c r="AB5" s="8">
        <f>IFERROR(VLOOKUP($A5,#REF!,28,FALSE),)</f>
        <v>0</v>
      </c>
    </row>
    <row r="6" spans="1:28" x14ac:dyDescent="0.2">
      <c r="A6" s="8">
        <f>Data!A839</f>
        <v>0</v>
      </c>
      <c r="B6" s="9">
        <f>IFERROR(VLOOKUP($A6,#REF!,34,FALSE),)</f>
        <v>0</v>
      </c>
      <c r="C6" s="9">
        <f>IFERROR(VLOOKUP($A6,#REF!,2,FALSE),)</f>
        <v>0</v>
      </c>
      <c r="D6" s="9">
        <f>IFERROR(VLOOKUP($A6,#REF!,3,FALSE),)</f>
        <v>0</v>
      </c>
      <c r="E6" s="9">
        <f>IFERROR(VLOOKUP($A6,#REF!,4,FALSE),)</f>
        <v>0</v>
      </c>
      <c r="F6" s="9">
        <f>IFERROR(VLOOKUP($A6,#REF!,6,FALSE),)</f>
        <v>0</v>
      </c>
      <c r="G6" s="9">
        <f>IFERROR(VLOOKUP($A6,#REF!,7,FALSE),)</f>
        <v>0</v>
      </c>
      <c r="H6" s="8">
        <f>IFERROR(VLOOKUP($A6,#REF!,8,FALSE),)</f>
        <v>0</v>
      </c>
      <c r="I6" s="8">
        <f>IFERROR(VLOOKUP($A6,#REF!,9,FALSE),)</f>
        <v>0</v>
      </c>
      <c r="J6" s="8">
        <f>IFERROR(VLOOKUP($A6,#REF!,10,FALSE),)</f>
        <v>0</v>
      </c>
      <c r="K6" s="8">
        <f>IFERROR(VLOOKUP($A6,#REF!,11,FALSE),)</f>
        <v>0</v>
      </c>
      <c r="L6" s="8">
        <f>IFERROR(VLOOKUP($A6,#REF!,12,FALSE),)</f>
        <v>0</v>
      </c>
      <c r="M6" s="8">
        <f>IFERROR(VLOOKUP($A6,#REF!,13,FALSE),)</f>
        <v>0</v>
      </c>
      <c r="N6" s="8">
        <f>IFERROR(VLOOKUP($A6,#REF!,14,FALSE),)</f>
        <v>0</v>
      </c>
      <c r="O6" s="8">
        <f>IFERROR(VLOOKUP($A6,#REF!,15,FALSE),)</f>
        <v>0</v>
      </c>
      <c r="P6" s="8">
        <f>IFERROR(VLOOKUP($A6,#REF!,16,FALSE),)</f>
        <v>0</v>
      </c>
      <c r="Q6" s="8">
        <f>IFERROR(VLOOKUP($A6,#REF!,17,FALSE),)</f>
        <v>0</v>
      </c>
      <c r="R6" s="8">
        <f>IFERROR(VLOOKUP($A6,#REF!,18,FALSE),)</f>
        <v>0</v>
      </c>
      <c r="S6" s="8">
        <f>IFERROR(VLOOKUP($A6,#REF!,19,FALSE),)</f>
        <v>0</v>
      </c>
      <c r="T6" s="8">
        <f>IFERROR(VLOOKUP($A6,#REF!,20,FALSE),)</f>
        <v>0</v>
      </c>
      <c r="U6" s="8">
        <f>IFERROR(VLOOKUP($A6,#REF!,21,FALSE),)</f>
        <v>0</v>
      </c>
      <c r="V6" s="8">
        <f>IFERROR(VLOOKUP($A6,#REF!,22,FALSE),)</f>
        <v>0</v>
      </c>
      <c r="W6" s="8">
        <f>IFERROR(VLOOKUP($A6,#REF!,23,FALSE),)</f>
        <v>0</v>
      </c>
      <c r="X6" s="8">
        <f>IFERROR(VLOOKUP($A6,#REF!,24,FALSE),)</f>
        <v>0</v>
      </c>
      <c r="Y6" s="8">
        <f>IFERROR(VLOOKUP($A6,#REF!,25,FALSE),)</f>
        <v>0</v>
      </c>
      <c r="Z6" s="8">
        <f>IFERROR(VLOOKUP($A6,#REF!,26,FALSE),)</f>
        <v>0</v>
      </c>
      <c r="AA6" s="8">
        <f>IFERROR(VLOOKUP($A6,#REF!,27,FALSE),)</f>
        <v>0</v>
      </c>
      <c r="AB6" s="8">
        <f>IFERROR(VLOOKUP($A6,#REF!,28,FALSE),)</f>
        <v>0</v>
      </c>
    </row>
    <row r="7" spans="1:28" x14ac:dyDescent="0.2">
      <c r="A7" s="8">
        <f>Data!A840</f>
        <v>0</v>
      </c>
      <c r="B7" s="9">
        <f>IFERROR(VLOOKUP($A7,#REF!,34,FALSE),)</f>
        <v>0</v>
      </c>
      <c r="C7" s="9">
        <f>IFERROR(VLOOKUP($A7,#REF!,2,FALSE),)</f>
        <v>0</v>
      </c>
      <c r="D7" s="9">
        <f>IFERROR(VLOOKUP($A7,#REF!,3,FALSE),)</f>
        <v>0</v>
      </c>
      <c r="E7" s="9">
        <f>IFERROR(VLOOKUP($A7,#REF!,4,FALSE),)</f>
        <v>0</v>
      </c>
      <c r="F7" s="9">
        <f>IFERROR(VLOOKUP($A7,#REF!,6,FALSE),)</f>
        <v>0</v>
      </c>
      <c r="G7" s="9">
        <f>IFERROR(VLOOKUP($A7,#REF!,7,FALSE),)</f>
        <v>0</v>
      </c>
      <c r="H7" s="8">
        <f>IFERROR(VLOOKUP($A7,#REF!,8,FALSE),)</f>
        <v>0</v>
      </c>
      <c r="I7" s="8">
        <f>IFERROR(VLOOKUP($A7,#REF!,9,FALSE),)</f>
        <v>0</v>
      </c>
      <c r="J7" s="8">
        <f>IFERROR(VLOOKUP($A7,#REF!,10,FALSE),)</f>
        <v>0</v>
      </c>
      <c r="K7" s="8">
        <f>IFERROR(VLOOKUP($A7,#REF!,11,FALSE),)</f>
        <v>0</v>
      </c>
      <c r="L7" s="8">
        <f>IFERROR(VLOOKUP($A7,#REF!,12,FALSE),)</f>
        <v>0</v>
      </c>
      <c r="M7" s="8">
        <f>IFERROR(VLOOKUP($A7,#REF!,13,FALSE),)</f>
        <v>0</v>
      </c>
      <c r="N7" s="8">
        <f>IFERROR(VLOOKUP($A7,#REF!,14,FALSE),)</f>
        <v>0</v>
      </c>
      <c r="O7" s="8">
        <f>IFERROR(VLOOKUP($A7,#REF!,15,FALSE),)</f>
        <v>0</v>
      </c>
      <c r="P7" s="8">
        <f>IFERROR(VLOOKUP($A7,#REF!,16,FALSE),)</f>
        <v>0</v>
      </c>
      <c r="Q7" s="8">
        <f>IFERROR(VLOOKUP($A7,#REF!,17,FALSE),)</f>
        <v>0</v>
      </c>
      <c r="R7" s="8">
        <f>IFERROR(VLOOKUP($A7,#REF!,18,FALSE),)</f>
        <v>0</v>
      </c>
      <c r="S7" s="8">
        <f>IFERROR(VLOOKUP($A7,#REF!,19,FALSE),)</f>
        <v>0</v>
      </c>
      <c r="T7" s="8">
        <f>IFERROR(VLOOKUP($A7,#REF!,20,FALSE),)</f>
        <v>0</v>
      </c>
      <c r="U7" s="8">
        <f>IFERROR(VLOOKUP($A7,#REF!,21,FALSE),)</f>
        <v>0</v>
      </c>
      <c r="V7" s="8">
        <f>IFERROR(VLOOKUP($A7,#REF!,22,FALSE),)</f>
        <v>0</v>
      </c>
      <c r="W7" s="8">
        <f>IFERROR(VLOOKUP($A7,#REF!,23,FALSE),)</f>
        <v>0</v>
      </c>
      <c r="X7" s="8">
        <f>IFERROR(VLOOKUP($A7,#REF!,24,FALSE),)</f>
        <v>0</v>
      </c>
      <c r="Y7" s="8">
        <f>IFERROR(VLOOKUP($A7,#REF!,25,FALSE),)</f>
        <v>0</v>
      </c>
      <c r="Z7" s="8">
        <f>IFERROR(VLOOKUP($A7,#REF!,26,FALSE),)</f>
        <v>0</v>
      </c>
      <c r="AA7" s="8">
        <f>IFERROR(VLOOKUP($A7,#REF!,27,FALSE),)</f>
        <v>0</v>
      </c>
      <c r="AB7" s="8">
        <f>IFERROR(VLOOKUP($A7,#REF!,28,FALSE),)</f>
        <v>0</v>
      </c>
    </row>
    <row r="8" spans="1:28" x14ac:dyDescent="0.2">
      <c r="A8" s="8">
        <f>Data!A841</f>
        <v>0</v>
      </c>
      <c r="B8" s="9">
        <f>IFERROR(VLOOKUP($A8,#REF!,34,FALSE),)</f>
        <v>0</v>
      </c>
      <c r="C8" s="9">
        <f>IFERROR(VLOOKUP($A8,#REF!,2,FALSE),)</f>
        <v>0</v>
      </c>
      <c r="D8" s="9">
        <f>IFERROR(VLOOKUP($A8,#REF!,3,FALSE),)</f>
        <v>0</v>
      </c>
      <c r="E8" s="9">
        <f>IFERROR(VLOOKUP($A8,#REF!,4,FALSE),)</f>
        <v>0</v>
      </c>
      <c r="F8" s="9">
        <f>IFERROR(VLOOKUP($A8,#REF!,6,FALSE),)</f>
        <v>0</v>
      </c>
      <c r="G8" s="9">
        <f>IFERROR(VLOOKUP($A8,#REF!,7,FALSE),)</f>
        <v>0</v>
      </c>
      <c r="H8" s="8">
        <f>IFERROR(VLOOKUP($A8,#REF!,8,FALSE),)</f>
        <v>0</v>
      </c>
      <c r="I8" s="8">
        <f>IFERROR(VLOOKUP($A8,#REF!,9,FALSE),)</f>
        <v>0</v>
      </c>
      <c r="J8" s="8">
        <f>IFERROR(VLOOKUP($A8,#REF!,10,FALSE),)</f>
        <v>0</v>
      </c>
      <c r="K8" s="8">
        <f>IFERROR(VLOOKUP($A8,#REF!,11,FALSE),)</f>
        <v>0</v>
      </c>
      <c r="L8" s="8">
        <f>IFERROR(VLOOKUP($A8,#REF!,12,FALSE),)</f>
        <v>0</v>
      </c>
      <c r="M8" s="8">
        <f>IFERROR(VLOOKUP($A8,#REF!,13,FALSE),)</f>
        <v>0</v>
      </c>
      <c r="N8" s="8">
        <f>IFERROR(VLOOKUP($A8,#REF!,14,FALSE),)</f>
        <v>0</v>
      </c>
      <c r="O8" s="8">
        <f>IFERROR(VLOOKUP($A8,#REF!,15,FALSE),)</f>
        <v>0</v>
      </c>
      <c r="P8" s="8">
        <f>IFERROR(VLOOKUP($A8,#REF!,16,FALSE),)</f>
        <v>0</v>
      </c>
      <c r="Q8" s="8">
        <f>IFERROR(VLOOKUP($A8,#REF!,17,FALSE),)</f>
        <v>0</v>
      </c>
      <c r="R8" s="8">
        <f>IFERROR(VLOOKUP($A8,#REF!,18,FALSE),)</f>
        <v>0</v>
      </c>
      <c r="S8" s="8">
        <f>IFERROR(VLOOKUP($A8,#REF!,19,FALSE),)</f>
        <v>0</v>
      </c>
      <c r="T8" s="8">
        <f>IFERROR(VLOOKUP($A8,#REF!,20,FALSE),)</f>
        <v>0</v>
      </c>
      <c r="U8" s="8">
        <f>IFERROR(VLOOKUP($A8,#REF!,21,FALSE),)</f>
        <v>0</v>
      </c>
      <c r="V8" s="8">
        <f>IFERROR(VLOOKUP($A8,#REF!,22,FALSE),)</f>
        <v>0</v>
      </c>
      <c r="W8" s="8">
        <f>IFERROR(VLOOKUP($A8,#REF!,23,FALSE),)</f>
        <v>0</v>
      </c>
      <c r="X8" s="8">
        <f>IFERROR(VLOOKUP($A8,#REF!,24,FALSE),)</f>
        <v>0</v>
      </c>
      <c r="Y8" s="8">
        <f>IFERROR(VLOOKUP($A8,#REF!,25,FALSE),)</f>
        <v>0</v>
      </c>
      <c r="Z8" s="8">
        <f>IFERROR(VLOOKUP($A8,#REF!,26,FALSE),)</f>
        <v>0</v>
      </c>
      <c r="AA8" s="8">
        <f>IFERROR(VLOOKUP($A8,#REF!,27,FALSE),)</f>
        <v>0</v>
      </c>
      <c r="AB8" s="8">
        <f>IFERROR(VLOOKUP($A8,#REF!,28,FALSE),)</f>
        <v>0</v>
      </c>
    </row>
    <row r="9" spans="1:28" x14ac:dyDescent="0.2">
      <c r="A9" s="8">
        <f>Data!A842</f>
        <v>0</v>
      </c>
      <c r="B9" s="9">
        <f>IFERROR(VLOOKUP($A9,#REF!,34,FALSE),)</f>
        <v>0</v>
      </c>
      <c r="C9" s="9">
        <f>IFERROR(VLOOKUP($A9,#REF!,2,FALSE),)</f>
        <v>0</v>
      </c>
      <c r="D9" s="9">
        <f>IFERROR(VLOOKUP($A9,#REF!,3,FALSE),)</f>
        <v>0</v>
      </c>
      <c r="E9" s="9">
        <f>IFERROR(VLOOKUP($A9,#REF!,4,FALSE),)</f>
        <v>0</v>
      </c>
      <c r="F9" s="9">
        <f>IFERROR(VLOOKUP($A9,#REF!,6,FALSE),)</f>
        <v>0</v>
      </c>
      <c r="G9" s="9">
        <f>IFERROR(VLOOKUP($A9,#REF!,7,FALSE),)</f>
        <v>0</v>
      </c>
      <c r="H9" s="8">
        <f>IFERROR(VLOOKUP($A9,#REF!,8,FALSE),)</f>
        <v>0</v>
      </c>
      <c r="I9" s="8">
        <f>IFERROR(VLOOKUP($A9,#REF!,9,FALSE),)</f>
        <v>0</v>
      </c>
      <c r="J9" s="8">
        <f>IFERROR(VLOOKUP($A9,#REF!,10,FALSE),)</f>
        <v>0</v>
      </c>
      <c r="K9" s="8">
        <f>IFERROR(VLOOKUP($A9,#REF!,11,FALSE),)</f>
        <v>0</v>
      </c>
      <c r="L9" s="8">
        <f>IFERROR(VLOOKUP($A9,#REF!,12,FALSE),)</f>
        <v>0</v>
      </c>
      <c r="M9" s="8">
        <f>IFERROR(VLOOKUP($A9,#REF!,13,FALSE),)</f>
        <v>0</v>
      </c>
      <c r="N9" s="8">
        <f>IFERROR(VLOOKUP($A9,#REF!,14,FALSE),)</f>
        <v>0</v>
      </c>
      <c r="O9" s="8">
        <f>IFERROR(VLOOKUP($A9,#REF!,15,FALSE),)</f>
        <v>0</v>
      </c>
      <c r="P9" s="8">
        <f>IFERROR(VLOOKUP($A9,#REF!,16,FALSE),)</f>
        <v>0</v>
      </c>
      <c r="Q9" s="8">
        <f>IFERROR(VLOOKUP($A9,#REF!,17,FALSE),)</f>
        <v>0</v>
      </c>
      <c r="R9" s="8">
        <f>IFERROR(VLOOKUP($A9,#REF!,18,FALSE),)</f>
        <v>0</v>
      </c>
      <c r="S9" s="8">
        <f>IFERROR(VLOOKUP($A9,#REF!,19,FALSE),)</f>
        <v>0</v>
      </c>
      <c r="T9" s="8">
        <f>IFERROR(VLOOKUP($A9,#REF!,20,FALSE),)</f>
        <v>0</v>
      </c>
      <c r="U9" s="8">
        <f>IFERROR(VLOOKUP($A9,#REF!,21,FALSE),)</f>
        <v>0</v>
      </c>
      <c r="V9" s="8">
        <f>IFERROR(VLOOKUP($A9,#REF!,22,FALSE),)</f>
        <v>0</v>
      </c>
      <c r="W9" s="8">
        <f>IFERROR(VLOOKUP($A9,#REF!,23,FALSE),)</f>
        <v>0</v>
      </c>
      <c r="X9" s="8">
        <f>IFERROR(VLOOKUP($A9,#REF!,24,FALSE),)</f>
        <v>0</v>
      </c>
      <c r="Y9" s="8">
        <f>IFERROR(VLOOKUP($A9,#REF!,25,FALSE),)</f>
        <v>0</v>
      </c>
      <c r="Z9" s="8">
        <f>IFERROR(VLOOKUP($A9,#REF!,26,FALSE),)</f>
        <v>0</v>
      </c>
      <c r="AA9" s="8">
        <f>IFERROR(VLOOKUP($A9,#REF!,27,FALSE),)</f>
        <v>0</v>
      </c>
      <c r="AB9" s="8">
        <f>IFERROR(VLOOKUP($A9,#REF!,28,FALSE),)</f>
        <v>0</v>
      </c>
    </row>
    <row r="10" spans="1:28" x14ac:dyDescent="0.2">
      <c r="A10" s="8">
        <f>Data!A843</f>
        <v>0</v>
      </c>
      <c r="B10" s="9">
        <f>IFERROR(VLOOKUP($A10,#REF!,34,FALSE),)</f>
        <v>0</v>
      </c>
      <c r="C10" s="9">
        <f>IFERROR(VLOOKUP($A10,#REF!,2,FALSE),)</f>
        <v>0</v>
      </c>
      <c r="D10" s="9">
        <f>IFERROR(VLOOKUP($A10,#REF!,3,FALSE),)</f>
        <v>0</v>
      </c>
      <c r="E10" s="9">
        <f>IFERROR(VLOOKUP($A10,#REF!,4,FALSE),)</f>
        <v>0</v>
      </c>
      <c r="F10" s="9">
        <f>IFERROR(VLOOKUP($A10,#REF!,6,FALSE),)</f>
        <v>0</v>
      </c>
      <c r="G10" s="9">
        <f>IFERROR(VLOOKUP($A10,#REF!,7,FALSE),)</f>
        <v>0</v>
      </c>
      <c r="H10" s="8">
        <f>IFERROR(VLOOKUP($A10,#REF!,8,FALSE),)</f>
        <v>0</v>
      </c>
      <c r="I10" s="8">
        <f>IFERROR(VLOOKUP($A10,#REF!,9,FALSE),)</f>
        <v>0</v>
      </c>
      <c r="J10" s="8">
        <f>IFERROR(VLOOKUP($A10,#REF!,10,FALSE),)</f>
        <v>0</v>
      </c>
      <c r="K10" s="8">
        <f>IFERROR(VLOOKUP($A10,#REF!,11,FALSE),)</f>
        <v>0</v>
      </c>
      <c r="L10" s="8">
        <f>IFERROR(VLOOKUP($A10,#REF!,12,FALSE),)</f>
        <v>0</v>
      </c>
      <c r="M10" s="8">
        <f>IFERROR(VLOOKUP($A10,#REF!,13,FALSE),)</f>
        <v>0</v>
      </c>
      <c r="N10" s="8">
        <f>IFERROR(VLOOKUP($A10,#REF!,14,FALSE),)</f>
        <v>0</v>
      </c>
      <c r="O10" s="8">
        <f>IFERROR(VLOOKUP($A10,#REF!,15,FALSE),)</f>
        <v>0</v>
      </c>
      <c r="P10" s="8">
        <f>IFERROR(VLOOKUP($A10,#REF!,16,FALSE),)</f>
        <v>0</v>
      </c>
      <c r="Q10" s="8">
        <f>IFERROR(VLOOKUP($A10,#REF!,17,FALSE),)</f>
        <v>0</v>
      </c>
      <c r="R10" s="8">
        <f>IFERROR(VLOOKUP($A10,#REF!,18,FALSE),)</f>
        <v>0</v>
      </c>
      <c r="S10" s="8">
        <f>IFERROR(VLOOKUP($A10,#REF!,19,FALSE),)</f>
        <v>0</v>
      </c>
      <c r="T10" s="8">
        <f>IFERROR(VLOOKUP($A10,#REF!,20,FALSE),)</f>
        <v>0</v>
      </c>
      <c r="U10" s="8">
        <f>IFERROR(VLOOKUP($A10,#REF!,21,FALSE),)</f>
        <v>0</v>
      </c>
      <c r="V10" s="8">
        <f>IFERROR(VLOOKUP($A10,#REF!,22,FALSE),)</f>
        <v>0</v>
      </c>
      <c r="W10" s="8">
        <f>IFERROR(VLOOKUP($A10,#REF!,23,FALSE),)</f>
        <v>0</v>
      </c>
      <c r="X10" s="8">
        <f>IFERROR(VLOOKUP($A10,#REF!,24,FALSE),)</f>
        <v>0</v>
      </c>
      <c r="Y10" s="8">
        <f>IFERROR(VLOOKUP($A10,#REF!,25,FALSE),)</f>
        <v>0</v>
      </c>
      <c r="Z10" s="8">
        <f>IFERROR(VLOOKUP($A10,#REF!,26,FALSE),)</f>
        <v>0</v>
      </c>
      <c r="AA10" s="8">
        <f>IFERROR(VLOOKUP($A10,#REF!,27,FALSE),)</f>
        <v>0</v>
      </c>
      <c r="AB10" s="8">
        <f>IFERROR(VLOOKUP($A10,#REF!,28,FALSE),)</f>
        <v>0</v>
      </c>
    </row>
    <row r="11" spans="1:28" x14ac:dyDescent="0.2">
      <c r="A11" s="8">
        <f>Data!A844</f>
        <v>0</v>
      </c>
      <c r="B11" s="9">
        <f>IFERROR(VLOOKUP($A11,#REF!,34,FALSE),)</f>
        <v>0</v>
      </c>
      <c r="C11" s="9">
        <f>IFERROR(VLOOKUP($A11,#REF!,2,FALSE),)</f>
        <v>0</v>
      </c>
      <c r="D11" s="9">
        <f>IFERROR(VLOOKUP($A11,#REF!,3,FALSE),)</f>
        <v>0</v>
      </c>
      <c r="E11" s="9">
        <f>IFERROR(VLOOKUP($A11,#REF!,4,FALSE),)</f>
        <v>0</v>
      </c>
      <c r="F11" s="9">
        <f>IFERROR(VLOOKUP($A11,#REF!,6,FALSE),)</f>
        <v>0</v>
      </c>
      <c r="G11" s="9">
        <f>IFERROR(VLOOKUP($A11,#REF!,7,FALSE),)</f>
        <v>0</v>
      </c>
      <c r="H11" s="8">
        <f>IFERROR(VLOOKUP($A11,#REF!,8,FALSE),)</f>
        <v>0</v>
      </c>
      <c r="I11" s="8">
        <f>IFERROR(VLOOKUP($A11,#REF!,9,FALSE),)</f>
        <v>0</v>
      </c>
      <c r="J11" s="8">
        <f>IFERROR(VLOOKUP($A11,#REF!,10,FALSE),)</f>
        <v>0</v>
      </c>
      <c r="K11" s="8">
        <f>IFERROR(VLOOKUP($A11,#REF!,11,FALSE),)</f>
        <v>0</v>
      </c>
      <c r="L11" s="8">
        <f>IFERROR(VLOOKUP($A11,#REF!,12,FALSE),)</f>
        <v>0</v>
      </c>
      <c r="M11" s="8">
        <f>IFERROR(VLOOKUP($A11,#REF!,13,FALSE),)</f>
        <v>0</v>
      </c>
      <c r="N11" s="8">
        <f>IFERROR(VLOOKUP($A11,#REF!,14,FALSE),)</f>
        <v>0</v>
      </c>
      <c r="O11" s="8">
        <f>IFERROR(VLOOKUP($A11,#REF!,15,FALSE),)</f>
        <v>0</v>
      </c>
      <c r="P11" s="8">
        <f>IFERROR(VLOOKUP($A11,#REF!,16,FALSE),)</f>
        <v>0</v>
      </c>
      <c r="Q11" s="8">
        <f>IFERROR(VLOOKUP($A11,#REF!,17,FALSE),)</f>
        <v>0</v>
      </c>
      <c r="R11" s="8">
        <f>IFERROR(VLOOKUP($A11,#REF!,18,FALSE),)</f>
        <v>0</v>
      </c>
      <c r="S11" s="8">
        <f>IFERROR(VLOOKUP($A11,#REF!,19,FALSE),)</f>
        <v>0</v>
      </c>
      <c r="T11" s="8">
        <f>IFERROR(VLOOKUP($A11,#REF!,20,FALSE),)</f>
        <v>0</v>
      </c>
      <c r="U11" s="8">
        <f>IFERROR(VLOOKUP($A11,#REF!,21,FALSE),)</f>
        <v>0</v>
      </c>
      <c r="V11" s="8">
        <f>IFERROR(VLOOKUP($A11,#REF!,22,FALSE),)</f>
        <v>0</v>
      </c>
      <c r="W11" s="8">
        <f>IFERROR(VLOOKUP($A11,#REF!,23,FALSE),)</f>
        <v>0</v>
      </c>
      <c r="X11" s="8">
        <f>IFERROR(VLOOKUP($A11,#REF!,24,FALSE),)</f>
        <v>0</v>
      </c>
      <c r="Y11" s="8">
        <f>IFERROR(VLOOKUP($A11,#REF!,25,FALSE),)</f>
        <v>0</v>
      </c>
      <c r="Z11" s="8">
        <f>IFERROR(VLOOKUP($A11,#REF!,26,FALSE),)</f>
        <v>0</v>
      </c>
      <c r="AA11" s="8">
        <f>IFERROR(VLOOKUP($A11,#REF!,27,FALSE),)</f>
        <v>0</v>
      </c>
      <c r="AB11" s="8">
        <f>IFERROR(VLOOKUP($A11,#REF!,28,FALSE),)</f>
        <v>0</v>
      </c>
    </row>
    <row r="12" spans="1:28" x14ac:dyDescent="0.2">
      <c r="A12" s="8">
        <f>Data!A845</f>
        <v>0</v>
      </c>
      <c r="B12" s="9">
        <f>IFERROR(VLOOKUP($A12,#REF!,34,FALSE),)</f>
        <v>0</v>
      </c>
      <c r="C12" s="9">
        <f>IFERROR(VLOOKUP($A12,#REF!,2,FALSE),)</f>
        <v>0</v>
      </c>
      <c r="D12" s="9">
        <f>IFERROR(VLOOKUP($A12,#REF!,3,FALSE),)</f>
        <v>0</v>
      </c>
      <c r="E12" s="9">
        <f>IFERROR(VLOOKUP($A12,#REF!,4,FALSE),)</f>
        <v>0</v>
      </c>
      <c r="F12" s="9">
        <f>IFERROR(VLOOKUP($A12,#REF!,6,FALSE),)</f>
        <v>0</v>
      </c>
      <c r="G12" s="9">
        <f>IFERROR(VLOOKUP($A12,#REF!,7,FALSE),)</f>
        <v>0</v>
      </c>
      <c r="H12" s="8">
        <f>IFERROR(VLOOKUP($A12,#REF!,8,FALSE),)</f>
        <v>0</v>
      </c>
      <c r="I12" s="8">
        <f>IFERROR(VLOOKUP($A12,#REF!,9,FALSE),)</f>
        <v>0</v>
      </c>
      <c r="J12" s="8">
        <f>IFERROR(VLOOKUP($A12,#REF!,10,FALSE),)</f>
        <v>0</v>
      </c>
      <c r="K12" s="8">
        <f>IFERROR(VLOOKUP($A12,#REF!,11,FALSE),)</f>
        <v>0</v>
      </c>
      <c r="L12" s="8">
        <f>IFERROR(VLOOKUP($A12,#REF!,12,FALSE),)</f>
        <v>0</v>
      </c>
      <c r="M12" s="8">
        <f>IFERROR(VLOOKUP($A12,#REF!,13,FALSE),)</f>
        <v>0</v>
      </c>
      <c r="N12" s="8">
        <f>IFERROR(VLOOKUP($A12,#REF!,14,FALSE),)</f>
        <v>0</v>
      </c>
      <c r="O12" s="8">
        <f>IFERROR(VLOOKUP($A12,#REF!,15,FALSE),)</f>
        <v>0</v>
      </c>
      <c r="P12" s="8">
        <f>IFERROR(VLOOKUP($A12,#REF!,16,FALSE),)</f>
        <v>0</v>
      </c>
      <c r="Q12" s="8">
        <f>IFERROR(VLOOKUP($A12,#REF!,17,FALSE),)</f>
        <v>0</v>
      </c>
      <c r="R12" s="8">
        <f>IFERROR(VLOOKUP($A12,#REF!,18,FALSE),)</f>
        <v>0</v>
      </c>
      <c r="S12" s="8">
        <f>IFERROR(VLOOKUP($A12,#REF!,19,FALSE),)</f>
        <v>0</v>
      </c>
      <c r="T12" s="8">
        <f>IFERROR(VLOOKUP($A12,#REF!,20,FALSE),)</f>
        <v>0</v>
      </c>
      <c r="U12" s="8">
        <f>IFERROR(VLOOKUP($A12,#REF!,21,FALSE),)</f>
        <v>0</v>
      </c>
      <c r="V12" s="8">
        <f>IFERROR(VLOOKUP($A12,#REF!,22,FALSE),)</f>
        <v>0</v>
      </c>
      <c r="W12" s="8">
        <f>IFERROR(VLOOKUP($A12,#REF!,23,FALSE),)</f>
        <v>0</v>
      </c>
      <c r="X12" s="8">
        <f>IFERROR(VLOOKUP($A12,#REF!,24,FALSE),)</f>
        <v>0</v>
      </c>
      <c r="Y12" s="8">
        <f>IFERROR(VLOOKUP($A12,#REF!,25,FALSE),)</f>
        <v>0</v>
      </c>
      <c r="Z12" s="8">
        <f>IFERROR(VLOOKUP($A12,#REF!,26,FALSE),)</f>
        <v>0</v>
      </c>
      <c r="AA12" s="8">
        <f>IFERROR(VLOOKUP($A12,#REF!,27,FALSE),)</f>
        <v>0</v>
      </c>
      <c r="AB12" s="8">
        <f>IFERROR(VLOOKUP($A12,#REF!,28,FALSE),)</f>
        <v>0</v>
      </c>
    </row>
    <row r="13" spans="1:28" x14ac:dyDescent="0.2">
      <c r="A13" s="8">
        <f>Data!A846</f>
        <v>0</v>
      </c>
      <c r="B13" s="9">
        <f>IFERROR(VLOOKUP($A13,#REF!,34,FALSE),)</f>
        <v>0</v>
      </c>
      <c r="C13" s="9">
        <f>IFERROR(VLOOKUP($A13,#REF!,2,FALSE),)</f>
        <v>0</v>
      </c>
      <c r="D13" s="9">
        <f>IFERROR(VLOOKUP($A13,#REF!,3,FALSE),)</f>
        <v>0</v>
      </c>
      <c r="E13" s="9">
        <f>IFERROR(VLOOKUP($A13,#REF!,4,FALSE),)</f>
        <v>0</v>
      </c>
      <c r="F13" s="9">
        <f>IFERROR(VLOOKUP($A13,#REF!,6,FALSE),)</f>
        <v>0</v>
      </c>
      <c r="G13" s="9">
        <f>IFERROR(VLOOKUP($A13,#REF!,7,FALSE),)</f>
        <v>0</v>
      </c>
      <c r="H13" s="8">
        <f>IFERROR(VLOOKUP($A13,#REF!,8,FALSE),)</f>
        <v>0</v>
      </c>
      <c r="I13" s="8">
        <f>IFERROR(VLOOKUP($A13,#REF!,9,FALSE),)</f>
        <v>0</v>
      </c>
      <c r="J13" s="8">
        <f>IFERROR(VLOOKUP($A13,#REF!,10,FALSE),)</f>
        <v>0</v>
      </c>
      <c r="K13" s="8">
        <f>IFERROR(VLOOKUP($A13,#REF!,11,FALSE),)</f>
        <v>0</v>
      </c>
      <c r="L13" s="8">
        <f>IFERROR(VLOOKUP($A13,#REF!,12,FALSE),)</f>
        <v>0</v>
      </c>
      <c r="M13" s="8">
        <f>IFERROR(VLOOKUP($A13,#REF!,13,FALSE),)</f>
        <v>0</v>
      </c>
      <c r="N13" s="8">
        <f>IFERROR(VLOOKUP($A13,#REF!,14,FALSE),)</f>
        <v>0</v>
      </c>
      <c r="O13" s="8">
        <f>IFERROR(VLOOKUP($A13,#REF!,15,FALSE),)</f>
        <v>0</v>
      </c>
      <c r="P13" s="8">
        <f>IFERROR(VLOOKUP($A13,#REF!,16,FALSE),)</f>
        <v>0</v>
      </c>
      <c r="Q13" s="8">
        <f>IFERROR(VLOOKUP($A13,#REF!,17,FALSE),)</f>
        <v>0</v>
      </c>
      <c r="R13" s="8">
        <f>IFERROR(VLOOKUP($A13,#REF!,18,FALSE),)</f>
        <v>0</v>
      </c>
      <c r="S13" s="8">
        <f>IFERROR(VLOOKUP($A13,#REF!,19,FALSE),)</f>
        <v>0</v>
      </c>
      <c r="T13" s="8">
        <f>IFERROR(VLOOKUP($A13,#REF!,20,FALSE),)</f>
        <v>0</v>
      </c>
      <c r="U13" s="8">
        <f>IFERROR(VLOOKUP($A13,#REF!,21,FALSE),)</f>
        <v>0</v>
      </c>
      <c r="V13" s="8">
        <f>IFERROR(VLOOKUP($A13,#REF!,22,FALSE),)</f>
        <v>0</v>
      </c>
      <c r="W13" s="8">
        <f>IFERROR(VLOOKUP($A13,#REF!,23,FALSE),)</f>
        <v>0</v>
      </c>
      <c r="X13" s="8">
        <f>IFERROR(VLOOKUP($A13,#REF!,24,FALSE),)</f>
        <v>0</v>
      </c>
      <c r="Y13" s="8">
        <f>IFERROR(VLOOKUP($A13,#REF!,25,FALSE),)</f>
        <v>0</v>
      </c>
      <c r="Z13" s="8">
        <f>IFERROR(VLOOKUP($A13,#REF!,26,FALSE),)</f>
        <v>0</v>
      </c>
      <c r="AA13" s="8">
        <f>IFERROR(VLOOKUP($A13,#REF!,27,FALSE),)</f>
        <v>0</v>
      </c>
      <c r="AB13" s="8">
        <f>IFERROR(VLOOKUP($A13,#REF!,28,FALSE),)</f>
        <v>0</v>
      </c>
    </row>
    <row r="14" spans="1:28" x14ac:dyDescent="0.2">
      <c r="A14" s="10"/>
    </row>
    <row r="17" spans="21:21" x14ac:dyDescent="0.2">
      <c r="U17" s="1"/>
    </row>
    <row r="18" spans="21:21" x14ac:dyDescent="0.2">
      <c r="U18" s="23"/>
    </row>
    <row r="19" spans="21:21" x14ac:dyDescent="0.2">
      <c r="U19" s="23"/>
    </row>
  </sheetData>
  <pageMargins left="0.7" right="0.7" top="0.75" bottom="0.75" header="0.3" footer="0.3"/>
  <pageSetup scale="87" orientation="landscape" r:id="rId1"/>
  <drawing r:id="rId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A2F57-FBF7-4D9F-A170-1AD3B7467718}">
  <sheetPr>
    <tabColor rgb="FF52D252"/>
    <pageSetUpPr fitToPage="1"/>
  </sheetPr>
  <dimension ref="A1:AB19"/>
  <sheetViews>
    <sheetView workbookViewId="0"/>
  </sheetViews>
  <sheetFormatPr defaultColWidth="9.14453125" defaultRowHeight="15" x14ac:dyDescent="0.2"/>
  <cols>
    <col min="1" max="5" width="8.47265625" customWidth="1"/>
    <col min="6" max="6" width="11.703125" bestFit="1" customWidth="1"/>
    <col min="7" max="7" width="16.6796875" bestFit="1" customWidth="1"/>
    <col min="8" max="8" width="12.23828125" bestFit="1" customWidth="1"/>
    <col min="9" max="11" width="10.22265625" customWidth="1"/>
    <col min="12" max="12" width="9.01171875" customWidth="1"/>
    <col min="13" max="15" width="10.22265625" customWidth="1"/>
    <col min="16" max="16" width="9.01171875" customWidth="1"/>
    <col min="17" max="17" width="9.68359375" customWidth="1"/>
    <col min="18" max="20" width="10.22265625" customWidth="1"/>
    <col min="21" max="21" width="9.68359375" customWidth="1"/>
    <col min="22" max="24" width="10.22265625" customWidth="1"/>
    <col min="25" max="25" width="9.01171875" customWidth="1"/>
    <col min="26" max="28" width="10.22265625" customWidth="1"/>
  </cols>
  <sheetData>
    <row r="1" spans="1:28" ht="19.5" thickBot="1" x14ac:dyDescent="0.3">
      <c r="A1" s="7">
        <f>E4</f>
        <v>0</v>
      </c>
      <c r="B1" s="6"/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0.35499999999999998</v>
      </c>
      <c r="C3" s="12"/>
      <c r="D3" s="14"/>
      <c r="E3" s="12"/>
      <c r="F3" s="12"/>
      <c r="G3" s="12"/>
      <c r="H3" s="11">
        <f>'Rain Totals'!H8</f>
        <v>0.08</v>
      </c>
      <c r="I3" s="11">
        <f>'Rain Totals'!I8</f>
        <v>0</v>
      </c>
      <c r="J3" s="11">
        <f>'Rain Totals'!J8</f>
        <v>7.0000000000000007E-2</v>
      </c>
      <c r="K3" s="11">
        <f>'Rain Totals'!K8</f>
        <v>0.16999999999999998</v>
      </c>
      <c r="L3" s="11">
        <f>'Rain Totals'!L8</f>
        <v>3.5000000000000003E-2</v>
      </c>
      <c r="M3" s="11">
        <f>'Rain Totals'!M8</f>
        <v>0</v>
      </c>
      <c r="N3" s="11">
        <f>'Rain Totals'!N8</f>
        <v>0</v>
      </c>
      <c r="O3" s="11">
        <f>'Rain Totals'!O8</f>
        <v>0</v>
      </c>
      <c r="P3" s="11">
        <f>'Rain Totals'!P8</f>
        <v>0</v>
      </c>
      <c r="Q3" s="11">
        <f>'Rain Totals'!Q8</f>
        <v>0</v>
      </c>
      <c r="R3" s="11">
        <f>'Rain Totals'!R8</f>
        <v>0</v>
      </c>
      <c r="S3" s="11">
        <f>'Rain Totals'!S8</f>
        <v>0</v>
      </c>
      <c r="T3" s="11">
        <f>'Rain Totals'!T8</f>
        <v>0</v>
      </c>
      <c r="U3" s="11">
        <f>'Rain Totals'!U8</f>
        <v>0</v>
      </c>
      <c r="V3" s="11">
        <f>'Rain Totals'!V8</f>
        <v>0</v>
      </c>
      <c r="W3" s="11">
        <f>'Rain Totals'!W8</f>
        <v>0</v>
      </c>
      <c r="X3" s="11">
        <f>'Rain Totals'!X8</f>
        <v>0</v>
      </c>
      <c r="Y3" s="11">
        <f>'Rain Totals'!Y8</f>
        <v>0</v>
      </c>
      <c r="Z3" s="11">
        <f>'Rain Totals'!Z8</f>
        <v>0</v>
      </c>
      <c r="AA3" s="11">
        <f>'Rain Totals'!AA8</f>
        <v>0</v>
      </c>
      <c r="AB3" s="11">
        <f>'Rain Totals'!AB8</f>
        <v>0</v>
      </c>
    </row>
    <row r="4" spans="1:28" x14ac:dyDescent="0.2">
      <c r="A4" s="8" t="str">
        <f>Data!A847</f>
        <v>.ET 84</v>
      </c>
      <c r="B4" s="9">
        <f>IFERROR(VLOOKUP($A4,#REF!,34,FALSE),)</f>
        <v>0</v>
      </c>
      <c r="C4" s="9">
        <f>IFERROR(VLOOKUP($A4,#REF!,2,FALSE),)</f>
        <v>0</v>
      </c>
      <c r="D4" s="9">
        <f>IFERROR(VLOOKUP($A4,#REF!,3,FALSE),)</f>
        <v>0</v>
      </c>
      <c r="E4" s="9">
        <f>IFERROR(VLOOKUP($A4,#REF!,4,FALSE),)</f>
        <v>0</v>
      </c>
      <c r="F4" s="9">
        <f>IFERROR(VLOOKUP($A4,#REF!,6,FALSE),)</f>
        <v>0</v>
      </c>
      <c r="G4" s="9">
        <f>IFERROR(VLOOKUP($A4,#REF!,7,FALSE),)</f>
        <v>0</v>
      </c>
      <c r="H4" s="8">
        <f>IFERROR(VLOOKUP($A4,#REF!,8,FALSE),)</f>
        <v>0</v>
      </c>
      <c r="I4" s="8">
        <f>IFERROR(VLOOKUP($A4,#REF!,9,FALSE),)</f>
        <v>0</v>
      </c>
      <c r="J4" s="8">
        <f>IFERROR(VLOOKUP($A4,#REF!,10,FALSE),)</f>
        <v>0</v>
      </c>
      <c r="K4" s="8">
        <f>IFERROR(VLOOKUP($A4,#REF!,11,FALSE),)</f>
        <v>0</v>
      </c>
      <c r="L4" s="8">
        <f>IFERROR(VLOOKUP($A4,#REF!,12,FALSE),)</f>
        <v>0</v>
      </c>
      <c r="M4" s="8">
        <f>IFERROR(VLOOKUP($A4,#REF!,13,FALSE),)</f>
        <v>0</v>
      </c>
      <c r="N4" s="8">
        <f>IFERROR(VLOOKUP($A4,#REF!,14,FALSE),)</f>
        <v>0</v>
      </c>
      <c r="O4" s="8">
        <f>IFERROR(VLOOKUP($A4,#REF!,15,FALSE),)</f>
        <v>0</v>
      </c>
      <c r="P4" s="8">
        <f>IFERROR(VLOOKUP($A4,#REF!,16,FALSE),)</f>
        <v>0</v>
      </c>
      <c r="Q4" s="8">
        <f>IFERROR(VLOOKUP($A4,#REF!,17,FALSE),)</f>
        <v>0</v>
      </c>
      <c r="R4" s="8">
        <f>IFERROR(VLOOKUP($A4,#REF!,18,FALSE),)</f>
        <v>0</v>
      </c>
      <c r="S4" s="8">
        <f>IFERROR(VLOOKUP($A4,#REF!,19,FALSE),)</f>
        <v>0</v>
      </c>
      <c r="T4" s="8">
        <f>IFERROR(VLOOKUP($A4,#REF!,20,FALSE),)</f>
        <v>0</v>
      </c>
      <c r="U4" s="8">
        <f>IFERROR(VLOOKUP($A4,#REF!,21,FALSE),)</f>
        <v>0</v>
      </c>
      <c r="V4" s="8">
        <f>IFERROR(VLOOKUP($A4,#REF!,22,FALSE),)</f>
        <v>0</v>
      </c>
      <c r="W4" s="8">
        <f>IFERROR(VLOOKUP($A4,#REF!,23,FALSE),)</f>
        <v>0</v>
      </c>
      <c r="X4" s="8">
        <f>IFERROR(VLOOKUP($A4,#REF!,24,FALSE),)</f>
        <v>0</v>
      </c>
      <c r="Y4" s="8">
        <f>IFERROR(VLOOKUP($A4,#REF!,25,FALSE),)</f>
        <v>0</v>
      </c>
      <c r="Z4" s="8">
        <f>IFERROR(VLOOKUP($A4,#REF!,26,FALSE),)</f>
        <v>0</v>
      </c>
      <c r="AA4" s="8">
        <f>IFERROR(VLOOKUP($A4,#REF!,27,FALSE),)</f>
        <v>0</v>
      </c>
      <c r="AB4" s="8">
        <f>IFERROR(VLOOKUP($A4,#REF!,28,FALSE),)</f>
        <v>0</v>
      </c>
    </row>
    <row r="5" spans="1:28" x14ac:dyDescent="0.2">
      <c r="A5" s="8">
        <f>Data!A848</f>
        <v>0</v>
      </c>
      <c r="B5" s="9">
        <f>IFERROR(VLOOKUP($A5,#REF!,34,FALSE),)</f>
        <v>0</v>
      </c>
      <c r="C5" s="9">
        <f>IFERROR(VLOOKUP($A5,#REF!,2,FALSE),)</f>
        <v>0</v>
      </c>
      <c r="D5" s="9">
        <f>IFERROR(VLOOKUP($A5,#REF!,3,FALSE),)</f>
        <v>0</v>
      </c>
      <c r="E5" s="9">
        <f>IFERROR(VLOOKUP($A5,#REF!,4,FALSE),)</f>
        <v>0</v>
      </c>
      <c r="F5" s="9">
        <f>IFERROR(VLOOKUP($A5,#REF!,6,FALSE),)</f>
        <v>0</v>
      </c>
      <c r="G5" s="9">
        <f>IFERROR(VLOOKUP($A5,#REF!,7,FALSE),)</f>
        <v>0</v>
      </c>
      <c r="H5" s="8">
        <f>IFERROR(VLOOKUP($A5,#REF!,8,FALSE),)</f>
        <v>0</v>
      </c>
      <c r="I5" s="8">
        <f>IFERROR(VLOOKUP($A5,#REF!,9,FALSE),)</f>
        <v>0</v>
      </c>
      <c r="J5" s="8">
        <f>IFERROR(VLOOKUP($A5,#REF!,10,FALSE),)</f>
        <v>0</v>
      </c>
      <c r="K5" s="8">
        <f>IFERROR(VLOOKUP($A5,#REF!,11,FALSE),)</f>
        <v>0</v>
      </c>
      <c r="L5" s="8">
        <f>IFERROR(VLOOKUP($A5,#REF!,12,FALSE),)</f>
        <v>0</v>
      </c>
      <c r="M5" s="8">
        <f>IFERROR(VLOOKUP($A5,#REF!,13,FALSE),)</f>
        <v>0</v>
      </c>
      <c r="N5" s="8">
        <f>IFERROR(VLOOKUP($A5,#REF!,14,FALSE),)</f>
        <v>0</v>
      </c>
      <c r="O5" s="8">
        <f>IFERROR(VLOOKUP($A5,#REF!,15,FALSE),)</f>
        <v>0</v>
      </c>
      <c r="P5" s="8">
        <f>IFERROR(VLOOKUP($A5,#REF!,16,FALSE),)</f>
        <v>0</v>
      </c>
      <c r="Q5" s="8">
        <f>IFERROR(VLOOKUP($A5,#REF!,17,FALSE),)</f>
        <v>0</v>
      </c>
      <c r="R5" s="8">
        <f>IFERROR(VLOOKUP($A5,#REF!,18,FALSE),)</f>
        <v>0</v>
      </c>
      <c r="S5" s="8">
        <f>IFERROR(VLOOKUP($A5,#REF!,19,FALSE),)</f>
        <v>0</v>
      </c>
      <c r="T5" s="8">
        <f>IFERROR(VLOOKUP($A5,#REF!,20,FALSE),)</f>
        <v>0</v>
      </c>
      <c r="U5" s="8">
        <f>IFERROR(VLOOKUP($A5,#REF!,21,FALSE),)</f>
        <v>0</v>
      </c>
      <c r="V5" s="8">
        <f>IFERROR(VLOOKUP($A5,#REF!,22,FALSE),)</f>
        <v>0</v>
      </c>
      <c r="W5" s="8">
        <f>IFERROR(VLOOKUP($A5,#REF!,23,FALSE),)</f>
        <v>0</v>
      </c>
      <c r="X5" s="8">
        <f>IFERROR(VLOOKUP($A5,#REF!,24,FALSE),)</f>
        <v>0</v>
      </c>
      <c r="Y5" s="8">
        <f>IFERROR(VLOOKUP($A5,#REF!,25,FALSE),)</f>
        <v>0</v>
      </c>
      <c r="Z5" s="8">
        <f>IFERROR(VLOOKUP($A5,#REF!,26,FALSE),)</f>
        <v>0</v>
      </c>
      <c r="AA5" s="8">
        <f>IFERROR(VLOOKUP($A5,#REF!,27,FALSE),)</f>
        <v>0</v>
      </c>
      <c r="AB5" s="8">
        <f>IFERROR(VLOOKUP($A5,#REF!,28,FALSE),)</f>
        <v>0</v>
      </c>
    </row>
    <row r="6" spans="1:28" x14ac:dyDescent="0.2">
      <c r="A6" s="8">
        <f>Data!A849</f>
        <v>0</v>
      </c>
      <c r="B6" s="9">
        <f>IFERROR(VLOOKUP($A6,#REF!,34,FALSE),)</f>
        <v>0</v>
      </c>
      <c r="C6" s="9">
        <f>IFERROR(VLOOKUP($A6,#REF!,2,FALSE),)</f>
        <v>0</v>
      </c>
      <c r="D6" s="9">
        <f>IFERROR(VLOOKUP($A6,#REF!,3,FALSE),)</f>
        <v>0</v>
      </c>
      <c r="E6" s="9">
        <f>IFERROR(VLOOKUP($A6,#REF!,4,FALSE),)</f>
        <v>0</v>
      </c>
      <c r="F6" s="9">
        <f>IFERROR(VLOOKUP($A6,#REF!,6,FALSE),)</f>
        <v>0</v>
      </c>
      <c r="G6" s="9">
        <f>IFERROR(VLOOKUP($A6,#REF!,7,FALSE),)</f>
        <v>0</v>
      </c>
      <c r="H6" s="8">
        <f>IFERROR(VLOOKUP($A6,#REF!,8,FALSE),)</f>
        <v>0</v>
      </c>
      <c r="I6" s="8">
        <f>IFERROR(VLOOKUP($A6,#REF!,9,FALSE),)</f>
        <v>0</v>
      </c>
      <c r="J6" s="8">
        <f>IFERROR(VLOOKUP($A6,#REF!,10,FALSE),)</f>
        <v>0</v>
      </c>
      <c r="K6" s="8">
        <f>IFERROR(VLOOKUP($A6,#REF!,11,FALSE),)</f>
        <v>0</v>
      </c>
      <c r="L6" s="8">
        <f>IFERROR(VLOOKUP($A6,#REF!,12,FALSE),)</f>
        <v>0</v>
      </c>
      <c r="M6" s="8">
        <f>IFERROR(VLOOKUP($A6,#REF!,13,FALSE),)</f>
        <v>0</v>
      </c>
      <c r="N6" s="8">
        <f>IFERROR(VLOOKUP($A6,#REF!,14,FALSE),)</f>
        <v>0</v>
      </c>
      <c r="O6" s="8">
        <f>IFERROR(VLOOKUP($A6,#REF!,15,FALSE),)</f>
        <v>0</v>
      </c>
      <c r="P6" s="8">
        <f>IFERROR(VLOOKUP($A6,#REF!,16,FALSE),)</f>
        <v>0</v>
      </c>
      <c r="Q6" s="8">
        <f>IFERROR(VLOOKUP($A6,#REF!,17,FALSE),)</f>
        <v>0</v>
      </c>
      <c r="R6" s="8">
        <f>IFERROR(VLOOKUP($A6,#REF!,18,FALSE),)</f>
        <v>0</v>
      </c>
      <c r="S6" s="8">
        <f>IFERROR(VLOOKUP($A6,#REF!,19,FALSE),)</f>
        <v>0</v>
      </c>
      <c r="T6" s="8">
        <f>IFERROR(VLOOKUP($A6,#REF!,20,FALSE),)</f>
        <v>0</v>
      </c>
      <c r="U6" s="8">
        <f>IFERROR(VLOOKUP($A6,#REF!,21,FALSE),)</f>
        <v>0</v>
      </c>
      <c r="V6" s="8">
        <f>IFERROR(VLOOKUP($A6,#REF!,22,FALSE),)</f>
        <v>0</v>
      </c>
      <c r="W6" s="8">
        <f>IFERROR(VLOOKUP($A6,#REF!,23,FALSE),)</f>
        <v>0</v>
      </c>
      <c r="X6" s="8">
        <f>IFERROR(VLOOKUP($A6,#REF!,24,FALSE),)</f>
        <v>0</v>
      </c>
      <c r="Y6" s="8">
        <f>IFERROR(VLOOKUP($A6,#REF!,25,FALSE),)</f>
        <v>0</v>
      </c>
      <c r="Z6" s="8">
        <f>IFERROR(VLOOKUP($A6,#REF!,26,FALSE),)</f>
        <v>0</v>
      </c>
      <c r="AA6" s="8">
        <f>IFERROR(VLOOKUP($A6,#REF!,27,FALSE),)</f>
        <v>0</v>
      </c>
      <c r="AB6" s="8">
        <f>IFERROR(VLOOKUP($A6,#REF!,28,FALSE),)</f>
        <v>0</v>
      </c>
    </row>
    <row r="7" spans="1:28" x14ac:dyDescent="0.2">
      <c r="A7" s="8">
        <f>Data!A850</f>
        <v>0</v>
      </c>
      <c r="B7" s="9">
        <f>IFERROR(VLOOKUP($A7,#REF!,34,FALSE),)</f>
        <v>0</v>
      </c>
      <c r="C7" s="9">
        <f>IFERROR(VLOOKUP($A7,#REF!,2,FALSE),)</f>
        <v>0</v>
      </c>
      <c r="D7" s="9">
        <f>IFERROR(VLOOKUP($A7,#REF!,3,FALSE),)</f>
        <v>0</v>
      </c>
      <c r="E7" s="9">
        <f>IFERROR(VLOOKUP($A7,#REF!,4,FALSE),)</f>
        <v>0</v>
      </c>
      <c r="F7" s="9">
        <f>IFERROR(VLOOKUP($A7,#REF!,6,FALSE),)</f>
        <v>0</v>
      </c>
      <c r="G7" s="9">
        <f>IFERROR(VLOOKUP($A7,#REF!,7,FALSE),)</f>
        <v>0</v>
      </c>
      <c r="H7" s="8">
        <f>IFERROR(VLOOKUP($A7,#REF!,8,FALSE),)</f>
        <v>0</v>
      </c>
      <c r="I7" s="8">
        <f>IFERROR(VLOOKUP($A7,#REF!,9,FALSE),)</f>
        <v>0</v>
      </c>
      <c r="J7" s="8">
        <f>IFERROR(VLOOKUP($A7,#REF!,10,FALSE),)</f>
        <v>0</v>
      </c>
      <c r="K7" s="8">
        <f>IFERROR(VLOOKUP($A7,#REF!,11,FALSE),)</f>
        <v>0</v>
      </c>
      <c r="L7" s="8">
        <f>IFERROR(VLOOKUP($A7,#REF!,12,FALSE),)</f>
        <v>0</v>
      </c>
      <c r="M7" s="8">
        <f>IFERROR(VLOOKUP($A7,#REF!,13,FALSE),)</f>
        <v>0</v>
      </c>
      <c r="N7" s="8">
        <f>IFERROR(VLOOKUP($A7,#REF!,14,FALSE),)</f>
        <v>0</v>
      </c>
      <c r="O7" s="8">
        <f>IFERROR(VLOOKUP($A7,#REF!,15,FALSE),)</f>
        <v>0</v>
      </c>
      <c r="P7" s="8">
        <f>IFERROR(VLOOKUP($A7,#REF!,16,FALSE),)</f>
        <v>0</v>
      </c>
      <c r="Q7" s="8">
        <f>IFERROR(VLOOKUP($A7,#REF!,17,FALSE),)</f>
        <v>0</v>
      </c>
      <c r="R7" s="8">
        <f>IFERROR(VLOOKUP($A7,#REF!,18,FALSE),)</f>
        <v>0</v>
      </c>
      <c r="S7" s="8">
        <f>IFERROR(VLOOKUP($A7,#REF!,19,FALSE),)</f>
        <v>0</v>
      </c>
      <c r="T7" s="8">
        <f>IFERROR(VLOOKUP($A7,#REF!,20,FALSE),)</f>
        <v>0</v>
      </c>
      <c r="U7" s="8">
        <f>IFERROR(VLOOKUP($A7,#REF!,21,FALSE),)</f>
        <v>0</v>
      </c>
      <c r="V7" s="8">
        <f>IFERROR(VLOOKUP($A7,#REF!,22,FALSE),)</f>
        <v>0</v>
      </c>
      <c r="W7" s="8">
        <f>IFERROR(VLOOKUP($A7,#REF!,23,FALSE),)</f>
        <v>0</v>
      </c>
      <c r="X7" s="8">
        <f>IFERROR(VLOOKUP($A7,#REF!,24,FALSE),)</f>
        <v>0</v>
      </c>
      <c r="Y7" s="8">
        <f>IFERROR(VLOOKUP($A7,#REF!,25,FALSE),)</f>
        <v>0</v>
      </c>
      <c r="Z7" s="8">
        <f>IFERROR(VLOOKUP($A7,#REF!,26,FALSE),)</f>
        <v>0</v>
      </c>
      <c r="AA7" s="8">
        <f>IFERROR(VLOOKUP($A7,#REF!,27,FALSE),)</f>
        <v>0</v>
      </c>
      <c r="AB7" s="8">
        <f>IFERROR(VLOOKUP($A7,#REF!,28,FALSE),)</f>
        <v>0</v>
      </c>
    </row>
    <row r="8" spans="1:28" x14ac:dyDescent="0.2">
      <c r="A8" s="8">
        <f>Data!A851</f>
        <v>0</v>
      </c>
      <c r="B8" s="9">
        <f>IFERROR(VLOOKUP($A8,#REF!,34,FALSE),)</f>
        <v>0</v>
      </c>
      <c r="C8" s="9">
        <f>IFERROR(VLOOKUP($A8,#REF!,2,FALSE),)</f>
        <v>0</v>
      </c>
      <c r="D8" s="9">
        <f>IFERROR(VLOOKUP($A8,#REF!,3,FALSE),)</f>
        <v>0</v>
      </c>
      <c r="E8" s="9">
        <f>IFERROR(VLOOKUP($A8,#REF!,4,FALSE),)</f>
        <v>0</v>
      </c>
      <c r="F8" s="9">
        <f>IFERROR(VLOOKUP($A8,#REF!,6,FALSE),)</f>
        <v>0</v>
      </c>
      <c r="G8" s="9">
        <f>IFERROR(VLOOKUP($A8,#REF!,7,FALSE),)</f>
        <v>0</v>
      </c>
      <c r="H8" s="8">
        <f>IFERROR(VLOOKUP($A8,#REF!,8,FALSE),)</f>
        <v>0</v>
      </c>
      <c r="I8" s="8">
        <f>IFERROR(VLOOKUP($A8,#REF!,9,FALSE),)</f>
        <v>0</v>
      </c>
      <c r="J8" s="8">
        <f>IFERROR(VLOOKUP($A8,#REF!,10,FALSE),)</f>
        <v>0</v>
      </c>
      <c r="K8" s="8">
        <f>IFERROR(VLOOKUP($A8,#REF!,11,FALSE),)</f>
        <v>0</v>
      </c>
      <c r="L8" s="8">
        <f>IFERROR(VLOOKUP($A8,#REF!,12,FALSE),)</f>
        <v>0</v>
      </c>
      <c r="M8" s="8">
        <f>IFERROR(VLOOKUP($A8,#REF!,13,FALSE),)</f>
        <v>0</v>
      </c>
      <c r="N8" s="8">
        <f>IFERROR(VLOOKUP($A8,#REF!,14,FALSE),)</f>
        <v>0</v>
      </c>
      <c r="O8" s="8">
        <f>IFERROR(VLOOKUP($A8,#REF!,15,FALSE),)</f>
        <v>0</v>
      </c>
      <c r="P8" s="8">
        <f>IFERROR(VLOOKUP($A8,#REF!,16,FALSE),)</f>
        <v>0</v>
      </c>
      <c r="Q8" s="8">
        <f>IFERROR(VLOOKUP($A8,#REF!,17,FALSE),)</f>
        <v>0</v>
      </c>
      <c r="R8" s="8">
        <f>IFERROR(VLOOKUP($A8,#REF!,18,FALSE),)</f>
        <v>0</v>
      </c>
      <c r="S8" s="8">
        <f>IFERROR(VLOOKUP($A8,#REF!,19,FALSE),)</f>
        <v>0</v>
      </c>
      <c r="T8" s="8">
        <f>IFERROR(VLOOKUP($A8,#REF!,20,FALSE),)</f>
        <v>0</v>
      </c>
      <c r="U8" s="8">
        <f>IFERROR(VLOOKUP($A8,#REF!,21,FALSE),)</f>
        <v>0</v>
      </c>
      <c r="V8" s="8">
        <f>IFERROR(VLOOKUP($A8,#REF!,22,FALSE),)</f>
        <v>0</v>
      </c>
      <c r="W8" s="8">
        <f>IFERROR(VLOOKUP($A8,#REF!,23,FALSE),)</f>
        <v>0</v>
      </c>
      <c r="X8" s="8">
        <f>IFERROR(VLOOKUP($A8,#REF!,24,FALSE),)</f>
        <v>0</v>
      </c>
      <c r="Y8" s="8">
        <f>IFERROR(VLOOKUP($A8,#REF!,25,FALSE),)</f>
        <v>0</v>
      </c>
      <c r="Z8" s="8">
        <f>IFERROR(VLOOKUP($A8,#REF!,26,FALSE),)</f>
        <v>0</v>
      </c>
      <c r="AA8" s="8">
        <f>IFERROR(VLOOKUP($A8,#REF!,27,FALSE),)</f>
        <v>0</v>
      </c>
      <c r="AB8" s="8">
        <f>IFERROR(VLOOKUP($A8,#REF!,28,FALSE),)</f>
        <v>0</v>
      </c>
    </row>
    <row r="9" spans="1:28" x14ac:dyDescent="0.2">
      <c r="A9" s="8">
        <f>Data!A852</f>
        <v>0</v>
      </c>
      <c r="B9" s="9">
        <f>IFERROR(VLOOKUP($A9,#REF!,34,FALSE),)</f>
        <v>0</v>
      </c>
      <c r="C9" s="9">
        <f>IFERROR(VLOOKUP($A9,#REF!,2,FALSE),)</f>
        <v>0</v>
      </c>
      <c r="D9" s="9">
        <f>IFERROR(VLOOKUP($A9,#REF!,3,FALSE),)</f>
        <v>0</v>
      </c>
      <c r="E9" s="9">
        <f>IFERROR(VLOOKUP($A9,#REF!,4,FALSE),)</f>
        <v>0</v>
      </c>
      <c r="F9" s="9">
        <f>IFERROR(VLOOKUP($A9,#REF!,6,FALSE),)</f>
        <v>0</v>
      </c>
      <c r="G9" s="9">
        <f>IFERROR(VLOOKUP($A9,#REF!,7,FALSE),)</f>
        <v>0</v>
      </c>
      <c r="H9" s="8">
        <f>IFERROR(VLOOKUP($A9,#REF!,8,FALSE),)</f>
        <v>0</v>
      </c>
      <c r="I9" s="8">
        <f>IFERROR(VLOOKUP($A9,#REF!,9,FALSE),)</f>
        <v>0</v>
      </c>
      <c r="J9" s="8">
        <f>IFERROR(VLOOKUP($A9,#REF!,10,FALSE),)</f>
        <v>0</v>
      </c>
      <c r="K9" s="8">
        <f>IFERROR(VLOOKUP($A9,#REF!,11,FALSE),)</f>
        <v>0</v>
      </c>
      <c r="L9" s="8">
        <f>IFERROR(VLOOKUP($A9,#REF!,12,FALSE),)</f>
        <v>0</v>
      </c>
      <c r="M9" s="8">
        <f>IFERROR(VLOOKUP($A9,#REF!,13,FALSE),)</f>
        <v>0</v>
      </c>
      <c r="N9" s="8">
        <f>IFERROR(VLOOKUP($A9,#REF!,14,FALSE),)</f>
        <v>0</v>
      </c>
      <c r="O9" s="8">
        <f>IFERROR(VLOOKUP($A9,#REF!,15,FALSE),)</f>
        <v>0</v>
      </c>
      <c r="P9" s="8">
        <f>IFERROR(VLOOKUP($A9,#REF!,16,FALSE),)</f>
        <v>0</v>
      </c>
      <c r="Q9" s="8">
        <f>IFERROR(VLOOKUP($A9,#REF!,17,FALSE),)</f>
        <v>0</v>
      </c>
      <c r="R9" s="8">
        <f>IFERROR(VLOOKUP($A9,#REF!,18,FALSE),)</f>
        <v>0</v>
      </c>
      <c r="S9" s="8">
        <f>IFERROR(VLOOKUP($A9,#REF!,19,FALSE),)</f>
        <v>0</v>
      </c>
      <c r="T9" s="8">
        <f>IFERROR(VLOOKUP($A9,#REF!,20,FALSE),)</f>
        <v>0</v>
      </c>
      <c r="U9" s="8">
        <f>IFERROR(VLOOKUP($A9,#REF!,21,FALSE),)</f>
        <v>0</v>
      </c>
      <c r="V9" s="8">
        <f>IFERROR(VLOOKUP($A9,#REF!,22,FALSE),)</f>
        <v>0</v>
      </c>
      <c r="W9" s="8">
        <f>IFERROR(VLOOKUP($A9,#REF!,23,FALSE),)</f>
        <v>0</v>
      </c>
      <c r="X9" s="8">
        <f>IFERROR(VLOOKUP($A9,#REF!,24,FALSE),)</f>
        <v>0</v>
      </c>
      <c r="Y9" s="8">
        <f>IFERROR(VLOOKUP($A9,#REF!,25,FALSE),)</f>
        <v>0</v>
      </c>
      <c r="Z9" s="8">
        <f>IFERROR(VLOOKUP($A9,#REF!,26,FALSE),)</f>
        <v>0</v>
      </c>
      <c r="AA9" s="8">
        <f>IFERROR(VLOOKUP($A9,#REF!,27,FALSE),)</f>
        <v>0</v>
      </c>
      <c r="AB9" s="8">
        <f>IFERROR(VLOOKUP($A9,#REF!,28,FALSE),)</f>
        <v>0</v>
      </c>
    </row>
    <row r="10" spans="1:28" x14ac:dyDescent="0.2">
      <c r="A10" s="8">
        <f>Data!A853</f>
        <v>0</v>
      </c>
      <c r="B10" s="9">
        <f>IFERROR(VLOOKUP($A10,#REF!,34,FALSE),)</f>
        <v>0</v>
      </c>
      <c r="C10" s="9">
        <f>IFERROR(VLOOKUP($A10,#REF!,2,FALSE),)</f>
        <v>0</v>
      </c>
      <c r="D10" s="9">
        <f>IFERROR(VLOOKUP($A10,#REF!,3,FALSE),)</f>
        <v>0</v>
      </c>
      <c r="E10" s="9">
        <f>IFERROR(VLOOKUP($A10,#REF!,4,FALSE),)</f>
        <v>0</v>
      </c>
      <c r="F10" s="9">
        <f>IFERROR(VLOOKUP($A10,#REF!,6,FALSE),)</f>
        <v>0</v>
      </c>
      <c r="G10" s="9">
        <f>IFERROR(VLOOKUP($A10,#REF!,7,FALSE),)</f>
        <v>0</v>
      </c>
      <c r="H10" s="8">
        <f>IFERROR(VLOOKUP($A10,#REF!,8,FALSE),)</f>
        <v>0</v>
      </c>
      <c r="I10" s="8">
        <f>IFERROR(VLOOKUP($A10,#REF!,9,FALSE),)</f>
        <v>0</v>
      </c>
      <c r="J10" s="8">
        <f>IFERROR(VLOOKUP($A10,#REF!,10,FALSE),)</f>
        <v>0</v>
      </c>
      <c r="K10" s="8">
        <f>IFERROR(VLOOKUP($A10,#REF!,11,FALSE),)</f>
        <v>0</v>
      </c>
      <c r="L10" s="8">
        <f>IFERROR(VLOOKUP($A10,#REF!,12,FALSE),)</f>
        <v>0</v>
      </c>
      <c r="M10" s="8">
        <f>IFERROR(VLOOKUP($A10,#REF!,13,FALSE),)</f>
        <v>0</v>
      </c>
      <c r="N10" s="8">
        <f>IFERROR(VLOOKUP($A10,#REF!,14,FALSE),)</f>
        <v>0</v>
      </c>
      <c r="O10" s="8">
        <f>IFERROR(VLOOKUP($A10,#REF!,15,FALSE),)</f>
        <v>0</v>
      </c>
      <c r="P10" s="8">
        <f>IFERROR(VLOOKUP($A10,#REF!,16,FALSE),)</f>
        <v>0</v>
      </c>
      <c r="Q10" s="8">
        <f>IFERROR(VLOOKUP($A10,#REF!,17,FALSE),)</f>
        <v>0</v>
      </c>
      <c r="R10" s="8">
        <f>IFERROR(VLOOKUP($A10,#REF!,18,FALSE),)</f>
        <v>0</v>
      </c>
      <c r="S10" s="8">
        <f>IFERROR(VLOOKUP($A10,#REF!,19,FALSE),)</f>
        <v>0</v>
      </c>
      <c r="T10" s="8">
        <f>IFERROR(VLOOKUP($A10,#REF!,20,FALSE),)</f>
        <v>0</v>
      </c>
      <c r="U10" s="8">
        <f>IFERROR(VLOOKUP($A10,#REF!,21,FALSE),)</f>
        <v>0</v>
      </c>
      <c r="V10" s="8">
        <f>IFERROR(VLOOKUP($A10,#REF!,22,FALSE),)</f>
        <v>0</v>
      </c>
      <c r="W10" s="8">
        <f>IFERROR(VLOOKUP($A10,#REF!,23,FALSE),)</f>
        <v>0</v>
      </c>
      <c r="X10" s="8">
        <f>IFERROR(VLOOKUP($A10,#REF!,24,FALSE),)</f>
        <v>0</v>
      </c>
      <c r="Y10" s="8">
        <f>IFERROR(VLOOKUP($A10,#REF!,25,FALSE),)</f>
        <v>0</v>
      </c>
      <c r="Z10" s="8">
        <f>IFERROR(VLOOKUP($A10,#REF!,26,FALSE),)</f>
        <v>0</v>
      </c>
      <c r="AA10" s="8">
        <f>IFERROR(VLOOKUP($A10,#REF!,27,FALSE),)</f>
        <v>0</v>
      </c>
      <c r="AB10" s="8">
        <f>IFERROR(VLOOKUP($A10,#REF!,28,FALSE),)</f>
        <v>0</v>
      </c>
    </row>
    <row r="11" spans="1:28" x14ac:dyDescent="0.2">
      <c r="A11" s="8">
        <f>Data!A854</f>
        <v>0</v>
      </c>
      <c r="B11" s="9">
        <f>IFERROR(VLOOKUP($A11,#REF!,34,FALSE),)</f>
        <v>0</v>
      </c>
      <c r="C11" s="9">
        <f>IFERROR(VLOOKUP($A11,#REF!,2,FALSE),)</f>
        <v>0</v>
      </c>
      <c r="D11" s="9">
        <f>IFERROR(VLOOKUP($A11,#REF!,3,FALSE),)</f>
        <v>0</v>
      </c>
      <c r="E11" s="9">
        <f>IFERROR(VLOOKUP($A11,#REF!,4,FALSE),)</f>
        <v>0</v>
      </c>
      <c r="F11" s="9">
        <f>IFERROR(VLOOKUP($A11,#REF!,6,FALSE),)</f>
        <v>0</v>
      </c>
      <c r="G11" s="9">
        <f>IFERROR(VLOOKUP($A11,#REF!,7,FALSE),)</f>
        <v>0</v>
      </c>
      <c r="H11" s="8">
        <f>IFERROR(VLOOKUP($A11,#REF!,8,FALSE),)</f>
        <v>0</v>
      </c>
      <c r="I11" s="8">
        <f>IFERROR(VLOOKUP($A11,#REF!,9,FALSE),)</f>
        <v>0</v>
      </c>
      <c r="J11" s="8">
        <f>IFERROR(VLOOKUP($A11,#REF!,10,FALSE),)</f>
        <v>0</v>
      </c>
      <c r="K11" s="8">
        <f>IFERROR(VLOOKUP($A11,#REF!,11,FALSE),)</f>
        <v>0</v>
      </c>
      <c r="L11" s="8">
        <f>IFERROR(VLOOKUP($A11,#REF!,12,FALSE),)</f>
        <v>0</v>
      </c>
      <c r="M11" s="8">
        <f>IFERROR(VLOOKUP($A11,#REF!,13,FALSE),)</f>
        <v>0</v>
      </c>
      <c r="N11" s="8">
        <f>IFERROR(VLOOKUP($A11,#REF!,14,FALSE),)</f>
        <v>0</v>
      </c>
      <c r="O11" s="8">
        <f>IFERROR(VLOOKUP($A11,#REF!,15,FALSE),)</f>
        <v>0</v>
      </c>
      <c r="P11" s="8">
        <f>IFERROR(VLOOKUP($A11,#REF!,16,FALSE),)</f>
        <v>0</v>
      </c>
      <c r="Q11" s="8">
        <f>IFERROR(VLOOKUP($A11,#REF!,17,FALSE),)</f>
        <v>0</v>
      </c>
      <c r="R11" s="8">
        <f>IFERROR(VLOOKUP($A11,#REF!,18,FALSE),)</f>
        <v>0</v>
      </c>
      <c r="S11" s="8">
        <f>IFERROR(VLOOKUP($A11,#REF!,19,FALSE),)</f>
        <v>0</v>
      </c>
      <c r="T11" s="8">
        <f>IFERROR(VLOOKUP($A11,#REF!,20,FALSE),)</f>
        <v>0</v>
      </c>
      <c r="U11" s="8">
        <f>IFERROR(VLOOKUP($A11,#REF!,21,FALSE),)</f>
        <v>0</v>
      </c>
      <c r="V11" s="8">
        <f>IFERROR(VLOOKUP($A11,#REF!,22,FALSE),)</f>
        <v>0</v>
      </c>
      <c r="W11" s="8">
        <f>IFERROR(VLOOKUP($A11,#REF!,23,FALSE),)</f>
        <v>0</v>
      </c>
      <c r="X11" s="8">
        <f>IFERROR(VLOOKUP($A11,#REF!,24,FALSE),)</f>
        <v>0</v>
      </c>
      <c r="Y11" s="8">
        <f>IFERROR(VLOOKUP($A11,#REF!,25,FALSE),)</f>
        <v>0</v>
      </c>
      <c r="Z11" s="8">
        <f>IFERROR(VLOOKUP($A11,#REF!,26,FALSE),)</f>
        <v>0</v>
      </c>
      <c r="AA11" s="8">
        <f>IFERROR(VLOOKUP($A11,#REF!,27,FALSE),)</f>
        <v>0</v>
      </c>
      <c r="AB11" s="8">
        <f>IFERROR(VLOOKUP($A11,#REF!,28,FALSE),)</f>
        <v>0</v>
      </c>
    </row>
    <row r="12" spans="1:28" x14ac:dyDescent="0.2">
      <c r="A12" s="8">
        <f>Data!A855</f>
        <v>0</v>
      </c>
      <c r="B12" s="9">
        <f>IFERROR(VLOOKUP($A12,#REF!,34,FALSE),)</f>
        <v>0</v>
      </c>
      <c r="C12" s="9">
        <f>IFERROR(VLOOKUP($A12,#REF!,2,FALSE),)</f>
        <v>0</v>
      </c>
      <c r="D12" s="9">
        <f>IFERROR(VLOOKUP($A12,#REF!,3,FALSE),)</f>
        <v>0</v>
      </c>
      <c r="E12" s="9">
        <f>IFERROR(VLOOKUP($A12,#REF!,4,FALSE),)</f>
        <v>0</v>
      </c>
      <c r="F12" s="9">
        <f>IFERROR(VLOOKUP($A12,#REF!,6,FALSE),)</f>
        <v>0</v>
      </c>
      <c r="G12" s="9">
        <f>IFERROR(VLOOKUP($A12,#REF!,7,FALSE),)</f>
        <v>0</v>
      </c>
      <c r="H12" s="8">
        <f>IFERROR(VLOOKUP($A12,#REF!,8,FALSE),)</f>
        <v>0</v>
      </c>
      <c r="I12" s="8">
        <f>IFERROR(VLOOKUP($A12,#REF!,9,FALSE),)</f>
        <v>0</v>
      </c>
      <c r="J12" s="8">
        <f>IFERROR(VLOOKUP($A12,#REF!,10,FALSE),)</f>
        <v>0</v>
      </c>
      <c r="K12" s="8">
        <f>IFERROR(VLOOKUP($A12,#REF!,11,FALSE),)</f>
        <v>0</v>
      </c>
      <c r="L12" s="8">
        <f>IFERROR(VLOOKUP($A12,#REF!,12,FALSE),)</f>
        <v>0</v>
      </c>
      <c r="M12" s="8">
        <f>IFERROR(VLOOKUP($A12,#REF!,13,FALSE),)</f>
        <v>0</v>
      </c>
      <c r="N12" s="8">
        <f>IFERROR(VLOOKUP($A12,#REF!,14,FALSE),)</f>
        <v>0</v>
      </c>
      <c r="O12" s="8">
        <f>IFERROR(VLOOKUP($A12,#REF!,15,FALSE),)</f>
        <v>0</v>
      </c>
      <c r="P12" s="8">
        <f>IFERROR(VLOOKUP($A12,#REF!,16,FALSE),)</f>
        <v>0</v>
      </c>
      <c r="Q12" s="8">
        <f>IFERROR(VLOOKUP($A12,#REF!,17,FALSE),)</f>
        <v>0</v>
      </c>
      <c r="R12" s="8">
        <f>IFERROR(VLOOKUP($A12,#REF!,18,FALSE),)</f>
        <v>0</v>
      </c>
      <c r="S12" s="8">
        <f>IFERROR(VLOOKUP($A12,#REF!,19,FALSE),)</f>
        <v>0</v>
      </c>
      <c r="T12" s="8">
        <f>IFERROR(VLOOKUP($A12,#REF!,20,FALSE),)</f>
        <v>0</v>
      </c>
      <c r="U12" s="8">
        <f>IFERROR(VLOOKUP($A12,#REF!,21,FALSE),)</f>
        <v>0</v>
      </c>
      <c r="V12" s="8">
        <f>IFERROR(VLOOKUP($A12,#REF!,22,FALSE),)</f>
        <v>0</v>
      </c>
      <c r="W12" s="8">
        <f>IFERROR(VLOOKUP($A12,#REF!,23,FALSE),)</f>
        <v>0</v>
      </c>
      <c r="X12" s="8">
        <f>IFERROR(VLOOKUP($A12,#REF!,24,FALSE),)</f>
        <v>0</v>
      </c>
      <c r="Y12" s="8">
        <f>IFERROR(VLOOKUP($A12,#REF!,25,FALSE),)</f>
        <v>0</v>
      </c>
      <c r="Z12" s="8">
        <f>IFERROR(VLOOKUP($A12,#REF!,26,FALSE),)</f>
        <v>0</v>
      </c>
      <c r="AA12" s="8">
        <f>IFERROR(VLOOKUP($A12,#REF!,27,FALSE),)</f>
        <v>0</v>
      </c>
      <c r="AB12" s="8">
        <f>IFERROR(VLOOKUP($A12,#REF!,28,FALSE),)</f>
        <v>0</v>
      </c>
    </row>
    <row r="13" spans="1:28" x14ac:dyDescent="0.2">
      <c r="A13" s="8">
        <f>Data!A856</f>
        <v>0</v>
      </c>
      <c r="B13" s="9">
        <f>IFERROR(VLOOKUP($A13,#REF!,34,FALSE),)</f>
        <v>0</v>
      </c>
      <c r="C13" s="9">
        <f>IFERROR(VLOOKUP($A13,#REF!,2,FALSE),)</f>
        <v>0</v>
      </c>
      <c r="D13" s="9">
        <f>IFERROR(VLOOKUP($A13,#REF!,3,FALSE),)</f>
        <v>0</v>
      </c>
      <c r="E13" s="9">
        <f>IFERROR(VLOOKUP($A13,#REF!,4,FALSE),)</f>
        <v>0</v>
      </c>
      <c r="F13" s="9">
        <f>IFERROR(VLOOKUP($A13,#REF!,6,FALSE),)</f>
        <v>0</v>
      </c>
      <c r="G13" s="9">
        <f>IFERROR(VLOOKUP($A13,#REF!,7,FALSE),)</f>
        <v>0</v>
      </c>
      <c r="H13" s="8">
        <f>IFERROR(VLOOKUP($A13,#REF!,8,FALSE),)</f>
        <v>0</v>
      </c>
      <c r="I13" s="8">
        <f>IFERROR(VLOOKUP($A13,#REF!,9,FALSE),)</f>
        <v>0</v>
      </c>
      <c r="J13" s="8">
        <f>IFERROR(VLOOKUP($A13,#REF!,10,FALSE),)</f>
        <v>0</v>
      </c>
      <c r="K13" s="8">
        <f>IFERROR(VLOOKUP($A13,#REF!,11,FALSE),)</f>
        <v>0</v>
      </c>
      <c r="L13" s="8">
        <f>IFERROR(VLOOKUP($A13,#REF!,12,FALSE),)</f>
        <v>0</v>
      </c>
      <c r="M13" s="8">
        <f>IFERROR(VLOOKUP($A13,#REF!,13,FALSE),)</f>
        <v>0</v>
      </c>
      <c r="N13" s="8">
        <f>IFERROR(VLOOKUP($A13,#REF!,14,FALSE),)</f>
        <v>0</v>
      </c>
      <c r="O13" s="8">
        <f>IFERROR(VLOOKUP($A13,#REF!,15,FALSE),)</f>
        <v>0</v>
      </c>
      <c r="P13" s="8">
        <f>IFERROR(VLOOKUP($A13,#REF!,16,FALSE),)</f>
        <v>0</v>
      </c>
      <c r="Q13" s="8">
        <f>IFERROR(VLOOKUP($A13,#REF!,17,FALSE),)</f>
        <v>0</v>
      </c>
      <c r="R13" s="8">
        <f>IFERROR(VLOOKUP($A13,#REF!,18,FALSE),)</f>
        <v>0</v>
      </c>
      <c r="S13" s="8">
        <f>IFERROR(VLOOKUP($A13,#REF!,19,FALSE),)</f>
        <v>0</v>
      </c>
      <c r="T13" s="8">
        <f>IFERROR(VLOOKUP($A13,#REF!,20,FALSE),)</f>
        <v>0</v>
      </c>
      <c r="U13" s="8">
        <f>IFERROR(VLOOKUP($A13,#REF!,21,FALSE),)</f>
        <v>0</v>
      </c>
      <c r="V13" s="8">
        <f>IFERROR(VLOOKUP($A13,#REF!,22,FALSE),)</f>
        <v>0</v>
      </c>
      <c r="W13" s="8">
        <f>IFERROR(VLOOKUP($A13,#REF!,23,FALSE),)</f>
        <v>0</v>
      </c>
      <c r="X13" s="8">
        <f>IFERROR(VLOOKUP($A13,#REF!,24,FALSE),)</f>
        <v>0</v>
      </c>
      <c r="Y13" s="8">
        <f>IFERROR(VLOOKUP($A13,#REF!,25,FALSE),)</f>
        <v>0</v>
      </c>
      <c r="Z13" s="8">
        <f>IFERROR(VLOOKUP($A13,#REF!,26,FALSE),)</f>
        <v>0</v>
      </c>
      <c r="AA13" s="8">
        <f>IFERROR(VLOOKUP($A13,#REF!,27,FALSE),)</f>
        <v>0</v>
      </c>
      <c r="AB13" s="8">
        <f>IFERROR(VLOOKUP($A13,#REF!,28,FALSE),)</f>
        <v>0</v>
      </c>
    </row>
    <row r="14" spans="1:28" x14ac:dyDescent="0.2">
      <c r="A14" s="10"/>
    </row>
    <row r="17" spans="21:21" x14ac:dyDescent="0.2">
      <c r="U17" s="1"/>
    </row>
    <row r="18" spans="21:21" x14ac:dyDescent="0.2">
      <c r="U18" s="23"/>
    </row>
    <row r="19" spans="21:21" x14ac:dyDescent="0.2">
      <c r="U19" s="23"/>
    </row>
  </sheetData>
  <pageMargins left="0.7" right="0.7" top="0.75" bottom="0.75" header="0.3" footer="0.3"/>
  <pageSetup scale="87" orientation="landscape" r:id="rId1"/>
  <drawing r:id="rId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68039-E00F-4E77-A013-CD7EC7E248D4}">
  <sheetPr>
    <tabColor rgb="FF52D252"/>
    <pageSetUpPr fitToPage="1"/>
  </sheetPr>
  <dimension ref="A1:AB19"/>
  <sheetViews>
    <sheetView workbookViewId="0"/>
  </sheetViews>
  <sheetFormatPr defaultColWidth="9.14453125" defaultRowHeight="15" x14ac:dyDescent="0.2"/>
  <cols>
    <col min="1" max="5" width="8.47265625" customWidth="1"/>
    <col min="6" max="6" width="11.703125" bestFit="1" customWidth="1"/>
    <col min="7" max="7" width="16.6796875" bestFit="1" customWidth="1"/>
    <col min="8" max="8" width="12.23828125" bestFit="1" customWidth="1"/>
    <col min="9" max="11" width="10.22265625" customWidth="1"/>
    <col min="12" max="12" width="9.01171875" customWidth="1"/>
    <col min="13" max="15" width="10.22265625" customWidth="1"/>
    <col min="16" max="16" width="9.01171875" customWidth="1"/>
    <col min="17" max="17" width="9.68359375" customWidth="1"/>
    <col min="18" max="20" width="10.22265625" customWidth="1"/>
    <col min="21" max="21" width="9.68359375" customWidth="1"/>
    <col min="22" max="24" width="10.22265625" customWidth="1"/>
    <col min="25" max="25" width="9.01171875" customWidth="1"/>
    <col min="26" max="28" width="10.22265625" customWidth="1"/>
  </cols>
  <sheetData>
    <row r="1" spans="1:28" ht="19.5" thickBot="1" x14ac:dyDescent="0.3">
      <c r="A1" s="7">
        <f>E4</f>
        <v>0</v>
      </c>
      <c r="B1" s="6"/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0.35499999999999998</v>
      </c>
      <c r="C3" s="12"/>
      <c r="D3" s="14"/>
      <c r="E3" s="12"/>
      <c r="F3" s="12"/>
      <c r="G3" s="12"/>
      <c r="H3" s="11">
        <f>'Rain Totals'!H8</f>
        <v>0.08</v>
      </c>
      <c r="I3" s="11">
        <f>'Rain Totals'!I8</f>
        <v>0</v>
      </c>
      <c r="J3" s="11">
        <f>'Rain Totals'!J8</f>
        <v>7.0000000000000007E-2</v>
      </c>
      <c r="K3" s="11">
        <f>'Rain Totals'!K8</f>
        <v>0.16999999999999998</v>
      </c>
      <c r="L3" s="11">
        <f>'Rain Totals'!L8</f>
        <v>3.5000000000000003E-2</v>
      </c>
      <c r="M3" s="11">
        <f>'Rain Totals'!M8</f>
        <v>0</v>
      </c>
      <c r="N3" s="11">
        <f>'Rain Totals'!N8</f>
        <v>0</v>
      </c>
      <c r="O3" s="11">
        <f>'Rain Totals'!O8</f>
        <v>0</v>
      </c>
      <c r="P3" s="11">
        <f>'Rain Totals'!P8</f>
        <v>0</v>
      </c>
      <c r="Q3" s="11">
        <f>'Rain Totals'!Q8</f>
        <v>0</v>
      </c>
      <c r="R3" s="11">
        <f>'Rain Totals'!R8</f>
        <v>0</v>
      </c>
      <c r="S3" s="11">
        <f>'Rain Totals'!S8</f>
        <v>0</v>
      </c>
      <c r="T3" s="11">
        <f>'Rain Totals'!T8</f>
        <v>0</v>
      </c>
      <c r="U3" s="11">
        <f>'Rain Totals'!U8</f>
        <v>0</v>
      </c>
      <c r="V3" s="11">
        <f>'Rain Totals'!V8</f>
        <v>0</v>
      </c>
      <c r="W3" s="11">
        <f>'Rain Totals'!W8</f>
        <v>0</v>
      </c>
      <c r="X3" s="11">
        <f>'Rain Totals'!X8</f>
        <v>0</v>
      </c>
      <c r="Y3" s="11">
        <f>'Rain Totals'!Y8</f>
        <v>0</v>
      </c>
      <c r="Z3" s="11">
        <f>'Rain Totals'!Z8</f>
        <v>0</v>
      </c>
      <c r="AA3" s="11">
        <f>'Rain Totals'!AA8</f>
        <v>0</v>
      </c>
      <c r="AB3" s="11">
        <f>'Rain Totals'!AB8</f>
        <v>0</v>
      </c>
    </row>
    <row r="4" spans="1:28" x14ac:dyDescent="0.2">
      <c r="A4" s="8" t="str">
        <f>Data!A857</f>
        <v>.ET 85</v>
      </c>
      <c r="B4" s="9">
        <f>IFERROR(VLOOKUP($A4,#REF!,34,FALSE),)</f>
        <v>0</v>
      </c>
      <c r="C4" s="9">
        <f>IFERROR(VLOOKUP($A4,#REF!,2,FALSE),)</f>
        <v>0</v>
      </c>
      <c r="D4" s="9">
        <f>IFERROR(VLOOKUP($A4,#REF!,3,FALSE),)</f>
        <v>0</v>
      </c>
      <c r="E4" s="9">
        <f>IFERROR(VLOOKUP($A4,#REF!,4,FALSE),)</f>
        <v>0</v>
      </c>
      <c r="F4" s="9">
        <f>IFERROR(VLOOKUP($A4,#REF!,6,FALSE),)</f>
        <v>0</v>
      </c>
      <c r="G4" s="9">
        <f>IFERROR(VLOOKUP($A4,#REF!,7,FALSE),)</f>
        <v>0</v>
      </c>
      <c r="H4" s="8">
        <f>IFERROR(VLOOKUP($A4,#REF!,8,FALSE),)</f>
        <v>0</v>
      </c>
      <c r="I4" s="8">
        <f>IFERROR(VLOOKUP($A4,#REF!,9,FALSE),)</f>
        <v>0</v>
      </c>
      <c r="J4" s="8">
        <f>IFERROR(VLOOKUP($A4,#REF!,10,FALSE),)</f>
        <v>0</v>
      </c>
      <c r="K4" s="8">
        <f>IFERROR(VLOOKUP($A4,#REF!,11,FALSE),)</f>
        <v>0</v>
      </c>
      <c r="L4" s="8">
        <f>IFERROR(VLOOKUP($A4,#REF!,12,FALSE),)</f>
        <v>0</v>
      </c>
      <c r="M4" s="8">
        <f>IFERROR(VLOOKUP($A4,#REF!,13,FALSE),)</f>
        <v>0</v>
      </c>
      <c r="N4" s="8">
        <f>IFERROR(VLOOKUP($A4,#REF!,14,FALSE),)</f>
        <v>0</v>
      </c>
      <c r="O4" s="8">
        <f>IFERROR(VLOOKUP($A4,#REF!,15,FALSE),)</f>
        <v>0</v>
      </c>
      <c r="P4" s="8">
        <f>IFERROR(VLOOKUP($A4,#REF!,16,FALSE),)</f>
        <v>0</v>
      </c>
      <c r="Q4" s="8">
        <f>IFERROR(VLOOKUP($A4,#REF!,17,FALSE),)</f>
        <v>0</v>
      </c>
      <c r="R4" s="8">
        <f>IFERROR(VLOOKUP($A4,#REF!,18,FALSE),)</f>
        <v>0</v>
      </c>
      <c r="S4" s="8">
        <f>IFERROR(VLOOKUP($A4,#REF!,19,FALSE),)</f>
        <v>0</v>
      </c>
      <c r="T4" s="8">
        <f>IFERROR(VLOOKUP($A4,#REF!,20,FALSE),)</f>
        <v>0</v>
      </c>
      <c r="U4" s="8">
        <f>IFERROR(VLOOKUP($A4,#REF!,21,FALSE),)</f>
        <v>0</v>
      </c>
      <c r="V4" s="8">
        <f>IFERROR(VLOOKUP($A4,#REF!,22,FALSE),)</f>
        <v>0</v>
      </c>
      <c r="W4" s="8">
        <f>IFERROR(VLOOKUP($A4,#REF!,23,FALSE),)</f>
        <v>0</v>
      </c>
      <c r="X4" s="8">
        <f>IFERROR(VLOOKUP($A4,#REF!,24,FALSE),)</f>
        <v>0</v>
      </c>
      <c r="Y4" s="8">
        <f>IFERROR(VLOOKUP($A4,#REF!,25,FALSE),)</f>
        <v>0</v>
      </c>
      <c r="Z4" s="8">
        <f>IFERROR(VLOOKUP($A4,#REF!,26,FALSE),)</f>
        <v>0</v>
      </c>
      <c r="AA4" s="8">
        <f>IFERROR(VLOOKUP($A4,#REF!,27,FALSE),)</f>
        <v>0</v>
      </c>
      <c r="AB4" s="8">
        <f>IFERROR(VLOOKUP($A4,#REF!,28,FALSE),)</f>
        <v>0</v>
      </c>
    </row>
    <row r="5" spans="1:28" x14ac:dyDescent="0.2">
      <c r="A5" s="8">
        <f>Data!A858</f>
        <v>0</v>
      </c>
      <c r="B5" s="9">
        <f>IFERROR(VLOOKUP($A5,#REF!,34,FALSE),)</f>
        <v>0</v>
      </c>
      <c r="C5" s="9">
        <f>IFERROR(VLOOKUP($A5,#REF!,2,FALSE),)</f>
        <v>0</v>
      </c>
      <c r="D5" s="9">
        <f>IFERROR(VLOOKUP($A5,#REF!,3,FALSE),)</f>
        <v>0</v>
      </c>
      <c r="E5" s="9">
        <f>IFERROR(VLOOKUP($A5,#REF!,4,FALSE),)</f>
        <v>0</v>
      </c>
      <c r="F5" s="9">
        <f>IFERROR(VLOOKUP($A5,#REF!,6,FALSE),)</f>
        <v>0</v>
      </c>
      <c r="G5" s="9">
        <f>IFERROR(VLOOKUP($A5,#REF!,7,FALSE),)</f>
        <v>0</v>
      </c>
      <c r="H5" s="8">
        <f>IFERROR(VLOOKUP($A5,#REF!,8,FALSE),)</f>
        <v>0</v>
      </c>
      <c r="I5" s="8">
        <f>IFERROR(VLOOKUP($A5,#REF!,9,FALSE),)</f>
        <v>0</v>
      </c>
      <c r="J5" s="8">
        <f>IFERROR(VLOOKUP($A5,#REF!,10,FALSE),)</f>
        <v>0</v>
      </c>
      <c r="K5" s="8">
        <f>IFERROR(VLOOKUP($A5,#REF!,11,FALSE),)</f>
        <v>0</v>
      </c>
      <c r="L5" s="8">
        <f>IFERROR(VLOOKUP($A5,#REF!,12,FALSE),)</f>
        <v>0</v>
      </c>
      <c r="M5" s="8">
        <f>IFERROR(VLOOKUP($A5,#REF!,13,FALSE),)</f>
        <v>0</v>
      </c>
      <c r="N5" s="8">
        <f>IFERROR(VLOOKUP($A5,#REF!,14,FALSE),)</f>
        <v>0</v>
      </c>
      <c r="O5" s="8">
        <f>IFERROR(VLOOKUP($A5,#REF!,15,FALSE),)</f>
        <v>0</v>
      </c>
      <c r="P5" s="8">
        <f>IFERROR(VLOOKUP($A5,#REF!,16,FALSE),)</f>
        <v>0</v>
      </c>
      <c r="Q5" s="8">
        <f>IFERROR(VLOOKUP($A5,#REF!,17,FALSE),)</f>
        <v>0</v>
      </c>
      <c r="R5" s="8">
        <f>IFERROR(VLOOKUP($A5,#REF!,18,FALSE),)</f>
        <v>0</v>
      </c>
      <c r="S5" s="8">
        <f>IFERROR(VLOOKUP($A5,#REF!,19,FALSE),)</f>
        <v>0</v>
      </c>
      <c r="T5" s="8">
        <f>IFERROR(VLOOKUP($A5,#REF!,20,FALSE),)</f>
        <v>0</v>
      </c>
      <c r="U5" s="8">
        <f>IFERROR(VLOOKUP($A5,#REF!,21,FALSE),)</f>
        <v>0</v>
      </c>
      <c r="V5" s="8">
        <f>IFERROR(VLOOKUP($A5,#REF!,22,FALSE),)</f>
        <v>0</v>
      </c>
      <c r="W5" s="8">
        <f>IFERROR(VLOOKUP($A5,#REF!,23,FALSE),)</f>
        <v>0</v>
      </c>
      <c r="X5" s="8">
        <f>IFERROR(VLOOKUP($A5,#REF!,24,FALSE),)</f>
        <v>0</v>
      </c>
      <c r="Y5" s="8">
        <f>IFERROR(VLOOKUP($A5,#REF!,25,FALSE),)</f>
        <v>0</v>
      </c>
      <c r="Z5" s="8">
        <f>IFERROR(VLOOKUP($A5,#REF!,26,FALSE),)</f>
        <v>0</v>
      </c>
      <c r="AA5" s="8">
        <f>IFERROR(VLOOKUP($A5,#REF!,27,FALSE),)</f>
        <v>0</v>
      </c>
      <c r="AB5" s="8">
        <f>IFERROR(VLOOKUP($A5,#REF!,28,FALSE),)</f>
        <v>0</v>
      </c>
    </row>
    <row r="6" spans="1:28" x14ac:dyDescent="0.2">
      <c r="A6" s="8">
        <f>Data!A859</f>
        <v>0</v>
      </c>
      <c r="B6" s="9">
        <f>IFERROR(VLOOKUP($A6,#REF!,34,FALSE),)</f>
        <v>0</v>
      </c>
      <c r="C6" s="9">
        <f>IFERROR(VLOOKUP($A6,#REF!,2,FALSE),)</f>
        <v>0</v>
      </c>
      <c r="D6" s="9">
        <f>IFERROR(VLOOKUP($A6,#REF!,3,FALSE),)</f>
        <v>0</v>
      </c>
      <c r="E6" s="9">
        <f>IFERROR(VLOOKUP($A6,#REF!,4,FALSE),)</f>
        <v>0</v>
      </c>
      <c r="F6" s="9">
        <f>IFERROR(VLOOKUP($A6,#REF!,6,FALSE),)</f>
        <v>0</v>
      </c>
      <c r="G6" s="9">
        <f>IFERROR(VLOOKUP($A6,#REF!,7,FALSE),)</f>
        <v>0</v>
      </c>
      <c r="H6" s="8">
        <f>IFERROR(VLOOKUP($A6,#REF!,8,FALSE),)</f>
        <v>0</v>
      </c>
      <c r="I6" s="8">
        <f>IFERROR(VLOOKUP($A6,#REF!,9,FALSE),)</f>
        <v>0</v>
      </c>
      <c r="J6" s="8">
        <f>IFERROR(VLOOKUP($A6,#REF!,10,FALSE),)</f>
        <v>0</v>
      </c>
      <c r="K6" s="8">
        <f>IFERROR(VLOOKUP($A6,#REF!,11,FALSE),)</f>
        <v>0</v>
      </c>
      <c r="L6" s="8">
        <f>IFERROR(VLOOKUP($A6,#REF!,12,FALSE),)</f>
        <v>0</v>
      </c>
      <c r="M6" s="8">
        <f>IFERROR(VLOOKUP($A6,#REF!,13,FALSE),)</f>
        <v>0</v>
      </c>
      <c r="N6" s="8">
        <f>IFERROR(VLOOKUP($A6,#REF!,14,FALSE),)</f>
        <v>0</v>
      </c>
      <c r="O6" s="8">
        <f>IFERROR(VLOOKUP($A6,#REF!,15,FALSE),)</f>
        <v>0</v>
      </c>
      <c r="P6" s="8">
        <f>IFERROR(VLOOKUP($A6,#REF!,16,FALSE),)</f>
        <v>0</v>
      </c>
      <c r="Q6" s="8">
        <f>IFERROR(VLOOKUP($A6,#REF!,17,FALSE),)</f>
        <v>0</v>
      </c>
      <c r="R6" s="8">
        <f>IFERROR(VLOOKUP($A6,#REF!,18,FALSE),)</f>
        <v>0</v>
      </c>
      <c r="S6" s="8">
        <f>IFERROR(VLOOKUP($A6,#REF!,19,FALSE),)</f>
        <v>0</v>
      </c>
      <c r="T6" s="8">
        <f>IFERROR(VLOOKUP($A6,#REF!,20,FALSE),)</f>
        <v>0</v>
      </c>
      <c r="U6" s="8">
        <f>IFERROR(VLOOKUP($A6,#REF!,21,FALSE),)</f>
        <v>0</v>
      </c>
      <c r="V6" s="8">
        <f>IFERROR(VLOOKUP($A6,#REF!,22,FALSE),)</f>
        <v>0</v>
      </c>
      <c r="W6" s="8">
        <f>IFERROR(VLOOKUP($A6,#REF!,23,FALSE),)</f>
        <v>0</v>
      </c>
      <c r="X6" s="8">
        <f>IFERROR(VLOOKUP($A6,#REF!,24,FALSE),)</f>
        <v>0</v>
      </c>
      <c r="Y6" s="8">
        <f>IFERROR(VLOOKUP($A6,#REF!,25,FALSE),)</f>
        <v>0</v>
      </c>
      <c r="Z6" s="8">
        <f>IFERROR(VLOOKUP($A6,#REF!,26,FALSE),)</f>
        <v>0</v>
      </c>
      <c r="AA6" s="8">
        <f>IFERROR(VLOOKUP($A6,#REF!,27,FALSE),)</f>
        <v>0</v>
      </c>
      <c r="AB6" s="8">
        <f>IFERROR(VLOOKUP($A6,#REF!,28,FALSE),)</f>
        <v>0</v>
      </c>
    </row>
    <row r="7" spans="1:28" x14ac:dyDescent="0.2">
      <c r="A7" s="8">
        <f>Data!A860</f>
        <v>0</v>
      </c>
      <c r="B7" s="9">
        <f>IFERROR(VLOOKUP($A7,#REF!,34,FALSE),)</f>
        <v>0</v>
      </c>
      <c r="C7" s="9">
        <f>IFERROR(VLOOKUP($A7,#REF!,2,FALSE),)</f>
        <v>0</v>
      </c>
      <c r="D7" s="9">
        <f>IFERROR(VLOOKUP($A7,#REF!,3,FALSE),)</f>
        <v>0</v>
      </c>
      <c r="E7" s="9">
        <f>IFERROR(VLOOKUP($A7,#REF!,4,FALSE),)</f>
        <v>0</v>
      </c>
      <c r="F7" s="9">
        <f>IFERROR(VLOOKUP($A7,#REF!,6,FALSE),)</f>
        <v>0</v>
      </c>
      <c r="G7" s="9">
        <f>IFERROR(VLOOKUP($A7,#REF!,7,FALSE),)</f>
        <v>0</v>
      </c>
      <c r="H7" s="8">
        <f>IFERROR(VLOOKUP($A7,#REF!,8,FALSE),)</f>
        <v>0</v>
      </c>
      <c r="I7" s="8">
        <f>IFERROR(VLOOKUP($A7,#REF!,9,FALSE),)</f>
        <v>0</v>
      </c>
      <c r="J7" s="8">
        <f>IFERROR(VLOOKUP($A7,#REF!,10,FALSE),)</f>
        <v>0</v>
      </c>
      <c r="K7" s="8">
        <f>IFERROR(VLOOKUP($A7,#REF!,11,FALSE),)</f>
        <v>0</v>
      </c>
      <c r="L7" s="8">
        <f>IFERROR(VLOOKUP($A7,#REF!,12,FALSE),)</f>
        <v>0</v>
      </c>
      <c r="M7" s="8">
        <f>IFERROR(VLOOKUP($A7,#REF!,13,FALSE),)</f>
        <v>0</v>
      </c>
      <c r="N7" s="8">
        <f>IFERROR(VLOOKUP($A7,#REF!,14,FALSE),)</f>
        <v>0</v>
      </c>
      <c r="O7" s="8">
        <f>IFERROR(VLOOKUP($A7,#REF!,15,FALSE),)</f>
        <v>0</v>
      </c>
      <c r="P7" s="8">
        <f>IFERROR(VLOOKUP($A7,#REF!,16,FALSE),)</f>
        <v>0</v>
      </c>
      <c r="Q7" s="8">
        <f>IFERROR(VLOOKUP($A7,#REF!,17,FALSE),)</f>
        <v>0</v>
      </c>
      <c r="R7" s="8">
        <f>IFERROR(VLOOKUP($A7,#REF!,18,FALSE),)</f>
        <v>0</v>
      </c>
      <c r="S7" s="8">
        <f>IFERROR(VLOOKUP($A7,#REF!,19,FALSE),)</f>
        <v>0</v>
      </c>
      <c r="T7" s="8">
        <f>IFERROR(VLOOKUP($A7,#REF!,20,FALSE),)</f>
        <v>0</v>
      </c>
      <c r="U7" s="8">
        <f>IFERROR(VLOOKUP($A7,#REF!,21,FALSE),)</f>
        <v>0</v>
      </c>
      <c r="V7" s="8">
        <f>IFERROR(VLOOKUP($A7,#REF!,22,FALSE),)</f>
        <v>0</v>
      </c>
      <c r="W7" s="8">
        <f>IFERROR(VLOOKUP($A7,#REF!,23,FALSE),)</f>
        <v>0</v>
      </c>
      <c r="X7" s="8">
        <f>IFERROR(VLOOKUP($A7,#REF!,24,FALSE),)</f>
        <v>0</v>
      </c>
      <c r="Y7" s="8">
        <f>IFERROR(VLOOKUP($A7,#REF!,25,FALSE),)</f>
        <v>0</v>
      </c>
      <c r="Z7" s="8">
        <f>IFERROR(VLOOKUP($A7,#REF!,26,FALSE),)</f>
        <v>0</v>
      </c>
      <c r="AA7" s="8">
        <f>IFERROR(VLOOKUP($A7,#REF!,27,FALSE),)</f>
        <v>0</v>
      </c>
      <c r="AB7" s="8">
        <f>IFERROR(VLOOKUP($A7,#REF!,28,FALSE),)</f>
        <v>0</v>
      </c>
    </row>
    <row r="8" spans="1:28" x14ac:dyDescent="0.2">
      <c r="A8" s="8">
        <f>Data!A861</f>
        <v>0</v>
      </c>
      <c r="B8" s="9">
        <f>IFERROR(VLOOKUP($A8,#REF!,34,FALSE),)</f>
        <v>0</v>
      </c>
      <c r="C8" s="9">
        <f>IFERROR(VLOOKUP($A8,#REF!,2,FALSE),)</f>
        <v>0</v>
      </c>
      <c r="D8" s="9">
        <f>IFERROR(VLOOKUP($A8,#REF!,3,FALSE),)</f>
        <v>0</v>
      </c>
      <c r="E8" s="9">
        <f>IFERROR(VLOOKUP($A8,#REF!,4,FALSE),)</f>
        <v>0</v>
      </c>
      <c r="F8" s="9">
        <f>IFERROR(VLOOKUP($A8,#REF!,6,FALSE),)</f>
        <v>0</v>
      </c>
      <c r="G8" s="9">
        <f>IFERROR(VLOOKUP($A8,#REF!,7,FALSE),)</f>
        <v>0</v>
      </c>
      <c r="H8" s="8">
        <f>IFERROR(VLOOKUP($A8,#REF!,8,FALSE),)</f>
        <v>0</v>
      </c>
      <c r="I8" s="8">
        <f>IFERROR(VLOOKUP($A8,#REF!,9,FALSE),)</f>
        <v>0</v>
      </c>
      <c r="J8" s="8">
        <f>IFERROR(VLOOKUP($A8,#REF!,10,FALSE),)</f>
        <v>0</v>
      </c>
      <c r="K8" s="8">
        <f>IFERROR(VLOOKUP($A8,#REF!,11,FALSE),)</f>
        <v>0</v>
      </c>
      <c r="L8" s="8">
        <f>IFERROR(VLOOKUP($A8,#REF!,12,FALSE),)</f>
        <v>0</v>
      </c>
      <c r="M8" s="8">
        <f>IFERROR(VLOOKUP($A8,#REF!,13,FALSE),)</f>
        <v>0</v>
      </c>
      <c r="N8" s="8">
        <f>IFERROR(VLOOKUP($A8,#REF!,14,FALSE),)</f>
        <v>0</v>
      </c>
      <c r="O8" s="8">
        <f>IFERROR(VLOOKUP($A8,#REF!,15,FALSE),)</f>
        <v>0</v>
      </c>
      <c r="P8" s="8">
        <f>IFERROR(VLOOKUP($A8,#REF!,16,FALSE),)</f>
        <v>0</v>
      </c>
      <c r="Q8" s="8">
        <f>IFERROR(VLOOKUP($A8,#REF!,17,FALSE),)</f>
        <v>0</v>
      </c>
      <c r="R8" s="8">
        <f>IFERROR(VLOOKUP($A8,#REF!,18,FALSE),)</f>
        <v>0</v>
      </c>
      <c r="S8" s="8">
        <f>IFERROR(VLOOKUP($A8,#REF!,19,FALSE),)</f>
        <v>0</v>
      </c>
      <c r="T8" s="8">
        <f>IFERROR(VLOOKUP($A8,#REF!,20,FALSE),)</f>
        <v>0</v>
      </c>
      <c r="U8" s="8">
        <f>IFERROR(VLOOKUP($A8,#REF!,21,FALSE),)</f>
        <v>0</v>
      </c>
      <c r="V8" s="8">
        <f>IFERROR(VLOOKUP($A8,#REF!,22,FALSE),)</f>
        <v>0</v>
      </c>
      <c r="W8" s="8">
        <f>IFERROR(VLOOKUP($A8,#REF!,23,FALSE),)</f>
        <v>0</v>
      </c>
      <c r="X8" s="8">
        <f>IFERROR(VLOOKUP($A8,#REF!,24,FALSE),)</f>
        <v>0</v>
      </c>
      <c r="Y8" s="8">
        <f>IFERROR(VLOOKUP($A8,#REF!,25,FALSE),)</f>
        <v>0</v>
      </c>
      <c r="Z8" s="8">
        <f>IFERROR(VLOOKUP($A8,#REF!,26,FALSE),)</f>
        <v>0</v>
      </c>
      <c r="AA8" s="8">
        <f>IFERROR(VLOOKUP($A8,#REF!,27,FALSE),)</f>
        <v>0</v>
      </c>
      <c r="AB8" s="8">
        <f>IFERROR(VLOOKUP($A8,#REF!,28,FALSE),)</f>
        <v>0</v>
      </c>
    </row>
    <row r="9" spans="1:28" x14ac:dyDescent="0.2">
      <c r="A9" s="8">
        <f>Data!A862</f>
        <v>0</v>
      </c>
      <c r="B9" s="9">
        <f>IFERROR(VLOOKUP($A9,#REF!,34,FALSE),)</f>
        <v>0</v>
      </c>
      <c r="C9" s="9">
        <f>IFERROR(VLOOKUP($A9,#REF!,2,FALSE),)</f>
        <v>0</v>
      </c>
      <c r="D9" s="9">
        <f>IFERROR(VLOOKUP($A9,#REF!,3,FALSE),)</f>
        <v>0</v>
      </c>
      <c r="E9" s="9">
        <f>IFERROR(VLOOKUP($A9,#REF!,4,FALSE),)</f>
        <v>0</v>
      </c>
      <c r="F9" s="9">
        <f>IFERROR(VLOOKUP($A9,#REF!,6,FALSE),)</f>
        <v>0</v>
      </c>
      <c r="G9" s="9">
        <f>IFERROR(VLOOKUP($A9,#REF!,7,FALSE),)</f>
        <v>0</v>
      </c>
      <c r="H9" s="8">
        <f>IFERROR(VLOOKUP($A9,#REF!,8,FALSE),)</f>
        <v>0</v>
      </c>
      <c r="I9" s="8">
        <f>IFERROR(VLOOKUP($A9,#REF!,9,FALSE),)</f>
        <v>0</v>
      </c>
      <c r="J9" s="8">
        <f>IFERROR(VLOOKUP($A9,#REF!,10,FALSE),)</f>
        <v>0</v>
      </c>
      <c r="K9" s="8">
        <f>IFERROR(VLOOKUP($A9,#REF!,11,FALSE),)</f>
        <v>0</v>
      </c>
      <c r="L9" s="8">
        <f>IFERROR(VLOOKUP($A9,#REF!,12,FALSE),)</f>
        <v>0</v>
      </c>
      <c r="M9" s="8">
        <f>IFERROR(VLOOKUP($A9,#REF!,13,FALSE),)</f>
        <v>0</v>
      </c>
      <c r="N9" s="8">
        <f>IFERROR(VLOOKUP($A9,#REF!,14,FALSE),)</f>
        <v>0</v>
      </c>
      <c r="O9" s="8">
        <f>IFERROR(VLOOKUP($A9,#REF!,15,FALSE),)</f>
        <v>0</v>
      </c>
      <c r="P9" s="8">
        <f>IFERROR(VLOOKUP($A9,#REF!,16,FALSE),)</f>
        <v>0</v>
      </c>
      <c r="Q9" s="8">
        <f>IFERROR(VLOOKUP($A9,#REF!,17,FALSE),)</f>
        <v>0</v>
      </c>
      <c r="R9" s="8">
        <f>IFERROR(VLOOKUP($A9,#REF!,18,FALSE),)</f>
        <v>0</v>
      </c>
      <c r="S9" s="8">
        <f>IFERROR(VLOOKUP($A9,#REF!,19,FALSE),)</f>
        <v>0</v>
      </c>
      <c r="T9" s="8">
        <f>IFERROR(VLOOKUP($A9,#REF!,20,FALSE),)</f>
        <v>0</v>
      </c>
      <c r="U9" s="8">
        <f>IFERROR(VLOOKUP($A9,#REF!,21,FALSE),)</f>
        <v>0</v>
      </c>
      <c r="V9" s="8">
        <f>IFERROR(VLOOKUP($A9,#REF!,22,FALSE),)</f>
        <v>0</v>
      </c>
      <c r="W9" s="8">
        <f>IFERROR(VLOOKUP($A9,#REF!,23,FALSE),)</f>
        <v>0</v>
      </c>
      <c r="X9" s="8">
        <f>IFERROR(VLOOKUP($A9,#REF!,24,FALSE),)</f>
        <v>0</v>
      </c>
      <c r="Y9" s="8">
        <f>IFERROR(VLOOKUP($A9,#REF!,25,FALSE),)</f>
        <v>0</v>
      </c>
      <c r="Z9" s="8">
        <f>IFERROR(VLOOKUP($A9,#REF!,26,FALSE),)</f>
        <v>0</v>
      </c>
      <c r="AA9" s="8">
        <f>IFERROR(VLOOKUP($A9,#REF!,27,FALSE),)</f>
        <v>0</v>
      </c>
      <c r="AB9" s="8">
        <f>IFERROR(VLOOKUP($A9,#REF!,28,FALSE),)</f>
        <v>0</v>
      </c>
    </row>
    <row r="10" spans="1:28" x14ac:dyDescent="0.2">
      <c r="A10" s="8">
        <f>Data!A863</f>
        <v>0</v>
      </c>
      <c r="B10" s="9">
        <f>IFERROR(VLOOKUP($A10,#REF!,34,FALSE),)</f>
        <v>0</v>
      </c>
      <c r="C10" s="9">
        <f>IFERROR(VLOOKUP($A10,#REF!,2,FALSE),)</f>
        <v>0</v>
      </c>
      <c r="D10" s="9">
        <f>IFERROR(VLOOKUP($A10,#REF!,3,FALSE),)</f>
        <v>0</v>
      </c>
      <c r="E10" s="9">
        <f>IFERROR(VLOOKUP($A10,#REF!,4,FALSE),)</f>
        <v>0</v>
      </c>
      <c r="F10" s="9">
        <f>IFERROR(VLOOKUP($A10,#REF!,6,FALSE),)</f>
        <v>0</v>
      </c>
      <c r="G10" s="9">
        <f>IFERROR(VLOOKUP($A10,#REF!,7,FALSE),)</f>
        <v>0</v>
      </c>
      <c r="H10" s="8">
        <f>IFERROR(VLOOKUP($A10,#REF!,8,FALSE),)</f>
        <v>0</v>
      </c>
      <c r="I10" s="8">
        <f>IFERROR(VLOOKUP($A10,#REF!,9,FALSE),)</f>
        <v>0</v>
      </c>
      <c r="J10" s="8">
        <f>IFERROR(VLOOKUP($A10,#REF!,10,FALSE),)</f>
        <v>0</v>
      </c>
      <c r="K10" s="8">
        <f>IFERROR(VLOOKUP($A10,#REF!,11,FALSE),)</f>
        <v>0</v>
      </c>
      <c r="L10" s="8">
        <f>IFERROR(VLOOKUP($A10,#REF!,12,FALSE),)</f>
        <v>0</v>
      </c>
      <c r="M10" s="8">
        <f>IFERROR(VLOOKUP($A10,#REF!,13,FALSE),)</f>
        <v>0</v>
      </c>
      <c r="N10" s="8">
        <f>IFERROR(VLOOKUP($A10,#REF!,14,FALSE),)</f>
        <v>0</v>
      </c>
      <c r="O10" s="8">
        <f>IFERROR(VLOOKUP($A10,#REF!,15,FALSE),)</f>
        <v>0</v>
      </c>
      <c r="P10" s="8">
        <f>IFERROR(VLOOKUP($A10,#REF!,16,FALSE),)</f>
        <v>0</v>
      </c>
      <c r="Q10" s="8">
        <f>IFERROR(VLOOKUP($A10,#REF!,17,FALSE),)</f>
        <v>0</v>
      </c>
      <c r="R10" s="8">
        <f>IFERROR(VLOOKUP($A10,#REF!,18,FALSE),)</f>
        <v>0</v>
      </c>
      <c r="S10" s="8">
        <f>IFERROR(VLOOKUP($A10,#REF!,19,FALSE),)</f>
        <v>0</v>
      </c>
      <c r="T10" s="8">
        <f>IFERROR(VLOOKUP($A10,#REF!,20,FALSE),)</f>
        <v>0</v>
      </c>
      <c r="U10" s="8">
        <f>IFERROR(VLOOKUP($A10,#REF!,21,FALSE),)</f>
        <v>0</v>
      </c>
      <c r="V10" s="8">
        <f>IFERROR(VLOOKUP($A10,#REF!,22,FALSE),)</f>
        <v>0</v>
      </c>
      <c r="W10" s="8">
        <f>IFERROR(VLOOKUP($A10,#REF!,23,FALSE),)</f>
        <v>0</v>
      </c>
      <c r="X10" s="8">
        <f>IFERROR(VLOOKUP($A10,#REF!,24,FALSE),)</f>
        <v>0</v>
      </c>
      <c r="Y10" s="8">
        <f>IFERROR(VLOOKUP($A10,#REF!,25,FALSE),)</f>
        <v>0</v>
      </c>
      <c r="Z10" s="8">
        <f>IFERROR(VLOOKUP($A10,#REF!,26,FALSE),)</f>
        <v>0</v>
      </c>
      <c r="AA10" s="8">
        <f>IFERROR(VLOOKUP($A10,#REF!,27,FALSE),)</f>
        <v>0</v>
      </c>
      <c r="AB10" s="8">
        <f>IFERROR(VLOOKUP($A10,#REF!,28,FALSE),)</f>
        <v>0</v>
      </c>
    </row>
    <row r="11" spans="1:28" x14ac:dyDescent="0.2">
      <c r="A11" s="8">
        <f>Data!A864</f>
        <v>0</v>
      </c>
      <c r="B11" s="9">
        <f>IFERROR(VLOOKUP($A11,#REF!,34,FALSE),)</f>
        <v>0</v>
      </c>
      <c r="C11" s="9">
        <f>IFERROR(VLOOKUP($A11,#REF!,2,FALSE),)</f>
        <v>0</v>
      </c>
      <c r="D11" s="9">
        <f>IFERROR(VLOOKUP($A11,#REF!,3,FALSE),)</f>
        <v>0</v>
      </c>
      <c r="E11" s="9">
        <f>IFERROR(VLOOKUP($A11,#REF!,4,FALSE),)</f>
        <v>0</v>
      </c>
      <c r="F11" s="9">
        <f>IFERROR(VLOOKUP($A11,#REF!,6,FALSE),)</f>
        <v>0</v>
      </c>
      <c r="G11" s="9">
        <f>IFERROR(VLOOKUP($A11,#REF!,7,FALSE),)</f>
        <v>0</v>
      </c>
      <c r="H11" s="8">
        <f>IFERROR(VLOOKUP($A11,#REF!,8,FALSE),)</f>
        <v>0</v>
      </c>
      <c r="I11" s="8">
        <f>IFERROR(VLOOKUP($A11,#REF!,9,FALSE),)</f>
        <v>0</v>
      </c>
      <c r="J11" s="8">
        <f>IFERROR(VLOOKUP($A11,#REF!,10,FALSE),)</f>
        <v>0</v>
      </c>
      <c r="K11" s="8">
        <f>IFERROR(VLOOKUP($A11,#REF!,11,FALSE),)</f>
        <v>0</v>
      </c>
      <c r="L11" s="8">
        <f>IFERROR(VLOOKUP($A11,#REF!,12,FALSE),)</f>
        <v>0</v>
      </c>
      <c r="M11" s="8">
        <f>IFERROR(VLOOKUP($A11,#REF!,13,FALSE),)</f>
        <v>0</v>
      </c>
      <c r="N11" s="8">
        <f>IFERROR(VLOOKUP($A11,#REF!,14,FALSE),)</f>
        <v>0</v>
      </c>
      <c r="O11" s="8">
        <f>IFERROR(VLOOKUP($A11,#REF!,15,FALSE),)</f>
        <v>0</v>
      </c>
      <c r="P11" s="8">
        <f>IFERROR(VLOOKUP($A11,#REF!,16,FALSE),)</f>
        <v>0</v>
      </c>
      <c r="Q11" s="8">
        <f>IFERROR(VLOOKUP($A11,#REF!,17,FALSE),)</f>
        <v>0</v>
      </c>
      <c r="R11" s="8">
        <f>IFERROR(VLOOKUP($A11,#REF!,18,FALSE),)</f>
        <v>0</v>
      </c>
      <c r="S11" s="8">
        <f>IFERROR(VLOOKUP($A11,#REF!,19,FALSE),)</f>
        <v>0</v>
      </c>
      <c r="T11" s="8">
        <f>IFERROR(VLOOKUP($A11,#REF!,20,FALSE),)</f>
        <v>0</v>
      </c>
      <c r="U11" s="8">
        <f>IFERROR(VLOOKUP($A11,#REF!,21,FALSE),)</f>
        <v>0</v>
      </c>
      <c r="V11" s="8">
        <f>IFERROR(VLOOKUP($A11,#REF!,22,FALSE),)</f>
        <v>0</v>
      </c>
      <c r="W11" s="8">
        <f>IFERROR(VLOOKUP($A11,#REF!,23,FALSE),)</f>
        <v>0</v>
      </c>
      <c r="X11" s="8">
        <f>IFERROR(VLOOKUP($A11,#REF!,24,FALSE),)</f>
        <v>0</v>
      </c>
      <c r="Y11" s="8">
        <f>IFERROR(VLOOKUP($A11,#REF!,25,FALSE),)</f>
        <v>0</v>
      </c>
      <c r="Z11" s="8">
        <f>IFERROR(VLOOKUP($A11,#REF!,26,FALSE),)</f>
        <v>0</v>
      </c>
      <c r="AA11" s="8">
        <f>IFERROR(VLOOKUP($A11,#REF!,27,FALSE),)</f>
        <v>0</v>
      </c>
      <c r="AB11" s="8">
        <f>IFERROR(VLOOKUP($A11,#REF!,28,FALSE),)</f>
        <v>0</v>
      </c>
    </row>
    <row r="12" spans="1:28" x14ac:dyDescent="0.2">
      <c r="A12" s="8">
        <f>Data!A865</f>
        <v>0</v>
      </c>
      <c r="B12" s="9">
        <f>IFERROR(VLOOKUP($A12,#REF!,34,FALSE),)</f>
        <v>0</v>
      </c>
      <c r="C12" s="9">
        <f>IFERROR(VLOOKUP($A12,#REF!,2,FALSE),)</f>
        <v>0</v>
      </c>
      <c r="D12" s="9">
        <f>IFERROR(VLOOKUP($A12,#REF!,3,FALSE),)</f>
        <v>0</v>
      </c>
      <c r="E12" s="9">
        <f>IFERROR(VLOOKUP($A12,#REF!,4,FALSE),)</f>
        <v>0</v>
      </c>
      <c r="F12" s="9">
        <f>IFERROR(VLOOKUP($A12,#REF!,6,FALSE),)</f>
        <v>0</v>
      </c>
      <c r="G12" s="9">
        <f>IFERROR(VLOOKUP($A12,#REF!,7,FALSE),)</f>
        <v>0</v>
      </c>
      <c r="H12" s="8">
        <f>IFERROR(VLOOKUP($A12,#REF!,8,FALSE),)</f>
        <v>0</v>
      </c>
      <c r="I12" s="8">
        <f>IFERROR(VLOOKUP($A12,#REF!,9,FALSE),)</f>
        <v>0</v>
      </c>
      <c r="J12" s="8">
        <f>IFERROR(VLOOKUP($A12,#REF!,10,FALSE),)</f>
        <v>0</v>
      </c>
      <c r="K12" s="8">
        <f>IFERROR(VLOOKUP($A12,#REF!,11,FALSE),)</f>
        <v>0</v>
      </c>
      <c r="L12" s="8">
        <f>IFERROR(VLOOKUP($A12,#REF!,12,FALSE),)</f>
        <v>0</v>
      </c>
      <c r="M12" s="8">
        <f>IFERROR(VLOOKUP($A12,#REF!,13,FALSE),)</f>
        <v>0</v>
      </c>
      <c r="N12" s="8">
        <f>IFERROR(VLOOKUP($A12,#REF!,14,FALSE),)</f>
        <v>0</v>
      </c>
      <c r="O12" s="8">
        <f>IFERROR(VLOOKUP($A12,#REF!,15,FALSE),)</f>
        <v>0</v>
      </c>
      <c r="P12" s="8">
        <f>IFERROR(VLOOKUP($A12,#REF!,16,FALSE),)</f>
        <v>0</v>
      </c>
      <c r="Q12" s="8">
        <f>IFERROR(VLOOKUP($A12,#REF!,17,FALSE),)</f>
        <v>0</v>
      </c>
      <c r="R12" s="8">
        <f>IFERROR(VLOOKUP($A12,#REF!,18,FALSE),)</f>
        <v>0</v>
      </c>
      <c r="S12" s="8">
        <f>IFERROR(VLOOKUP($A12,#REF!,19,FALSE),)</f>
        <v>0</v>
      </c>
      <c r="T12" s="8">
        <f>IFERROR(VLOOKUP($A12,#REF!,20,FALSE),)</f>
        <v>0</v>
      </c>
      <c r="U12" s="8">
        <f>IFERROR(VLOOKUP($A12,#REF!,21,FALSE),)</f>
        <v>0</v>
      </c>
      <c r="V12" s="8">
        <f>IFERROR(VLOOKUP($A12,#REF!,22,FALSE),)</f>
        <v>0</v>
      </c>
      <c r="W12" s="8">
        <f>IFERROR(VLOOKUP($A12,#REF!,23,FALSE),)</f>
        <v>0</v>
      </c>
      <c r="X12" s="8">
        <f>IFERROR(VLOOKUP($A12,#REF!,24,FALSE),)</f>
        <v>0</v>
      </c>
      <c r="Y12" s="8">
        <f>IFERROR(VLOOKUP($A12,#REF!,25,FALSE),)</f>
        <v>0</v>
      </c>
      <c r="Z12" s="8">
        <f>IFERROR(VLOOKUP($A12,#REF!,26,FALSE),)</f>
        <v>0</v>
      </c>
      <c r="AA12" s="8">
        <f>IFERROR(VLOOKUP($A12,#REF!,27,FALSE),)</f>
        <v>0</v>
      </c>
      <c r="AB12" s="8">
        <f>IFERROR(VLOOKUP($A12,#REF!,28,FALSE),)</f>
        <v>0</v>
      </c>
    </row>
    <row r="13" spans="1:28" x14ac:dyDescent="0.2">
      <c r="A13" s="8">
        <f>Data!A866</f>
        <v>0</v>
      </c>
      <c r="B13" s="9">
        <f>IFERROR(VLOOKUP($A13,#REF!,34,FALSE),)</f>
        <v>0</v>
      </c>
      <c r="C13" s="9">
        <f>IFERROR(VLOOKUP($A13,#REF!,2,FALSE),)</f>
        <v>0</v>
      </c>
      <c r="D13" s="9">
        <f>IFERROR(VLOOKUP($A13,#REF!,3,FALSE),)</f>
        <v>0</v>
      </c>
      <c r="E13" s="9">
        <f>IFERROR(VLOOKUP($A13,#REF!,4,FALSE),)</f>
        <v>0</v>
      </c>
      <c r="F13" s="9">
        <f>IFERROR(VLOOKUP($A13,#REF!,6,FALSE),)</f>
        <v>0</v>
      </c>
      <c r="G13" s="9">
        <f>IFERROR(VLOOKUP($A13,#REF!,7,FALSE),)</f>
        <v>0</v>
      </c>
      <c r="H13" s="8">
        <f>IFERROR(VLOOKUP($A13,#REF!,8,FALSE),)</f>
        <v>0</v>
      </c>
      <c r="I13" s="8">
        <f>IFERROR(VLOOKUP($A13,#REF!,9,FALSE),)</f>
        <v>0</v>
      </c>
      <c r="J13" s="8">
        <f>IFERROR(VLOOKUP($A13,#REF!,10,FALSE),)</f>
        <v>0</v>
      </c>
      <c r="K13" s="8">
        <f>IFERROR(VLOOKUP($A13,#REF!,11,FALSE),)</f>
        <v>0</v>
      </c>
      <c r="L13" s="8">
        <f>IFERROR(VLOOKUP($A13,#REF!,12,FALSE),)</f>
        <v>0</v>
      </c>
      <c r="M13" s="8">
        <f>IFERROR(VLOOKUP($A13,#REF!,13,FALSE),)</f>
        <v>0</v>
      </c>
      <c r="N13" s="8">
        <f>IFERROR(VLOOKUP($A13,#REF!,14,FALSE),)</f>
        <v>0</v>
      </c>
      <c r="O13" s="8">
        <f>IFERROR(VLOOKUP($A13,#REF!,15,FALSE),)</f>
        <v>0</v>
      </c>
      <c r="P13" s="8">
        <f>IFERROR(VLOOKUP($A13,#REF!,16,FALSE),)</f>
        <v>0</v>
      </c>
      <c r="Q13" s="8">
        <f>IFERROR(VLOOKUP($A13,#REF!,17,FALSE),)</f>
        <v>0</v>
      </c>
      <c r="R13" s="8">
        <f>IFERROR(VLOOKUP($A13,#REF!,18,FALSE),)</f>
        <v>0</v>
      </c>
      <c r="S13" s="8">
        <f>IFERROR(VLOOKUP($A13,#REF!,19,FALSE),)</f>
        <v>0</v>
      </c>
      <c r="T13" s="8">
        <f>IFERROR(VLOOKUP($A13,#REF!,20,FALSE),)</f>
        <v>0</v>
      </c>
      <c r="U13" s="8">
        <f>IFERROR(VLOOKUP($A13,#REF!,21,FALSE),)</f>
        <v>0</v>
      </c>
      <c r="V13" s="8">
        <f>IFERROR(VLOOKUP($A13,#REF!,22,FALSE),)</f>
        <v>0</v>
      </c>
      <c r="W13" s="8">
        <f>IFERROR(VLOOKUP($A13,#REF!,23,FALSE),)</f>
        <v>0</v>
      </c>
      <c r="X13" s="8">
        <f>IFERROR(VLOOKUP($A13,#REF!,24,FALSE),)</f>
        <v>0</v>
      </c>
      <c r="Y13" s="8">
        <f>IFERROR(VLOOKUP($A13,#REF!,25,FALSE),)</f>
        <v>0</v>
      </c>
      <c r="Z13" s="8">
        <f>IFERROR(VLOOKUP($A13,#REF!,26,FALSE),)</f>
        <v>0</v>
      </c>
      <c r="AA13" s="8">
        <f>IFERROR(VLOOKUP($A13,#REF!,27,FALSE),)</f>
        <v>0</v>
      </c>
      <c r="AB13" s="8">
        <f>IFERROR(VLOOKUP($A13,#REF!,28,FALSE),)</f>
        <v>0</v>
      </c>
    </row>
    <row r="14" spans="1:28" x14ac:dyDescent="0.2">
      <c r="A14" s="10"/>
    </row>
    <row r="17" spans="21:21" x14ac:dyDescent="0.2">
      <c r="U17" s="1"/>
    </row>
    <row r="18" spans="21:21" x14ac:dyDescent="0.2">
      <c r="U18" s="23"/>
    </row>
    <row r="19" spans="21:21" x14ac:dyDescent="0.2">
      <c r="U19" s="23"/>
    </row>
  </sheetData>
  <pageMargins left="0.7" right="0.7" top="0.75" bottom="0.75" header="0.3" footer="0.3"/>
  <pageSetup scale="87" orientation="landscape" r:id="rId1"/>
  <drawing r:id="rId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992DB-04E5-4A71-9FC3-05789E05E2F1}">
  <sheetPr>
    <tabColor rgb="FF52D252"/>
    <pageSetUpPr fitToPage="1"/>
  </sheetPr>
  <dimension ref="A1:AB19"/>
  <sheetViews>
    <sheetView workbookViewId="0"/>
  </sheetViews>
  <sheetFormatPr defaultColWidth="9.14453125" defaultRowHeight="15" x14ac:dyDescent="0.2"/>
  <cols>
    <col min="1" max="5" width="8.47265625" customWidth="1"/>
    <col min="6" max="6" width="11.703125" bestFit="1" customWidth="1"/>
    <col min="7" max="7" width="16.6796875" bestFit="1" customWidth="1"/>
    <col min="8" max="8" width="12.23828125" bestFit="1" customWidth="1"/>
    <col min="9" max="11" width="10.22265625" customWidth="1"/>
    <col min="12" max="12" width="9.01171875" customWidth="1"/>
    <col min="13" max="15" width="10.22265625" customWidth="1"/>
    <col min="16" max="16" width="9.01171875" customWidth="1"/>
    <col min="17" max="17" width="9.68359375" customWidth="1"/>
    <col min="18" max="20" width="10.22265625" customWidth="1"/>
    <col min="21" max="21" width="9.68359375" customWidth="1"/>
    <col min="22" max="24" width="10.22265625" customWidth="1"/>
    <col min="25" max="25" width="9.01171875" customWidth="1"/>
    <col min="26" max="28" width="10.22265625" customWidth="1"/>
  </cols>
  <sheetData>
    <row r="1" spans="1:28" ht="19.5" thickBot="1" x14ac:dyDescent="0.3">
      <c r="A1" s="7">
        <f>E4</f>
        <v>0</v>
      </c>
      <c r="B1" s="6"/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0.35499999999999998</v>
      </c>
      <c r="C3" s="12"/>
      <c r="D3" s="14"/>
      <c r="E3" s="12"/>
      <c r="F3" s="12"/>
      <c r="G3" s="12"/>
      <c r="H3" s="11">
        <f>'Rain Totals'!H8</f>
        <v>0.08</v>
      </c>
      <c r="I3" s="11">
        <f>'Rain Totals'!I8</f>
        <v>0</v>
      </c>
      <c r="J3" s="11">
        <f>'Rain Totals'!J8</f>
        <v>7.0000000000000007E-2</v>
      </c>
      <c r="K3" s="11">
        <f>'Rain Totals'!K8</f>
        <v>0.16999999999999998</v>
      </c>
      <c r="L3" s="11">
        <f>'Rain Totals'!L8</f>
        <v>3.5000000000000003E-2</v>
      </c>
      <c r="M3" s="11">
        <f>'Rain Totals'!M8</f>
        <v>0</v>
      </c>
      <c r="N3" s="11">
        <f>'Rain Totals'!N8</f>
        <v>0</v>
      </c>
      <c r="O3" s="11">
        <f>'Rain Totals'!O8</f>
        <v>0</v>
      </c>
      <c r="P3" s="11">
        <f>'Rain Totals'!P8</f>
        <v>0</v>
      </c>
      <c r="Q3" s="11">
        <f>'Rain Totals'!Q8</f>
        <v>0</v>
      </c>
      <c r="R3" s="11">
        <f>'Rain Totals'!R8</f>
        <v>0</v>
      </c>
      <c r="S3" s="11">
        <f>'Rain Totals'!S8</f>
        <v>0</v>
      </c>
      <c r="T3" s="11">
        <f>'Rain Totals'!T8</f>
        <v>0</v>
      </c>
      <c r="U3" s="11">
        <f>'Rain Totals'!U8</f>
        <v>0</v>
      </c>
      <c r="V3" s="11">
        <f>'Rain Totals'!V8</f>
        <v>0</v>
      </c>
      <c r="W3" s="11">
        <f>'Rain Totals'!W8</f>
        <v>0</v>
      </c>
      <c r="X3" s="11">
        <f>'Rain Totals'!X8</f>
        <v>0</v>
      </c>
      <c r="Y3" s="11">
        <f>'Rain Totals'!Y8</f>
        <v>0</v>
      </c>
      <c r="Z3" s="11">
        <f>'Rain Totals'!Z8</f>
        <v>0</v>
      </c>
      <c r="AA3" s="11">
        <f>'Rain Totals'!AA8</f>
        <v>0</v>
      </c>
      <c r="AB3" s="11">
        <f>'Rain Totals'!AB8</f>
        <v>0</v>
      </c>
    </row>
    <row r="4" spans="1:28" x14ac:dyDescent="0.2">
      <c r="A4" s="8" t="str">
        <f>Data!A867</f>
        <v>.ET 86</v>
      </c>
      <c r="B4" s="9">
        <f>IFERROR(VLOOKUP($A4,#REF!,34,FALSE),)</f>
        <v>0</v>
      </c>
      <c r="C4" s="9">
        <f>IFERROR(VLOOKUP($A4,#REF!,2,FALSE),)</f>
        <v>0</v>
      </c>
      <c r="D4" s="9">
        <f>IFERROR(VLOOKUP($A4,#REF!,3,FALSE),)</f>
        <v>0</v>
      </c>
      <c r="E4" s="9">
        <f>IFERROR(VLOOKUP($A4,#REF!,4,FALSE),)</f>
        <v>0</v>
      </c>
      <c r="F4" s="9">
        <f>IFERROR(VLOOKUP($A4,#REF!,6,FALSE),)</f>
        <v>0</v>
      </c>
      <c r="G4" s="9">
        <f>IFERROR(VLOOKUP($A4,#REF!,7,FALSE),)</f>
        <v>0</v>
      </c>
      <c r="H4" s="8">
        <f>IFERROR(VLOOKUP($A4,#REF!,8,FALSE),)</f>
        <v>0</v>
      </c>
      <c r="I4" s="8">
        <f>IFERROR(VLOOKUP($A4,#REF!,9,FALSE),)</f>
        <v>0</v>
      </c>
      <c r="J4" s="8">
        <f>IFERROR(VLOOKUP($A4,#REF!,10,FALSE),)</f>
        <v>0</v>
      </c>
      <c r="K4" s="8">
        <f>IFERROR(VLOOKUP($A4,#REF!,11,FALSE),)</f>
        <v>0</v>
      </c>
      <c r="L4" s="8">
        <f>IFERROR(VLOOKUP($A4,#REF!,12,FALSE),)</f>
        <v>0</v>
      </c>
      <c r="M4" s="8">
        <f>IFERROR(VLOOKUP($A4,#REF!,13,FALSE),)</f>
        <v>0</v>
      </c>
      <c r="N4" s="8">
        <f>IFERROR(VLOOKUP($A4,#REF!,14,FALSE),)</f>
        <v>0</v>
      </c>
      <c r="O4" s="8">
        <f>IFERROR(VLOOKUP($A4,#REF!,15,FALSE),)</f>
        <v>0</v>
      </c>
      <c r="P4" s="8">
        <f>IFERROR(VLOOKUP($A4,#REF!,16,FALSE),)</f>
        <v>0</v>
      </c>
      <c r="Q4" s="8">
        <f>IFERROR(VLOOKUP($A4,#REF!,17,FALSE),)</f>
        <v>0</v>
      </c>
      <c r="R4" s="8">
        <f>IFERROR(VLOOKUP($A4,#REF!,18,FALSE),)</f>
        <v>0</v>
      </c>
      <c r="S4" s="8">
        <f>IFERROR(VLOOKUP($A4,#REF!,19,FALSE),)</f>
        <v>0</v>
      </c>
      <c r="T4" s="8">
        <f>IFERROR(VLOOKUP($A4,#REF!,20,FALSE),)</f>
        <v>0</v>
      </c>
      <c r="U4" s="8">
        <f>IFERROR(VLOOKUP($A4,#REF!,21,FALSE),)</f>
        <v>0</v>
      </c>
      <c r="V4" s="8">
        <f>IFERROR(VLOOKUP($A4,#REF!,22,FALSE),)</f>
        <v>0</v>
      </c>
      <c r="W4" s="8">
        <f>IFERROR(VLOOKUP($A4,#REF!,23,FALSE),)</f>
        <v>0</v>
      </c>
      <c r="X4" s="8">
        <f>IFERROR(VLOOKUP($A4,#REF!,24,FALSE),)</f>
        <v>0</v>
      </c>
      <c r="Y4" s="8">
        <f>IFERROR(VLOOKUP($A4,#REF!,25,FALSE),)</f>
        <v>0</v>
      </c>
      <c r="Z4" s="8">
        <f>IFERROR(VLOOKUP($A4,#REF!,26,FALSE),)</f>
        <v>0</v>
      </c>
      <c r="AA4" s="8">
        <f>IFERROR(VLOOKUP($A4,#REF!,27,FALSE),)</f>
        <v>0</v>
      </c>
      <c r="AB4" s="8">
        <f>IFERROR(VLOOKUP($A4,#REF!,28,FALSE),)</f>
        <v>0</v>
      </c>
    </row>
    <row r="5" spans="1:28" x14ac:dyDescent="0.2">
      <c r="A5" s="8">
        <f>Data!A868</f>
        <v>0</v>
      </c>
      <c r="B5" s="9">
        <f>IFERROR(VLOOKUP($A5,#REF!,34,FALSE),)</f>
        <v>0</v>
      </c>
      <c r="C5" s="9">
        <f>IFERROR(VLOOKUP($A5,#REF!,2,FALSE),)</f>
        <v>0</v>
      </c>
      <c r="D5" s="9">
        <f>IFERROR(VLOOKUP($A5,#REF!,3,FALSE),)</f>
        <v>0</v>
      </c>
      <c r="E5" s="9">
        <f>IFERROR(VLOOKUP($A5,#REF!,4,FALSE),)</f>
        <v>0</v>
      </c>
      <c r="F5" s="9">
        <f>IFERROR(VLOOKUP($A5,#REF!,6,FALSE),)</f>
        <v>0</v>
      </c>
      <c r="G5" s="9">
        <f>IFERROR(VLOOKUP($A5,#REF!,7,FALSE),)</f>
        <v>0</v>
      </c>
      <c r="H5" s="8">
        <f>IFERROR(VLOOKUP($A5,#REF!,8,FALSE),)</f>
        <v>0</v>
      </c>
      <c r="I5" s="8">
        <f>IFERROR(VLOOKUP($A5,#REF!,9,FALSE),)</f>
        <v>0</v>
      </c>
      <c r="J5" s="8">
        <f>IFERROR(VLOOKUP($A5,#REF!,10,FALSE),)</f>
        <v>0</v>
      </c>
      <c r="K5" s="8">
        <f>IFERROR(VLOOKUP($A5,#REF!,11,FALSE),)</f>
        <v>0</v>
      </c>
      <c r="L5" s="8">
        <f>IFERROR(VLOOKUP($A5,#REF!,12,FALSE),)</f>
        <v>0</v>
      </c>
      <c r="M5" s="8">
        <f>IFERROR(VLOOKUP($A5,#REF!,13,FALSE),)</f>
        <v>0</v>
      </c>
      <c r="N5" s="8">
        <f>IFERROR(VLOOKUP($A5,#REF!,14,FALSE),)</f>
        <v>0</v>
      </c>
      <c r="O5" s="8">
        <f>IFERROR(VLOOKUP($A5,#REF!,15,FALSE),)</f>
        <v>0</v>
      </c>
      <c r="P5" s="8">
        <f>IFERROR(VLOOKUP($A5,#REF!,16,FALSE),)</f>
        <v>0</v>
      </c>
      <c r="Q5" s="8">
        <f>IFERROR(VLOOKUP($A5,#REF!,17,FALSE),)</f>
        <v>0</v>
      </c>
      <c r="R5" s="8">
        <f>IFERROR(VLOOKUP($A5,#REF!,18,FALSE),)</f>
        <v>0</v>
      </c>
      <c r="S5" s="8">
        <f>IFERROR(VLOOKUP($A5,#REF!,19,FALSE),)</f>
        <v>0</v>
      </c>
      <c r="T5" s="8">
        <f>IFERROR(VLOOKUP($A5,#REF!,20,FALSE),)</f>
        <v>0</v>
      </c>
      <c r="U5" s="8">
        <f>IFERROR(VLOOKUP($A5,#REF!,21,FALSE),)</f>
        <v>0</v>
      </c>
      <c r="V5" s="8">
        <f>IFERROR(VLOOKUP($A5,#REF!,22,FALSE),)</f>
        <v>0</v>
      </c>
      <c r="W5" s="8">
        <f>IFERROR(VLOOKUP($A5,#REF!,23,FALSE),)</f>
        <v>0</v>
      </c>
      <c r="X5" s="8">
        <f>IFERROR(VLOOKUP($A5,#REF!,24,FALSE),)</f>
        <v>0</v>
      </c>
      <c r="Y5" s="8">
        <f>IFERROR(VLOOKUP($A5,#REF!,25,FALSE),)</f>
        <v>0</v>
      </c>
      <c r="Z5" s="8">
        <f>IFERROR(VLOOKUP($A5,#REF!,26,FALSE),)</f>
        <v>0</v>
      </c>
      <c r="AA5" s="8">
        <f>IFERROR(VLOOKUP($A5,#REF!,27,FALSE),)</f>
        <v>0</v>
      </c>
      <c r="AB5" s="8">
        <f>IFERROR(VLOOKUP($A5,#REF!,28,FALSE),)</f>
        <v>0</v>
      </c>
    </row>
    <row r="6" spans="1:28" x14ac:dyDescent="0.2">
      <c r="A6" s="8">
        <f>Data!A869</f>
        <v>0</v>
      </c>
      <c r="B6" s="9">
        <f>IFERROR(VLOOKUP($A6,#REF!,34,FALSE),)</f>
        <v>0</v>
      </c>
      <c r="C6" s="9">
        <f>IFERROR(VLOOKUP($A6,#REF!,2,FALSE),)</f>
        <v>0</v>
      </c>
      <c r="D6" s="9">
        <f>IFERROR(VLOOKUP($A6,#REF!,3,FALSE),)</f>
        <v>0</v>
      </c>
      <c r="E6" s="9">
        <f>IFERROR(VLOOKUP($A6,#REF!,4,FALSE),)</f>
        <v>0</v>
      </c>
      <c r="F6" s="9">
        <f>IFERROR(VLOOKUP($A6,#REF!,6,FALSE),)</f>
        <v>0</v>
      </c>
      <c r="G6" s="9">
        <f>IFERROR(VLOOKUP($A6,#REF!,7,FALSE),)</f>
        <v>0</v>
      </c>
      <c r="H6" s="8">
        <f>IFERROR(VLOOKUP($A6,#REF!,8,FALSE),)</f>
        <v>0</v>
      </c>
      <c r="I6" s="8">
        <f>IFERROR(VLOOKUP($A6,#REF!,9,FALSE),)</f>
        <v>0</v>
      </c>
      <c r="J6" s="8">
        <f>IFERROR(VLOOKUP($A6,#REF!,10,FALSE),)</f>
        <v>0</v>
      </c>
      <c r="K6" s="8">
        <f>IFERROR(VLOOKUP($A6,#REF!,11,FALSE),)</f>
        <v>0</v>
      </c>
      <c r="L6" s="8">
        <f>IFERROR(VLOOKUP($A6,#REF!,12,FALSE),)</f>
        <v>0</v>
      </c>
      <c r="M6" s="8">
        <f>IFERROR(VLOOKUP($A6,#REF!,13,FALSE),)</f>
        <v>0</v>
      </c>
      <c r="N6" s="8">
        <f>IFERROR(VLOOKUP($A6,#REF!,14,FALSE),)</f>
        <v>0</v>
      </c>
      <c r="O6" s="8">
        <f>IFERROR(VLOOKUP($A6,#REF!,15,FALSE),)</f>
        <v>0</v>
      </c>
      <c r="P6" s="8">
        <f>IFERROR(VLOOKUP($A6,#REF!,16,FALSE),)</f>
        <v>0</v>
      </c>
      <c r="Q6" s="8">
        <f>IFERROR(VLOOKUP($A6,#REF!,17,FALSE),)</f>
        <v>0</v>
      </c>
      <c r="R6" s="8">
        <f>IFERROR(VLOOKUP($A6,#REF!,18,FALSE),)</f>
        <v>0</v>
      </c>
      <c r="S6" s="8">
        <f>IFERROR(VLOOKUP($A6,#REF!,19,FALSE),)</f>
        <v>0</v>
      </c>
      <c r="T6" s="8">
        <f>IFERROR(VLOOKUP($A6,#REF!,20,FALSE),)</f>
        <v>0</v>
      </c>
      <c r="U6" s="8">
        <f>IFERROR(VLOOKUP($A6,#REF!,21,FALSE),)</f>
        <v>0</v>
      </c>
      <c r="V6" s="8">
        <f>IFERROR(VLOOKUP($A6,#REF!,22,FALSE),)</f>
        <v>0</v>
      </c>
      <c r="W6" s="8">
        <f>IFERROR(VLOOKUP($A6,#REF!,23,FALSE),)</f>
        <v>0</v>
      </c>
      <c r="X6" s="8">
        <f>IFERROR(VLOOKUP($A6,#REF!,24,FALSE),)</f>
        <v>0</v>
      </c>
      <c r="Y6" s="8">
        <f>IFERROR(VLOOKUP($A6,#REF!,25,FALSE),)</f>
        <v>0</v>
      </c>
      <c r="Z6" s="8">
        <f>IFERROR(VLOOKUP($A6,#REF!,26,FALSE),)</f>
        <v>0</v>
      </c>
      <c r="AA6" s="8">
        <f>IFERROR(VLOOKUP($A6,#REF!,27,FALSE),)</f>
        <v>0</v>
      </c>
      <c r="AB6" s="8">
        <f>IFERROR(VLOOKUP($A6,#REF!,28,FALSE),)</f>
        <v>0</v>
      </c>
    </row>
    <row r="7" spans="1:28" x14ac:dyDescent="0.2">
      <c r="A7" s="8">
        <f>Data!A870</f>
        <v>0</v>
      </c>
      <c r="B7" s="9">
        <f>IFERROR(VLOOKUP($A7,#REF!,34,FALSE),)</f>
        <v>0</v>
      </c>
      <c r="C7" s="9">
        <f>IFERROR(VLOOKUP($A7,#REF!,2,FALSE),)</f>
        <v>0</v>
      </c>
      <c r="D7" s="9">
        <f>IFERROR(VLOOKUP($A7,#REF!,3,FALSE),)</f>
        <v>0</v>
      </c>
      <c r="E7" s="9">
        <f>IFERROR(VLOOKUP($A7,#REF!,4,FALSE),)</f>
        <v>0</v>
      </c>
      <c r="F7" s="9">
        <f>IFERROR(VLOOKUP($A7,#REF!,6,FALSE),)</f>
        <v>0</v>
      </c>
      <c r="G7" s="9">
        <f>IFERROR(VLOOKUP($A7,#REF!,7,FALSE),)</f>
        <v>0</v>
      </c>
      <c r="H7" s="8">
        <f>IFERROR(VLOOKUP($A7,#REF!,8,FALSE),)</f>
        <v>0</v>
      </c>
      <c r="I7" s="8">
        <f>IFERROR(VLOOKUP($A7,#REF!,9,FALSE),)</f>
        <v>0</v>
      </c>
      <c r="J7" s="8">
        <f>IFERROR(VLOOKUP($A7,#REF!,10,FALSE),)</f>
        <v>0</v>
      </c>
      <c r="K7" s="8">
        <f>IFERROR(VLOOKUP($A7,#REF!,11,FALSE),)</f>
        <v>0</v>
      </c>
      <c r="L7" s="8">
        <f>IFERROR(VLOOKUP($A7,#REF!,12,FALSE),)</f>
        <v>0</v>
      </c>
      <c r="M7" s="8">
        <f>IFERROR(VLOOKUP($A7,#REF!,13,FALSE),)</f>
        <v>0</v>
      </c>
      <c r="N7" s="8">
        <f>IFERROR(VLOOKUP($A7,#REF!,14,FALSE),)</f>
        <v>0</v>
      </c>
      <c r="O7" s="8">
        <f>IFERROR(VLOOKUP($A7,#REF!,15,FALSE),)</f>
        <v>0</v>
      </c>
      <c r="P7" s="8">
        <f>IFERROR(VLOOKUP($A7,#REF!,16,FALSE),)</f>
        <v>0</v>
      </c>
      <c r="Q7" s="8">
        <f>IFERROR(VLOOKUP($A7,#REF!,17,FALSE),)</f>
        <v>0</v>
      </c>
      <c r="R7" s="8">
        <f>IFERROR(VLOOKUP($A7,#REF!,18,FALSE),)</f>
        <v>0</v>
      </c>
      <c r="S7" s="8">
        <f>IFERROR(VLOOKUP($A7,#REF!,19,FALSE),)</f>
        <v>0</v>
      </c>
      <c r="T7" s="8">
        <f>IFERROR(VLOOKUP($A7,#REF!,20,FALSE),)</f>
        <v>0</v>
      </c>
      <c r="U7" s="8">
        <f>IFERROR(VLOOKUP($A7,#REF!,21,FALSE),)</f>
        <v>0</v>
      </c>
      <c r="V7" s="8">
        <f>IFERROR(VLOOKUP($A7,#REF!,22,FALSE),)</f>
        <v>0</v>
      </c>
      <c r="W7" s="8">
        <f>IFERROR(VLOOKUP($A7,#REF!,23,FALSE),)</f>
        <v>0</v>
      </c>
      <c r="X7" s="8">
        <f>IFERROR(VLOOKUP($A7,#REF!,24,FALSE),)</f>
        <v>0</v>
      </c>
      <c r="Y7" s="8">
        <f>IFERROR(VLOOKUP($A7,#REF!,25,FALSE),)</f>
        <v>0</v>
      </c>
      <c r="Z7" s="8">
        <f>IFERROR(VLOOKUP($A7,#REF!,26,FALSE),)</f>
        <v>0</v>
      </c>
      <c r="AA7" s="8">
        <f>IFERROR(VLOOKUP($A7,#REF!,27,FALSE),)</f>
        <v>0</v>
      </c>
      <c r="AB7" s="8">
        <f>IFERROR(VLOOKUP($A7,#REF!,28,FALSE),)</f>
        <v>0</v>
      </c>
    </row>
    <row r="8" spans="1:28" x14ac:dyDescent="0.2">
      <c r="A8" s="8">
        <f>Data!A871</f>
        <v>0</v>
      </c>
      <c r="B8" s="9">
        <f>IFERROR(VLOOKUP($A8,#REF!,34,FALSE),)</f>
        <v>0</v>
      </c>
      <c r="C8" s="9">
        <f>IFERROR(VLOOKUP($A8,#REF!,2,FALSE),)</f>
        <v>0</v>
      </c>
      <c r="D8" s="9">
        <f>IFERROR(VLOOKUP($A8,#REF!,3,FALSE),)</f>
        <v>0</v>
      </c>
      <c r="E8" s="9">
        <f>IFERROR(VLOOKUP($A8,#REF!,4,FALSE),)</f>
        <v>0</v>
      </c>
      <c r="F8" s="9">
        <f>IFERROR(VLOOKUP($A8,#REF!,6,FALSE),)</f>
        <v>0</v>
      </c>
      <c r="G8" s="9">
        <f>IFERROR(VLOOKUP($A8,#REF!,7,FALSE),)</f>
        <v>0</v>
      </c>
      <c r="H8" s="8">
        <f>IFERROR(VLOOKUP($A8,#REF!,8,FALSE),)</f>
        <v>0</v>
      </c>
      <c r="I8" s="8">
        <f>IFERROR(VLOOKUP($A8,#REF!,9,FALSE),)</f>
        <v>0</v>
      </c>
      <c r="J8" s="8">
        <f>IFERROR(VLOOKUP($A8,#REF!,10,FALSE),)</f>
        <v>0</v>
      </c>
      <c r="K8" s="8">
        <f>IFERROR(VLOOKUP($A8,#REF!,11,FALSE),)</f>
        <v>0</v>
      </c>
      <c r="L8" s="8">
        <f>IFERROR(VLOOKUP($A8,#REF!,12,FALSE),)</f>
        <v>0</v>
      </c>
      <c r="M8" s="8">
        <f>IFERROR(VLOOKUP($A8,#REF!,13,FALSE),)</f>
        <v>0</v>
      </c>
      <c r="N8" s="8">
        <f>IFERROR(VLOOKUP($A8,#REF!,14,FALSE),)</f>
        <v>0</v>
      </c>
      <c r="O8" s="8">
        <f>IFERROR(VLOOKUP($A8,#REF!,15,FALSE),)</f>
        <v>0</v>
      </c>
      <c r="P8" s="8">
        <f>IFERROR(VLOOKUP($A8,#REF!,16,FALSE),)</f>
        <v>0</v>
      </c>
      <c r="Q8" s="8">
        <f>IFERROR(VLOOKUP($A8,#REF!,17,FALSE),)</f>
        <v>0</v>
      </c>
      <c r="R8" s="8">
        <f>IFERROR(VLOOKUP($A8,#REF!,18,FALSE),)</f>
        <v>0</v>
      </c>
      <c r="S8" s="8">
        <f>IFERROR(VLOOKUP($A8,#REF!,19,FALSE),)</f>
        <v>0</v>
      </c>
      <c r="T8" s="8">
        <f>IFERROR(VLOOKUP($A8,#REF!,20,FALSE),)</f>
        <v>0</v>
      </c>
      <c r="U8" s="8">
        <f>IFERROR(VLOOKUP($A8,#REF!,21,FALSE),)</f>
        <v>0</v>
      </c>
      <c r="V8" s="8">
        <f>IFERROR(VLOOKUP($A8,#REF!,22,FALSE),)</f>
        <v>0</v>
      </c>
      <c r="W8" s="8">
        <f>IFERROR(VLOOKUP($A8,#REF!,23,FALSE),)</f>
        <v>0</v>
      </c>
      <c r="X8" s="8">
        <f>IFERROR(VLOOKUP($A8,#REF!,24,FALSE),)</f>
        <v>0</v>
      </c>
      <c r="Y8" s="8">
        <f>IFERROR(VLOOKUP($A8,#REF!,25,FALSE),)</f>
        <v>0</v>
      </c>
      <c r="Z8" s="8">
        <f>IFERROR(VLOOKUP($A8,#REF!,26,FALSE),)</f>
        <v>0</v>
      </c>
      <c r="AA8" s="8">
        <f>IFERROR(VLOOKUP($A8,#REF!,27,FALSE),)</f>
        <v>0</v>
      </c>
      <c r="AB8" s="8">
        <f>IFERROR(VLOOKUP($A8,#REF!,28,FALSE),)</f>
        <v>0</v>
      </c>
    </row>
    <row r="9" spans="1:28" x14ac:dyDescent="0.2">
      <c r="A9" s="8">
        <f>Data!A872</f>
        <v>0</v>
      </c>
      <c r="B9" s="9">
        <f>IFERROR(VLOOKUP($A9,#REF!,34,FALSE),)</f>
        <v>0</v>
      </c>
      <c r="C9" s="9">
        <f>IFERROR(VLOOKUP($A9,#REF!,2,FALSE),)</f>
        <v>0</v>
      </c>
      <c r="D9" s="9">
        <f>IFERROR(VLOOKUP($A9,#REF!,3,FALSE),)</f>
        <v>0</v>
      </c>
      <c r="E9" s="9">
        <f>IFERROR(VLOOKUP($A9,#REF!,4,FALSE),)</f>
        <v>0</v>
      </c>
      <c r="F9" s="9">
        <f>IFERROR(VLOOKUP($A9,#REF!,6,FALSE),)</f>
        <v>0</v>
      </c>
      <c r="G9" s="9">
        <f>IFERROR(VLOOKUP($A9,#REF!,7,FALSE),)</f>
        <v>0</v>
      </c>
      <c r="H9" s="8">
        <f>IFERROR(VLOOKUP($A9,#REF!,8,FALSE),)</f>
        <v>0</v>
      </c>
      <c r="I9" s="8">
        <f>IFERROR(VLOOKUP($A9,#REF!,9,FALSE),)</f>
        <v>0</v>
      </c>
      <c r="J9" s="8">
        <f>IFERROR(VLOOKUP($A9,#REF!,10,FALSE),)</f>
        <v>0</v>
      </c>
      <c r="K9" s="8">
        <f>IFERROR(VLOOKUP($A9,#REF!,11,FALSE),)</f>
        <v>0</v>
      </c>
      <c r="L9" s="8">
        <f>IFERROR(VLOOKUP($A9,#REF!,12,FALSE),)</f>
        <v>0</v>
      </c>
      <c r="M9" s="8">
        <f>IFERROR(VLOOKUP($A9,#REF!,13,FALSE),)</f>
        <v>0</v>
      </c>
      <c r="N9" s="8">
        <f>IFERROR(VLOOKUP($A9,#REF!,14,FALSE),)</f>
        <v>0</v>
      </c>
      <c r="O9" s="8">
        <f>IFERROR(VLOOKUP($A9,#REF!,15,FALSE),)</f>
        <v>0</v>
      </c>
      <c r="P9" s="8">
        <f>IFERROR(VLOOKUP($A9,#REF!,16,FALSE),)</f>
        <v>0</v>
      </c>
      <c r="Q9" s="8">
        <f>IFERROR(VLOOKUP($A9,#REF!,17,FALSE),)</f>
        <v>0</v>
      </c>
      <c r="R9" s="8">
        <f>IFERROR(VLOOKUP($A9,#REF!,18,FALSE),)</f>
        <v>0</v>
      </c>
      <c r="S9" s="8">
        <f>IFERROR(VLOOKUP($A9,#REF!,19,FALSE),)</f>
        <v>0</v>
      </c>
      <c r="T9" s="8">
        <f>IFERROR(VLOOKUP($A9,#REF!,20,FALSE),)</f>
        <v>0</v>
      </c>
      <c r="U9" s="8">
        <f>IFERROR(VLOOKUP($A9,#REF!,21,FALSE),)</f>
        <v>0</v>
      </c>
      <c r="V9" s="8">
        <f>IFERROR(VLOOKUP($A9,#REF!,22,FALSE),)</f>
        <v>0</v>
      </c>
      <c r="W9" s="8">
        <f>IFERROR(VLOOKUP($A9,#REF!,23,FALSE),)</f>
        <v>0</v>
      </c>
      <c r="X9" s="8">
        <f>IFERROR(VLOOKUP($A9,#REF!,24,FALSE),)</f>
        <v>0</v>
      </c>
      <c r="Y9" s="8">
        <f>IFERROR(VLOOKUP($A9,#REF!,25,FALSE),)</f>
        <v>0</v>
      </c>
      <c r="Z9" s="8">
        <f>IFERROR(VLOOKUP($A9,#REF!,26,FALSE),)</f>
        <v>0</v>
      </c>
      <c r="AA9" s="8">
        <f>IFERROR(VLOOKUP($A9,#REF!,27,FALSE),)</f>
        <v>0</v>
      </c>
      <c r="AB9" s="8">
        <f>IFERROR(VLOOKUP($A9,#REF!,28,FALSE),)</f>
        <v>0</v>
      </c>
    </row>
    <row r="10" spans="1:28" x14ac:dyDescent="0.2">
      <c r="A10" s="8">
        <f>Data!A873</f>
        <v>0</v>
      </c>
      <c r="B10" s="9">
        <f>IFERROR(VLOOKUP($A10,#REF!,34,FALSE),)</f>
        <v>0</v>
      </c>
      <c r="C10" s="9">
        <f>IFERROR(VLOOKUP($A10,#REF!,2,FALSE),)</f>
        <v>0</v>
      </c>
      <c r="D10" s="9">
        <f>IFERROR(VLOOKUP($A10,#REF!,3,FALSE),)</f>
        <v>0</v>
      </c>
      <c r="E10" s="9">
        <f>IFERROR(VLOOKUP($A10,#REF!,4,FALSE),)</f>
        <v>0</v>
      </c>
      <c r="F10" s="9">
        <f>IFERROR(VLOOKUP($A10,#REF!,6,FALSE),)</f>
        <v>0</v>
      </c>
      <c r="G10" s="9">
        <f>IFERROR(VLOOKUP($A10,#REF!,7,FALSE),)</f>
        <v>0</v>
      </c>
      <c r="H10" s="8">
        <f>IFERROR(VLOOKUP($A10,#REF!,8,FALSE),)</f>
        <v>0</v>
      </c>
      <c r="I10" s="8">
        <f>IFERROR(VLOOKUP($A10,#REF!,9,FALSE),)</f>
        <v>0</v>
      </c>
      <c r="J10" s="8">
        <f>IFERROR(VLOOKUP($A10,#REF!,10,FALSE),)</f>
        <v>0</v>
      </c>
      <c r="K10" s="8">
        <f>IFERROR(VLOOKUP($A10,#REF!,11,FALSE),)</f>
        <v>0</v>
      </c>
      <c r="L10" s="8">
        <f>IFERROR(VLOOKUP($A10,#REF!,12,FALSE),)</f>
        <v>0</v>
      </c>
      <c r="M10" s="8">
        <f>IFERROR(VLOOKUP($A10,#REF!,13,FALSE),)</f>
        <v>0</v>
      </c>
      <c r="N10" s="8">
        <f>IFERROR(VLOOKUP($A10,#REF!,14,FALSE),)</f>
        <v>0</v>
      </c>
      <c r="O10" s="8">
        <f>IFERROR(VLOOKUP($A10,#REF!,15,FALSE),)</f>
        <v>0</v>
      </c>
      <c r="P10" s="8">
        <f>IFERROR(VLOOKUP($A10,#REF!,16,FALSE),)</f>
        <v>0</v>
      </c>
      <c r="Q10" s="8">
        <f>IFERROR(VLOOKUP($A10,#REF!,17,FALSE),)</f>
        <v>0</v>
      </c>
      <c r="R10" s="8">
        <f>IFERROR(VLOOKUP($A10,#REF!,18,FALSE),)</f>
        <v>0</v>
      </c>
      <c r="S10" s="8">
        <f>IFERROR(VLOOKUP($A10,#REF!,19,FALSE),)</f>
        <v>0</v>
      </c>
      <c r="T10" s="8">
        <f>IFERROR(VLOOKUP($A10,#REF!,20,FALSE),)</f>
        <v>0</v>
      </c>
      <c r="U10" s="8">
        <f>IFERROR(VLOOKUP($A10,#REF!,21,FALSE),)</f>
        <v>0</v>
      </c>
      <c r="V10" s="8">
        <f>IFERROR(VLOOKUP($A10,#REF!,22,FALSE),)</f>
        <v>0</v>
      </c>
      <c r="W10" s="8">
        <f>IFERROR(VLOOKUP($A10,#REF!,23,FALSE),)</f>
        <v>0</v>
      </c>
      <c r="X10" s="8">
        <f>IFERROR(VLOOKUP($A10,#REF!,24,FALSE),)</f>
        <v>0</v>
      </c>
      <c r="Y10" s="8">
        <f>IFERROR(VLOOKUP($A10,#REF!,25,FALSE),)</f>
        <v>0</v>
      </c>
      <c r="Z10" s="8">
        <f>IFERROR(VLOOKUP($A10,#REF!,26,FALSE),)</f>
        <v>0</v>
      </c>
      <c r="AA10" s="8">
        <f>IFERROR(VLOOKUP($A10,#REF!,27,FALSE),)</f>
        <v>0</v>
      </c>
      <c r="AB10" s="8">
        <f>IFERROR(VLOOKUP($A10,#REF!,28,FALSE),)</f>
        <v>0</v>
      </c>
    </row>
    <row r="11" spans="1:28" x14ac:dyDescent="0.2">
      <c r="A11" s="8">
        <f>Data!A874</f>
        <v>0</v>
      </c>
      <c r="B11" s="9">
        <f>IFERROR(VLOOKUP($A11,#REF!,34,FALSE),)</f>
        <v>0</v>
      </c>
      <c r="C11" s="9">
        <f>IFERROR(VLOOKUP($A11,#REF!,2,FALSE),)</f>
        <v>0</v>
      </c>
      <c r="D11" s="9">
        <f>IFERROR(VLOOKUP($A11,#REF!,3,FALSE),)</f>
        <v>0</v>
      </c>
      <c r="E11" s="9">
        <f>IFERROR(VLOOKUP($A11,#REF!,4,FALSE),)</f>
        <v>0</v>
      </c>
      <c r="F11" s="9">
        <f>IFERROR(VLOOKUP($A11,#REF!,6,FALSE),)</f>
        <v>0</v>
      </c>
      <c r="G11" s="9">
        <f>IFERROR(VLOOKUP($A11,#REF!,7,FALSE),)</f>
        <v>0</v>
      </c>
      <c r="H11" s="8">
        <f>IFERROR(VLOOKUP($A11,#REF!,8,FALSE),)</f>
        <v>0</v>
      </c>
      <c r="I11" s="8">
        <f>IFERROR(VLOOKUP($A11,#REF!,9,FALSE),)</f>
        <v>0</v>
      </c>
      <c r="J11" s="8">
        <f>IFERROR(VLOOKUP($A11,#REF!,10,FALSE),)</f>
        <v>0</v>
      </c>
      <c r="K11" s="8">
        <f>IFERROR(VLOOKUP($A11,#REF!,11,FALSE),)</f>
        <v>0</v>
      </c>
      <c r="L11" s="8">
        <f>IFERROR(VLOOKUP($A11,#REF!,12,FALSE),)</f>
        <v>0</v>
      </c>
      <c r="M11" s="8">
        <f>IFERROR(VLOOKUP($A11,#REF!,13,FALSE),)</f>
        <v>0</v>
      </c>
      <c r="N11" s="8">
        <f>IFERROR(VLOOKUP($A11,#REF!,14,FALSE),)</f>
        <v>0</v>
      </c>
      <c r="O11" s="8">
        <f>IFERROR(VLOOKUP($A11,#REF!,15,FALSE),)</f>
        <v>0</v>
      </c>
      <c r="P11" s="8">
        <f>IFERROR(VLOOKUP($A11,#REF!,16,FALSE),)</f>
        <v>0</v>
      </c>
      <c r="Q11" s="8">
        <f>IFERROR(VLOOKUP($A11,#REF!,17,FALSE),)</f>
        <v>0</v>
      </c>
      <c r="R11" s="8">
        <f>IFERROR(VLOOKUP($A11,#REF!,18,FALSE),)</f>
        <v>0</v>
      </c>
      <c r="S11" s="8">
        <f>IFERROR(VLOOKUP($A11,#REF!,19,FALSE),)</f>
        <v>0</v>
      </c>
      <c r="T11" s="8">
        <f>IFERROR(VLOOKUP($A11,#REF!,20,FALSE),)</f>
        <v>0</v>
      </c>
      <c r="U11" s="8">
        <f>IFERROR(VLOOKUP($A11,#REF!,21,FALSE),)</f>
        <v>0</v>
      </c>
      <c r="V11" s="8">
        <f>IFERROR(VLOOKUP($A11,#REF!,22,FALSE),)</f>
        <v>0</v>
      </c>
      <c r="W11" s="8">
        <f>IFERROR(VLOOKUP($A11,#REF!,23,FALSE),)</f>
        <v>0</v>
      </c>
      <c r="X11" s="8">
        <f>IFERROR(VLOOKUP($A11,#REF!,24,FALSE),)</f>
        <v>0</v>
      </c>
      <c r="Y11" s="8">
        <f>IFERROR(VLOOKUP($A11,#REF!,25,FALSE),)</f>
        <v>0</v>
      </c>
      <c r="Z11" s="8">
        <f>IFERROR(VLOOKUP($A11,#REF!,26,FALSE),)</f>
        <v>0</v>
      </c>
      <c r="AA11" s="8">
        <f>IFERROR(VLOOKUP($A11,#REF!,27,FALSE),)</f>
        <v>0</v>
      </c>
      <c r="AB11" s="8">
        <f>IFERROR(VLOOKUP($A11,#REF!,28,FALSE),)</f>
        <v>0</v>
      </c>
    </row>
    <row r="12" spans="1:28" x14ac:dyDescent="0.2">
      <c r="A12" s="8">
        <f>Data!A875</f>
        <v>0</v>
      </c>
      <c r="B12" s="9">
        <f>IFERROR(VLOOKUP($A12,#REF!,34,FALSE),)</f>
        <v>0</v>
      </c>
      <c r="C12" s="9">
        <f>IFERROR(VLOOKUP($A12,#REF!,2,FALSE),)</f>
        <v>0</v>
      </c>
      <c r="D12" s="9">
        <f>IFERROR(VLOOKUP($A12,#REF!,3,FALSE),)</f>
        <v>0</v>
      </c>
      <c r="E12" s="9">
        <f>IFERROR(VLOOKUP($A12,#REF!,4,FALSE),)</f>
        <v>0</v>
      </c>
      <c r="F12" s="9">
        <f>IFERROR(VLOOKUP($A12,#REF!,6,FALSE),)</f>
        <v>0</v>
      </c>
      <c r="G12" s="9">
        <f>IFERROR(VLOOKUP($A12,#REF!,7,FALSE),)</f>
        <v>0</v>
      </c>
      <c r="H12" s="8">
        <f>IFERROR(VLOOKUP($A12,#REF!,8,FALSE),)</f>
        <v>0</v>
      </c>
      <c r="I12" s="8">
        <f>IFERROR(VLOOKUP($A12,#REF!,9,FALSE),)</f>
        <v>0</v>
      </c>
      <c r="J12" s="8">
        <f>IFERROR(VLOOKUP($A12,#REF!,10,FALSE),)</f>
        <v>0</v>
      </c>
      <c r="K12" s="8">
        <f>IFERROR(VLOOKUP($A12,#REF!,11,FALSE),)</f>
        <v>0</v>
      </c>
      <c r="L12" s="8">
        <f>IFERROR(VLOOKUP($A12,#REF!,12,FALSE),)</f>
        <v>0</v>
      </c>
      <c r="M12" s="8">
        <f>IFERROR(VLOOKUP($A12,#REF!,13,FALSE),)</f>
        <v>0</v>
      </c>
      <c r="N12" s="8">
        <f>IFERROR(VLOOKUP($A12,#REF!,14,FALSE),)</f>
        <v>0</v>
      </c>
      <c r="O12" s="8">
        <f>IFERROR(VLOOKUP($A12,#REF!,15,FALSE),)</f>
        <v>0</v>
      </c>
      <c r="P12" s="8">
        <f>IFERROR(VLOOKUP($A12,#REF!,16,FALSE),)</f>
        <v>0</v>
      </c>
      <c r="Q12" s="8">
        <f>IFERROR(VLOOKUP($A12,#REF!,17,FALSE),)</f>
        <v>0</v>
      </c>
      <c r="R12" s="8">
        <f>IFERROR(VLOOKUP($A12,#REF!,18,FALSE),)</f>
        <v>0</v>
      </c>
      <c r="S12" s="8">
        <f>IFERROR(VLOOKUP($A12,#REF!,19,FALSE),)</f>
        <v>0</v>
      </c>
      <c r="T12" s="8">
        <f>IFERROR(VLOOKUP($A12,#REF!,20,FALSE),)</f>
        <v>0</v>
      </c>
      <c r="U12" s="8">
        <f>IFERROR(VLOOKUP($A12,#REF!,21,FALSE),)</f>
        <v>0</v>
      </c>
      <c r="V12" s="8">
        <f>IFERROR(VLOOKUP($A12,#REF!,22,FALSE),)</f>
        <v>0</v>
      </c>
      <c r="W12" s="8">
        <f>IFERROR(VLOOKUP($A12,#REF!,23,FALSE),)</f>
        <v>0</v>
      </c>
      <c r="X12" s="8">
        <f>IFERROR(VLOOKUP($A12,#REF!,24,FALSE),)</f>
        <v>0</v>
      </c>
      <c r="Y12" s="8">
        <f>IFERROR(VLOOKUP($A12,#REF!,25,FALSE),)</f>
        <v>0</v>
      </c>
      <c r="Z12" s="8">
        <f>IFERROR(VLOOKUP($A12,#REF!,26,FALSE),)</f>
        <v>0</v>
      </c>
      <c r="AA12" s="8">
        <f>IFERROR(VLOOKUP($A12,#REF!,27,FALSE),)</f>
        <v>0</v>
      </c>
      <c r="AB12" s="8">
        <f>IFERROR(VLOOKUP($A12,#REF!,28,FALSE),)</f>
        <v>0</v>
      </c>
    </row>
    <row r="13" spans="1:28" x14ac:dyDescent="0.2">
      <c r="A13" s="8">
        <f>Data!A876</f>
        <v>0</v>
      </c>
      <c r="B13" s="9">
        <f>IFERROR(VLOOKUP($A13,#REF!,34,FALSE),)</f>
        <v>0</v>
      </c>
      <c r="C13" s="9">
        <f>IFERROR(VLOOKUP($A13,#REF!,2,FALSE),)</f>
        <v>0</v>
      </c>
      <c r="D13" s="9">
        <f>IFERROR(VLOOKUP($A13,#REF!,3,FALSE),)</f>
        <v>0</v>
      </c>
      <c r="E13" s="9">
        <f>IFERROR(VLOOKUP($A13,#REF!,4,FALSE),)</f>
        <v>0</v>
      </c>
      <c r="F13" s="9">
        <f>IFERROR(VLOOKUP($A13,#REF!,6,FALSE),)</f>
        <v>0</v>
      </c>
      <c r="G13" s="9">
        <f>IFERROR(VLOOKUP($A13,#REF!,7,FALSE),)</f>
        <v>0</v>
      </c>
      <c r="H13" s="8">
        <f>IFERROR(VLOOKUP($A13,#REF!,8,FALSE),)</f>
        <v>0</v>
      </c>
      <c r="I13" s="8">
        <f>IFERROR(VLOOKUP($A13,#REF!,9,FALSE),)</f>
        <v>0</v>
      </c>
      <c r="J13" s="8">
        <f>IFERROR(VLOOKUP($A13,#REF!,10,FALSE),)</f>
        <v>0</v>
      </c>
      <c r="K13" s="8">
        <f>IFERROR(VLOOKUP($A13,#REF!,11,FALSE),)</f>
        <v>0</v>
      </c>
      <c r="L13" s="8">
        <f>IFERROR(VLOOKUP($A13,#REF!,12,FALSE),)</f>
        <v>0</v>
      </c>
      <c r="M13" s="8">
        <f>IFERROR(VLOOKUP($A13,#REF!,13,FALSE),)</f>
        <v>0</v>
      </c>
      <c r="N13" s="8">
        <f>IFERROR(VLOOKUP($A13,#REF!,14,FALSE),)</f>
        <v>0</v>
      </c>
      <c r="O13" s="8">
        <f>IFERROR(VLOOKUP($A13,#REF!,15,FALSE),)</f>
        <v>0</v>
      </c>
      <c r="P13" s="8">
        <f>IFERROR(VLOOKUP($A13,#REF!,16,FALSE),)</f>
        <v>0</v>
      </c>
      <c r="Q13" s="8">
        <f>IFERROR(VLOOKUP($A13,#REF!,17,FALSE),)</f>
        <v>0</v>
      </c>
      <c r="R13" s="8">
        <f>IFERROR(VLOOKUP($A13,#REF!,18,FALSE),)</f>
        <v>0</v>
      </c>
      <c r="S13" s="8">
        <f>IFERROR(VLOOKUP($A13,#REF!,19,FALSE),)</f>
        <v>0</v>
      </c>
      <c r="T13" s="8">
        <f>IFERROR(VLOOKUP($A13,#REF!,20,FALSE),)</f>
        <v>0</v>
      </c>
      <c r="U13" s="8">
        <f>IFERROR(VLOOKUP($A13,#REF!,21,FALSE),)</f>
        <v>0</v>
      </c>
      <c r="V13" s="8">
        <f>IFERROR(VLOOKUP($A13,#REF!,22,FALSE),)</f>
        <v>0</v>
      </c>
      <c r="W13" s="8">
        <f>IFERROR(VLOOKUP($A13,#REF!,23,FALSE),)</f>
        <v>0</v>
      </c>
      <c r="X13" s="8">
        <f>IFERROR(VLOOKUP($A13,#REF!,24,FALSE),)</f>
        <v>0</v>
      </c>
      <c r="Y13" s="8">
        <f>IFERROR(VLOOKUP($A13,#REF!,25,FALSE),)</f>
        <v>0</v>
      </c>
      <c r="Z13" s="8">
        <f>IFERROR(VLOOKUP($A13,#REF!,26,FALSE),)</f>
        <v>0</v>
      </c>
      <c r="AA13" s="8">
        <f>IFERROR(VLOOKUP($A13,#REF!,27,FALSE),)</f>
        <v>0</v>
      </c>
      <c r="AB13" s="8">
        <f>IFERROR(VLOOKUP($A13,#REF!,28,FALSE),)</f>
        <v>0</v>
      </c>
    </row>
    <row r="14" spans="1:28" x14ac:dyDescent="0.2">
      <c r="A14" s="10"/>
    </row>
    <row r="17" spans="21:21" x14ac:dyDescent="0.2">
      <c r="U17" s="1"/>
    </row>
    <row r="18" spans="21:21" x14ac:dyDescent="0.2">
      <c r="U18" s="23"/>
    </row>
    <row r="19" spans="21:21" x14ac:dyDescent="0.2">
      <c r="U19" s="23"/>
    </row>
  </sheetData>
  <pageMargins left="0.7" right="0.7" top="0.75" bottom="0.75" header="0.3" footer="0.3"/>
  <pageSetup scale="87" orientation="landscape" r:id="rId1"/>
  <drawing r:id="rId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CDD81-7E5C-49DA-8B3D-1CBA246FB7F9}">
  <sheetPr>
    <tabColor rgb="FF52D252"/>
    <pageSetUpPr fitToPage="1"/>
  </sheetPr>
  <dimension ref="A1:AB19"/>
  <sheetViews>
    <sheetView workbookViewId="0"/>
  </sheetViews>
  <sheetFormatPr defaultColWidth="9.14453125" defaultRowHeight="15" x14ac:dyDescent="0.2"/>
  <cols>
    <col min="1" max="5" width="8.47265625" customWidth="1"/>
    <col min="6" max="6" width="11.703125" bestFit="1" customWidth="1"/>
    <col min="7" max="7" width="16.6796875" bestFit="1" customWidth="1"/>
    <col min="8" max="8" width="12.23828125" bestFit="1" customWidth="1"/>
    <col min="9" max="11" width="10.22265625" customWidth="1"/>
    <col min="12" max="12" width="9.01171875" customWidth="1"/>
    <col min="13" max="15" width="10.22265625" customWidth="1"/>
    <col min="16" max="16" width="9.01171875" customWidth="1"/>
    <col min="17" max="17" width="9.68359375" customWidth="1"/>
    <col min="18" max="20" width="10.22265625" customWidth="1"/>
    <col min="21" max="21" width="9.68359375" customWidth="1"/>
    <col min="22" max="24" width="10.22265625" customWidth="1"/>
    <col min="25" max="25" width="9.01171875" customWidth="1"/>
    <col min="26" max="28" width="10.22265625" customWidth="1"/>
  </cols>
  <sheetData>
    <row r="1" spans="1:28" ht="19.5" thickBot="1" x14ac:dyDescent="0.3">
      <c r="A1" s="7">
        <f>E4</f>
        <v>0</v>
      </c>
      <c r="B1" s="6"/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0.35499999999999998</v>
      </c>
      <c r="C3" s="12"/>
      <c r="D3" s="14"/>
      <c r="E3" s="12"/>
      <c r="F3" s="12"/>
      <c r="G3" s="12"/>
      <c r="H3" s="11">
        <f>'Rain Totals'!H8</f>
        <v>0.08</v>
      </c>
      <c r="I3" s="11">
        <f>'Rain Totals'!I8</f>
        <v>0</v>
      </c>
      <c r="J3" s="11">
        <f>'Rain Totals'!J8</f>
        <v>7.0000000000000007E-2</v>
      </c>
      <c r="K3" s="11">
        <f>'Rain Totals'!K8</f>
        <v>0.16999999999999998</v>
      </c>
      <c r="L3" s="11">
        <f>'Rain Totals'!L8</f>
        <v>3.5000000000000003E-2</v>
      </c>
      <c r="M3" s="11">
        <f>'Rain Totals'!M8</f>
        <v>0</v>
      </c>
      <c r="N3" s="11">
        <f>'Rain Totals'!N8</f>
        <v>0</v>
      </c>
      <c r="O3" s="11">
        <f>'Rain Totals'!O8</f>
        <v>0</v>
      </c>
      <c r="P3" s="11">
        <f>'Rain Totals'!P8</f>
        <v>0</v>
      </c>
      <c r="Q3" s="11">
        <f>'Rain Totals'!Q8</f>
        <v>0</v>
      </c>
      <c r="R3" s="11">
        <f>'Rain Totals'!R8</f>
        <v>0</v>
      </c>
      <c r="S3" s="11">
        <f>'Rain Totals'!S8</f>
        <v>0</v>
      </c>
      <c r="T3" s="11">
        <f>'Rain Totals'!T8</f>
        <v>0</v>
      </c>
      <c r="U3" s="11">
        <f>'Rain Totals'!U8</f>
        <v>0</v>
      </c>
      <c r="V3" s="11">
        <f>'Rain Totals'!V8</f>
        <v>0</v>
      </c>
      <c r="W3" s="11">
        <f>'Rain Totals'!W8</f>
        <v>0</v>
      </c>
      <c r="X3" s="11">
        <f>'Rain Totals'!X8</f>
        <v>0</v>
      </c>
      <c r="Y3" s="11">
        <f>'Rain Totals'!Y8</f>
        <v>0</v>
      </c>
      <c r="Z3" s="11">
        <f>'Rain Totals'!Z8</f>
        <v>0</v>
      </c>
      <c r="AA3" s="11">
        <f>'Rain Totals'!AA8</f>
        <v>0</v>
      </c>
      <c r="AB3" s="11">
        <f>'Rain Totals'!AB8</f>
        <v>0</v>
      </c>
    </row>
    <row r="4" spans="1:28" x14ac:dyDescent="0.2">
      <c r="A4" s="8" t="str">
        <f>Data!A877</f>
        <v>.ET 87</v>
      </c>
      <c r="B4" s="9">
        <f>IFERROR(VLOOKUP($A4,#REF!,34,FALSE),)</f>
        <v>0</v>
      </c>
      <c r="C4" s="9">
        <f>IFERROR(VLOOKUP($A4,#REF!,2,FALSE),)</f>
        <v>0</v>
      </c>
      <c r="D4" s="9">
        <f>IFERROR(VLOOKUP($A4,#REF!,3,FALSE),)</f>
        <v>0</v>
      </c>
      <c r="E4" s="9">
        <f>IFERROR(VLOOKUP($A4,#REF!,4,FALSE),)</f>
        <v>0</v>
      </c>
      <c r="F4" s="9">
        <f>IFERROR(VLOOKUP($A4,#REF!,6,FALSE),)</f>
        <v>0</v>
      </c>
      <c r="G4" s="9">
        <f>IFERROR(VLOOKUP($A4,#REF!,7,FALSE),)</f>
        <v>0</v>
      </c>
      <c r="H4" s="8">
        <f>IFERROR(VLOOKUP($A4,#REF!,8,FALSE),)</f>
        <v>0</v>
      </c>
      <c r="I4" s="8">
        <f>IFERROR(VLOOKUP($A4,#REF!,9,FALSE),)</f>
        <v>0</v>
      </c>
      <c r="J4" s="8">
        <f>IFERROR(VLOOKUP($A4,#REF!,10,FALSE),)</f>
        <v>0</v>
      </c>
      <c r="K4" s="8">
        <f>IFERROR(VLOOKUP($A4,#REF!,11,FALSE),)</f>
        <v>0</v>
      </c>
      <c r="L4" s="8">
        <f>IFERROR(VLOOKUP($A4,#REF!,12,FALSE),)</f>
        <v>0</v>
      </c>
      <c r="M4" s="8">
        <f>IFERROR(VLOOKUP($A4,#REF!,13,FALSE),)</f>
        <v>0</v>
      </c>
      <c r="N4" s="8">
        <f>IFERROR(VLOOKUP($A4,#REF!,14,FALSE),)</f>
        <v>0</v>
      </c>
      <c r="O4" s="8">
        <f>IFERROR(VLOOKUP($A4,#REF!,15,FALSE),)</f>
        <v>0</v>
      </c>
      <c r="P4" s="8">
        <f>IFERROR(VLOOKUP($A4,#REF!,16,FALSE),)</f>
        <v>0</v>
      </c>
      <c r="Q4" s="8">
        <f>IFERROR(VLOOKUP($A4,#REF!,17,FALSE),)</f>
        <v>0</v>
      </c>
      <c r="R4" s="8">
        <f>IFERROR(VLOOKUP($A4,#REF!,18,FALSE),)</f>
        <v>0</v>
      </c>
      <c r="S4" s="8">
        <f>IFERROR(VLOOKUP($A4,#REF!,19,FALSE),)</f>
        <v>0</v>
      </c>
      <c r="T4" s="8">
        <f>IFERROR(VLOOKUP($A4,#REF!,20,FALSE),)</f>
        <v>0</v>
      </c>
      <c r="U4" s="8">
        <f>IFERROR(VLOOKUP($A4,#REF!,21,FALSE),)</f>
        <v>0</v>
      </c>
      <c r="V4" s="8">
        <f>IFERROR(VLOOKUP($A4,#REF!,22,FALSE),)</f>
        <v>0</v>
      </c>
      <c r="W4" s="8">
        <f>IFERROR(VLOOKUP($A4,#REF!,23,FALSE),)</f>
        <v>0</v>
      </c>
      <c r="X4" s="8">
        <f>IFERROR(VLOOKUP($A4,#REF!,24,FALSE),)</f>
        <v>0</v>
      </c>
      <c r="Y4" s="8">
        <f>IFERROR(VLOOKUP($A4,#REF!,25,FALSE),)</f>
        <v>0</v>
      </c>
      <c r="Z4" s="8">
        <f>IFERROR(VLOOKUP($A4,#REF!,26,FALSE),)</f>
        <v>0</v>
      </c>
      <c r="AA4" s="8">
        <f>IFERROR(VLOOKUP($A4,#REF!,27,FALSE),)</f>
        <v>0</v>
      </c>
      <c r="AB4" s="8">
        <f>IFERROR(VLOOKUP($A4,#REF!,28,FALSE),)</f>
        <v>0</v>
      </c>
    </row>
    <row r="5" spans="1:28" x14ac:dyDescent="0.2">
      <c r="A5" s="8">
        <f>Data!A878</f>
        <v>0</v>
      </c>
      <c r="B5" s="9">
        <f>IFERROR(VLOOKUP($A5,#REF!,34,FALSE),)</f>
        <v>0</v>
      </c>
      <c r="C5" s="9">
        <f>IFERROR(VLOOKUP($A5,#REF!,2,FALSE),)</f>
        <v>0</v>
      </c>
      <c r="D5" s="9">
        <f>IFERROR(VLOOKUP($A5,#REF!,3,FALSE),)</f>
        <v>0</v>
      </c>
      <c r="E5" s="9">
        <f>IFERROR(VLOOKUP($A5,#REF!,4,FALSE),)</f>
        <v>0</v>
      </c>
      <c r="F5" s="9">
        <f>IFERROR(VLOOKUP($A5,#REF!,6,FALSE),)</f>
        <v>0</v>
      </c>
      <c r="G5" s="9">
        <f>IFERROR(VLOOKUP($A5,#REF!,7,FALSE),)</f>
        <v>0</v>
      </c>
      <c r="H5" s="8">
        <f>IFERROR(VLOOKUP($A5,#REF!,8,FALSE),)</f>
        <v>0</v>
      </c>
      <c r="I5" s="8">
        <f>IFERROR(VLOOKUP($A5,#REF!,9,FALSE),)</f>
        <v>0</v>
      </c>
      <c r="J5" s="8">
        <f>IFERROR(VLOOKUP($A5,#REF!,10,FALSE),)</f>
        <v>0</v>
      </c>
      <c r="K5" s="8">
        <f>IFERROR(VLOOKUP($A5,#REF!,11,FALSE),)</f>
        <v>0</v>
      </c>
      <c r="L5" s="8">
        <f>IFERROR(VLOOKUP($A5,#REF!,12,FALSE),)</f>
        <v>0</v>
      </c>
      <c r="M5" s="8">
        <f>IFERROR(VLOOKUP($A5,#REF!,13,FALSE),)</f>
        <v>0</v>
      </c>
      <c r="N5" s="8">
        <f>IFERROR(VLOOKUP($A5,#REF!,14,FALSE),)</f>
        <v>0</v>
      </c>
      <c r="O5" s="8">
        <f>IFERROR(VLOOKUP($A5,#REF!,15,FALSE),)</f>
        <v>0</v>
      </c>
      <c r="P5" s="8">
        <f>IFERROR(VLOOKUP($A5,#REF!,16,FALSE),)</f>
        <v>0</v>
      </c>
      <c r="Q5" s="8">
        <f>IFERROR(VLOOKUP($A5,#REF!,17,FALSE),)</f>
        <v>0</v>
      </c>
      <c r="R5" s="8">
        <f>IFERROR(VLOOKUP($A5,#REF!,18,FALSE),)</f>
        <v>0</v>
      </c>
      <c r="S5" s="8">
        <f>IFERROR(VLOOKUP($A5,#REF!,19,FALSE),)</f>
        <v>0</v>
      </c>
      <c r="T5" s="8">
        <f>IFERROR(VLOOKUP($A5,#REF!,20,FALSE),)</f>
        <v>0</v>
      </c>
      <c r="U5" s="8">
        <f>IFERROR(VLOOKUP($A5,#REF!,21,FALSE),)</f>
        <v>0</v>
      </c>
      <c r="V5" s="8">
        <f>IFERROR(VLOOKUP($A5,#REF!,22,FALSE),)</f>
        <v>0</v>
      </c>
      <c r="W5" s="8">
        <f>IFERROR(VLOOKUP($A5,#REF!,23,FALSE),)</f>
        <v>0</v>
      </c>
      <c r="X5" s="8">
        <f>IFERROR(VLOOKUP($A5,#REF!,24,FALSE),)</f>
        <v>0</v>
      </c>
      <c r="Y5" s="8">
        <f>IFERROR(VLOOKUP($A5,#REF!,25,FALSE),)</f>
        <v>0</v>
      </c>
      <c r="Z5" s="8">
        <f>IFERROR(VLOOKUP($A5,#REF!,26,FALSE),)</f>
        <v>0</v>
      </c>
      <c r="AA5" s="8">
        <f>IFERROR(VLOOKUP($A5,#REF!,27,FALSE),)</f>
        <v>0</v>
      </c>
      <c r="AB5" s="8">
        <f>IFERROR(VLOOKUP($A5,#REF!,28,FALSE),)</f>
        <v>0</v>
      </c>
    </row>
    <row r="6" spans="1:28" x14ac:dyDescent="0.2">
      <c r="A6" s="8">
        <f>Data!A879</f>
        <v>0</v>
      </c>
      <c r="B6" s="9">
        <f>IFERROR(VLOOKUP($A6,#REF!,34,FALSE),)</f>
        <v>0</v>
      </c>
      <c r="C6" s="9">
        <f>IFERROR(VLOOKUP($A6,#REF!,2,FALSE),)</f>
        <v>0</v>
      </c>
      <c r="D6" s="9">
        <f>IFERROR(VLOOKUP($A6,#REF!,3,FALSE),)</f>
        <v>0</v>
      </c>
      <c r="E6" s="9">
        <f>IFERROR(VLOOKUP($A6,#REF!,4,FALSE),)</f>
        <v>0</v>
      </c>
      <c r="F6" s="9">
        <f>IFERROR(VLOOKUP($A6,#REF!,6,FALSE),)</f>
        <v>0</v>
      </c>
      <c r="G6" s="9">
        <f>IFERROR(VLOOKUP($A6,#REF!,7,FALSE),)</f>
        <v>0</v>
      </c>
      <c r="H6" s="8">
        <f>IFERROR(VLOOKUP($A6,#REF!,8,FALSE),)</f>
        <v>0</v>
      </c>
      <c r="I6" s="8">
        <f>IFERROR(VLOOKUP($A6,#REF!,9,FALSE),)</f>
        <v>0</v>
      </c>
      <c r="J6" s="8">
        <f>IFERROR(VLOOKUP($A6,#REF!,10,FALSE),)</f>
        <v>0</v>
      </c>
      <c r="K6" s="8">
        <f>IFERROR(VLOOKUP($A6,#REF!,11,FALSE),)</f>
        <v>0</v>
      </c>
      <c r="L6" s="8">
        <f>IFERROR(VLOOKUP($A6,#REF!,12,FALSE),)</f>
        <v>0</v>
      </c>
      <c r="M6" s="8">
        <f>IFERROR(VLOOKUP($A6,#REF!,13,FALSE),)</f>
        <v>0</v>
      </c>
      <c r="N6" s="8">
        <f>IFERROR(VLOOKUP($A6,#REF!,14,FALSE),)</f>
        <v>0</v>
      </c>
      <c r="O6" s="8">
        <f>IFERROR(VLOOKUP($A6,#REF!,15,FALSE),)</f>
        <v>0</v>
      </c>
      <c r="P6" s="8">
        <f>IFERROR(VLOOKUP($A6,#REF!,16,FALSE),)</f>
        <v>0</v>
      </c>
      <c r="Q6" s="8">
        <f>IFERROR(VLOOKUP($A6,#REF!,17,FALSE),)</f>
        <v>0</v>
      </c>
      <c r="R6" s="8">
        <f>IFERROR(VLOOKUP($A6,#REF!,18,FALSE),)</f>
        <v>0</v>
      </c>
      <c r="S6" s="8">
        <f>IFERROR(VLOOKUP($A6,#REF!,19,FALSE),)</f>
        <v>0</v>
      </c>
      <c r="T6" s="8">
        <f>IFERROR(VLOOKUP($A6,#REF!,20,FALSE),)</f>
        <v>0</v>
      </c>
      <c r="U6" s="8">
        <f>IFERROR(VLOOKUP($A6,#REF!,21,FALSE),)</f>
        <v>0</v>
      </c>
      <c r="V6" s="8">
        <f>IFERROR(VLOOKUP($A6,#REF!,22,FALSE),)</f>
        <v>0</v>
      </c>
      <c r="W6" s="8">
        <f>IFERROR(VLOOKUP($A6,#REF!,23,FALSE),)</f>
        <v>0</v>
      </c>
      <c r="X6" s="8">
        <f>IFERROR(VLOOKUP($A6,#REF!,24,FALSE),)</f>
        <v>0</v>
      </c>
      <c r="Y6" s="8">
        <f>IFERROR(VLOOKUP($A6,#REF!,25,FALSE),)</f>
        <v>0</v>
      </c>
      <c r="Z6" s="8">
        <f>IFERROR(VLOOKUP($A6,#REF!,26,FALSE),)</f>
        <v>0</v>
      </c>
      <c r="AA6" s="8">
        <f>IFERROR(VLOOKUP($A6,#REF!,27,FALSE),)</f>
        <v>0</v>
      </c>
      <c r="AB6" s="8">
        <f>IFERROR(VLOOKUP($A6,#REF!,28,FALSE),)</f>
        <v>0</v>
      </c>
    </row>
    <row r="7" spans="1:28" x14ac:dyDescent="0.2">
      <c r="A7" s="8">
        <f>Data!A880</f>
        <v>0</v>
      </c>
      <c r="B7" s="9">
        <f>IFERROR(VLOOKUP($A7,#REF!,34,FALSE),)</f>
        <v>0</v>
      </c>
      <c r="C7" s="9">
        <f>IFERROR(VLOOKUP($A7,#REF!,2,FALSE),)</f>
        <v>0</v>
      </c>
      <c r="D7" s="9">
        <f>IFERROR(VLOOKUP($A7,#REF!,3,FALSE),)</f>
        <v>0</v>
      </c>
      <c r="E7" s="9">
        <f>IFERROR(VLOOKUP($A7,#REF!,4,FALSE),)</f>
        <v>0</v>
      </c>
      <c r="F7" s="9">
        <f>IFERROR(VLOOKUP($A7,#REF!,6,FALSE),)</f>
        <v>0</v>
      </c>
      <c r="G7" s="9">
        <f>IFERROR(VLOOKUP($A7,#REF!,7,FALSE),)</f>
        <v>0</v>
      </c>
      <c r="H7" s="8">
        <f>IFERROR(VLOOKUP($A7,#REF!,8,FALSE),)</f>
        <v>0</v>
      </c>
      <c r="I7" s="8">
        <f>IFERROR(VLOOKUP($A7,#REF!,9,FALSE),)</f>
        <v>0</v>
      </c>
      <c r="J7" s="8">
        <f>IFERROR(VLOOKUP($A7,#REF!,10,FALSE),)</f>
        <v>0</v>
      </c>
      <c r="K7" s="8">
        <f>IFERROR(VLOOKUP($A7,#REF!,11,FALSE),)</f>
        <v>0</v>
      </c>
      <c r="L7" s="8">
        <f>IFERROR(VLOOKUP($A7,#REF!,12,FALSE),)</f>
        <v>0</v>
      </c>
      <c r="M7" s="8">
        <f>IFERROR(VLOOKUP($A7,#REF!,13,FALSE),)</f>
        <v>0</v>
      </c>
      <c r="N7" s="8">
        <f>IFERROR(VLOOKUP($A7,#REF!,14,FALSE),)</f>
        <v>0</v>
      </c>
      <c r="O7" s="8">
        <f>IFERROR(VLOOKUP($A7,#REF!,15,FALSE),)</f>
        <v>0</v>
      </c>
      <c r="P7" s="8">
        <f>IFERROR(VLOOKUP($A7,#REF!,16,FALSE),)</f>
        <v>0</v>
      </c>
      <c r="Q7" s="8">
        <f>IFERROR(VLOOKUP($A7,#REF!,17,FALSE),)</f>
        <v>0</v>
      </c>
      <c r="R7" s="8">
        <f>IFERROR(VLOOKUP($A7,#REF!,18,FALSE),)</f>
        <v>0</v>
      </c>
      <c r="S7" s="8">
        <f>IFERROR(VLOOKUP($A7,#REF!,19,FALSE),)</f>
        <v>0</v>
      </c>
      <c r="T7" s="8">
        <f>IFERROR(VLOOKUP($A7,#REF!,20,FALSE),)</f>
        <v>0</v>
      </c>
      <c r="U7" s="8">
        <f>IFERROR(VLOOKUP($A7,#REF!,21,FALSE),)</f>
        <v>0</v>
      </c>
      <c r="V7" s="8">
        <f>IFERROR(VLOOKUP($A7,#REF!,22,FALSE),)</f>
        <v>0</v>
      </c>
      <c r="W7" s="8">
        <f>IFERROR(VLOOKUP($A7,#REF!,23,FALSE),)</f>
        <v>0</v>
      </c>
      <c r="X7" s="8">
        <f>IFERROR(VLOOKUP($A7,#REF!,24,FALSE),)</f>
        <v>0</v>
      </c>
      <c r="Y7" s="8">
        <f>IFERROR(VLOOKUP($A7,#REF!,25,FALSE),)</f>
        <v>0</v>
      </c>
      <c r="Z7" s="8">
        <f>IFERROR(VLOOKUP($A7,#REF!,26,FALSE),)</f>
        <v>0</v>
      </c>
      <c r="AA7" s="8">
        <f>IFERROR(VLOOKUP($A7,#REF!,27,FALSE),)</f>
        <v>0</v>
      </c>
      <c r="AB7" s="8">
        <f>IFERROR(VLOOKUP($A7,#REF!,28,FALSE),)</f>
        <v>0</v>
      </c>
    </row>
    <row r="8" spans="1:28" x14ac:dyDescent="0.2">
      <c r="A8" s="8">
        <f>Data!A881</f>
        <v>0</v>
      </c>
      <c r="B8" s="9">
        <f>IFERROR(VLOOKUP($A8,#REF!,34,FALSE),)</f>
        <v>0</v>
      </c>
      <c r="C8" s="9">
        <f>IFERROR(VLOOKUP($A8,#REF!,2,FALSE),)</f>
        <v>0</v>
      </c>
      <c r="D8" s="9">
        <f>IFERROR(VLOOKUP($A8,#REF!,3,FALSE),)</f>
        <v>0</v>
      </c>
      <c r="E8" s="9">
        <f>IFERROR(VLOOKUP($A8,#REF!,4,FALSE),)</f>
        <v>0</v>
      </c>
      <c r="F8" s="9">
        <f>IFERROR(VLOOKUP($A8,#REF!,6,FALSE),)</f>
        <v>0</v>
      </c>
      <c r="G8" s="9">
        <f>IFERROR(VLOOKUP($A8,#REF!,7,FALSE),)</f>
        <v>0</v>
      </c>
      <c r="H8" s="8">
        <f>IFERROR(VLOOKUP($A8,#REF!,8,FALSE),)</f>
        <v>0</v>
      </c>
      <c r="I8" s="8">
        <f>IFERROR(VLOOKUP($A8,#REF!,9,FALSE),)</f>
        <v>0</v>
      </c>
      <c r="J8" s="8">
        <f>IFERROR(VLOOKUP($A8,#REF!,10,FALSE),)</f>
        <v>0</v>
      </c>
      <c r="K8" s="8">
        <f>IFERROR(VLOOKUP($A8,#REF!,11,FALSE),)</f>
        <v>0</v>
      </c>
      <c r="L8" s="8">
        <f>IFERROR(VLOOKUP($A8,#REF!,12,FALSE),)</f>
        <v>0</v>
      </c>
      <c r="M8" s="8">
        <f>IFERROR(VLOOKUP($A8,#REF!,13,FALSE),)</f>
        <v>0</v>
      </c>
      <c r="N8" s="8">
        <f>IFERROR(VLOOKUP($A8,#REF!,14,FALSE),)</f>
        <v>0</v>
      </c>
      <c r="O8" s="8">
        <f>IFERROR(VLOOKUP($A8,#REF!,15,FALSE),)</f>
        <v>0</v>
      </c>
      <c r="P8" s="8">
        <f>IFERROR(VLOOKUP($A8,#REF!,16,FALSE),)</f>
        <v>0</v>
      </c>
      <c r="Q8" s="8">
        <f>IFERROR(VLOOKUP($A8,#REF!,17,FALSE),)</f>
        <v>0</v>
      </c>
      <c r="R8" s="8">
        <f>IFERROR(VLOOKUP($A8,#REF!,18,FALSE),)</f>
        <v>0</v>
      </c>
      <c r="S8" s="8">
        <f>IFERROR(VLOOKUP($A8,#REF!,19,FALSE),)</f>
        <v>0</v>
      </c>
      <c r="T8" s="8">
        <f>IFERROR(VLOOKUP($A8,#REF!,20,FALSE),)</f>
        <v>0</v>
      </c>
      <c r="U8" s="8">
        <f>IFERROR(VLOOKUP($A8,#REF!,21,FALSE),)</f>
        <v>0</v>
      </c>
      <c r="V8" s="8">
        <f>IFERROR(VLOOKUP($A8,#REF!,22,FALSE),)</f>
        <v>0</v>
      </c>
      <c r="W8" s="8">
        <f>IFERROR(VLOOKUP($A8,#REF!,23,FALSE),)</f>
        <v>0</v>
      </c>
      <c r="X8" s="8">
        <f>IFERROR(VLOOKUP($A8,#REF!,24,FALSE),)</f>
        <v>0</v>
      </c>
      <c r="Y8" s="8">
        <f>IFERROR(VLOOKUP($A8,#REF!,25,FALSE),)</f>
        <v>0</v>
      </c>
      <c r="Z8" s="8">
        <f>IFERROR(VLOOKUP($A8,#REF!,26,FALSE),)</f>
        <v>0</v>
      </c>
      <c r="AA8" s="8">
        <f>IFERROR(VLOOKUP($A8,#REF!,27,FALSE),)</f>
        <v>0</v>
      </c>
      <c r="AB8" s="8">
        <f>IFERROR(VLOOKUP($A8,#REF!,28,FALSE),)</f>
        <v>0</v>
      </c>
    </row>
    <row r="9" spans="1:28" x14ac:dyDescent="0.2">
      <c r="A9" s="8">
        <f>Data!A882</f>
        <v>0</v>
      </c>
      <c r="B9" s="9">
        <f>IFERROR(VLOOKUP($A9,#REF!,34,FALSE),)</f>
        <v>0</v>
      </c>
      <c r="C9" s="9">
        <f>IFERROR(VLOOKUP($A9,#REF!,2,FALSE),)</f>
        <v>0</v>
      </c>
      <c r="D9" s="9">
        <f>IFERROR(VLOOKUP($A9,#REF!,3,FALSE),)</f>
        <v>0</v>
      </c>
      <c r="E9" s="9">
        <f>IFERROR(VLOOKUP($A9,#REF!,4,FALSE),)</f>
        <v>0</v>
      </c>
      <c r="F9" s="9">
        <f>IFERROR(VLOOKUP($A9,#REF!,6,FALSE),)</f>
        <v>0</v>
      </c>
      <c r="G9" s="9">
        <f>IFERROR(VLOOKUP($A9,#REF!,7,FALSE),)</f>
        <v>0</v>
      </c>
      <c r="H9" s="8">
        <f>IFERROR(VLOOKUP($A9,#REF!,8,FALSE),)</f>
        <v>0</v>
      </c>
      <c r="I9" s="8">
        <f>IFERROR(VLOOKUP($A9,#REF!,9,FALSE),)</f>
        <v>0</v>
      </c>
      <c r="J9" s="8">
        <f>IFERROR(VLOOKUP($A9,#REF!,10,FALSE),)</f>
        <v>0</v>
      </c>
      <c r="K9" s="8">
        <f>IFERROR(VLOOKUP($A9,#REF!,11,FALSE),)</f>
        <v>0</v>
      </c>
      <c r="L9" s="8">
        <f>IFERROR(VLOOKUP($A9,#REF!,12,FALSE),)</f>
        <v>0</v>
      </c>
      <c r="M9" s="8">
        <f>IFERROR(VLOOKUP($A9,#REF!,13,FALSE),)</f>
        <v>0</v>
      </c>
      <c r="N9" s="8">
        <f>IFERROR(VLOOKUP($A9,#REF!,14,FALSE),)</f>
        <v>0</v>
      </c>
      <c r="O9" s="8">
        <f>IFERROR(VLOOKUP($A9,#REF!,15,FALSE),)</f>
        <v>0</v>
      </c>
      <c r="P9" s="8">
        <f>IFERROR(VLOOKUP($A9,#REF!,16,FALSE),)</f>
        <v>0</v>
      </c>
      <c r="Q9" s="8">
        <f>IFERROR(VLOOKUP($A9,#REF!,17,FALSE),)</f>
        <v>0</v>
      </c>
      <c r="R9" s="8">
        <f>IFERROR(VLOOKUP($A9,#REF!,18,FALSE),)</f>
        <v>0</v>
      </c>
      <c r="S9" s="8">
        <f>IFERROR(VLOOKUP($A9,#REF!,19,FALSE),)</f>
        <v>0</v>
      </c>
      <c r="T9" s="8">
        <f>IFERROR(VLOOKUP($A9,#REF!,20,FALSE),)</f>
        <v>0</v>
      </c>
      <c r="U9" s="8">
        <f>IFERROR(VLOOKUP($A9,#REF!,21,FALSE),)</f>
        <v>0</v>
      </c>
      <c r="V9" s="8">
        <f>IFERROR(VLOOKUP($A9,#REF!,22,FALSE),)</f>
        <v>0</v>
      </c>
      <c r="W9" s="8">
        <f>IFERROR(VLOOKUP($A9,#REF!,23,FALSE),)</f>
        <v>0</v>
      </c>
      <c r="X9" s="8">
        <f>IFERROR(VLOOKUP($A9,#REF!,24,FALSE),)</f>
        <v>0</v>
      </c>
      <c r="Y9" s="8">
        <f>IFERROR(VLOOKUP($A9,#REF!,25,FALSE),)</f>
        <v>0</v>
      </c>
      <c r="Z9" s="8">
        <f>IFERROR(VLOOKUP($A9,#REF!,26,FALSE),)</f>
        <v>0</v>
      </c>
      <c r="AA9" s="8">
        <f>IFERROR(VLOOKUP($A9,#REF!,27,FALSE),)</f>
        <v>0</v>
      </c>
      <c r="AB9" s="8">
        <f>IFERROR(VLOOKUP($A9,#REF!,28,FALSE),)</f>
        <v>0</v>
      </c>
    </row>
    <row r="10" spans="1:28" x14ac:dyDescent="0.2">
      <c r="A10" s="8">
        <f>Data!A883</f>
        <v>0</v>
      </c>
      <c r="B10" s="9">
        <f>IFERROR(VLOOKUP($A10,#REF!,34,FALSE),)</f>
        <v>0</v>
      </c>
      <c r="C10" s="9">
        <f>IFERROR(VLOOKUP($A10,#REF!,2,FALSE),)</f>
        <v>0</v>
      </c>
      <c r="D10" s="9">
        <f>IFERROR(VLOOKUP($A10,#REF!,3,FALSE),)</f>
        <v>0</v>
      </c>
      <c r="E10" s="9">
        <f>IFERROR(VLOOKUP($A10,#REF!,4,FALSE),)</f>
        <v>0</v>
      </c>
      <c r="F10" s="9">
        <f>IFERROR(VLOOKUP($A10,#REF!,6,FALSE),)</f>
        <v>0</v>
      </c>
      <c r="G10" s="9">
        <f>IFERROR(VLOOKUP($A10,#REF!,7,FALSE),)</f>
        <v>0</v>
      </c>
      <c r="H10" s="8">
        <f>IFERROR(VLOOKUP($A10,#REF!,8,FALSE),)</f>
        <v>0</v>
      </c>
      <c r="I10" s="8">
        <f>IFERROR(VLOOKUP($A10,#REF!,9,FALSE),)</f>
        <v>0</v>
      </c>
      <c r="J10" s="8">
        <f>IFERROR(VLOOKUP($A10,#REF!,10,FALSE),)</f>
        <v>0</v>
      </c>
      <c r="K10" s="8">
        <f>IFERROR(VLOOKUP($A10,#REF!,11,FALSE),)</f>
        <v>0</v>
      </c>
      <c r="L10" s="8">
        <f>IFERROR(VLOOKUP($A10,#REF!,12,FALSE),)</f>
        <v>0</v>
      </c>
      <c r="M10" s="8">
        <f>IFERROR(VLOOKUP($A10,#REF!,13,FALSE),)</f>
        <v>0</v>
      </c>
      <c r="N10" s="8">
        <f>IFERROR(VLOOKUP($A10,#REF!,14,FALSE),)</f>
        <v>0</v>
      </c>
      <c r="O10" s="8">
        <f>IFERROR(VLOOKUP($A10,#REF!,15,FALSE),)</f>
        <v>0</v>
      </c>
      <c r="P10" s="8">
        <f>IFERROR(VLOOKUP($A10,#REF!,16,FALSE),)</f>
        <v>0</v>
      </c>
      <c r="Q10" s="8">
        <f>IFERROR(VLOOKUP($A10,#REF!,17,FALSE),)</f>
        <v>0</v>
      </c>
      <c r="R10" s="8">
        <f>IFERROR(VLOOKUP($A10,#REF!,18,FALSE),)</f>
        <v>0</v>
      </c>
      <c r="S10" s="8">
        <f>IFERROR(VLOOKUP($A10,#REF!,19,FALSE),)</f>
        <v>0</v>
      </c>
      <c r="T10" s="8">
        <f>IFERROR(VLOOKUP($A10,#REF!,20,FALSE),)</f>
        <v>0</v>
      </c>
      <c r="U10" s="8">
        <f>IFERROR(VLOOKUP($A10,#REF!,21,FALSE),)</f>
        <v>0</v>
      </c>
      <c r="V10" s="8">
        <f>IFERROR(VLOOKUP($A10,#REF!,22,FALSE),)</f>
        <v>0</v>
      </c>
      <c r="W10" s="8">
        <f>IFERROR(VLOOKUP($A10,#REF!,23,FALSE),)</f>
        <v>0</v>
      </c>
      <c r="X10" s="8">
        <f>IFERROR(VLOOKUP($A10,#REF!,24,FALSE),)</f>
        <v>0</v>
      </c>
      <c r="Y10" s="8">
        <f>IFERROR(VLOOKUP($A10,#REF!,25,FALSE),)</f>
        <v>0</v>
      </c>
      <c r="Z10" s="8">
        <f>IFERROR(VLOOKUP($A10,#REF!,26,FALSE),)</f>
        <v>0</v>
      </c>
      <c r="AA10" s="8">
        <f>IFERROR(VLOOKUP($A10,#REF!,27,FALSE),)</f>
        <v>0</v>
      </c>
      <c r="AB10" s="8">
        <f>IFERROR(VLOOKUP($A10,#REF!,28,FALSE),)</f>
        <v>0</v>
      </c>
    </row>
    <row r="11" spans="1:28" x14ac:dyDescent="0.2">
      <c r="A11" s="8">
        <f>Data!A884</f>
        <v>0</v>
      </c>
      <c r="B11" s="9">
        <f>IFERROR(VLOOKUP($A11,#REF!,34,FALSE),)</f>
        <v>0</v>
      </c>
      <c r="C11" s="9">
        <f>IFERROR(VLOOKUP($A11,#REF!,2,FALSE),)</f>
        <v>0</v>
      </c>
      <c r="D11" s="9">
        <f>IFERROR(VLOOKUP($A11,#REF!,3,FALSE),)</f>
        <v>0</v>
      </c>
      <c r="E11" s="9">
        <f>IFERROR(VLOOKUP($A11,#REF!,4,FALSE),)</f>
        <v>0</v>
      </c>
      <c r="F11" s="9">
        <f>IFERROR(VLOOKUP($A11,#REF!,6,FALSE),)</f>
        <v>0</v>
      </c>
      <c r="G11" s="9">
        <f>IFERROR(VLOOKUP($A11,#REF!,7,FALSE),)</f>
        <v>0</v>
      </c>
      <c r="H11" s="8">
        <f>IFERROR(VLOOKUP($A11,#REF!,8,FALSE),)</f>
        <v>0</v>
      </c>
      <c r="I11" s="8">
        <f>IFERROR(VLOOKUP($A11,#REF!,9,FALSE),)</f>
        <v>0</v>
      </c>
      <c r="J11" s="8">
        <f>IFERROR(VLOOKUP($A11,#REF!,10,FALSE),)</f>
        <v>0</v>
      </c>
      <c r="K11" s="8">
        <f>IFERROR(VLOOKUP($A11,#REF!,11,FALSE),)</f>
        <v>0</v>
      </c>
      <c r="L11" s="8">
        <f>IFERROR(VLOOKUP($A11,#REF!,12,FALSE),)</f>
        <v>0</v>
      </c>
      <c r="M11" s="8">
        <f>IFERROR(VLOOKUP($A11,#REF!,13,FALSE),)</f>
        <v>0</v>
      </c>
      <c r="N11" s="8">
        <f>IFERROR(VLOOKUP($A11,#REF!,14,FALSE),)</f>
        <v>0</v>
      </c>
      <c r="O11" s="8">
        <f>IFERROR(VLOOKUP($A11,#REF!,15,FALSE),)</f>
        <v>0</v>
      </c>
      <c r="P11" s="8">
        <f>IFERROR(VLOOKUP($A11,#REF!,16,FALSE),)</f>
        <v>0</v>
      </c>
      <c r="Q11" s="8">
        <f>IFERROR(VLOOKUP($A11,#REF!,17,FALSE),)</f>
        <v>0</v>
      </c>
      <c r="R11" s="8">
        <f>IFERROR(VLOOKUP($A11,#REF!,18,FALSE),)</f>
        <v>0</v>
      </c>
      <c r="S11" s="8">
        <f>IFERROR(VLOOKUP($A11,#REF!,19,FALSE),)</f>
        <v>0</v>
      </c>
      <c r="T11" s="8">
        <f>IFERROR(VLOOKUP($A11,#REF!,20,FALSE),)</f>
        <v>0</v>
      </c>
      <c r="U11" s="8">
        <f>IFERROR(VLOOKUP($A11,#REF!,21,FALSE),)</f>
        <v>0</v>
      </c>
      <c r="V11" s="8">
        <f>IFERROR(VLOOKUP($A11,#REF!,22,FALSE),)</f>
        <v>0</v>
      </c>
      <c r="W11" s="8">
        <f>IFERROR(VLOOKUP($A11,#REF!,23,FALSE),)</f>
        <v>0</v>
      </c>
      <c r="X11" s="8">
        <f>IFERROR(VLOOKUP($A11,#REF!,24,FALSE),)</f>
        <v>0</v>
      </c>
      <c r="Y11" s="8">
        <f>IFERROR(VLOOKUP($A11,#REF!,25,FALSE),)</f>
        <v>0</v>
      </c>
      <c r="Z11" s="8">
        <f>IFERROR(VLOOKUP($A11,#REF!,26,FALSE),)</f>
        <v>0</v>
      </c>
      <c r="AA11" s="8">
        <f>IFERROR(VLOOKUP($A11,#REF!,27,FALSE),)</f>
        <v>0</v>
      </c>
      <c r="AB11" s="8">
        <f>IFERROR(VLOOKUP($A11,#REF!,28,FALSE),)</f>
        <v>0</v>
      </c>
    </row>
    <row r="12" spans="1:28" x14ac:dyDescent="0.2">
      <c r="A12" s="8">
        <f>Data!A885</f>
        <v>0</v>
      </c>
      <c r="B12" s="9">
        <f>IFERROR(VLOOKUP($A12,#REF!,34,FALSE),)</f>
        <v>0</v>
      </c>
      <c r="C12" s="9">
        <f>IFERROR(VLOOKUP($A12,#REF!,2,FALSE),)</f>
        <v>0</v>
      </c>
      <c r="D12" s="9">
        <f>IFERROR(VLOOKUP($A12,#REF!,3,FALSE),)</f>
        <v>0</v>
      </c>
      <c r="E12" s="9">
        <f>IFERROR(VLOOKUP($A12,#REF!,4,FALSE),)</f>
        <v>0</v>
      </c>
      <c r="F12" s="9">
        <f>IFERROR(VLOOKUP($A12,#REF!,6,FALSE),)</f>
        <v>0</v>
      </c>
      <c r="G12" s="9">
        <f>IFERROR(VLOOKUP($A12,#REF!,7,FALSE),)</f>
        <v>0</v>
      </c>
      <c r="H12" s="8">
        <f>IFERROR(VLOOKUP($A12,#REF!,8,FALSE),)</f>
        <v>0</v>
      </c>
      <c r="I12" s="8">
        <f>IFERROR(VLOOKUP($A12,#REF!,9,FALSE),)</f>
        <v>0</v>
      </c>
      <c r="J12" s="8">
        <f>IFERROR(VLOOKUP($A12,#REF!,10,FALSE),)</f>
        <v>0</v>
      </c>
      <c r="K12" s="8">
        <f>IFERROR(VLOOKUP($A12,#REF!,11,FALSE),)</f>
        <v>0</v>
      </c>
      <c r="L12" s="8">
        <f>IFERROR(VLOOKUP($A12,#REF!,12,FALSE),)</f>
        <v>0</v>
      </c>
      <c r="M12" s="8">
        <f>IFERROR(VLOOKUP($A12,#REF!,13,FALSE),)</f>
        <v>0</v>
      </c>
      <c r="N12" s="8">
        <f>IFERROR(VLOOKUP($A12,#REF!,14,FALSE),)</f>
        <v>0</v>
      </c>
      <c r="O12" s="8">
        <f>IFERROR(VLOOKUP($A12,#REF!,15,FALSE),)</f>
        <v>0</v>
      </c>
      <c r="P12" s="8">
        <f>IFERROR(VLOOKUP($A12,#REF!,16,FALSE),)</f>
        <v>0</v>
      </c>
      <c r="Q12" s="8">
        <f>IFERROR(VLOOKUP($A12,#REF!,17,FALSE),)</f>
        <v>0</v>
      </c>
      <c r="R12" s="8">
        <f>IFERROR(VLOOKUP($A12,#REF!,18,FALSE),)</f>
        <v>0</v>
      </c>
      <c r="S12" s="8">
        <f>IFERROR(VLOOKUP($A12,#REF!,19,FALSE),)</f>
        <v>0</v>
      </c>
      <c r="T12" s="8">
        <f>IFERROR(VLOOKUP($A12,#REF!,20,FALSE),)</f>
        <v>0</v>
      </c>
      <c r="U12" s="8">
        <f>IFERROR(VLOOKUP($A12,#REF!,21,FALSE),)</f>
        <v>0</v>
      </c>
      <c r="V12" s="8">
        <f>IFERROR(VLOOKUP($A12,#REF!,22,FALSE),)</f>
        <v>0</v>
      </c>
      <c r="W12" s="8">
        <f>IFERROR(VLOOKUP($A12,#REF!,23,FALSE),)</f>
        <v>0</v>
      </c>
      <c r="X12" s="8">
        <f>IFERROR(VLOOKUP($A12,#REF!,24,FALSE),)</f>
        <v>0</v>
      </c>
      <c r="Y12" s="8">
        <f>IFERROR(VLOOKUP($A12,#REF!,25,FALSE),)</f>
        <v>0</v>
      </c>
      <c r="Z12" s="8">
        <f>IFERROR(VLOOKUP($A12,#REF!,26,FALSE),)</f>
        <v>0</v>
      </c>
      <c r="AA12" s="8">
        <f>IFERROR(VLOOKUP($A12,#REF!,27,FALSE),)</f>
        <v>0</v>
      </c>
      <c r="AB12" s="8">
        <f>IFERROR(VLOOKUP($A12,#REF!,28,FALSE),)</f>
        <v>0</v>
      </c>
    </row>
    <row r="13" spans="1:28" x14ac:dyDescent="0.2">
      <c r="A13" s="8">
        <f>Data!A886</f>
        <v>0</v>
      </c>
      <c r="B13" s="9">
        <f>IFERROR(VLOOKUP($A13,#REF!,34,FALSE),)</f>
        <v>0</v>
      </c>
      <c r="C13" s="9">
        <f>IFERROR(VLOOKUP($A13,#REF!,2,FALSE),)</f>
        <v>0</v>
      </c>
      <c r="D13" s="9">
        <f>IFERROR(VLOOKUP($A13,#REF!,3,FALSE),)</f>
        <v>0</v>
      </c>
      <c r="E13" s="9">
        <f>IFERROR(VLOOKUP($A13,#REF!,4,FALSE),)</f>
        <v>0</v>
      </c>
      <c r="F13" s="9">
        <f>IFERROR(VLOOKUP($A13,#REF!,6,FALSE),)</f>
        <v>0</v>
      </c>
      <c r="G13" s="9">
        <f>IFERROR(VLOOKUP($A13,#REF!,7,FALSE),)</f>
        <v>0</v>
      </c>
      <c r="H13" s="8">
        <f>IFERROR(VLOOKUP($A13,#REF!,8,FALSE),)</f>
        <v>0</v>
      </c>
      <c r="I13" s="8">
        <f>IFERROR(VLOOKUP($A13,#REF!,9,FALSE),)</f>
        <v>0</v>
      </c>
      <c r="J13" s="8">
        <f>IFERROR(VLOOKUP($A13,#REF!,10,FALSE),)</f>
        <v>0</v>
      </c>
      <c r="K13" s="8">
        <f>IFERROR(VLOOKUP($A13,#REF!,11,FALSE),)</f>
        <v>0</v>
      </c>
      <c r="L13" s="8">
        <f>IFERROR(VLOOKUP($A13,#REF!,12,FALSE),)</f>
        <v>0</v>
      </c>
      <c r="M13" s="8">
        <f>IFERROR(VLOOKUP($A13,#REF!,13,FALSE),)</f>
        <v>0</v>
      </c>
      <c r="N13" s="8">
        <f>IFERROR(VLOOKUP($A13,#REF!,14,FALSE),)</f>
        <v>0</v>
      </c>
      <c r="O13" s="8">
        <f>IFERROR(VLOOKUP($A13,#REF!,15,FALSE),)</f>
        <v>0</v>
      </c>
      <c r="P13" s="8">
        <f>IFERROR(VLOOKUP($A13,#REF!,16,FALSE),)</f>
        <v>0</v>
      </c>
      <c r="Q13" s="8">
        <f>IFERROR(VLOOKUP($A13,#REF!,17,FALSE),)</f>
        <v>0</v>
      </c>
      <c r="R13" s="8">
        <f>IFERROR(VLOOKUP($A13,#REF!,18,FALSE),)</f>
        <v>0</v>
      </c>
      <c r="S13" s="8">
        <f>IFERROR(VLOOKUP($A13,#REF!,19,FALSE),)</f>
        <v>0</v>
      </c>
      <c r="T13" s="8">
        <f>IFERROR(VLOOKUP($A13,#REF!,20,FALSE),)</f>
        <v>0</v>
      </c>
      <c r="U13" s="8">
        <f>IFERROR(VLOOKUP($A13,#REF!,21,FALSE),)</f>
        <v>0</v>
      </c>
      <c r="V13" s="8">
        <f>IFERROR(VLOOKUP($A13,#REF!,22,FALSE),)</f>
        <v>0</v>
      </c>
      <c r="W13" s="8">
        <f>IFERROR(VLOOKUP($A13,#REF!,23,FALSE),)</f>
        <v>0</v>
      </c>
      <c r="X13" s="8">
        <f>IFERROR(VLOOKUP($A13,#REF!,24,FALSE),)</f>
        <v>0</v>
      </c>
      <c r="Y13" s="8">
        <f>IFERROR(VLOOKUP($A13,#REF!,25,FALSE),)</f>
        <v>0</v>
      </c>
      <c r="Z13" s="8">
        <f>IFERROR(VLOOKUP($A13,#REF!,26,FALSE),)</f>
        <v>0</v>
      </c>
      <c r="AA13" s="8">
        <f>IFERROR(VLOOKUP($A13,#REF!,27,FALSE),)</f>
        <v>0</v>
      </c>
      <c r="AB13" s="8">
        <f>IFERROR(VLOOKUP($A13,#REF!,28,FALSE),)</f>
        <v>0</v>
      </c>
    </row>
    <row r="14" spans="1:28" x14ac:dyDescent="0.2">
      <c r="A14" s="10"/>
    </row>
    <row r="17" spans="21:21" x14ac:dyDescent="0.2">
      <c r="U17" s="1"/>
    </row>
    <row r="18" spans="21:21" x14ac:dyDescent="0.2">
      <c r="U18" s="23"/>
    </row>
    <row r="19" spans="21:21" x14ac:dyDescent="0.2">
      <c r="U19" s="23"/>
    </row>
  </sheetData>
  <pageMargins left="0.7" right="0.7" top="0.75" bottom="0.75" header="0.3" footer="0.3"/>
  <pageSetup scale="87" orientation="landscape" r:id="rId1"/>
  <drawing r:id="rId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995D0-3D86-4B78-9E72-4D60F6F0BBFD}">
  <sheetPr>
    <tabColor rgb="FF52D252"/>
    <pageSetUpPr fitToPage="1"/>
  </sheetPr>
  <dimension ref="A1:AB19"/>
  <sheetViews>
    <sheetView workbookViewId="0"/>
  </sheetViews>
  <sheetFormatPr defaultColWidth="9.14453125" defaultRowHeight="15" x14ac:dyDescent="0.2"/>
  <cols>
    <col min="1" max="5" width="8.47265625" customWidth="1"/>
    <col min="6" max="6" width="11.703125" bestFit="1" customWidth="1"/>
    <col min="7" max="7" width="16.6796875" bestFit="1" customWidth="1"/>
    <col min="8" max="8" width="12.23828125" bestFit="1" customWidth="1"/>
    <col min="9" max="11" width="10.22265625" customWidth="1"/>
    <col min="12" max="12" width="9.01171875" customWidth="1"/>
    <col min="13" max="15" width="10.22265625" customWidth="1"/>
    <col min="16" max="16" width="9.01171875" customWidth="1"/>
    <col min="17" max="17" width="9.68359375" customWidth="1"/>
    <col min="18" max="20" width="10.22265625" customWidth="1"/>
    <col min="21" max="21" width="9.68359375" customWidth="1"/>
    <col min="22" max="24" width="10.22265625" customWidth="1"/>
    <col min="25" max="25" width="9.01171875" customWidth="1"/>
    <col min="26" max="28" width="10.22265625" customWidth="1"/>
  </cols>
  <sheetData>
    <row r="1" spans="1:28" ht="19.5" thickBot="1" x14ac:dyDescent="0.3">
      <c r="A1" s="7">
        <f>E4</f>
        <v>0</v>
      </c>
      <c r="B1" s="6"/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0.35499999999999998</v>
      </c>
      <c r="C3" s="12"/>
      <c r="D3" s="14"/>
      <c r="E3" s="12"/>
      <c r="F3" s="12"/>
      <c r="G3" s="12"/>
      <c r="H3" s="11">
        <f>'Rain Totals'!H8</f>
        <v>0.08</v>
      </c>
      <c r="I3" s="11">
        <f>'Rain Totals'!I8</f>
        <v>0</v>
      </c>
      <c r="J3" s="11">
        <f>'Rain Totals'!J8</f>
        <v>7.0000000000000007E-2</v>
      </c>
      <c r="K3" s="11">
        <f>'Rain Totals'!K8</f>
        <v>0.16999999999999998</v>
      </c>
      <c r="L3" s="11">
        <f>'Rain Totals'!L8</f>
        <v>3.5000000000000003E-2</v>
      </c>
      <c r="M3" s="11">
        <f>'Rain Totals'!M8</f>
        <v>0</v>
      </c>
      <c r="N3" s="11">
        <f>'Rain Totals'!N8</f>
        <v>0</v>
      </c>
      <c r="O3" s="11">
        <f>'Rain Totals'!O8</f>
        <v>0</v>
      </c>
      <c r="P3" s="11">
        <f>'Rain Totals'!P8</f>
        <v>0</v>
      </c>
      <c r="Q3" s="11">
        <f>'Rain Totals'!Q8</f>
        <v>0</v>
      </c>
      <c r="R3" s="11">
        <f>'Rain Totals'!R8</f>
        <v>0</v>
      </c>
      <c r="S3" s="11">
        <f>'Rain Totals'!S8</f>
        <v>0</v>
      </c>
      <c r="T3" s="11">
        <f>'Rain Totals'!T8</f>
        <v>0</v>
      </c>
      <c r="U3" s="11">
        <f>'Rain Totals'!U8</f>
        <v>0</v>
      </c>
      <c r="V3" s="11">
        <f>'Rain Totals'!V8</f>
        <v>0</v>
      </c>
      <c r="W3" s="11">
        <f>'Rain Totals'!W8</f>
        <v>0</v>
      </c>
      <c r="X3" s="11">
        <f>'Rain Totals'!X8</f>
        <v>0</v>
      </c>
      <c r="Y3" s="11">
        <f>'Rain Totals'!Y8</f>
        <v>0</v>
      </c>
      <c r="Z3" s="11">
        <f>'Rain Totals'!Z8</f>
        <v>0</v>
      </c>
      <c r="AA3" s="11">
        <f>'Rain Totals'!AA8</f>
        <v>0</v>
      </c>
      <c r="AB3" s="11">
        <f>'Rain Totals'!AB8</f>
        <v>0</v>
      </c>
    </row>
    <row r="4" spans="1:28" x14ac:dyDescent="0.2">
      <c r="A4" s="8" t="str">
        <f>Data!A887</f>
        <v>.ET 88</v>
      </c>
      <c r="B4" s="9">
        <f>IFERROR(VLOOKUP($A4,#REF!,34,FALSE),)</f>
        <v>0</v>
      </c>
      <c r="C4" s="9">
        <f>IFERROR(VLOOKUP($A4,#REF!,2,FALSE),)</f>
        <v>0</v>
      </c>
      <c r="D4" s="9">
        <f>IFERROR(VLOOKUP($A4,#REF!,3,FALSE),)</f>
        <v>0</v>
      </c>
      <c r="E4" s="9">
        <f>IFERROR(VLOOKUP($A4,#REF!,4,FALSE),)</f>
        <v>0</v>
      </c>
      <c r="F4" s="9">
        <f>IFERROR(VLOOKUP($A4,#REF!,6,FALSE),)</f>
        <v>0</v>
      </c>
      <c r="G4" s="9">
        <f>IFERROR(VLOOKUP($A4,#REF!,7,FALSE),)</f>
        <v>0</v>
      </c>
      <c r="H4" s="8">
        <f>IFERROR(VLOOKUP($A4,#REF!,8,FALSE),)</f>
        <v>0</v>
      </c>
      <c r="I4" s="8">
        <f>IFERROR(VLOOKUP($A4,#REF!,9,FALSE),)</f>
        <v>0</v>
      </c>
      <c r="J4" s="8">
        <f>IFERROR(VLOOKUP($A4,#REF!,10,FALSE),)</f>
        <v>0</v>
      </c>
      <c r="K4" s="8">
        <f>IFERROR(VLOOKUP($A4,#REF!,11,FALSE),)</f>
        <v>0</v>
      </c>
      <c r="L4" s="8">
        <f>IFERROR(VLOOKUP($A4,#REF!,12,FALSE),)</f>
        <v>0</v>
      </c>
      <c r="M4" s="8">
        <f>IFERROR(VLOOKUP($A4,#REF!,13,FALSE),)</f>
        <v>0</v>
      </c>
      <c r="N4" s="8">
        <f>IFERROR(VLOOKUP($A4,#REF!,14,FALSE),)</f>
        <v>0</v>
      </c>
      <c r="O4" s="8">
        <f>IFERROR(VLOOKUP($A4,#REF!,15,FALSE),)</f>
        <v>0</v>
      </c>
      <c r="P4" s="8">
        <f>IFERROR(VLOOKUP($A4,#REF!,16,FALSE),)</f>
        <v>0</v>
      </c>
      <c r="Q4" s="8">
        <f>IFERROR(VLOOKUP($A4,#REF!,17,FALSE),)</f>
        <v>0</v>
      </c>
      <c r="R4" s="8">
        <f>IFERROR(VLOOKUP($A4,#REF!,18,FALSE),)</f>
        <v>0</v>
      </c>
      <c r="S4" s="8">
        <f>IFERROR(VLOOKUP($A4,#REF!,19,FALSE),)</f>
        <v>0</v>
      </c>
      <c r="T4" s="8">
        <f>IFERROR(VLOOKUP($A4,#REF!,20,FALSE),)</f>
        <v>0</v>
      </c>
      <c r="U4" s="8">
        <f>IFERROR(VLOOKUP($A4,#REF!,21,FALSE),)</f>
        <v>0</v>
      </c>
      <c r="V4" s="8">
        <f>IFERROR(VLOOKUP($A4,#REF!,22,FALSE),)</f>
        <v>0</v>
      </c>
      <c r="W4" s="8">
        <f>IFERROR(VLOOKUP($A4,#REF!,23,FALSE),)</f>
        <v>0</v>
      </c>
      <c r="X4" s="8">
        <f>IFERROR(VLOOKUP($A4,#REF!,24,FALSE),)</f>
        <v>0</v>
      </c>
      <c r="Y4" s="8">
        <f>IFERROR(VLOOKUP($A4,#REF!,25,FALSE),)</f>
        <v>0</v>
      </c>
      <c r="Z4" s="8">
        <f>IFERROR(VLOOKUP($A4,#REF!,26,FALSE),)</f>
        <v>0</v>
      </c>
      <c r="AA4" s="8">
        <f>IFERROR(VLOOKUP($A4,#REF!,27,FALSE),)</f>
        <v>0</v>
      </c>
      <c r="AB4" s="8">
        <f>IFERROR(VLOOKUP($A4,#REF!,28,FALSE),)</f>
        <v>0</v>
      </c>
    </row>
    <row r="5" spans="1:28" x14ac:dyDescent="0.2">
      <c r="A5" s="8">
        <f>Data!A888</f>
        <v>0</v>
      </c>
      <c r="B5" s="9">
        <f>IFERROR(VLOOKUP($A5,#REF!,34,FALSE),)</f>
        <v>0</v>
      </c>
      <c r="C5" s="9">
        <f>IFERROR(VLOOKUP($A5,#REF!,2,FALSE),)</f>
        <v>0</v>
      </c>
      <c r="D5" s="9">
        <f>IFERROR(VLOOKUP($A5,#REF!,3,FALSE),)</f>
        <v>0</v>
      </c>
      <c r="E5" s="9">
        <f>IFERROR(VLOOKUP($A5,#REF!,4,FALSE),)</f>
        <v>0</v>
      </c>
      <c r="F5" s="9">
        <f>IFERROR(VLOOKUP($A5,#REF!,6,FALSE),)</f>
        <v>0</v>
      </c>
      <c r="G5" s="9">
        <f>IFERROR(VLOOKUP($A5,#REF!,7,FALSE),)</f>
        <v>0</v>
      </c>
      <c r="H5" s="8">
        <f>IFERROR(VLOOKUP($A5,#REF!,8,FALSE),)</f>
        <v>0</v>
      </c>
      <c r="I5" s="8">
        <f>IFERROR(VLOOKUP($A5,#REF!,9,FALSE),)</f>
        <v>0</v>
      </c>
      <c r="J5" s="8">
        <f>IFERROR(VLOOKUP($A5,#REF!,10,FALSE),)</f>
        <v>0</v>
      </c>
      <c r="K5" s="8">
        <f>IFERROR(VLOOKUP($A5,#REF!,11,FALSE),)</f>
        <v>0</v>
      </c>
      <c r="L5" s="8">
        <f>IFERROR(VLOOKUP($A5,#REF!,12,FALSE),)</f>
        <v>0</v>
      </c>
      <c r="M5" s="8">
        <f>IFERROR(VLOOKUP($A5,#REF!,13,FALSE),)</f>
        <v>0</v>
      </c>
      <c r="N5" s="8">
        <f>IFERROR(VLOOKUP($A5,#REF!,14,FALSE),)</f>
        <v>0</v>
      </c>
      <c r="O5" s="8">
        <f>IFERROR(VLOOKUP($A5,#REF!,15,FALSE),)</f>
        <v>0</v>
      </c>
      <c r="P5" s="8">
        <f>IFERROR(VLOOKUP($A5,#REF!,16,FALSE),)</f>
        <v>0</v>
      </c>
      <c r="Q5" s="8">
        <f>IFERROR(VLOOKUP($A5,#REF!,17,FALSE),)</f>
        <v>0</v>
      </c>
      <c r="R5" s="8">
        <f>IFERROR(VLOOKUP($A5,#REF!,18,FALSE),)</f>
        <v>0</v>
      </c>
      <c r="S5" s="8">
        <f>IFERROR(VLOOKUP($A5,#REF!,19,FALSE),)</f>
        <v>0</v>
      </c>
      <c r="T5" s="8">
        <f>IFERROR(VLOOKUP($A5,#REF!,20,FALSE),)</f>
        <v>0</v>
      </c>
      <c r="U5" s="8">
        <f>IFERROR(VLOOKUP($A5,#REF!,21,FALSE),)</f>
        <v>0</v>
      </c>
      <c r="V5" s="8">
        <f>IFERROR(VLOOKUP($A5,#REF!,22,FALSE),)</f>
        <v>0</v>
      </c>
      <c r="W5" s="8">
        <f>IFERROR(VLOOKUP($A5,#REF!,23,FALSE),)</f>
        <v>0</v>
      </c>
      <c r="X5" s="8">
        <f>IFERROR(VLOOKUP($A5,#REF!,24,FALSE),)</f>
        <v>0</v>
      </c>
      <c r="Y5" s="8">
        <f>IFERROR(VLOOKUP($A5,#REF!,25,FALSE),)</f>
        <v>0</v>
      </c>
      <c r="Z5" s="8">
        <f>IFERROR(VLOOKUP($A5,#REF!,26,FALSE),)</f>
        <v>0</v>
      </c>
      <c r="AA5" s="8">
        <f>IFERROR(VLOOKUP($A5,#REF!,27,FALSE),)</f>
        <v>0</v>
      </c>
      <c r="AB5" s="8">
        <f>IFERROR(VLOOKUP($A5,#REF!,28,FALSE),)</f>
        <v>0</v>
      </c>
    </row>
    <row r="6" spans="1:28" x14ac:dyDescent="0.2">
      <c r="A6" s="8">
        <f>Data!A889</f>
        <v>0</v>
      </c>
      <c r="B6" s="9">
        <f>IFERROR(VLOOKUP($A6,#REF!,34,FALSE),)</f>
        <v>0</v>
      </c>
      <c r="C6" s="9">
        <f>IFERROR(VLOOKUP($A6,#REF!,2,FALSE),)</f>
        <v>0</v>
      </c>
      <c r="D6" s="9">
        <f>IFERROR(VLOOKUP($A6,#REF!,3,FALSE),)</f>
        <v>0</v>
      </c>
      <c r="E6" s="9">
        <f>IFERROR(VLOOKUP($A6,#REF!,4,FALSE),)</f>
        <v>0</v>
      </c>
      <c r="F6" s="9">
        <f>IFERROR(VLOOKUP($A6,#REF!,6,FALSE),)</f>
        <v>0</v>
      </c>
      <c r="G6" s="9">
        <f>IFERROR(VLOOKUP($A6,#REF!,7,FALSE),)</f>
        <v>0</v>
      </c>
      <c r="H6" s="8">
        <f>IFERROR(VLOOKUP($A6,#REF!,8,FALSE),)</f>
        <v>0</v>
      </c>
      <c r="I6" s="8">
        <f>IFERROR(VLOOKUP($A6,#REF!,9,FALSE),)</f>
        <v>0</v>
      </c>
      <c r="J6" s="8">
        <f>IFERROR(VLOOKUP($A6,#REF!,10,FALSE),)</f>
        <v>0</v>
      </c>
      <c r="K6" s="8">
        <f>IFERROR(VLOOKUP($A6,#REF!,11,FALSE),)</f>
        <v>0</v>
      </c>
      <c r="L6" s="8">
        <f>IFERROR(VLOOKUP($A6,#REF!,12,FALSE),)</f>
        <v>0</v>
      </c>
      <c r="M6" s="8">
        <f>IFERROR(VLOOKUP($A6,#REF!,13,FALSE),)</f>
        <v>0</v>
      </c>
      <c r="N6" s="8">
        <f>IFERROR(VLOOKUP($A6,#REF!,14,FALSE),)</f>
        <v>0</v>
      </c>
      <c r="O6" s="8">
        <f>IFERROR(VLOOKUP($A6,#REF!,15,FALSE),)</f>
        <v>0</v>
      </c>
      <c r="P6" s="8">
        <f>IFERROR(VLOOKUP($A6,#REF!,16,FALSE),)</f>
        <v>0</v>
      </c>
      <c r="Q6" s="8">
        <f>IFERROR(VLOOKUP($A6,#REF!,17,FALSE),)</f>
        <v>0</v>
      </c>
      <c r="R6" s="8">
        <f>IFERROR(VLOOKUP($A6,#REF!,18,FALSE),)</f>
        <v>0</v>
      </c>
      <c r="S6" s="8">
        <f>IFERROR(VLOOKUP($A6,#REF!,19,FALSE),)</f>
        <v>0</v>
      </c>
      <c r="T6" s="8">
        <f>IFERROR(VLOOKUP($A6,#REF!,20,FALSE),)</f>
        <v>0</v>
      </c>
      <c r="U6" s="8">
        <f>IFERROR(VLOOKUP($A6,#REF!,21,FALSE),)</f>
        <v>0</v>
      </c>
      <c r="V6" s="8">
        <f>IFERROR(VLOOKUP($A6,#REF!,22,FALSE),)</f>
        <v>0</v>
      </c>
      <c r="W6" s="8">
        <f>IFERROR(VLOOKUP($A6,#REF!,23,FALSE),)</f>
        <v>0</v>
      </c>
      <c r="X6" s="8">
        <f>IFERROR(VLOOKUP($A6,#REF!,24,FALSE),)</f>
        <v>0</v>
      </c>
      <c r="Y6" s="8">
        <f>IFERROR(VLOOKUP($A6,#REF!,25,FALSE),)</f>
        <v>0</v>
      </c>
      <c r="Z6" s="8">
        <f>IFERROR(VLOOKUP($A6,#REF!,26,FALSE),)</f>
        <v>0</v>
      </c>
      <c r="AA6" s="8">
        <f>IFERROR(VLOOKUP($A6,#REF!,27,FALSE),)</f>
        <v>0</v>
      </c>
      <c r="AB6" s="8">
        <f>IFERROR(VLOOKUP($A6,#REF!,28,FALSE),)</f>
        <v>0</v>
      </c>
    </row>
    <row r="7" spans="1:28" x14ac:dyDescent="0.2">
      <c r="A7" s="8">
        <f>Data!A890</f>
        <v>0</v>
      </c>
      <c r="B7" s="9">
        <f>IFERROR(VLOOKUP($A7,#REF!,34,FALSE),)</f>
        <v>0</v>
      </c>
      <c r="C7" s="9">
        <f>IFERROR(VLOOKUP($A7,#REF!,2,FALSE),)</f>
        <v>0</v>
      </c>
      <c r="D7" s="9">
        <f>IFERROR(VLOOKUP($A7,#REF!,3,FALSE),)</f>
        <v>0</v>
      </c>
      <c r="E7" s="9">
        <f>IFERROR(VLOOKUP($A7,#REF!,4,FALSE),)</f>
        <v>0</v>
      </c>
      <c r="F7" s="9">
        <f>IFERROR(VLOOKUP($A7,#REF!,6,FALSE),)</f>
        <v>0</v>
      </c>
      <c r="G7" s="9">
        <f>IFERROR(VLOOKUP($A7,#REF!,7,FALSE),)</f>
        <v>0</v>
      </c>
      <c r="H7" s="8">
        <f>IFERROR(VLOOKUP($A7,#REF!,8,FALSE),)</f>
        <v>0</v>
      </c>
      <c r="I7" s="8">
        <f>IFERROR(VLOOKUP($A7,#REF!,9,FALSE),)</f>
        <v>0</v>
      </c>
      <c r="J7" s="8">
        <f>IFERROR(VLOOKUP($A7,#REF!,10,FALSE),)</f>
        <v>0</v>
      </c>
      <c r="K7" s="8">
        <f>IFERROR(VLOOKUP($A7,#REF!,11,FALSE),)</f>
        <v>0</v>
      </c>
      <c r="L7" s="8">
        <f>IFERROR(VLOOKUP($A7,#REF!,12,FALSE),)</f>
        <v>0</v>
      </c>
      <c r="M7" s="8">
        <f>IFERROR(VLOOKUP($A7,#REF!,13,FALSE),)</f>
        <v>0</v>
      </c>
      <c r="N7" s="8">
        <f>IFERROR(VLOOKUP($A7,#REF!,14,FALSE),)</f>
        <v>0</v>
      </c>
      <c r="O7" s="8">
        <f>IFERROR(VLOOKUP($A7,#REF!,15,FALSE),)</f>
        <v>0</v>
      </c>
      <c r="P7" s="8">
        <f>IFERROR(VLOOKUP($A7,#REF!,16,FALSE),)</f>
        <v>0</v>
      </c>
      <c r="Q7" s="8">
        <f>IFERROR(VLOOKUP($A7,#REF!,17,FALSE),)</f>
        <v>0</v>
      </c>
      <c r="R7" s="8">
        <f>IFERROR(VLOOKUP($A7,#REF!,18,FALSE),)</f>
        <v>0</v>
      </c>
      <c r="S7" s="8">
        <f>IFERROR(VLOOKUP($A7,#REF!,19,FALSE),)</f>
        <v>0</v>
      </c>
      <c r="T7" s="8">
        <f>IFERROR(VLOOKUP($A7,#REF!,20,FALSE),)</f>
        <v>0</v>
      </c>
      <c r="U7" s="8">
        <f>IFERROR(VLOOKUP($A7,#REF!,21,FALSE),)</f>
        <v>0</v>
      </c>
      <c r="V7" s="8">
        <f>IFERROR(VLOOKUP($A7,#REF!,22,FALSE),)</f>
        <v>0</v>
      </c>
      <c r="W7" s="8">
        <f>IFERROR(VLOOKUP($A7,#REF!,23,FALSE),)</f>
        <v>0</v>
      </c>
      <c r="X7" s="8">
        <f>IFERROR(VLOOKUP($A7,#REF!,24,FALSE),)</f>
        <v>0</v>
      </c>
      <c r="Y7" s="8">
        <f>IFERROR(VLOOKUP($A7,#REF!,25,FALSE),)</f>
        <v>0</v>
      </c>
      <c r="Z7" s="8">
        <f>IFERROR(VLOOKUP($A7,#REF!,26,FALSE),)</f>
        <v>0</v>
      </c>
      <c r="AA7" s="8">
        <f>IFERROR(VLOOKUP($A7,#REF!,27,FALSE),)</f>
        <v>0</v>
      </c>
      <c r="AB7" s="8">
        <f>IFERROR(VLOOKUP($A7,#REF!,28,FALSE),)</f>
        <v>0</v>
      </c>
    </row>
    <row r="8" spans="1:28" x14ac:dyDescent="0.2">
      <c r="A8" s="8">
        <f>Data!A891</f>
        <v>0</v>
      </c>
      <c r="B8" s="9">
        <f>IFERROR(VLOOKUP($A8,#REF!,34,FALSE),)</f>
        <v>0</v>
      </c>
      <c r="C8" s="9">
        <f>IFERROR(VLOOKUP($A8,#REF!,2,FALSE),)</f>
        <v>0</v>
      </c>
      <c r="D8" s="9">
        <f>IFERROR(VLOOKUP($A8,#REF!,3,FALSE),)</f>
        <v>0</v>
      </c>
      <c r="E8" s="9">
        <f>IFERROR(VLOOKUP($A8,#REF!,4,FALSE),)</f>
        <v>0</v>
      </c>
      <c r="F8" s="9">
        <f>IFERROR(VLOOKUP($A8,#REF!,6,FALSE),)</f>
        <v>0</v>
      </c>
      <c r="G8" s="9">
        <f>IFERROR(VLOOKUP($A8,#REF!,7,FALSE),)</f>
        <v>0</v>
      </c>
      <c r="H8" s="8">
        <f>IFERROR(VLOOKUP($A8,#REF!,8,FALSE),)</f>
        <v>0</v>
      </c>
      <c r="I8" s="8">
        <f>IFERROR(VLOOKUP($A8,#REF!,9,FALSE),)</f>
        <v>0</v>
      </c>
      <c r="J8" s="8">
        <f>IFERROR(VLOOKUP($A8,#REF!,10,FALSE),)</f>
        <v>0</v>
      </c>
      <c r="K8" s="8">
        <f>IFERROR(VLOOKUP($A8,#REF!,11,FALSE),)</f>
        <v>0</v>
      </c>
      <c r="L8" s="8">
        <f>IFERROR(VLOOKUP($A8,#REF!,12,FALSE),)</f>
        <v>0</v>
      </c>
      <c r="M8" s="8">
        <f>IFERROR(VLOOKUP($A8,#REF!,13,FALSE),)</f>
        <v>0</v>
      </c>
      <c r="N8" s="8">
        <f>IFERROR(VLOOKUP($A8,#REF!,14,FALSE),)</f>
        <v>0</v>
      </c>
      <c r="O8" s="8">
        <f>IFERROR(VLOOKUP($A8,#REF!,15,FALSE),)</f>
        <v>0</v>
      </c>
      <c r="P8" s="8">
        <f>IFERROR(VLOOKUP($A8,#REF!,16,FALSE),)</f>
        <v>0</v>
      </c>
      <c r="Q8" s="8">
        <f>IFERROR(VLOOKUP($A8,#REF!,17,FALSE),)</f>
        <v>0</v>
      </c>
      <c r="R8" s="8">
        <f>IFERROR(VLOOKUP($A8,#REF!,18,FALSE),)</f>
        <v>0</v>
      </c>
      <c r="S8" s="8">
        <f>IFERROR(VLOOKUP($A8,#REF!,19,FALSE),)</f>
        <v>0</v>
      </c>
      <c r="T8" s="8">
        <f>IFERROR(VLOOKUP($A8,#REF!,20,FALSE),)</f>
        <v>0</v>
      </c>
      <c r="U8" s="8">
        <f>IFERROR(VLOOKUP($A8,#REF!,21,FALSE),)</f>
        <v>0</v>
      </c>
      <c r="V8" s="8">
        <f>IFERROR(VLOOKUP($A8,#REF!,22,FALSE),)</f>
        <v>0</v>
      </c>
      <c r="W8" s="8">
        <f>IFERROR(VLOOKUP($A8,#REF!,23,FALSE),)</f>
        <v>0</v>
      </c>
      <c r="X8" s="8">
        <f>IFERROR(VLOOKUP($A8,#REF!,24,FALSE),)</f>
        <v>0</v>
      </c>
      <c r="Y8" s="8">
        <f>IFERROR(VLOOKUP($A8,#REF!,25,FALSE),)</f>
        <v>0</v>
      </c>
      <c r="Z8" s="8">
        <f>IFERROR(VLOOKUP($A8,#REF!,26,FALSE),)</f>
        <v>0</v>
      </c>
      <c r="AA8" s="8">
        <f>IFERROR(VLOOKUP($A8,#REF!,27,FALSE),)</f>
        <v>0</v>
      </c>
      <c r="AB8" s="8">
        <f>IFERROR(VLOOKUP($A8,#REF!,28,FALSE),)</f>
        <v>0</v>
      </c>
    </row>
    <row r="9" spans="1:28" x14ac:dyDescent="0.2">
      <c r="A9" s="8">
        <f>Data!A892</f>
        <v>0</v>
      </c>
      <c r="B9" s="9">
        <f>IFERROR(VLOOKUP($A9,#REF!,34,FALSE),)</f>
        <v>0</v>
      </c>
      <c r="C9" s="9">
        <f>IFERROR(VLOOKUP($A9,#REF!,2,FALSE),)</f>
        <v>0</v>
      </c>
      <c r="D9" s="9">
        <f>IFERROR(VLOOKUP($A9,#REF!,3,FALSE),)</f>
        <v>0</v>
      </c>
      <c r="E9" s="9">
        <f>IFERROR(VLOOKUP($A9,#REF!,4,FALSE),)</f>
        <v>0</v>
      </c>
      <c r="F9" s="9">
        <f>IFERROR(VLOOKUP($A9,#REF!,6,FALSE),)</f>
        <v>0</v>
      </c>
      <c r="G9" s="9">
        <f>IFERROR(VLOOKUP($A9,#REF!,7,FALSE),)</f>
        <v>0</v>
      </c>
      <c r="H9" s="8">
        <f>IFERROR(VLOOKUP($A9,#REF!,8,FALSE),)</f>
        <v>0</v>
      </c>
      <c r="I9" s="8">
        <f>IFERROR(VLOOKUP($A9,#REF!,9,FALSE),)</f>
        <v>0</v>
      </c>
      <c r="J9" s="8">
        <f>IFERROR(VLOOKUP($A9,#REF!,10,FALSE),)</f>
        <v>0</v>
      </c>
      <c r="K9" s="8">
        <f>IFERROR(VLOOKUP($A9,#REF!,11,FALSE),)</f>
        <v>0</v>
      </c>
      <c r="L9" s="8">
        <f>IFERROR(VLOOKUP($A9,#REF!,12,FALSE),)</f>
        <v>0</v>
      </c>
      <c r="M9" s="8">
        <f>IFERROR(VLOOKUP($A9,#REF!,13,FALSE),)</f>
        <v>0</v>
      </c>
      <c r="N9" s="8">
        <f>IFERROR(VLOOKUP($A9,#REF!,14,FALSE),)</f>
        <v>0</v>
      </c>
      <c r="O9" s="8">
        <f>IFERROR(VLOOKUP($A9,#REF!,15,FALSE),)</f>
        <v>0</v>
      </c>
      <c r="P9" s="8">
        <f>IFERROR(VLOOKUP($A9,#REF!,16,FALSE),)</f>
        <v>0</v>
      </c>
      <c r="Q9" s="8">
        <f>IFERROR(VLOOKUP($A9,#REF!,17,FALSE),)</f>
        <v>0</v>
      </c>
      <c r="R9" s="8">
        <f>IFERROR(VLOOKUP($A9,#REF!,18,FALSE),)</f>
        <v>0</v>
      </c>
      <c r="S9" s="8">
        <f>IFERROR(VLOOKUP($A9,#REF!,19,FALSE),)</f>
        <v>0</v>
      </c>
      <c r="T9" s="8">
        <f>IFERROR(VLOOKUP($A9,#REF!,20,FALSE),)</f>
        <v>0</v>
      </c>
      <c r="U9" s="8">
        <f>IFERROR(VLOOKUP($A9,#REF!,21,FALSE),)</f>
        <v>0</v>
      </c>
      <c r="V9" s="8">
        <f>IFERROR(VLOOKUP($A9,#REF!,22,FALSE),)</f>
        <v>0</v>
      </c>
      <c r="W9" s="8">
        <f>IFERROR(VLOOKUP($A9,#REF!,23,FALSE),)</f>
        <v>0</v>
      </c>
      <c r="X9" s="8">
        <f>IFERROR(VLOOKUP($A9,#REF!,24,FALSE),)</f>
        <v>0</v>
      </c>
      <c r="Y9" s="8">
        <f>IFERROR(VLOOKUP($A9,#REF!,25,FALSE),)</f>
        <v>0</v>
      </c>
      <c r="Z9" s="8">
        <f>IFERROR(VLOOKUP($A9,#REF!,26,FALSE),)</f>
        <v>0</v>
      </c>
      <c r="AA9" s="8">
        <f>IFERROR(VLOOKUP($A9,#REF!,27,FALSE),)</f>
        <v>0</v>
      </c>
      <c r="AB9" s="8">
        <f>IFERROR(VLOOKUP($A9,#REF!,28,FALSE),)</f>
        <v>0</v>
      </c>
    </row>
    <row r="10" spans="1:28" x14ac:dyDescent="0.2">
      <c r="A10" s="8">
        <f>Data!A893</f>
        <v>0</v>
      </c>
      <c r="B10" s="9">
        <f>IFERROR(VLOOKUP($A10,#REF!,34,FALSE),)</f>
        <v>0</v>
      </c>
      <c r="C10" s="9">
        <f>IFERROR(VLOOKUP($A10,#REF!,2,FALSE),)</f>
        <v>0</v>
      </c>
      <c r="D10" s="9">
        <f>IFERROR(VLOOKUP($A10,#REF!,3,FALSE),)</f>
        <v>0</v>
      </c>
      <c r="E10" s="9">
        <f>IFERROR(VLOOKUP($A10,#REF!,4,FALSE),)</f>
        <v>0</v>
      </c>
      <c r="F10" s="9">
        <f>IFERROR(VLOOKUP($A10,#REF!,6,FALSE),)</f>
        <v>0</v>
      </c>
      <c r="G10" s="9">
        <f>IFERROR(VLOOKUP($A10,#REF!,7,FALSE),)</f>
        <v>0</v>
      </c>
      <c r="H10" s="8">
        <f>IFERROR(VLOOKUP($A10,#REF!,8,FALSE),)</f>
        <v>0</v>
      </c>
      <c r="I10" s="8">
        <f>IFERROR(VLOOKUP($A10,#REF!,9,FALSE),)</f>
        <v>0</v>
      </c>
      <c r="J10" s="8">
        <f>IFERROR(VLOOKUP($A10,#REF!,10,FALSE),)</f>
        <v>0</v>
      </c>
      <c r="K10" s="8">
        <f>IFERROR(VLOOKUP($A10,#REF!,11,FALSE),)</f>
        <v>0</v>
      </c>
      <c r="L10" s="8">
        <f>IFERROR(VLOOKUP($A10,#REF!,12,FALSE),)</f>
        <v>0</v>
      </c>
      <c r="M10" s="8">
        <f>IFERROR(VLOOKUP($A10,#REF!,13,FALSE),)</f>
        <v>0</v>
      </c>
      <c r="N10" s="8">
        <f>IFERROR(VLOOKUP($A10,#REF!,14,FALSE),)</f>
        <v>0</v>
      </c>
      <c r="O10" s="8">
        <f>IFERROR(VLOOKUP($A10,#REF!,15,FALSE),)</f>
        <v>0</v>
      </c>
      <c r="P10" s="8">
        <f>IFERROR(VLOOKUP($A10,#REF!,16,FALSE),)</f>
        <v>0</v>
      </c>
      <c r="Q10" s="8">
        <f>IFERROR(VLOOKUP($A10,#REF!,17,FALSE),)</f>
        <v>0</v>
      </c>
      <c r="R10" s="8">
        <f>IFERROR(VLOOKUP($A10,#REF!,18,FALSE),)</f>
        <v>0</v>
      </c>
      <c r="S10" s="8">
        <f>IFERROR(VLOOKUP($A10,#REF!,19,FALSE),)</f>
        <v>0</v>
      </c>
      <c r="T10" s="8">
        <f>IFERROR(VLOOKUP($A10,#REF!,20,FALSE),)</f>
        <v>0</v>
      </c>
      <c r="U10" s="8">
        <f>IFERROR(VLOOKUP($A10,#REF!,21,FALSE),)</f>
        <v>0</v>
      </c>
      <c r="V10" s="8">
        <f>IFERROR(VLOOKUP($A10,#REF!,22,FALSE),)</f>
        <v>0</v>
      </c>
      <c r="W10" s="8">
        <f>IFERROR(VLOOKUP($A10,#REF!,23,FALSE),)</f>
        <v>0</v>
      </c>
      <c r="X10" s="8">
        <f>IFERROR(VLOOKUP($A10,#REF!,24,FALSE),)</f>
        <v>0</v>
      </c>
      <c r="Y10" s="8">
        <f>IFERROR(VLOOKUP($A10,#REF!,25,FALSE),)</f>
        <v>0</v>
      </c>
      <c r="Z10" s="8">
        <f>IFERROR(VLOOKUP($A10,#REF!,26,FALSE),)</f>
        <v>0</v>
      </c>
      <c r="AA10" s="8">
        <f>IFERROR(VLOOKUP($A10,#REF!,27,FALSE),)</f>
        <v>0</v>
      </c>
      <c r="AB10" s="8">
        <f>IFERROR(VLOOKUP($A10,#REF!,28,FALSE),)</f>
        <v>0</v>
      </c>
    </row>
    <row r="11" spans="1:28" x14ac:dyDescent="0.2">
      <c r="A11" s="8">
        <f>Data!A894</f>
        <v>0</v>
      </c>
      <c r="B11" s="9">
        <f>IFERROR(VLOOKUP($A11,#REF!,34,FALSE),)</f>
        <v>0</v>
      </c>
      <c r="C11" s="9">
        <f>IFERROR(VLOOKUP($A11,#REF!,2,FALSE),)</f>
        <v>0</v>
      </c>
      <c r="D11" s="9">
        <f>IFERROR(VLOOKUP($A11,#REF!,3,FALSE),)</f>
        <v>0</v>
      </c>
      <c r="E11" s="9">
        <f>IFERROR(VLOOKUP($A11,#REF!,4,FALSE),)</f>
        <v>0</v>
      </c>
      <c r="F11" s="9">
        <f>IFERROR(VLOOKUP($A11,#REF!,6,FALSE),)</f>
        <v>0</v>
      </c>
      <c r="G11" s="9">
        <f>IFERROR(VLOOKUP($A11,#REF!,7,FALSE),)</f>
        <v>0</v>
      </c>
      <c r="H11" s="8">
        <f>IFERROR(VLOOKUP($A11,#REF!,8,FALSE),)</f>
        <v>0</v>
      </c>
      <c r="I11" s="8">
        <f>IFERROR(VLOOKUP($A11,#REF!,9,FALSE),)</f>
        <v>0</v>
      </c>
      <c r="J11" s="8">
        <f>IFERROR(VLOOKUP($A11,#REF!,10,FALSE),)</f>
        <v>0</v>
      </c>
      <c r="K11" s="8">
        <f>IFERROR(VLOOKUP($A11,#REF!,11,FALSE),)</f>
        <v>0</v>
      </c>
      <c r="L11" s="8">
        <f>IFERROR(VLOOKUP($A11,#REF!,12,FALSE),)</f>
        <v>0</v>
      </c>
      <c r="M11" s="8">
        <f>IFERROR(VLOOKUP($A11,#REF!,13,FALSE),)</f>
        <v>0</v>
      </c>
      <c r="N11" s="8">
        <f>IFERROR(VLOOKUP($A11,#REF!,14,FALSE),)</f>
        <v>0</v>
      </c>
      <c r="O11" s="8">
        <f>IFERROR(VLOOKUP($A11,#REF!,15,FALSE),)</f>
        <v>0</v>
      </c>
      <c r="P11" s="8">
        <f>IFERROR(VLOOKUP($A11,#REF!,16,FALSE),)</f>
        <v>0</v>
      </c>
      <c r="Q11" s="8">
        <f>IFERROR(VLOOKUP($A11,#REF!,17,FALSE),)</f>
        <v>0</v>
      </c>
      <c r="R11" s="8">
        <f>IFERROR(VLOOKUP($A11,#REF!,18,FALSE),)</f>
        <v>0</v>
      </c>
      <c r="S11" s="8">
        <f>IFERROR(VLOOKUP($A11,#REF!,19,FALSE),)</f>
        <v>0</v>
      </c>
      <c r="T11" s="8">
        <f>IFERROR(VLOOKUP($A11,#REF!,20,FALSE),)</f>
        <v>0</v>
      </c>
      <c r="U11" s="8">
        <f>IFERROR(VLOOKUP($A11,#REF!,21,FALSE),)</f>
        <v>0</v>
      </c>
      <c r="V11" s="8">
        <f>IFERROR(VLOOKUP($A11,#REF!,22,FALSE),)</f>
        <v>0</v>
      </c>
      <c r="W11" s="8">
        <f>IFERROR(VLOOKUP($A11,#REF!,23,FALSE),)</f>
        <v>0</v>
      </c>
      <c r="X11" s="8">
        <f>IFERROR(VLOOKUP($A11,#REF!,24,FALSE),)</f>
        <v>0</v>
      </c>
      <c r="Y11" s="8">
        <f>IFERROR(VLOOKUP($A11,#REF!,25,FALSE),)</f>
        <v>0</v>
      </c>
      <c r="Z11" s="8">
        <f>IFERROR(VLOOKUP($A11,#REF!,26,FALSE),)</f>
        <v>0</v>
      </c>
      <c r="AA11" s="8">
        <f>IFERROR(VLOOKUP($A11,#REF!,27,FALSE),)</f>
        <v>0</v>
      </c>
      <c r="AB11" s="8">
        <f>IFERROR(VLOOKUP($A11,#REF!,28,FALSE),)</f>
        <v>0</v>
      </c>
    </row>
    <row r="12" spans="1:28" x14ac:dyDescent="0.2">
      <c r="A12" s="8">
        <f>Data!A895</f>
        <v>0</v>
      </c>
      <c r="B12" s="9">
        <f>IFERROR(VLOOKUP($A12,#REF!,34,FALSE),)</f>
        <v>0</v>
      </c>
      <c r="C12" s="9">
        <f>IFERROR(VLOOKUP($A12,#REF!,2,FALSE),)</f>
        <v>0</v>
      </c>
      <c r="D12" s="9">
        <f>IFERROR(VLOOKUP($A12,#REF!,3,FALSE),)</f>
        <v>0</v>
      </c>
      <c r="E12" s="9">
        <f>IFERROR(VLOOKUP($A12,#REF!,4,FALSE),)</f>
        <v>0</v>
      </c>
      <c r="F12" s="9">
        <f>IFERROR(VLOOKUP($A12,#REF!,6,FALSE),)</f>
        <v>0</v>
      </c>
      <c r="G12" s="9">
        <f>IFERROR(VLOOKUP($A12,#REF!,7,FALSE),)</f>
        <v>0</v>
      </c>
      <c r="H12" s="8">
        <f>IFERROR(VLOOKUP($A12,#REF!,8,FALSE),)</f>
        <v>0</v>
      </c>
      <c r="I12" s="8">
        <f>IFERROR(VLOOKUP($A12,#REF!,9,FALSE),)</f>
        <v>0</v>
      </c>
      <c r="J12" s="8">
        <f>IFERROR(VLOOKUP($A12,#REF!,10,FALSE),)</f>
        <v>0</v>
      </c>
      <c r="K12" s="8">
        <f>IFERROR(VLOOKUP($A12,#REF!,11,FALSE),)</f>
        <v>0</v>
      </c>
      <c r="L12" s="8">
        <f>IFERROR(VLOOKUP($A12,#REF!,12,FALSE),)</f>
        <v>0</v>
      </c>
      <c r="M12" s="8">
        <f>IFERROR(VLOOKUP($A12,#REF!,13,FALSE),)</f>
        <v>0</v>
      </c>
      <c r="N12" s="8">
        <f>IFERROR(VLOOKUP($A12,#REF!,14,FALSE),)</f>
        <v>0</v>
      </c>
      <c r="O12" s="8">
        <f>IFERROR(VLOOKUP($A12,#REF!,15,FALSE),)</f>
        <v>0</v>
      </c>
      <c r="P12" s="8">
        <f>IFERROR(VLOOKUP($A12,#REF!,16,FALSE),)</f>
        <v>0</v>
      </c>
      <c r="Q12" s="8">
        <f>IFERROR(VLOOKUP($A12,#REF!,17,FALSE),)</f>
        <v>0</v>
      </c>
      <c r="R12" s="8">
        <f>IFERROR(VLOOKUP($A12,#REF!,18,FALSE),)</f>
        <v>0</v>
      </c>
      <c r="S12" s="8">
        <f>IFERROR(VLOOKUP($A12,#REF!,19,FALSE),)</f>
        <v>0</v>
      </c>
      <c r="T12" s="8">
        <f>IFERROR(VLOOKUP($A12,#REF!,20,FALSE),)</f>
        <v>0</v>
      </c>
      <c r="U12" s="8">
        <f>IFERROR(VLOOKUP($A12,#REF!,21,FALSE),)</f>
        <v>0</v>
      </c>
      <c r="V12" s="8">
        <f>IFERROR(VLOOKUP($A12,#REF!,22,FALSE),)</f>
        <v>0</v>
      </c>
      <c r="W12" s="8">
        <f>IFERROR(VLOOKUP($A12,#REF!,23,FALSE),)</f>
        <v>0</v>
      </c>
      <c r="X12" s="8">
        <f>IFERROR(VLOOKUP($A12,#REF!,24,FALSE),)</f>
        <v>0</v>
      </c>
      <c r="Y12" s="8">
        <f>IFERROR(VLOOKUP($A12,#REF!,25,FALSE),)</f>
        <v>0</v>
      </c>
      <c r="Z12" s="8">
        <f>IFERROR(VLOOKUP($A12,#REF!,26,FALSE),)</f>
        <v>0</v>
      </c>
      <c r="AA12" s="8">
        <f>IFERROR(VLOOKUP($A12,#REF!,27,FALSE),)</f>
        <v>0</v>
      </c>
      <c r="AB12" s="8">
        <f>IFERROR(VLOOKUP($A12,#REF!,28,FALSE),)</f>
        <v>0</v>
      </c>
    </row>
    <row r="13" spans="1:28" x14ac:dyDescent="0.2">
      <c r="A13" s="8">
        <f>Data!A896</f>
        <v>0</v>
      </c>
      <c r="B13" s="9">
        <f>IFERROR(VLOOKUP($A13,#REF!,34,FALSE),)</f>
        <v>0</v>
      </c>
      <c r="C13" s="9">
        <f>IFERROR(VLOOKUP($A13,#REF!,2,FALSE),)</f>
        <v>0</v>
      </c>
      <c r="D13" s="9">
        <f>IFERROR(VLOOKUP($A13,#REF!,3,FALSE),)</f>
        <v>0</v>
      </c>
      <c r="E13" s="9">
        <f>IFERROR(VLOOKUP($A13,#REF!,4,FALSE),)</f>
        <v>0</v>
      </c>
      <c r="F13" s="9">
        <f>IFERROR(VLOOKUP($A13,#REF!,6,FALSE),)</f>
        <v>0</v>
      </c>
      <c r="G13" s="9">
        <f>IFERROR(VLOOKUP($A13,#REF!,7,FALSE),)</f>
        <v>0</v>
      </c>
      <c r="H13" s="8">
        <f>IFERROR(VLOOKUP($A13,#REF!,8,FALSE),)</f>
        <v>0</v>
      </c>
      <c r="I13" s="8">
        <f>IFERROR(VLOOKUP($A13,#REF!,9,FALSE),)</f>
        <v>0</v>
      </c>
      <c r="J13" s="8">
        <f>IFERROR(VLOOKUP($A13,#REF!,10,FALSE),)</f>
        <v>0</v>
      </c>
      <c r="K13" s="8">
        <f>IFERROR(VLOOKUP($A13,#REF!,11,FALSE),)</f>
        <v>0</v>
      </c>
      <c r="L13" s="8">
        <f>IFERROR(VLOOKUP($A13,#REF!,12,FALSE),)</f>
        <v>0</v>
      </c>
      <c r="M13" s="8">
        <f>IFERROR(VLOOKUP($A13,#REF!,13,FALSE),)</f>
        <v>0</v>
      </c>
      <c r="N13" s="8">
        <f>IFERROR(VLOOKUP($A13,#REF!,14,FALSE),)</f>
        <v>0</v>
      </c>
      <c r="O13" s="8">
        <f>IFERROR(VLOOKUP($A13,#REF!,15,FALSE),)</f>
        <v>0</v>
      </c>
      <c r="P13" s="8">
        <f>IFERROR(VLOOKUP($A13,#REF!,16,FALSE),)</f>
        <v>0</v>
      </c>
      <c r="Q13" s="8">
        <f>IFERROR(VLOOKUP($A13,#REF!,17,FALSE),)</f>
        <v>0</v>
      </c>
      <c r="R13" s="8">
        <f>IFERROR(VLOOKUP($A13,#REF!,18,FALSE),)</f>
        <v>0</v>
      </c>
      <c r="S13" s="8">
        <f>IFERROR(VLOOKUP($A13,#REF!,19,FALSE),)</f>
        <v>0</v>
      </c>
      <c r="T13" s="8">
        <f>IFERROR(VLOOKUP($A13,#REF!,20,FALSE),)</f>
        <v>0</v>
      </c>
      <c r="U13" s="8">
        <f>IFERROR(VLOOKUP($A13,#REF!,21,FALSE),)</f>
        <v>0</v>
      </c>
      <c r="V13" s="8">
        <f>IFERROR(VLOOKUP($A13,#REF!,22,FALSE),)</f>
        <v>0</v>
      </c>
      <c r="W13" s="8">
        <f>IFERROR(VLOOKUP($A13,#REF!,23,FALSE),)</f>
        <v>0</v>
      </c>
      <c r="X13" s="8">
        <f>IFERROR(VLOOKUP($A13,#REF!,24,FALSE),)</f>
        <v>0</v>
      </c>
      <c r="Y13" s="8">
        <f>IFERROR(VLOOKUP($A13,#REF!,25,FALSE),)</f>
        <v>0</v>
      </c>
      <c r="Z13" s="8">
        <f>IFERROR(VLOOKUP($A13,#REF!,26,FALSE),)</f>
        <v>0</v>
      </c>
      <c r="AA13" s="8">
        <f>IFERROR(VLOOKUP($A13,#REF!,27,FALSE),)</f>
        <v>0</v>
      </c>
      <c r="AB13" s="8">
        <f>IFERROR(VLOOKUP($A13,#REF!,28,FALSE),)</f>
        <v>0</v>
      </c>
    </row>
    <row r="14" spans="1:28" x14ac:dyDescent="0.2">
      <c r="A14" s="10"/>
    </row>
    <row r="17" spans="21:21" x14ac:dyDescent="0.2">
      <c r="U17" s="1"/>
    </row>
    <row r="18" spans="21:21" x14ac:dyDescent="0.2">
      <c r="U18" s="23"/>
    </row>
    <row r="19" spans="21:21" x14ac:dyDescent="0.2">
      <c r="U19" s="23"/>
    </row>
  </sheetData>
  <pageMargins left="0.7" right="0.7" top="0.75" bottom="0.75" header="0.3" footer="0.3"/>
  <pageSetup scale="87" orientation="landscape" r:id="rId1"/>
  <drawing r:id="rId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59BD0-3CCB-4F8F-9715-0520722F1CDE}">
  <sheetPr>
    <tabColor rgb="FF52D252"/>
    <pageSetUpPr fitToPage="1"/>
  </sheetPr>
  <dimension ref="A1:AB19"/>
  <sheetViews>
    <sheetView workbookViewId="0"/>
  </sheetViews>
  <sheetFormatPr defaultColWidth="9.14453125" defaultRowHeight="15" x14ac:dyDescent="0.2"/>
  <cols>
    <col min="1" max="5" width="8.47265625" customWidth="1"/>
    <col min="6" max="6" width="11.703125" bestFit="1" customWidth="1"/>
    <col min="7" max="7" width="16.6796875" bestFit="1" customWidth="1"/>
    <col min="8" max="8" width="12.23828125" bestFit="1" customWidth="1"/>
    <col min="9" max="11" width="10.22265625" customWidth="1"/>
    <col min="12" max="12" width="9.01171875" customWidth="1"/>
    <col min="13" max="15" width="10.22265625" customWidth="1"/>
    <col min="16" max="16" width="9.01171875" customWidth="1"/>
    <col min="17" max="17" width="9.68359375" customWidth="1"/>
    <col min="18" max="20" width="10.22265625" customWidth="1"/>
    <col min="21" max="21" width="9.68359375" customWidth="1"/>
    <col min="22" max="24" width="10.22265625" customWidth="1"/>
    <col min="25" max="25" width="9.01171875" customWidth="1"/>
    <col min="26" max="28" width="10.22265625" customWidth="1"/>
  </cols>
  <sheetData>
    <row r="1" spans="1:28" ht="19.5" thickBot="1" x14ac:dyDescent="0.3">
      <c r="A1" s="7">
        <f>E4</f>
        <v>0</v>
      </c>
      <c r="B1" s="6"/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0.35499999999999998</v>
      </c>
      <c r="C3" s="12"/>
      <c r="D3" s="14"/>
      <c r="E3" s="12"/>
      <c r="F3" s="12"/>
      <c r="G3" s="12"/>
      <c r="H3" s="11">
        <f>'Rain Totals'!H8</f>
        <v>0.08</v>
      </c>
      <c r="I3" s="11">
        <f>'Rain Totals'!I8</f>
        <v>0</v>
      </c>
      <c r="J3" s="11">
        <f>'Rain Totals'!J8</f>
        <v>7.0000000000000007E-2</v>
      </c>
      <c r="K3" s="11">
        <f>'Rain Totals'!K8</f>
        <v>0.16999999999999998</v>
      </c>
      <c r="L3" s="11">
        <f>'Rain Totals'!L8</f>
        <v>3.5000000000000003E-2</v>
      </c>
      <c r="M3" s="11">
        <f>'Rain Totals'!M8</f>
        <v>0</v>
      </c>
      <c r="N3" s="11">
        <f>'Rain Totals'!N8</f>
        <v>0</v>
      </c>
      <c r="O3" s="11">
        <f>'Rain Totals'!O8</f>
        <v>0</v>
      </c>
      <c r="P3" s="11">
        <f>'Rain Totals'!P8</f>
        <v>0</v>
      </c>
      <c r="Q3" s="11">
        <f>'Rain Totals'!Q8</f>
        <v>0</v>
      </c>
      <c r="R3" s="11">
        <f>'Rain Totals'!R8</f>
        <v>0</v>
      </c>
      <c r="S3" s="11">
        <f>'Rain Totals'!S8</f>
        <v>0</v>
      </c>
      <c r="T3" s="11">
        <f>'Rain Totals'!T8</f>
        <v>0</v>
      </c>
      <c r="U3" s="11">
        <f>'Rain Totals'!U8</f>
        <v>0</v>
      </c>
      <c r="V3" s="11">
        <f>'Rain Totals'!V8</f>
        <v>0</v>
      </c>
      <c r="W3" s="11">
        <f>'Rain Totals'!W8</f>
        <v>0</v>
      </c>
      <c r="X3" s="11">
        <f>'Rain Totals'!X8</f>
        <v>0</v>
      </c>
      <c r="Y3" s="11">
        <f>'Rain Totals'!Y8</f>
        <v>0</v>
      </c>
      <c r="Z3" s="11">
        <f>'Rain Totals'!Z8</f>
        <v>0</v>
      </c>
      <c r="AA3" s="11">
        <f>'Rain Totals'!AA8</f>
        <v>0</v>
      </c>
      <c r="AB3" s="11">
        <f>'Rain Totals'!AB8</f>
        <v>0</v>
      </c>
    </row>
    <row r="4" spans="1:28" x14ac:dyDescent="0.2">
      <c r="A4" s="8" t="str">
        <f>Data!A897</f>
        <v>.ET 89</v>
      </c>
      <c r="B4" s="9">
        <f>IFERROR(VLOOKUP($A4,#REF!,34,FALSE),)</f>
        <v>0</v>
      </c>
      <c r="C4" s="9">
        <f>IFERROR(VLOOKUP($A4,#REF!,2,FALSE),)</f>
        <v>0</v>
      </c>
      <c r="D4" s="9">
        <f>IFERROR(VLOOKUP($A4,#REF!,3,FALSE),)</f>
        <v>0</v>
      </c>
      <c r="E4" s="9">
        <f>IFERROR(VLOOKUP($A4,#REF!,4,FALSE),)</f>
        <v>0</v>
      </c>
      <c r="F4" s="9">
        <f>IFERROR(VLOOKUP($A4,#REF!,6,FALSE),)</f>
        <v>0</v>
      </c>
      <c r="G4" s="9">
        <f>IFERROR(VLOOKUP($A4,#REF!,7,FALSE),)</f>
        <v>0</v>
      </c>
      <c r="H4" s="8">
        <f>IFERROR(VLOOKUP($A4,#REF!,8,FALSE),)</f>
        <v>0</v>
      </c>
      <c r="I4" s="8">
        <f>IFERROR(VLOOKUP($A4,#REF!,9,FALSE),)</f>
        <v>0</v>
      </c>
      <c r="J4" s="8">
        <f>IFERROR(VLOOKUP($A4,#REF!,10,FALSE),)</f>
        <v>0</v>
      </c>
      <c r="K4" s="8">
        <f>IFERROR(VLOOKUP($A4,#REF!,11,FALSE),)</f>
        <v>0</v>
      </c>
      <c r="L4" s="8">
        <f>IFERROR(VLOOKUP($A4,#REF!,12,FALSE),)</f>
        <v>0</v>
      </c>
      <c r="M4" s="8">
        <f>IFERROR(VLOOKUP($A4,#REF!,13,FALSE),)</f>
        <v>0</v>
      </c>
      <c r="N4" s="8">
        <f>IFERROR(VLOOKUP($A4,#REF!,14,FALSE),)</f>
        <v>0</v>
      </c>
      <c r="O4" s="8">
        <f>IFERROR(VLOOKUP($A4,#REF!,15,FALSE),)</f>
        <v>0</v>
      </c>
      <c r="P4" s="8">
        <f>IFERROR(VLOOKUP($A4,#REF!,16,FALSE),)</f>
        <v>0</v>
      </c>
      <c r="Q4" s="8">
        <f>IFERROR(VLOOKUP($A4,#REF!,17,FALSE),)</f>
        <v>0</v>
      </c>
      <c r="R4" s="8">
        <f>IFERROR(VLOOKUP($A4,#REF!,18,FALSE),)</f>
        <v>0</v>
      </c>
      <c r="S4" s="8">
        <f>IFERROR(VLOOKUP($A4,#REF!,19,FALSE),)</f>
        <v>0</v>
      </c>
      <c r="T4" s="8">
        <f>IFERROR(VLOOKUP($A4,#REF!,20,FALSE),)</f>
        <v>0</v>
      </c>
      <c r="U4" s="8">
        <f>IFERROR(VLOOKUP($A4,#REF!,21,FALSE),)</f>
        <v>0</v>
      </c>
      <c r="V4" s="8">
        <f>IFERROR(VLOOKUP($A4,#REF!,22,FALSE),)</f>
        <v>0</v>
      </c>
      <c r="W4" s="8">
        <f>IFERROR(VLOOKUP($A4,#REF!,23,FALSE),)</f>
        <v>0</v>
      </c>
      <c r="X4" s="8">
        <f>IFERROR(VLOOKUP($A4,#REF!,24,FALSE),)</f>
        <v>0</v>
      </c>
      <c r="Y4" s="8">
        <f>IFERROR(VLOOKUP($A4,#REF!,25,FALSE),)</f>
        <v>0</v>
      </c>
      <c r="Z4" s="8">
        <f>IFERROR(VLOOKUP($A4,#REF!,26,FALSE),)</f>
        <v>0</v>
      </c>
      <c r="AA4" s="8">
        <f>IFERROR(VLOOKUP($A4,#REF!,27,FALSE),)</f>
        <v>0</v>
      </c>
      <c r="AB4" s="8">
        <f>IFERROR(VLOOKUP($A4,#REF!,28,FALSE),)</f>
        <v>0</v>
      </c>
    </row>
    <row r="5" spans="1:28" x14ac:dyDescent="0.2">
      <c r="A5" s="8">
        <f>Data!A898</f>
        <v>0</v>
      </c>
      <c r="B5" s="9">
        <f>IFERROR(VLOOKUP($A5,#REF!,34,FALSE),)</f>
        <v>0</v>
      </c>
      <c r="C5" s="9">
        <f>IFERROR(VLOOKUP($A5,#REF!,2,FALSE),)</f>
        <v>0</v>
      </c>
      <c r="D5" s="9">
        <f>IFERROR(VLOOKUP($A5,#REF!,3,FALSE),)</f>
        <v>0</v>
      </c>
      <c r="E5" s="9">
        <f>IFERROR(VLOOKUP($A5,#REF!,4,FALSE),)</f>
        <v>0</v>
      </c>
      <c r="F5" s="9">
        <f>IFERROR(VLOOKUP($A5,#REF!,6,FALSE),)</f>
        <v>0</v>
      </c>
      <c r="G5" s="9">
        <f>IFERROR(VLOOKUP($A5,#REF!,7,FALSE),)</f>
        <v>0</v>
      </c>
      <c r="H5" s="8">
        <f>IFERROR(VLOOKUP($A5,#REF!,8,FALSE),)</f>
        <v>0</v>
      </c>
      <c r="I5" s="8">
        <f>IFERROR(VLOOKUP($A5,#REF!,9,FALSE),)</f>
        <v>0</v>
      </c>
      <c r="J5" s="8">
        <f>IFERROR(VLOOKUP($A5,#REF!,10,FALSE),)</f>
        <v>0</v>
      </c>
      <c r="K5" s="8">
        <f>IFERROR(VLOOKUP($A5,#REF!,11,FALSE),)</f>
        <v>0</v>
      </c>
      <c r="L5" s="8">
        <f>IFERROR(VLOOKUP($A5,#REF!,12,FALSE),)</f>
        <v>0</v>
      </c>
      <c r="M5" s="8">
        <f>IFERROR(VLOOKUP($A5,#REF!,13,FALSE),)</f>
        <v>0</v>
      </c>
      <c r="N5" s="8">
        <f>IFERROR(VLOOKUP($A5,#REF!,14,FALSE),)</f>
        <v>0</v>
      </c>
      <c r="O5" s="8">
        <f>IFERROR(VLOOKUP($A5,#REF!,15,FALSE),)</f>
        <v>0</v>
      </c>
      <c r="P5" s="8">
        <f>IFERROR(VLOOKUP($A5,#REF!,16,FALSE),)</f>
        <v>0</v>
      </c>
      <c r="Q5" s="8">
        <f>IFERROR(VLOOKUP($A5,#REF!,17,FALSE),)</f>
        <v>0</v>
      </c>
      <c r="R5" s="8">
        <f>IFERROR(VLOOKUP($A5,#REF!,18,FALSE),)</f>
        <v>0</v>
      </c>
      <c r="S5" s="8">
        <f>IFERROR(VLOOKUP($A5,#REF!,19,FALSE),)</f>
        <v>0</v>
      </c>
      <c r="T5" s="8">
        <f>IFERROR(VLOOKUP($A5,#REF!,20,FALSE),)</f>
        <v>0</v>
      </c>
      <c r="U5" s="8">
        <f>IFERROR(VLOOKUP($A5,#REF!,21,FALSE),)</f>
        <v>0</v>
      </c>
      <c r="V5" s="8">
        <f>IFERROR(VLOOKUP($A5,#REF!,22,FALSE),)</f>
        <v>0</v>
      </c>
      <c r="W5" s="8">
        <f>IFERROR(VLOOKUP($A5,#REF!,23,FALSE),)</f>
        <v>0</v>
      </c>
      <c r="X5" s="8">
        <f>IFERROR(VLOOKUP($A5,#REF!,24,FALSE),)</f>
        <v>0</v>
      </c>
      <c r="Y5" s="8">
        <f>IFERROR(VLOOKUP($A5,#REF!,25,FALSE),)</f>
        <v>0</v>
      </c>
      <c r="Z5" s="8">
        <f>IFERROR(VLOOKUP($A5,#REF!,26,FALSE),)</f>
        <v>0</v>
      </c>
      <c r="AA5" s="8">
        <f>IFERROR(VLOOKUP($A5,#REF!,27,FALSE),)</f>
        <v>0</v>
      </c>
      <c r="AB5" s="8">
        <f>IFERROR(VLOOKUP($A5,#REF!,28,FALSE),)</f>
        <v>0</v>
      </c>
    </row>
    <row r="6" spans="1:28" x14ac:dyDescent="0.2">
      <c r="A6" s="8">
        <f>Data!A899</f>
        <v>0</v>
      </c>
      <c r="B6" s="9">
        <f>IFERROR(VLOOKUP($A6,#REF!,34,FALSE),)</f>
        <v>0</v>
      </c>
      <c r="C6" s="9">
        <f>IFERROR(VLOOKUP($A6,#REF!,2,FALSE),)</f>
        <v>0</v>
      </c>
      <c r="D6" s="9">
        <f>IFERROR(VLOOKUP($A6,#REF!,3,FALSE),)</f>
        <v>0</v>
      </c>
      <c r="E6" s="9">
        <f>IFERROR(VLOOKUP($A6,#REF!,4,FALSE),)</f>
        <v>0</v>
      </c>
      <c r="F6" s="9">
        <f>IFERROR(VLOOKUP($A6,#REF!,6,FALSE),)</f>
        <v>0</v>
      </c>
      <c r="G6" s="9">
        <f>IFERROR(VLOOKUP($A6,#REF!,7,FALSE),)</f>
        <v>0</v>
      </c>
      <c r="H6" s="8">
        <f>IFERROR(VLOOKUP($A6,#REF!,8,FALSE),)</f>
        <v>0</v>
      </c>
      <c r="I6" s="8">
        <f>IFERROR(VLOOKUP($A6,#REF!,9,FALSE),)</f>
        <v>0</v>
      </c>
      <c r="J6" s="8">
        <f>IFERROR(VLOOKUP($A6,#REF!,10,FALSE),)</f>
        <v>0</v>
      </c>
      <c r="K6" s="8">
        <f>IFERROR(VLOOKUP($A6,#REF!,11,FALSE),)</f>
        <v>0</v>
      </c>
      <c r="L6" s="8">
        <f>IFERROR(VLOOKUP($A6,#REF!,12,FALSE),)</f>
        <v>0</v>
      </c>
      <c r="M6" s="8">
        <f>IFERROR(VLOOKUP($A6,#REF!,13,FALSE),)</f>
        <v>0</v>
      </c>
      <c r="N6" s="8">
        <f>IFERROR(VLOOKUP($A6,#REF!,14,FALSE),)</f>
        <v>0</v>
      </c>
      <c r="O6" s="8">
        <f>IFERROR(VLOOKUP($A6,#REF!,15,FALSE),)</f>
        <v>0</v>
      </c>
      <c r="P6" s="8">
        <f>IFERROR(VLOOKUP($A6,#REF!,16,FALSE),)</f>
        <v>0</v>
      </c>
      <c r="Q6" s="8">
        <f>IFERROR(VLOOKUP($A6,#REF!,17,FALSE),)</f>
        <v>0</v>
      </c>
      <c r="R6" s="8">
        <f>IFERROR(VLOOKUP($A6,#REF!,18,FALSE),)</f>
        <v>0</v>
      </c>
      <c r="S6" s="8">
        <f>IFERROR(VLOOKUP($A6,#REF!,19,FALSE),)</f>
        <v>0</v>
      </c>
      <c r="T6" s="8">
        <f>IFERROR(VLOOKUP($A6,#REF!,20,FALSE),)</f>
        <v>0</v>
      </c>
      <c r="U6" s="8">
        <f>IFERROR(VLOOKUP($A6,#REF!,21,FALSE),)</f>
        <v>0</v>
      </c>
      <c r="V6" s="8">
        <f>IFERROR(VLOOKUP($A6,#REF!,22,FALSE),)</f>
        <v>0</v>
      </c>
      <c r="W6" s="8">
        <f>IFERROR(VLOOKUP($A6,#REF!,23,FALSE),)</f>
        <v>0</v>
      </c>
      <c r="X6" s="8">
        <f>IFERROR(VLOOKUP($A6,#REF!,24,FALSE),)</f>
        <v>0</v>
      </c>
      <c r="Y6" s="8">
        <f>IFERROR(VLOOKUP($A6,#REF!,25,FALSE),)</f>
        <v>0</v>
      </c>
      <c r="Z6" s="8">
        <f>IFERROR(VLOOKUP($A6,#REF!,26,FALSE),)</f>
        <v>0</v>
      </c>
      <c r="AA6" s="8">
        <f>IFERROR(VLOOKUP($A6,#REF!,27,FALSE),)</f>
        <v>0</v>
      </c>
      <c r="AB6" s="8">
        <f>IFERROR(VLOOKUP($A6,#REF!,28,FALSE),)</f>
        <v>0</v>
      </c>
    </row>
    <row r="7" spans="1:28" x14ac:dyDescent="0.2">
      <c r="A7" s="8">
        <f>Data!A900</f>
        <v>0</v>
      </c>
      <c r="B7" s="9">
        <f>IFERROR(VLOOKUP($A7,#REF!,34,FALSE),)</f>
        <v>0</v>
      </c>
      <c r="C7" s="9">
        <f>IFERROR(VLOOKUP($A7,#REF!,2,FALSE),)</f>
        <v>0</v>
      </c>
      <c r="D7" s="9">
        <f>IFERROR(VLOOKUP($A7,#REF!,3,FALSE),)</f>
        <v>0</v>
      </c>
      <c r="E7" s="9">
        <f>IFERROR(VLOOKUP($A7,#REF!,4,FALSE),)</f>
        <v>0</v>
      </c>
      <c r="F7" s="9">
        <f>IFERROR(VLOOKUP($A7,#REF!,6,FALSE),)</f>
        <v>0</v>
      </c>
      <c r="G7" s="9">
        <f>IFERROR(VLOOKUP($A7,#REF!,7,FALSE),)</f>
        <v>0</v>
      </c>
      <c r="H7" s="8">
        <f>IFERROR(VLOOKUP($A7,#REF!,8,FALSE),)</f>
        <v>0</v>
      </c>
      <c r="I7" s="8">
        <f>IFERROR(VLOOKUP($A7,#REF!,9,FALSE),)</f>
        <v>0</v>
      </c>
      <c r="J7" s="8">
        <f>IFERROR(VLOOKUP($A7,#REF!,10,FALSE),)</f>
        <v>0</v>
      </c>
      <c r="K7" s="8">
        <f>IFERROR(VLOOKUP($A7,#REF!,11,FALSE),)</f>
        <v>0</v>
      </c>
      <c r="L7" s="8">
        <f>IFERROR(VLOOKUP($A7,#REF!,12,FALSE),)</f>
        <v>0</v>
      </c>
      <c r="M7" s="8">
        <f>IFERROR(VLOOKUP($A7,#REF!,13,FALSE),)</f>
        <v>0</v>
      </c>
      <c r="N7" s="8">
        <f>IFERROR(VLOOKUP($A7,#REF!,14,FALSE),)</f>
        <v>0</v>
      </c>
      <c r="O7" s="8">
        <f>IFERROR(VLOOKUP($A7,#REF!,15,FALSE),)</f>
        <v>0</v>
      </c>
      <c r="P7" s="8">
        <f>IFERROR(VLOOKUP($A7,#REF!,16,FALSE),)</f>
        <v>0</v>
      </c>
      <c r="Q7" s="8">
        <f>IFERROR(VLOOKUP($A7,#REF!,17,FALSE),)</f>
        <v>0</v>
      </c>
      <c r="R7" s="8">
        <f>IFERROR(VLOOKUP($A7,#REF!,18,FALSE),)</f>
        <v>0</v>
      </c>
      <c r="S7" s="8">
        <f>IFERROR(VLOOKUP($A7,#REF!,19,FALSE),)</f>
        <v>0</v>
      </c>
      <c r="T7" s="8">
        <f>IFERROR(VLOOKUP($A7,#REF!,20,FALSE),)</f>
        <v>0</v>
      </c>
      <c r="U7" s="8">
        <f>IFERROR(VLOOKUP($A7,#REF!,21,FALSE),)</f>
        <v>0</v>
      </c>
      <c r="V7" s="8">
        <f>IFERROR(VLOOKUP($A7,#REF!,22,FALSE),)</f>
        <v>0</v>
      </c>
      <c r="W7" s="8">
        <f>IFERROR(VLOOKUP($A7,#REF!,23,FALSE),)</f>
        <v>0</v>
      </c>
      <c r="X7" s="8">
        <f>IFERROR(VLOOKUP($A7,#REF!,24,FALSE),)</f>
        <v>0</v>
      </c>
      <c r="Y7" s="8">
        <f>IFERROR(VLOOKUP($A7,#REF!,25,FALSE),)</f>
        <v>0</v>
      </c>
      <c r="Z7" s="8">
        <f>IFERROR(VLOOKUP($A7,#REF!,26,FALSE),)</f>
        <v>0</v>
      </c>
      <c r="AA7" s="8">
        <f>IFERROR(VLOOKUP($A7,#REF!,27,FALSE),)</f>
        <v>0</v>
      </c>
      <c r="AB7" s="8">
        <f>IFERROR(VLOOKUP($A7,#REF!,28,FALSE),)</f>
        <v>0</v>
      </c>
    </row>
    <row r="8" spans="1:28" x14ac:dyDescent="0.2">
      <c r="A8" s="8">
        <f>Data!A901</f>
        <v>0</v>
      </c>
      <c r="B8" s="9">
        <f>IFERROR(VLOOKUP($A8,#REF!,34,FALSE),)</f>
        <v>0</v>
      </c>
      <c r="C8" s="9">
        <f>IFERROR(VLOOKUP($A8,#REF!,2,FALSE),)</f>
        <v>0</v>
      </c>
      <c r="D8" s="9">
        <f>IFERROR(VLOOKUP($A8,#REF!,3,FALSE),)</f>
        <v>0</v>
      </c>
      <c r="E8" s="9">
        <f>IFERROR(VLOOKUP($A8,#REF!,4,FALSE),)</f>
        <v>0</v>
      </c>
      <c r="F8" s="9">
        <f>IFERROR(VLOOKUP($A8,#REF!,6,FALSE),)</f>
        <v>0</v>
      </c>
      <c r="G8" s="9">
        <f>IFERROR(VLOOKUP($A8,#REF!,7,FALSE),)</f>
        <v>0</v>
      </c>
      <c r="H8" s="8">
        <f>IFERROR(VLOOKUP($A8,#REF!,8,FALSE),)</f>
        <v>0</v>
      </c>
      <c r="I8" s="8">
        <f>IFERROR(VLOOKUP($A8,#REF!,9,FALSE),)</f>
        <v>0</v>
      </c>
      <c r="J8" s="8">
        <f>IFERROR(VLOOKUP($A8,#REF!,10,FALSE),)</f>
        <v>0</v>
      </c>
      <c r="K8" s="8">
        <f>IFERROR(VLOOKUP($A8,#REF!,11,FALSE),)</f>
        <v>0</v>
      </c>
      <c r="L8" s="8">
        <f>IFERROR(VLOOKUP($A8,#REF!,12,FALSE),)</f>
        <v>0</v>
      </c>
      <c r="M8" s="8">
        <f>IFERROR(VLOOKUP($A8,#REF!,13,FALSE),)</f>
        <v>0</v>
      </c>
      <c r="N8" s="8">
        <f>IFERROR(VLOOKUP($A8,#REF!,14,FALSE),)</f>
        <v>0</v>
      </c>
      <c r="O8" s="8">
        <f>IFERROR(VLOOKUP($A8,#REF!,15,FALSE),)</f>
        <v>0</v>
      </c>
      <c r="P8" s="8">
        <f>IFERROR(VLOOKUP($A8,#REF!,16,FALSE),)</f>
        <v>0</v>
      </c>
      <c r="Q8" s="8">
        <f>IFERROR(VLOOKUP($A8,#REF!,17,FALSE),)</f>
        <v>0</v>
      </c>
      <c r="R8" s="8">
        <f>IFERROR(VLOOKUP($A8,#REF!,18,FALSE),)</f>
        <v>0</v>
      </c>
      <c r="S8" s="8">
        <f>IFERROR(VLOOKUP($A8,#REF!,19,FALSE),)</f>
        <v>0</v>
      </c>
      <c r="T8" s="8">
        <f>IFERROR(VLOOKUP($A8,#REF!,20,FALSE),)</f>
        <v>0</v>
      </c>
      <c r="U8" s="8">
        <f>IFERROR(VLOOKUP($A8,#REF!,21,FALSE),)</f>
        <v>0</v>
      </c>
      <c r="V8" s="8">
        <f>IFERROR(VLOOKUP($A8,#REF!,22,FALSE),)</f>
        <v>0</v>
      </c>
      <c r="W8" s="8">
        <f>IFERROR(VLOOKUP($A8,#REF!,23,FALSE),)</f>
        <v>0</v>
      </c>
      <c r="X8" s="8">
        <f>IFERROR(VLOOKUP($A8,#REF!,24,FALSE),)</f>
        <v>0</v>
      </c>
      <c r="Y8" s="8">
        <f>IFERROR(VLOOKUP($A8,#REF!,25,FALSE),)</f>
        <v>0</v>
      </c>
      <c r="Z8" s="8">
        <f>IFERROR(VLOOKUP($A8,#REF!,26,FALSE),)</f>
        <v>0</v>
      </c>
      <c r="AA8" s="8">
        <f>IFERROR(VLOOKUP($A8,#REF!,27,FALSE),)</f>
        <v>0</v>
      </c>
      <c r="AB8" s="8">
        <f>IFERROR(VLOOKUP($A8,#REF!,28,FALSE),)</f>
        <v>0</v>
      </c>
    </row>
    <row r="9" spans="1:28" x14ac:dyDescent="0.2">
      <c r="A9" s="8">
        <f>Data!A902</f>
        <v>0</v>
      </c>
      <c r="B9" s="9">
        <f>IFERROR(VLOOKUP($A9,#REF!,34,FALSE),)</f>
        <v>0</v>
      </c>
      <c r="C9" s="9">
        <f>IFERROR(VLOOKUP($A9,#REF!,2,FALSE),)</f>
        <v>0</v>
      </c>
      <c r="D9" s="9">
        <f>IFERROR(VLOOKUP($A9,#REF!,3,FALSE),)</f>
        <v>0</v>
      </c>
      <c r="E9" s="9">
        <f>IFERROR(VLOOKUP($A9,#REF!,4,FALSE),)</f>
        <v>0</v>
      </c>
      <c r="F9" s="9">
        <f>IFERROR(VLOOKUP($A9,#REF!,6,FALSE),)</f>
        <v>0</v>
      </c>
      <c r="G9" s="9">
        <f>IFERROR(VLOOKUP($A9,#REF!,7,FALSE),)</f>
        <v>0</v>
      </c>
      <c r="H9" s="8">
        <f>IFERROR(VLOOKUP($A9,#REF!,8,FALSE),)</f>
        <v>0</v>
      </c>
      <c r="I9" s="8">
        <f>IFERROR(VLOOKUP($A9,#REF!,9,FALSE),)</f>
        <v>0</v>
      </c>
      <c r="J9" s="8">
        <f>IFERROR(VLOOKUP($A9,#REF!,10,FALSE),)</f>
        <v>0</v>
      </c>
      <c r="K9" s="8">
        <f>IFERROR(VLOOKUP($A9,#REF!,11,FALSE),)</f>
        <v>0</v>
      </c>
      <c r="L9" s="8">
        <f>IFERROR(VLOOKUP($A9,#REF!,12,FALSE),)</f>
        <v>0</v>
      </c>
      <c r="M9" s="8">
        <f>IFERROR(VLOOKUP($A9,#REF!,13,FALSE),)</f>
        <v>0</v>
      </c>
      <c r="N9" s="8">
        <f>IFERROR(VLOOKUP($A9,#REF!,14,FALSE),)</f>
        <v>0</v>
      </c>
      <c r="O9" s="8">
        <f>IFERROR(VLOOKUP($A9,#REF!,15,FALSE),)</f>
        <v>0</v>
      </c>
      <c r="P9" s="8">
        <f>IFERROR(VLOOKUP($A9,#REF!,16,FALSE),)</f>
        <v>0</v>
      </c>
      <c r="Q9" s="8">
        <f>IFERROR(VLOOKUP($A9,#REF!,17,FALSE),)</f>
        <v>0</v>
      </c>
      <c r="R9" s="8">
        <f>IFERROR(VLOOKUP($A9,#REF!,18,FALSE),)</f>
        <v>0</v>
      </c>
      <c r="S9" s="8">
        <f>IFERROR(VLOOKUP($A9,#REF!,19,FALSE),)</f>
        <v>0</v>
      </c>
      <c r="T9" s="8">
        <f>IFERROR(VLOOKUP($A9,#REF!,20,FALSE),)</f>
        <v>0</v>
      </c>
      <c r="U9" s="8">
        <f>IFERROR(VLOOKUP($A9,#REF!,21,FALSE),)</f>
        <v>0</v>
      </c>
      <c r="V9" s="8">
        <f>IFERROR(VLOOKUP($A9,#REF!,22,FALSE),)</f>
        <v>0</v>
      </c>
      <c r="W9" s="8">
        <f>IFERROR(VLOOKUP($A9,#REF!,23,FALSE),)</f>
        <v>0</v>
      </c>
      <c r="X9" s="8">
        <f>IFERROR(VLOOKUP($A9,#REF!,24,FALSE),)</f>
        <v>0</v>
      </c>
      <c r="Y9" s="8">
        <f>IFERROR(VLOOKUP($A9,#REF!,25,FALSE),)</f>
        <v>0</v>
      </c>
      <c r="Z9" s="8">
        <f>IFERROR(VLOOKUP($A9,#REF!,26,FALSE),)</f>
        <v>0</v>
      </c>
      <c r="AA9" s="8">
        <f>IFERROR(VLOOKUP($A9,#REF!,27,FALSE),)</f>
        <v>0</v>
      </c>
      <c r="AB9" s="8">
        <f>IFERROR(VLOOKUP($A9,#REF!,28,FALSE),)</f>
        <v>0</v>
      </c>
    </row>
    <row r="10" spans="1:28" x14ac:dyDescent="0.2">
      <c r="A10" s="8">
        <f>Data!A903</f>
        <v>0</v>
      </c>
      <c r="B10" s="9">
        <f>IFERROR(VLOOKUP($A10,#REF!,34,FALSE),)</f>
        <v>0</v>
      </c>
      <c r="C10" s="9">
        <f>IFERROR(VLOOKUP($A10,#REF!,2,FALSE),)</f>
        <v>0</v>
      </c>
      <c r="D10" s="9">
        <f>IFERROR(VLOOKUP($A10,#REF!,3,FALSE),)</f>
        <v>0</v>
      </c>
      <c r="E10" s="9">
        <f>IFERROR(VLOOKUP($A10,#REF!,4,FALSE),)</f>
        <v>0</v>
      </c>
      <c r="F10" s="9">
        <f>IFERROR(VLOOKUP($A10,#REF!,6,FALSE),)</f>
        <v>0</v>
      </c>
      <c r="G10" s="9">
        <f>IFERROR(VLOOKUP($A10,#REF!,7,FALSE),)</f>
        <v>0</v>
      </c>
      <c r="H10" s="8">
        <f>IFERROR(VLOOKUP($A10,#REF!,8,FALSE),)</f>
        <v>0</v>
      </c>
      <c r="I10" s="8">
        <f>IFERROR(VLOOKUP($A10,#REF!,9,FALSE),)</f>
        <v>0</v>
      </c>
      <c r="J10" s="8">
        <f>IFERROR(VLOOKUP($A10,#REF!,10,FALSE),)</f>
        <v>0</v>
      </c>
      <c r="K10" s="8">
        <f>IFERROR(VLOOKUP($A10,#REF!,11,FALSE),)</f>
        <v>0</v>
      </c>
      <c r="L10" s="8">
        <f>IFERROR(VLOOKUP($A10,#REF!,12,FALSE),)</f>
        <v>0</v>
      </c>
      <c r="M10" s="8">
        <f>IFERROR(VLOOKUP($A10,#REF!,13,FALSE),)</f>
        <v>0</v>
      </c>
      <c r="N10" s="8">
        <f>IFERROR(VLOOKUP($A10,#REF!,14,FALSE),)</f>
        <v>0</v>
      </c>
      <c r="O10" s="8">
        <f>IFERROR(VLOOKUP($A10,#REF!,15,FALSE),)</f>
        <v>0</v>
      </c>
      <c r="P10" s="8">
        <f>IFERROR(VLOOKUP($A10,#REF!,16,FALSE),)</f>
        <v>0</v>
      </c>
      <c r="Q10" s="8">
        <f>IFERROR(VLOOKUP($A10,#REF!,17,FALSE),)</f>
        <v>0</v>
      </c>
      <c r="R10" s="8">
        <f>IFERROR(VLOOKUP($A10,#REF!,18,FALSE),)</f>
        <v>0</v>
      </c>
      <c r="S10" s="8">
        <f>IFERROR(VLOOKUP($A10,#REF!,19,FALSE),)</f>
        <v>0</v>
      </c>
      <c r="T10" s="8">
        <f>IFERROR(VLOOKUP($A10,#REF!,20,FALSE),)</f>
        <v>0</v>
      </c>
      <c r="U10" s="8">
        <f>IFERROR(VLOOKUP($A10,#REF!,21,FALSE),)</f>
        <v>0</v>
      </c>
      <c r="V10" s="8">
        <f>IFERROR(VLOOKUP($A10,#REF!,22,FALSE),)</f>
        <v>0</v>
      </c>
      <c r="W10" s="8">
        <f>IFERROR(VLOOKUP($A10,#REF!,23,FALSE),)</f>
        <v>0</v>
      </c>
      <c r="X10" s="8">
        <f>IFERROR(VLOOKUP($A10,#REF!,24,FALSE),)</f>
        <v>0</v>
      </c>
      <c r="Y10" s="8">
        <f>IFERROR(VLOOKUP($A10,#REF!,25,FALSE),)</f>
        <v>0</v>
      </c>
      <c r="Z10" s="8">
        <f>IFERROR(VLOOKUP($A10,#REF!,26,FALSE),)</f>
        <v>0</v>
      </c>
      <c r="AA10" s="8">
        <f>IFERROR(VLOOKUP($A10,#REF!,27,FALSE),)</f>
        <v>0</v>
      </c>
      <c r="AB10" s="8">
        <f>IFERROR(VLOOKUP($A10,#REF!,28,FALSE),)</f>
        <v>0</v>
      </c>
    </row>
    <row r="11" spans="1:28" x14ac:dyDescent="0.2">
      <c r="A11" s="8">
        <f>Data!A904</f>
        <v>0</v>
      </c>
      <c r="B11" s="9">
        <f>IFERROR(VLOOKUP($A11,#REF!,34,FALSE),)</f>
        <v>0</v>
      </c>
      <c r="C11" s="9">
        <f>IFERROR(VLOOKUP($A11,#REF!,2,FALSE),)</f>
        <v>0</v>
      </c>
      <c r="D11" s="9">
        <f>IFERROR(VLOOKUP($A11,#REF!,3,FALSE),)</f>
        <v>0</v>
      </c>
      <c r="E11" s="9">
        <f>IFERROR(VLOOKUP($A11,#REF!,4,FALSE),)</f>
        <v>0</v>
      </c>
      <c r="F11" s="9">
        <f>IFERROR(VLOOKUP($A11,#REF!,6,FALSE),)</f>
        <v>0</v>
      </c>
      <c r="G11" s="9">
        <f>IFERROR(VLOOKUP($A11,#REF!,7,FALSE),)</f>
        <v>0</v>
      </c>
      <c r="H11" s="8">
        <f>IFERROR(VLOOKUP($A11,#REF!,8,FALSE),)</f>
        <v>0</v>
      </c>
      <c r="I11" s="8">
        <f>IFERROR(VLOOKUP($A11,#REF!,9,FALSE),)</f>
        <v>0</v>
      </c>
      <c r="J11" s="8">
        <f>IFERROR(VLOOKUP($A11,#REF!,10,FALSE),)</f>
        <v>0</v>
      </c>
      <c r="K11" s="8">
        <f>IFERROR(VLOOKUP($A11,#REF!,11,FALSE),)</f>
        <v>0</v>
      </c>
      <c r="L11" s="8">
        <f>IFERROR(VLOOKUP($A11,#REF!,12,FALSE),)</f>
        <v>0</v>
      </c>
      <c r="M11" s="8">
        <f>IFERROR(VLOOKUP($A11,#REF!,13,FALSE),)</f>
        <v>0</v>
      </c>
      <c r="N11" s="8">
        <f>IFERROR(VLOOKUP($A11,#REF!,14,FALSE),)</f>
        <v>0</v>
      </c>
      <c r="O11" s="8">
        <f>IFERROR(VLOOKUP($A11,#REF!,15,FALSE),)</f>
        <v>0</v>
      </c>
      <c r="P11" s="8">
        <f>IFERROR(VLOOKUP($A11,#REF!,16,FALSE),)</f>
        <v>0</v>
      </c>
      <c r="Q11" s="8">
        <f>IFERROR(VLOOKUP($A11,#REF!,17,FALSE),)</f>
        <v>0</v>
      </c>
      <c r="R11" s="8">
        <f>IFERROR(VLOOKUP($A11,#REF!,18,FALSE),)</f>
        <v>0</v>
      </c>
      <c r="S11" s="8">
        <f>IFERROR(VLOOKUP($A11,#REF!,19,FALSE),)</f>
        <v>0</v>
      </c>
      <c r="T11" s="8">
        <f>IFERROR(VLOOKUP($A11,#REF!,20,FALSE),)</f>
        <v>0</v>
      </c>
      <c r="U11" s="8">
        <f>IFERROR(VLOOKUP($A11,#REF!,21,FALSE),)</f>
        <v>0</v>
      </c>
      <c r="V11" s="8">
        <f>IFERROR(VLOOKUP($A11,#REF!,22,FALSE),)</f>
        <v>0</v>
      </c>
      <c r="W11" s="8">
        <f>IFERROR(VLOOKUP($A11,#REF!,23,FALSE),)</f>
        <v>0</v>
      </c>
      <c r="X11" s="8">
        <f>IFERROR(VLOOKUP($A11,#REF!,24,FALSE),)</f>
        <v>0</v>
      </c>
      <c r="Y11" s="8">
        <f>IFERROR(VLOOKUP($A11,#REF!,25,FALSE),)</f>
        <v>0</v>
      </c>
      <c r="Z11" s="8">
        <f>IFERROR(VLOOKUP($A11,#REF!,26,FALSE),)</f>
        <v>0</v>
      </c>
      <c r="AA11" s="8">
        <f>IFERROR(VLOOKUP($A11,#REF!,27,FALSE),)</f>
        <v>0</v>
      </c>
      <c r="AB11" s="8">
        <f>IFERROR(VLOOKUP($A11,#REF!,28,FALSE),)</f>
        <v>0</v>
      </c>
    </row>
    <row r="12" spans="1:28" x14ac:dyDescent="0.2">
      <c r="A12" s="8">
        <f>Data!A905</f>
        <v>0</v>
      </c>
      <c r="B12" s="9">
        <f>IFERROR(VLOOKUP($A12,#REF!,34,FALSE),)</f>
        <v>0</v>
      </c>
      <c r="C12" s="9">
        <f>IFERROR(VLOOKUP($A12,#REF!,2,FALSE),)</f>
        <v>0</v>
      </c>
      <c r="D12" s="9">
        <f>IFERROR(VLOOKUP($A12,#REF!,3,FALSE),)</f>
        <v>0</v>
      </c>
      <c r="E12" s="9">
        <f>IFERROR(VLOOKUP($A12,#REF!,4,FALSE),)</f>
        <v>0</v>
      </c>
      <c r="F12" s="9">
        <f>IFERROR(VLOOKUP($A12,#REF!,6,FALSE),)</f>
        <v>0</v>
      </c>
      <c r="G12" s="9">
        <f>IFERROR(VLOOKUP($A12,#REF!,7,FALSE),)</f>
        <v>0</v>
      </c>
      <c r="H12" s="8">
        <f>IFERROR(VLOOKUP($A12,#REF!,8,FALSE),)</f>
        <v>0</v>
      </c>
      <c r="I12" s="8">
        <f>IFERROR(VLOOKUP($A12,#REF!,9,FALSE),)</f>
        <v>0</v>
      </c>
      <c r="J12" s="8">
        <f>IFERROR(VLOOKUP($A12,#REF!,10,FALSE),)</f>
        <v>0</v>
      </c>
      <c r="K12" s="8">
        <f>IFERROR(VLOOKUP($A12,#REF!,11,FALSE),)</f>
        <v>0</v>
      </c>
      <c r="L12" s="8">
        <f>IFERROR(VLOOKUP($A12,#REF!,12,FALSE),)</f>
        <v>0</v>
      </c>
      <c r="M12" s="8">
        <f>IFERROR(VLOOKUP($A12,#REF!,13,FALSE),)</f>
        <v>0</v>
      </c>
      <c r="N12" s="8">
        <f>IFERROR(VLOOKUP($A12,#REF!,14,FALSE),)</f>
        <v>0</v>
      </c>
      <c r="O12" s="8">
        <f>IFERROR(VLOOKUP($A12,#REF!,15,FALSE),)</f>
        <v>0</v>
      </c>
      <c r="P12" s="8">
        <f>IFERROR(VLOOKUP($A12,#REF!,16,FALSE),)</f>
        <v>0</v>
      </c>
      <c r="Q12" s="8">
        <f>IFERROR(VLOOKUP($A12,#REF!,17,FALSE),)</f>
        <v>0</v>
      </c>
      <c r="R12" s="8">
        <f>IFERROR(VLOOKUP($A12,#REF!,18,FALSE),)</f>
        <v>0</v>
      </c>
      <c r="S12" s="8">
        <f>IFERROR(VLOOKUP($A12,#REF!,19,FALSE),)</f>
        <v>0</v>
      </c>
      <c r="T12" s="8">
        <f>IFERROR(VLOOKUP($A12,#REF!,20,FALSE),)</f>
        <v>0</v>
      </c>
      <c r="U12" s="8">
        <f>IFERROR(VLOOKUP($A12,#REF!,21,FALSE),)</f>
        <v>0</v>
      </c>
      <c r="V12" s="8">
        <f>IFERROR(VLOOKUP($A12,#REF!,22,FALSE),)</f>
        <v>0</v>
      </c>
      <c r="W12" s="8">
        <f>IFERROR(VLOOKUP($A12,#REF!,23,FALSE),)</f>
        <v>0</v>
      </c>
      <c r="X12" s="8">
        <f>IFERROR(VLOOKUP($A12,#REF!,24,FALSE),)</f>
        <v>0</v>
      </c>
      <c r="Y12" s="8">
        <f>IFERROR(VLOOKUP($A12,#REF!,25,FALSE),)</f>
        <v>0</v>
      </c>
      <c r="Z12" s="8">
        <f>IFERROR(VLOOKUP($A12,#REF!,26,FALSE),)</f>
        <v>0</v>
      </c>
      <c r="AA12" s="8">
        <f>IFERROR(VLOOKUP($A12,#REF!,27,FALSE),)</f>
        <v>0</v>
      </c>
      <c r="AB12" s="8">
        <f>IFERROR(VLOOKUP($A12,#REF!,28,FALSE),)</f>
        <v>0</v>
      </c>
    </row>
    <row r="13" spans="1:28" x14ac:dyDescent="0.2">
      <c r="A13" s="8">
        <f>Data!A906</f>
        <v>0</v>
      </c>
      <c r="B13" s="9">
        <f>IFERROR(VLOOKUP($A13,#REF!,34,FALSE),)</f>
        <v>0</v>
      </c>
      <c r="C13" s="9">
        <f>IFERROR(VLOOKUP($A13,#REF!,2,FALSE),)</f>
        <v>0</v>
      </c>
      <c r="D13" s="9">
        <f>IFERROR(VLOOKUP($A13,#REF!,3,FALSE),)</f>
        <v>0</v>
      </c>
      <c r="E13" s="9">
        <f>IFERROR(VLOOKUP($A13,#REF!,4,FALSE),)</f>
        <v>0</v>
      </c>
      <c r="F13" s="9">
        <f>IFERROR(VLOOKUP($A13,#REF!,6,FALSE),)</f>
        <v>0</v>
      </c>
      <c r="G13" s="9">
        <f>IFERROR(VLOOKUP($A13,#REF!,7,FALSE),)</f>
        <v>0</v>
      </c>
      <c r="H13" s="8">
        <f>IFERROR(VLOOKUP($A13,#REF!,8,FALSE),)</f>
        <v>0</v>
      </c>
      <c r="I13" s="8">
        <f>IFERROR(VLOOKUP($A13,#REF!,9,FALSE),)</f>
        <v>0</v>
      </c>
      <c r="J13" s="8">
        <f>IFERROR(VLOOKUP($A13,#REF!,10,FALSE),)</f>
        <v>0</v>
      </c>
      <c r="K13" s="8">
        <f>IFERROR(VLOOKUP($A13,#REF!,11,FALSE),)</f>
        <v>0</v>
      </c>
      <c r="L13" s="8">
        <f>IFERROR(VLOOKUP($A13,#REF!,12,FALSE),)</f>
        <v>0</v>
      </c>
      <c r="M13" s="8">
        <f>IFERROR(VLOOKUP($A13,#REF!,13,FALSE),)</f>
        <v>0</v>
      </c>
      <c r="N13" s="8">
        <f>IFERROR(VLOOKUP($A13,#REF!,14,FALSE),)</f>
        <v>0</v>
      </c>
      <c r="O13" s="8">
        <f>IFERROR(VLOOKUP($A13,#REF!,15,FALSE),)</f>
        <v>0</v>
      </c>
      <c r="P13" s="8">
        <f>IFERROR(VLOOKUP($A13,#REF!,16,FALSE),)</f>
        <v>0</v>
      </c>
      <c r="Q13" s="8">
        <f>IFERROR(VLOOKUP($A13,#REF!,17,FALSE),)</f>
        <v>0</v>
      </c>
      <c r="R13" s="8">
        <f>IFERROR(VLOOKUP($A13,#REF!,18,FALSE),)</f>
        <v>0</v>
      </c>
      <c r="S13" s="8">
        <f>IFERROR(VLOOKUP($A13,#REF!,19,FALSE),)</f>
        <v>0</v>
      </c>
      <c r="T13" s="8">
        <f>IFERROR(VLOOKUP($A13,#REF!,20,FALSE),)</f>
        <v>0</v>
      </c>
      <c r="U13" s="8">
        <f>IFERROR(VLOOKUP($A13,#REF!,21,FALSE),)</f>
        <v>0</v>
      </c>
      <c r="V13" s="8">
        <f>IFERROR(VLOOKUP($A13,#REF!,22,FALSE),)</f>
        <v>0</v>
      </c>
      <c r="W13" s="8">
        <f>IFERROR(VLOOKUP($A13,#REF!,23,FALSE),)</f>
        <v>0</v>
      </c>
      <c r="X13" s="8">
        <f>IFERROR(VLOOKUP($A13,#REF!,24,FALSE),)</f>
        <v>0</v>
      </c>
      <c r="Y13" s="8">
        <f>IFERROR(VLOOKUP($A13,#REF!,25,FALSE),)</f>
        <v>0</v>
      </c>
      <c r="Z13" s="8">
        <f>IFERROR(VLOOKUP($A13,#REF!,26,FALSE),)</f>
        <v>0</v>
      </c>
      <c r="AA13" s="8">
        <f>IFERROR(VLOOKUP($A13,#REF!,27,FALSE),)</f>
        <v>0</v>
      </c>
      <c r="AB13" s="8">
        <f>IFERROR(VLOOKUP($A13,#REF!,28,FALSE),)</f>
        <v>0</v>
      </c>
    </row>
    <row r="14" spans="1:28" x14ac:dyDescent="0.2">
      <c r="A14" s="10"/>
    </row>
    <row r="17" spans="21:21" x14ac:dyDescent="0.2">
      <c r="U17" s="1"/>
    </row>
    <row r="18" spans="21:21" x14ac:dyDescent="0.2">
      <c r="U18" s="23"/>
    </row>
    <row r="19" spans="21:21" x14ac:dyDescent="0.2">
      <c r="U19" s="23"/>
    </row>
  </sheetData>
  <pageMargins left="0.7" right="0.7" top="0.75" bottom="0.75" header="0.3" footer="0.3"/>
  <pageSetup scale="87" orientation="landscape" r:id="rId1"/>
  <drawing r:id="rId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6A7C6-984D-475B-B92D-ACC3A20944D5}">
  <sheetPr>
    <tabColor rgb="FF489EAA"/>
    <pageSetUpPr fitToPage="1"/>
  </sheetPr>
  <dimension ref="A1:AB19"/>
  <sheetViews>
    <sheetView workbookViewId="0">
      <selection activeCell="N1" sqref="N1:N1048576"/>
    </sheetView>
  </sheetViews>
  <sheetFormatPr defaultColWidth="9.14453125" defaultRowHeight="15" x14ac:dyDescent="0.2"/>
  <cols>
    <col min="1" max="5" width="8.47265625" customWidth="1"/>
    <col min="6" max="6" width="11.703125" bestFit="1" customWidth="1"/>
    <col min="7" max="7" width="16.6796875" bestFit="1" customWidth="1"/>
    <col min="8" max="8" width="12.23828125" hidden="1" customWidth="1"/>
    <col min="9" max="9" width="10.22265625" hidden="1" customWidth="1"/>
    <col min="10" max="10" width="9.68359375" hidden="1" customWidth="1"/>
    <col min="11" max="11" width="8.7421875" hidden="1" customWidth="1"/>
    <col min="12" max="12" width="8.875" hidden="1" customWidth="1"/>
    <col min="13" max="13" width="9.4140625" hidden="1" customWidth="1"/>
    <col min="14" max="14" width="9.953125" hidden="1" customWidth="1"/>
    <col min="15" max="15" width="9.953125" bestFit="1" customWidth="1"/>
    <col min="16" max="16" width="8.47265625" bestFit="1" customWidth="1"/>
    <col min="17" max="17" width="9.4140625" bestFit="1" customWidth="1"/>
    <col min="18" max="19" width="9.4140625" hidden="1" customWidth="1"/>
    <col min="20" max="21" width="8.47265625" hidden="1" customWidth="1"/>
    <col min="22" max="25" width="9.4140625" hidden="1" customWidth="1"/>
    <col min="26" max="28" width="10.4921875" hidden="1" customWidth="1"/>
    <col min="29" max="29" width="9.14453125" customWidth="1"/>
  </cols>
  <sheetData>
    <row r="1" spans="1:28" ht="19.5" thickBot="1" x14ac:dyDescent="0.3">
      <c r="A1" s="7" t="str">
        <f>E4</f>
        <v>Keaton</v>
      </c>
      <c r="B1" s="6"/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0.4</v>
      </c>
      <c r="C3" s="12"/>
      <c r="D3" s="14"/>
      <c r="E3" s="12"/>
      <c r="F3" s="12"/>
      <c r="G3" s="12"/>
      <c r="H3" s="11">
        <f>'Rain Totals'!H11</f>
        <v>0</v>
      </c>
      <c r="I3" s="11">
        <f>'Rain Totals'!I11</f>
        <v>0</v>
      </c>
      <c r="J3" s="11">
        <f>'Rain Totals'!J11</f>
        <v>0</v>
      </c>
      <c r="K3" s="11">
        <f>'Rain Totals'!K11</f>
        <v>0.4</v>
      </c>
      <c r="L3" s="11">
        <f>'Rain Totals'!L11</f>
        <v>0</v>
      </c>
      <c r="M3" s="11">
        <f>'Rain Totals'!M11</f>
        <v>0</v>
      </c>
      <c r="N3" s="11">
        <f>'Rain Totals'!N11</f>
        <v>0</v>
      </c>
      <c r="O3" s="11">
        <f>'Rain Totals'!O11</f>
        <v>0</v>
      </c>
      <c r="P3" s="11">
        <f>'Rain Totals'!P11</f>
        <v>0</v>
      </c>
      <c r="Q3" s="11">
        <f>'Rain Totals'!Q11</f>
        <v>0</v>
      </c>
      <c r="R3" s="11">
        <f>'Rain Totals'!R11</f>
        <v>0</v>
      </c>
      <c r="S3" s="11">
        <f>'Rain Totals'!S11</f>
        <v>0</v>
      </c>
      <c r="T3" s="11">
        <f>'Rain Totals'!T11</f>
        <v>0</v>
      </c>
      <c r="U3" s="11">
        <f>'Rain Totals'!U11</f>
        <v>0</v>
      </c>
      <c r="V3" s="11">
        <f>'Rain Totals'!V11</f>
        <v>0</v>
      </c>
      <c r="W3" s="11">
        <f>'Rain Totals'!W11</f>
        <v>0</v>
      </c>
      <c r="X3" s="11">
        <f>'Rain Totals'!X11</f>
        <v>0</v>
      </c>
      <c r="Y3" s="11">
        <f>'Rain Totals'!Y11</f>
        <v>0</v>
      </c>
      <c r="Z3" s="11">
        <f>'Rain Totals'!Z11</f>
        <v>0</v>
      </c>
      <c r="AA3" s="11">
        <f>'Rain Totals'!AA11</f>
        <v>0</v>
      </c>
      <c r="AB3" s="11">
        <f>'Rain Totals'!AB11</f>
        <v>0</v>
      </c>
    </row>
    <row r="4" spans="1:28" x14ac:dyDescent="0.2">
      <c r="A4" s="8" t="str">
        <f>Data!A938</f>
        <v>.ET 93</v>
      </c>
      <c r="B4" s="9">
        <f>IFERROR(VLOOKUP($A4,Data!$1:$1048576,34,FALSE),)</f>
        <v>21.899999999999995</v>
      </c>
      <c r="C4" s="9" t="str">
        <f>IFERROR(VLOOKUP($A4,Data!$1:$1048576,2,FALSE),)</f>
        <v>Teton</v>
      </c>
      <c r="D4" s="9" t="str">
        <f>IFERROR(VLOOKUP($A4,Data!$1:$1048576,3,FALSE),)</f>
        <v>93</v>
      </c>
      <c r="E4" s="9" t="str">
        <f>IFERROR(VLOOKUP($A4,Data!$1:$1048576,4,FALSE),)</f>
        <v>Keaton</v>
      </c>
      <c r="F4" s="9" t="str">
        <f>IFERROR(VLOOKUP($A4,Data!$1:$1048576,6,FALSE),)</f>
        <v>Potatoes</v>
      </c>
      <c r="G4" s="9" t="str">
        <f>IFERROR(VLOOKUP($A4,Data!$1:$1048576,7,FALSE),)</f>
        <v>Norkotah</v>
      </c>
      <c r="H4" s="8">
        <f>IFERROR(VLOOKUP($A4,Data!$1:$1048576,13,FALSE),)</f>
        <v>7.0000000000000007E-2</v>
      </c>
      <c r="I4" s="8">
        <f>IFERROR(VLOOKUP($A4,Data!$1:$1048576,14,FALSE),)</f>
        <v>0.64999999999999991</v>
      </c>
      <c r="J4" s="8">
        <f>IFERROR(VLOOKUP($A4,Data!$1:$1048576,15,FALSE),)</f>
        <v>0.74</v>
      </c>
      <c r="K4" s="8">
        <f>IFERROR(VLOOKUP($A4,Data!$1:$1048576,16,FALSE),)</f>
        <v>0.81999999999999984</v>
      </c>
      <c r="L4" s="8">
        <f>IFERROR(VLOOKUP($A4,Data!$1:$1048576,17,FALSE),)</f>
        <v>0.9700000000000002</v>
      </c>
      <c r="M4" s="8">
        <f>IFERROR(VLOOKUP($A4,Data!$1:$1048576,18,FALSE),)</f>
        <v>1.3100000000000005</v>
      </c>
      <c r="N4" s="8">
        <f>IFERROR(VLOOKUP($A4,Data!$1:$1048576,19,FALSE),)</f>
        <v>1.660000000000001</v>
      </c>
      <c r="O4" s="8">
        <f>IFERROR(VLOOKUP($A4,Data!$1:$1048576,20,FALSE),)</f>
        <v>1.6599999999999993</v>
      </c>
      <c r="P4" s="8">
        <f>IFERROR(VLOOKUP($A4,Data!$1:$1048576,21,FALSE),)</f>
        <v>1.8599999999999994</v>
      </c>
      <c r="Q4" s="8">
        <f>IFERROR(VLOOKUP($A4,Data!$1:$1048576,22,FALSE),)</f>
        <v>1.6199999999999992</v>
      </c>
      <c r="R4" s="8">
        <f>IFERROR(VLOOKUP($A4,Data!$1:$1048576,23,FALSE),)</f>
        <v>1.6999999999999993</v>
      </c>
      <c r="S4" s="8">
        <f>IFERROR(VLOOKUP($A4,Data!$1:$1048576,24,FALSE),)</f>
        <v>1.8399999999999999</v>
      </c>
      <c r="T4" s="8">
        <f>IFERROR(VLOOKUP($A4,Data!$1:$1048576,25,FALSE),)</f>
        <v>1.9299999999999962</v>
      </c>
      <c r="U4" s="8">
        <f>IFERROR(VLOOKUP($A4,Data!$1:$1048576,26,FALSE),)</f>
        <v>1.7699999999999996</v>
      </c>
      <c r="V4" s="8">
        <f>IFERROR(VLOOKUP($A4,Data!$1:$1048576,27,FALSE),)</f>
        <v>1.2699999999999996</v>
      </c>
      <c r="W4" s="8">
        <f>IFERROR(VLOOKUP($A4,Data!$1:$1048576,28,FALSE),)</f>
        <v>0.74000000000000199</v>
      </c>
      <c r="X4" s="8">
        <f>IFERROR(VLOOKUP($A4,Data!$1:$1048576,29,FALSE),)</f>
        <v>1.2899999999999991</v>
      </c>
      <c r="Y4" s="8">
        <f>IFERROR(VLOOKUP($A4,Data!$1:$1048576,30,FALSE),)</f>
        <v>0</v>
      </c>
      <c r="Z4" s="8">
        <f>IFERROR(VLOOKUP($A4,Data!$1:$1048576,31,FALSE),)</f>
        <v>0</v>
      </c>
      <c r="AA4" s="8">
        <f>IFERROR(VLOOKUP($A4,Data!$1:$1048576,32,FALSE),)</f>
        <v>0</v>
      </c>
      <c r="AB4" s="8">
        <f>IFERROR(VLOOKUP($A4,Data!$1:$1048576,33,FALSE),)</f>
        <v>0</v>
      </c>
    </row>
    <row r="5" spans="1:28" x14ac:dyDescent="0.2">
      <c r="A5" s="8" t="str">
        <f>Data!A939</f>
        <v>TR-9</v>
      </c>
      <c r="B5" s="9">
        <f>IFERROR(VLOOKUP($A5,Data!$1:$1048576,34,FALSE),)</f>
        <v>16.329999999999998</v>
      </c>
      <c r="C5" s="9" t="str">
        <f>IFERROR(VLOOKUP($A5,Data!$1:$1048576,2,FALSE),)</f>
        <v>Teton</v>
      </c>
      <c r="D5" s="9" t="str">
        <f>IFERROR(VLOOKUP($A5,Data!$1:$1048576,3,FALSE),)</f>
        <v>93</v>
      </c>
      <c r="E5" s="9" t="str">
        <f>IFERROR(VLOOKUP($A5,Data!$1:$1048576,4,FALSE),)</f>
        <v>Keaton</v>
      </c>
      <c r="F5" s="9" t="str">
        <f>IFERROR(VLOOKUP($A5,Data!$1:$1048576,6,FALSE),)</f>
        <v>Potatoes</v>
      </c>
      <c r="G5" s="9" t="str">
        <f>IFERROR(VLOOKUP($A5,Data!$1:$1048576,7,FALSE),)</f>
        <v>Norkotah</v>
      </c>
      <c r="H5" s="8" t="str">
        <f>IFERROR(VLOOKUP($A5,Data!$1:$1048576,13,FALSE),)</f>
        <v/>
      </c>
      <c r="I5" s="8">
        <f>IFERROR(VLOOKUP($A5,Data!$1:$1048576,14,FALSE),)</f>
        <v>0.42</v>
      </c>
      <c r="J5" s="8">
        <f>IFERROR(VLOOKUP($A5,Data!$1:$1048576,15,FALSE),)</f>
        <v>2.0499999999999998</v>
      </c>
      <c r="K5" s="8">
        <f>IFERROR(VLOOKUP($A5,Data!$1:$1048576,16,FALSE),)</f>
        <v>2.63</v>
      </c>
      <c r="L5" s="8">
        <f>IFERROR(VLOOKUP($A5,Data!$1:$1048576,17,FALSE),)</f>
        <v>1.9500000000000002</v>
      </c>
      <c r="M5" s="8">
        <f>IFERROR(VLOOKUP($A5,Data!$1:$1048576,18,FALSE),)</f>
        <v>2.04</v>
      </c>
      <c r="N5" s="8">
        <f>IFERROR(VLOOKUP($A5,Data!$1:$1048576,19,FALSE),)</f>
        <v>1.7100000000000009</v>
      </c>
      <c r="O5" s="8">
        <f>IFERROR(VLOOKUP($A5,Data!$1:$1048576,20,FALSE),)</f>
        <v>1.6199999999999992</v>
      </c>
      <c r="P5" s="8">
        <f>IFERROR(VLOOKUP($A5,Data!$1:$1048576,21,FALSE),)</f>
        <v>0.73000000000000043</v>
      </c>
      <c r="Q5" s="8">
        <f>IFERROR(VLOOKUP($A5,Data!$1:$1048576,22,FALSE),)</f>
        <v>0.85999999999999943</v>
      </c>
      <c r="R5" s="8">
        <f>IFERROR(VLOOKUP($A5,Data!$1:$1048576,23,FALSE),)</f>
        <v>0.45000000000000107</v>
      </c>
      <c r="S5" s="8">
        <f>IFERROR(VLOOKUP($A5,Data!$1:$1048576,24,FALSE),)</f>
        <v>0</v>
      </c>
      <c r="T5" s="8">
        <f>IFERROR(VLOOKUP($A5,Data!$1:$1048576,25,FALSE),)</f>
        <v>0.46999999999999886</v>
      </c>
      <c r="U5" s="8">
        <f>IFERROR(VLOOKUP($A5,Data!$1:$1048576,26,FALSE),)</f>
        <v>0</v>
      </c>
      <c r="V5" s="8">
        <f>IFERROR(VLOOKUP($A5,Data!$1:$1048576,27,FALSE),)</f>
        <v>0.54000000000000092</v>
      </c>
      <c r="W5" s="8">
        <f>IFERROR(VLOOKUP($A5,Data!$1:$1048576,28,FALSE),)</f>
        <v>0.85999999999999766</v>
      </c>
      <c r="X5" s="8">
        <f>IFERROR(VLOOKUP($A5,Data!$1:$1048576,29,FALSE),)</f>
        <v>0</v>
      </c>
      <c r="Y5" s="8">
        <f>IFERROR(VLOOKUP($A5,Data!$1:$1048576,30,FALSE),)</f>
        <v>0</v>
      </c>
      <c r="Z5" s="8">
        <f>IFERROR(VLOOKUP($A5,Data!$1:$1048576,31,FALSE),)</f>
        <v>0</v>
      </c>
      <c r="AA5" s="8">
        <f>IFERROR(VLOOKUP($A5,Data!$1:$1048576,32,FALSE),)</f>
        <v>0</v>
      </c>
      <c r="AB5" s="8">
        <f>IFERROR(VLOOKUP($A5,Data!$1:$1048576,33,FALSE),)</f>
        <v>0</v>
      </c>
    </row>
    <row r="6" spans="1:28" x14ac:dyDescent="0.2">
      <c r="A6" s="8" t="str">
        <f>Data!A940</f>
        <v>TR-10</v>
      </c>
      <c r="B6" s="9">
        <f>IFERROR(VLOOKUP($A6,Data!$1:$1048576,34,FALSE),)</f>
        <v>15.85</v>
      </c>
      <c r="C6" s="9" t="str">
        <f>IFERROR(VLOOKUP($A6,Data!$1:$1048576,2,FALSE),)</f>
        <v>Teton</v>
      </c>
      <c r="D6" s="9" t="str">
        <f>IFERROR(VLOOKUP($A6,Data!$1:$1048576,3,FALSE),)</f>
        <v>93</v>
      </c>
      <c r="E6" s="9" t="str">
        <f>IFERROR(VLOOKUP($A6,Data!$1:$1048576,4,FALSE),)</f>
        <v>Keaton</v>
      </c>
      <c r="F6" s="9" t="str">
        <f>IFERROR(VLOOKUP($A6,Data!$1:$1048576,6,FALSE),)</f>
        <v>Potatoes</v>
      </c>
      <c r="G6" s="9" t="str">
        <f>IFERROR(VLOOKUP($A6,Data!$1:$1048576,7,FALSE),)</f>
        <v>Norkotah</v>
      </c>
      <c r="H6" s="8" t="str">
        <f>IFERROR(VLOOKUP($A6,Data!$1:$1048576,13,FALSE),)</f>
        <v/>
      </c>
      <c r="I6" s="8">
        <f>IFERROR(VLOOKUP($A6,Data!$1:$1048576,14,FALSE),)</f>
        <v>0.39</v>
      </c>
      <c r="J6" s="8">
        <f>IFERROR(VLOOKUP($A6,Data!$1:$1048576,15,FALSE),)</f>
        <v>2.29</v>
      </c>
      <c r="K6" s="8">
        <f>IFERROR(VLOOKUP($A6,Data!$1:$1048576,16,FALSE),)</f>
        <v>2.4499999999999997</v>
      </c>
      <c r="L6" s="8">
        <f>IFERROR(VLOOKUP($A6,Data!$1:$1048576,17,FALSE),)</f>
        <v>1.7000000000000002</v>
      </c>
      <c r="M6" s="8">
        <f>IFERROR(VLOOKUP($A6,Data!$1:$1048576,18,FALSE),)</f>
        <v>1.83</v>
      </c>
      <c r="N6" s="8">
        <f>IFERROR(VLOOKUP($A6,Data!$1:$1048576,19,FALSE),)</f>
        <v>1.9100000000000001</v>
      </c>
      <c r="O6" s="8">
        <f>IFERROR(VLOOKUP($A6,Data!$1:$1048576,20,FALSE),)</f>
        <v>1.879999999999999</v>
      </c>
      <c r="P6" s="8">
        <f>IFERROR(VLOOKUP($A6,Data!$1:$1048576,21,FALSE),)</f>
        <v>0.51000000000000156</v>
      </c>
      <c r="Q6" s="8">
        <f>IFERROR(VLOOKUP($A6,Data!$1:$1048576,22,FALSE),)</f>
        <v>0.78999999999999915</v>
      </c>
      <c r="R6" s="8">
        <f>IFERROR(VLOOKUP($A6,Data!$1:$1048576,23,FALSE),)</f>
        <v>0.41999999999999993</v>
      </c>
      <c r="S6" s="8">
        <f>IFERROR(VLOOKUP($A6,Data!$1:$1048576,24,FALSE),)</f>
        <v>0</v>
      </c>
      <c r="T6" s="8">
        <f>IFERROR(VLOOKUP($A6,Data!$1:$1048576,25,FALSE),)</f>
        <v>0.3100000000000005</v>
      </c>
      <c r="U6" s="8">
        <f>IFERROR(VLOOKUP($A6,Data!$1:$1048576,26,FALSE),)</f>
        <v>0</v>
      </c>
      <c r="V6" s="8">
        <f>IFERROR(VLOOKUP($A6,Data!$1:$1048576,27,FALSE),)</f>
        <v>0.51999999999999957</v>
      </c>
      <c r="W6" s="8">
        <f>IFERROR(VLOOKUP($A6,Data!$1:$1048576,28,FALSE),)</f>
        <v>0.84999999999999964</v>
      </c>
      <c r="X6" s="8">
        <f>IFERROR(VLOOKUP($A6,Data!$1:$1048576,29,FALSE),)</f>
        <v>0</v>
      </c>
      <c r="Y6" s="8">
        <f>IFERROR(VLOOKUP($A6,Data!$1:$1048576,30,FALSE),)</f>
        <v>0</v>
      </c>
      <c r="Z6" s="8">
        <f>IFERROR(VLOOKUP($A6,Data!$1:$1048576,31,FALSE),)</f>
        <v>0</v>
      </c>
      <c r="AA6" s="8">
        <f>IFERROR(VLOOKUP($A6,Data!$1:$1048576,32,FALSE),)</f>
        <v>0</v>
      </c>
      <c r="AB6" s="8">
        <f>IFERROR(VLOOKUP($A6,Data!$1:$1048576,33,FALSE),)</f>
        <v>0</v>
      </c>
    </row>
    <row r="7" spans="1:28" x14ac:dyDescent="0.2">
      <c r="A7" s="8" t="str">
        <f>Data!A941</f>
        <v>TR-11</v>
      </c>
      <c r="B7" s="9">
        <f>IFERROR(VLOOKUP($A7,Data!$1:$1048576,34,FALSE),)</f>
        <v>15.42</v>
      </c>
      <c r="C7" s="9" t="str">
        <f>IFERROR(VLOOKUP($A7,Data!$1:$1048576,2,FALSE),)</f>
        <v>Teton</v>
      </c>
      <c r="D7" s="9" t="str">
        <f>IFERROR(VLOOKUP($A7,Data!$1:$1048576,3,FALSE),)</f>
        <v>93</v>
      </c>
      <c r="E7" s="9" t="str">
        <f>IFERROR(VLOOKUP($A7,Data!$1:$1048576,4,FALSE),)</f>
        <v>Keaton</v>
      </c>
      <c r="F7" s="9" t="str">
        <f>IFERROR(VLOOKUP($A7,Data!$1:$1048576,6,FALSE),)</f>
        <v>Potatoes</v>
      </c>
      <c r="G7" s="9" t="str">
        <f>IFERROR(VLOOKUP($A7,Data!$1:$1048576,7,FALSE),)</f>
        <v>Norkotah</v>
      </c>
      <c r="H7" s="8" t="str">
        <f>IFERROR(VLOOKUP($A7,Data!$1:$1048576,13,FALSE),)</f>
        <v/>
      </c>
      <c r="I7" s="8">
        <f>IFERROR(VLOOKUP($A7,Data!$1:$1048576,14,FALSE),)</f>
        <v>0.43</v>
      </c>
      <c r="J7" s="8">
        <f>IFERROR(VLOOKUP($A7,Data!$1:$1048576,15,FALSE),)</f>
        <v>1.97</v>
      </c>
      <c r="K7" s="8">
        <f>IFERROR(VLOOKUP($A7,Data!$1:$1048576,16,FALSE),)</f>
        <v>2.36</v>
      </c>
      <c r="L7" s="8">
        <f>IFERROR(VLOOKUP($A7,Data!$1:$1048576,17,FALSE),)</f>
        <v>1.7400000000000002</v>
      </c>
      <c r="M7" s="8">
        <f>IFERROR(VLOOKUP($A7,Data!$1:$1048576,18,FALSE),)</f>
        <v>2.0700000000000003</v>
      </c>
      <c r="N7" s="8">
        <f>IFERROR(VLOOKUP($A7,Data!$1:$1048576,19,FALSE),)</f>
        <v>1.7699999999999996</v>
      </c>
      <c r="O7" s="8">
        <f>IFERROR(VLOOKUP($A7,Data!$1:$1048576,20,FALSE),)</f>
        <v>1.7300000000000004</v>
      </c>
      <c r="P7" s="8">
        <f>IFERROR(VLOOKUP($A7,Data!$1:$1048576,21,FALSE),)</f>
        <v>0.74000000000000021</v>
      </c>
      <c r="Q7" s="8">
        <f>IFERROR(VLOOKUP($A7,Data!$1:$1048576,22,FALSE),)</f>
        <v>0.88999999999999879</v>
      </c>
      <c r="R7" s="8">
        <f>IFERROR(VLOOKUP($A7,Data!$1:$1048576,23,FALSE),)</f>
        <v>0.37000000000000099</v>
      </c>
      <c r="S7" s="8">
        <f>IFERROR(VLOOKUP($A7,Data!$1:$1048576,24,FALSE),)</f>
        <v>0</v>
      </c>
      <c r="T7" s="8">
        <f>IFERROR(VLOOKUP($A7,Data!$1:$1048576,25,FALSE),)</f>
        <v>0.26999999999999957</v>
      </c>
      <c r="U7" s="8">
        <f>IFERROR(VLOOKUP($A7,Data!$1:$1048576,26,FALSE),)</f>
        <v>0</v>
      </c>
      <c r="V7" s="8">
        <f>IFERROR(VLOOKUP($A7,Data!$1:$1048576,27,FALSE),)</f>
        <v>0.4399999999999995</v>
      </c>
      <c r="W7" s="8">
        <f>IFERROR(VLOOKUP($A7,Data!$1:$1048576,28,FALSE),)</f>
        <v>0.64000000000000057</v>
      </c>
      <c r="X7" s="8">
        <f>IFERROR(VLOOKUP($A7,Data!$1:$1048576,29,FALSE),)</f>
        <v>0</v>
      </c>
      <c r="Y7" s="8">
        <f>IFERROR(VLOOKUP($A7,Data!$1:$1048576,30,FALSE),)</f>
        <v>0</v>
      </c>
      <c r="Z7" s="8">
        <f>IFERROR(VLOOKUP($A7,Data!$1:$1048576,31,FALSE),)</f>
        <v>0</v>
      </c>
      <c r="AA7" s="8">
        <f>IFERROR(VLOOKUP($A7,Data!$1:$1048576,32,FALSE),)</f>
        <v>0</v>
      </c>
      <c r="AB7" s="8">
        <f>IFERROR(VLOOKUP($A7,Data!$1:$1048576,33,FALSE),)</f>
        <v>0</v>
      </c>
    </row>
    <row r="8" spans="1:28" x14ac:dyDescent="0.2">
      <c r="A8" s="8" t="str">
        <f>Data!A942</f>
        <v>TR-18</v>
      </c>
      <c r="B8" s="9">
        <f>IFERROR(VLOOKUP($A8,Data!$1:$1048576,34,FALSE),)</f>
        <v>17.41</v>
      </c>
      <c r="C8" s="9" t="str">
        <f>IFERROR(VLOOKUP($A8,Data!$1:$1048576,2,FALSE),)</f>
        <v>Teton</v>
      </c>
      <c r="D8" s="9" t="str">
        <f>IFERROR(VLOOKUP($A8,Data!$1:$1048576,3,FALSE),)</f>
        <v>93</v>
      </c>
      <c r="E8" s="9" t="str">
        <f>IFERROR(VLOOKUP($A8,Data!$1:$1048576,4,FALSE),)</f>
        <v>Keaton</v>
      </c>
      <c r="F8" s="9" t="str">
        <f>IFERROR(VLOOKUP($A8,Data!$1:$1048576,6,FALSE),)</f>
        <v>Potatoes</v>
      </c>
      <c r="G8" s="9" t="str">
        <f>IFERROR(VLOOKUP($A8,Data!$1:$1048576,7,FALSE),)</f>
        <v>Norkotah</v>
      </c>
      <c r="H8" s="8" t="str">
        <f>IFERROR(VLOOKUP($A8,Data!$1:$1048576,13,FALSE),)</f>
        <v/>
      </c>
      <c r="I8" s="8">
        <f>IFERROR(VLOOKUP($A8,Data!$1:$1048576,14,FALSE),)</f>
        <v>0.65</v>
      </c>
      <c r="J8" s="8">
        <f>IFERROR(VLOOKUP($A8,Data!$1:$1048576,15,FALSE),)</f>
        <v>1.92</v>
      </c>
      <c r="K8" s="8">
        <f>IFERROR(VLOOKUP($A8,Data!$1:$1048576,16,FALSE),)</f>
        <v>2.64</v>
      </c>
      <c r="L8" s="8">
        <f>IFERROR(VLOOKUP($A8,Data!$1:$1048576,17,FALSE),)</f>
        <v>1.7700000000000005</v>
      </c>
      <c r="M8" s="8">
        <f>IFERROR(VLOOKUP($A8,Data!$1:$1048576,18,FALSE),)</f>
        <v>1.9800000000000004</v>
      </c>
      <c r="N8" s="8">
        <f>IFERROR(VLOOKUP($A8,Data!$1:$1048576,19,FALSE),)</f>
        <v>1.8899999999999988</v>
      </c>
      <c r="O8" s="8">
        <f>IFERROR(VLOOKUP($A8,Data!$1:$1048576,20,FALSE),)</f>
        <v>1.4500000000000011</v>
      </c>
      <c r="P8" s="8">
        <f>IFERROR(VLOOKUP($A8,Data!$1:$1048576,21,FALSE),)</f>
        <v>1.0999999999999996</v>
      </c>
      <c r="Q8" s="8">
        <f>IFERROR(VLOOKUP($A8,Data!$1:$1048576,22,FALSE),)</f>
        <v>0.92999999999999972</v>
      </c>
      <c r="R8" s="8">
        <f>IFERROR(VLOOKUP($A8,Data!$1:$1048576,23,FALSE),)</f>
        <v>0.88000000000000078</v>
      </c>
      <c r="S8" s="8">
        <f>IFERROR(VLOOKUP($A8,Data!$1:$1048576,24,FALSE),)</f>
        <v>0</v>
      </c>
      <c r="T8" s="8">
        <f>IFERROR(VLOOKUP($A8,Data!$1:$1048576,25,FALSE),)</f>
        <v>0.92999999999999972</v>
      </c>
      <c r="U8" s="8">
        <f>IFERROR(VLOOKUP($A8,Data!$1:$1048576,26,FALSE),)</f>
        <v>0.25</v>
      </c>
      <c r="V8" s="8">
        <f>IFERROR(VLOOKUP($A8,Data!$1:$1048576,27,FALSE),)</f>
        <v>0</v>
      </c>
      <c r="W8" s="8">
        <f>IFERROR(VLOOKUP($A8,Data!$1:$1048576,28,FALSE),)</f>
        <v>0.73000000000000043</v>
      </c>
      <c r="X8" s="8">
        <f>IFERROR(VLOOKUP($A8,Data!$1:$1048576,29,FALSE),)</f>
        <v>0.28999999999999915</v>
      </c>
      <c r="Y8" s="8">
        <f>IFERROR(VLOOKUP($A8,Data!$1:$1048576,30,FALSE),)</f>
        <v>0</v>
      </c>
      <c r="Z8" s="8">
        <f>IFERROR(VLOOKUP($A8,Data!$1:$1048576,31,FALSE),)</f>
        <v>0</v>
      </c>
      <c r="AA8" s="8">
        <f>IFERROR(VLOOKUP($A8,Data!$1:$1048576,32,FALSE),)</f>
        <v>0</v>
      </c>
      <c r="AB8" s="8">
        <f>IFERROR(VLOOKUP($A8,Data!$1:$1048576,33,FALSE),)</f>
        <v>0</v>
      </c>
    </row>
    <row r="9" spans="1:28" x14ac:dyDescent="0.2">
      <c r="A9" s="8" t="str">
        <f>Data!A943</f>
        <v>TR-20</v>
      </c>
      <c r="B9" s="9">
        <f>IFERROR(VLOOKUP($A9,Data!$1:$1048576,34,FALSE),)</f>
        <v>19.28</v>
      </c>
      <c r="C9" s="9" t="str">
        <f>IFERROR(VLOOKUP($A9,Data!$1:$1048576,2,FALSE),)</f>
        <v>Teton</v>
      </c>
      <c r="D9" s="9" t="str">
        <f>IFERROR(VLOOKUP($A9,Data!$1:$1048576,3,FALSE),)</f>
        <v>93</v>
      </c>
      <c r="E9" s="9" t="str">
        <f>IFERROR(VLOOKUP($A9,Data!$1:$1048576,4,FALSE),)</f>
        <v>Keaton</v>
      </c>
      <c r="F9" s="9" t="str">
        <f>IFERROR(VLOOKUP($A9,Data!$1:$1048576,6,FALSE),)</f>
        <v>Potatoes</v>
      </c>
      <c r="G9" s="9" t="str">
        <f>IFERROR(VLOOKUP($A9,Data!$1:$1048576,7,FALSE),)</f>
        <v>Norkotah</v>
      </c>
      <c r="H9" s="8" t="str">
        <f>IFERROR(VLOOKUP($A9,Data!$1:$1048576,13,FALSE),)</f>
        <v/>
      </c>
      <c r="I9" s="8">
        <f>IFERROR(VLOOKUP($A9,Data!$1:$1048576,14,FALSE),)</f>
        <v>0.74</v>
      </c>
      <c r="J9" s="8">
        <f>IFERROR(VLOOKUP($A9,Data!$1:$1048576,15,FALSE),)</f>
        <v>2.04</v>
      </c>
      <c r="K9" s="8">
        <f>IFERROR(VLOOKUP($A9,Data!$1:$1048576,16,FALSE),)</f>
        <v>2.9299999999999997</v>
      </c>
      <c r="L9" s="8">
        <f>IFERROR(VLOOKUP($A9,Data!$1:$1048576,17,FALSE),)</f>
        <v>1.8399999999999999</v>
      </c>
      <c r="M9" s="8">
        <f>IFERROR(VLOOKUP($A9,Data!$1:$1048576,18,FALSE),)</f>
        <v>1.9500000000000002</v>
      </c>
      <c r="N9" s="8">
        <f>IFERROR(VLOOKUP($A9,Data!$1:$1048576,19,FALSE),)</f>
        <v>1.7100000000000009</v>
      </c>
      <c r="O9" s="8">
        <f>IFERROR(VLOOKUP($A9,Data!$1:$1048576,20,FALSE),)</f>
        <v>1.7299999999999986</v>
      </c>
      <c r="P9" s="8">
        <f>IFERROR(VLOOKUP($A9,Data!$1:$1048576,21,FALSE),)</f>
        <v>1.4500000000000011</v>
      </c>
      <c r="Q9" s="8">
        <f>IFERROR(VLOOKUP($A9,Data!$1:$1048576,22,FALSE),)</f>
        <v>1.33</v>
      </c>
      <c r="R9" s="8">
        <f>IFERROR(VLOOKUP($A9,Data!$1:$1048576,23,FALSE),)</f>
        <v>0.42999999999999794</v>
      </c>
      <c r="S9" s="8">
        <f>IFERROR(VLOOKUP($A9,Data!$1:$1048576,24,FALSE),)</f>
        <v>0</v>
      </c>
      <c r="T9" s="8">
        <f>IFERROR(VLOOKUP($A9,Data!$1:$1048576,25,FALSE),)</f>
        <v>0.88000000000000256</v>
      </c>
      <c r="U9" s="8">
        <f>IFERROR(VLOOKUP($A9,Data!$1:$1048576,26,FALSE),)</f>
        <v>0.79999999999999716</v>
      </c>
      <c r="V9" s="8">
        <f>IFERROR(VLOOKUP($A9,Data!$1:$1048576,27,FALSE),)</f>
        <v>0</v>
      </c>
      <c r="W9" s="8">
        <f>IFERROR(VLOOKUP($A9,Data!$1:$1048576,28,FALSE),)</f>
        <v>0.7900000000000027</v>
      </c>
      <c r="X9" s="8">
        <f>IFERROR(VLOOKUP($A9,Data!$1:$1048576,29,FALSE),)</f>
        <v>0.66000000000000014</v>
      </c>
      <c r="Y9" s="8">
        <f>IFERROR(VLOOKUP($A9,Data!$1:$1048576,30,FALSE),)</f>
        <v>0</v>
      </c>
      <c r="Z9" s="8">
        <f>IFERROR(VLOOKUP($A9,Data!$1:$1048576,31,FALSE),)</f>
        <v>0</v>
      </c>
      <c r="AA9" s="8">
        <f>IFERROR(VLOOKUP($A9,Data!$1:$1048576,32,FALSE),)</f>
        <v>0</v>
      </c>
      <c r="AB9" s="8">
        <f>IFERROR(VLOOKUP($A9,Data!$1:$1048576,33,FALSE),)</f>
        <v>0</v>
      </c>
    </row>
    <row r="10" spans="1:28" x14ac:dyDescent="0.2">
      <c r="A10" s="8" t="str">
        <f>Data!A944</f>
        <v>TR-21</v>
      </c>
      <c r="B10" s="9">
        <f>IFERROR(VLOOKUP($A10,Data!$1:$1048576,34,FALSE),)</f>
        <v>17.47</v>
      </c>
      <c r="C10" s="9" t="str">
        <f>IFERROR(VLOOKUP($A10,Data!$1:$1048576,2,FALSE),)</f>
        <v>Teton</v>
      </c>
      <c r="D10" s="9" t="str">
        <f>IFERROR(VLOOKUP($A10,Data!$1:$1048576,3,FALSE),)</f>
        <v>93</v>
      </c>
      <c r="E10" s="9" t="str">
        <f>IFERROR(VLOOKUP($A10,Data!$1:$1048576,4,FALSE),)</f>
        <v>Keaton</v>
      </c>
      <c r="F10" s="9" t="str">
        <f>IFERROR(VLOOKUP($A10,Data!$1:$1048576,6,FALSE),)</f>
        <v>Potatoes</v>
      </c>
      <c r="G10" s="9" t="str">
        <f>IFERROR(VLOOKUP($A10,Data!$1:$1048576,7,FALSE),)</f>
        <v>Norkotah</v>
      </c>
      <c r="H10" s="8" t="str">
        <f>IFERROR(VLOOKUP($A10,Data!$1:$1048576,13,FALSE),)</f>
        <v/>
      </c>
      <c r="I10" s="8">
        <f>IFERROR(VLOOKUP($A10,Data!$1:$1048576,14,FALSE),)</f>
        <v>0.69</v>
      </c>
      <c r="J10" s="8">
        <f>IFERROR(VLOOKUP($A10,Data!$1:$1048576,15,FALSE),)</f>
        <v>2.04</v>
      </c>
      <c r="K10" s="8">
        <f>IFERROR(VLOOKUP($A10,Data!$1:$1048576,16,FALSE),)</f>
        <v>2.73</v>
      </c>
      <c r="L10" s="8">
        <f>IFERROR(VLOOKUP($A10,Data!$1:$1048576,17,FALSE),)</f>
        <v>1.9299999999999997</v>
      </c>
      <c r="M10" s="8">
        <f>IFERROR(VLOOKUP($A10,Data!$1:$1048576,18,FALSE),)</f>
        <v>1.9300000000000006</v>
      </c>
      <c r="N10" s="8">
        <f>IFERROR(VLOOKUP($A10,Data!$1:$1048576,19,FALSE),)</f>
        <v>1.7099999999999991</v>
      </c>
      <c r="O10" s="8">
        <f>IFERROR(VLOOKUP($A10,Data!$1:$1048576,20,FALSE),)</f>
        <v>1.6500000000000004</v>
      </c>
      <c r="P10" s="8">
        <f>IFERROR(VLOOKUP($A10,Data!$1:$1048576,21,FALSE),)</f>
        <v>1.1500000000000004</v>
      </c>
      <c r="Q10" s="8">
        <f>IFERROR(VLOOKUP($A10,Data!$1:$1048576,22,FALSE),)</f>
        <v>1.0399999999999991</v>
      </c>
      <c r="R10" s="8">
        <f>IFERROR(VLOOKUP($A10,Data!$1:$1048576,23,FALSE),)</f>
        <v>0.41000000000000014</v>
      </c>
      <c r="S10" s="8">
        <f>IFERROR(VLOOKUP($A10,Data!$1:$1048576,24,FALSE),)</f>
        <v>0</v>
      </c>
      <c r="T10" s="8">
        <f>IFERROR(VLOOKUP($A10,Data!$1:$1048576,25,FALSE),)</f>
        <v>0.86000000000000121</v>
      </c>
      <c r="U10" s="8">
        <f>IFERROR(VLOOKUP($A10,Data!$1:$1048576,26,FALSE),)</f>
        <v>0</v>
      </c>
      <c r="V10" s="8">
        <f>IFERROR(VLOOKUP($A10,Data!$1:$1048576,27,FALSE),)</f>
        <v>0</v>
      </c>
      <c r="W10" s="8">
        <f>IFERROR(VLOOKUP($A10,Data!$1:$1048576,28,FALSE),)</f>
        <v>1.1899999999999977</v>
      </c>
      <c r="X10" s="8">
        <f>IFERROR(VLOOKUP($A10,Data!$1:$1048576,29,FALSE),)</f>
        <v>0.14000000000000057</v>
      </c>
      <c r="Y10" s="8">
        <f>IFERROR(VLOOKUP($A10,Data!$1:$1048576,30,FALSE),)</f>
        <v>0</v>
      </c>
      <c r="Z10" s="8">
        <f>IFERROR(VLOOKUP($A10,Data!$1:$1048576,31,FALSE),)</f>
        <v>0</v>
      </c>
      <c r="AA10" s="8">
        <f>IFERROR(VLOOKUP($A10,Data!$1:$1048576,32,FALSE),)</f>
        <v>0</v>
      </c>
      <c r="AB10" s="8">
        <f>IFERROR(VLOOKUP($A10,Data!$1:$1048576,33,FALSE),)</f>
        <v>0</v>
      </c>
    </row>
    <row r="11" spans="1:28" x14ac:dyDescent="0.2">
      <c r="A11" s="8" t="str">
        <f>Data!A945</f>
        <v>TR-11C</v>
      </c>
      <c r="B11" s="9">
        <f>IFERROR(VLOOKUP($A11,Data!$1:$1048576,34,FALSE),)</f>
        <v>16.579999999999998</v>
      </c>
      <c r="C11" s="9" t="str">
        <f>IFERROR(VLOOKUP($A11,Data!$1:$1048576,2,FALSE),)</f>
        <v>Teton</v>
      </c>
      <c r="D11" s="9" t="str">
        <f>IFERROR(VLOOKUP($A11,Data!$1:$1048576,3,FALSE),)</f>
        <v>93</v>
      </c>
      <c r="E11" s="9" t="str">
        <f>IFERROR(VLOOKUP($A11,Data!$1:$1048576,4,FALSE),)</f>
        <v>Keaton</v>
      </c>
      <c r="F11" s="9" t="str">
        <f>IFERROR(VLOOKUP($A11,Data!$1:$1048576,6,FALSE),)</f>
        <v>Potatoes</v>
      </c>
      <c r="G11" s="9" t="str">
        <f>IFERROR(VLOOKUP($A11,Data!$1:$1048576,7,FALSE),)</f>
        <v>Norkotah</v>
      </c>
      <c r="H11" s="8" t="str">
        <f>IFERROR(VLOOKUP($A11,Data!$1:$1048576,13,FALSE),)</f>
        <v/>
      </c>
      <c r="I11" s="8">
        <f>IFERROR(VLOOKUP($A11,Data!$1:$1048576,14,FALSE),)</f>
        <v>0.41</v>
      </c>
      <c r="J11" s="8">
        <f>IFERROR(VLOOKUP($A11,Data!$1:$1048576,15,FALSE),)</f>
        <v>1.54</v>
      </c>
      <c r="K11" s="8">
        <f>IFERROR(VLOOKUP($A11,Data!$1:$1048576,16,FALSE),)</f>
        <v>2.2699999999999996</v>
      </c>
      <c r="L11" s="8">
        <f>IFERROR(VLOOKUP($A11,Data!$1:$1048576,17,FALSE),)</f>
        <v>1.6600000000000001</v>
      </c>
      <c r="M11" s="8">
        <f>IFERROR(VLOOKUP($A11,Data!$1:$1048576,18,FALSE),)</f>
        <v>2.3500000000000005</v>
      </c>
      <c r="N11" s="8">
        <f>IFERROR(VLOOKUP($A11,Data!$1:$1048576,19,FALSE),)</f>
        <v>1.4100000000000001</v>
      </c>
      <c r="O11" s="8">
        <f>IFERROR(VLOOKUP($A11,Data!$1:$1048576,20,FALSE),)</f>
        <v>1.629999999999999</v>
      </c>
      <c r="P11" s="8">
        <f>IFERROR(VLOOKUP($A11,Data!$1:$1048576,21,FALSE),)</f>
        <v>0.99000000000000021</v>
      </c>
      <c r="Q11" s="8">
        <f>IFERROR(VLOOKUP($A11,Data!$1:$1048576,22,FALSE),)</f>
        <v>1.0500000000000007</v>
      </c>
      <c r="R11" s="8">
        <f>IFERROR(VLOOKUP($A11,Data!$1:$1048576,23,FALSE),)</f>
        <v>0.46999999999999886</v>
      </c>
      <c r="S11" s="8">
        <f>IFERROR(VLOOKUP($A11,Data!$1:$1048576,24,FALSE),)</f>
        <v>0</v>
      </c>
      <c r="T11" s="8">
        <f>IFERROR(VLOOKUP($A11,Data!$1:$1048576,25,FALSE),)</f>
        <v>0.47000000000000064</v>
      </c>
      <c r="U11" s="8">
        <f>IFERROR(VLOOKUP($A11,Data!$1:$1048576,26,FALSE),)</f>
        <v>0</v>
      </c>
      <c r="V11" s="8">
        <f>IFERROR(VLOOKUP($A11,Data!$1:$1048576,27,FALSE),)</f>
        <v>0.91000000000000014</v>
      </c>
      <c r="W11" s="8">
        <f>IFERROR(VLOOKUP($A11,Data!$1:$1048576,28,FALSE),)</f>
        <v>1.4199999999999982</v>
      </c>
      <c r="X11" s="8">
        <f>IFERROR(VLOOKUP($A11,Data!$1:$1048576,29,FALSE),)</f>
        <v>0</v>
      </c>
      <c r="Y11" s="8">
        <f>IFERROR(VLOOKUP($A11,Data!$1:$1048576,30,FALSE),)</f>
        <v>0</v>
      </c>
      <c r="Z11" s="8">
        <f>IFERROR(VLOOKUP($A11,Data!$1:$1048576,31,FALSE),)</f>
        <v>0</v>
      </c>
      <c r="AA11" s="8">
        <f>IFERROR(VLOOKUP($A11,Data!$1:$1048576,32,FALSE),)</f>
        <v>0</v>
      </c>
      <c r="AB11" s="8">
        <f>IFERROR(VLOOKUP($A11,Data!$1:$1048576,33,FALSE),)</f>
        <v>0</v>
      </c>
    </row>
    <row r="12" spans="1:28" hidden="1" x14ac:dyDescent="0.2">
      <c r="A12" s="8">
        <f>Data!A946</f>
        <v>0</v>
      </c>
      <c r="B12" s="9">
        <f>IFERROR(VLOOKUP($A12,Data!$1:$1048576,34,FALSE),)</f>
        <v>0</v>
      </c>
      <c r="C12" s="9">
        <f>IFERROR(VLOOKUP($A12,Data!$1:$1048576,2,FALSE),)</f>
        <v>0</v>
      </c>
      <c r="D12" s="9">
        <f>IFERROR(VLOOKUP($A12,Data!$1:$1048576,3,FALSE),)</f>
        <v>0</v>
      </c>
      <c r="E12" s="9">
        <f>IFERROR(VLOOKUP($A12,Data!$1:$1048576,4,FALSE),)</f>
        <v>0</v>
      </c>
      <c r="F12" s="9">
        <f>IFERROR(VLOOKUP($A12,Data!$1:$1048576,6,FALSE),)</f>
        <v>0</v>
      </c>
      <c r="G12" s="9">
        <f>IFERROR(VLOOKUP($A12,Data!$1:$1048576,7,FALSE),)</f>
        <v>0</v>
      </c>
      <c r="H12" s="8">
        <f>IFERROR(VLOOKUP($A12,Data!$1:$1048576,13,FALSE),)</f>
        <v>0</v>
      </c>
      <c r="I12" s="8">
        <f>IFERROR(VLOOKUP($A12,Data!$1:$1048576,14,FALSE),)</f>
        <v>0</v>
      </c>
      <c r="J12" s="8">
        <f>IFERROR(VLOOKUP($A12,Data!$1:$1048576,15,FALSE),)</f>
        <v>0</v>
      </c>
      <c r="K12" s="8">
        <f>IFERROR(VLOOKUP($A12,Data!$1:$1048576,16,FALSE),)</f>
        <v>0</v>
      </c>
      <c r="L12" s="8">
        <f>IFERROR(VLOOKUP($A12,Data!$1:$1048576,17,FALSE),)</f>
        <v>0</v>
      </c>
      <c r="M12" s="8">
        <f>IFERROR(VLOOKUP($A12,Data!$1:$1048576,18,FALSE),)</f>
        <v>0</v>
      </c>
      <c r="N12" s="8">
        <f>IFERROR(VLOOKUP($A12,Data!$1:$1048576,19,FALSE),)</f>
        <v>0</v>
      </c>
      <c r="O12" s="8">
        <f>IFERROR(VLOOKUP($A12,Data!$1:$1048576,20,FALSE),)</f>
        <v>0</v>
      </c>
      <c r="P12" s="8">
        <f>IFERROR(VLOOKUP($A12,Data!$1:$1048576,21,FALSE),)</f>
        <v>0</v>
      </c>
      <c r="Q12" s="8">
        <f>IFERROR(VLOOKUP($A12,Data!$1:$1048576,22,FALSE),)</f>
        <v>0</v>
      </c>
      <c r="R12" s="8">
        <f>IFERROR(VLOOKUP($A12,Data!$1:$1048576,23,FALSE),)</f>
        <v>0</v>
      </c>
      <c r="S12" s="8">
        <f>IFERROR(VLOOKUP($A12,Data!$1:$1048576,24,FALSE),)</f>
        <v>0</v>
      </c>
      <c r="T12" s="8">
        <f>IFERROR(VLOOKUP($A12,Data!$1:$1048576,25,FALSE),)</f>
        <v>0</v>
      </c>
      <c r="U12" s="8">
        <f>IFERROR(VLOOKUP($A12,Data!$1:$1048576,26,FALSE),)</f>
        <v>0</v>
      </c>
      <c r="V12" s="8">
        <f>IFERROR(VLOOKUP($A12,Data!$1:$1048576,27,FALSE),)</f>
        <v>0</v>
      </c>
      <c r="W12" s="8">
        <f>IFERROR(VLOOKUP($A12,Data!$1:$1048576,28,FALSE),)</f>
        <v>0</v>
      </c>
      <c r="X12" s="8">
        <f>IFERROR(VLOOKUP($A12,Data!$1:$1048576,29,FALSE),)</f>
        <v>0</v>
      </c>
      <c r="Y12" s="8">
        <f>IFERROR(VLOOKUP($A12,Data!$1:$1048576,30,FALSE),)</f>
        <v>0</v>
      </c>
      <c r="Z12" s="8">
        <f>IFERROR(VLOOKUP($A12,Data!$1:$1048576,31,FALSE),)</f>
        <v>0</v>
      </c>
      <c r="AA12" s="8">
        <f>IFERROR(VLOOKUP($A12,Data!$1:$1048576,32,FALSE),)</f>
        <v>0</v>
      </c>
      <c r="AB12" s="8">
        <f>IFERROR(VLOOKUP($A12,Data!$1:$1048576,33,FALSE),)</f>
        <v>0</v>
      </c>
    </row>
    <row r="13" spans="1:28" hidden="1" x14ac:dyDescent="0.2">
      <c r="A13" s="8">
        <f>Data!A947</f>
        <v>0</v>
      </c>
      <c r="B13" s="9">
        <f>IFERROR(VLOOKUP($A13,Data!$1:$1048576,34,FALSE),)</f>
        <v>0</v>
      </c>
      <c r="C13" s="9">
        <f>IFERROR(VLOOKUP($A13,Data!$1:$1048576,2,FALSE),)</f>
        <v>0</v>
      </c>
      <c r="D13" s="9">
        <f>IFERROR(VLOOKUP($A13,Data!$1:$1048576,3,FALSE),)</f>
        <v>0</v>
      </c>
      <c r="E13" s="9">
        <f>IFERROR(VLOOKUP($A13,Data!$1:$1048576,4,FALSE),)</f>
        <v>0</v>
      </c>
      <c r="F13" s="9">
        <f>IFERROR(VLOOKUP($A13,Data!$1:$1048576,6,FALSE),)</f>
        <v>0</v>
      </c>
      <c r="G13" s="9">
        <f>IFERROR(VLOOKUP($A13,Data!$1:$1048576,7,FALSE),)</f>
        <v>0</v>
      </c>
      <c r="H13" s="8">
        <f>IFERROR(VLOOKUP($A13,Data!$1:$1048576,13,FALSE),)</f>
        <v>0</v>
      </c>
      <c r="I13" s="8">
        <f>IFERROR(VLOOKUP($A13,Data!$1:$1048576,14,FALSE),)</f>
        <v>0</v>
      </c>
      <c r="J13" s="8">
        <f>IFERROR(VLOOKUP($A13,Data!$1:$1048576,15,FALSE),)</f>
        <v>0</v>
      </c>
      <c r="K13" s="8">
        <f>IFERROR(VLOOKUP($A13,Data!$1:$1048576,16,FALSE),)</f>
        <v>0</v>
      </c>
      <c r="L13" s="8">
        <f>IFERROR(VLOOKUP($A13,Data!$1:$1048576,17,FALSE),)</f>
        <v>0</v>
      </c>
      <c r="M13" s="8">
        <f>IFERROR(VLOOKUP($A13,Data!$1:$1048576,18,FALSE),)</f>
        <v>0</v>
      </c>
      <c r="N13" s="8">
        <f>IFERROR(VLOOKUP($A13,Data!$1:$1048576,19,FALSE),)</f>
        <v>0</v>
      </c>
      <c r="O13" s="8">
        <f>IFERROR(VLOOKUP($A13,Data!$1:$1048576,20,FALSE),)</f>
        <v>0</v>
      </c>
      <c r="P13" s="8">
        <f>IFERROR(VLOOKUP($A13,Data!$1:$1048576,21,FALSE),)</f>
        <v>0</v>
      </c>
      <c r="Q13" s="8">
        <f>IFERROR(VLOOKUP($A13,Data!$1:$1048576,22,FALSE),)</f>
        <v>0</v>
      </c>
      <c r="R13" s="8">
        <f>IFERROR(VLOOKUP($A13,Data!$1:$1048576,23,FALSE),)</f>
        <v>0</v>
      </c>
      <c r="S13" s="8">
        <f>IFERROR(VLOOKUP($A13,Data!$1:$1048576,24,FALSE),)</f>
        <v>0</v>
      </c>
      <c r="T13" s="8">
        <f>IFERROR(VLOOKUP($A13,Data!$1:$1048576,25,FALSE),)</f>
        <v>0</v>
      </c>
      <c r="U13" s="8">
        <f>IFERROR(VLOOKUP($A13,Data!$1:$1048576,26,FALSE),)</f>
        <v>0</v>
      </c>
      <c r="V13" s="8">
        <f>IFERROR(VLOOKUP($A13,Data!$1:$1048576,27,FALSE),)</f>
        <v>0</v>
      </c>
      <c r="W13" s="8">
        <f>IFERROR(VLOOKUP($A13,Data!$1:$1048576,28,FALSE),)</f>
        <v>0</v>
      </c>
      <c r="X13" s="8">
        <f>IFERROR(VLOOKUP($A13,Data!$1:$1048576,29,FALSE),)</f>
        <v>0</v>
      </c>
      <c r="Y13" s="8">
        <f>IFERROR(VLOOKUP($A13,Data!$1:$1048576,30,FALSE),)</f>
        <v>0</v>
      </c>
      <c r="Z13" s="8">
        <f>IFERROR(VLOOKUP($A13,Data!$1:$1048576,31,FALSE),)</f>
        <v>0</v>
      </c>
      <c r="AA13" s="8">
        <f>IFERROR(VLOOKUP($A13,Data!$1:$1048576,32,FALSE),)</f>
        <v>0</v>
      </c>
      <c r="AB13" s="8">
        <f>IFERROR(VLOOKUP($A13,Data!$1:$1048576,33,FALSE),)</f>
        <v>0</v>
      </c>
    </row>
    <row r="14" spans="1:28" x14ac:dyDescent="0.2">
      <c r="A14" s="10"/>
    </row>
    <row r="17" spans="21:21" x14ac:dyDescent="0.2">
      <c r="U17" s="1"/>
    </row>
    <row r="18" spans="21:21" x14ac:dyDescent="0.2">
      <c r="U18" s="23"/>
    </row>
    <row r="19" spans="21:21" x14ac:dyDescent="0.2">
      <c r="U19" s="23"/>
    </row>
  </sheetData>
  <pageMargins left="0.7" right="0.7" top="0.75" bottom="0.75" header="0.3" footer="0.3"/>
  <pageSetup scale="76" orientation="landscape" r:id="rId1"/>
  <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A4E75-3FA5-43F8-A1E4-01BAAFE360F5}">
  <sheetPr>
    <tabColor rgb="FF489EAA"/>
    <pageSetUpPr fitToPage="1"/>
  </sheetPr>
  <dimension ref="A1:AB19"/>
  <sheetViews>
    <sheetView workbookViewId="0">
      <selection activeCell="N1" sqref="N1:N1048576"/>
    </sheetView>
  </sheetViews>
  <sheetFormatPr defaultColWidth="9.14453125" defaultRowHeight="15" x14ac:dyDescent="0.2"/>
  <cols>
    <col min="1" max="5" width="8.47265625" customWidth="1"/>
    <col min="6" max="6" width="11.703125" bestFit="1" customWidth="1"/>
    <col min="7" max="7" width="16.6796875" bestFit="1" customWidth="1"/>
    <col min="8" max="8" width="12.23828125" hidden="1" customWidth="1"/>
    <col min="9" max="9" width="10.22265625" hidden="1" customWidth="1"/>
    <col min="10" max="10" width="9.68359375" hidden="1" customWidth="1"/>
    <col min="11" max="11" width="8.7421875" hidden="1" customWidth="1"/>
    <col min="12" max="12" width="8.875" hidden="1" customWidth="1"/>
    <col min="13" max="13" width="9.4140625" hidden="1" customWidth="1"/>
    <col min="14" max="14" width="9.953125" hidden="1" customWidth="1"/>
    <col min="15" max="15" width="9.953125" bestFit="1" customWidth="1"/>
    <col min="16" max="16" width="8.47265625" bestFit="1" customWidth="1"/>
    <col min="17" max="17" width="9.4140625" bestFit="1" customWidth="1"/>
    <col min="18" max="19" width="9.4140625" hidden="1" customWidth="1"/>
    <col min="20" max="21" width="8.47265625" hidden="1" customWidth="1"/>
    <col min="22" max="25" width="9.4140625" hidden="1" customWidth="1"/>
    <col min="26" max="28" width="10.4921875" hidden="1" customWidth="1"/>
    <col min="29" max="29" width="9.14453125" customWidth="1"/>
  </cols>
  <sheetData>
    <row r="1" spans="1:28" ht="19.5" thickBot="1" x14ac:dyDescent="0.3">
      <c r="A1" s="7" t="str">
        <f>E4</f>
        <v>Keaton</v>
      </c>
      <c r="B1" s="6"/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0.4</v>
      </c>
      <c r="C3" s="12"/>
      <c r="D3" s="14"/>
      <c r="E3" s="12"/>
      <c r="F3" s="12"/>
      <c r="G3" s="12"/>
      <c r="H3" s="11">
        <f>'Rain Totals'!H11</f>
        <v>0</v>
      </c>
      <c r="I3" s="11">
        <f>'Rain Totals'!I11</f>
        <v>0</v>
      </c>
      <c r="J3" s="11">
        <f>'Rain Totals'!J11</f>
        <v>0</v>
      </c>
      <c r="K3" s="11">
        <f>'Rain Totals'!K11</f>
        <v>0.4</v>
      </c>
      <c r="L3" s="11">
        <f>'Rain Totals'!L11</f>
        <v>0</v>
      </c>
      <c r="M3" s="11">
        <f>'Rain Totals'!M11</f>
        <v>0</v>
      </c>
      <c r="N3" s="11">
        <f>'Rain Totals'!N11</f>
        <v>0</v>
      </c>
      <c r="O3" s="11">
        <f>'Rain Totals'!O11</f>
        <v>0</v>
      </c>
      <c r="P3" s="11">
        <f>'Rain Totals'!P11</f>
        <v>0</v>
      </c>
      <c r="Q3" s="11">
        <f>'Rain Totals'!Q11</f>
        <v>0</v>
      </c>
      <c r="R3" s="11">
        <f>'Rain Totals'!R11</f>
        <v>0</v>
      </c>
      <c r="S3" s="11">
        <f>'Rain Totals'!S11</f>
        <v>0</v>
      </c>
      <c r="T3" s="11">
        <f>'Rain Totals'!T11</f>
        <v>0</v>
      </c>
      <c r="U3" s="11">
        <f>'Rain Totals'!U11</f>
        <v>0</v>
      </c>
      <c r="V3" s="11">
        <f>'Rain Totals'!V11</f>
        <v>0</v>
      </c>
      <c r="W3" s="11">
        <f>'Rain Totals'!W11</f>
        <v>0</v>
      </c>
      <c r="X3" s="11">
        <f>'Rain Totals'!X11</f>
        <v>0</v>
      </c>
      <c r="Y3" s="11">
        <f>'Rain Totals'!Y11</f>
        <v>0</v>
      </c>
      <c r="Z3" s="11">
        <f>'Rain Totals'!Z11</f>
        <v>0</v>
      </c>
      <c r="AA3" s="11">
        <f>'Rain Totals'!AA11</f>
        <v>0</v>
      </c>
      <c r="AB3" s="11">
        <f>'Rain Totals'!AB11</f>
        <v>0</v>
      </c>
    </row>
    <row r="4" spans="1:28" x14ac:dyDescent="0.2">
      <c r="A4" s="8" t="str">
        <f>Data!A907</f>
        <v>.ET 90</v>
      </c>
      <c r="B4" s="9">
        <f>IFERROR(VLOOKUP($A4,Data!$1:$1048576,34,FALSE),)</f>
        <v>21.899999999999995</v>
      </c>
      <c r="C4" s="9" t="str">
        <f>IFERROR(VLOOKUP($A4,Data!$1:$1048576,2,FALSE),)</f>
        <v>Teton</v>
      </c>
      <c r="D4" s="9" t="str">
        <f>IFERROR(VLOOKUP($A4,Data!$1:$1048576,3,FALSE),)</f>
        <v>90</v>
      </c>
      <c r="E4" s="9" t="str">
        <f>IFERROR(VLOOKUP($A4,Data!$1:$1048576,4,FALSE),)</f>
        <v>Keaton</v>
      </c>
      <c r="F4" s="9" t="str">
        <f>IFERROR(VLOOKUP($A4,Data!$1:$1048576,6,FALSE),)</f>
        <v>Potatoes</v>
      </c>
      <c r="G4" s="9" t="str">
        <f>IFERROR(VLOOKUP($A4,Data!$1:$1048576,7,FALSE),)</f>
        <v>Burbank Seed</v>
      </c>
      <c r="H4" s="8">
        <f>IFERROR(VLOOKUP($A4,Data!$1:$1048576,13,FALSE),)</f>
        <v>7.0000000000000007E-2</v>
      </c>
      <c r="I4" s="8">
        <f>IFERROR(VLOOKUP($A4,Data!$1:$1048576,14,FALSE),)</f>
        <v>0.64999999999999991</v>
      </c>
      <c r="J4" s="8">
        <f>IFERROR(VLOOKUP($A4,Data!$1:$1048576,15,FALSE),)</f>
        <v>0.74</v>
      </c>
      <c r="K4" s="8">
        <f>IFERROR(VLOOKUP($A4,Data!$1:$1048576,16,FALSE),)</f>
        <v>0.81999999999999984</v>
      </c>
      <c r="L4" s="8">
        <f>IFERROR(VLOOKUP($A4,Data!$1:$1048576,17,FALSE),)</f>
        <v>0.9700000000000002</v>
      </c>
      <c r="M4" s="8">
        <f>IFERROR(VLOOKUP($A4,Data!$1:$1048576,18,FALSE),)</f>
        <v>1.3100000000000005</v>
      </c>
      <c r="N4" s="8">
        <f>IFERROR(VLOOKUP($A4,Data!$1:$1048576,19,FALSE),)</f>
        <v>1.660000000000001</v>
      </c>
      <c r="O4" s="8">
        <f>IFERROR(VLOOKUP($A4,Data!$1:$1048576,20,FALSE),)</f>
        <v>1.6599999999999993</v>
      </c>
      <c r="P4" s="8">
        <f>IFERROR(VLOOKUP($A4,Data!$1:$1048576,21,FALSE),)</f>
        <v>1.8599999999999994</v>
      </c>
      <c r="Q4" s="8">
        <f>IFERROR(VLOOKUP($A4,Data!$1:$1048576,22,FALSE),)</f>
        <v>1.6199999999999992</v>
      </c>
      <c r="R4" s="8">
        <f>IFERROR(VLOOKUP($A4,Data!$1:$1048576,23,FALSE),)</f>
        <v>1.6999999999999993</v>
      </c>
      <c r="S4" s="8">
        <f>IFERROR(VLOOKUP($A4,Data!$1:$1048576,24,FALSE),)</f>
        <v>1.8399999999999999</v>
      </c>
      <c r="T4" s="8">
        <f>IFERROR(VLOOKUP($A4,Data!$1:$1048576,25,FALSE),)</f>
        <v>1.9299999999999962</v>
      </c>
      <c r="U4" s="8">
        <f>IFERROR(VLOOKUP($A4,Data!$1:$1048576,26,FALSE),)</f>
        <v>1.7699999999999996</v>
      </c>
      <c r="V4" s="8">
        <f>IFERROR(VLOOKUP($A4,Data!$1:$1048576,27,FALSE),)</f>
        <v>1.2699999999999996</v>
      </c>
      <c r="W4" s="8">
        <f>IFERROR(VLOOKUP($A4,Data!$1:$1048576,28,FALSE),)</f>
        <v>0.74000000000000199</v>
      </c>
      <c r="X4" s="8">
        <f>IFERROR(VLOOKUP($A4,Data!$1:$1048576,29,FALSE),)</f>
        <v>1.2899999999999991</v>
      </c>
      <c r="Y4" s="8">
        <f>IFERROR(VLOOKUP($A4,Data!$1:$1048576,30,FALSE),)</f>
        <v>0</v>
      </c>
      <c r="Z4" s="8">
        <f>IFERROR(VLOOKUP($A4,Data!$1:$1048576,31,FALSE),)</f>
        <v>0</v>
      </c>
      <c r="AA4" s="8">
        <f>IFERROR(VLOOKUP($A4,Data!$1:$1048576,32,FALSE),)</f>
        <v>0</v>
      </c>
      <c r="AB4" s="8">
        <f>IFERROR(VLOOKUP($A4,Data!$1:$1048576,33,FALSE),)</f>
        <v>0</v>
      </c>
    </row>
    <row r="5" spans="1:28" x14ac:dyDescent="0.2">
      <c r="A5" s="8" t="str">
        <f>Data!A908</f>
        <v>tr-1</v>
      </c>
      <c r="B5" s="9">
        <f>IFERROR(VLOOKUP($A5,Data!$1:$1048576,34,FALSE),)</f>
        <v>16.55</v>
      </c>
      <c r="C5" s="9" t="str">
        <f>IFERROR(VLOOKUP($A5,Data!$1:$1048576,2,FALSE),)</f>
        <v>Teton</v>
      </c>
      <c r="D5" s="9" t="str">
        <f>IFERROR(VLOOKUP($A5,Data!$1:$1048576,3,FALSE),)</f>
        <v>90</v>
      </c>
      <c r="E5" s="9" t="str">
        <f>IFERROR(VLOOKUP($A5,Data!$1:$1048576,4,FALSE),)</f>
        <v>Keaton</v>
      </c>
      <c r="F5" s="9" t="str">
        <f>IFERROR(VLOOKUP($A5,Data!$1:$1048576,6,FALSE),)</f>
        <v>Potatoes</v>
      </c>
      <c r="G5" s="9" t="str">
        <f>IFERROR(VLOOKUP($A5,Data!$1:$1048576,7,FALSE),)</f>
        <v>Burbank Seed</v>
      </c>
      <c r="H5" s="8" t="str">
        <f>IFERROR(VLOOKUP($A5,Data!$1:$1048576,13,FALSE),)</f>
        <v/>
      </c>
      <c r="I5" s="8">
        <f>IFERROR(VLOOKUP($A5,Data!$1:$1048576,14,FALSE),)</f>
        <v>0.2</v>
      </c>
      <c r="J5" s="8">
        <f>IFERROR(VLOOKUP($A5,Data!$1:$1048576,15,FALSE),)</f>
        <v>1.1100000000000001</v>
      </c>
      <c r="K5" s="8">
        <f>IFERROR(VLOOKUP($A5,Data!$1:$1048576,16,FALSE),)</f>
        <v>1.83</v>
      </c>
      <c r="L5" s="8">
        <f>IFERROR(VLOOKUP($A5,Data!$1:$1048576,17,FALSE),)</f>
        <v>1.77</v>
      </c>
      <c r="M5" s="8">
        <f>IFERROR(VLOOKUP($A5,Data!$1:$1048576,18,FALSE),)</f>
        <v>1.54</v>
      </c>
      <c r="N5" s="8">
        <f>IFERROR(VLOOKUP($A5,Data!$1:$1048576,19,FALSE),)</f>
        <v>1.7399999999999993</v>
      </c>
      <c r="O5" s="8">
        <f>IFERROR(VLOOKUP($A5,Data!$1:$1048576,20,FALSE),)</f>
        <v>1.7000000000000011</v>
      </c>
      <c r="P5" s="8">
        <f>IFERROR(VLOOKUP($A5,Data!$1:$1048576,21,FALSE),)</f>
        <v>1.0099999999999998</v>
      </c>
      <c r="Q5" s="8">
        <f>IFERROR(VLOOKUP($A5,Data!$1:$1048576,22,FALSE),)</f>
        <v>1.4299999999999997</v>
      </c>
      <c r="R5" s="8">
        <f>IFERROR(VLOOKUP($A5,Data!$1:$1048576,23,FALSE),)</f>
        <v>1.08</v>
      </c>
      <c r="S5" s="8">
        <f>IFERROR(VLOOKUP($A5,Data!$1:$1048576,24,FALSE),)</f>
        <v>0.5</v>
      </c>
      <c r="T5" s="8">
        <f>IFERROR(VLOOKUP($A5,Data!$1:$1048576,25,FALSE),)</f>
        <v>0.97000000000000064</v>
      </c>
      <c r="U5" s="8">
        <f>IFERROR(VLOOKUP($A5,Data!$1:$1048576,26,FALSE),)</f>
        <v>1.0099999999999998</v>
      </c>
      <c r="V5" s="8">
        <f>IFERROR(VLOOKUP($A5,Data!$1:$1048576,27,FALSE),)</f>
        <v>8.9999999999999858E-2</v>
      </c>
      <c r="W5" s="8">
        <f>IFERROR(VLOOKUP($A5,Data!$1:$1048576,28,FALSE),)</f>
        <v>0</v>
      </c>
      <c r="X5" s="8">
        <f>IFERROR(VLOOKUP($A5,Data!$1:$1048576,29,FALSE),)</f>
        <v>0.57000000000000028</v>
      </c>
      <c r="Y5" s="8">
        <f>IFERROR(VLOOKUP($A5,Data!$1:$1048576,30,FALSE),)</f>
        <v>0</v>
      </c>
      <c r="Z5" s="8">
        <f>IFERROR(VLOOKUP($A5,Data!$1:$1048576,31,FALSE),)</f>
        <v>0</v>
      </c>
      <c r="AA5" s="8">
        <f>IFERROR(VLOOKUP($A5,Data!$1:$1048576,32,FALSE),)</f>
        <v>0</v>
      </c>
      <c r="AB5" s="8">
        <f>IFERROR(VLOOKUP($A5,Data!$1:$1048576,33,FALSE),)</f>
        <v>0</v>
      </c>
    </row>
    <row r="6" spans="1:28" x14ac:dyDescent="0.2">
      <c r="A6" s="8" t="str">
        <f>Data!A909</f>
        <v>tr-2</v>
      </c>
      <c r="B6" s="9">
        <f>IFERROR(VLOOKUP($A6,Data!$1:$1048576,34,FALSE),)</f>
        <v>16.25</v>
      </c>
      <c r="C6" s="9" t="str">
        <f>IFERROR(VLOOKUP($A6,Data!$1:$1048576,2,FALSE),)</f>
        <v>Teton</v>
      </c>
      <c r="D6" s="9" t="str">
        <f>IFERROR(VLOOKUP($A6,Data!$1:$1048576,3,FALSE),)</f>
        <v>90</v>
      </c>
      <c r="E6" s="9" t="str">
        <f>IFERROR(VLOOKUP($A6,Data!$1:$1048576,4,FALSE),)</f>
        <v>Keaton</v>
      </c>
      <c r="F6" s="9" t="str">
        <f>IFERROR(VLOOKUP($A6,Data!$1:$1048576,6,FALSE),)</f>
        <v>Potatoes</v>
      </c>
      <c r="G6" s="9" t="str">
        <f>IFERROR(VLOOKUP($A6,Data!$1:$1048576,7,FALSE),)</f>
        <v>Burbank Seed</v>
      </c>
      <c r="H6" s="8" t="str">
        <f>IFERROR(VLOOKUP($A6,Data!$1:$1048576,13,FALSE),)</f>
        <v/>
      </c>
      <c r="I6" s="8">
        <f>IFERROR(VLOOKUP($A6,Data!$1:$1048576,14,FALSE),)</f>
        <v>0.6</v>
      </c>
      <c r="J6" s="8">
        <f>IFERROR(VLOOKUP($A6,Data!$1:$1048576,15,FALSE),)</f>
        <v>1.72</v>
      </c>
      <c r="K6" s="8">
        <f>IFERROR(VLOOKUP($A6,Data!$1:$1048576,16,FALSE),)</f>
        <v>2.3800000000000003</v>
      </c>
      <c r="L6" s="8">
        <f>IFERROR(VLOOKUP($A6,Data!$1:$1048576,17,FALSE),)</f>
        <v>1.7699999999999996</v>
      </c>
      <c r="M6" s="8">
        <f>IFERROR(VLOOKUP($A6,Data!$1:$1048576,18,FALSE),)</f>
        <v>1.88</v>
      </c>
      <c r="N6" s="8">
        <f>IFERROR(VLOOKUP($A6,Data!$1:$1048576,19,FALSE),)</f>
        <v>1.8600000000000012</v>
      </c>
      <c r="O6" s="8">
        <f>IFERROR(VLOOKUP($A6,Data!$1:$1048576,20,FALSE),)</f>
        <v>1.7099999999999991</v>
      </c>
      <c r="P6" s="8">
        <f>IFERROR(VLOOKUP($A6,Data!$1:$1048576,21,FALSE),)</f>
        <v>0.89000000000000057</v>
      </c>
      <c r="Q6" s="8">
        <f>IFERROR(VLOOKUP($A6,Data!$1:$1048576,22,FALSE),)</f>
        <v>1.1199999999999992</v>
      </c>
      <c r="R6" s="8">
        <f>IFERROR(VLOOKUP($A6,Data!$1:$1048576,23,FALSE),)</f>
        <v>0.91999999999999993</v>
      </c>
      <c r="S6" s="8">
        <f>IFERROR(VLOOKUP($A6,Data!$1:$1048576,24,FALSE),)</f>
        <v>8.9999999999999858E-2</v>
      </c>
      <c r="T6" s="8">
        <f>IFERROR(VLOOKUP($A6,Data!$1:$1048576,25,FALSE),)</f>
        <v>0</v>
      </c>
      <c r="U6" s="8">
        <f>IFERROR(VLOOKUP($A6,Data!$1:$1048576,26,FALSE),)</f>
        <v>0</v>
      </c>
      <c r="V6" s="8">
        <f>IFERROR(VLOOKUP($A6,Data!$1:$1048576,27,FALSE),)</f>
        <v>0.65000000000000036</v>
      </c>
      <c r="W6" s="8">
        <f>IFERROR(VLOOKUP($A6,Data!$1:$1048576,28,FALSE),)</f>
        <v>0.66000000000000014</v>
      </c>
      <c r="X6" s="8">
        <f>IFERROR(VLOOKUP($A6,Data!$1:$1048576,29,FALSE),)</f>
        <v>0</v>
      </c>
      <c r="Y6" s="8">
        <f>IFERROR(VLOOKUP($A6,Data!$1:$1048576,30,FALSE),)</f>
        <v>0</v>
      </c>
      <c r="Z6" s="8">
        <f>IFERROR(VLOOKUP($A6,Data!$1:$1048576,31,FALSE),)</f>
        <v>0</v>
      </c>
      <c r="AA6" s="8">
        <f>IFERROR(VLOOKUP($A6,Data!$1:$1048576,32,FALSE),)</f>
        <v>0</v>
      </c>
      <c r="AB6" s="8">
        <f>IFERROR(VLOOKUP($A6,Data!$1:$1048576,33,FALSE),)</f>
        <v>0</v>
      </c>
    </row>
    <row r="7" spans="1:28" x14ac:dyDescent="0.2">
      <c r="A7" s="8" t="str">
        <f>Data!A910</f>
        <v>tr-14</v>
      </c>
      <c r="B7" s="9">
        <f>IFERROR(VLOOKUP($A7,Data!$1:$1048576,34,FALSE),)</f>
        <v>14.66</v>
      </c>
      <c r="C7" s="9" t="str">
        <f>IFERROR(VLOOKUP($A7,Data!$1:$1048576,2,FALSE),)</f>
        <v>Teton</v>
      </c>
      <c r="D7" s="9" t="str">
        <f>IFERROR(VLOOKUP($A7,Data!$1:$1048576,3,FALSE),)</f>
        <v>90</v>
      </c>
      <c r="E7" s="9" t="str">
        <f>IFERROR(VLOOKUP($A7,Data!$1:$1048576,4,FALSE),)</f>
        <v>Keaton</v>
      </c>
      <c r="F7" s="9" t="str">
        <f>IFERROR(VLOOKUP($A7,Data!$1:$1048576,6,FALSE),)</f>
        <v>Potatoes</v>
      </c>
      <c r="G7" s="9" t="str">
        <f>IFERROR(VLOOKUP($A7,Data!$1:$1048576,7,FALSE),)</f>
        <v>yellows</v>
      </c>
      <c r="H7" s="8" t="str">
        <f>IFERROR(VLOOKUP($A7,Data!$1:$1048576,13,FALSE),)</f>
        <v/>
      </c>
      <c r="I7" s="8">
        <f>IFERROR(VLOOKUP($A7,Data!$1:$1048576,14,FALSE),)</f>
        <v>0.43</v>
      </c>
      <c r="J7" s="8">
        <f>IFERROR(VLOOKUP($A7,Data!$1:$1048576,15,FALSE),)</f>
        <v>2.11</v>
      </c>
      <c r="K7" s="8">
        <f>IFERROR(VLOOKUP($A7,Data!$1:$1048576,16,FALSE),)</f>
        <v>2.92</v>
      </c>
      <c r="L7" s="8">
        <f>IFERROR(VLOOKUP($A7,Data!$1:$1048576,17,FALSE),)</f>
        <v>1.6799999999999997</v>
      </c>
      <c r="M7" s="8">
        <f>IFERROR(VLOOKUP($A7,Data!$1:$1048576,18,FALSE),)</f>
        <v>1.87</v>
      </c>
      <c r="N7" s="8">
        <f>IFERROR(VLOOKUP($A7,Data!$1:$1048576,19,FALSE),)</f>
        <v>1.5999999999999996</v>
      </c>
      <c r="O7" s="8">
        <f>IFERROR(VLOOKUP($A7,Data!$1:$1048576,20,FALSE),)</f>
        <v>1.4100000000000001</v>
      </c>
      <c r="P7" s="8">
        <f>IFERROR(VLOOKUP($A7,Data!$1:$1048576,21,FALSE),)</f>
        <v>0.8100000000000005</v>
      </c>
      <c r="Q7" s="8">
        <f>IFERROR(VLOOKUP($A7,Data!$1:$1048576,22,FALSE),)</f>
        <v>0.82000000000000028</v>
      </c>
      <c r="R7" s="8">
        <f>IFERROR(VLOOKUP($A7,Data!$1:$1048576,23,FALSE),)</f>
        <v>0</v>
      </c>
      <c r="S7" s="8">
        <f>IFERROR(VLOOKUP($A7,Data!$1:$1048576,24,FALSE),)</f>
        <v>0</v>
      </c>
      <c r="T7" s="8">
        <f>IFERROR(VLOOKUP($A7,Data!$1:$1048576,25,FALSE),)</f>
        <v>0</v>
      </c>
      <c r="U7" s="8">
        <f>IFERROR(VLOOKUP($A7,Data!$1:$1048576,26,FALSE),)</f>
        <v>0</v>
      </c>
      <c r="V7" s="8">
        <f>IFERROR(VLOOKUP($A7,Data!$1:$1048576,27,FALSE),)</f>
        <v>0.5</v>
      </c>
      <c r="W7" s="8">
        <f>IFERROR(VLOOKUP($A7,Data!$1:$1048576,28,FALSE),)</f>
        <v>0.50999999999999979</v>
      </c>
      <c r="X7" s="8">
        <f>IFERROR(VLOOKUP($A7,Data!$1:$1048576,29,FALSE),)</f>
        <v>0</v>
      </c>
      <c r="Y7" s="8">
        <f>IFERROR(VLOOKUP($A7,Data!$1:$1048576,30,FALSE),)</f>
        <v>0</v>
      </c>
      <c r="Z7" s="8">
        <f>IFERROR(VLOOKUP($A7,Data!$1:$1048576,31,FALSE),)</f>
        <v>0</v>
      </c>
      <c r="AA7" s="8">
        <f>IFERROR(VLOOKUP($A7,Data!$1:$1048576,32,FALSE),)</f>
        <v>0</v>
      </c>
      <c r="AB7" s="8">
        <f>IFERROR(VLOOKUP($A7,Data!$1:$1048576,33,FALSE),)</f>
        <v>0</v>
      </c>
    </row>
    <row r="8" spans="1:28" hidden="1" x14ac:dyDescent="0.2">
      <c r="A8" s="8">
        <f>Data!A911</f>
        <v>0</v>
      </c>
      <c r="B8" s="9">
        <f>IFERROR(VLOOKUP($A8,Data!$1:$1048576,34,FALSE),)</f>
        <v>0</v>
      </c>
      <c r="C8" s="9">
        <f>IFERROR(VLOOKUP($A8,Data!$1:$1048576,2,FALSE),)</f>
        <v>0</v>
      </c>
      <c r="D8" s="9">
        <f>IFERROR(VLOOKUP($A8,Data!$1:$1048576,3,FALSE),)</f>
        <v>0</v>
      </c>
      <c r="E8" s="9">
        <f>IFERROR(VLOOKUP($A8,Data!$1:$1048576,4,FALSE),)</f>
        <v>0</v>
      </c>
      <c r="F8" s="9">
        <f>IFERROR(VLOOKUP($A8,Data!$1:$1048576,6,FALSE),)</f>
        <v>0</v>
      </c>
      <c r="G8" s="9">
        <f>IFERROR(VLOOKUP($A8,Data!$1:$1048576,7,FALSE),)</f>
        <v>0</v>
      </c>
      <c r="H8" s="8">
        <f>IFERROR(VLOOKUP($A8,Data!$1:$1048576,13,FALSE),)</f>
        <v>0</v>
      </c>
      <c r="I8" s="8">
        <f>IFERROR(VLOOKUP($A8,Data!$1:$1048576,14,FALSE),)</f>
        <v>0</v>
      </c>
      <c r="J8" s="8">
        <f>IFERROR(VLOOKUP($A8,Data!$1:$1048576,15,FALSE),)</f>
        <v>0</v>
      </c>
      <c r="K8" s="8">
        <f>IFERROR(VLOOKUP($A8,Data!$1:$1048576,16,FALSE),)</f>
        <v>0</v>
      </c>
      <c r="L8" s="8">
        <f>IFERROR(VLOOKUP($A8,Data!$1:$1048576,17,FALSE),)</f>
        <v>0</v>
      </c>
      <c r="M8" s="8">
        <f>IFERROR(VLOOKUP($A8,Data!$1:$1048576,18,FALSE),)</f>
        <v>0</v>
      </c>
      <c r="N8" s="8">
        <f>IFERROR(VLOOKUP($A8,Data!$1:$1048576,19,FALSE),)</f>
        <v>0</v>
      </c>
      <c r="O8" s="8">
        <f>IFERROR(VLOOKUP($A8,Data!$1:$1048576,20,FALSE),)</f>
        <v>0</v>
      </c>
      <c r="P8" s="8">
        <f>IFERROR(VLOOKUP($A8,Data!$1:$1048576,21,FALSE),)</f>
        <v>0</v>
      </c>
      <c r="Q8" s="8">
        <f>IFERROR(VLOOKUP($A8,Data!$1:$1048576,22,FALSE),)</f>
        <v>0</v>
      </c>
      <c r="R8" s="8">
        <f>IFERROR(VLOOKUP($A8,Data!$1:$1048576,23,FALSE),)</f>
        <v>0</v>
      </c>
      <c r="S8" s="8">
        <f>IFERROR(VLOOKUP($A8,Data!$1:$1048576,24,FALSE),)</f>
        <v>0</v>
      </c>
      <c r="T8" s="8">
        <f>IFERROR(VLOOKUP($A8,Data!$1:$1048576,25,FALSE),)</f>
        <v>0</v>
      </c>
      <c r="U8" s="8">
        <f>IFERROR(VLOOKUP($A8,Data!$1:$1048576,26,FALSE),)</f>
        <v>0</v>
      </c>
      <c r="V8" s="8">
        <f>IFERROR(VLOOKUP($A8,Data!$1:$1048576,27,FALSE),)</f>
        <v>0</v>
      </c>
      <c r="W8" s="8">
        <f>IFERROR(VLOOKUP($A8,Data!$1:$1048576,28,FALSE),)</f>
        <v>0</v>
      </c>
      <c r="X8" s="8">
        <f>IFERROR(VLOOKUP($A8,Data!$1:$1048576,29,FALSE),)</f>
        <v>0</v>
      </c>
      <c r="Y8" s="8">
        <f>IFERROR(VLOOKUP($A8,Data!$1:$1048576,30,FALSE),)</f>
        <v>0</v>
      </c>
      <c r="Z8" s="8">
        <f>IFERROR(VLOOKUP($A8,Data!$1:$1048576,31,FALSE),)</f>
        <v>0</v>
      </c>
      <c r="AA8" s="8">
        <f>IFERROR(VLOOKUP($A8,Data!$1:$1048576,32,FALSE),)</f>
        <v>0</v>
      </c>
      <c r="AB8" s="8">
        <f>IFERROR(VLOOKUP($A8,Data!$1:$1048576,33,FALSE),)</f>
        <v>0</v>
      </c>
    </row>
    <row r="9" spans="1:28" hidden="1" x14ac:dyDescent="0.2">
      <c r="A9" s="8">
        <f>Data!A912</f>
        <v>0</v>
      </c>
      <c r="B9" s="9">
        <f>IFERROR(VLOOKUP($A9,Data!$1:$1048576,34,FALSE),)</f>
        <v>0</v>
      </c>
      <c r="C9" s="9">
        <f>IFERROR(VLOOKUP($A9,Data!$1:$1048576,2,FALSE),)</f>
        <v>0</v>
      </c>
      <c r="D9" s="9">
        <f>IFERROR(VLOOKUP($A9,Data!$1:$1048576,3,FALSE),)</f>
        <v>0</v>
      </c>
      <c r="E9" s="9">
        <f>IFERROR(VLOOKUP($A9,Data!$1:$1048576,4,FALSE),)</f>
        <v>0</v>
      </c>
      <c r="F9" s="9">
        <f>IFERROR(VLOOKUP($A9,Data!$1:$1048576,6,FALSE),)</f>
        <v>0</v>
      </c>
      <c r="G9" s="9">
        <f>IFERROR(VLOOKUP($A9,Data!$1:$1048576,7,FALSE),)</f>
        <v>0</v>
      </c>
      <c r="H9" s="8">
        <f>IFERROR(VLOOKUP($A9,Data!$1:$1048576,13,FALSE),)</f>
        <v>0</v>
      </c>
      <c r="I9" s="8">
        <f>IFERROR(VLOOKUP($A9,Data!$1:$1048576,14,FALSE),)</f>
        <v>0</v>
      </c>
      <c r="J9" s="8">
        <f>IFERROR(VLOOKUP($A9,Data!$1:$1048576,15,FALSE),)</f>
        <v>0</v>
      </c>
      <c r="K9" s="8">
        <f>IFERROR(VLOOKUP($A9,Data!$1:$1048576,16,FALSE),)</f>
        <v>0</v>
      </c>
      <c r="L9" s="8">
        <f>IFERROR(VLOOKUP($A9,Data!$1:$1048576,17,FALSE),)</f>
        <v>0</v>
      </c>
      <c r="M9" s="8">
        <f>IFERROR(VLOOKUP($A9,Data!$1:$1048576,18,FALSE),)</f>
        <v>0</v>
      </c>
      <c r="N9" s="8">
        <f>IFERROR(VLOOKUP($A9,Data!$1:$1048576,19,FALSE),)</f>
        <v>0</v>
      </c>
      <c r="O9" s="8">
        <f>IFERROR(VLOOKUP($A9,Data!$1:$1048576,20,FALSE),)</f>
        <v>0</v>
      </c>
      <c r="P9" s="8">
        <f>IFERROR(VLOOKUP($A9,Data!$1:$1048576,21,FALSE),)</f>
        <v>0</v>
      </c>
      <c r="Q9" s="8">
        <f>IFERROR(VLOOKUP($A9,Data!$1:$1048576,22,FALSE),)</f>
        <v>0</v>
      </c>
      <c r="R9" s="8">
        <f>IFERROR(VLOOKUP($A9,Data!$1:$1048576,23,FALSE),)</f>
        <v>0</v>
      </c>
      <c r="S9" s="8">
        <f>IFERROR(VLOOKUP($A9,Data!$1:$1048576,24,FALSE),)</f>
        <v>0</v>
      </c>
      <c r="T9" s="8">
        <f>IFERROR(VLOOKUP($A9,Data!$1:$1048576,25,FALSE),)</f>
        <v>0</v>
      </c>
      <c r="U9" s="8">
        <f>IFERROR(VLOOKUP($A9,Data!$1:$1048576,26,FALSE),)</f>
        <v>0</v>
      </c>
      <c r="V9" s="8">
        <f>IFERROR(VLOOKUP($A9,Data!$1:$1048576,27,FALSE),)</f>
        <v>0</v>
      </c>
      <c r="W9" s="8">
        <f>IFERROR(VLOOKUP($A9,Data!$1:$1048576,28,FALSE),)</f>
        <v>0</v>
      </c>
      <c r="X9" s="8">
        <f>IFERROR(VLOOKUP($A9,Data!$1:$1048576,29,FALSE),)</f>
        <v>0</v>
      </c>
      <c r="Y9" s="8">
        <f>IFERROR(VLOOKUP($A9,Data!$1:$1048576,30,FALSE),)</f>
        <v>0</v>
      </c>
      <c r="Z9" s="8">
        <f>IFERROR(VLOOKUP($A9,Data!$1:$1048576,31,FALSE),)</f>
        <v>0</v>
      </c>
      <c r="AA9" s="8">
        <f>IFERROR(VLOOKUP($A9,Data!$1:$1048576,32,FALSE),)</f>
        <v>0</v>
      </c>
      <c r="AB9" s="8">
        <f>IFERROR(VLOOKUP($A9,Data!$1:$1048576,33,FALSE),)</f>
        <v>0</v>
      </c>
    </row>
    <row r="10" spans="1:28" hidden="1" x14ac:dyDescent="0.2">
      <c r="A10" s="8">
        <f>Data!A913</f>
        <v>0</v>
      </c>
      <c r="B10" s="9">
        <f>IFERROR(VLOOKUP($A10,Data!$1:$1048576,34,FALSE),)</f>
        <v>0</v>
      </c>
      <c r="C10" s="9">
        <f>IFERROR(VLOOKUP($A10,Data!$1:$1048576,2,FALSE),)</f>
        <v>0</v>
      </c>
      <c r="D10" s="9">
        <f>IFERROR(VLOOKUP($A10,Data!$1:$1048576,3,FALSE),)</f>
        <v>0</v>
      </c>
      <c r="E10" s="9">
        <f>IFERROR(VLOOKUP($A10,Data!$1:$1048576,4,FALSE),)</f>
        <v>0</v>
      </c>
      <c r="F10" s="9">
        <f>IFERROR(VLOOKUP($A10,Data!$1:$1048576,6,FALSE),)</f>
        <v>0</v>
      </c>
      <c r="G10" s="9">
        <f>IFERROR(VLOOKUP($A10,Data!$1:$1048576,7,FALSE),)</f>
        <v>0</v>
      </c>
      <c r="H10" s="8">
        <f>IFERROR(VLOOKUP($A10,Data!$1:$1048576,13,FALSE),)</f>
        <v>0</v>
      </c>
      <c r="I10" s="8">
        <f>IFERROR(VLOOKUP($A10,Data!$1:$1048576,14,FALSE),)</f>
        <v>0</v>
      </c>
      <c r="J10" s="8">
        <f>IFERROR(VLOOKUP($A10,Data!$1:$1048576,15,FALSE),)</f>
        <v>0</v>
      </c>
      <c r="K10" s="8">
        <f>IFERROR(VLOOKUP($A10,Data!$1:$1048576,16,FALSE),)</f>
        <v>0</v>
      </c>
      <c r="L10" s="8">
        <f>IFERROR(VLOOKUP($A10,Data!$1:$1048576,17,FALSE),)</f>
        <v>0</v>
      </c>
      <c r="M10" s="8">
        <f>IFERROR(VLOOKUP($A10,Data!$1:$1048576,18,FALSE),)</f>
        <v>0</v>
      </c>
      <c r="N10" s="8">
        <f>IFERROR(VLOOKUP($A10,Data!$1:$1048576,19,FALSE),)</f>
        <v>0</v>
      </c>
      <c r="O10" s="8">
        <f>IFERROR(VLOOKUP($A10,Data!$1:$1048576,20,FALSE),)</f>
        <v>0</v>
      </c>
      <c r="P10" s="8">
        <f>IFERROR(VLOOKUP($A10,Data!$1:$1048576,21,FALSE),)</f>
        <v>0</v>
      </c>
      <c r="Q10" s="8">
        <f>IFERROR(VLOOKUP($A10,Data!$1:$1048576,22,FALSE),)</f>
        <v>0</v>
      </c>
      <c r="R10" s="8">
        <f>IFERROR(VLOOKUP($A10,Data!$1:$1048576,23,FALSE),)</f>
        <v>0</v>
      </c>
      <c r="S10" s="8">
        <f>IFERROR(VLOOKUP($A10,Data!$1:$1048576,24,FALSE),)</f>
        <v>0</v>
      </c>
      <c r="T10" s="8">
        <f>IFERROR(VLOOKUP($A10,Data!$1:$1048576,25,FALSE),)</f>
        <v>0</v>
      </c>
      <c r="U10" s="8">
        <f>IFERROR(VLOOKUP($A10,Data!$1:$1048576,26,FALSE),)</f>
        <v>0</v>
      </c>
      <c r="V10" s="8">
        <f>IFERROR(VLOOKUP($A10,Data!$1:$1048576,27,FALSE),)</f>
        <v>0</v>
      </c>
      <c r="W10" s="8">
        <f>IFERROR(VLOOKUP($A10,Data!$1:$1048576,28,FALSE),)</f>
        <v>0</v>
      </c>
      <c r="X10" s="8">
        <f>IFERROR(VLOOKUP($A10,Data!$1:$1048576,29,FALSE),)</f>
        <v>0</v>
      </c>
      <c r="Y10" s="8">
        <f>IFERROR(VLOOKUP($A10,Data!$1:$1048576,30,FALSE),)</f>
        <v>0</v>
      </c>
      <c r="Z10" s="8">
        <f>IFERROR(VLOOKUP($A10,Data!$1:$1048576,31,FALSE),)</f>
        <v>0</v>
      </c>
      <c r="AA10" s="8">
        <f>IFERROR(VLOOKUP($A10,Data!$1:$1048576,32,FALSE),)</f>
        <v>0</v>
      </c>
      <c r="AB10" s="8">
        <f>IFERROR(VLOOKUP($A10,Data!$1:$1048576,33,FALSE),)</f>
        <v>0</v>
      </c>
    </row>
    <row r="11" spans="1:28" hidden="1" x14ac:dyDescent="0.2">
      <c r="A11" s="8">
        <f>Data!A914</f>
        <v>0</v>
      </c>
      <c r="B11" s="9">
        <f>IFERROR(VLOOKUP($A11,Data!$1:$1048576,34,FALSE),)</f>
        <v>0</v>
      </c>
      <c r="C11" s="9">
        <f>IFERROR(VLOOKUP($A11,Data!$1:$1048576,2,FALSE),)</f>
        <v>0</v>
      </c>
      <c r="D11" s="9">
        <f>IFERROR(VLOOKUP($A11,Data!$1:$1048576,3,FALSE),)</f>
        <v>0</v>
      </c>
      <c r="E11" s="9">
        <f>IFERROR(VLOOKUP($A11,Data!$1:$1048576,4,FALSE),)</f>
        <v>0</v>
      </c>
      <c r="F11" s="9">
        <f>IFERROR(VLOOKUP($A11,Data!$1:$1048576,6,FALSE),)</f>
        <v>0</v>
      </c>
      <c r="G11" s="9">
        <f>IFERROR(VLOOKUP($A11,Data!$1:$1048576,7,FALSE),)</f>
        <v>0</v>
      </c>
      <c r="H11" s="8">
        <f>IFERROR(VLOOKUP($A11,Data!$1:$1048576,13,FALSE),)</f>
        <v>0</v>
      </c>
      <c r="I11" s="8">
        <f>IFERROR(VLOOKUP($A11,Data!$1:$1048576,14,FALSE),)</f>
        <v>0</v>
      </c>
      <c r="J11" s="8">
        <f>IFERROR(VLOOKUP($A11,Data!$1:$1048576,15,FALSE),)</f>
        <v>0</v>
      </c>
      <c r="K11" s="8">
        <f>IFERROR(VLOOKUP($A11,Data!$1:$1048576,16,FALSE),)</f>
        <v>0</v>
      </c>
      <c r="L11" s="8">
        <f>IFERROR(VLOOKUP($A11,Data!$1:$1048576,17,FALSE),)</f>
        <v>0</v>
      </c>
      <c r="M11" s="8">
        <f>IFERROR(VLOOKUP($A11,Data!$1:$1048576,18,FALSE),)</f>
        <v>0</v>
      </c>
      <c r="N11" s="8">
        <f>IFERROR(VLOOKUP($A11,Data!$1:$1048576,19,FALSE),)</f>
        <v>0</v>
      </c>
      <c r="O11" s="8">
        <f>IFERROR(VLOOKUP($A11,Data!$1:$1048576,20,FALSE),)</f>
        <v>0</v>
      </c>
      <c r="P11" s="8">
        <f>IFERROR(VLOOKUP($A11,Data!$1:$1048576,21,FALSE),)</f>
        <v>0</v>
      </c>
      <c r="Q11" s="8">
        <f>IFERROR(VLOOKUP($A11,Data!$1:$1048576,22,FALSE),)</f>
        <v>0</v>
      </c>
      <c r="R11" s="8">
        <f>IFERROR(VLOOKUP($A11,Data!$1:$1048576,23,FALSE),)</f>
        <v>0</v>
      </c>
      <c r="S11" s="8">
        <f>IFERROR(VLOOKUP($A11,Data!$1:$1048576,24,FALSE),)</f>
        <v>0</v>
      </c>
      <c r="T11" s="8">
        <f>IFERROR(VLOOKUP($A11,Data!$1:$1048576,25,FALSE),)</f>
        <v>0</v>
      </c>
      <c r="U11" s="8">
        <f>IFERROR(VLOOKUP($A11,Data!$1:$1048576,26,FALSE),)</f>
        <v>0</v>
      </c>
      <c r="V11" s="8">
        <f>IFERROR(VLOOKUP($A11,Data!$1:$1048576,27,FALSE),)</f>
        <v>0</v>
      </c>
      <c r="W11" s="8">
        <f>IFERROR(VLOOKUP($A11,Data!$1:$1048576,28,FALSE),)</f>
        <v>0</v>
      </c>
      <c r="X11" s="8">
        <f>IFERROR(VLOOKUP($A11,Data!$1:$1048576,29,FALSE),)</f>
        <v>0</v>
      </c>
      <c r="Y11" s="8">
        <f>IFERROR(VLOOKUP($A11,Data!$1:$1048576,30,FALSE),)</f>
        <v>0</v>
      </c>
      <c r="Z11" s="8">
        <f>IFERROR(VLOOKUP($A11,Data!$1:$1048576,31,FALSE),)</f>
        <v>0</v>
      </c>
      <c r="AA11" s="8">
        <f>IFERROR(VLOOKUP($A11,Data!$1:$1048576,32,FALSE),)</f>
        <v>0</v>
      </c>
      <c r="AB11" s="8">
        <f>IFERROR(VLOOKUP($A11,Data!$1:$1048576,33,FALSE),)</f>
        <v>0</v>
      </c>
    </row>
    <row r="12" spans="1:28" hidden="1" x14ac:dyDescent="0.2">
      <c r="A12" s="8">
        <f>Data!A915</f>
        <v>0</v>
      </c>
      <c r="B12" s="9">
        <f>IFERROR(VLOOKUP($A12,Data!$1:$1048576,34,FALSE),)</f>
        <v>0</v>
      </c>
      <c r="C12" s="9">
        <f>IFERROR(VLOOKUP($A12,Data!$1:$1048576,2,FALSE),)</f>
        <v>0</v>
      </c>
      <c r="D12" s="9">
        <f>IFERROR(VLOOKUP($A12,Data!$1:$1048576,3,FALSE),)</f>
        <v>0</v>
      </c>
      <c r="E12" s="9">
        <f>IFERROR(VLOOKUP($A12,Data!$1:$1048576,4,FALSE),)</f>
        <v>0</v>
      </c>
      <c r="F12" s="9">
        <f>IFERROR(VLOOKUP($A12,Data!$1:$1048576,6,FALSE),)</f>
        <v>0</v>
      </c>
      <c r="G12" s="9">
        <f>IFERROR(VLOOKUP($A12,Data!$1:$1048576,7,FALSE),)</f>
        <v>0</v>
      </c>
      <c r="H12" s="8">
        <f>IFERROR(VLOOKUP($A12,Data!$1:$1048576,13,FALSE),)</f>
        <v>0</v>
      </c>
      <c r="I12" s="8">
        <f>IFERROR(VLOOKUP($A12,Data!$1:$1048576,14,FALSE),)</f>
        <v>0</v>
      </c>
      <c r="J12" s="8">
        <f>IFERROR(VLOOKUP($A12,Data!$1:$1048576,15,FALSE),)</f>
        <v>0</v>
      </c>
      <c r="K12" s="8">
        <f>IFERROR(VLOOKUP($A12,Data!$1:$1048576,16,FALSE),)</f>
        <v>0</v>
      </c>
      <c r="L12" s="8">
        <f>IFERROR(VLOOKUP($A12,Data!$1:$1048576,17,FALSE),)</f>
        <v>0</v>
      </c>
      <c r="M12" s="8">
        <f>IFERROR(VLOOKUP($A12,Data!$1:$1048576,18,FALSE),)</f>
        <v>0</v>
      </c>
      <c r="N12" s="8">
        <f>IFERROR(VLOOKUP($A12,Data!$1:$1048576,19,FALSE),)</f>
        <v>0</v>
      </c>
      <c r="O12" s="8">
        <f>IFERROR(VLOOKUP($A12,Data!$1:$1048576,20,FALSE),)</f>
        <v>0</v>
      </c>
      <c r="P12" s="8">
        <f>IFERROR(VLOOKUP($A12,Data!$1:$1048576,21,FALSE),)</f>
        <v>0</v>
      </c>
      <c r="Q12" s="8">
        <f>IFERROR(VLOOKUP($A12,Data!$1:$1048576,22,FALSE),)</f>
        <v>0</v>
      </c>
      <c r="R12" s="8">
        <f>IFERROR(VLOOKUP($A12,Data!$1:$1048576,23,FALSE),)</f>
        <v>0</v>
      </c>
      <c r="S12" s="8">
        <f>IFERROR(VLOOKUP($A12,Data!$1:$1048576,24,FALSE),)</f>
        <v>0</v>
      </c>
      <c r="T12" s="8">
        <f>IFERROR(VLOOKUP($A12,Data!$1:$1048576,25,FALSE),)</f>
        <v>0</v>
      </c>
      <c r="U12" s="8">
        <f>IFERROR(VLOOKUP($A12,Data!$1:$1048576,26,FALSE),)</f>
        <v>0</v>
      </c>
      <c r="V12" s="8">
        <f>IFERROR(VLOOKUP($A12,Data!$1:$1048576,27,FALSE),)</f>
        <v>0</v>
      </c>
      <c r="W12" s="8">
        <f>IFERROR(VLOOKUP($A12,Data!$1:$1048576,28,FALSE),)</f>
        <v>0</v>
      </c>
      <c r="X12" s="8">
        <f>IFERROR(VLOOKUP($A12,Data!$1:$1048576,29,FALSE),)</f>
        <v>0</v>
      </c>
      <c r="Y12" s="8">
        <f>IFERROR(VLOOKUP($A12,Data!$1:$1048576,30,FALSE),)</f>
        <v>0</v>
      </c>
      <c r="Z12" s="8">
        <f>IFERROR(VLOOKUP($A12,Data!$1:$1048576,31,FALSE),)</f>
        <v>0</v>
      </c>
      <c r="AA12" s="8">
        <f>IFERROR(VLOOKUP($A12,Data!$1:$1048576,32,FALSE),)</f>
        <v>0</v>
      </c>
      <c r="AB12" s="8">
        <f>IFERROR(VLOOKUP($A12,Data!$1:$1048576,33,FALSE),)</f>
        <v>0</v>
      </c>
    </row>
    <row r="13" spans="1:28" hidden="1" x14ac:dyDescent="0.2">
      <c r="A13" s="8">
        <f>Data!A916</f>
        <v>0</v>
      </c>
      <c r="B13" s="9">
        <f>IFERROR(VLOOKUP($A13,Data!$1:$1048576,34,FALSE),)</f>
        <v>0</v>
      </c>
      <c r="C13" s="9">
        <f>IFERROR(VLOOKUP($A13,Data!$1:$1048576,2,FALSE),)</f>
        <v>0</v>
      </c>
      <c r="D13" s="9">
        <f>IFERROR(VLOOKUP($A13,Data!$1:$1048576,3,FALSE),)</f>
        <v>0</v>
      </c>
      <c r="E13" s="9">
        <f>IFERROR(VLOOKUP($A13,Data!$1:$1048576,4,FALSE),)</f>
        <v>0</v>
      </c>
      <c r="F13" s="9">
        <f>IFERROR(VLOOKUP($A13,Data!$1:$1048576,6,FALSE),)</f>
        <v>0</v>
      </c>
      <c r="G13" s="9">
        <f>IFERROR(VLOOKUP($A13,Data!$1:$1048576,7,FALSE),)</f>
        <v>0</v>
      </c>
      <c r="H13" s="8">
        <f>IFERROR(VLOOKUP($A13,Data!$1:$1048576,13,FALSE),)</f>
        <v>0</v>
      </c>
      <c r="I13" s="8">
        <f>IFERROR(VLOOKUP($A13,Data!$1:$1048576,14,FALSE),)</f>
        <v>0</v>
      </c>
      <c r="J13" s="8">
        <f>IFERROR(VLOOKUP($A13,Data!$1:$1048576,15,FALSE),)</f>
        <v>0</v>
      </c>
      <c r="K13" s="8">
        <f>IFERROR(VLOOKUP($A13,Data!$1:$1048576,16,FALSE),)</f>
        <v>0</v>
      </c>
      <c r="L13" s="8">
        <f>IFERROR(VLOOKUP($A13,Data!$1:$1048576,17,FALSE),)</f>
        <v>0</v>
      </c>
      <c r="M13" s="8">
        <f>IFERROR(VLOOKUP($A13,Data!$1:$1048576,18,FALSE),)</f>
        <v>0</v>
      </c>
      <c r="N13" s="8">
        <f>IFERROR(VLOOKUP($A13,Data!$1:$1048576,19,FALSE),)</f>
        <v>0</v>
      </c>
      <c r="O13" s="8">
        <f>IFERROR(VLOOKUP($A13,Data!$1:$1048576,20,FALSE),)</f>
        <v>0</v>
      </c>
      <c r="P13" s="8">
        <f>IFERROR(VLOOKUP($A13,Data!$1:$1048576,21,FALSE),)</f>
        <v>0</v>
      </c>
      <c r="Q13" s="8">
        <f>IFERROR(VLOOKUP($A13,Data!$1:$1048576,22,FALSE),)</f>
        <v>0</v>
      </c>
      <c r="R13" s="8">
        <f>IFERROR(VLOOKUP($A13,Data!$1:$1048576,23,FALSE),)</f>
        <v>0</v>
      </c>
      <c r="S13" s="8">
        <f>IFERROR(VLOOKUP($A13,Data!$1:$1048576,24,FALSE),)</f>
        <v>0</v>
      </c>
      <c r="T13" s="8">
        <f>IFERROR(VLOOKUP($A13,Data!$1:$1048576,25,FALSE),)</f>
        <v>0</v>
      </c>
      <c r="U13" s="8">
        <f>IFERROR(VLOOKUP($A13,Data!$1:$1048576,26,FALSE),)</f>
        <v>0</v>
      </c>
      <c r="V13" s="8">
        <f>IFERROR(VLOOKUP($A13,Data!$1:$1048576,27,FALSE),)</f>
        <v>0</v>
      </c>
      <c r="W13" s="8">
        <f>IFERROR(VLOOKUP($A13,Data!$1:$1048576,28,FALSE),)</f>
        <v>0</v>
      </c>
      <c r="X13" s="8">
        <f>IFERROR(VLOOKUP($A13,Data!$1:$1048576,29,FALSE),)</f>
        <v>0</v>
      </c>
      <c r="Y13" s="8">
        <f>IFERROR(VLOOKUP($A13,Data!$1:$1048576,30,FALSE),)</f>
        <v>0</v>
      </c>
      <c r="Z13" s="8">
        <f>IFERROR(VLOOKUP($A13,Data!$1:$1048576,31,FALSE),)</f>
        <v>0</v>
      </c>
      <c r="AA13" s="8">
        <f>IFERROR(VLOOKUP($A13,Data!$1:$1048576,32,FALSE),)</f>
        <v>0</v>
      </c>
      <c r="AB13" s="8">
        <f>IFERROR(VLOOKUP($A13,Data!$1:$1048576,33,FALSE),)</f>
        <v>0</v>
      </c>
    </row>
    <row r="14" spans="1:28" x14ac:dyDescent="0.2">
      <c r="A14" s="10"/>
    </row>
    <row r="17" spans="21:21" x14ac:dyDescent="0.2">
      <c r="U17" s="1"/>
    </row>
    <row r="18" spans="21:21" x14ac:dyDescent="0.2">
      <c r="U18" s="23"/>
    </row>
    <row r="19" spans="21:21" x14ac:dyDescent="0.2">
      <c r="U19" s="23"/>
    </row>
  </sheetData>
  <pageMargins left="0.7" right="0.7" top="0.75" bottom="0.75" header="0.3" footer="0.3"/>
  <pageSetup scale="79" orientation="landscape" r:id="rId1"/>
  <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6C4B8-2883-4AF0-96F1-92390AFD25CF}">
  <sheetPr>
    <tabColor rgb="FF489EAA"/>
    <pageSetUpPr fitToPage="1"/>
  </sheetPr>
  <dimension ref="A1:AB19"/>
  <sheetViews>
    <sheetView workbookViewId="0">
      <selection activeCell="N1" sqref="N1:N1048576"/>
    </sheetView>
  </sheetViews>
  <sheetFormatPr defaultColWidth="9.14453125" defaultRowHeight="15" x14ac:dyDescent="0.2"/>
  <cols>
    <col min="1" max="5" width="8.47265625" customWidth="1"/>
    <col min="6" max="6" width="11.703125" bestFit="1" customWidth="1"/>
    <col min="7" max="7" width="16.6796875" bestFit="1" customWidth="1"/>
    <col min="8" max="8" width="12.23828125" hidden="1" customWidth="1"/>
    <col min="9" max="9" width="10.22265625" hidden="1" customWidth="1"/>
    <col min="10" max="10" width="9.68359375" hidden="1" customWidth="1"/>
    <col min="11" max="11" width="8.7421875" hidden="1" customWidth="1"/>
    <col min="12" max="12" width="8.875" hidden="1" customWidth="1"/>
    <col min="13" max="13" width="9.4140625" hidden="1" customWidth="1"/>
    <col min="14" max="14" width="9.953125" hidden="1" customWidth="1"/>
    <col min="15" max="15" width="9.953125" bestFit="1" customWidth="1"/>
    <col min="16" max="16" width="8.47265625" bestFit="1" customWidth="1"/>
    <col min="17" max="17" width="9.4140625" bestFit="1" customWidth="1"/>
    <col min="18" max="19" width="9.4140625" hidden="1" customWidth="1"/>
    <col min="20" max="21" width="8.47265625" hidden="1" customWidth="1"/>
    <col min="22" max="25" width="9.4140625" hidden="1" customWidth="1"/>
    <col min="26" max="28" width="10.4921875" hidden="1" customWidth="1"/>
    <col min="29" max="29" width="9.14453125" customWidth="1"/>
  </cols>
  <sheetData>
    <row r="1" spans="1:28" ht="19.5" thickBot="1" x14ac:dyDescent="0.3">
      <c r="A1" s="7" t="str">
        <f>E4</f>
        <v>Keaton</v>
      </c>
      <c r="B1" s="6"/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0.4</v>
      </c>
      <c r="C3" s="12"/>
      <c r="D3" s="14"/>
      <c r="E3" s="12"/>
      <c r="F3" s="12"/>
      <c r="G3" s="12"/>
      <c r="H3" s="11">
        <f>'Rain Totals'!H11</f>
        <v>0</v>
      </c>
      <c r="I3" s="11">
        <f>'Rain Totals'!I11</f>
        <v>0</v>
      </c>
      <c r="J3" s="11">
        <f>'Rain Totals'!J11</f>
        <v>0</v>
      </c>
      <c r="K3" s="11">
        <f>'Rain Totals'!K11</f>
        <v>0.4</v>
      </c>
      <c r="L3" s="11">
        <f>'Rain Totals'!L11</f>
        <v>0</v>
      </c>
      <c r="M3" s="11">
        <f>'Rain Totals'!M11</f>
        <v>0</v>
      </c>
      <c r="N3" s="11">
        <f>'Rain Totals'!N11</f>
        <v>0</v>
      </c>
      <c r="O3" s="11">
        <f>'Rain Totals'!O11</f>
        <v>0</v>
      </c>
      <c r="P3" s="11">
        <f>'Rain Totals'!P11</f>
        <v>0</v>
      </c>
      <c r="Q3" s="11">
        <f>'Rain Totals'!Q11</f>
        <v>0</v>
      </c>
      <c r="R3" s="11">
        <f>'Rain Totals'!R11</f>
        <v>0</v>
      </c>
      <c r="S3" s="11">
        <f>'Rain Totals'!S11</f>
        <v>0</v>
      </c>
      <c r="T3" s="11">
        <f>'Rain Totals'!T11</f>
        <v>0</v>
      </c>
      <c r="U3" s="11">
        <f>'Rain Totals'!U11</f>
        <v>0</v>
      </c>
      <c r="V3" s="11">
        <f>'Rain Totals'!V11</f>
        <v>0</v>
      </c>
      <c r="W3" s="11">
        <f>'Rain Totals'!W11</f>
        <v>0</v>
      </c>
      <c r="X3" s="11">
        <f>'Rain Totals'!X11</f>
        <v>0</v>
      </c>
      <c r="Y3" s="11">
        <f>'Rain Totals'!Y11</f>
        <v>0</v>
      </c>
      <c r="Z3" s="11">
        <f>'Rain Totals'!Z11</f>
        <v>0</v>
      </c>
      <c r="AA3" s="11">
        <f>'Rain Totals'!AA11</f>
        <v>0</v>
      </c>
      <c r="AB3" s="11">
        <f>'Rain Totals'!AB11</f>
        <v>0</v>
      </c>
    </row>
    <row r="4" spans="1:28" x14ac:dyDescent="0.2">
      <c r="A4" s="8" t="str">
        <f>Data!A917</f>
        <v>.ET 91</v>
      </c>
      <c r="B4" s="9">
        <f ca="1">IFERROR(VLOOKUP($A4,Data!$1:$1048576,34,FALSE),)</f>
        <v>18.049999999999997</v>
      </c>
      <c r="C4" s="9" t="str">
        <f>IFERROR(VLOOKUP($A4,Data!$1:$1048576,2,FALSE),)</f>
        <v>Teton</v>
      </c>
      <c r="D4" s="9" t="str">
        <f>IFERROR(VLOOKUP($A4,Data!$1:$1048576,3,FALSE),)</f>
        <v>91</v>
      </c>
      <c r="E4" s="9" t="str">
        <f>IFERROR(VLOOKUP($A4,Data!$1:$1048576,4,FALSE),)</f>
        <v>Keaton</v>
      </c>
      <c r="F4" s="9" t="str">
        <f>IFERROR(VLOOKUP($A4,Data!$1:$1048576,6,FALSE),)</f>
        <v>Canola</v>
      </c>
      <c r="G4" s="9" t="str">
        <f>IFERROR(VLOOKUP($A4,Data!$1:$1048576,7,FALSE),)</f>
        <v>Canola</v>
      </c>
      <c r="H4" s="8">
        <f ca="1">IFERROR(VLOOKUP($A4,Data!$1:$1048576,13,FALSE),)</f>
        <v>0.05</v>
      </c>
      <c r="I4" s="8">
        <f ca="1">IFERROR(VLOOKUP($A4,Data!$1:$1048576,14,FALSE),)</f>
        <v>0.44000000000000006</v>
      </c>
      <c r="J4" s="8">
        <f ca="1">IFERROR(VLOOKUP($A4,Data!$1:$1048576,15,FALSE),)</f>
        <v>0.98</v>
      </c>
      <c r="K4" s="8">
        <f ca="1">IFERROR(VLOOKUP($A4,Data!$1:$1048576,16,FALSE),)</f>
        <v>1.53</v>
      </c>
      <c r="L4" s="8">
        <f ca="1">IFERROR(VLOOKUP($A4,Data!$1:$1048576,17,FALSE),)</f>
        <v>1.6900000000000004</v>
      </c>
      <c r="M4" s="8">
        <f ca="1">IFERROR(VLOOKUP($A4,Data!$1:$1048576,18,FALSE),)</f>
        <v>1.9700000000000015</v>
      </c>
      <c r="N4" s="8">
        <f ca="1">IFERROR(VLOOKUP($A4,Data!$1:$1048576,19,FALSE),)</f>
        <v>2.0999999999999996</v>
      </c>
      <c r="O4" s="8">
        <f ca="1">IFERROR(VLOOKUP($A4,Data!$1:$1048576,20,FALSE),)</f>
        <v>1.9100000000000037</v>
      </c>
      <c r="P4" s="8">
        <f ca="1">IFERROR(VLOOKUP($A4,Data!$1:$1048576,21,FALSE),)</f>
        <v>2.0299999999999994</v>
      </c>
      <c r="Q4" s="8">
        <f ca="1">IFERROR(VLOOKUP($A4,Data!$1:$1048576,22,FALSE),)</f>
        <v>1.75</v>
      </c>
      <c r="R4" s="8">
        <f ca="1">IFERROR(VLOOKUP($A4,Data!$1:$1048576,23,FALSE),)</f>
        <v>1.7099999999999991</v>
      </c>
      <c r="S4" s="8">
        <f ca="1">IFERROR(VLOOKUP($A4,Data!$1:$1048576,24,FALSE),)</f>
        <v>1.3399999999999928</v>
      </c>
      <c r="T4" s="8">
        <f ca="1">IFERROR(VLOOKUP($A4,Data!$1:$1048576,25,FALSE),)</f>
        <v>0.55000000000000071</v>
      </c>
      <c r="U4" s="8">
        <f ca="1">IFERROR(VLOOKUP($A4,Data!$1:$1048576,26,FALSE),)</f>
        <v>0</v>
      </c>
      <c r="V4" s="8">
        <f ca="1">IFERROR(VLOOKUP($A4,Data!$1:$1048576,27,FALSE),)</f>
        <v>0</v>
      </c>
      <c r="W4" s="8">
        <f ca="1">IFERROR(VLOOKUP($A4,Data!$1:$1048576,28,FALSE),)</f>
        <v>0</v>
      </c>
      <c r="X4" s="8">
        <f ca="1">IFERROR(VLOOKUP($A4,Data!$1:$1048576,29,FALSE),)</f>
        <v>0</v>
      </c>
      <c r="Y4" s="8">
        <f ca="1">IFERROR(VLOOKUP($A4,Data!$1:$1048576,30,FALSE),)</f>
        <v>0</v>
      </c>
      <c r="Z4" s="8">
        <f ca="1">IFERROR(VLOOKUP($A4,Data!$1:$1048576,31,FALSE),)</f>
        <v>0</v>
      </c>
      <c r="AA4" s="8">
        <f ca="1">IFERROR(VLOOKUP($A4,Data!$1:$1048576,32,FALSE),)</f>
        <v>0</v>
      </c>
      <c r="AB4" s="8">
        <f ca="1">IFERROR(VLOOKUP($A4,Data!$1:$1048576,33,FALSE),)</f>
        <v>0</v>
      </c>
    </row>
    <row r="5" spans="1:28" x14ac:dyDescent="0.2">
      <c r="A5" s="8" t="str">
        <f>Data!A918</f>
        <v>TR-4</v>
      </c>
      <c r="B5" s="9">
        <f>IFERROR(VLOOKUP($A5,Data!$1:$1048576,34,FALSE),)</f>
        <v>18.48</v>
      </c>
      <c r="C5" s="9" t="str">
        <f>IFERROR(VLOOKUP($A5,Data!$1:$1048576,2,FALSE),)</f>
        <v>Teton</v>
      </c>
      <c r="D5" s="9" t="str">
        <f>IFERROR(VLOOKUP($A5,Data!$1:$1048576,3,FALSE),)</f>
        <v>91</v>
      </c>
      <c r="E5" s="9" t="str">
        <f>IFERROR(VLOOKUP($A5,Data!$1:$1048576,4,FALSE),)</f>
        <v>Keaton</v>
      </c>
      <c r="F5" s="9" t="str">
        <f>IFERROR(VLOOKUP($A5,Data!$1:$1048576,6,FALSE),)</f>
        <v>Canola</v>
      </c>
      <c r="G5" s="9" t="str">
        <f>IFERROR(VLOOKUP($A5,Data!$1:$1048576,7,FALSE),)</f>
        <v>Canola</v>
      </c>
      <c r="H5" s="8" t="str">
        <f>IFERROR(VLOOKUP($A5,Data!$1:$1048576,13,FALSE),)</f>
        <v/>
      </c>
      <c r="I5" s="8">
        <f>IFERROR(VLOOKUP($A5,Data!$1:$1048576,14,FALSE),)</f>
        <v>1.1299999999999999</v>
      </c>
      <c r="J5" s="8">
        <f>IFERROR(VLOOKUP($A5,Data!$1:$1048576,15,FALSE),)</f>
        <v>2.0499999999999998</v>
      </c>
      <c r="K5" s="8">
        <f>IFERROR(VLOOKUP($A5,Data!$1:$1048576,16,FALSE),)</f>
        <v>2.1300000000000003</v>
      </c>
      <c r="L5" s="8">
        <f>IFERROR(VLOOKUP($A5,Data!$1:$1048576,17,FALSE),)</f>
        <v>2.29</v>
      </c>
      <c r="M5" s="8">
        <f>IFERROR(VLOOKUP($A5,Data!$1:$1048576,18,FALSE),)</f>
        <v>2.0099999999999998</v>
      </c>
      <c r="N5" s="8">
        <f>IFERROR(VLOOKUP($A5,Data!$1:$1048576,19,FALSE),)</f>
        <v>2.2799999999999994</v>
      </c>
      <c r="O5" s="8">
        <f>IFERROR(VLOOKUP($A5,Data!$1:$1048576,20,FALSE),)</f>
        <v>2.2100000000000009</v>
      </c>
      <c r="P5" s="8">
        <f>IFERROR(VLOOKUP($A5,Data!$1:$1048576,21,FALSE),)</f>
        <v>1.1400000000000006</v>
      </c>
      <c r="Q5" s="8">
        <f>IFERROR(VLOOKUP($A5,Data!$1:$1048576,22,FALSE),)</f>
        <v>0.60999999999999766</v>
      </c>
      <c r="R5" s="8">
        <f>IFERROR(VLOOKUP($A5,Data!$1:$1048576,23,FALSE),)</f>
        <v>0.42000000000000171</v>
      </c>
      <c r="S5" s="8">
        <f>IFERROR(VLOOKUP($A5,Data!$1:$1048576,24,FALSE),)</f>
        <v>0</v>
      </c>
      <c r="T5" s="8">
        <f>IFERROR(VLOOKUP($A5,Data!$1:$1048576,25,FALSE),)</f>
        <v>0.71000000000000085</v>
      </c>
      <c r="U5" s="8">
        <f>IFERROR(VLOOKUP($A5,Data!$1:$1048576,26,FALSE),)</f>
        <v>2.9999999999997584E-2</v>
      </c>
      <c r="V5" s="8">
        <f>IFERROR(VLOOKUP($A5,Data!$1:$1048576,27,FALSE),)</f>
        <v>0</v>
      </c>
      <c r="W5" s="8">
        <f>IFERROR(VLOOKUP($A5,Data!$1:$1048576,28,FALSE),)</f>
        <v>0</v>
      </c>
      <c r="X5" s="8">
        <f>IFERROR(VLOOKUP($A5,Data!$1:$1048576,29,FALSE),)</f>
        <v>1.0800000000000018</v>
      </c>
      <c r="Y5" s="8">
        <f>IFERROR(VLOOKUP($A5,Data!$1:$1048576,30,FALSE),)</f>
        <v>0</v>
      </c>
      <c r="Z5" s="8">
        <f>IFERROR(VLOOKUP($A5,Data!$1:$1048576,31,FALSE),)</f>
        <v>0</v>
      </c>
      <c r="AA5" s="8">
        <f>IFERROR(VLOOKUP($A5,Data!$1:$1048576,32,FALSE),)</f>
        <v>0</v>
      </c>
      <c r="AB5" s="8">
        <f>IFERROR(VLOOKUP($A5,Data!$1:$1048576,33,FALSE),)</f>
        <v>0</v>
      </c>
    </row>
    <row r="6" spans="1:28" x14ac:dyDescent="0.2">
      <c r="A6" s="8" t="str">
        <f>Data!A919</f>
        <v>TR-5</v>
      </c>
      <c r="B6" s="9">
        <f>IFERROR(VLOOKUP($A6,Data!$1:$1048576,34,FALSE),)</f>
        <v>15.54</v>
      </c>
      <c r="C6" s="9" t="str">
        <f>IFERROR(VLOOKUP($A6,Data!$1:$1048576,2,FALSE),)</f>
        <v>Teton</v>
      </c>
      <c r="D6" s="9" t="str">
        <f>IFERROR(VLOOKUP($A6,Data!$1:$1048576,3,FALSE),)</f>
        <v>91</v>
      </c>
      <c r="E6" s="9" t="str">
        <f>IFERROR(VLOOKUP($A6,Data!$1:$1048576,4,FALSE),)</f>
        <v>Keaton</v>
      </c>
      <c r="F6" s="9" t="str">
        <f>IFERROR(VLOOKUP($A6,Data!$1:$1048576,6,FALSE),)</f>
        <v>Canola</v>
      </c>
      <c r="G6" s="9" t="str">
        <f>IFERROR(VLOOKUP($A6,Data!$1:$1048576,7,FALSE),)</f>
        <v>Canola</v>
      </c>
      <c r="H6" s="8" t="str">
        <f>IFERROR(VLOOKUP($A6,Data!$1:$1048576,13,FALSE),)</f>
        <v/>
      </c>
      <c r="I6" s="8">
        <f>IFERROR(VLOOKUP($A6,Data!$1:$1048576,14,FALSE),)</f>
        <v>1.03</v>
      </c>
      <c r="J6" s="8">
        <f>IFERROR(VLOOKUP($A6,Data!$1:$1048576,15,FALSE),)</f>
        <v>1.77</v>
      </c>
      <c r="K6" s="8">
        <f>IFERROR(VLOOKUP($A6,Data!$1:$1048576,16,FALSE),)</f>
        <v>1.8299999999999996</v>
      </c>
      <c r="L6" s="8">
        <f>IFERROR(VLOOKUP($A6,Data!$1:$1048576,17,FALSE),)</f>
        <v>1.96</v>
      </c>
      <c r="M6" s="8">
        <f>IFERROR(VLOOKUP($A6,Data!$1:$1048576,18,FALSE),)</f>
        <v>1.7299999999999995</v>
      </c>
      <c r="N6" s="8">
        <f>IFERROR(VLOOKUP($A6,Data!$1:$1048576,19,FALSE),)</f>
        <v>1.8100000000000005</v>
      </c>
      <c r="O6" s="8">
        <f>IFERROR(VLOOKUP($A6,Data!$1:$1048576,20,FALSE),)</f>
        <v>1.6600000000000001</v>
      </c>
      <c r="P6" s="8">
        <f>IFERROR(VLOOKUP($A6,Data!$1:$1048576,21,FALSE),)</f>
        <v>1.1099999999999994</v>
      </c>
      <c r="Q6" s="8">
        <f>IFERROR(VLOOKUP($A6,Data!$1:$1048576,22,FALSE),)</f>
        <v>0.52000000000000135</v>
      </c>
      <c r="R6" s="8">
        <f>IFERROR(VLOOKUP($A6,Data!$1:$1048576,23,FALSE),)</f>
        <v>0.34999999999999964</v>
      </c>
      <c r="S6" s="8">
        <f>IFERROR(VLOOKUP($A6,Data!$1:$1048576,24,FALSE),)</f>
        <v>0</v>
      </c>
      <c r="T6" s="8">
        <f>IFERROR(VLOOKUP($A6,Data!$1:$1048576,25,FALSE),)</f>
        <v>0.85999999999999943</v>
      </c>
      <c r="U6" s="8">
        <f>IFERROR(VLOOKUP($A6,Data!$1:$1048576,26,FALSE),)</f>
        <v>1.9999999999999574E-2</v>
      </c>
      <c r="V6" s="8">
        <f>IFERROR(VLOOKUP($A6,Data!$1:$1048576,27,FALSE),)</f>
        <v>0</v>
      </c>
      <c r="W6" s="8">
        <f>IFERROR(VLOOKUP($A6,Data!$1:$1048576,28,FALSE),)</f>
        <v>0</v>
      </c>
      <c r="X6" s="8">
        <f>IFERROR(VLOOKUP($A6,Data!$1:$1048576,29,FALSE),)</f>
        <v>0.58999999999999986</v>
      </c>
      <c r="Y6" s="8">
        <f>IFERROR(VLOOKUP($A6,Data!$1:$1048576,30,FALSE),)</f>
        <v>0</v>
      </c>
      <c r="Z6" s="8">
        <f>IFERROR(VLOOKUP($A6,Data!$1:$1048576,31,FALSE),)</f>
        <v>0</v>
      </c>
      <c r="AA6" s="8">
        <f>IFERROR(VLOOKUP($A6,Data!$1:$1048576,32,FALSE),)</f>
        <v>0</v>
      </c>
      <c r="AB6" s="8">
        <f>IFERROR(VLOOKUP($A6,Data!$1:$1048576,33,FALSE),)</f>
        <v>0</v>
      </c>
    </row>
    <row r="7" spans="1:28" x14ac:dyDescent="0.2">
      <c r="A7" s="8" t="str">
        <f>Data!A920</f>
        <v>tr-17</v>
      </c>
      <c r="B7" s="9">
        <f>IFERROR(VLOOKUP($A7,Data!$1:$1048576,34,FALSE),)</f>
        <v>17.73</v>
      </c>
      <c r="C7" s="9" t="str">
        <f>IFERROR(VLOOKUP($A7,Data!$1:$1048576,2,FALSE),)</f>
        <v>Teton</v>
      </c>
      <c r="D7" s="9" t="str">
        <f>IFERROR(VLOOKUP($A7,Data!$1:$1048576,3,FALSE),)</f>
        <v>91</v>
      </c>
      <c r="E7" s="9" t="str">
        <f>IFERROR(VLOOKUP($A7,Data!$1:$1048576,4,FALSE),)</f>
        <v>Keaton</v>
      </c>
      <c r="F7" s="9" t="str">
        <f>IFERROR(VLOOKUP($A7,Data!$1:$1048576,6,FALSE),)</f>
        <v>Canola</v>
      </c>
      <c r="G7" s="9" t="str">
        <f>IFERROR(VLOOKUP($A7,Data!$1:$1048576,7,FALSE),)</f>
        <v>Canola/WHEAT</v>
      </c>
      <c r="H7" s="8" t="str">
        <f>IFERROR(VLOOKUP($A7,Data!$1:$1048576,13,FALSE),)</f>
        <v/>
      </c>
      <c r="I7" s="8">
        <f>IFERROR(VLOOKUP($A7,Data!$1:$1048576,14,FALSE),)</f>
        <v>1.29</v>
      </c>
      <c r="J7" s="8">
        <f>IFERROR(VLOOKUP($A7,Data!$1:$1048576,15,FALSE),)</f>
        <v>1.88</v>
      </c>
      <c r="K7" s="8">
        <f>IFERROR(VLOOKUP($A7,Data!$1:$1048576,16,FALSE),)</f>
        <v>3</v>
      </c>
      <c r="L7" s="8">
        <f>IFERROR(VLOOKUP($A7,Data!$1:$1048576,17,FALSE),)</f>
        <v>2.0400000000000009</v>
      </c>
      <c r="M7" s="8">
        <f>IFERROR(VLOOKUP($A7,Data!$1:$1048576,18,FALSE),)</f>
        <v>1.9099999999999984</v>
      </c>
      <c r="N7" s="8">
        <f>IFERROR(VLOOKUP($A7,Data!$1:$1048576,19,FALSE),)</f>
        <v>1.8800000000000008</v>
      </c>
      <c r="O7" s="8">
        <f>IFERROR(VLOOKUP($A7,Data!$1:$1048576,20,FALSE),)</f>
        <v>1.8000000000000007</v>
      </c>
      <c r="P7" s="8">
        <f>IFERROR(VLOOKUP($A7,Data!$1:$1048576,21,FALSE),)</f>
        <v>1.0999999999999996</v>
      </c>
      <c r="Q7" s="8">
        <f>IFERROR(VLOOKUP($A7,Data!$1:$1048576,22,FALSE),)</f>
        <v>1.1100000000000012</v>
      </c>
      <c r="R7" s="8">
        <f>IFERROR(VLOOKUP($A7,Data!$1:$1048576,23,FALSE),)</f>
        <v>0.22999999999999687</v>
      </c>
      <c r="S7" s="8">
        <f>IFERROR(VLOOKUP($A7,Data!$1:$1048576,24,FALSE),)</f>
        <v>0</v>
      </c>
      <c r="T7" s="8">
        <f>IFERROR(VLOOKUP($A7,Data!$1:$1048576,25,FALSE),)</f>
        <v>0.33000000000000185</v>
      </c>
      <c r="U7" s="8">
        <f>IFERROR(VLOOKUP($A7,Data!$1:$1048576,26,FALSE),)</f>
        <v>0</v>
      </c>
      <c r="V7" s="8">
        <f>IFERROR(VLOOKUP($A7,Data!$1:$1048576,27,FALSE),)</f>
        <v>0</v>
      </c>
      <c r="W7" s="8">
        <f>IFERROR(VLOOKUP($A7,Data!$1:$1048576,28,FALSE),)</f>
        <v>0.39999999999999858</v>
      </c>
      <c r="X7" s="8">
        <f>IFERROR(VLOOKUP($A7,Data!$1:$1048576,29,FALSE),)</f>
        <v>0.76000000000000156</v>
      </c>
      <c r="Y7" s="8">
        <f>IFERROR(VLOOKUP($A7,Data!$1:$1048576,30,FALSE),)</f>
        <v>0</v>
      </c>
      <c r="Z7" s="8">
        <f>IFERROR(VLOOKUP($A7,Data!$1:$1048576,31,FALSE),)</f>
        <v>0</v>
      </c>
      <c r="AA7" s="8">
        <f>IFERROR(VLOOKUP($A7,Data!$1:$1048576,32,FALSE),)</f>
        <v>0</v>
      </c>
      <c r="AB7" s="8">
        <f>IFERROR(VLOOKUP($A7,Data!$1:$1048576,33,FALSE),)</f>
        <v>0</v>
      </c>
    </row>
    <row r="8" spans="1:28" x14ac:dyDescent="0.2">
      <c r="A8" s="8" t="str">
        <f>Data!A921</f>
        <v>tr-19</v>
      </c>
      <c r="B8" s="9">
        <f>IFERROR(VLOOKUP($A8,Data!$1:$1048576,34,FALSE),)</f>
        <v>15.58</v>
      </c>
      <c r="C8" s="9" t="str">
        <f>IFERROR(VLOOKUP($A8,Data!$1:$1048576,2,FALSE),)</f>
        <v>Teton</v>
      </c>
      <c r="D8" s="9" t="str">
        <f>IFERROR(VLOOKUP($A8,Data!$1:$1048576,3,FALSE),)</f>
        <v>91</v>
      </c>
      <c r="E8" s="9" t="str">
        <f>IFERROR(VLOOKUP($A8,Data!$1:$1048576,4,FALSE),)</f>
        <v>Keaton</v>
      </c>
      <c r="F8" s="9" t="str">
        <f>IFERROR(VLOOKUP($A8,Data!$1:$1048576,6,FALSE),)</f>
        <v>Canola</v>
      </c>
      <c r="G8" s="9" t="str">
        <f>IFERROR(VLOOKUP($A8,Data!$1:$1048576,7,FALSE),)</f>
        <v>Canola/WHEAT</v>
      </c>
      <c r="H8" s="8" t="str">
        <f>IFERROR(VLOOKUP($A8,Data!$1:$1048576,13,FALSE),)</f>
        <v/>
      </c>
      <c r="I8" s="8">
        <f>IFERROR(VLOOKUP($A8,Data!$1:$1048576,14,FALSE),)</f>
        <v>1.01</v>
      </c>
      <c r="J8" s="8">
        <f>IFERROR(VLOOKUP($A8,Data!$1:$1048576,15,FALSE),)</f>
        <v>1.53</v>
      </c>
      <c r="K8" s="8">
        <f>IFERROR(VLOOKUP($A8,Data!$1:$1048576,16,FALSE),)</f>
        <v>2.1399999999999997</v>
      </c>
      <c r="L8" s="8">
        <f>IFERROR(VLOOKUP($A8,Data!$1:$1048576,17,FALSE),)</f>
        <v>1.67</v>
      </c>
      <c r="M8" s="8">
        <f>IFERROR(VLOOKUP($A8,Data!$1:$1048576,18,FALSE),)</f>
        <v>1.7800000000000011</v>
      </c>
      <c r="N8" s="8">
        <f>IFERROR(VLOOKUP($A8,Data!$1:$1048576,19,FALSE),)</f>
        <v>1.629999999999999</v>
      </c>
      <c r="O8" s="8">
        <f>IFERROR(VLOOKUP($A8,Data!$1:$1048576,20,FALSE),)</f>
        <v>1.7000000000000011</v>
      </c>
      <c r="P8" s="8">
        <f>IFERROR(VLOOKUP($A8,Data!$1:$1048576,21,FALSE),)</f>
        <v>0.70999999999999908</v>
      </c>
      <c r="Q8" s="8">
        <f>IFERROR(VLOOKUP($A8,Data!$1:$1048576,22,FALSE),)</f>
        <v>1.3699999999999992</v>
      </c>
      <c r="R8" s="8">
        <f>IFERROR(VLOOKUP($A8,Data!$1:$1048576,23,FALSE),)</f>
        <v>0.13000000000000078</v>
      </c>
      <c r="S8" s="8">
        <f>IFERROR(VLOOKUP($A8,Data!$1:$1048576,24,FALSE),)</f>
        <v>0</v>
      </c>
      <c r="T8" s="8">
        <f>IFERROR(VLOOKUP($A8,Data!$1:$1048576,25,FALSE),)</f>
        <v>0.59999999999999964</v>
      </c>
      <c r="U8" s="8">
        <f>IFERROR(VLOOKUP($A8,Data!$1:$1048576,26,FALSE),)</f>
        <v>0</v>
      </c>
      <c r="V8" s="8">
        <f>IFERROR(VLOOKUP($A8,Data!$1:$1048576,27,FALSE),)</f>
        <v>0</v>
      </c>
      <c r="W8" s="8">
        <f>IFERROR(VLOOKUP($A8,Data!$1:$1048576,28,FALSE),)</f>
        <v>0.45000000000000107</v>
      </c>
      <c r="X8" s="8">
        <f>IFERROR(VLOOKUP($A8,Data!$1:$1048576,29,FALSE),)</f>
        <v>0.85999999999999943</v>
      </c>
      <c r="Y8" s="8">
        <f>IFERROR(VLOOKUP($A8,Data!$1:$1048576,30,FALSE),)</f>
        <v>0</v>
      </c>
      <c r="Z8" s="8">
        <f>IFERROR(VLOOKUP($A8,Data!$1:$1048576,31,FALSE),)</f>
        <v>0</v>
      </c>
      <c r="AA8" s="8">
        <f>IFERROR(VLOOKUP($A8,Data!$1:$1048576,32,FALSE),)</f>
        <v>0</v>
      </c>
      <c r="AB8" s="8">
        <f>IFERROR(VLOOKUP($A8,Data!$1:$1048576,33,FALSE),)</f>
        <v>0</v>
      </c>
    </row>
    <row r="9" spans="1:28" x14ac:dyDescent="0.2">
      <c r="A9" s="8" t="str">
        <f>Data!A922</f>
        <v>TR-5B</v>
      </c>
      <c r="B9" s="9">
        <f>IFERROR(VLOOKUP($A9,Data!$1:$1048576,34,FALSE),)</f>
        <v>21.52</v>
      </c>
      <c r="C9" s="9" t="str">
        <f>IFERROR(VLOOKUP($A9,Data!$1:$1048576,2,FALSE),)</f>
        <v>Teton</v>
      </c>
      <c r="D9" s="9" t="str">
        <f>IFERROR(VLOOKUP($A9,Data!$1:$1048576,3,FALSE),)</f>
        <v>91</v>
      </c>
      <c r="E9" s="9" t="str">
        <f>IFERROR(VLOOKUP($A9,Data!$1:$1048576,4,FALSE),)</f>
        <v>Keaton</v>
      </c>
      <c r="F9" s="9" t="str">
        <f>IFERROR(VLOOKUP($A9,Data!$1:$1048576,6,FALSE),)</f>
        <v>Canola</v>
      </c>
      <c r="G9" s="9" t="str">
        <f>IFERROR(VLOOKUP($A9,Data!$1:$1048576,7,FALSE),)</f>
        <v>Canola</v>
      </c>
      <c r="H9" s="8" t="str">
        <f>IFERROR(VLOOKUP($A9,Data!$1:$1048576,13,FALSE),)</f>
        <v/>
      </c>
      <c r="I9" s="8">
        <f>IFERROR(VLOOKUP($A9,Data!$1:$1048576,14,FALSE),)</f>
        <v>1.75</v>
      </c>
      <c r="J9" s="8">
        <f>IFERROR(VLOOKUP($A9,Data!$1:$1048576,15,FALSE),)</f>
        <v>2.38</v>
      </c>
      <c r="K9" s="8">
        <f>IFERROR(VLOOKUP($A9,Data!$1:$1048576,16,FALSE),)</f>
        <v>2.8200000000000003</v>
      </c>
      <c r="L9" s="8">
        <f>IFERROR(VLOOKUP($A9,Data!$1:$1048576,17,FALSE),)</f>
        <v>2.2400000000000002</v>
      </c>
      <c r="M9" s="8">
        <f>IFERROR(VLOOKUP($A9,Data!$1:$1048576,18,FALSE),)</f>
        <v>2.08</v>
      </c>
      <c r="N9" s="8">
        <f>IFERROR(VLOOKUP($A9,Data!$1:$1048576,19,FALSE),)</f>
        <v>2.4000000000000004</v>
      </c>
      <c r="O9" s="8">
        <f>IFERROR(VLOOKUP($A9,Data!$1:$1048576,20,FALSE),)</f>
        <v>2.1899999999999977</v>
      </c>
      <c r="P9" s="8">
        <f>IFERROR(VLOOKUP($A9,Data!$1:$1048576,21,FALSE),)</f>
        <v>1.0899999999999999</v>
      </c>
      <c r="Q9" s="8">
        <f>IFERROR(VLOOKUP($A9,Data!$1:$1048576,22,FALSE),)</f>
        <v>0.78000000000000114</v>
      </c>
      <c r="R9" s="8">
        <f>IFERROR(VLOOKUP($A9,Data!$1:$1048576,23,FALSE),)</f>
        <v>0.55000000000000071</v>
      </c>
      <c r="S9" s="8">
        <f>IFERROR(VLOOKUP($A9,Data!$1:$1048576,24,FALSE),)</f>
        <v>0</v>
      </c>
      <c r="T9" s="8">
        <f>IFERROR(VLOOKUP($A9,Data!$1:$1048576,25,FALSE),)</f>
        <v>1.1999999999999993</v>
      </c>
      <c r="U9" s="8">
        <f>IFERROR(VLOOKUP($A9,Data!$1:$1048576,26,FALSE),)</f>
        <v>0</v>
      </c>
      <c r="V9" s="8">
        <f>IFERROR(VLOOKUP($A9,Data!$1:$1048576,27,FALSE),)</f>
        <v>0</v>
      </c>
      <c r="W9" s="8">
        <f>IFERROR(VLOOKUP($A9,Data!$1:$1048576,28,FALSE),)</f>
        <v>0</v>
      </c>
      <c r="X9" s="8">
        <f>IFERROR(VLOOKUP($A9,Data!$1:$1048576,29,FALSE),)</f>
        <v>1.6600000000000001</v>
      </c>
      <c r="Y9" s="8">
        <f>IFERROR(VLOOKUP($A9,Data!$1:$1048576,30,FALSE),)</f>
        <v>0</v>
      </c>
      <c r="Z9" s="8">
        <f>IFERROR(VLOOKUP($A9,Data!$1:$1048576,31,FALSE),)</f>
        <v>0</v>
      </c>
      <c r="AA9" s="8">
        <f>IFERROR(VLOOKUP($A9,Data!$1:$1048576,32,FALSE),)</f>
        <v>0</v>
      </c>
      <c r="AB9" s="8">
        <f>IFERROR(VLOOKUP($A9,Data!$1:$1048576,33,FALSE),)</f>
        <v>0</v>
      </c>
    </row>
    <row r="10" spans="1:28" hidden="1" x14ac:dyDescent="0.2">
      <c r="A10" s="8">
        <f>Data!A923</f>
        <v>0</v>
      </c>
      <c r="B10" s="9">
        <f>IFERROR(VLOOKUP($A10,Data!$1:$1048576,34,FALSE),)</f>
        <v>0</v>
      </c>
      <c r="C10" s="9">
        <f>IFERROR(VLOOKUP($A10,Data!$1:$1048576,2,FALSE),)</f>
        <v>0</v>
      </c>
      <c r="D10" s="9">
        <f>IFERROR(VLOOKUP($A10,Data!$1:$1048576,3,FALSE),)</f>
        <v>0</v>
      </c>
      <c r="E10" s="9">
        <f>IFERROR(VLOOKUP($A10,Data!$1:$1048576,4,FALSE),)</f>
        <v>0</v>
      </c>
      <c r="F10" s="9">
        <f>IFERROR(VLOOKUP($A10,Data!$1:$1048576,6,FALSE),)</f>
        <v>0</v>
      </c>
      <c r="G10" s="9">
        <f>IFERROR(VLOOKUP($A10,Data!$1:$1048576,7,FALSE),)</f>
        <v>0</v>
      </c>
      <c r="H10" s="8">
        <f>IFERROR(VLOOKUP($A10,Data!$1:$1048576,13,FALSE),)</f>
        <v>0</v>
      </c>
      <c r="I10" s="8">
        <f>IFERROR(VLOOKUP($A10,Data!$1:$1048576,14,FALSE),)</f>
        <v>0</v>
      </c>
      <c r="J10" s="8">
        <f>IFERROR(VLOOKUP($A10,Data!$1:$1048576,15,FALSE),)</f>
        <v>0</v>
      </c>
      <c r="K10" s="8">
        <f>IFERROR(VLOOKUP($A10,Data!$1:$1048576,16,FALSE),)</f>
        <v>0</v>
      </c>
      <c r="L10" s="8">
        <f>IFERROR(VLOOKUP($A10,Data!$1:$1048576,17,FALSE),)</f>
        <v>0</v>
      </c>
      <c r="M10" s="8">
        <f>IFERROR(VLOOKUP($A10,Data!$1:$1048576,18,FALSE),)</f>
        <v>0</v>
      </c>
      <c r="N10" s="8">
        <f>IFERROR(VLOOKUP($A10,Data!$1:$1048576,19,FALSE),)</f>
        <v>0</v>
      </c>
      <c r="O10" s="8">
        <f>IFERROR(VLOOKUP($A10,Data!$1:$1048576,20,FALSE),)</f>
        <v>0</v>
      </c>
      <c r="P10" s="8">
        <f>IFERROR(VLOOKUP($A10,Data!$1:$1048576,21,FALSE),)</f>
        <v>0</v>
      </c>
      <c r="Q10" s="8">
        <f>IFERROR(VLOOKUP($A10,Data!$1:$1048576,22,FALSE),)</f>
        <v>0</v>
      </c>
      <c r="R10" s="8">
        <f>IFERROR(VLOOKUP($A10,Data!$1:$1048576,23,FALSE),)</f>
        <v>0</v>
      </c>
      <c r="S10" s="8">
        <f>IFERROR(VLOOKUP($A10,Data!$1:$1048576,24,FALSE),)</f>
        <v>0</v>
      </c>
      <c r="T10" s="8">
        <f>IFERROR(VLOOKUP($A10,Data!$1:$1048576,25,FALSE),)</f>
        <v>0</v>
      </c>
      <c r="U10" s="8">
        <f>IFERROR(VLOOKUP($A10,Data!$1:$1048576,26,FALSE),)</f>
        <v>0</v>
      </c>
      <c r="V10" s="8">
        <f>IFERROR(VLOOKUP($A10,Data!$1:$1048576,27,FALSE),)</f>
        <v>0</v>
      </c>
      <c r="W10" s="8">
        <f>IFERROR(VLOOKUP($A10,Data!$1:$1048576,28,FALSE),)</f>
        <v>0</v>
      </c>
      <c r="X10" s="8">
        <f>IFERROR(VLOOKUP($A10,Data!$1:$1048576,29,FALSE),)</f>
        <v>0</v>
      </c>
      <c r="Y10" s="8">
        <f>IFERROR(VLOOKUP($A10,Data!$1:$1048576,30,FALSE),)</f>
        <v>0</v>
      </c>
      <c r="Z10" s="8">
        <f>IFERROR(VLOOKUP($A10,Data!$1:$1048576,31,FALSE),)</f>
        <v>0</v>
      </c>
      <c r="AA10" s="8">
        <f>IFERROR(VLOOKUP($A10,Data!$1:$1048576,32,FALSE),)</f>
        <v>0</v>
      </c>
      <c r="AB10" s="8">
        <f>IFERROR(VLOOKUP($A10,Data!$1:$1048576,33,FALSE),)</f>
        <v>0</v>
      </c>
    </row>
    <row r="11" spans="1:28" hidden="1" x14ac:dyDescent="0.2">
      <c r="A11" s="8">
        <f>Data!A924</f>
        <v>0</v>
      </c>
      <c r="B11" s="9">
        <f>IFERROR(VLOOKUP($A11,Data!$1:$1048576,34,FALSE),)</f>
        <v>0</v>
      </c>
      <c r="C11" s="9">
        <f>IFERROR(VLOOKUP($A11,Data!$1:$1048576,2,FALSE),)</f>
        <v>0</v>
      </c>
      <c r="D11" s="9">
        <f>IFERROR(VLOOKUP($A11,Data!$1:$1048576,3,FALSE),)</f>
        <v>0</v>
      </c>
      <c r="E11" s="9">
        <f>IFERROR(VLOOKUP($A11,Data!$1:$1048576,4,FALSE),)</f>
        <v>0</v>
      </c>
      <c r="F11" s="9">
        <f>IFERROR(VLOOKUP($A11,Data!$1:$1048576,6,FALSE),)</f>
        <v>0</v>
      </c>
      <c r="G11" s="9">
        <f>IFERROR(VLOOKUP($A11,Data!$1:$1048576,7,FALSE),)</f>
        <v>0</v>
      </c>
      <c r="H11" s="8">
        <f>IFERROR(VLOOKUP($A11,Data!$1:$1048576,13,FALSE),)</f>
        <v>0</v>
      </c>
      <c r="I11" s="8">
        <f>IFERROR(VLOOKUP($A11,Data!$1:$1048576,14,FALSE),)</f>
        <v>0</v>
      </c>
      <c r="J11" s="8">
        <f>IFERROR(VLOOKUP($A11,Data!$1:$1048576,15,FALSE),)</f>
        <v>0</v>
      </c>
      <c r="K11" s="8">
        <f>IFERROR(VLOOKUP($A11,Data!$1:$1048576,16,FALSE),)</f>
        <v>0</v>
      </c>
      <c r="L11" s="8">
        <f>IFERROR(VLOOKUP($A11,Data!$1:$1048576,17,FALSE),)</f>
        <v>0</v>
      </c>
      <c r="M11" s="8">
        <f>IFERROR(VLOOKUP($A11,Data!$1:$1048576,18,FALSE),)</f>
        <v>0</v>
      </c>
      <c r="N11" s="8">
        <f>IFERROR(VLOOKUP($A11,Data!$1:$1048576,19,FALSE),)</f>
        <v>0</v>
      </c>
      <c r="O11" s="8">
        <f>IFERROR(VLOOKUP($A11,Data!$1:$1048576,20,FALSE),)</f>
        <v>0</v>
      </c>
      <c r="P11" s="8">
        <f>IFERROR(VLOOKUP($A11,Data!$1:$1048576,21,FALSE),)</f>
        <v>0</v>
      </c>
      <c r="Q11" s="8">
        <f>IFERROR(VLOOKUP($A11,Data!$1:$1048576,22,FALSE),)</f>
        <v>0</v>
      </c>
      <c r="R11" s="8">
        <f>IFERROR(VLOOKUP($A11,Data!$1:$1048576,23,FALSE),)</f>
        <v>0</v>
      </c>
      <c r="S11" s="8">
        <f>IFERROR(VLOOKUP($A11,Data!$1:$1048576,24,FALSE),)</f>
        <v>0</v>
      </c>
      <c r="T11" s="8">
        <f>IFERROR(VLOOKUP($A11,Data!$1:$1048576,25,FALSE),)</f>
        <v>0</v>
      </c>
      <c r="U11" s="8">
        <f>IFERROR(VLOOKUP($A11,Data!$1:$1048576,26,FALSE),)</f>
        <v>0</v>
      </c>
      <c r="V11" s="8">
        <f>IFERROR(VLOOKUP($A11,Data!$1:$1048576,27,FALSE),)</f>
        <v>0</v>
      </c>
      <c r="W11" s="8">
        <f>IFERROR(VLOOKUP($A11,Data!$1:$1048576,28,FALSE),)</f>
        <v>0</v>
      </c>
      <c r="X11" s="8">
        <f>IFERROR(VLOOKUP($A11,Data!$1:$1048576,29,FALSE),)</f>
        <v>0</v>
      </c>
      <c r="Y11" s="8">
        <f>IFERROR(VLOOKUP($A11,Data!$1:$1048576,30,FALSE),)</f>
        <v>0</v>
      </c>
      <c r="Z11" s="8">
        <f>IFERROR(VLOOKUP($A11,Data!$1:$1048576,31,FALSE),)</f>
        <v>0</v>
      </c>
      <c r="AA11" s="8">
        <f>IFERROR(VLOOKUP($A11,Data!$1:$1048576,32,FALSE),)</f>
        <v>0</v>
      </c>
      <c r="AB11" s="8">
        <f>IFERROR(VLOOKUP($A11,Data!$1:$1048576,33,FALSE),)</f>
        <v>0</v>
      </c>
    </row>
    <row r="12" spans="1:28" hidden="1" x14ac:dyDescent="0.2">
      <c r="A12" s="8">
        <f>Data!A925</f>
        <v>0</v>
      </c>
      <c r="B12" s="9">
        <f>IFERROR(VLOOKUP($A12,Data!$1:$1048576,34,FALSE),)</f>
        <v>0</v>
      </c>
      <c r="C12" s="9">
        <f>IFERROR(VLOOKUP($A12,Data!$1:$1048576,2,FALSE),)</f>
        <v>0</v>
      </c>
      <c r="D12" s="9">
        <f>IFERROR(VLOOKUP($A12,Data!$1:$1048576,3,FALSE),)</f>
        <v>0</v>
      </c>
      <c r="E12" s="9">
        <f>IFERROR(VLOOKUP($A12,Data!$1:$1048576,4,FALSE),)</f>
        <v>0</v>
      </c>
      <c r="F12" s="9">
        <f>IFERROR(VLOOKUP($A12,Data!$1:$1048576,6,FALSE),)</f>
        <v>0</v>
      </c>
      <c r="G12" s="9">
        <f>IFERROR(VLOOKUP($A12,Data!$1:$1048576,7,FALSE),)</f>
        <v>0</v>
      </c>
      <c r="H12" s="8">
        <f>IFERROR(VLOOKUP($A12,Data!$1:$1048576,13,FALSE),)</f>
        <v>0</v>
      </c>
      <c r="I12" s="8">
        <f>IFERROR(VLOOKUP($A12,Data!$1:$1048576,14,FALSE),)</f>
        <v>0</v>
      </c>
      <c r="J12" s="8">
        <f>IFERROR(VLOOKUP($A12,Data!$1:$1048576,15,FALSE),)</f>
        <v>0</v>
      </c>
      <c r="K12" s="8">
        <f>IFERROR(VLOOKUP($A12,Data!$1:$1048576,16,FALSE),)</f>
        <v>0</v>
      </c>
      <c r="L12" s="8">
        <f>IFERROR(VLOOKUP($A12,Data!$1:$1048576,17,FALSE),)</f>
        <v>0</v>
      </c>
      <c r="M12" s="8">
        <f>IFERROR(VLOOKUP($A12,Data!$1:$1048576,18,FALSE),)</f>
        <v>0</v>
      </c>
      <c r="N12" s="8">
        <f>IFERROR(VLOOKUP($A12,Data!$1:$1048576,19,FALSE),)</f>
        <v>0</v>
      </c>
      <c r="O12" s="8">
        <f>IFERROR(VLOOKUP($A12,Data!$1:$1048576,20,FALSE),)</f>
        <v>0</v>
      </c>
      <c r="P12" s="8">
        <f>IFERROR(VLOOKUP($A12,Data!$1:$1048576,21,FALSE),)</f>
        <v>0</v>
      </c>
      <c r="Q12" s="8">
        <f>IFERROR(VLOOKUP($A12,Data!$1:$1048576,22,FALSE),)</f>
        <v>0</v>
      </c>
      <c r="R12" s="8">
        <f>IFERROR(VLOOKUP($A12,Data!$1:$1048576,23,FALSE),)</f>
        <v>0</v>
      </c>
      <c r="S12" s="8">
        <f>IFERROR(VLOOKUP($A12,Data!$1:$1048576,24,FALSE),)</f>
        <v>0</v>
      </c>
      <c r="T12" s="8">
        <f>IFERROR(VLOOKUP($A12,Data!$1:$1048576,25,FALSE),)</f>
        <v>0</v>
      </c>
      <c r="U12" s="8">
        <f>IFERROR(VLOOKUP($A12,Data!$1:$1048576,26,FALSE),)</f>
        <v>0</v>
      </c>
      <c r="V12" s="8">
        <f>IFERROR(VLOOKUP($A12,Data!$1:$1048576,27,FALSE),)</f>
        <v>0</v>
      </c>
      <c r="W12" s="8">
        <f>IFERROR(VLOOKUP($A12,Data!$1:$1048576,28,FALSE),)</f>
        <v>0</v>
      </c>
      <c r="X12" s="8">
        <f>IFERROR(VLOOKUP($A12,Data!$1:$1048576,29,FALSE),)</f>
        <v>0</v>
      </c>
      <c r="Y12" s="8">
        <f>IFERROR(VLOOKUP($A12,Data!$1:$1048576,30,FALSE),)</f>
        <v>0</v>
      </c>
      <c r="Z12" s="8">
        <f>IFERROR(VLOOKUP($A12,Data!$1:$1048576,31,FALSE),)</f>
        <v>0</v>
      </c>
      <c r="AA12" s="8">
        <f>IFERROR(VLOOKUP($A12,Data!$1:$1048576,32,FALSE),)</f>
        <v>0</v>
      </c>
      <c r="AB12" s="8">
        <f>IFERROR(VLOOKUP($A12,Data!$1:$1048576,33,FALSE),)</f>
        <v>0</v>
      </c>
    </row>
    <row r="13" spans="1:28" hidden="1" x14ac:dyDescent="0.2">
      <c r="A13" s="8">
        <f>Data!A926</f>
        <v>0</v>
      </c>
      <c r="B13" s="9">
        <f>IFERROR(VLOOKUP($A13,Data!$1:$1048576,34,FALSE),)</f>
        <v>0</v>
      </c>
      <c r="C13" s="9">
        <f>IFERROR(VLOOKUP($A13,Data!$1:$1048576,2,FALSE),)</f>
        <v>0</v>
      </c>
      <c r="D13" s="9">
        <f>IFERROR(VLOOKUP($A13,Data!$1:$1048576,3,FALSE),)</f>
        <v>0</v>
      </c>
      <c r="E13" s="9">
        <f>IFERROR(VLOOKUP($A13,Data!$1:$1048576,4,FALSE),)</f>
        <v>0</v>
      </c>
      <c r="F13" s="9">
        <f>IFERROR(VLOOKUP($A13,Data!$1:$1048576,6,FALSE),)</f>
        <v>0</v>
      </c>
      <c r="G13" s="9">
        <f>IFERROR(VLOOKUP($A13,Data!$1:$1048576,7,FALSE),)</f>
        <v>0</v>
      </c>
      <c r="H13" s="8">
        <f>IFERROR(VLOOKUP($A13,Data!$1:$1048576,13,FALSE),)</f>
        <v>0</v>
      </c>
      <c r="I13" s="8">
        <f>IFERROR(VLOOKUP($A13,Data!$1:$1048576,14,FALSE),)</f>
        <v>0</v>
      </c>
      <c r="J13" s="8">
        <f>IFERROR(VLOOKUP($A13,Data!$1:$1048576,15,FALSE),)</f>
        <v>0</v>
      </c>
      <c r="K13" s="8">
        <f>IFERROR(VLOOKUP($A13,Data!$1:$1048576,16,FALSE),)</f>
        <v>0</v>
      </c>
      <c r="L13" s="8">
        <f>IFERROR(VLOOKUP($A13,Data!$1:$1048576,17,FALSE),)</f>
        <v>0</v>
      </c>
      <c r="M13" s="8">
        <f>IFERROR(VLOOKUP($A13,Data!$1:$1048576,18,FALSE),)</f>
        <v>0</v>
      </c>
      <c r="N13" s="8">
        <f>IFERROR(VLOOKUP($A13,Data!$1:$1048576,19,FALSE),)</f>
        <v>0</v>
      </c>
      <c r="O13" s="8">
        <f>IFERROR(VLOOKUP($A13,Data!$1:$1048576,20,FALSE),)</f>
        <v>0</v>
      </c>
      <c r="P13" s="8">
        <f>IFERROR(VLOOKUP($A13,Data!$1:$1048576,21,FALSE),)</f>
        <v>0</v>
      </c>
      <c r="Q13" s="8">
        <f>IFERROR(VLOOKUP($A13,Data!$1:$1048576,22,FALSE),)</f>
        <v>0</v>
      </c>
      <c r="R13" s="8">
        <f>IFERROR(VLOOKUP($A13,Data!$1:$1048576,23,FALSE),)</f>
        <v>0</v>
      </c>
      <c r="S13" s="8">
        <f>IFERROR(VLOOKUP($A13,Data!$1:$1048576,24,FALSE),)</f>
        <v>0</v>
      </c>
      <c r="T13" s="8">
        <f>IFERROR(VLOOKUP($A13,Data!$1:$1048576,25,FALSE),)</f>
        <v>0</v>
      </c>
      <c r="U13" s="8">
        <f>IFERROR(VLOOKUP($A13,Data!$1:$1048576,26,FALSE),)</f>
        <v>0</v>
      </c>
      <c r="V13" s="8">
        <f>IFERROR(VLOOKUP($A13,Data!$1:$1048576,27,FALSE),)</f>
        <v>0</v>
      </c>
      <c r="W13" s="8">
        <f>IFERROR(VLOOKUP($A13,Data!$1:$1048576,28,FALSE),)</f>
        <v>0</v>
      </c>
      <c r="X13" s="8">
        <f>IFERROR(VLOOKUP($A13,Data!$1:$1048576,29,FALSE),)</f>
        <v>0</v>
      </c>
      <c r="Y13" s="8">
        <f>IFERROR(VLOOKUP($A13,Data!$1:$1048576,30,FALSE),)</f>
        <v>0</v>
      </c>
      <c r="Z13" s="8">
        <f>IFERROR(VLOOKUP($A13,Data!$1:$1048576,31,FALSE),)</f>
        <v>0</v>
      </c>
      <c r="AA13" s="8">
        <f>IFERROR(VLOOKUP($A13,Data!$1:$1048576,32,FALSE),)</f>
        <v>0</v>
      </c>
      <c r="AB13" s="8">
        <f>IFERROR(VLOOKUP($A13,Data!$1:$1048576,33,FALSE),)</f>
        <v>0</v>
      </c>
    </row>
    <row r="14" spans="1:28" x14ac:dyDescent="0.2">
      <c r="A14" s="10"/>
    </row>
    <row r="17" spans="21:21" x14ac:dyDescent="0.2">
      <c r="U17" s="1"/>
    </row>
    <row r="18" spans="21:21" x14ac:dyDescent="0.2">
      <c r="U18" s="23"/>
    </row>
    <row r="19" spans="21:21" x14ac:dyDescent="0.2">
      <c r="U19" s="23"/>
    </row>
  </sheetData>
  <pageMargins left="0.7" right="0.7" top="0.75" bottom="0.75" header="0.3" footer="0.3"/>
  <pageSetup scale="78" orientation="landscape" r:id="rId1"/>
  <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D615D-2FDC-42AA-874A-AB94813069E9}">
  <sheetPr>
    <tabColor rgb="FF489EAA"/>
    <pageSetUpPr fitToPage="1"/>
  </sheetPr>
  <dimension ref="A1:AB19"/>
  <sheetViews>
    <sheetView zoomScaleNormal="100" workbookViewId="0">
      <selection activeCell="N1" sqref="N1:N1048576"/>
    </sheetView>
  </sheetViews>
  <sheetFormatPr defaultColWidth="9.14453125" defaultRowHeight="15" x14ac:dyDescent="0.2"/>
  <cols>
    <col min="1" max="5" width="8.47265625" customWidth="1"/>
    <col min="6" max="6" width="11.703125" bestFit="1" customWidth="1"/>
    <col min="7" max="7" width="6.859375" bestFit="1" customWidth="1"/>
    <col min="8" max="10" width="9.4140625" hidden="1" customWidth="1"/>
    <col min="11" max="12" width="8.875" hidden="1" customWidth="1"/>
    <col min="13" max="13" width="9.4140625" hidden="1" customWidth="1"/>
    <col min="14" max="14" width="9.953125" hidden="1" customWidth="1"/>
    <col min="15" max="15" width="9.953125" bestFit="1" customWidth="1"/>
    <col min="16" max="16" width="8.47265625" bestFit="1" customWidth="1"/>
    <col min="17" max="17" width="9.4140625" bestFit="1" customWidth="1"/>
    <col min="18" max="19" width="9.4140625" hidden="1" customWidth="1"/>
    <col min="20" max="21" width="8.47265625" hidden="1" customWidth="1"/>
    <col min="22" max="25" width="9.4140625" hidden="1" customWidth="1"/>
    <col min="26" max="28" width="10.4921875" hidden="1" customWidth="1"/>
    <col min="29" max="29" width="9.14453125" customWidth="1"/>
  </cols>
  <sheetData>
    <row r="1" spans="1:28" ht="19.5" thickBot="1" x14ac:dyDescent="0.3">
      <c r="A1" s="7" t="str">
        <f>E4</f>
        <v>Keaton</v>
      </c>
      <c r="B1" s="6"/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0.4</v>
      </c>
      <c r="C3" s="12"/>
      <c r="D3" s="14"/>
      <c r="E3" s="12"/>
      <c r="F3" s="12"/>
      <c r="G3" s="12"/>
      <c r="H3" s="11">
        <f>'Rain Totals'!H11</f>
        <v>0</v>
      </c>
      <c r="I3" s="11">
        <f>'Rain Totals'!I11</f>
        <v>0</v>
      </c>
      <c r="J3" s="11">
        <f>'Rain Totals'!J11</f>
        <v>0</v>
      </c>
      <c r="K3" s="11">
        <f>'Rain Totals'!K11</f>
        <v>0.4</v>
      </c>
      <c r="L3" s="11">
        <f>'Rain Totals'!L11</f>
        <v>0</v>
      </c>
      <c r="M3" s="11">
        <f>'Rain Totals'!M11</f>
        <v>0</v>
      </c>
      <c r="N3" s="11">
        <f>'Rain Totals'!N11</f>
        <v>0</v>
      </c>
      <c r="O3" s="11">
        <f>'Rain Totals'!O11</f>
        <v>0</v>
      </c>
      <c r="P3" s="11">
        <f>'Rain Totals'!P11</f>
        <v>0</v>
      </c>
      <c r="Q3" s="11">
        <f>'Rain Totals'!Q11</f>
        <v>0</v>
      </c>
      <c r="R3" s="11">
        <f>'Rain Totals'!R11</f>
        <v>0</v>
      </c>
      <c r="S3" s="11">
        <f>'Rain Totals'!S11</f>
        <v>0</v>
      </c>
      <c r="T3" s="11">
        <f>'Rain Totals'!T11</f>
        <v>0</v>
      </c>
      <c r="U3" s="11">
        <f>'Rain Totals'!U11</f>
        <v>0</v>
      </c>
      <c r="V3" s="11">
        <f>'Rain Totals'!V11</f>
        <v>0</v>
      </c>
      <c r="W3" s="11">
        <f>'Rain Totals'!W11</f>
        <v>0</v>
      </c>
      <c r="X3" s="11">
        <f>'Rain Totals'!X11</f>
        <v>0</v>
      </c>
      <c r="Y3" s="11">
        <f>'Rain Totals'!Y11</f>
        <v>0</v>
      </c>
      <c r="Z3" s="11">
        <f>'Rain Totals'!Z11</f>
        <v>0</v>
      </c>
      <c r="AA3" s="11">
        <f>'Rain Totals'!AA11</f>
        <v>0</v>
      </c>
      <c r="AB3" s="11">
        <f>'Rain Totals'!AB11</f>
        <v>0</v>
      </c>
    </row>
    <row r="4" spans="1:28" x14ac:dyDescent="0.2">
      <c r="A4" s="8" t="str">
        <f>Data!A927</f>
        <v>.ET 92</v>
      </c>
      <c r="B4" s="9">
        <f ca="1">IFERROR(VLOOKUP($A4,Data!$1:$1048576,34,FALSE),)</f>
        <v>21.780000000000012</v>
      </c>
      <c r="C4" s="9" t="str">
        <f>IFERROR(VLOOKUP($A4,Data!$1:$1048576,2,FALSE),)</f>
        <v>Teton</v>
      </c>
      <c r="D4" s="9" t="str">
        <f>IFERROR(VLOOKUP($A4,Data!$1:$1048576,3,FALSE),)</f>
        <v>92</v>
      </c>
      <c r="E4" s="9" t="str">
        <f>IFERROR(VLOOKUP($A4,Data!$1:$1048576,4,FALSE),)</f>
        <v>Keaton</v>
      </c>
      <c r="F4" s="9" t="str">
        <f>IFERROR(VLOOKUP($A4,Data!$1:$1048576,6,FALSE),)</f>
        <v>Spring Grain</v>
      </c>
      <c r="G4" s="9" t="str">
        <f>IFERROR(VLOOKUP($A4,Data!$1:$1048576,7,FALSE),)</f>
        <v>Wheat</v>
      </c>
      <c r="H4" s="8">
        <f ca="1">IFERROR(VLOOKUP($A4,Data!$1:$1048576,13,FALSE),)</f>
        <v>0.59000000000000008</v>
      </c>
      <c r="I4" s="8">
        <f ca="1">IFERROR(VLOOKUP($A4,Data!$1:$1048576,14,FALSE),)</f>
        <v>0.60000000000000009</v>
      </c>
      <c r="J4" s="8">
        <f ca="1">IFERROR(VLOOKUP($A4,Data!$1:$1048576,15,FALSE),)</f>
        <v>1.1899999999999997</v>
      </c>
      <c r="K4" s="8">
        <f ca="1">IFERROR(VLOOKUP($A4,Data!$1:$1048576,16,FALSE),)</f>
        <v>1.5100000000000002</v>
      </c>
      <c r="L4" s="8">
        <f ca="1">IFERROR(VLOOKUP($A4,Data!$1:$1048576,17,FALSE),)</f>
        <v>1.6199999999999997</v>
      </c>
      <c r="M4" s="8">
        <f ca="1">IFERROR(VLOOKUP($A4,Data!$1:$1048576,18,FALSE),)</f>
        <v>1.9200000000000008</v>
      </c>
      <c r="N4" s="8">
        <f ca="1">IFERROR(VLOOKUP($A4,Data!$1:$1048576,19,FALSE),)</f>
        <v>2.1000000000000005</v>
      </c>
      <c r="O4" s="8">
        <f ca="1">IFERROR(VLOOKUP($A4,Data!$1:$1048576,20,FALSE),)</f>
        <v>1.9100000000000037</v>
      </c>
      <c r="P4" s="8">
        <f ca="1">IFERROR(VLOOKUP($A4,Data!$1:$1048576,21,FALSE),)</f>
        <v>2.0299999999999994</v>
      </c>
      <c r="Q4" s="8">
        <f ca="1">IFERROR(VLOOKUP($A4,Data!$1:$1048576,22,FALSE),)</f>
        <v>1.75</v>
      </c>
      <c r="R4" s="8">
        <f ca="1">IFERROR(VLOOKUP($A4,Data!$1:$1048576,23,FALSE),)</f>
        <v>1.8200000000000021</v>
      </c>
      <c r="S4" s="8">
        <f ca="1">IFERROR(VLOOKUP($A4,Data!$1:$1048576,24,FALSE),)</f>
        <v>1.9799999999999969</v>
      </c>
      <c r="T4" s="8">
        <f ca="1">IFERROR(VLOOKUP($A4,Data!$1:$1048576,25,FALSE),)</f>
        <v>1.8000000000000043</v>
      </c>
      <c r="U4" s="8">
        <f ca="1">IFERROR(VLOOKUP($A4,Data!$1:$1048576,26,FALSE),)</f>
        <v>0.96000000000000441</v>
      </c>
      <c r="V4" s="8">
        <f ca="1">IFERROR(VLOOKUP($A4,Data!$1:$1048576,27,FALSE),)</f>
        <v>0</v>
      </c>
      <c r="W4" s="8">
        <f ca="1">IFERROR(VLOOKUP($A4,Data!$1:$1048576,28,FALSE),)</f>
        <v>0</v>
      </c>
      <c r="X4" s="8">
        <f ca="1">IFERROR(VLOOKUP($A4,Data!$1:$1048576,29,FALSE),)</f>
        <v>0</v>
      </c>
      <c r="Y4" s="8">
        <f ca="1">IFERROR(VLOOKUP($A4,Data!$1:$1048576,30,FALSE),)</f>
        <v>0</v>
      </c>
      <c r="Z4" s="8">
        <f ca="1">IFERROR(VLOOKUP($A4,Data!$1:$1048576,31,FALSE),)</f>
        <v>0</v>
      </c>
      <c r="AA4" s="8">
        <f ca="1">IFERROR(VLOOKUP($A4,Data!$1:$1048576,32,FALSE),)</f>
        <v>0</v>
      </c>
      <c r="AB4" s="8">
        <f ca="1">IFERROR(VLOOKUP($A4,Data!$1:$1048576,33,FALSE),)</f>
        <v>0</v>
      </c>
    </row>
    <row r="5" spans="1:28" x14ac:dyDescent="0.2">
      <c r="A5" s="8" t="str">
        <f>Data!A928</f>
        <v>TR-3</v>
      </c>
      <c r="B5" s="9">
        <f>IFERROR(VLOOKUP($A5,Data!$1:$1048576,34,FALSE),)</f>
        <v>14.45</v>
      </c>
      <c r="C5" s="9" t="str">
        <f>IFERROR(VLOOKUP($A5,Data!$1:$1048576,2,FALSE),)</f>
        <v>Teton</v>
      </c>
      <c r="D5" s="9" t="str">
        <f>IFERROR(VLOOKUP($A5,Data!$1:$1048576,3,FALSE),)</f>
        <v>92</v>
      </c>
      <c r="E5" s="9" t="str">
        <f>IFERROR(VLOOKUP($A5,Data!$1:$1048576,4,FALSE),)</f>
        <v>Keaton</v>
      </c>
      <c r="F5" s="9" t="str">
        <f>IFERROR(VLOOKUP($A5,Data!$1:$1048576,6,FALSE),)</f>
        <v>Spring Grain</v>
      </c>
      <c r="G5" s="9" t="str">
        <f>IFERROR(VLOOKUP($A5,Data!$1:$1048576,7,FALSE),)</f>
        <v>Wheat</v>
      </c>
      <c r="H5" s="8" t="str">
        <f>IFERROR(VLOOKUP($A5,Data!$1:$1048576,13,FALSE),)</f>
        <v/>
      </c>
      <c r="I5" s="8">
        <f>IFERROR(VLOOKUP($A5,Data!$1:$1048576,14,FALSE),)</f>
        <v>1.17</v>
      </c>
      <c r="J5" s="8">
        <f>IFERROR(VLOOKUP($A5,Data!$1:$1048576,15,FALSE),)</f>
        <v>1.61</v>
      </c>
      <c r="K5" s="8">
        <f>IFERROR(VLOOKUP($A5,Data!$1:$1048576,16,FALSE),)</f>
        <v>2.5299999999999994</v>
      </c>
      <c r="L5" s="8">
        <f>IFERROR(VLOOKUP($A5,Data!$1:$1048576,17,FALSE),)</f>
        <v>1.9800000000000004</v>
      </c>
      <c r="M5" s="8">
        <f>IFERROR(VLOOKUP($A5,Data!$1:$1048576,18,FALSE),)</f>
        <v>2.0200000000000005</v>
      </c>
      <c r="N5" s="8">
        <f>IFERROR(VLOOKUP($A5,Data!$1:$1048576,19,FALSE),)</f>
        <v>2.0499999999999989</v>
      </c>
      <c r="O5" s="8">
        <f>IFERROR(VLOOKUP($A5,Data!$1:$1048576,20,FALSE),)</f>
        <v>1.9400000000000013</v>
      </c>
      <c r="P5" s="8">
        <f>IFERROR(VLOOKUP($A5,Data!$1:$1048576,21,FALSE),)</f>
        <v>0.35999999999999943</v>
      </c>
      <c r="Q5" s="8">
        <f>IFERROR(VLOOKUP($A5,Data!$1:$1048576,22,FALSE),)</f>
        <v>0</v>
      </c>
      <c r="R5" s="8">
        <f>IFERROR(VLOOKUP($A5,Data!$1:$1048576,23,FALSE),)</f>
        <v>0</v>
      </c>
      <c r="S5" s="8">
        <f>IFERROR(VLOOKUP($A5,Data!$1:$1048576,24,FALSE),)</f>
        <v>0</v>
      </c>
      <c r="T5" s="8">
        <f>IFERROR(VLOOKUP($A5,Data!$1:$1048576,25,FALSE),)</f>
        <v>0</v>
      </c>
      <c r="U5" s="8">
        <f>IFERROR(VLOOKUP($A5,Data!$1:$1048576,26,FALSE),)</f>
        <v>0</v>
      </c>
      <c r="V5" s="8">
        <f>IFERROR(VLOOKUP($A5,Data!$1:$1048576,27,FALSE),)</f>
        <v>0</v>
      </c>
      <c r="W5" s="8">
        <f>IFERROR(VLOOKUP($A5,Data!$1:$1048576,28,FALSE),)</f>
        <v>0.78999999999999915</v>
      </c>
      <c r="X5" s="8">
        <f>IFERROR(VLOOKUP($A5,Data!$1:$1048576,29,FALSE),)</f>
        <v>0</v>
      </c>
      <c r="Y5" s="8">
        <f>IFERROR(VLOOKUP($A5,Data!$1:$1048576,30,FALSE),)</f>
        <v>0</v>
      </c>
      <c r="Z5" s="8">
        <f>IFERROR(VLOOKUP($A5,Data!$1:$1048576,31,FALSE),)</f>
        <v>0</v>
      </c>
      <c r="AA5" s="8">
        <f>IFERROR(VLOOKUP($A5,Data!$1:$1048576,32,FALSE),)</f>
        <v>0</v>
      </c>
      <c r="AB5" s="8">
        <f>IFERROR(VLOOKUP($A5,Data!$1:$1048576,33,FALSE),)</f>
        <v>0</v>
      </c>
    </row>
    <row r="6" spans="1:28" x14ac:dyDescent="0.2">
      <c r="A6" s="8" t="str">
        <f>Data!A929</f>
        <v>TR-6</v>
      </c>
      <c r="B6" s="9">
        <f>IFERROR(VLOOKUP($A6,Data!$1:$1048576,34,FALSE),)</f>
        <v>13.59</v>
      </c>
      <c r="C6" s="9" t="str">
        <f>IFERROR(VLOOKUP($A6,Data!$1:$1048576,2,FALSE),)</f>
        <v>Teton</v>
      </c>
      <c r="D6" s="9" t="str">
        <f>IFERROR(VLOOKUP($A6,Data!$1:$1048576,3,FALSE),)</f>
        <v>92</v>
      </c>
      <c r="E6" s="9" t="str">
        <f>IFERROR(VLOOKUP($A6,Data!$1:$1048576,4,FALSE),)</f>
        <v>Keaton</v>
      </c>
      <c r="F6" s="9" t="str">
        <f>IFERROR(VLOOKUP($A6,Data!$1:$1048576,6,FALSE),)</f>
        <v>Spring Grain</v>
      </c>
      <c r="G6" s="9" t="str">
        <f>IFERROR(VLOOKUP($A6,Data!$1:$1048576,7,FALSE),)</f>
        <v>Wheat</v>
      </c>
      <c r="H6" s="8" t="str">
        <f>IFERROR(VLOOKUP($A6,Data!$1:$1048576,13,FALSE),)</f>
        <v/>
      </c>
      <c r="I6" s="8">
        <f>IFERROR(VLOOKUP($A6,Data!$1:$1048576,14,FALSE),)</f>
        <v>1.27</v>
      </c>
      <c r="J6" s="8">
        <f>IFERROR(VLOOKUP($A6,Data!$1:$1048576,15,FALSE),)</f>
        <v>1.78</v>
      </c>
      <c r="K6" s="8">
        <f>IFERROR(VLOOKUP($A6,Data!$1:$1048576,16,FALSE),)</f>
        <v>2.8499999999999996</v>
      </c>
      <c r="L6" s="8">
        <f>IFERROR(VLOOKUP($A6,Data!$1:$1048576,17,FALSE),)</f>
        <v>1.4699999999999998</v>
      </c>
      <c r="M6" s="8">
        <f>IFERROR(VLOOKUP($A6,Data!$1:$1048576,18,FALSE),)</f>
        <v>1.8200000000000003</v>
      </c>
      <c r="N6" s="8">
        <f>IFERROR(VLOOKUP($A6,Data!$1:$1048576,19,FALSE),)</f>
        <v>1.7899999999999991</v>
      </c>
      <c r="O6" s="8">
        <f>IFERROR(VLOOKUP($A6,Data!$1:$1048576,20,FALSE),)</f>
        <v>1.5700000000000003</v>
      </c>
      <c r="P6" s="8">
        <f>IFERROR(VLOOKUP($A6,Data!$1:$1048576,21,FALSE),)</f>
        <v>0</v>
      </c>
      <c r="Q6" s="8">
        <f>IFERROR(VLOOKUP($A6,Data!$1:$1048576,22,FALSE),)</f>
        <v>0</v>
      </c>
      <c r="R6" s="8">
        <f>IFERROR(VLOOKUP($A6,Data!$1:$1048576,23,FALSE),)</f>
        <v>0</v>
      </c>
      <c r="S6" s="8">
        <f>IFERROR(VLOOKUP($A6,Data!$1:$1048576,24,FALSE),)</f>
        <v>0</v>
      </c>
      <c r="T6" s="8">
        <f>IFERROR(VLOOKUP($A6,Data!$1:$1048576,25,FALSE),)</f>
        <v>0</v>
      </c>
      <c r="U6" s="8">
        <f>IFERROR(VLOOKUP($A6,Data!$1:$1048576,26,FALSE),)</f>
        <v>0</v>
      </c>
      <c r="V6" s="8">
        <f>IFERROR(VLOOKUP($A6,Data!$1:$1048576,27,FALSE),)</f>
        <v>0</v>
      </c>
      <c r="W6" s="8">
        <f>IFERROR(VLOOKUP($A6,Data!$1:$1048576,28,FALSE),)</f>
        <v>0.98000000000000043</v>
      </c>
      <c r="X6" s="8">
        <f>IFERROR(VLOOKUP($A6,Data!$1:$1048576,29,FALSE),)</f>
        <v>0</v>
      </c>
      <c r="Y6" s="8">
        <f>IFERROR(VLOOKUP($A6,Data!$1:$1048576,30,FALSE),)</f>
        <v>0</v>
      </c>
      <c r="Z6" s="8">
        <f>IFERROR(VLOOKUP($A6,Data!$1:$1048576,31,FALSE),)</f>
        <v>0</v>
      </c>
      <c r="AA6" s="8">
        <f>IFERROR(VLOOKUP($A6,Data!$1:$1048576,32,FALSE),)</f>
        <v>0</v>
      </c>
      <c r="AB6" s="8">
        <f>IFERROR(VLOOKUP($A6,Data!$1:$1048576,33,FALSE),)</f>
        <v>0</v>
      </c>
    </row>
    <row r="7" spans="1:28" x14ac:dyDescent="0.2">
      <c r="A7" s="8" t="str">
        <f>Data!A930</f>
        <v>TR-7</v>
      </c>
      <c r="B7" s="9">
        <f>IFERROR(VLOOKUP($A7,Data!$1:$1048576,34,FALSE),)</f>
        <v>14.48</v>
      </c>
      <c r="C7" s="9" t="str">
        <f>IFERROR(VLOOKUP($A7,Data!$1:$1048576,2,FALSE),)</f>
        <v>Teton</v>
      </c>
      <c r="D7" s="9" t="str">
        <f>IFERROR(VLOOKUP($A7,Data!$1:$1048576,3,FALSE),)</f>
        <v>92</v>
      </c>
      <c r="E7" s="9" t="str">
        <f>IFERROR(VLOOKUP($A7,Data!$1:$1048576,4,FALSE),)</f>
        <v>Keaton</v>
      </c>
      <c r="F7" s="9" t="str">
        <f>IFERROR(VLOOKUP($A7,Data!$1:$1048576,6,FALSE),)</f>
        <v>Spring Grain</v>
      </c>
      <c r="G7" s="9" t="str">
        <f>IFERROR(VLOOKUP($A7,Data!$1:$1048576,7,FALSE),)</f>
        <v>Wheat</v>
      </c>
      <c r="H7" s="8" t="str">
        <f>IFERROR(VLOOKUP($A7,Data!$1:$1048576,13,FALSE),)</f>
        <v/>
      </c>
      <c r="I7" s="8">
        <f>IFERROR(VLOOKUP($A7,Data!$1:$1048576,14,FALSE),)</f>
        <v>1.41</v>
      </c>
      <c r="J7" s="8">
        <f>IFERROR(VLOOKUP($A7,Data!$1:$1048576,15,FALSE),)</f>
        <v>1.85</v>
      </c>
      <c r="K7" s="8">
        <f>IFERROR(VLOOKUP($A7,Data!$1:$1048576,16,FALSE),)</f>
        <v>3.3899999999999997</v>
      </c>
      <c r="L7" s="8">
        <f>IFERROR(VLOOKUP($A7,Data!$1:$1048576,17,FALSE),)</f>
        <v>1.5200000000000005</v>
      </c>
      <c r="M7" s="8">
        <f>IFERROR(VLOOKUP($A7,Data!$1:$1048576,18,FALSE),)</f>
        <v>2.0599999999999987</v>
      </c>
      <c r="N7" s="8">
        <f>IFERROR(VLOOKUP($A7,Data!$1:$1048576,19,FALSE),)</f>
        <v>2.0500000000000007</v>
      </c>
      <c r="O7" s="8">
        <f>IFERROR(VLOOKUP($A7,Data!$1:$1048576,20,FALSE),)</f>
        <v>1.4299999999999997</v>
      </c>
      <c r="P7" s="8">
        <f>IFERROR(VLOOKUP($A7,Data!$1:$1048576,21,FALSE),)</f>
        <v>0</v>
      </c>
      <c r="Q7" s="8">
        <f>IFERROR(VLOOKUP($A7,Data!$1:$1048576,22,FALSE),)</f>
        <v>0</v>
      </c>
      <c r="R7" s="8">
        <f>IFERROR(VLOOKUP($A7,Data!$1:$1048576,23,FALSE),)</f>
        <v>0</v>
      </c>
      <c r="S7" s="8">
        <f>IFERROR(VLOOKUP($A7,Data!$1:$1048576,24,FALSE),)</f>
        <v>0</v>
      </c>
      <c r="T7" s="8">
        <f>IFERROR(VLOOKUP($A7,Data!$1:$1048576,25,FALSE),)</f>
        <v>0</v>
      </c>
      <c r="U7" s="8">
        <f>IFERROR(VLOOKUP($A7,Data!$1:$1048576,26,FALSE),)</f>
        <v>0</v>
      </c>
      <c r="V7" s="8">
        <f>IFERROR(VLOOKUP($A7,Data!$1:$1048576,27,FALSE),)</f>
        <v>0</v>
      </c>
      <c r="W7" s="8">
        <f>IFERROR(VLOOKUP($A7,Data!$1:$1048576,28,FALSE),)</f>
        <v>0.71000000000000085</v>
      </c>
      <c r="X7" s="8">
        <f>IFERROR(VLOOKUP($A7,Data!$1:$1048576,29,FALSE),)</f>
        <v>0</v>
      </c>
      <c r="Y7" s="8">
        <f>IFERROR(VLOOKUP($A7,Data!$1:$1048576,30,FALSE),)</f>
        <v>0</v>
      </c>
      <c r="Z7" s="8">
        <f>IFERROR(VLOOKUP($A7,Data!$1:$1048576,31,FALSE),)</f>
        <v>0</v>
      </c>
      <c r="AA7" s="8">
        <f>IFERROR(VLOOKUP($A7,Data!$1:$1048576,32,FALSE),)</f>
        <v>0</v>
      </c>
      <c r="AB7" s="8">
        <f>IFERROR(VLOOKUP($A7,Data!$1:$1048576,33,FALSE),)</f>
        <v>0</v>
      </c>
    </row>
    <row r="8" spans="1:28" x14ac:dyDescent="0.2">
      <c r="A8" s="8" t="str">
        <f>Data!A931</f>
        <v>TR-8</v>
      </c>
      <c r="B8" s="9">
        <f>IFERROR(VLOOKUP($A8,Data!$1:$1048576,34,FALSE),)</f>
        <v>16.3</v>
      </c>
      <c r="C8" s="9" t="str">
        <f>IFERROR(VLOOKUP($A8,Data!$1:$1048576,2,FALSE),)</f>
        <v>Teton</v>
      </c>
      <c r="D8" s="9" t="str">
        <f>IFERROR(VLOOKUP($A8,Data!$1:$1048576,3,FALSE),)</f>
        <v>92</v>
      </c>
      <c r="E8" s="9" t="str">
        <f>IFERROR(VLOOKUP($A8,Data!$1:$1048576,4,FALSE),)</f>
        <v>Keaton</v>
      </c>
      <c r="F8" s="9" t="str">
        <f>IFERROR(VLOOKUP($A8,Data!$1:$1048576,6,FALSE),)</f>
        <v>Spring Grain</v>
      </c>
      <c r="G8" s="9" t="str">
        <f>IFERROR(VLOOKUP($A8,Data!$1:$1048576,7,FALSE),)</f>
        <v>Wheat</v>
      </c>
      <c r="H8" s="8" t="str">
        <f>IFERROR(VLOOKUP($A8,Data!$1:$1048576,13,FALSE),)</f>
        <v/>
      </c>
      <c r="I8" s="8">
        <f>IFERROR(VLOOKUP($A8,Data!$1:$1048576,14,FALSE),)</f>
        <v>1.43</v>
      </c>
      <c r="J8" s="8">
        <f>IFERROR(VLOOKUP($A8,Data!$1:$1048576,15,FALSE),)</f>
        <v>2.04</v>
      </c>
      <c r="K8" s="8">
        <f>IFERROR(VLOOKUP($A8,Data!$1:$1048576,16,FALSE),)</f>
        <v>3.8299999999999996</v>
      </c>
      <c r="L8" s="8">
        <f>IFERROR(VLOOKUP($A8,Data!$1:$1048576,17,FALSE),)</f>
        <v>2.09</v>
      </c>
      <c r="M8" s="8">
        <f>IFERROR(VLOOKUP($A8,Data!$1:$1048576,18,FALSE),)</f>
        <v>2.09</v>
      </c>
      <c r="N8" s="8">
        <f>IFERROR(VLOOKUP($A8,Data!$1:$1048576,19,FALSE),)</f>
        <v>2.08</v>
      </c>
      <c r="O8" s="8">
        <f>IFERROR(VLOOKUP($A8,Data!$1:$1048576,20,FALSE),)</f>
        <v>1.6300000000000008</v>
      </c>
      <c r="P8" s="8">
        <f>IFERROR(VLOOKUP($A8,Data!$1:$1048576,21,FALSE),)</f>
        <v>0</v>
      </c>
      <c r="Q8" s="8">
        <f>IFERROR(VLOOKUP($A8,Data!$1:$1048576,22,FALSE),)</f>
        <v>0</v>
      </c>
      <c r="R8" s="8">
        <f>IFERROR(VLOOKUP($A8,Data!$1:$1048576,23,FALSE),)</f>
        <v>0</v>
      </c>
      <c r="S8" s="8">
        <f>IFERROR(VLOOKUP($A8,Data!$1:$1048576,24,FALSE),)</f>
        <v>0</v>
      </c>
      <c r="T8" s="8">
        <f>IFERROR(VLOOKUP($A8,Data!$1:$1048576,25,FALSE),)</f>
        <v>0</v>
      </c>
      <c r="U8" s="8">
        <f>IFERROR(VLOOKUP($A8,Data!$1:$1048576,26,FALSE),)</f>
        <v>0</v>
      </c>
      <c r="V8" s="8">
        <f>IFERROR(VLOOKUP($A8,Data!$1:$1048576,27,FALSE),)</f>
        <v>0</v>
      </c>
      <c r="W8" s="8">
        <f>IFERROR(VLOOKUP($A8,Data!$1:$1048576,28,FALSE),)</f>
        <v>0.8100000000000005</v>
      </c>
      <c r="X8" s="8">
        <f>IFERROR(VLOOKUP($A8,Data!$1:$1048576,29,FALSE),)</f>
        <v>0</v>
      </c>
      <c r="Y8" s="8">
        <f>IFERROR(VLOOKUP($A8,Data!$1:$1048576,30,FALSE),)</f>
        <v>0</v>
      </c>
      <c r="Z8" s="8">
        <f>IFERROR(VLOOKUP($A8,Data!$1:$1048576,31,FALSE),)</f>
        <v>0</v>
      </c>
      <c r="AA8" s="8">
        <f>IFERROR(VLOOKUP($A8,Data!$1:$1048576,32,FALSE),)</f>
        <v>0</v>
      </c>
      <c r="AB8" s="8">
        <f>IFERROR(VLOOKUP($A8,Data!$1:$1048576,33,FALSE),)</f>
        <v>0</v>
      </c>
    </row>
    <row r="9" spans="1:28" x14ac:dyDescent="0.2">
      <c r="A9" s="8" t="str">
        <f>Data!A932</f>
        <v>TR-7D</v>
      </c>
      <c r="B9" s="9">
        <f>IFERROR(VLOOKUP($A9,Data!$1:$1048576,34,FALSE),)</f>
        <v>16.8</v>
      </c>
      <c r="C9" s="9" t="str">
        <f>IFERROR(VLOOKUP($A9,Data!$1:$1048576,2,FALSE),)</f>
        <v>Teton</v>
      </c>
      <c r="D9" s="9" t="str">
        <f>IFERROR(VLOOKUP($A9,Data!$1:$1048576,3,FALSE),)</f>
        <v>92</v>
      </c>
      <c r="E9" s="9" t="str">
        <f>IFERROR(VLOOKUP($A9,Data!$1:$1048576,4,FALSE),)</f>
        <v>Keaton</v>
      </c>
      <c r="F9" s="9" t="str">
        <f>IFERROR(VLOOKUP($A9,Data!$1:$1048576,6,FALSE),)</f>
        <v>Spring Grain</v>
      </c>
      <c r="G9" s="9" t="str">
        <f>IFERROR(VLOOKUP($A9,Data!$1:$1048576,7,FALSE),)</f>
        <v>Wheat</v>
      </c>
      <c r="H9" s="8" t="str">
        <f>IFERROR(VLOOKUP($A9,Data!$1:$1048576,13,FALSE),)</f>
        <v/>
      </c>
      <c r="I9" s="8">
        <f>IFERROR(VLOOKUP($A9,Data!$1:$1048576,14,FALSE),)</f>
        <v>1.59</v>
      </c>
      <c r="J9" s="8">
        <f>IFERROR(VLOOKUP($A9,Data!$1:$1048576,15,FALSE),)</f>
        <v>2.14</v>
      </c>
      <c r="K9" s="8">
        <f>IFERROR(VLOOKUP($A9,Data!$1:$1048576,16,FALSE),)</f>
        <v>4.03</v>
      </c>
      <c r="L9" s="8">
        <f>IFERROR(VLOOKUP($A9,Data!$1:$1048576,17,FALSE),)</f>
        <v>1.58</v>
      </c>
      <c r="M9" s="8">
        <f>IFERROR(VLOOKUP($A9,Data!$1:$1048576,18,FALSE),)</f>
        <v>2.129999999999999</v>
      </c>
      <c r="N9" s="8">
        <f>IFERROR(VLOOKUP($A9,Data!$1:$1048576,19,FALSE),)</f>
        <v>2.33</v>
      </c>
      <c r="O9" s="8">
        <f>IFERROR(VLOOKUP($A9,Data!$1:$1048576,20,FALSE),)</f>
        <v>1.8399999999999999</v>
      </c>
      <c r="P9" s="8">
        <f>IFERROR(VLOOKUP($A9,Data!$1:$1048576,21,FALSE),)</f>
        <v>0</v>
      </c>
      <c r="Q9" s="8">
        <f>IFERROR(VLOOKUP($A9,Data!$1:$1048576,22,FALSE),)</f>
        <v>0</v>
      </c>
      <c r="R9" s="8">
        <f>IFERROR(VLOOKUP($A9,Data!$1:$1048576,23,FALSE),)</f>
        <v>0</v>
      </c>
      <c r="S9" s="8">
        <f>IFERROR(VLOOKUP($A9,Data!$1:$1048576,24,FALSE),)</f>
        <v>0</v>
      </c>
      <c r="T9" s="8">
        <f>IFERROR(VLOOKUP($A9,Data!$1:$1048576,25,FALSE),)</f>
        <v>0</v>
      </c>
      <c r="U9" s="8">
        <f>IFERROR(VLOOKUP($A9,Data!$1:$1048576,26,FALSE),)</f>
        <v>0</v>
      </c>
      <c r="V9" s="8">
        <f>IFERROR(VLOOKUP($A9,Data!$1:$1048576,27,FALSE),)</f>
        <v>0</v>
      </c>
      <c r="W9" s="8">
        <f>IFERROR(VLOOKUP($A9,Data!$1:$1048576,28,FALSE),)</f>
        <v>0.86000000000000121</v>
      </c>
      <c r="X9" s="8">
        <f>IFERROR(VLOOKUP($A9,Data!$1:$1048576,29,FALSE),)</f>
        <v>0</v>
      </c>
      <c r="Y9" s="8">
        <f>IFERROR(VLOOKUP($A9,Data!$1:$1048576,30,FALSE),)</f>
        <v>0</v>
      </c>
      <c r="Z9" s="8">
        <f>IFERROR(VLOOKUP($A9,Data!$1:$1048576,31,FALSE),)</f>
        <v>0</v>
      </c>
      <c r="AA9" s="8">
        <f>IFERROR(VLOOKUP($A9,Data!$1:$1048576,32,FALSE),)</f>
        <v>0</v>
      </c>
      <c r="AB9" s="8">
        <f>IFERROR(VLOOKUP($A9,Data!$1:$1048576,33,FALSE),)</f>
        <v>0</v>
      </c>
    </row>
    <row r="10" spans="1:28" x14ac:dyDescent="0.2">
      <c r="A10" s="8" t="str">
        <f>Data!A933</f>
        <v>TR-8C</v>
      </c>
      <c r="B10" s="9">
        <f>IFERROR(VLOOKUP($A10,Data!$1:$1048576,34,FALSE),)</f>
        <v>15.67</v>
      </c>
      <c r="C10" s="9" t="str">
        <f>IFERROR(VLOOKUP($A10,Data!$1:$1048576,2,FALSE),)</f>
        <v>Teton</v>
      </c>
      <c r="D10" s="9" t="str">
        <f>IFERROR(VLOOKUP($A10,Data!$1:$1048576,3,FALSE),)</f>
        <v>92</v>
      </c>
      <c r="E10" s="9" t="str">
        <f>IFERROR(VLOOKUP($A10,Data!$1:$1048576,4,FALSE),)</f>
        <v>Keaton</v>
      </c>
      <c r="F10" s="9" t="str">
        <f>IFERROR(VLOOKUP($A10,Data!$1:$1048576,6,FALSE),)</f>
        <v>Spring Grain</v>
      </c>
      <c r="G10" s="9" t="str">
        <f>IFERROR(VLOOKUP($A10,Data!$1:$1048576,7,FALSE),)</f>
        <v>Wheat</v>
      </c>
      <c r="H10" s="8" t="str">
        <f>IFERROR(VLOOKUP($A10,Data!$1:$1048576,13,FALSE),)</f>
        <v/>
      </c>
      <c r="I10" s="8">
        <f>IFERROR(VLOOKUP($A10,Data!$1:$1048576,14,FALSE),)</f>
        <v>1.44</v>
      </c>
      <c r="J10" s="8">
        <f>IFERROR(VLOOKUP($A10,Data!$1:$1048576,15,FALSE),)</f>
        <v>1.94</v>
      </c>
      <c r="K10" s="8">
        <f>IFERROR(VLOOKUP($A10,Data!$1:$1048576,16,FALSE),)</f>
        <v>3.88</v>
      </c>
      <c r="L10" s="8">
        <f>IFERROR(VLOOKUP($A10,Data!$1:$1048576,17,FALSE),)</f>
        <v>1.4299999999999997</v>
      </c>
      <c r="M10" s="8">
        <f>IFERROR(VLOOKUP($A10,Data!$1:$1048576,18,FALSE),)</f>
        <v>2.1300000000000008</v>
      </c>
      <c r="N10" s="8">
        <f>IFERROR(VLOOKUP($A10,Data!$1:$1048576,19,FALSE),)</f>
        <v>2.1300000000000008</v>
      </c>
      <c r="O10" s="8">
        <f>IFERROR(VLOOKUP($A10,Data!$1:$1048576,20,FALSE),)</f>
        <v>1.6499999999999986</v>
      </c>
      <c r="P10" s="8">
        <f>IFERROR(VLOOKUP($A10,Data!$1:$1048576,21,FALSE),)</f>
        <v>0</v>
      </c>
      <c r="Q10" s="8">
        <f>IFERROR(VLOOKUP($A10,Data!$1:$1048576,22,FALSE),)</f>
        <v>0</v>
      </c>
      <c r="R10" s="8">
        <f>IFERROR(VLOOKUP($A10,Data!$1:$1048576,23,FALSE),)</f>
        <v>0</v>
      </c>
      <c r="S10" s="8">
        <f>IFERROR(VLOOKUP($A10,Data!$1:$1048576,24,FALSE),)</f>
        <v>0</v>
      </c>
      <c r="T10" s="8">
        <f>IFERROR(VLOOKUP($A10,Data!$1:$1048576,25,FALSE),)</f>
        <v>0</v>
      </c>
      <c r="U10" s="8">
        <f>IFERROR(VLOOKUP($A10,Data!$1:$1048576,26,FALSE),)</f>
        <v>0</v>
      </c>
      <c r="V10" s="8">
        <f>IFERROR(VLOOKUP($A10,Data!$1:$1048576,27,FALSE),)</f>
        <v>0</v>
      </c>
      <c r="W10" s="8">
        <f>IFERROR(VLOOKUP($A10,Data!$1:$1048576,28,FALSE),)</f>
        <v>0.8100000000000005</v>
      </c>
      <c r="X10" s="8">
        <f>IFERROR(VLOOKUP($A10,Data!$1:$1048576,29,FALSE),)</f>
        <v>0</v>
      </c>
      <c r="Y10" s="8">
        <f>IFERROR(VLOOKUP($A10,Data!$1:$1048576,30,FALSE),)</f>
        <v>0</v>
      </c>
      <c r="Z10" s="8">
        <f>IFERROR(VLOOKUP($A10,Data!$1:$1048576,31,FALSE),)</f>
        <v>0</v>
      </c>
      <c r="AA10" s="8">
        <f>IFERROR(VLOOKUP($A10,Data!$1:$1048576,32,FALSE),)</f>
        <v>0</v>
      </c>
      <c r="AB10" s="8">
        <f>IFERROR(VLOOKUP($A10,Data!$1:$1048576,33,FALSE),)</f>
        <v>0</v>
      </c>
    </row>
    <row r="11" spans="1:28" hidden="1" x14ac:dyDescent="0.2">
      <c r="A11" s="8">
        <f>Data!A934</f>
        <v>0</v>
      </c>
      <c r="B11" s="9">
        <f>IFERROR(VLOOKUP($A11,Data!$1:$1048576,34,FALSE),)</f>
        <v>0</v>
      </c>
      <c r="C11" s="9">
        <f>IFERROR(VLOOKUP($A11,Data!$1:$1048576,2,FALSE),)</f>
        <v>0</v>
      </c>
      <c r="D11" s="9">
        <f>IFERROR(VLOOKUP($A11,Data!$1:$1048576,3,FALSE),)</f>
        <v>0</v>
      </c>
      <c r="E11" s="9">
        <f>IFERROR(VLOOKUP($A11,Data!$1:$1048576,4,FALSE),)</f>
        <v>0</v>
      </c>
      <c r="F11" s="9">
        <f>IFERROR(VLOOKUP($A11,Data!$1:$1048576,6,FALSE),)</f>
        <v>0</v>
      </c>
      <c r="G11" s="9">
        <f>IFERROR(VLOOKUP($A11,Data!$1:$1048576,7,FALSE),)</f>
        <v>0</v>
      </c>
      <c r="H11" s="8">
        <f>IFERROR(VLOOKUP($A11,Data!$1:$1048576,13,FALSE),)</f>
        <v>0</v>
      </c>
      <c r="I11" s="8">
        <f>IFERROR(VLOOKUP($A11,Data!$1:$1048576,14,FALSE),)</f>
        <v>0</v>
      </c>
      <c r="J11" s="8">
        <f>IFERROR(VLOOKUP($A11,Data!$1:$1048576,15,FALSE),)</f>
        <v>0</v>
      </c>
      <c r="K11" s="8">
        <f>IFERROR(VLOOKUP($A11,Data!$1:$1048576,16,FALSE),)</f>
        <v>0</v>
      </c>
      <c r="L11" s="8">
        <f>IFERROR(VLOOKUP($A11,Data!$1:$1048576,17,FALSE),)</f>
        <v>0</v>
      </c>
      <c r="M11" s="8">
        <f>IFERROR(VLOOKUP($A11,Data!$1:$1048576,18,FALSE),)</f>
        <v>0</v>
      </c>
      <c r="N11" s="8">
        <f>IFERROR(VLOOKUP($A11,Data!$1:$1048576,19,FALSE),)</f>
        <v>0</v>
      </c>
      <c r="O11" s="8">
        <f>IFERROR(VLOOKUP($A11,Data!$1:$1048576,20,FALSE),)</f>
        <v>0</v>
      </c>
      <c r="P11" s="8">
        <f>IFERROR(VLOOKUP($A11,Data!$1:$1048576,21,FALSE),)</f>
        <v>0</v>
      </c>
      <c r="Q11" s="8">
        <f>IFERROR(VLOOKUP($A11,Data!$1:$1048576,22,FALSE),)</f>
        <v>0</v>
      </c>
      <c r="R11" s="8">
        <f>IFERROR(VLOOKUP($A11,Data!$1:$1048576,23,FALSE),)</f>
        <v>0</v>
      </c>
      <c r="S11" s="8">
        <f>IFERROR(VLOOKUP($A11,Data!$1:$1048576,24,FALSE),)</f>
        <v>0</v>
      </c>
      <c r="T11" s="8">
        <f>IFERROR(VLOOKUP($A11,Data!$1:$1048576,25,FALSE),)</f>
        <v>0</v>
      </c>
      <c r="U11" s="8">
        <f>IFERROR(VLOOKUP($A11,Data!$1:$1048576,26,FALSE),)</f>
        <v>0</v>
      </c>
      <c r="V11" s="8">
        <f>IFERROR(VLOOKUP($A11,Data!$1:$1048576,27,FALSE),)</f>
        <v>0</v>
      </c>
      <c r="W11" s="8">
        <f>IFERROR(VLOOKUP($A11,Data!$1:$1048576,28,FALSE),)</f>
        <v>0</v>
      </c>
      <c r="X11" s="8">
        <f>IFERROR(VLOOKUP($A11,Data!$1:$1048576,29,FALSE),)</f>
        <v>0</v>
      </c>
      <c r="Y11" s="8">
        <f>IFERROR(VLOOKUP($A11,Data!$1:$1048576,30,FALSE),)</f>
        <v>0</v>
      </c>
      <c r="Z11" s="8">
        <f>IFERROR(VLOOKUP($A11,Data!$1:$1048576,31,FALSE),)</f>
        <v>0</v>
      </c>
      <c r="AA11" s="8">
        <f>IFERROR(VLOOKUP($A11,Data!$1:$1048576,32,FALSE),)</f>
        <v>0</v>
      </c>
      <c r="AB11" s="8">
        <f>IFERROR(VLOOKUP($A11,Data!$1:$1048576,33,FALSE),)</f>
        <v>0</v>
      </c>
    </row>
    <row r="12" spans="1:28" hidden="1" x14ac:dyDescent="0.2">
      <c r="A12" s="8">
        <f>Data!A935</f>
        <v>0</v>
      </c>
      <c r="B12" s="9">
        <f>IFERROR(VLOOKUP($A12,Data!$1:$1048576,34,FALSE),)</f>
        <v>0</v>
      </c>
      <c r="C12" s="9">
        <f>IFERROR(VLOOKUP($A12,Data!$1:$1048576,2,FALSE),)</f>
        <v>0</v>
      </c>
      <c r="D12" s="9">
        <f>IFERROR(VLOOKUP($A12,Data!$1:$1048576,3,FALSE),)</f>
        <v>0</v>
      </c>
      <c r="E12" s="9">
        <f>IFERROR(VLOOKUP($A12,Data!$1:$1048576,4,FALSE),)</f>
        <v>0</v>
      </c>
      <c r="F12" s="9">
        <f>IFERROR(VLOOKUP($A12,Data!$1:$1048576,6,FALSE),)</f>
        <v>0</v>
      </c>
      <c r="G12" s="9">
        <f>IFERROR(VLOOKUP($A12,Data!$1:$1048576,7,FALSE),)</f>
        <v>0</v>
      </c>
      <c r="H12" s="8">
        <f>IFERROR(VLOOKUP($A12,Data!$1:$1048576,13,FALSE),)</f>
        <v>0</v>
      </c>
      <c r="I12" s="8">
        <f>IFERROR(VLOOKUP($A12,Data!$1:$1048576,14,FALSE),)</f>
        <v>0</v>
      </c>
      <c r="J12" s="8">
        <f>IFERROR(VLOOKUP($A12,Data!$1:$1048576,15,FALSE),)</f>
        <v>0</v>
      </c>
      <c r="K12" s="8">
        <f>IFERROR(VLOOKUP($A12,Data!$1:$1048576,16,FALSE),)</f>
        <v>0</v>
      </c>
      <c r="L12" s="8">
        <f>IFERROR(VLOOKUP($A12,Data!$1:$1048576,17,FALSE),)</f>
        <v>0</v>
      </c>
      <c r="M12" s="8">
        <f>IFERROR(VLOOKUP($A12,Data!$1:$1048576,18,FALSE),)</f>
        <v>0</v>
      </c>
      <c r="N12" s="8">
        <f>IFERROR(VLOOKUP($A12,Data!$1:$1048576,19,FALSE),)</f>
        <v>0</v>
      </c>
      <c r="O12" s="8">
        <f>IFERROR(VLOOKUP($A12,Data!$1:$1048576,20,FALSE),)</f>
        <v>0</v>
      </c>
      <c r="P12" s="8">
        <f>IFERROR(VLOOKUP($A12,Data!$1:$1048576,21,FALSE),)</f>
        <v>0</v>
      </c>
      <c r="Q12" s="8">
        <f>IFERROR(VLOOKUP($A12,Data!$1:$1048576,22,FALSE),)</f>
        <v>0</v>
      </c>
      <c r="R12" s="8">
        <f>IFERROR(VLOOKUP($A12,Data!$1:$1048576,23,FALSE),)</f>
        <v>0</v>
      </c>
      <c r="S12" s="8">
        <f>IFERROR(VLOOKUP($A12,Data!$1:$1048576,24,FALSE),)</f>
        <v>0</v>
      </c>
      <c r="T12" s="8">
        <f>IFERROR(VLOOKUP($A12,Data!$1:$1048576,25,FALSE),)</f>
        <v>0</v>
      </c>
      <c r="U12" s="8">
        <f>IFERROR(VLOOKUP($A12,Data!$1:$1048576,26,FALSE),)</f>
        <v>0</v>
      </c>
      <c r="V12" s="8">
        <f>IFERROR(VLOOKUP($A12,Data!$1:$1048576,27,FALSE),)</f>
        <v>0</v>
      </c>
      <c r="W12" s="8">
        <f>IFERROR(VLOOKUP($A12,Data!$1:$1048576,28,FALSE),)</f>
        <v>0</v>
      </c>
      <c r="X12" s="8">
        <f>IFERROR(VLOOKUP($A12,Data!$1:$1048576,29,FALSE),)</f>
        <v>0</v>
      </c>
      <c r="Y12" s="8">
        <f>IFERROR(VLOOKUP($A12,Data!$1:$1048576,30,FALSE),)</f>
        <v>0</v>
      </c>
      <c r="Z12" s="8">
        <f>IFERROR(VLOOKUP($A12,Data!$1:$1048576,31,FALSE),)</f>
        <v>0</v>
      </c>
      <c r="AA12" s="8">
        <f>IFERROR(VLOOKUP($A12,Data!$1:$1048576,32,FALSE),)</f>
        <v>0</v>
      </c>
      <c r="AB12" s="8">
        <f>IFERROR(VLOOKUP($A12,Data!$1:$1048576,33,FALSE),)</f>
        <v>0</v>
      </c>
    </row>
    <row r="13" spans="1:28" hidden="1" x14ac:dyDescent="0.2">
      <c r="A13" s="8">
        <f>Data!A937</f>
        <v>0</v>
      </c>
      <c r="B13" s="9">
        <f>IFERROR(VLOOKUP($A13,Data!$1:$1048576,34,FALSE),)</f>
        <v>0</v>
      </c>
      <c r="C13" s="9">
        <f>IFERROR(VLOOKUP($A13,Data!$1:$1048576,2,FALSE),)</f>
        <v>0</v>
      </c>
      <c r="D13" s="9">
        <f>IFERROR(VLOOKUP($A13,Data!$1:$1048576,3,FALSE),)</f>
        <v>0</v>
      </c>
      <c r="E13" s="9">
        <f>IFERROR(VLOOKUP($A13,Data!$1:$1048576,4,FALSE),)</f>
        <v>0</v>
      </c>
      <c r="F13" s="9">
        <f>IFERROR(VLOOKUP($A13,Data!$1:$1048576,6,FALSE),)</f>
        <v>0</v>
      </c>
      <c r="G13" s="9">
        <f>IFERROR(VLOOKUP($A13,Data!$1:$1048576,7,FALSE),)</f>
        <v>0</v>
      </c>
      <c r="H13" s="8">
        <f>IFERROR(VLOOKUP($A13,Data!$1:$1048576,13,FALSE),)</f>
        <v>0</v>
      </c>
      <c r="I13" s="8">
        <f>IFERROR(VLOOKUP($A13,Data!$1:$1048576,14,FALSE),)</f>
        <v>0</v>
      </c>
      <c r="J13" s="8">
        <f>IFERROR(VLOOKUP($A13,Data!$1:$1048576,15,FALSE),)</f>
        <v>0</v>
      </c>
      <c r="K13" s="8">
        <f>IFERROR(VLOOKUP($A13,Data!$1:$1048576,16,FALSE),)</f>
        <v>0</v>
      </c>
      <c r="L13" s="8">
        <f>IFERROR(VLOOKUP($A13,Data!$1:$1048576,17,FALSE),)</f>
        <v>0</v>
      </c>
      <c r="M13" s="8">
        <f>IFERROR(VLOOKUP($A13,Data!$1:$1048576,18,FALSE),)</f>
        <v>0</v>
      </c>
      <c r="N13" s="8">
        <f>IFERROR(VLOOKUP($A13,Data!$1:$1048576,19,FALSE),)</f>
        <v>0</v>
      </c>
      <c r="O13" s="8">
        <f>IFERROR(VLOOKUP($A13,Data!$1:$1048576,20,FALSE),)</f>
        <v>0</v>
      </c>
      <c r="P13" s="8">
        <f>IFERROR(VLOOKUP($A13,Data!$1:$1048576,21,FALSE),)</f>
        <v>0</v>
      </c>
      <c r="Q13" s="8">
        <f>IFERROR(VLOOKUP($A13,Data!$1:$1048576,22,FALSE),)</f>
        <v>0</v>
      </c>
      <c r="R13" s="8">
        <f>IFERROR(VLOOKUP($A13,Data!$1:$1048576,23,FALSE),)</f>
        <v>0</v>
      </c>
      <c r="S13" s="8">
        <f>IFERROR(VLOOKUP($A13,Data!$1:$1048576,24,FALSE),)</f>
        <v>0</v>
      </c>
      <c r="T13" s="8">
        <f>IFERROR(VLOOKUP($A13,Data!$1:$1048576,25,FALSE),)</f>
        <v>0</v>
      </c>
      <c r="U13" s="8">
        <f>IFERROR(VLOOKUP($A13,Data!$1:$1048576,26,FALSE),)</f>
        <v>0</v>
      </c>
      <c r="V13" s="8">
        <f>IFERROR(VLOOKUP($A13,Data!$1:$1048576,27,FALSE),)</f>
        <v>0</v>
      </c>
      <c r="W13" s="8">
        <f>IFERROR(VLOOKUP($A13,Data!$1:$1048576,28,FALSE),)</f>
        <v>0</v>
      </c>
      <c r="X13" s="8">
        <f>IFERROR(VLOOKUP($A13,Data!$1:$1048576,29,FALSE),)</f>
        <v>0</v>
      </c>
      <c r="Y13" s="8">
        <f>IFERROR(VLOOKUP($A13,Data!$1:$1048576,30,FALSE),)</f>
        <v>0</v>
      </c>
      <c r="Z13" s="8">
        <f>IFERROR(VLOOKUP($A13,Data!$1:$1048576,31,FALSE),)</f>
        <v>0</v>
      </c>
      <c r="AA13" s="8">
        <f>IFERROR(VLOOKUP($A13,Data!$1:$1048576,32,FALSE),)</f>
        <v>0</v>
      </c>
      <c r="AB13" s="8">
        <f>IFERROR(VLOOKUP($A13,Data!$1:$1048576,33,FALSE),)</f>
        <v>0</v>
      </c>
    </row>
    <row r="14" spans="1:28" x14ac:dyDescent="0.2">
      <c r="A14" s="10"/>
    </row>
    <row r="17" spans="21:21" x14ac:dyDescent="0.2">
      <c r="U17" s="1"/>
    </row>
    <row r="18" spans="21:21" x14ac:dyDescent="0.2">
      <c r="U18" s="23"/>
    </row>
    <row r="19" spans="21:21" x14ac:dyDescent="0.2">
      <c r="U19" s="23"/>
    </row>
  </sheetData>
  <pageMargins left="0.7" right="0.7" top="0.75" bottom="0.75" header="0.3" footer="0.3"/>
  <pageSetup scale="76" orientation="landscape" r:id="rId1"/>
  <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0CCBE-9F2E-4C5F-AEBA-548DF164346E}">
  <sheetPr>
    <tabColor rgb="FF489EAA"/>
    <pageSetUpPr fitToPage="1"/>
  </sheetPr>
  <dimension ref="A1:AB19"/>
  <sheetViews>
    <sheetView zoomScale="85" zoomScaleNormal="85" workbookViewId="0">
      <selection activeCell="N1" sqref="N1:N1048576"/>
    </sheetView>
  </sheetViews>
  <sheetFormatPr defaultColWidth="9.14453125" defaultRowHeight="15" x14ac:dyDescent="0.2"/>
  <cols>
    <col min="1" max="5" width="8.47265625" customWidth="1"/>
    <col min="6" max="6" width="11.703125" bestFit="1" customWidth="1"/>
    <col min="7" max="7" width="16.6796875" bestFit="1" customWidth="1"/>
    <col min="8" max="8" width="12.23828125" hidden="1" customWidth="1"/>
    <col min="9" max="11" width="10.22265625" hidden="1" customWidth="1"/>
    <col min="12" max="12" width="9.55078125" hidden="1" customWidth="1"/>
    <col min="13" max="13" width="10.22265625" hidden="1" customWidth="1"/>
    <col min="14" max="14" width="10.76171875" hidden="1" customWidth="1"/>
    <col min="15" max="15" width="10.76171875" bestFit="1" customWidth="1"/>
    <col min="16" max="16" width="9.14453125" bestFit="1" customWidth="1"/>
    <col min="17" max="17" width="10.22265625" bestFit="1" customWidth="1"/>
    <col min="18" max="19" width="10.22265625" hidden="1" customWidth="1"/>
    <col min="20" max="21" width="9.14453125" hidden="1" customWidth="1"/>
    <col min="22" max="25" width="10.22265625" hidden="1" customWidth="1"/>
    <col min="26" max="28" width="11.1640625" hidden="1" customWidth="1"/>
  </cols>
  <sheetData>
    <row r="1" spans="1:28" ht="19.5" thickBot="1" x14ac:dyDescent="0.3">
      <c r="A1" s="7" t="str">
        <f>E4</f>
        <v>Keaton</v>
      </c>
      <c r="B1" s="6"/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0.4</v>
      </c>
      <c r="C3" s="12"/>
      <c r="D3" s="14"/>
      <c r="E3" s="12"/>
      <c r="F3" s="12"/>
      <c r="G3" s="12"/>
      <c r="H3" s="11">
        <f>'Rain Totals'!H11</f>
        <v>0</v>
      </c>
      <c r="I3" s="11">
        <f>'Rain Totals'!I11</f>
        <v>0</v>
      </c>
      <c r="J3" s="11">
        <f>'Rain Totals'!J11</f>
        <v>0</v>
      </c>
      <c r="K3" s="11">
        <f>'Rain Totals'!K11</f>
        <v>0.4</v>
      </c>
      <c r="L3" s="11">
        <f>'Rain Totals'!L11</f>
        <v>0</v>
      </c>
      <c r="M3" s="11">
        <f>'Rain Totals'!M11</f>
        <v>0</v>
      </c>
      <c r="N3" s="11">
        <f>'Rain Totals'!N11</f>
        <v>0</v>
      </c>
      <c r="O3" s="11">
        <f>'Rain Totals'!O11</f>
        <v>0</v>
      </c>
      <c r="P3" s="11">
        <f>'Rain Totals'!P11</f>
        <v>0</v>
      </c>
      <c r="Q3" s="11">
        <f>'Rain Totals'!Q11</f>
        <v>0</v>
      </c>
      <c r="R3" s="11">
        <f>'Rain Totals'!R11</f>
        <v>0</v>
      </c>
      <c r="S3" s="11">
        <f>'Rain Totals'!S11</f>
        <v>0</v>
      </c>
      <c r="T3" s="11">
        <f>'Rain Totals'!T11</f>
        <v>0</v>
      </c>
      <c r="U3" s="11">
        <f>'Rain Totals'!U11</f>
        <v>0</v>
      </c>
      <c r="V3" s="11">
        <f>'Rain Totals'!V11</f>
        <v>0</v>
      </c>
      <c r="W3" s="11">
        <f>'Rain Totals'!W11</f>
        <v>0</v>
      </c>
      <c r="X3" s="11">
        <f>'Rain Totals'!X11</f>
        <v>0</v>
      </c>
      <c r="Y3" s="11">
        <f>'Rain Totals'!Y11</f>
        <v>0</v>
      </c>
      <c r="Z3" s="11">
        <f>'Rain Totals'!Z11</f>
        <v>0</v>
      </c>
      <c r="AA3" s="11">
        <f>'Rain Totals'!AA11</f>
        <v>0</v>
      </c>
      <c r="AB3" s="11">
        <f>'Rain Totals'!AB11</f>
        <v>0</v>
      </c>
    </row>
    <row r="4" spans="1:28" x14ac:dyDescent="0.2">
      <c r="A4" s="8" t="str">
        <f>Data!A948</f>
        <v>.ET 94</v>
      </c>
      <c r="B4" s="9">
        <f ca="1">IFERROR(VLOOKUP($A4,Data!$1:$1048576,34,FALSE),)</f>
        <v>21.780000000000012</v>
      </c>
      <c r="C4" s="9" t="str">
        <f>IFERROR(VLOOKUP($A4,Data!$1:$1048576,2,FALSE),)</f>
        <v>Teton</v>
      </c>
      <c r="D4" s="9" t="str">
        <f>IFERROR(VLOOKUP($A4,Data!$1:$1048576,3,FALSE),)</f>
        <v>94</v>
      </c>
      <c r="E4" s="9" t="str">
        <f>IFERROR(VLOOKUP($A4,Data!$1:$1048576,4,FALSE),)</f>
        <v>Keaton</v>
      </c>
      <c r="F4" s="9" t="str">
        <f>IFERROR(VLOOKUP($A4,Data!$1:$1048576,6,FALSE),)</f>
        <v>Spring Grain</v>
      </c>
      <c r="G4" s="9" t="str">
        <f>IFERROR(VLOOKUP($A4,Data!$1:$1048576,7,FALSE),)</f>
        <v>Wheat</v>
      </c>
      <c r="H4" s="8">
        <f ca="1">IFERROR(VLOOKUP($A4,Data!$1:$1048576,13,FALSE),)</f>
        <v>0.59000000000000008</v>
      </c>
      <c r="I4" s="8">
        <f ca="1">IFERROR(VLOOKUP($A4,Data!$1:$1048576,14,FALSE),)</f>
        <v>0.60000000000000009</v>
      </c>
      <c r="J4" s="8">
        <f ca="1">IFERROR(VLOOKUP($A4,Data!$1:$1048576,15,FALSE),)</f>
        <v>1.1899999999999997</v>
      </c>
      <c r="K4" s="8">
        <f ca="1">IFERROR(VLOOKUP($A4,Data!$1:$1048576,16,FALSE),)</f>
        <v>1.5100000000000002</v>
      </c>
      <c r="L4" s="8">
        <f ca="1">IFERROR(VLOOKUP($A4,Data!$1:$1048576,17,FALSE),)</f>
        <v>1.6199999999999997</v>
      </c>
      <c r="M4" s="8">
        <f ca="1">IFERROR(VLOOKUP($A4,Data!$1:$1048576,18,FALSE),)</f>
        <v>1.9200000000000008</v>
      </c>
      <c r="N4" s="8">
        <f ca="1">IFERROR(VLOOKUP($A4,Data!$1:$1048576,19,FALSE),)</f>
        <v>2.1000000000000005</v>
      </c>
      <c r="O4" s="8">
        <f ca="1">IFERROR(VLOOKUP($A4,Data!$1:$1048576,20,FALSE),)</f>
        <v>1.9100000000000037</v>
      </c>
      <c r="P4" s="8">
        <f ca="1">IFERROR(VLOOKUP($A4,Data!$1:$1048576,21,FALSE),)</f>
        <v>2.0299999999999994</v>
      </c>
      <c r="Q4" s="8">
        <f ca="1">IFERROR(VLOOKUP($A4,Data!$1:$1048576,22,FALSE),)</f>
        <v>1.75</v>
      </c>
      <c r="R4" s="8">
        <f ca="1">IFERROR(VLOOKUP($A4,Data!$1:$1048576,23,FALSE),)</f>
        <v>1.8200000000000021</v>
      </c>
      <c r="S4" s="8">
        <f ca="1">IFERROR(VLOOKUP($A4,Data!$1:$1048576,24,FALSE),)</f>
        <v>1.9799999999999969</v>
      </c>
      <c r="T4" s="8">
        <f ca="1">IFERROR(VLOOKUP($A4,Data!$1:$1048576,25,FALSE),)</f>
        <v>1.8000000000000043</v>
      </c>
      <c r="U4" s="8">
        <f ca="1">IFERROR(VLOOKUP($A4,Data!$1:$1048576,26,FALSE),)</f>
        <v>0.96000000000000441</v>
      </c>
      <c r="V4" s="8">
        <f ca="1">IFERROR(VLOOKUP($A4,Data!$1:$1048576,27,FALSE),)</f>
        <v>0</v>
      </c>
      <c r="W4" s="8">
        <f ca="1">IFERROR(VLOOKUP($A4,Data!$1:$1048576,28,FALSE),)</f>
        <v>0</v>
      </c>
      <c r="X4" s="8">
        <f ca="1">IFERROR(VLOOKUP($A4,Data!$1:$1048576,29,FALSE),)</f>
        <v>0</v>
      </c>
      <c r="Y4" s="8">
        <f ca="1">IFERROR(VLOOKUP($A4,Data!$1:$1048576,30,FALSE),)</f>
        <v>0</v>
      </c>
      <c r="Z4" s="8">
        <f ca="1">IFERROR(VLOOKUP($A4,Data!$1:$1048576,31,FALSE),)</f>
        <v>0</v>
      </c>
      <c r="AA4" s="8">
        <f ca="1">IFERROR(VLOOKUP($A4,Data!$1:$1048576,32,FALSE),)</f>
        <v>0</v>
      </c>
      <c r="AB4" s="8">
        <f ca="1">IFERROR(VLOOKUP($A4,Data!$1:$1048576,33,FALSE),)</f>
        <v>0</v>
      </c>
    </row>
    <row r="5" spans="1:28" x14ac:dyDescent="0.2">
      <c r="A5" s="8" t="str">
        <f>Data!A949</f>
        <v>tr-12</v>
      </c>
      <c r="B5" s="9">
        <f>IFERROR(VLOOKUP($A5,Data!$1:$1048576,34,FALSE),)</f>
        <v>15.31</v>
      </c>
      <c r="C5" s="9" t="str">
        <f>IFERROR(VLOOKUP($A5,Data!$1:$1048576,2,FALSE),)</f>
        <v>Teton</v>
      </c>
      <c r="D5" s="9" t="str">
        <f>IFERROR(VLOOKUP($A5,Data!$1:$1048576,3,FALSE),)</f>
        <v>94</v>
      </c>
      <c r="E5" s="9" t="str">
        <f>IFERROR(VLOOKUP($A5,Data!$1:$1048576,4,FALSE),)</f>
        <v>Keaton</v>
      </c>
      <c r="F5" s="9" t="str">
        <f>IFERROR(VLOOKUP($A5,Data!$1:$1048576,6,FALSE),)</f>
        <v>Spring Grain</v>
      </c>
      <c r="G5" s="9" t="str">
        <f>IFERROR(VLOOKUP($A5,Data!$1:$1048576,7,FALSE),)</f>
        <v>Wheat</v>
      </c>
      <c r="H5" s="8" t="str">
        <f>IFERROR(VLOOKUP($A5,Data!$1:$1048576,13,FALSE),)</f>
        <v/>
      </c>
      <c r="I5" s="8">
        <f>IFERROR(VLOOKUP($A5,Data!$1:$1048576,14,FALSE),)</f>
        <v>1.39</v>
      </c>
      <c r="J5" s="8">
        <f>IFERROR(VLOOKUP($A5,Data!$1:$1048576,15,FALSE),)</f>
        <v>2.02</v>
      </c>
      <c r="K5" s="8">
        <f>IFERROR(VLOOKUP($A5,Data!$1:$1048576,16,FALSE),)</f>
        <v>3.2299999999999995</v>
      </c>
      <c r="L5" s="8">
        <f>IFERROR(VLOOKUP($A5,Data!$1:$1048576,17,FALSE),)</f>
        <v>1.6499999999999995</v>
      </c>
      <c r="M5" s="8">
        <f>IFERROR(VLOOKUP($A5,Data!$1:$1048576,18,FALSE),)</f>
        <v>1.9800000000000004</v>
      </c>
      <c r="N5" s="8">
        <f>IFERROR(VLOOKUP($A5,Data!$1:$1048576,19,FALSE),)</f>
        <v>2.0500000000000007</v>
      </c>
      <c r="O5" s="8">
        <f>IFERROR(VLOOKUP($A5,Data!$1:$1048576,20,FALSE),)</f>
        <v>1.92</v>
      </c>
      <c r="P5" s="8">
        <f>IFERROR(VLOOKUP($A5,Data!$1:$1048576,21,FALSE),)</f>
        <v>0.39000000000000057</v>
      </c>
      <c r="Q5" s="8">
        <f>IFERROR(VLOOKUP($A5,Data!$1:$1048576,22,FALSE),)</f>
        <v>0</v>
      </c>
      <c r="R5" s="8">
        <f>IFERROR(VLOOKUP($A5,Data!$1:$1048576,23,FALSE),)</f>
        <v>0</v>
      </c>
      <c r="S5" s="8">
        <f>IFERROR(VLOOKUP($A5,Data!$1:$1048576,24,FALSE),)</f>
        <v>0</v>
      </c>
      <c r="T5" s="8">
        <f>IFERROR(VLOOKUP($A5,Data!$1:$1048576,25,FALSE),)</f>
        <v>0</v>
      </c>
      <c r="U5" s="8">
        <f>IFERROR(VLOOKUP($A5,Data!$1:$1048576,26,FALSE),)</f>
        <v>0</v>
      </c>
      <c r="V5" s="8">
        <f>IFERROR(VLOOKUP($A5,Data!$1:$1048576,27,FALSE),)</f>
        <v>0</v>
      </c>
      <c r="W5" s="8">
        <f>IFERROR(VLOOKUP($A5,Data!$1:$1048576,28,FALSE),)</f>
        <v>0.67999999999999972</v>
      </c>
      <c r="X5" s="8">
        <f>IFERROR(VLOOKUP($A5,Data!$1:$1048576,29,FALSE),)</f>
        <v>0</v>
      </c>
      <c r="Y5" s="8">
        <f>IFERROR(VLOOKUP($A5,Data!$1:$1048576,30,FALSE),)</f>
        <v>0</v>
      </c>
      <c r="Z5" s="8">
        <f>IFERROR(VLOOKUP($A5,Data!$1:$1048576,31,FALSE),)</f>
        <v>0</v>
      </c>
      <c r="AA5" s="8">
        <f>IFERROR(VLOOKUP($A5,Data!$1:$1048576,32,FALSE),)</f>
        <v>0</v>
      </c>
      <c r="AB5" s="8">
        <f>IFERROR(VLOOKUP($A5,Data!$1:$1048576,33,FALSE),)</f>
        <v>0</v>
      </c>
    </row>
    <row r="6" spans="1:28" x14ac:dyDescent="0.2">
      <c r="A6" s="8" t="str">
        <f>Data!A950</f>
        <v>TR-12C</v>
      </c>
      <c r="B6" s="9">
        <f>IFERROR(VLOOKUP($A6,Data!$1:$1048576,34,FALSE),)</f>
        <v>17.11</v>
      </c>
      <c r="C6" s="9" t="str">
        <f>IFERROR(VLOOKUP($A6,Data!$1:$1048576,2,FALSE),)</f>
        <v>Teton</v>
      </c>
      <c r="D6" s="9" t="str">
        <f>IFERROR(VLOOKUP($A6,Data!$1:$1048576,3,FALSE),)</f>
        <v>94</v>
      </c>
      <c r="E6" s="9" t="str">
        <f>IFERROR(VLOOKUP($A6,Data!$1:$1048576,4,FALSE),)</f>
        <v>Keaton</v>
      </c>
      <c r="F6" s="9" t="str">
        <f>IFERROR(VLOOKUP($A6,Data!$1:$1048576,6,FALSE),)</f>
        <v>Spring Grain</v>
      </c>
      <c r="G6" s="9" t="str">
        <f>IFERROR(VLOOKUP($A6,Data!$1:$1048576,7,FALSE),)</f>
        <v>Wheat</v>
      </c>
      <c r="H6" s="8" t="str">
        <f>IFERROR(VLOOKUP($A6,Data!$1:$1048576,13,FALSE),)</f>
        <v/>
      </c>
      <c r="I6" s="8">
        <f>IFERROR(VLOOKUP($A6,Data!$1:$1048576,14,FALSE),)</f>
        <v>0.93</v>
      </c>
      <c r="J6" s="8">
        <f>IFERROR(VLOOKUP($A6,Data!$1:$1048576,15,FALSE),)</f>
        <v>1.79</v>
      </c>
      <c r="K6" s="8">
        <f>IFERROR(VLOOKUP($A6,Data!$1:$1048576,16,FALSE),)</f>
        <v>3.6199999999999997</v>
      </c>
      <c r="L6" s="8">
        <f>IFERROR(VLOOKUP($A6,Data!$1:$1048576,17,FALSE),)</f>
        <v>1.9499999999999993</v>
      </c>
      <c r="M6" s="8">
        <f>IFERROR(VLOOKUP($A6,Data!$1:$1048576,18,FALSE),)</f>
        <v>2.1300000000000008</v>
      </c>
      <c r="N6" s="8">
        <f>IFERROR(VLOOKUP($A6,Data!$1:$1048576,19,FALSE),)</f>
        <v>2.4900000000000002</v>
      </c>
      <c r="O6" s="8">
        <f>IFERROR(VLOOKUP($A6,Data!$1:$1048576,20,FALSE),)</f>
        <v>2.1199999999999992</v>
      </c>
      <c r="P6" s="8">
        <f>IFERROR(VLOOKUP($A6,Data!$1:$1048576,21,FALSE),)</f>
        <v>0.53000000000000114</v>
      </c>
      <c r="Q6" s="8">
        <f>IFERROR(VLOOKUP($A6,Data!$1:$1048576,22,FALSE),)</f>
        <v>0</v>
      </c>
      <c r="R6" s="8">
        <f>IFERROR(VLOOKUP($A6,Data!$1:$1048576,23,FALSE),)</f>
        <v>0</v>
      </c>
      <c r="S6" s="8">
        <f>IFERROR(VLOOKUP($A6,Data!$1:$1048576,24,FALSE),)</f>
        <v>0</v>
      </c>
      <c r="T6" s="8">
        <f>IFERROR(VLOOKUP($A6,Data!$1:$1048576,25,FALSE),)</f>
        <v>0</v>
      </c>
      <c r="U6" s="8">
        <f>IFERROR(VLOOKUP($A6,Data!$1:$1048576,26,FALSE),)</f>
        <v>0</v>
      </c>
      <c r="V6" s="8">
        <f>IFERROR(VLOOKUP($A6,Data!$1:$1048576,27,FALSE),)</f>
        <v>0</v>
      </c>
      <c r="W6" s="8">
        <f>IFERROR(VLOOKUP($A6,Data!$1:$1048576,28,FALSE),)</f>
        <v>1.5499999999999989</v>
      </c>
      <c r="X6" s="8">
        <f>IFERROR(VLOOKUP($A6,Data!$1:$1048576,29,FALSE),)</f>
        <v>0</v>
      </c>
      <c r="Y6" s="8">
        <f>IFERROR(VLOOKUP($A6,Data!$1:$1048576,30,FALSE),)</f>
        <v>0</v>
      </c>
      <c r="Z6" s="8">
        <f>IFERROR(VLOOKUP($A6,Data!$1:$1048576,31,FALSE),)</f>
        <v>0</v>
      </c>
      <c r="AA6" s="8">
        <f>IFERROR(VLOOKUP($A6,Data!$1:$1048576,32,FALSE),)</f>
        <v>0</v>
      </c>
      <c r="AB6" s="8">
        <f>IFERROR(VLOOKUP($A6,Data!$1:$1048576,33,FALSE),)</f>
        <v>0</v>
      </c>
    </row>
    <row r="7" spans="1:28" x14ac:dyDescent="0.2">
      <c r="A7" s="8" t="str">
        <f>Data!A951</f>
        <v>TR-13</v>
      </c>
      <c r="B7" s="9">
        <f>IFERROR(VLOOKUP($A7,Data!$1:$1048576,34,FALSE),)</f>
        <v>15.4</v>
      </c>
      <c r="C7" s="9" t="str">
        <f>IFERROR(VLOOKUP($A7,Data!$1:$1048576,2,FALSE),)</f>
        <v>Teton</v>
      </c>
      <c r="D7" s="9" t="str">
        <f>IFERROR(VLOOKUP($A7,Data!$1:$1048576,3,FALSE),)</f>
        <v>94</v>
      </c>
      <c r="E7" s="9" t="str">
        <f>IFERROR(VLOOKUP($A7,Data!$1:$1048576,4,FALSE),)</f>
        <v>Keaton</v>
      </c>
      <c r="F7" s="9" t="str">
        <f>IFERROR(VLOOKUP($A7,Data!$1:$1048576,6,FALSE),)</f>
        <v>Spring Grain</v>
      </c>
      <c r="G7" s="9" t="str">
        <f>IFERROR(VLOOKUP($A7,Data!$1:$1048576,7,FALSE),)</f>
        <v>Wheat</v>
      </c>
      <c r="H7" s="8" t="str">
        <f>IFERROR(VLOOKUP($A7,Data!$1:$1048576,13,FALSE),)</f>
        <v/>
      </c>
      <c r="I7" s="8">
        <f>IFERROR(VLOOKUP($A7,Data!$1:$1048576,14,FALSE),)</f>
        <v>1.18</v>
      </c>
      <c r="J7" s="8">
        <f>IFERROR(VLOOKUP($A7,Data!$1:$1048576,15,FALSE),)</f>
        <v>2.02</v>
      </c>
      <c r="K7" s="8">
        <f>IFERROR(VLOOKUP($A7,Data!$1:$1048576,16,FALSE),)</f>
        <v>3.42</v>
      </c>
      <c r="L7" s="8">
        <f>IFERROR(VLOOKUP($A7,Data!$1:$1048576,17,FALSE),)</f>
        <v>1.7299999999999995</v>
      </c>
      <c r="M7" s="8">
        <f>IFERROR(VLOOKUP($A7,Data!$1:$1048576,18,FALSE),)</f>
        <v>1.870000000000001</v>
      </c>
      <c r="N7" s="8">
        <f>IFERROR(VLOOKUP($A7,Data!$1:$1048576,19,FALSE),)</f>
        <v>2.0299999999999994</v>
      </c>
      <c r="O7" s="8">
        <f>IFERROR(VLOOKUP($A7,Data!$1:$1048576,20,FALSE),)</f>
        <v>1.83</v>
      </c>
      <c r="P7" s="8">
        <f>IFERROR(VLOOKUP($A7,Data!$1:$1048576,21,FALSE),)</f>
        <v>0.40000000000000036</v>
      </c>
      <c r="Q7" s="8">
        <f>IFERROR(VLOOKUP($A7,Data!$1:$1048576,22,FALSE),)</f>
        <v>0</v>
      </c>
      <c r="R7" s="8">
        <f>IFERROR(VLOOKUP($A7,Data!$1:$1048576,23,FALSE),)</f>
        <v>0</v>
      </c>
      <c r="S7" s="8">
        <f>IFERROR(VLOOKUP($A7,Data!$1:$1048576,24,FALSE),)</f>
        <v>0</v>
      </c>
      <c r="T7" s="8">
        <f>IFERROR(VLOOKUP($A7,Data!$1:$1048576,25,FALSE),)</f>
        <v>0</v>
      </c>
      <c r="U7" s="8">
        <f>IFERROR(VLOOKUP($A7,Data!$1:$1048576,26,FALSE),)</f>
        <v>0</v>
      </c>
      <c r="V7" s="8">
        <f>IFERROR(VLOOKUP($A7,Data!$1:$1048576,27,FALSE),)</f>
        <v>0</v>
      </c>
      <c r="W7" s="8">
        <f>IFERROR(VLOOKUP($A7,Data!$1:$1048576,28,FALSE),)</f>
        <v>0.91999999999999993</v>
      </c>
      <c r="X7" s="8">
        <f>IFERROR(VLOOKUP($A7,Data!$1:$1048576,29,FALSE),)</f>
        <v>0</v>
      </c>
      <c r="Y7" s="8">
        <f>IFERROR(VLOOKUP($A7,Data!$1:$1048576,30,FALSE),)</f>
        <v>0</v>
      </c>
      <c r="Z7" s="8">
        <f>IFERROR(VLOOKUP($A7,Data!$1:$1048576,31,FALSE),)</f>
        <v>0</v>
      </c>
      <c r="AA7" s="8">
        <f>IFERROR(VLOOKUP($A7,Data!$1:$1048576,32,FALSE),)</f>
        <v>0</v>
      </c>
      <c r="AB7" s="8">
        <f>IFERROR(VLOOKUP($A7,Data!$1:$1048576,33,FALSE),)</f>
        <v>0</v>
      </c>
    </row>
    <row r="8" spans="1:28" x14ac:dyDescent="0.2">
      <c r="A8" s="8" t="str">
        <f>Data!A952</f>
        <v>TR-13C</v>
      </c>
      <c r="B8" s="9">
        <f>IFERROR(VLOOKUP($A8,Data!$1:$1048576,34,FALSE),)</f>
        <v>17.329999999999998</v>
      </c>
      <c r="C8" s="9" t="str">
        <f>IFERROR(VLOOKUP($A8,Data!$1:$1048576,2,FALSE),)</f>
        <v>Teton</v>
      </c>
      <c r="D8" s="9" t="str">
        <f>IFERROR(VLOOKUP($A8,Data!$1:$1048576,3,FALSE),)</f>
        <v>94</v>
      </c>
      <c r="E8" s="9" t="str">
        <f>IFERROR(VLOOKUP($A8,Data!$1:$1048576,4,FALSE),)</f>
        <v>Keaton</v>
      </c>
      <c r="F8" s="9" t="str">
        <f>IFERROR(VLOOKUP($A8,Data!$1:$1048576,6,FALSE),)</f>
        <v>Spring Grain</v>
      </c>
      <c r="G8" s="9" t="str">
        <f>IFERROR(VLOOKUP($A8,Data!$1:$1048576,7,FALSE),)</f>
        <v>Wheat</v>
      </c>
      <c r="H8" s="8" t="str">
        <f>IFERROR(VLOOKUP($A8,Data!$1:$1048576,13,FALSE),)</f>
        <v/>
      </c>
      <c r="I8" s="8">
        <f>IFERROR(VLOOKUP($A8,Data!$1:$1048576,14,FALSE),)</f>
        <v>1.1200000000000001</v>
      </c>
      <c r="J8" s="8">
        <f>IFERROR(VLOOKUP($A8,Data!$1:$1048576,15,FALSE),)</f>
        <v>2.14</v>
      </c>
      <c r="K8" s="8">
        <f>IFERROR(VLOOKUP($A8,Data!$1:$1048576,16,FALSE),)</f>
        <v>4.379999999999999</v>
      </c>
      <c r="L8" s="8">
        <f>IFERROR(VLOOKUP($A8,Data!$1:$1048576,17,FALSE),)</f>
        <v>1.6100000000000003</v>
      </c>
      <c r="M8" s="8">
        <f>IFERROR(VLOOKUP($A8,Data!$1:$1048576,18,FALSE),)</f>
        <v>1.3800000000000008</v>
      </c>
      <c r="N8" s="8">
        <f>IFERROR(VLOOKUP($A8,Data!$1:$1048576,19,FALSE),)</f>
        <v>1.7999999999999989</v>
      </c>
      <c r="O8" s="8">
        <f>IFERROR(VLOOKUP($A8,Data!$1:$1048576,20,FALSE),)</f>
        <v>2.9500000000000011</v>
      </c>
      <c r="P8" s="8">
        <f>IFERROR(VLOOKUP($A8,Data!$1:$1048576,21,FALSE),)</f>
        <v>0.29999999999999893</v>
      </c>
      <c r="Q8" s="8">
        <f>IFERROR(VLOOKUP($A8,Data!$1:$1048576,22,FALSE),)</f>
        <v>0</v>
      </c>
      <c r="R8" s="8">
        <f>IFERROR(VLOOKUP($A8,Data!$1:$1048576,23,FALSE),)</f>
        <v>0</v>
      </c>
      <c r="S8" s="8">
        <f>IFERROR(VLOOKUP($A8,Data!$1:$1048576,24,FALSE),)</f>
        <v>0</v>
      </c>
      <c r="T8" s="8">
        <f>IFERROR(VLOOKUP($A8,Data!$1:$1048576,25,FALSE),)</f>
        <v>0</v>
      </c>
      <c r="U8" s="8">
        <f>IFERROR(VLOOKUP($A8,Data!$1:$1048576,26,FALSE),)</f>
        <v>0</v>
      </c>
      <c r="V8" s="8">
        <f>IFERROR(VLOOKUP($A8,Data!$1:$1048576,27,FALSE),)</f>
        <v>0</v>
      </c>
      <c r="W8" s="8">
        <f>IFERROR(VLOOKUP($A8,Data!$1:$1048576,28,FALSE),)</f>
        <v>1.6499999999999986</v>
      </c>
      <c r="X8" s="8">
        <f>IFERROR(VLOOKUP($A8,Data!$1:$1048576,29,FALSE),)</f>
        <v>0</v>
      </c>
      <c r="Y8" s="8">
        <f>IFERROR(VLOOKUP($A8,Data!$1:$1048576,30,FALSE),)</f>
        <v>0</v>
      </c>
      <c r="Z8" s="8">
        <f>IFERROR(VLOOKUP($A8,Data!$1:$1048576,31,FALSE),)</f>
        <v>0</v>
      </c>
      <c r="AA8" s="8">
        <f>IFERROR(VLOOKUP($A8,Data!$1:$1048576,32,FALSE),)</f>
        <v>0</v>
      </c>
      <c r="AB8" s="8">
        <f>IFERROR(VLOOKUP($A8,Data!$1:$1048576,33,FALSE),)</f>
        <v>0</v>
      </c>
    </row>
    <row r="9" spans="1:28" x14ac:dyDescent="0.2">
      <c r="A9" s="8" t="str">
        <f>Data!A953</f>
        <v>tr-15</v>
      </c>
      <c r="B9" s="9">
        <f>IFERROR(VLOOKUP($A9,Data!$1:$1048576,34,FALSE),)</f>
        <v>15.19</v>
      </c>
      <c r="C9" s="9" t="str">
        <f>IFERROR(VLOOKUP($A9,Data!$1:$1048576,2,FALSE),)</f>
        <v>Teton</v>
      </c>
      <c r="D9" s="9" t="str">
        <f>IFERROR(VLOOKUP($A9,Data!$1:$1048576,3,FALSE),)</f>
        <v>94</v>
      </c>
      <c r="E9" s="9" t="str">
        <f>IFERROR(VLOOKUP($A9,Data!$1:$1048576,4,FALSE),)</f>
        <v>Keaton</v>
      </c>
      <c r="F9" s="9" t="str">
        <f>IFERROR(VLOOKUP($A9,Data!$1:$1048576,6,FALSE),)</f>
        <v>Spring Grain</v>
      </c>
      <c r="G9" s="9" t="str">
        <f>IFERROR(VLOOKUP($A9,Data!$1:$1048576,7,FALSE),)</f>
        <v>Wheat</v>
      </c>
      <c r="H9" s="8" t="str">
        <f>IFERROR(VLOOKUP($A9,Data!$1:$1048576,13,FALSE),)</f>
        <v/>
      </c>
      <c r="I9" s="8">
        <f>IFERROR(VLOOKUP($A9,Data!$1:$1048576,14,FALSE),)</f>
        <v>1.36</v>
      </c>
      <c r="J9" s="8">
        <f>IFERROR(VLOOKUP($A9,Data!$1:$1048576,15,FALSE),)</f>
        <v>1.98</v>
      </c>
      <c r="K9" s="8">
        <f>IFERROR(VLOOKUP($A9,Data!$1:$1048576,16,FALSE),)</f>
        <v>3.26</v>
      </c>
      <c r="L9" s="8">
        <f>IFERROR(VLOOKUP($A9,Data!$1:$1048576,17,FALSE),)</f>
        <v>1.5700000000000003</v>
      </c>
      <c r="M9" s="8">
        <f>IFERROR(VLOOKUP($A9,Data!$1:$1048576,18,FALSE),)</f>
        <v>2.0099999999999998</v>
      </c>
      <c r="N9" s="8">
        <f>IFERROR(VLOOKUP($A9,Data!$1:$1048576,19,FALSE),)</f>
        <v>2.0099999999999998</v>
      </c>
      <c r="O9" s="8">
        <f>IFERROR(VLOOKUP($A9,Data!$1:$1048576,20,FALSE),)</f>
        <v>1.7900000000000009</v>
      </c>
      <c r="P9" s="8">
        <f>IFERROR(VLOOKUP($A9,Data!$1:$1048576,21,FALSE),)</f>
        <v>0.38999999999999879</v>
      </c>
      <c r="Q9" s="8">
        <f>IFERROR(VLOOKUP($A9,Data!$1:$1048576,22,FALSE),)</f>
        <v>0</v>
      </c>
      <c r="R9" s="8">
        <f>IFERROR(VLOOKUP($A9,Data!$1:$1048576,23,FALSE),)</f>
        <v>0</v>
      </c>
      <c r="S9" s="8">
        <f>IFERROR(VLOOKUP($A9,Data!$1:$1048576,24,FALSE),)</f>
        <v>0</v>
      </c>
      <c r="T9" s="8">
        <f>IFERROR(VLOOKUP($A9,Data!$1:$1048576,25,FALSE),)</f>
        <v>0</v>
      </c>
      <c r="U9" s="8">
        <f>IFERROR(VLOOKUP($A9,Data!$1:$1048576,26,FALSE),)</f>
        <v>0</v>
      </c>
      <c r="V9" s="8">
        <f>IFERROR(VLOOKUP($A9,Data!$1:$1048576,27,FALSE),)</f>
        <v>0</v>
      </c>
      <c r="W9" s="8">
        <f>IFERROR(VLOOKUP($A9,Data!$1:$1048576,28,FALSE),)</f>
        <v>0.82000000000000028</v>
      </c>
      <c r="X9" s="8">
        <f>IFERROR(VLOOKUP($A9,Data!$1:$1048576,29,FALSE),)</f>
        <v>0</v>
      </c>
      <c r="Y9" s="8">
        <f>IFERROR(VLOOKUP($A9,Data!$1:$1048576,30,FALSE),)</f>
        <v>0</v>
      </c>
      <c r="Z9" s="8">
        <f>IFERROR(VLOOKUP($A9,Data!$1:$1048576,31,FALSE),)</f>
        <v>0</v>
      </c>
      <c r="AA9" s="8">
        <f>IFERROR(VLOOKUP($A9,Data!$1:$1048576,32,FALSE),)</f>
        <v>0</v>
      </c>
      <c r="AB9" s="8">
        <f>IFERROR(VLOOKUP($A9,Data!$1:$1048576,33,FALSE),)</f>
        <v>0</v>
      </c>
    </row>
    <row r="10" spans="1:28" x14ac:dyDescent="0.2">
      <c r="A10" s="8" t="str">
        <f>Data!A954</f>
        <v>TR-15A</v>
      </c>
      <c r="B10" s="9">
        <f>IFERROR(VLOOKUP($A10,Data!$1:$1048576,34,FALSE),)</f>
        <v>16.36</v>
      </c>
      <c r="C10" s="9" t="str">
        <f>IFERROR(VLOOKUP($A10,Data!$1:$1048576,2,FALSE),)</f>
        <v>Teton</v>
      </c>
      <c r="D10" s="9" t="str">
        <f>IFERROR(VLOOKUP($A10,Data!$1:$1048576,3,FALSE),)</f>
        <v>94</v>
      </c>
      <c r="E10" s="9" t="str">
        <f>IFERROR(VLOOKUP($A10,Data!$1:$1048576,4,FALSE),)</f>
        <v>Keaton</v>
      </c>
      <c r="F10" s="9" t="str">
        <f>IFERROR(VLOOKUP($A10,Data!$1:$1048576,6,FALSE),)</f>
        <v>Spring Grain</v>
      </c>
      <c r="G10" s="9" t="str">
        <f>IFERROR(VLOOKUP($A10,Data!$1:$1048576,7,FALSE),)</f>
        <v>Wheat</v>
      </c>
      <c r="H10" s="8" t="str">
        <f>IFERROR(VLOOKUP($A10,Data!$1:$1048576,13,FALSE),)</f>
        <v/>
      </c>
      <c r="I10" s="8">
        <f>IFERROR(VLOOKUP($A10,Data!$1:$1048576,14,FALSE),)</f>
        <v>0.02</v>
      </c>
      <c r="J10" s="8">
        <f>IFERROR(VLOOKUP($A10,Data!$1:$1048576,15,FALSE),)</f>
        <v>2.31</v>
      </c>
      <c r="K10" s="8">
        <f>IFERROR(VLOOKUP($A10,Data!$1:$1048576,16,FALSE),)</f>
        <v>4.45</v>
      </c>
      <c r="L10" s="8">
        <f>IFERROR(VLOOKUP($A10,Data!$1:$1048576,17,FALSE),)</f>
        <v>1.7299999999999995</v>
      </c>
      <c r="M10" s="8">
        <f>IFERROR(VLOOKUP($A10,Data!$1:$1048576,18,FALSE),)</f>
        <v>2.2300000000000004</v>
      </c>
      <c r="N10" s="8">
        <f>IFERROR(VLOOKUP($A10,Data!$1:$1048576,19,FALSE),)</f>
        <v>2.0600000000000005</v>
      </c>
      <c r="O10" s="8">
        <f>IFERROR(VLOOKUP($A10,Data!$1:$1048576,20,FALSE),)</f>
        <v>2.08</v>
      </c>
      <c r="P10" s="8">
        <f>IFERROR(VLOOKUP($A10,Data!$1:$1048576,21,FALSE),)</f>
        <v>0.4399999999999995</v>
      </c>
      <c r="Q10" s="8">
        <f>IFERROR(VLOOKUP($A10,Data!$1:$1048576,22,FALSE),)</f>
        <v>0</v>
      </c>
      <c r="R10" s="8">
        <f>IFERROR(VLOOKUP($A10,Data!$1:$1048576,23,FALSE),)</f>
        <v>0</v>
      </c>
      <c r="S10" s="8">
        <f>IFERROR(VLOOKUP($A10,Data!$1:$1048576,24,FALSE),)</f>
        <v>0</v>
      </c>
      <c r="T10" s="8">
        <f>IFERROR(VLOOKUP($A10,Data!$1:$1048576,25,FALSE),)</f>
        <v>0</v>
      </c>
      <c r="U10" s="8">
        <f>IFERROR(VLOOKUP($A10,Data!$1:$1048576,26,FALSE),)</f>
        <v>0</v>
      </c>
      <c r="V10" s="8">
        <f>IFERROR(VLOOKUP($A10,Data!$1:$1048576,27,FALSE),)</f>
        <v>0</v>
      </c>
      <c r="W10" s="8">
        <f>IFERROR(VLOOKUP($A10,Data!$1:$1048576,28,FALSE),)</f>
        <v>1.0399999999999991</v>
      </c>
      <c r="X10" s="8">
        <f>IFERROR(VLOOKUP($A10,Data!$1:$1048576,29,FALSE),)</f>
        <v>0</v>
      </c>
      <c r="Y10" s="8">
        <f>IFERROR(VLOOKUP($A10,Data!$1:$1048576,30,FALSE),)</f>
        <v>0</v>
      </c>
      <c r="Z10" s="8">
        <f>IFERROR(VLOOKUP($A10,Data!$1:$1048576,31,FALSE),)</f>
        <v>0</v>
      </c>
      <c r="AA10" s="8">
        <f>IFERROR(VLOOKUP($A10,Data!$1:$1048576,32,FALSE),)</f>
        <v>0</v>
      </c>
      <c r="AB10" s="8">
        <f>IFERROR(VLOOKUP($A10,Data!$1:$1048576,33,FALSE),)</f>
        <v>0</v>
      </c>
    </row>
    <row r="11" spans="1:28" x14ac:dyDescent="0.2">
      <c r="A11" s="8" t="str">
        <f>Data!A955</f>
        <v>TR-16</v>
      </c>
      <c r="B11" s="9">
        <f>IFERROR(VLOOKUP($A11,Data!$1:$1048576,34,FALSE),)</f>
        <v>14.28</v>
      </c>
      <c r="C11" s="9" t="str">
        <f>IFERROR(VLOOKUP($A11,Data!$1:$1048576,2,FALSE),)</f>
        <v>Teton</v>
      </c>
      <c r="D11" s="9" t="str">
        <f>IFERROR(VLOOKUP($A11,Data!$1:$1048576,3,FALSE),)</f>
        <v>94</v>
      </c>
      <c r="E11" s="9" t="str">
        <f>IFERROR(VLOOKUP($A11,Data!$1:$1048576,4,FALSE),)</f>
        <v>Keaton</v>
      </c>
      <c r="F11" s="9" t="str">
        <f>IFERROR(VLOOKUP($A11,Data!$1:$1048576,6,FALSE),)</f>
        <v>Spring Grain</v>
      </c>
      <c r="G11" s="9" t="str">
        <f>IFERROR(VLOOKUP($A11,Data!$1:$1048576,7,FALSE),)</f>
        <v>Wheat</v>
      </c>
      <c r="H11" s="8" t="str">
        <f>IFERROR(VLOOKUP($A11,Data!$1:$1048576,13,FALSE),)</f>
        <v/>
      </c>
      <c r="I11" s="8">
        <f>IFERROR(VLOOKUP($A11,Data!$1:$1048576,14,FALSE),)</f>
        <v>1.35</v>
      </c>
      <c r="J11" s="8">
        <f>IFERROR(VLOOKUP($A11,Data!$1:$1048576,15,FALSE),)</f>
        <v>1.87</v>
      </c>
      <c r="K11" s="8">
        <f>IFERROR(VLOOKUP($A11,Data!$1:$1048576,16,FALSE),)</f>
        <v>3.2499999999999996</v>
      </c>
      <c r="L11" s="8">
        <f>IFERROR(VLOOKUP($A11,Data!$1:$1048576,17,FALSE),)</f>
        <v>1.5200000000000005</v>
      </c>
      <c r="M11" s="8">
        <f>IFERROR(VLOOKUP($A11,Data!$1:$1048576,18,FALSE),)</f>
        <v>1.129999999999999</v>
      </c>
      <c r="N11" s="8">
        <f>IFERROR(VLOOKUP($A11,Data!$1:$1048576,19,FALSE),)</f>
        <v>1.9700000000000006</v>
      </c>
      <c r="O11" s="8">
        <f>IFERROR(VLOOKUP($A11,Data!$1:$1048576,20,FALSE),)</f>
        <v>1.8100000000000005</v>
      </c>
      <c r="P11" s="8">
        <f>IFERROR(VLOOKUP($A11,Data!$1:$1048576,21,FALSE),)</f>
        <v>0.24000000000000021</v>
      </c>
      <c r="Q11" s="8">
        <f>IFERROR(VLOOKUP($A11,Data!$1:$1048576,22,FALSE),)</f>
        <v>0</v>
      </c>
      <c r="R11" s="8">
        <f>IFERROR(VLOOKUP($A11,Data!$1:$1048576,23,FALSE),)</f>
        <v>0</v>
      </c>
      <c r="S11" s="8">
        <f>IFERROR(VLOOKUP($A11,Data!$1:$1048576,24,FALSE),)</f>
        <v>0</v>
      </c>
      <c r="T11" s="8">
        <f>IFERROR(VLOOKUP($A11,Data!$1:$1048576,25,FALSE),)</f>
        <v>0</v>
      </c>
      <c r="U11" s="8">
        <f>IFERROR(VLOOKUP($A11,Data!$1:$1048576,26,FALSE),)</f>
        <v>0</v>
      </c>
      <c r="V11" s="8">
        <f>IFERROR(VLOOKUP($A11,Data!$1:$1048576,27,FALSE),)</f>
        <v>0</v>
      </c>
      <c r="W11" s="8">
        <f>IFERROR(VLOOKUP($A11,Data!$1:$1048576,28,FALSE),)</f>
        <v>1.0899999999999999</v>
      </c>
      <c r="X11" s="8">
        <f>IFERROR(VLOOKUP($A11,Data!$1:$1048576,29,FALSE),)</f>
        <v>4.9999999999998934E-2</v>
      </c>
      <c r="Y11" s="8">
        <f>IFERROR(VLOOKUP($A11,Data!$1:$1048576,30,FALSE),)</f>
        <v>0</v>
      </c>
      <c r="Z11" s="8">
        <f>IFERROR(VLOOKUP($A11,Data!$1:$1048576,31,FALSE),)</f>
        <v>0</v>
      </c>
      <c r="AA11" s="8">
        <f>IFERROR(VLOOKUP($A11,Data!$1:$1048576,32,FALSE),)</f>
        <v>0</v>
      </c>
      <c r="AB11" s="8">
        <f>IFERROR(VLOOKUP($A11,Data!$1:$1048576,33,FALSE),)</f>
        <v>0</v>
      </c>
    </row>
    <row r="12" spans="1:28" x14ac:dyDescent="0.2">
      <c r="A12" s="8" t="str">
        <f>Data!A956</f>
        <v>TR-22</v>
      </c>
      <c r="B12" s="9">
        <f>IFERROR(VLOOKUP($A12,Data!$1:$1048576,34,FALSE),)</f>
        <v>16.239999999999998</v>
      </c>
      <c r="C12" s="9" t="str">
        <f>IFERROR(VLOOKUP($A12,Data!$1:$1048576,2,FALSE),)</f>
        <v>Teton</v>
      </c>
      <c r="D12" s="9" t="str">
        <f>IFERROR(VLOOKUP($A12,Data!$1:$1048576,3,FALSE),)</f>
        <v>94</v>
      </c>
      <c r="E12" s="9" t="str">
        <f>IFERROR(VLOOKUP($A12,Data!$1:$1048576,4,FALSE),)</f>
        <v>Keaton</v>
      </c>
      <c r="F12" s="9" t="str">
        <f>IFERROR(VLOOKUP($A12,Data!$1:$1048576,6,FALSE),)</f>
        <v>Spring Grain</v>
      </c>
      <c r="G12" s="9" t="str">
        <f>IFERROR(VLOOKUP($A12,Data!$1:$1048576,7,FALSE),)</f>
        <v>Wheat</v>
      </c>
      <c r="H12" s="8" t="str">
        <f>IFERROR(VLOOKUP($A12,Data!$1:$1048576,13,FALSE),)</f>
        <v/>
      </c>
      <c r="I12" s="8">
        <f>IFERROR(VLOOKUP($A12,Data!$1:$1048576,14,FALSE),)</f>
        <v>1.39</v>
      </c>
      <c r="J12" s="8">
        <f>IFERROR(VLOOKUP($A12,Data!$1:$1048576,15,FALSE),)</f>
        <v>1.97</v>
      </c>
      <c r="K12" s="8">
        <f>IFERROR(VLOOKUP($A12,Data!$1:$1048576,16,FALSE),)</f>
        <v>4.0600000000000005</v>
      </c>
      <c r="L12" s="8">
        <f>IFERROR(VLOOKUP($A12,Data!$1:$1048576,17,FALSE),)</f>
        <v>1.6300000000000008</v>
      </c>
      <c r="M12" s="8">
        <f>IFERROR(VLOOKUP($A12,Data!$1:$1048576,18,FALSE),)</f>
        <v>2.1399999999999988</v>
      </c>
      <c r="N12" s="8">
        <f>IFERROR(VLOOKUP($A12,Data!$1:$1048576,19,FALSE),)</f>
        <v>1.7800000000000011</v>
      </c>
      <c r="O12" s="8">
        <f>IFERROR(VLOOKUP($A12,Data!$1:$1048576,20,FALSE),)</f>
        <v>1.9799999999999986</v>
      </c>
      <c r="P12" s="8">
        <f>IFERROR(VLOOKUP($A12,Data!$1:$1048576,21,FALSE),)</f>
        <v>0.48000000000000043</v>
      </c>
      <c r="Q12" s="8">
        <f>IFERROR(VLOOKUP($A12,Data!$1:$1048576,22,FALSE),)</f>
        <v>0</v>
      </c>
      <c r="R12" s="8">
        <f>IFERROR(VLOOKUP($A12,Data!$1:$1048576,23,FALSE),)</f>
        <v>0</v>
      </c>
      <c r="S12" s="8">
        <f>IFERROR(VLOOKUP($A12,Data!$1:$1048576,24,FALSE),)</f>
        <v>0</v>
      </c>
      <c r="T12" s="8">
        <f>IFERROR(VLOOKUP($A12,Data!$1:$1048576,25,FALSE),)</f>
        <v>0</v>
      </c>
      <c r="U12" s="8">
        <f>IFERROR(VLOOKUP($A12,Data!$1:$1048576,26,FALSE),)</f>
        <v>0</v>
      </c>
      <c r="V12" s="8">
        <f>IFERROR(VLOOKUP($A12,Data!$1:$1048576,27,FALSE),)</f>
        <v>0</v>
      </c>
      <c r="W12" s="8">
        <f>IFERROR(VLOOKUP($A12,Data!$1:$1048576,28,FALSE),)</f>
        <v>0.80999999999999872</v>
      </c>
      <c r="X12" s="8">
        <f>IFERROR(VLOOKUP($A12,Data!$1:$1048576,29,FALSE),)</f>
        <v>0</v>
      </c>
      <c r="Y12" s="8">
        <f>IFERROR(VLOOKUP($A12,Data!$1:$1048576,30,FALSE),)</f>
        <v>0</v>
      </c>
      <c r="Z12" s="8">
        <f>IFERROR(VLOOKUP($A12,Data!$1:$1048576,31,FALSE),)</f>
        <v>0</v>
      </c>
      <c r="AA12" s="8">
        <f>IFERROR(VLOOKUP($A12,Data!$1:$1048576,32,FALSE),)</f>
        <v>0</v>
      </c>
      <c r="AB12" s="8">
        <f>IFERROR(VLOOKUP($A12,Data!$1:$1048576,33,FALSE),)</f>
        <v>0</v>
      </c>
    </row>
    <row r="13" spans="1:28" hidden="1" x14ac:dyDescent="0.2">
      <c r="A13" s="8">
        <f>Data!A957</f>
        <v>0</v>
      </c>
      <c r="B13" s="9">
        <f>IFERROR(VLOOKUP($A13,Data!$1:$1048576,34,FALSE),)</f>
        <v>0</v>
      </c>
      <c r="C13" s="9">
        <f>IFERROR(VLOOKUP($A13,Data!$1:$1048576,2,FALSE),)</f>
        <v>0</v>
      </c>
      <c r="D13" s="9">
        <f>IFERROR(VLOOKUP($A13,Data!$1:$1048576,3,FALSE),)</f>
        <v>0</v>
      </c>
      <c r="E13" s="9">
        <f>IFERROR(VLOOKUP($A13,Data!$1:$1048576,4,FALSE),)</f>
        <v>0</v>
      </c>
      <c r="F13" s="9">
        <f>IFERROR(VLOOKUP($A13,Data!$1:$1048576,6,FALSE),)</f>
        <v>0</v>
      </c>
      <c r="G13" s="9">
        <f>IFERROR(VLOOKUP($A13,Data!$1:$1048576,7,FALSE),)</f>
        <v>0</v>
      </c>
      <c r="H13" s="8">
        <f>IFERROR(VLOOKUP($A13,Data!$1:$1048576,13,FALSE),)</f>
        <v>0</v>
      </c>
      <c r="I13" s="8">
        <f>IFERROR(VLOOKUP($A13,Data!$1:$1048576,14,FALSE),)</f>
        <v>0</v>
      </c>
      <c r="J13" s="8">
        <f>IFERROR(VLOOKUP($A13,Data!$1:$1048576,15,FALSE),)</f>
        <v>0</v>
      </c>
      <c r="K13" s="8">
        <f>IFERROR(VLOOKUP($A13,Data!$1:$1048576,16,FALSE),)</f>
        <v>0</v>
      </c>
      <c r="L13" s="8">
        <f>IFERROR(VLOOKUP($A13,Data!$1:$1048576,17,FALSE),)</f>
        <v>0</v>
      </c>
      <c r="M13" s="8">
        <f>IFERROR(VLOOKUP($A13,Data!$1:$1048576,18,FALSE),)</f>
        <v>0</v>
      </c>
      <c r="N13" s="8">
        <f>IFERROR(VLOOKUP($A13,Data!$1:$1048576,19,FALSE),)</f>
        <v>0</v>
      </c>
      <c r="O13" s="8">
        <f>IFERROR(VLOOKUP($A13,Data!$1:$1048576,20,FALSE),)</f>
        <v>0</v>
      </c>
      <c r="P13" s="8">
        <f>IFERROR(VLOOKUP($A13,Data!$1:$1048576,21,FALSE),)</f>
        <v>0</v>
      </c>
      <c r="Q13" s="8">
        <f>IFERROR(VLOOKUP($A13,Data!$1:$1048576,22,FALSE),)</f>
        <v>0</v>
      </c>
      <c r="R13" s="8">
        <f>IFERROR(VLOOKUP($A13,Data!$1:$1048576,23,FALSE),)</f>
        <v>0</v>
      </c>
      <c r="S13" s="8">
        <f>IFERROR(VLOOKUP($A13,Data!$1:$1048576,24,FALSE),)</f>
        <v>0</v>
      </c>
      <c r="T13" s="8">
        <f>IFERROR(VLOOKUP($A13,Data!$1:$1048576,25,FALSE),)</f>
        <v>0</v>
      </c>
      <c r="U13" s="8">
        <f>IFERROR(VLOOKUP($A13,Data!$1:$1048576,26,FALSE),)</f>
        <v>0</v>
      </c>
      <c r="V13" s="8">
        <f>IFERROR(VLOOKUP($A13,Data!$1:$1048576,27,FALSE),)</f>
        <v>0</v>
      </c>
      <c r="W13" s="8">
        <f>IFERROR(VLOOKUP($A13,Data!$1:$1048576,28,FALSE),)</f>
        <v>0</v>
      </c>
      <c r="X13" s="8">
        <f>IFERROR(VLOOKUP($A13,Data!$1:$1048576,29,FALSE),)</f>
        <v>0</v>
      </c>
      <c r="Y13" s="8">
        <f>IFERROR(VLOOKUP($A13,Data!$1:$1048576,30,FALSE),)</f>
        <v>0</v>
      </c>
      <c r="Z13" s="8">
        <f>IFERROR(VLOOKUP($A13,Data!$1:$1048576,31,FALSE),)</f>
        <v>0</v>
      </c>
      <c r="AA13" s="8">
        <f>IFERROR(VLOOKUP($A13,Data!$1:$1048576,32,FALSE),)</f>
        <v>0</v>
      </c>
      <c r="AB13" s="8">
        <f>IFERROR(VLOOKUP($A13,Data!$1:$1048576,33,FALSE),)</f>
        <v>0</v>
      </c>
    </row>
    <row r="14" spans="1:28" x14ac:dyDescent="0.2">
      <c r="A14" s="10"/>
    </row>
    <row r="17" spans="21:21" x14ac:dyDescent="0.2">
      <c r="U17" s="1"/>
    </row>
    <row r="18" spans="21:21" x14ac:dyDescent="0.2">
      <c r="U18" s="23"/>
    </row>
    <row r="19" spans="21:21" x14ac:dyDescent="0.2">
      <c r="U19" s="23"/>
    </row>
  </sheetData>
  <pageMargins left="0.7" right="0.7" top="0.75" bottom="0.75" header="0.3" footer="0.3"/>
  <pageSetup scale="71" orientation="landscape" r:id="rId1"/>
  <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CDBCB-6F7D-42EA-8956-D5C8BE739306}">
  <sheetPr>
    <tabColor rgb="FF489EAA"/>
    <pageSetUpPr fitToPage="1"/>
  </sheetPr>
  <dimension ref="A1:AB19"/>
  <sheetViews>
    <sheetView workbookViewId="0"/>
  </sheetViews>
  <sheetFormatPr defaultColWidth="9.14453125" defaultRowHeight="15" x14ac:dyDescent="0.2"/>
  <cols>
    <col min="1" max="5" width="8.47265625" customWidth="1"/>
    <col min="6" max="6" width="11.703125" bestFit="1" customWidth="1"/>
    <col min="7" max="7" width="16.6796875" bestFit="1" customWidth="1"/>
    <col min="8" max="8" width="12.23828125" bestFit="1" customWidth="1"/>
    <col min="9" max="11" width="10.22265625" customWidth="1"/>
    <col min="12" max="12" width="9.01171875" customWidth="1"/>
    <col min="13" max="15" width="10.22265625" customWidth="1"/>
    <col min="16" max="16" width="9.01171875" customWidth="1"/>
    <col min="17" max="17" width="9.68359375" customWidth="1"/>
    <col min="18" max="20" width="10.22265625" customWidth="1"/>
    <col min="21" max="21" width="9.68359375" customWidth="1"/>
    <col min="22" max="24" width="10.22265625" customWidth="1"/>
    <col min="25" max="25" width="9.01171875" customWidth="1"/>
    <col min="26" max="28" width="10.22265625" customWidth="1"/>
  </cols>
  <sheetData>
    <row r="1" spans="1:28" ht="19.5" thickBot="1" x14ac:dyDescent="0.3">
      <c r="A1" s="7">
        <f>E4</f>
        <v>0</v>
      </c>
      <c r="B1" s="6"/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0.35499999999999998</v>
      </c>
      <c r="C3" s="12"/>
      <c r="D3" s="14"/>
      <c r="E3" s="12"/>
      <c r="F3" s="12"/>
      <c r="G3" s="12"/>
      <c r="H3" s="11">
        <f>'Rain Totals'!H8</f>
        <v>0.08</v>
      </c>
      <c r="I3" s="11">
        <f>'Rain Totals'!I8</f>
        <v>0</v>
      </c>
      <c r="J3" s="11">
        <f>'Rain Totals'!J8</f>
        <v>7.0000000000000007E-2</v>
      </c>
      <c r="K3" s="11">
        <f>'Rain Totals'!K8</f>
        <v>0.16999999999999998</v>
      </c>
      <c r="L3" s="11">
        <f>'Rain Totals'!L8</f>
        <v>3.5000000000000003E-2</v>
      </c>
      <c r="M3" s="11">
        <f>'Rain Totals'!M8</f>
        <v>0</v>
      </c>
      <c r="N3" s="11">
        <f>'Rain Totals'!N8</f>
        <v>0</v>
      </c>
      <c r="O3" s="11">
        <f>'Rain Totals'!O8</f>
        <v>0</v>
      </c>
      <c r="P3" s="11">
        <f>'Rain Totals'!P8</f>
        <v>0</v>
      </c>
      <c r="Q3" s="11">
        <f>'Rain Totals'!Q8</f>
        <v>0</v>
      </c>
      <c r="R3" s="11">
        <f>'Rain Totals'!R8</f>
        <v>0</v>
      </c>
      <c r="S3" s="11">
        <f>'Rain Totals'!S8</f>
        <v>0</v>
      </c>
      <c r="T3" s="11">
        <f>'Rain Totals'!T8</f>
        <v>0</v>
      </c>
      <c r="U3" s="11">
        <f>'Rain Totals'!U8</f>
        <v>0</v>
      </c>
      <c r="V3" s="11">
        <f>'Rain Totals'!V8</f>
        <v>0</v>
      </c>
      <c r="W3" s="11">
        <f>'Rain Totals'!W8</f>
        <v>0</v>
      </c>
      <c r="X3" s="11">
        <f>'Rain Totals'!X8</f>
        <v>0</v>
      </c>
      <c r="Y3" s="11">
        <f>'Rain Totals'!Y8</f>
        <v>0</v>
      </c>
      <c r="Z3" s="11">
        <f>'Rain Totals'!Z8</f>
        <v>0</v>
      </c>
      <c r="AA3" s="11">
        <f>'Rain Totals'!AA8</f>
        <v>0</v>
      </c>
      <c r="AB3" s="11">
        <f>'Rain Totals'!AB8</f>
        <v>0</v>
      </c>
    </row>
    <row r="4" spans="1:28" x14ac:dyDescent="0.2">
      <c r="A4" s="8" t="str">
        <f>Data!A958</f>
        <v>.ET 95</v>
      </c>
      <c r="B4" s="9">
        <f>IFERROR(VLOOKUP($A4,#REF!,34,FALSE),)</f>
        <v>0</v>
      </c>
      <c r="C4" s="9">
        <f>IFERROR(VLOOKUP($A4,#REF!,2,FALSE),)</f>
        <v>0</v>
      </c>
      <c r="D4" s="9">
        <f>IFERROR(VLOOKUP($A4,#REF!,3,FALSE),)</f>
        <v>0</v>
      </c>
      <c r="E4" s="9">
        <f>IFERROR(VLOOKUP($A4,#REF!,4,FALSE),)</f>
        <v>0</v>
      </c>
      <c r="F4" s="9">
        <f>IFERROR(VLOOKUP($A4,#REF!,6,FALSE),)</f>
        <v>0</v>
      </c>
      <c r="G4" s="9">
        <f>IFERROR(VLOOKUP($A4,#REF!,7,FALSE),)</f>
        <v>0</v>
      </c>
      <c r="H4" s="8">
        <f>IFERROR(VLOOKUP($A4,#REF!,8,FALSE),)</f>
        <v>0</v>
      </c>
      <c r="I4" s="8">
        <f>IFERROR(VLOOKUP($A4,#REF!,9,FALSE),)</f>
        <v>0</v>
      </c>
      <c r="J4" s="8">
        <f>IFERROR(VLOOKUP($A4,#REF!,10,FALSE),)</f>
        <v>0</v>
      </c>
      <c r="K4" s="8">
        <f>IFERROR(VLOOKUP($A4,#REF!,11,FALSE),)</f>
        <v>0</v>
      </c>
      <c r="L4" s="8">
        <f>IFERROR(VLOOKUP($A4,#REF!,12,FALSE),)</f>
        <v>0</v>
      </c>
      <c r="M4" s="8">
        <f>IFERROR(VLOOKUP($A4,#REF!,13,FALSE),)</f>
        <v>0</v>
      </c>
      <c r="N4" s="8">
        <f>IFERROR(VLOOKUP($A4,#REF!,14,FALSE),)</f>
        <v>0</v>
      </c>
      <c r="O4" s="8">
        <f>IFERROR(VLOOKUP($A4,#REF!,15,FALSE),)</f>
        <v>0</v>
      </c>
      <c r="P4" s="8">
        <f>IFERROR(VLOOKUP($A4,#REF!,16,FALSE),)</f>
        <v>0</v>
      </c>
      <c r="Q4" s="8">
        <f>IFERROR(VLOOKUP($A4,#REF!,17,FALSE),)</f>
        <v>0</v>
      </c>
      <c r="R4" s="8">
        <f>IFERROR(VLOOKUP($A4,#REF!,18,FALSE),)</f>
        <v>0</v>
      </c>
      <c r="S4" s="8">
        <f>IFERROR(VLOOKUP($A4,#REF!,19,FALSE),)</f>
        <v>0</v>
      </c>
      <c r="T4" s="8">
        <f>IFERROR(VLOOKUP($A4,#REF!,20,FALSE),)</f>
        <v>0</v>
      </c>
      <c r="U4" s="8">
        <f>IFERROR(VLOOKUP($A4,#REF!,21,FALSE),)</f>
        <v>0</v>
      </c>
      <c r="V4" s="8">
        <f>IFERROR(VLOOKUP($A4,#REF!,22,FALSE),)</f>
        <v>0</v>
      </c>
      <c r="W4" s="8">
        <f>IFERROR(VLOOKUP($A4,#REF!,23,FALSE),)</f>
        <v>0</v>
      </c>
      <c r="X4" s="8">
        <f>IFERROR(VLOOKUP($A4,#REF!,24,FALSE),)</f>
        <v>0</v>
      </c>
      <c r="Y4" s="8">
        <f>IFERROR(VLOOKUP($A4,#REF!,25,FALSE),)</f>
        <v>0</v>
      </c>
      <c r="Z4" s="8">
        <f>IFERROR(VLOOKUP($A4,#REF!,26,FALSE),)</f>
        <v>0</v>
      </c>
      <c r="AA4" s="8">
        <f>IFERROR(VLOOKUP($A4,#REF!,27,FALSE),)</f>
        <v>0</v>
      </c>
      <c r="AB4" s="8">
        <f>IFERROR(VLOOKUP($A4,#REF!,28,FALSE),)</f>
        <v>0</v>
      </c>
    </row>
    <row r="5" spans="1:28" x14ac:dyDescent="0.2">
      <c r="A5" s="8">
        <f>Data!A959</f>
        <v>0</v>
      </c>
      <c r="B5" s="9">
        <f>IFERROR(VLOOKUP($A5,#REF!,34,FALSE),)</f>
        <v>0</v>
      </c>
      <c r="C5" s="9">
        <f>IFERROR(VLOOKUP($A5,#REF!,2,FALSE),)</f>
        <v>0</v>
      </c>
      <c r="D5" s="9">
        <f>IFERROR(VLOOKUP($A5,#REF!,3,FALSE),)</f>
        <v>0</v>
      </c>
      <c r="E5" s="9">
        <f>IFERROR(VLOOKUP($A5,#REF!,4,FALSE),)</f>
        <v>0</v>
      </c>
      <c r="F5" s="9">
        <f>IFERROR(VLOOKUP($A5,#REF!,6,FALSE),)</f>
        <v>0</v>
      </c>
      <c r="G5" s="9">
        <f>IFERROR(VLOOKUP($A5,#REF!,7,FALSE),)</f>
        <v>0</v>
      </c>
      <c r="H5" s="8">
        <f>IFERROR(VLOOKUP($A5,#REF!,8,FALSE),)</f>
        <v>0</v>
      </c>
      <c r="I5" s="8">
        <f>IFERROR(VLOOKUP($A5,#REF!,9,FALSE),)</f>
        <v>0</v>
      </c>
      <c r="J5" s="8">
        <f>IFERROR(VLOOKUP($A5,#REF!,10,FALSE),)</f>
        <v>0</v>
      </c>
      <c r="K5" s="8">
        <f>IFERROR(VLOOKUP($A5,#REF!,11,FALSE),)</f>
        <v>0</v>
      </c>
      <c r="L5" s="8">
        <f>IFERROR(VLOOKUP($A5,#REF!,12,FALSE),)</f>
        <v>0</v>
      </c>
      <c r="M5" s="8">
        <f>IFERROR(VLOOKUP($A5,#REF!,13,FALSE),)</f>
        <v>0</v>
      </c>
      <c r="N5" s="8">
        <f>IFERROR(VLOOKUP($A5,#REF!,14,FALSE),)</f>
        <v>0</v>
      </c>
      <c r="O5" s="8">
        <f>IFERROR(VLOOKUP($A5,#REF!,15,FALSE),)</f>
        <v>0</v>
      </c>
      <c r="P5" s="8">
        <f>IFERROR(VLOOKUP($A5,#REF!,16,FALSE),)</f>
        <v>0</v>
      </c>
      <c r="Q5" s="8">
        <f>IFERROR(VLOOKUP($A5,#REF!,17,FALSE),)</f>
        <v>0</v>
      </c>
      <c r="R5" s="8">
        <f>IFERROR(VLOOKUP($A5,#REF!,18,FALSE),)</f>
        <v>0</v>
      </c>
      <c r="S5" s="8">
        <f>IFERROR(VLOOKUP($A5,#REF!,19,FALSE),)</f>
        <v>0</v>
      </c>
      <c r="T5" s="8">
        <f>IFERROR(VLOOKUP($A5,#REF!,20,FALSE),)</f>
        <v>0</v>
      </c>
      <c r="U5" s="8">
        <f>IFERROR(VLOOKUP($A5,#REF!,21,FALSE),)</f>
        <v>0</v>
      </c>
      <c r="V5" s="8">
        <f>IFERROR(VLOOKUP($A5,#REF!,22,FALSE),)</f>
        <v>0</v>
      </c>
      <c r="W5" s="8">
        <f>IFERROR(VLOOKUP($A5,#REF!,23,FALSE),)</f>
        <v>0</v>
      </c>
      <c r="X5" s="8">
        <f>IFERROR(VLOOKUP($A5,#REF!,24,FALSE),)</f>
        <v>0</v>
      </c>
      <c r="Y5" s="8">
        <f>IFERROR(VLOOKUP($A5,#REF!,25,FALSE),)</f>
        <v>0</v>
      </c>
      <c r="Z5" s="8">
        <f>IFERROR(VLOOKUP($A5,#REF!,26,FALSE),)</f>
        <v>0</v>
      </c>
      <c r="AA5" s="8">
        <f>IFERROR(VLOOKUP($A5,#REF!,27,FALSE),)</f>
        <v>0</v>
      </c>
      <c r="AB5" s="8">
        <f>IFERROR(VLOOKUP($A5,#REF!,28,FALSE),)</f>
        <v>0</v>
      </c>
    </row>
    <row r="6" spans="1:28" x14ac:dyDescent="0.2">
      <c r="A6" s="8">
        <f>Data!A960</f>
        <v>0</v>
      </c>
      <c r="B6" s="9">
        <f>IFERROR(VLOOKUP($A6,#REF!,34,FALSE),)</f>
        <v>0</v>
      </c>
      <c r="C6" s="9">
        <f>IFERROR(VLOOKUP($A6,#REF!,2,FALSE),)</f>
        <v>0</v>
      </c>
      <c r="D6" s="9">
        <f>IFERROR(VLOOKUP($A6,#REF!,3,FALSE),)</f>
        <v>0</v>
      </c>
      <c r="E6" s="9">
        <f>IFERROR(VLOOKUP($A6,#REF!,4,FALSE),)</f>
        <v>0</v>
      </c>
      <c r="F6" s="9">
        <f>IFERROR(VLOOKUP($A6,#REF!,6,FALSE),)</f>
        <v>0</v>
      </c>
      <c r="G6" s="9">
        <f>IFERROR(VLOOKUP($A6,#REF!,7,FALSE),)</f>
        <v>0</v>
      </c>
      <c r="H6" s="8">
        <f>IFERROR(VLOOKUP($A6,#REF!,8,FALSE),)</f>
        <v>0</v>
      </c>
      <c r="I6" s="8">
        <f>IFERROR(VLOOKUP($A6,#REF!,9,FALSE),)</f>
        <v>0</v>
      </c>
      <c r="J6" s="8">
        <f>IFERROR(VLOOKUP($A6,#REF!,10,FALSE),)</f>
        <v>0</v>
      </c>
      <c r="K6" s="8">
        <f>IFERROR(VLOOKUP($A6,#REF!,11,FALSE),)</f>
        <v>0</v>
      </c>
      <c r="L6" s="8">
        <f>IFERROR(VLOOKUP($A6,#REF!,12,FALSE),)</f>
        <v>0</v>
      </c>
      <c r="M6" s="8">
        <f>IFERROR(VLOOKUP($A6,#REF!,13,FALSE),)</f>
        <v>0</v>
      </c>
      <c r="N6" s="8">
        <f>IFERROR(VLOOKUP($A6,#REF!,14,FALSE),)</f>
        <v>0</v>
      </c>
      <c r="O6" s="8">
        <f>IFERROR(VLOOKUP($A6,#REF!,15,FALSE),)</f>
        <v>0</v>
      </c>
      <c r="P6" s="8">
        <f>IFERROR(VLOOKUP($A6,#REF!,16,FALSE),)</f>
        <v>0</v>
      </c>
      <c r="Q6" s="8">
        <f>IFERROR(VLOOKUP($A6,#REF!,17,FALSE),)</f>
        <v>0</v>
      </c>
      <c r="R6" s="8">
        <f>IFERROR(VLOOKUP($A6,#REF!,18,FALSE),)</f>
        <v>0</v>
      </c>
      <c r="S6" s="8">
        <f>IFERROR(VLOOKUP($A6,#REF!,19,FALSE),)</f>
        <v>0</v>
      </c>
      <c r="T6" s="8">
        <f>IFERROR(VLOOKUP($A6,#REF!,20,FALSE),)</f>
        <v>0</v>
      </c>
      <c r="U6" s="8">
        <f>IFERROR(VLOOKUP($A6,#REF!,21,FALSE),)</f>
        <v>0</v>
      </c>
      <c r="V6" s="8">
        <f>IFERROR(VLOOKUP($A6,#REF!,22,FALSE),)</f>
        <v>0</v>
      </c>
      <c r="W6" s="8">
        <f>IFERROR(VLOOKUP($A6,#REF!,23,FALSE),)</f>
        <v>0</v>
      </c>
      <c r="X6" s="8">
        <f>IFERROR(VLOOKUP($A6,#REF!,24,FALSE),)</f>
        <v>0</v>
      </c>
      <c r="Y6" s="8">
        <f>IFERROR(VLOOKUP($A6,#REF!,25,FALSE),)</f>
        <v>0</v>
      </c>
      <c r="Z6" s="8">
        <f>IFERROR(VLOOKUP($A6,#REF!,26,FALSE),)</f>
        <v>0</v>
      </c>
      <c r="AA6" s="8">
        <f>IFERROR(VLOOKUP($A6,#REF!,27,FALSE),)</f>
        <v>0</v>
      </c>
      <c r="AB6" s="8">
        <f>IFERROR(VLOOKUP($A6,#REF!,28,FALSE),)</f>
        <v>0</v>
      </c>
    </row>
    <row r="7" spans="1:28" x14ac:dyDescent="0.2">
      <c r="A7" s="8">
        <f>Data!A961</f>
        <v>0</v>
      </c>
      <c r="B7" s="9">
        <f>IFERROR(VLOOKUP($A7,#REF!,34,FALSE),)</f>
        <v>0</v>
      </c>
      <c r="C7" s="9">
        <f>IFERROR(VLOOKUP($A7,#REF!,2,FALSE),)</f>
        <v>0</v>
      </c>
      <c r="D7" s="9">
        <f>IFERROR(VLOOKUP($A7,#REF!,3,FALSE),)</f>
        <v>0</v>
      </c>
      <c r="E7" s="9">
        <f>IFERROR(VLOOKUP($A7,#REF!,4,FALSE),)</f>
        <v>0</v>
      </c>
      <c r="F7" s="9">
        <f>IFERROR(VLOOKUP($A7,#REF!,6,FALSE),)</f>
        <v>0</v>
      </c>
      <c r="G7" s="9">
        <f>IFERROR(VLOOKUP($A7,#REF!,7,FALSE),)</f>
        <v>0</v>
      </c>
      <c r="H7" s="8">
        <f>IFERROR(VLOOKUP($A7,#REF!,8,FALSE),)</f>
        <v>0</v>
      </c>
      <c r="I7" s="8">
        <f>IFERROR(VLOOKUP($A7,#REF!,9,FALSE),)</f>
        <v>0</v>
      </c>
      <c r="J7" s="8">
        <f>IFERROR(VLOOKUP($A7,#REF!,10,FALSE),)</f>
        <v>0</v>
      </c>
      <c r="K7" s="8">
        <f>IFERROR(VLOOKUP($A7,#REF!,11,FALSE),)</f>
        <v>0</v>
      </c>
      <c r="L7" s="8">
        <f>IFERROR(VLOOKUP($A7,#REF!,12,FALSE),)</f>
        <v>0</v>
      </c>
      <c r="M7" s="8">
        <f>IFERROR(VLOOKUP($A7,#REF!,13,FALSE),)</f>
        <v>0</v>
      </c>
      <c r="N7" s="8">
        <f>IFERROR(VLOOKUP($A7,#REF!,14,FALSE),)</f>
        <v>0</v>
      </c>
      <c r="O7" s="8">
        <f>IFERROR(VLOOKUP($A7,#REF!,15,FALSE),)</f>
        <v>0</v>
      </c>
      <c r="P7" s="8">
        <f>IFERROR(VLOOKUP($A7,#REF!,16,FALSE),)</f>
        <v>0</v>
      </c>
      <c r="Q7" s="8">
        <f>IFERROR(VLOOKUP($A7,#REF!,17,FALSE),)</f>
        <v>0</v>
      </c>
      <c r="R7" s="8">
        <f>IFERROR(VLOOKUP($A7,#REF!,18,FALSE),)</f>
        <v>0</v>
      </c>
      <c r="S7" s="8">
        <f>IFERROR(VLOOKUP($A7,#REF!,19,FALSE),)</f>
        <v>0</v>
      </c>
      <c r="T7" s="8">
        <f>IFERROR(VLOOKUP($A7,#REF!,20,FALSE),)</f>
        <v>0</v>
      </c>
      <c r="U7" s="8">
        <f>IFERROR(VLOOKUP($A7,#REF!,21,FALSE),)</f>
        <v>0</v>
      </c>
      <c r="V7" s="8">
        <f>IFERROR(VLOOKUP($A7,#REF!,22,FALSE),)</f>
        <v>0</v>
      </c>
      <c r="W7" s="8">
        <f>IFERROR(VLOOKUP($A7,#REF!,23,FALSE),)</f>
        <v>0</v>
      </c>
      <c r="X7" s="8">
        <f>IFERROR(VLOOKUP($A7,#REF!,24,FALSE),)</f>
        <v>0</v>
      </c>
      <c r="Y7" s="8">
        <f>IFERROR(VLOOKUP($A7,#REF!,25,FALSE),)</f>
        <v>0</v>
      </c>
      <c r="Z7" s="8">
        <f>IFERROR(VLOOKUP($A7,#REF!,26,FALSE),)</f>
        <v>0</v>
      </c>
      <c r="AA7" s="8">
        <f>IFERROR(VLOOKUP($A7,#REF!,27,FALSE),)</f>
        <v>0</v>
      </c>
      <c r="AB7" s="8">
        <f>IFERROR(VLOOKUP($A7,#REF!,28,FALSE),)</f>
        <v>0</v>
      </c>
    </row>
    <row r="8" spans="1:28" x14ac:dyDescent="0.2">
      <c r="A8" s="8">
        <f>Data!A962</f>
        <v>0</v>
      </c>
      <c r="B8" s="9">
        <f>IFERROR(VLOOKUP($A8,#REF!,34,FALSE),)</f>
        <v>0</v>
      </c>
      <c r="C8" s="9">
        <f>IFERROR(VLOOKUP($A8,#REF!,2,FALSE),)</f>
        <v>0</v>
      </c>
      <c r="D8" s="9">
        <f>IFERROR(VLOOKUP($A8,#REF!,3,FALSE),)</f>
        <v>0</v>
      </c>
      <c r="E8" s="9">
        <f>IFERROR(VLOOKUP($A8,#REF!,4,FALSE),)</f>
        <v>0</v>
      </c>
      <c r="F8" s="9">
        <f>IFERROR(VLOOKUP($A8,#REF!,6,FALSE),)</f>
        <v>0</v>
      </c>
      <c r="G8" s="9">
        <f>IFERROR(VLOOKUP($A8,#REF!,7,FALSE),)</f>
        <v>0</v>
      </c>
      <c r="H8" s="8">
        <f>IFERROR(VLOOKUP($A8,#REF!,8,FALSE),)</f>
        <v>0</v>
      </c>
      <c r="I8" s="8">
        <f>IFERROR(VLOOKUP($A8,#REF!,9,FALSE),)</f>
        <v>0</v>
      </c>
      <c r="J8" s="8">
        <f>IFERROR(VLOOKUP($A8,#REF!,10,FALSE),)</f>
        <v>0</v>
      </c>
      <c r="K8" s="8">
        <f>IFERROR(VLOOKUP($A8,#REF!,11,FALSE),)</f>
        <v>0</v>
      </c>
      <c r="L8" s="8">
        <f>IFERROR(VLOOKUP($A8,#REF!,12,FALSE),)</f>
        <v>0</v>
      </c>
      <c r="M8" s="8">
        <f>IFERROR(VLOOKUP($A8,#REF!,13,FALSE),)</f>
        <v>0</v>
      </c>
      <c r="N8" s="8">
        <f>IFERROR(VLOOKUP($A8,#REF!,14,FALSE),)</f>
        <v>0</v>
      </c>
      <c r="O8" s="8">
        <f>IFERROR(VLOOKUP($A8,#REF!,15,FALSE),)</f>
        <v>0</v>
      </c>
      <c r="P8" s="8">
        <f>IFERROR(VLOOKUP($A8,#REF!,16,FALSE),)</f>
        <v>0</v>
      </c>
      <c r="Q8" s="8">
        <f>IFERROR(VLOOKUP($A8,#REF!,17,FALSE),)</f>
        <v>0</v>
      </c>
      <c r="R8" s="8">
        <f>IFERROR(VLOOKUP($A8,#REF!,18,FALSE),)</f>
        <v>0</v>
      </c>
      <c r="S8" s="8">
        <f>IFERROR(VLOOKUP($A8,#REF!,19,FALSE),)</f>
        <v>0</v>
      </c>
      <c r="T8" s="8">
        <f>IFERROR(VLOOKUP($A8,#REF!,20,FALSE),)</f>
        <v>0</v>
      </c>
      <c r="U8" s="8">
        <f>IFERROR(VLOOKUP($A8,#REF!,21,FALSE),)</f>
        <v>0</v>
      </c>
      <c r="V8" s="8">
        <f>IFERROR(VLOOKUP($A8,#REF!,22,FALSE),)</f>
        <v>0</v>
      </c>
      <c r="W8" s="8">
        <f>IFERROR(VLOOKUP($A8,#REF!,23,FALSE),)</f>
        <v>0</v>
      </c>
      <c r="X8" s="8">
        <f>IFERROR(VLOOKUP($A8,#REF!,24,FALSE),)</f>
        <v>0</v>
      </c>
      <c r="Y8" s="8">
        <f>IFERROR(VLOOKUP($A8,#REF!,25,FALSE),)</f>
        <v>0</v>
      </c>
      <c r="Z8" s="8">
        <f>IFERROR(VLOOKUP($A8,#REF!,26,FALSE),)</f>
        <v>0</v>
      </c>
      <c r="AA8" s="8">
        <f>IFERROR(VLOOKUP($A8,#REF!,27,FALSE),)</f>
        <v>0</v>
      </c>
      <c r="AB8" s="8">
        <f>IFERROR(VLOOKUP($A8,#REF!,28,FALSE),)</f>
        <v>0</v>
      </c>
    </row>
    <row r="9" spans="1:28" x14ac:dyDescent="0.2">
      <c r="A9" s="8">
        <f>Data!A963</f>
        <v>0</v>
      </c>
      <c r="B9" s="9">
        <f>IFERROR(VLOOKUP($A9,#REF!,34,FALSE),)</f>
        <v>0</v>
      </c>
      <c r="C9" s="9">
        <f>IFERROR(VLOOKUP($A9,#REF!,2,FALSE),)</f>
        <v>0</v>
      </c>
      <c r="D9" s="9">
        <f>IFERROR(VLOOKUP($A9,#REF!,3,FALSE),)</f>
        <v>0</v>
      </c>
      <c r="E9" s="9">
        <f>IFERROR(VLOOKUP($A9,#REF!,4,FALSE),)</f>
        <v>0</v>
      </c>
      <c r="F9" s="9">
        <f>IFERROR(VLOOKUP($A9,#REF!,6,FALSE),)</f>
        <v>0</v>
      </c>
      <c r="G9" s="9">
        <f>IFERROR(VLOOKUP($A9,#REF!,7,FALSE),)</f>
        <v>0</v>
      </c>
      <c r="H9" s="8">
        <f>IFERROR(VLOOKUP($A9,#REF!,8,FALSE),)</f>
        <v>0</v>
      </c>
      <c r="I9" s="8">
        <f>IFERROR(VLOOKUP($A9,#REF!,9,FALSE),)</f>
        <v>0</v>
      </c>
      <c r="J9" s="8">
        <f>IFERROR(VLOOKUP($A9,#REF!,10,FALSE),)</f>
        <v>0</v>
      </c>
      <c r="K9" s="8">
        <f>IFERROR(VLOOKUP($A9,#REF!,11,FALSE),)</f>
        <v>0</v>
      </c>
      <c r="L9" s="8">
        <f>IFERROR(VLOOKUP($A9,#REF!,12,FALSE),)</f>
        <v>0</v>
      </c>
      <c r="M9" s="8">
        <f>IFERROR(VLOOKUP($A9,#REF!,13,FALSE),)</f>
        <v>0</v>
      </c>
      <c r="N9" s="8">
        <f>IFERROR(VLOOKUP($A9,#REF!,14,FALSE),)</f>
        <v>0</v>
      </c>
      <c r="O9" s="8">
        <f>IFERROR(VLOOKUP($A9,#REF!,15,FALSE),)</f>
        <v>0</v>
      </c>
      <c r="P9" s="8">
        <f>IFERROR(VLOOKUP($A9,#REF!,16,FALSE),)</f>
        <v>0</v>
      </c>
      <c r="Q9" s="8">
        <f>IFERROR(VLOOKUP($A9,#REF!,17,FALSE),)</f>
        <v>0</v>
      </c>
      <c r="R9" s="8">
        <f>IFERROR(VLOOKUP($A9,#REF!,18,FALSE),)</f>
        <v>0</v>
      </c>
      <c r="S9" s="8">
        <f>IFERROR(VLOOKUP($A9,#REF!,19,FALSE),)</f>
        <v>0</v>
      </c>
      <c r="T9" s="8">
        <f>IFERROR(VLOOKUP($A9,#REF!,20,FALSE),)</f>
        <v>0</v>
      </c>
      <c r="U9" s="8">
        <f>IFERROR(VLOOKUP($A9,#REF!,21,FALSE),)</f>
        <v>0</v>
      </c>
      <c r="V9" s="8">
        <f>IFERROR(VLOOKUP($A9,#REF!,22,FALSE),)</f>
        <v>0</v>
      </c>
      <c r="W9" s="8">
        <f>IFERROR(VLOOKUP($A9,#REF!,23,FALSE),)</f>
        <v>0</v>
      </c>
      <c r="X9" s="8">
        <f>IFERROR(VLOOKUP($A9,#REF!,24,FALSE),)</f>
        <v>0</v>
      </c>
      <c r="Y9" s="8">
        <f>IFERROR(VLOOKUP($A9,#REF!,25,FALSE),)</f>
        <v>0</v>
      </c>
      <c r="Z9" s="8">
        <f>IFERROR(VLOOKUP($A9,#REF!,26,FALSE),)</f>
        <v>0</v>
      </c>
      <c r="AA9" s="8">
        <f>IFERROR(VLOOKUP($A9,#REF!,27,FALSE),)</f>
        <v>0</v>
      </c>
      <c r="AB9" s="8">
        <f>IFERROR(VLOOKUP($A9,#REF!,28,FALSE),)</f>
        <v>0</v>
      </c>
    </row>
    <row r="10" spans="1:28" x14ac:dyDescent="0.2">
      <c r="A10" s="8">
        <f>Data!A964</f>
        <v>0</v>
      </c>
      <c r="B10" s="9">
        <f>IFERROR(VLOOKUP($A10,#REF!,34,FALSE),)</f>
        <v>0</v>
      </c>
      <c r="C10" s="9">
        <f>IFERROR(VLOOKUP($A10,#REF!,2,FALSE),)</f>
        <v>0</v>
      </c>
      <c r="D10" s="9">
        <f>IFERROR(VLOOKUP($A10,#REF!,3,FALSE),)</f>
        <v>0</v>
      </c>
      <c r="E10" s="9">
        <f>IFERROR(VLOOKUP($A10,#REF!,4,FALSE),)</f>
        <v>0</v>
      </c>
      <c r="F10" s="9">
        <f>IFERROR(VLOOKUP($A10,#REF!,6,FALSE),)</f>
        <v>0</v>
      </c>
      <c r="G10" s="9">
        <f>IFERROR(VLOOKUP($A10,#REF!,7,FALSE),)</f>
        <v>0</v>
      </c>
      <c r="H10" s="8">
        <f>IFERROR(VLOOKUP($A10,#REF!,8,FALSE),)</f>
        <v>0</v>
      </c>
      <c r="I10" s="8">
        <f>IFERROR(VLOOKUP($A10,#REF!,9,FALSE),)</f>
        <v>0</v>
      </c>
      <c r="J10" s="8">
        <f>IFERROR(VLOOKUP($A10,#REF!,10,FALSE),)</f>
        <v>0</v>
      </c>
      <c r="K10" s="8">
        <f>IFERROR(VLOOKUP($A10,#REF!,11,FALSE),)</f>
        <v>0</v>
      </c>
      <c r="L10" s="8">
        <f>IFERROR(VLOOKUP($A10,#REF!,12,FALSE),)</f>
        <v>0</v>
      </c>
      <c r="M10" s="8">
        <f>IFERROR(VLOOKUP($A10,#REF!,13,FALSE),)</f>
        <v>0</v>
      </c>
      <c r="N10" s="8">
        <f>IFERROR(VLOOKUP($A10,#REF!,14,FALSE),)</f>
        <v>0</v>
      </c>
      <c r="O10" s="8">
        <f>IFERROR(VLOOKUP($A10,#REF!,15,FALSE),)</f>
        <v>0</v>
      </c>
      <c r="P10" s="8">
        <f>IFERROR(VLOOKUP($A10,#REF!,16,FALSE),)</f>
        <v>0</v>
      </c>
      <c r="Q10" s="8">
        <f>IFERROR(VLOOKUP($A10,#REF!,17,FALSE),)</f>
        <v>0</v>
      </c>
      <c r="R10" s="8">
        <f>IFERROR(VLOOKUP($A10,#REF!,18,FALSE),)</f>
        <v>0</v>
      </c>
      <c r="S10" s="8">
        <f>IFERROR(VLOOKUP($A10,#REF!,19,FALSE),)</f>
        <v>0</v>
      </c>
      <c r="T10" s="8">
        <f>IFERROR(VLOOKUP($A10,#REF!,20,FALSE),)</f>
        <v>0</v>
      </c>
      <c r="U10" s="8">
        <f>IFERROR(VLOOKUP($A10,#REF!,21,FALSE),)</f>
        <v>0</v>
      </c>
      <c r="V10" s="8">
        <f>IFERROR(VLOOKUP($A10,#REF!,22,FALSE),)</f>
        <v>0</v>
      </c>
      <c r="W10" s="8">
        <f>IFERROR(VLOOKUP($A10,#REF!,23,FALSE),)</f>
        <v>0</v>
      </c>
      <c r="X10" s="8">
        <f>IFERROR(VLOOKUP($A10,#REF!,24,FALSE),)</f>
        <v>0</v>
      </c>
      <c r="Y10" s="8">
        <f>IFERROR(VLOOKUP($A10,#REF!,25,FALSE),)</f>
        <v>0</v>
      </c>
      <c r="Z10" s="8">
        <f>IFERROR(VLOOKUP($A10,#REF!,26,FALSE),)</f>
        <v>0</v>
      </c>
      <c r="AA10" s="8">
        <f>IFERROR(VLOOKUP($A10,#REF!,27,FALSE),)</f>
        <v>0</v>
      </c>
      <c r="AB10" s="8">
        <f>IFERROR(VLOOKUP($A10,#REF!,28,FALSE),)</f>
        <v>0</v>
      </c>
    </row>
    <row r="11" spans="1:28" x14ac:dyDescent="0.2">
      <c r="A11" s="8">
        <f>Data!A965</f>
        <v>0</v>
      </c>
      <c r="B11" s="9">
        <f>IFERROR(VLOOKUP($A11,#REF!,34,FALSE),)</f>
        <v>0</v>
      </c>
      <c r="C11" s="9">
        <f>IFERROR(VLOOKUP($A11,#REF!,2,FALSE),)</f>
        <v>0</v>
      </c>
      <c r="D11" s="9">
        <f>IFERROR(VLOOKUP($A11,#REF!,3,FALSE),)</f>
        <v>0</v>
      </c>
      <c r="E11" s="9">
        <f>IFERROR(VLOOKUP($A11,#REF!,4,FALSE),)</f>
        <v>0</v>
      </c>
      <c r="F11" s="9">
        <f>IFERROR(VLOOKUP($A11,#REF!,6,FALSE),)</f>
        <v>0</v>
      </c>
      <c r="G11" s="9">
        <f>IFERROR(VLOOKUP($A11,#REF!,7,FALSE),)</f>
        <v>0</v>
      </c>
      <c r="H11" s="8">
        <f>IFERROR(VLOOKUP($A11,#REF!,8,FALSE),)</f>
        <v>0</v>
      </c>
      <c r="I11" s="8">
        <f>IFERROR(VLOOKUP($A11,#REF!,9,FALSE),)</f>
        <v>0</v>
      </c>
      <c r="J11" s="8">
        <f>IFERROR(VLOOKUP($A11,#REF!,10,FALSE),)</f>
        <v>0</v>
      </c>
      <c r="K11" s="8">
        <f>IFERROR(VLOOKUP($A11,#REF!,11,FALSE),)</f>
        <v>0</v>
      </c>
      <c r="L11" s="8">
        <f>IFERROR(VLOOKUP($A11,#REF!,12,FALSE),)</f>
        <v>0</v>
      </c>
      <c r="M11" s="8">
        <f>IFERROR(VLOOKUP($A11,#REF!,13,FALSE),)</f>
        <v>0</v>
      </c>
      <c r="N11" s="8">
        <f>IFERROR(VLOOKUP($A11,#REF!,14,FALSE),)</f>
        <v>0</v>
      </c>
      <c r="O11" s="8">
        <f>IFERROR(VLOOKUP($A11,#REF!,15,FALSE),)</f>
        <v>0</v>
      </c>
      <c r="P11" s="8">
        <f>IFERROR(VLOOKUP($A11,#REF!,16,FALSE),)</f>
        <v>0</v>
      </c>
      <c r="Q11" s="8">
        <f>IFERROR(VLOOKUP($A11,#REF!,17,FALSE),)</f>
        <v>0</v>
      </c>
      <c r="R11" s="8">
        <f>IFERROR(VLOOKUP($A11,#REF!,18,FALSE),)</f>
        <v>0</v>
      </c>
      <c r="S11" s="8">
        <f>IFERROR(VLOOKUP($A11,#REF!,19,FALSE),)</f>
        <v>0</v>
      </c>
      <c r="T11" s="8">
        <f>IFERROR(VLOOKUP($A11,#REF!,20,FALSE),)</f>
        <v>0</v>
      </c>
      <c r="U11" s="8">
        <f>IFERROR(VLOOKUP($A11,#REF!,21,FALSE),)</f>
        <v>0</v>
      </c>
      <c r="V11" s="8">
        <f>IFERROR(VLOOKUP($A11,#REF!,22,FALSE),)</f>
        <v>0</v>
      </c>
      <c r="W11" s="8">
        <f>IFERROR(VLOOKUP($A11,#REF!,23,FALSE),)</f>
        <v>0</v>
      </c>
      <c r="X11" s="8">
        <f>IFERROR(VLOOKUP($A11,#REF!,24,FALSE),)</f>
        <v>0</v>
      </c>
      <c r="Y11" s="8">
        <f>IFERROR(VLOOKUP($A11,#REF!,25,FALSE),)</f>
        <v>0</v>
      </c>
      <c r="Z11" s="8">
        <f>IFERROR(VLOOKUP($A11,#REF!,26,FALSE),)</f>
        <v>0</v>
      </c>
      <c r="AA11" s="8">
        <f>IFERROR(VLOOKUP($A11,#REF!,27,FALSE),)</f>
        <v>0</v>
      </c>
      <c r="AB11" s="8">
        <f>IFERROR(VLOOKUP($A11,#REF!,28,FALSE),)</f>
        <v>0</v>
      </c>
    </row>
    <row r="12" spans="1:28" x14ac:dyDescent="0.2">
      <c r="A12" s="8">
        <f>Data!A966</f>
        <v>0</v>
      </c>
      <c r="B12" s="9">
        <f>IFERROR(VLOOKUP($A12,#REF!,34,FALSE),)</f>
        <v>0</v>
      </c>
      <c r="C12" s="9">
        <f>IFERROR(VLOOKUP($A12,#REF!,2,FALSE),)</f>
        <v>0</v>
      </c>
      <c r="D12" s="9">
        <f>IFERROR(VLOOKUP($A12,#REF!,3,FALSE),)</f>
        <v>0</v>
      </c>
      <c r="E12" s="9">
        <f>IFERROR(VLOOKUP($A12,#REF!,4,FALSE),)</f>
        <v>0</v>
      </c>
      <c r="F12" s="9">
        <f>IFERROR(VLOOKUP($A12,#REF!,6,FALSE),)</f>
        <v>0</v>
      </c>
      <c r="G12" s="9">
        <f>IFERROR(VLOOKUP($A12,#REF!,7,FALSE),)</f>
        <v>0</v>
      </c>
      <c r="H12" s="8">
        <f>IFERROR(VLOOKUP($A12,#REF!,8,FALSE),)</f>
        <v>0</v>
      </c>
      <c r="I12" s="8">
        <f>IFERROR(VLOOKUP($A12,#REF!,9,FALSE),)</f>
        <v>0</v>
      </c>
      <c r="J12" s="8">
        <f>IFERROR(VLOOKUP($A12,#REF!,10,FALSE),)</f>
        <v>0</v>
      </c>
      <c r="K12" s="8">
        <f>IFERROR(VLOOKUP($A12,#REF!,11,FALSE),)</f>
        <v>0</v>
      </c>
      <c r="L12" s="8">
        <f>IFERROR(VLOOKUP($A12,#REF!,12,FALSE),)</f>
        <v>0</v>
      </c>
      <c r="M12" s="8">
        <f>IFERROR(VLOOKUP($A12,#REF!,13,FALSE),)</f>
        <v>0</v>
      </c>
      <c r="N12" s="8">
        <f>IFERROR(VLOOKUP($A12,#REF!,14,FALSE),)</f>
        <v>0</v>
      </c>
      <c r="O12" s="8">
        <f>IFERROR(VLOOKUP($A12,#REF!,15,FALSE),)</f>
        <v>0</v>
      </c>
      <c r="P12" s="8">
        <f>IFERROR(VLOOKUP($A12,#REF!,16,FALSE),)</f>
        <v>0</v>
      </c>
      <c r="Q12" s="8">
        <f>IFERROR(VLOOKUP($A12,#REF!,17,FALSE),)</f>
        <v>0</v>
      </c>
      <c r="R12" s="8">
        <f>IFERROR(VLOOKUP($A12,#REF!,18,FALSE),)</f>
        <v>0</v>
      </c>
      <c r="S12" s="8">
        <f>IFERROR(VLOOKUP($A12,#REF!,19,FALSE),)</f>
        <v>0</v>
      </c>
      <c r="T12" s="8">
        <f>IFERROR(VLOOKUP($A12,#REF!,20,FALSE),)</f>
        <v>0</v>
      </c>
      <c r="U12" s="8">
        <f>IFERROR(VLOOKUP($A12,#REF!,21,FALSE),)</f>
        <v>0</v>
      </c>
      <c r="V12" s="8">
        <f>IFERROR(VLOOKUP($A12,#REF!,22,FALSE),)</f>
        <v>0</v>
      </c>
      <c r="W12" s="8">
        <f>IFERROR(VLOOKUP($A12,#REF!,23,FALSE),)</f>
        <v>0</v>
      </c>
      <c r="X12" s="8">
        <f>IFERROR(VLOOKUP($A12,#REF!,24,FALSE),)</f>
        <v>0</v>
      </c>
      <c r="Y12" s="8">
        <f>IFERROR(VLOOKUP($A12,#REF!,25,FALSE),)</f>
        <v>0</v>
      </c>
      <c r="Z12" s="8">
        <f>IFERROR(VLOOKUP($A12,#REF!,26,FALSE),)</f>
        <v>0</v>
      </c>
      <c r="AA12" s="8">
        <f>IFERROR(VLOOKUP($A12,#REF!,27,FALSE),)</f>
        <v>0</v>
      </c>
      <c r="AB12" s="8">
        <f>IFERROR(VLOOKUP($A12,#REF!,28,FALSE),)</f>
        <v>0</v>
      </c>
    </row>
    <row r="13" spans="1:28" x14ac:dyDescent="0.2">
      <c r="A13" s="8">
        <f>Data!A967</f>
        <v>0</v>
      </c>
      <c r="B13" s="9">
        <f>IFERROR(VLOOKUP($A13,#REF!,34,FALSE),)</f>
        <v>0</v>
      </c>
      <c r="C13" s="9">
        <f>IFERROR(VLOOKUP($A13,#REF!,2,FALSE),)</f>
        <v>0</v>
      </c>
      <c r="D13" s="9">
        <f>IFERROR(VLOOKUP($A13,#REF!,3,FALSE),)</f>
        <v>0</v>
      </c>
      <c r="E13" s="9">
        <f>IFERROR(VLOOKUP($A13,#REF!,4,FALSE),)</f>
        <v>0</v>
      </c>
      <c r="F13" s="9">
        <f>IFERROR(VLOOKUP($A13,#REF!,6,FALSE),)</f>
        <v>0</v>
      </c>
      <c r="G13" s="9">
        <f>IFERROR(VLOOKUP($A13,#REF!,7,FALSE),)</f>
        <v>0</v>
      </c>
      <c r="H13" s="8">
        <f>IFERROR(VLOOKUP($A13,#REF!,8,FALSE),)</f>
        <v>0</v>
      </c>
      <c r="I13" s="8">
        <f>IFERROR(VLOOKUP($A13,#REF!,9,FALSE),)</f>
        <v>0</v>
      </c>
      <c r="J13" s="8">
        <f>IFERROR(VLOOKUP($A13,#REF!,10,FALSE),)</f>
        <v>0</v>
      </c>
      <c r="K13" s="8">
        <f>IFERROR(VLOOKUP($A13,#REF!,11,FALSE),)</f>
        <v>0</v>
      </c>
      <c r="L13" s="8">
        <f>IFERROR(VLOOKUP($A13,#REF!,12,FALSE),)</f>
        <v>0</v>
      </c>
      <c r="M13" s="8">
        <f>IFERROR(VLOOKUP($A13,#REF!,13,FALSE),)</f>
        <v>0</v>
      </c>
      <c r="N13" s="8">
        <f>IFERROR(VLOOKUP($A13,#REF!,14,FALSE),)</f>
        <v>0</v>
      </c>
      <c r="O13" s="8">
        <f>IFERROR(VLOOKUP($A13,#REF!,15,FALSE),)</f>
        <v>0</v>
      </c>
      <c r="P13" s="8">
        <f>IFERROR(VLOOKUP($A13,#REF!,16,FALSE),)</f>
        <v>0</v>
      </c>
      <c r="Q13" s="8">
        <f>IFERROR(VLOOKUP($A13,#REF!,17,FALSE),)</f>
        <v>0</v>
      </c>
      <c r="R13" s="8">
        <f>IFERROR(VLOOKUP($A13,#REF!,18,FALSE),)</f>
        <v>0</v>
      </c>
      <c r="S13" s="8">
        <f>IFERROR(VLOOKUP($A13,#REF!,19,FALSE),)</f>
        <v>0</v>
      </c>
      <c r="T13" s="8">
        <f>IFERROR(VLOOKUP($A13,#REF!,20,FALSE),)</f>
        <v>0</v>
      </c>
      <c r="U13" s="8">
        <f>IFERROR(VLOOKUP($A13,#REF!,21,FALSE),)</f>
        <v>0</v>
      </c>
      <c r="V13" s="8">
        <f>IFERROR(VLOOKUP($A13,#REF!,22,FALSE),)</f>
        <v>0</v>
      </c>
      <c r="W13" s="8">
        <f>IFERROR(VLOOKUP($A13,#REF!,23,FALSE),)</f>
        <v>0</v>
      </c>
      <c r="X13" s="8">
        <f>IFERROR(VLOOKUP($A13,#REF!,24,FALSE),)</f>
        <v>0</v>
      </c>
      <c r="Y13" s="8">
        <f>IFERROR(VLOOKUP($A13,#REF!,25,FALSE),)</f>
        <v>0</v>
      </c>
      <c r="Z13" s="8">
        <f>IFERROR(VLOOKUP($A13,#REF!,26,FALSE),)</f>
        <v>0</v>
      </c>
      <c r="AA13" s="8">
        <f>IFERROR(VLOOKUP($A13,#REF!,27,FALSE),)</f>
        <v>0</v>
      </c>
      <c r="AB13" s="8">
        <f>IFERROR(VLOOKUP($A13,#REF!,28,FALSE),)</f>
        <v>0</v>
      </c>
    </row>
    <row r="14" spans="1:28" x14ac:dyDescent="0.2">
      <c r="A14" s="10"/>
    </row>
    <row r="17" spans="21:21" x14ac:dyDescent="0.2">
      <c r="U17" s="1"/>
    </row>
    <row r="18" spans="21:21" x14ac:dyDescent="0.2">
      <c r="U18" s="23"/>
    </row>
    <row r="19" spans="21:21" x14ac:dyDescent="0.2">
      <c r="U19" s="23"/>
    </row>
  </sheetData>
  <pageMargins left="0.7" right="0.7" top="0.75" bottom="0.75" header="0.3" footer="0.3"/>
  <pageSetup scale="87" orientation="landscape" r:id="rId1"/>
  <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1FC8F-FB6A-4BA7-B8C1-80FDE0B09714}">
  <sheetPr>
    <tabColor rgb="FF489EAA"/>
    <pageSetUpPr fitToPage="1"/>
  </sheetPr>
  <dimension ref="A1:AB19"/>
  <sheetViews>
    <sheetView workbookViewId="0"/>
  </sheetViews>
  <sheetFormatPr defaultColWidth="9.14453125" defaultRowHeight="15" x14ac:dyDescent="0.2"/>
  <cols>
    <col min="1" max="5" width="8.47265625" customWidth="1"/>
    <col min="6" max="6" width="11.703125" bestFit="1" customWidth="1"/>
    <col min="7" max="7" width="16.6796875" bestFit="1" customWidth="1"/>
    <col min="8" max="8" width="12.23828125" bestFit="1" customWidth="1"/>
    <col min="9" max="11" width="10.22265625" customWidth="1"/>
    <col min="12" max="12" width="9.01171875" customWidth="1"/>
    <col min="13" max="15" width="10.22265625" customWidth="1"/>
    <col min="16" max="16" width="9.01171875" customWidth="1"/>
    <col min="17" max="17" width="9.68359375" customWidth="1"/>
    <col min="18" max="20" width="10.22265625" customWidth="1"/>
    <col min="21" max="21" width="9.68359375" customWidth="1"/>
    <col min="22" max="24" width="10.22265625" customWidth="1"/>
    <col min="25" max="25" width="9.01171875" customWidth="1"/>
    <col min="26" max="28" width="10.22265625" customWidth="1"/>
  </cols>
  <sheetData>
    <row r="1" spans="1:28" ht="19.5" thickBot="1" x14ac:dyDescent="0.3">
      <c r="A1" s="7">
        <f>E4</f>
        <v>0</v>
      </c>
      <c r="B1" s="6"/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0.35499999999999998</v>
      </c>
      <c r="C3" s="12"/>
      <c r="D3" s="14"/>
      <c r="E3" s="12"/>
      <c r="F3" s="12"/>
      <c r="G3" s="12"/>
      <c r="H3" s="11">
        <f>'Rain Totals'!H8</f>
        <v>0.08</v>
      </c>
      <c r="I3" s="11">
        <f>'Rain Totals'!I8</f>
        <v>0</v>
      </c>
      <c r="J3" s="11">
        <f>'Rain Totals'!J8</f>
        <v>7.0000000000000007E-2</v>
      </c>
      <c r="K3" s="11">
        <f>'Rain Totals'!K8</f>
        <v>0.16999999999999998</v>
      </c>
      <c r="L3" s="11">
        <f>'Rain Totals'!L8</f>
        <v>3.5000000000000003E-2</v>
      </c>
      <c r="M3" s="11">
        <f>'Rain Totals'!M8</f>
        <v>0</v>
      </c>
      <c r="N3" s="11">
        <f>'Rain Totals'!N8</f>
        <v>0</v>
      </c>
      <c r="O3" s="11">
        <f>'Rain Totals'!O8</f>
        <v>0</v>
      </c>
      <c r="P3" s="11">
        <f>'Rain Totals'!P8</f>
        <v>0</v>
      </c>
      <c r="Q3" s="11">
        <f>'Rain Totals'!Q8</f>
        <v>0</v>
      </c>
      <c r="R3" s="11">
        <f>'Rain Totals'!R8</f>
        <v>0</v>
      </c>
      <c r="S3" s="11">
        <f>'Rain Totals'!S8</f>
        <v>0</v>
      </c>
      <c r="T3" s="11">
        <f>'Rain Totals'!T8</f>
        <v>0</v>
      </c>
      <c r="U3" s="11">
        <f>'Rain Totals'!U8</f>
        <v>0</v>
      </c>
      <c r="V3" s="11">
        <f>'Rain Totals'!V8</f>
        <v>0</v>
      </c>
      <c r="W3" s="11">
        <f>'Rain Totals'!W8</f>
        <v>0</v>
      </c>
      <c r="X3" s="11">
        <f>'Rain Totals'!X8</f>
        <v>0</v>
      </c>
      <c r="Y3" s="11">
        <f>'Rain Totals'!Y8</f>
        <v>0</v>
      </c>
      <c r="Z3" s="11">
        <f>'Rain Totals'!Z8</f>
        <v>0</v>
      </c>
      <c r="AA3" s="11">
        <f>'Rain Totals'!AA8</f>
        <v>0</v>
      </c>
      <c r="AB3" s="11">
        <f>'Rain Totals'!AB8</f>
        <v>0</v>
      </c>
    </row>
    <row r="4" spans="1:28" x14ac:dyDescent="0.2">
      <c r="A4" s="8" t="str">
        <f>Data!A968</f>
        <v>.ET 96</v>
      </c>
      <c r="B4" s="9">
        <f>IFERROR(VLOOKUP($A4,#REF!,34,FALSE),)</f>
        <v>0</v>
      </c>
      <c r="C4" s="9">
        <f>IFERROR(VLOOKUP($A4,#REF!,2,FALSE),)</f>
        <v>0</v>
      </c>
      <c r="D4" s="9">
        <f>IFERROR(VLOOKUP($A4,#REF!,3,FALSE),)</f>
        <v>0</v>
      </c>
      <c r="E4" s="9">
        <f>IFERROR(VLOOKUP($A4,#REF!,4,FALSE),)</f>
        <v>0</v>
      </c>
      <c r="F4" s="9">
        <f>IFERROR(VLOOKUP($A4,#REF!,6,FALSE),)</f>
        <v>0</v>
      </c>
      <c r="G4" s="9">
        <f>IFERROR(VLOOKUP($A4,#REF!,7,FALSE),)</f>
        <v>0</v>
      </c>
      <c r="H4" s="8">
        <f>IFERROR(VLOOKUP($A4,#REF!,8,FALSE),)</f>
        <v>0</v>
      </c>
      <c r="I4" s="8">
        <f>IFERROR(VLOOKUP($A4,#REF!,9,FALSE),)</f>
        <v>0</v>
      </c>
      <c r="J4" s="8">
        <f>IFERROR(VLOOKUP($A4,#REF!,10,FALSE),)</f>
        <v>0</v>
      </c>
      <c r="K4" s="8">
        <f>IFERROR(VLOOKUP($A4,#REF!,11,FALSE),)</f>
        <v>0</v>
      </c>
      <c r="L4" s="8">
        <f>IFERROR(VLOOKUP($A4,#REF!,12,FALSE),)</f>
        <v>0</v>
      </c>
      <c r="M4" s="8">
        <f>IFERROR(VLOOKUP($A4,#REF!,13,FALSE),)</f>
        <v>0</v>
      </c>
      <c r="N4" s="8">
        <f>IFERROR(VLOOKUP($A4,#REF!,14,FALSE),)</f>
        <v>0</v>
      </c>
      <c r="O4" s="8">
        <f>IFERROR(VLOOKUP($A4,#REF!,15,FALSE),)</f>
        <v>0</v>
      </c>
      <c r="P4" s="8">
        <f>IFERROR(VLOOKUP($A4,#REF!,16,FALSE),)</f>
        <v>0</v>
      </c>
      <c r="Q4" s="8">
        <f>IFERROR(VLOOKUP($A4,#REF!,17,FALSE),)</f>
        <v>0</v>
      </c>
      <c r="R4" s="8">
        <f>IFERROR(VLOOKUP($A4,#REF!,18,FALSE),)</f>
        <v>0</v>
      </c>
      <c r="S4" s="8">
        <f>IFERROR(VLOOKUP($A4,#REF!,19,FALSE),)</f>
        <v>0</v>
      </c>
      <c r="T4" s="8">
        <f>IFERROR(VLOOKUP($A4,#REF!,20,FALSE),)</f>
        <v>0</v>
      </c>
      <c r="U4" s="8">
        <f>IFERROR(VLOOKUP($A4,#REF!,21,FALSE),)</f>
        <v>0</v>
      </c>
      <c r="V4" s="8">
        <f>IFERROR(VLOOKUP($A4,#REF!,22,FALSE),)</f>
        <v>0</v>
      </c>
      <c r="W4" s="8">
        <f>IFERROR(VLOOKUP($A4,#REF!,23,FALSE),)</f>
        <v>0</v>
      </c>
      <c r="X4" s="8">
        <f>IFERROR(VLOOKUP($A4,#REF!,24,FALSE),)</f>
        <v>0</v>
      </c>
      <c r="Y4" s="8">
        <f>IFERROR(VLOOKUP($A4,#REF!,25,FALSE),)</f>
        <v>0</v>
      </c>
      <c r="Z4" s="8">
        <f>IFERROR(VLOOKUP($A4,#REF!,26,FALSE),)</f>
        <v>0</v>
      </c>
      <c r="AA4" s="8">
        <f>IFERROR(VLOOKUP($A4,#REF!,27,FALSE),)</f>
        <v>0</v>
      </c>
      <c r="AB4" s="8">
        <f>IFERROR(VLOOKUP($A4,#REF!,28,FALSE),)</f>
        <v>0</v>
      </c>
    </row>
    <row r="5" spans="1:28" x14ac:dyDescent="0.2">
      <c r="A5" s="8">
        <f>Data!A969</f>
        <v>0</v>
      </c>
      <c r="B5" s="9">
        <f>IFERROR(VLOOKUP($A5,#REF!,34,FALSE),)</f>
        <v>0</v>
      </c>
      <c r="C5" s="9">
        <f>IFERROR(VLOOKUP($A5,#REF!,2,FALSE),)</f>
        <v>0</v>
      </c>
      <c r="D5" s="9">
        <f>IFERROR(VLOOKUP($A5,#REF!,3,FALSE),)</f>
        <v>0</v>
      </c>
      <c r="E5" s="9">
        <f>IFERROR(VLOOKUP($A5,#REF!,4,FALSE),)</f>
        <v>0</v>
      </c>
      <c r="F5" s="9">
        <f>IFERROR(VLOOKUP($A5,#REF!,6,FALSE),)</f>
        <v>0</v>
      </c>
      <c r="G5" s="9">
        <f>IFERROR(VLOOKUP($A5,#REF!,7,FALSE),)</f>
        <v>0</v>
      </c>
      <c r="H5" s="8">
        <f>IFERROR(VLOOKUP($A5,#REF!,8,FALSE),)</f>
        <v>0</v>
      </c>
      <c r="I5" s="8">
        <f>IFERROR(VLOOKUP($A5,#REF!,9,FALSE),)</f>
        <v>0</v>
      </c>
      <c r="J5" s="8">
        <f>IFERROR(VLOOKUP($A5,#REF!,10,FALSE),)</f>
        <v>0</v>
      </c>
      <c r="K5" s="8">
        <f>IFERROR(VLOOKUP($A5,#REF!,11,FALSE),)</f>
        <v>0</v>
      </c>
      <c r="L5" s="8">
        <f>IFERROR(VLOOKUP($A5,#REF!,12,FALSE),)</f>
        <v>0</v>
      </c>
      <c r="M5" s="8">
        <f>IFERROR(VLOOKUP($A5,#REF!,13,FALSE),)</f>
        <v>0</v>
      </c>
      <c r="N5" s="8">
        <f>IFERROR(VLOOKUP($A5,#REF!,14,FALSE),)</f>
        <v>0</v>
      </c>
      <c r="O5" s="8">
        <f>IFERROR(VLOOKUP($A5,#REF!,15,FALSE),)</f>
        <v>0</v>
      </c>
      <c r="P5" s="8">
        <f>IFERROR(VLOOKUP($A5,#REF!,16,FALSE),)</f>
        <v>0</v>
      </c>
      <c r="Q5" s="8">
        <f>IFERROR(VLOOKUP($A5,#REF!,17,FALSE),)</f>
        <v>0</v>
      </c>
      <c r="R5" s="8">
        <f>IFERROR(VLOOKUP($A5,#REF!,18,FALSE),)</f>
        <v>0</v>
      </c>
      <c r="S5" s="8">
        <f>IFERROR(VLOOKUP($A5,#REF!,19,FALSE),)</f>
        <v>0</v>
      </c>
      <c r="T5" s="8">
        <f>IFERROR(VLOOKUP($A5,#REF!,20,FALSE),)</f>
        <v>0</v>
      </c>
      <c r="U5" s="8">
        <f>IFERROR(VLOOKUP($A5,#REF!,21,FALSE),)</f>
        <v>0</v>
      </c>
      <c r="V5" s="8">
        <f>IFERROR(VLOOKUP($A5,#REF!,22,FALSE),)</f>
        <v>0</v>
      </c>
      <c r="W5" s="8">
        <f>IFERROR(VLOOKUP($A5,#REF!,23,FALSE),)</f>
        <v>0</v>
      </c>
      <c r="X5" s="8">
        <f>IFERROR(VLOOKUP($A5,#REF!,24,FALSE),)</f>
        <v>0</v>
      </c>
      <c r="Y5" s="8">
        <f>IFERROR(VLOOKUP($A5,#REF!,25,FALSE),)</f>
        <v>0</v>
      </c>
      <c r="Z5" s="8">
        <f>IFERROR(VLOOKUP($A5,#REF!,26,FALSE),)</f>
        <v>0</v>
      </c>
      <c r="AA5" s="8">
        <f>IFERROR(VLOOKUP($A5,#REF!,27,FALSE),)</f>
        <v>0</v>
      </c>
      <c r="AB5" s="8">
        <f>IFERROR(VLOOKUP($A5,#REF!,28,FALSE),)</f>
        <v>0</v>
      </c>
    </row>
    <row r="6" spans="1:28" x14ac:dyDescent="0.2">
      <c r="A6" s="8">
        <f>Data!A970</f>
        <v>0</v>
      </c>
      <c r="B6" s="9">
        <f>IFERROR(VLOOKUP($A6,#REF!,34,FALSE),)</f>
        <v>0</v>
      </c>
      <c r="C6" s="9">
        <f>IFERROR(VLOOKUP($A6,#REF!,2,FALSE),)</f>
        <v>0</v>
      </c>
      <c r="D6" s="9">
        <f>IFERROR(VLOOKUP($A6,#REF!,3,FALSE),)</f>
        <v>0</v>
      </c>
      <c r="E6" s="9">
        <f>IFERROR(VLOOKUP($A6,#REF!,4,FALSE),)</f>
        <v>0</v>
      </c>
      <c r="F6" s="9">
        <f>IFERROR(VLOOKUP($A6,#REF!,6,FALSE),)</f>
        <v>0</v>
      </c>
      <c r="G6" s="9">
        <f>IFERROR(VLOOKUP($A6,#REF!,7,FALSE),)</f>
        <v>0</v>
      </c>
      <c r="H6" s="8">
        <f>IFERROR(VLOOKUP($A6,#REF!,8,FALSE),)</f>
        <v>0</v>
      </c>
      <c r="I6" s="8">
        <f>IFERROR(VLOOKUP($A6,#REF!,9,FALSE),)</f>
        <v>0</v>
      </c>
      <c r="J6" s="8">
        <f>IFERROR(VLOOKUP($A6,#REF!,10,FALSE),)</f>
        <v>0</v>
      </c>
      <c r="K6" s="8">
        <f>IFERROR(VLOOKUP($A6,#REF!,11,FALSE),)</f>
        <v>0</v>
      </c>
      <c r="L6" s="8">
        <f>IFERROR(VLOOKUP($A6,#REF!,12,FALSE),)</f>
        <v>0</v>
      </c>
      <c r="M6" s="8">
        <f>IFERROR(VLOOKUP($A6,#REF!,13,FALSE),)</f>
        <v>0</v>
      </c>
      <c r="N6" s="8">
        <f>IFERROR(VLOOKUP($A6,#REF!,14,FALSE),)</f>
        <v>0</v>
      </c>
      <c r="O6" s="8">
        <f>IFERROR(VLOOKUP($A6,#REF!,15,FALSE),)</f>
        <v>0</v>
      </c>
      <c r="P6" s="8">
        <f>IFERROR(VLOOKUP($A6,#REF!,16,FALSE),)</f>
        <v>0</v>
      </c>
      <c r="Q6" s="8">
        <f>IFERROR(VLOOKUP($A6,#REF!,17,FALSE),)</f>
        <v>0</v>
      </c>
      <c r="R6" s="8">
        <f>IFERROR(VLOOKUP($A6,#REF!,18,FALSE),)</f>
        <v>0</v>
      </c>
      <c r="S6" s="8">
        <f>IFERROR(VLOOKUP($A6,#REF!,19,FALSE),)</f>
        <v>0</v>
      </c>
      <c r="T6" s="8">
        <f>IFERROR(VLOOKUP($A6,#REF!,20,FALSE),)</f>
        <v>0</v>
      </c>
      <c r="U6" s="8">
        <f>IFERROR(VLOOKUP($A6,#REF!,21,FALSE),)</f>
        <v>0</v>
      </c>
      <c r="V6" s="8">
        <f>IFERROR(VLOOKUP($A6,#REF!,22,FALSE),)</f>
        <v>0</v>
      </c>
      <c r="W6" s="8">
        <f>IFERROR(VLOOKUP($A6,#REF!,23,FALSE),)</f>
        <v>0</v>
      </c>
      <c r="X6" s="8">
        <f>IFERROR(VLOOKUP($A6,#REF!,24,FALSE),)</f>
        <v>0</v>
      </c>
      <c r="Y6" s="8">
        <f>IFERROR(VLOOKUP($A6,#REF!,25,FALSE),)</f>
        <v>0</v>
      </c>
      <c r="Z6" s="8">
        <f>IFERROR(VLOOKUP($A6,#REF!,26,FALSE),)</f>
        <v>0</v>
      </c>
      <c r="AA6" s="8">
        <f>IFERROR(VLOOKUP($A6,#REF!,27,FALSE),)</f>
        <v>0</v>
      </c>
      <c r="AB6" s="8">
        <f>IFERROR(VLOOKUP($A6,#REF!,28,FALSE),)</f>
        <v>0</v>
      </c>
    </row>
    <row r="7" spans="1:28" x14ac:dyDescent="0.2">
      <c r="A7" s="8">
        <f>Data!A971</f>
        <v>0</v>
      </c>
      <c r="B7" s="9">
        <f>IFERROR(VLOOKUP($A7,#REF!,34,FALSE),)</f>
        <v>0</v>
      </c>
      <c r="C7" s="9">
        <f>IFERROR(VLOOKUP($A7,#REF!,2,FALSE),)</f>
        <v>0</v>
      </c>
      <c r="D7" s="9">
        <f>IFERROR(VLOOKUP($A7,#REF!,3,FALSE),)</f>
        <v>0</v>
      </c>
      <c r="E7" s="9">
        <f>IFERROR(VLOOKUP($A7,#REF!,4,FALSE),)</f>
        <v>0</v>
      </c>
      <c r="F7" s="9">
        <f>IFERROR(VLOOKUP($A7,#REF!,6,FALSE),)</f>
        <v>0</v>
      </c>
      <c r="G7" s="9">
        <f>IFERROR(VLOOKUP($A7,#REF!,7,FALSE),)</f>
        <v>0</v>
      </c>
      <c r="H7" s="8">
        <f>IFERROR(VLOOKUP($A7,#REF!,8,FALSE),)</f>
        <v>0</v>
      </c>
      <c r="I7" s="8">
        <f>IFERROR(VLOOKUP($A7,#REF!,9,FALSE),)</f>
        <v>0</v>
      </c>
      <c r="J7" s="8">
        <f>IFERROR(VLOOKUP($A7,#REF!,10,FALSE),)</f>
        <v>0</v>
      </c>
      <c r="K7" s="8">
        <f>IFERROR(VLOOKUP($A7,#REF!,11,FALSE),)</f>
        <v>0</v>
      </c>
      <c r="L7" s="8">
        <f>IFERROR(VLOOKUP($A7,#REF!,12,FALSE),)</f>
        <v>0</v>
      </c>
      <c r="M7" s="8">
        <f>IFERROR(VLOOKUP($A7,#REF!,13,FALSE),)</f>
        <v>0</v>
      </c>
      <c r="N7" s="8">
        <f>IFERROR(VLOOKUP($A7,#REF!,14,FALSE),)</f>
        <v>0</v>
      </c>
      <c r="O7" s="8">
        <f>IFERROR(VLOOKUP($A7,#REF!,15,FALSE),)</f>
        <v>0</v>
      </c>
      <c r="P7" s="8">
        <f>IFERROR(VLOOKUP($A7,#REF!,16,FALSE),)</f>
        <v>0</v>
      </c>
      <c r="Q7" s="8">
        <f>IFERROR(VLOOKUP($A7,#REF!,17,FALSE),)</f>
        <v>0</v>
      </c>
      <c r="R7" s="8">
        <f>IFERROR(VLOOKUP($A7,#REF!,18,FALSE),)</f>
        <v>0</v>
      </c>
      <c r="S7" s="8">
        <f>IFERROR(VLOOKUP($A7,#REF!,19,FALSE),)</f>
        <v>0</v>
      </c>
      <c r="T7" s="8">
        <f>IFERROR(VLOOKUP($A7,#REF!,20,FALSE),)</f>
        <v>0</v>
      </c>
      <c r="U7" s="8">
        <f>IFERROR(VLOOKUP($A7,#REF!,21,FALSE),)</f>
        <v>0</v>
      </c>
      <c r="V7" s="8">
        <f>IFERROR(VLOOKUP($A7,#REF!,22,FALSE),)</f>
        <v>0</v>
      </c>
      <c r="W7" s="8">
        <f>IFERROR(VLOOKUP($A7,#REF!,23,FALSE),)</f>
        <v>0</v>
      </c>
      <c r="X7" s="8">
        <f>IFERROR(VLOOKUP($A7,#REF!,24,FALSE),)</f>
        <v>0</v>
      </c>
      <c r="Y7" s="8">
        <f>IFERROR(VLOOKUP($A7,#REF!,25,FALSE),)</f>
        <v>0</v>
      </c>
      <c r="Z7" s="8">
        <f>IFERROR(VLOOKUP($A7,#REF!,26,FALSE),)</f>
        <v>0</v>
      </c>
      <c r="AA7" s="8">
        <f>IFERROR(VLOOKUP($A7,#REF!,27,FALSE),)</f>
        <v>0</v>
      </c>
      <c r="AB7" s="8">
        <f>IFERROR(VLOOKUP($A7,#REF!,28,FALSE),)</f>
        <v>0</v>
      </c>
    </row>
    <row r="8" spans="1:28" x14ac:dyDescent="0.2">
      <c r="A8" s="8">
        <f>Data!A972</f>
        <v>0</v>
      </c>
      <c r="B8" s="9">
        <f>IFERROR(VLOOKUP($A8,#REF!,34,FALSE),)</f>
        <v>0</v>
      </c>
      <c r="C8" s="9">
        <f>IFERROR(VLOOKUP($A8,#REF!,2,FALSE),)</f>
        <v>0</v>
      </c>
      <c r="D8" s="9">
        <f>IFERROR(VLOOKUP($A8,#REF!,3,FALSE),)</f>
        <v>0</v>
      </c>
      <c r="E8" s="9">
        <f>IFERROR(VLOOKUP($A8,#REF!,4,FALSE),)</f>
        <v>0</v>
      </c>
      <c r="F8" s="9">
        <f>IFERROR(VLOOKUP($A8,#REF!,6,FALSE),)</f>
        <v>0</v>
      </c>
      <c r="G8" s="9">
        <f>IFERROR(VLOOKUP($A8,#REF!,7,FALSE),)</f>
        <v>0</v>
      </c>
      <c r="H8" s="8">
        <f>IFERROR(VLOOKUP($A8,#REF!,8,FALSE),)</f>
        <v>0</v>
      </c>
      <c r="I8" s="8">
        <f>IFERROR(VLOOKUP($A8,#REF!,9,FALSE),)</f>
        <v>0</v>
      </c>
      <c r="J8" s="8">
        <f>IFERROR(VLOOKUP($A8,#REF!,10,FALSE),)</f>
        <v>0</v>
      </c>
      <c r="K8" s="8">
        <f>IFERROR(VLOOKUP($A8,#REF!,11,FALSE),)</f>
        <v>0</v>
      </c>
      <c r="L8" s="8">
        <f>IFERROR(VLOOKUP($A8,#REF!,12,FALSE),)</f>
        <v>0</v>
      </c>
      <c r="M8" s="8">
        <f>IFERROR(VLOOKUP($A8,#REF!,13,FALSE),)</f>
        <v>0</v>
      </c>
      <c r="N8" s="8">
        <f>IFERROR(VLOOKUP($A8,#REF!,14,FALSE),)</f>
        <v>0</v>
      </c>
      <c r="O8" s="8">
        <f>IFERROR(VLOOKUP($A8,#REF!,15,FALSE),)</f>
        <v>0</v>
      </c>
      <c r="P8" s="8">
        <f>IFERROR(VLOOKUP($A8,#REF!,16,FALSE),)</f>
        <v>0</v>
      </c>
      <c r="Q8" s="8">
        <f>IFERROR(VLOOKUP($A8,#REF!,17,FALSE),)</f>
        <v>0</v>
      </c>
      <c r="R8" s="8">
        <f>IFERROR(VLOOKUP($A8,#REF!,18,FALSE),)</f>
        <v>0</v>
      </c>
      <c r="S8" s="8">
        <f>IFERROR(VLOOKUP($A8,#REF!,19,FALSE),)</f>
        <v>0</v>
      </c>
      <c r="T8" s="8">
        <f>IFERROR(VLOOKUP($A8,#REF!,20,FALSE),)</f>
        <v>0</v>
      </c>
      <c r="U8" s="8">
        <f>IFERROR(VLOOKUP($A8,#REF!,21,FALSE),)</f>
        <v>0</v>
      </c>
      <c r="V8" s="8">
        <f>IFERROR(VLOOKUP($A8,#REF!,22,FALSE),)</f>
        <v>0</v>
      </c>
      <c r="W8" s="8">
        <f>IFERROR(VLOOKUP($A8,#REF!,23,FALSE),)</f>
        <v>0</v>
      </c>
      <c r="X8" s="8">
        <f>IFERROR(VLOOKUP($A8,#REF!,24,FALSE),)</f>
        <v>0</v>
      </c>
      <c r="Y8" s="8">
        <f>IFERROR(VLOOKUP($A8,#REF!,25,FALSE),)</f>
        <v>0</v>
      </c>
      <c r="Z8" s="8">
        <f>IFERROR(VLOOKUP($A8,#REF!,26,FALSE),)</f>
        <v>0</v>
      </c>
      <c r="AA8" s="8">
        <f>IFERROR(VLOOKUP($A8,#REF!,27,FALSE),)</f>
        <v>0</v>
      </c>
      <c r="AB8" s="8">
        <f>IFERROR(VLOOKUP($A8,#REF!,28,FALSE),)</f>
        <v>0</v>
      </c>
    </row>
    <row r="9" spans="1:28" x14ac:dyDescent="0.2">
      <c r="A9" s="8">
        <f>Data!A973</f>
        <v>0</v>
      </c>
      <c r="B9" s="9">
        <f>IFERROR(VLOOKUP($A9,#REF!,34,FALSE),)</f>
        <v>0</v>
      </c>
      <c r="C9" s="9">
        <f>IFERROR(VLOOKUP($A9,#REF!,2,FALSE),)</f>
        <v>0</v>
      </c>
      <c r="D9" s="9">
        <f>IFERROR(VLOOKUP($A9,#REF!,3,FALSE),)</f>
        <v>0</v>
      </c>
      <c r="E9" s="9">
        <f>IFERROR(VLOOKUP($A9,#REF!,4,FALSE),)</f>
        <v>0</v>
      </c>
      <c r="F9" s="9">
        <f>IFERROR(VLOOKUP($A9,#REF!,6,FALSE),)</f>
        <v>0</v>
      </c>
      <c r="G9" s="9">
        <f>IFERROR(VLOOKUP($A9,#REF!,7,FALSE),)</f>
        <v>0</v>
      </c>
      <c r="H9" s="8">
        <f>IFERROR(VLOOKUP($A9,#REF!,8,FALSE),)</f>
        <v>0</v>
      </c>
      <c r="I9" s="8">
        <f>IFERROR(VLOOKUP($A9,#REF!,9,FALSE),)</f>
        <v>0</v>
      </c>
      <c r="J9" s="8">
        <f>IFERROR(VLOOKUP($A9,#REF!,10,FALSE),)</f>
        <v>0</v>
      </c>
      <c r="K9" s="8">
        <f>IFERROR(VLOOKUP($A9,#REF!,11,FALSE),)</f>
        <v>0</v>
      </c>
      <c r="L9" s="8">
        <f>IFERROR(VLOOKUP($A9,#REF!,12,FALSE),)</f>
        <v>0</v>
      </c>
      <c r="M9" s="8">
        <f>IFERROR(VLOOKUP($A9,#REF!,13,FALSE),)</f>
        <v>0</v>
      </c>
      <c r="N9" s="8">
        <f>IFERROR(VLOOKUP($A9,#REF!,14,FALSE),)</f>
        <v>0</v>
      </c>
      <c r="O9" s="8">
        <f>IFERROR(VLOOKUP($A9,#REF!,15,FALSE),)</f>
        <v>0</v>
      </c>
      <c r="P9" s="8">
        <f>IFERROR(VLOOKUP($A9,#REF!,16,FALSE),)</f>
        <v>0</v>
      </c>
      <c r="Q9" s="8">
        <f>IFERROR(VLOOKUP($A9,#REF!,17,FALSE),)</f>
        <v>0</v>
      </c>
      <c r="R9" s="8">
        <f>IFERROR(VLOOKUP($A9,#REF!,18,FALSE),)</f>
        <v>0</v>
      </c>
      <c r="S9" s="8">
        <f>IFERROR(VLOOKUP($A9,#REF!,19,FALSE),)</f>
        <v>0</v>
      </c>
      <c r="T9" s="8">
        <f>IFERROR(VLOOKUP($A9,#REF!,20,FALSE),)</f>
        <v>0</v>
      </c>
      <c r="U9" s="8">
        <f>IFERROR(VLOOKUP($A9,#REF!,21,FALSE),)</f>
        <v>0</v>
      </c>
      <c r="V9" s="8">
        <f>IFERROR(VLOOKUP($A9,#REF!,22,FALSE),)</f>
        <v>0</v>
      </c>
      <c r="W9" s="8">
        <f>IFERROR(VLOOKUP($A9,#REF!,23,FALSE),)</f>
        <v>0</v>
      </c>
      <c r="X9" s="8">
        <f>IFERROR(VLOOKUP($A9,#REF!,24,FALSE),)</f>
        <v>0</v>
      </c>
      <c r="Y9" s="8">
        <f>IFERROR(VLOOKUP($A9,#REF!,25,FALSE),)</f>
        <v>0</v>
      </c>
      <c r="Z9" s="8">
        <f>IFERROR(VLOOKUP($A9,#REF!,26,FALSE),)</f>
        <v>0</v>
      </c>
      <c r="AA9" s="8">
        <f>IFERROR(VLOOKUP($A9,#REF!,27,FALSE),)</f>
        <v>0</v>
      </c>
      <c r="AB9" s="8">
        <f>IFERROR(VLOOKUP($A9,#REF!,28,FALSE),)</f>
        <v>0</v>
      </c>
    </row>
    <row r="10" spans="1:28" x14ac:dyDescent="0.2">
      <c r="A10" s="8">
        <f>Data!A974</f>
        <v>0</v>
      </c>
      <c r="B10" s="9">
        <f>IFERROR(VLOOKUP($A10,#REF!,34,FALSE),)</f>
        <v>0</v>
      </c>
      <c r="C10" s="9">
        <f>IFERROR(VLOOKUP($A10,#REF!,2,FALSE),)</f>
        <v>0</v>
      </c>
      <c r="D10" s="9">
        <f>IFERROR(VLOOKUP($A10,#REF!,3,FALSE),)</f>
        <v>0</v>
      </c>
      <c r="E10" s="9">
        <f>IFERROR(VLOOKUP($A10,#REF!,4,FALSE),)</f>
        <v>0</v>
      </c>
      <c r="F10" s="9">
        <f>IFERROR(VLOOKUP($A10,#REF!,6,FALSE),)</f>
        <v>0</v>
      </c>
      <c r="G10" s="9">
        <f>IFERROR(VLOOKUP($A10,#REF!,7,FALSE),)</f>
        <v>0</v>
      </c>
      <c r="H10" s="8">
        <f>IFERROR(VLOOKUP($A10,#REF!,8,FALSE),)</f>
        <v>0</v>
      </c>
      <c r="I10" s="8">
        <f>IFERROR(VLOOKUP($A10,#REF!,9,FALSE),)</f>
        <v>0</v>
      </c>
      <c r="J10" s="8">
        <f>IFERROR(VLOOKUP($A10,#REF!,10,FALSE),)</f>
        <v>0</v>
      </c>
      <c r="K10" s="8">
        <f>IFERROR(VLOOKUP($A10,#REF!,11,FALSE),)</f>
        <v>0</v>
      </c>
      <c r="L10" s="8">
        <f>IFERROR(VLOOKUP($A10,#REF!,12,FALSE),)</f>
        <v>0</v>
      </c>
      <c r="M10" s="8">
        <f>IFERROR(VLOOKUP($A10,#REF!,13,FALSE),)</f>
        <v>0</v>
      </c>
      <c r="N10" s="8">
        <f>IFERROR(VLOOKUP($A10,#REF!,14,FALSE),)</f>
        <v>0</v>
      </c>
      <c r="O10" s="8">
        <f>IFERROR(VLOOKUP($A10,#REF!,15,FALSE),)</f>
        <v>0</v>
      </c>
      <c r="P10" s="8">
        <f>IFERROR(VLOOKUP($A10,#REF!,16,FALSE),)</f>
        <v>0</v>
      </c>
      <c r="Q10" s="8">
        <f>IFERROR(VLOOKUP($A10,#REF!,17,FALSE),)</f>
        <v>0</v>
      </c>
      <c r="R10" s="8">
        <f>IFERROR(VLOOKUP($A10,#REF!,18,FALSE),)</f>
        <v>0</v>
      </c>
      <c r="S10" s="8">
        <f>IFERROR(VLOOKUP($A10,#REF!,19,FALSE),)</f>
        <v>0</v>
      </c>
      <c r="T10" s="8">
        <f>IFERROR(VLOOKUP($A10,#REF!,20,FALSE),)</f>
        <v>0</v>
      </c>
      <c r="U10" s="8">
        <f>IFERROR(VLOOKUP($A10,#REF!,21,FALSE),)</f>
        <v>0</v>
      </c>
      <c r="V10" s="8">
        <f>IFERROR(VLOOKUP($A10,#REF!,22,FALSE),)</f>
        <v>0</v>
      </c>
      <c r="W10" s="8">
        <f>IFERROR(VLOOKUP($A10,#REF!,23,FALSE),)</f>
        <v>0</v>
      </c>
      <c r="X10" s="8">
        <f>IFERROR(VLOOKUP($A10,#REF!,24,FALSE),)</f>
        <v>0</v>
      </c>
      <c r="Y10" s="8">
        <f>IFERROR(VLOOKUP($A10,#REF!,25,FALSE),)</f>
        <v>0</v>
      </c>
      <c r="Z10" s="8">
        <f>IFERROR(VLOOKUP($A10,#REF!,26,FALSE),)</f>
        <v>0</v>
      </c>
      <c r="AA10" s="8">
        <f>IFERROR(VLOOKUP($A10,#REF!,27,FALSE),)</f>
        <v>0</v>
      </c>
      <c r="AB10" s="8">
        <f>IFERROR(VLOOKUP($A10,#REF!,28,FALSE),)</f>
        <v>0</v>
      </c>
    </row>
    <row r="11" spans="1:28" x14ac:dyDescent="0.2">
      <c r="A11" s="8">
        <f>Data!A975</f>
        <v>0</v>
      </c>
      <c r="B11" s="9">
        <f>IFERROR(VLOOKUP($A11,#REF!,34,FALSE),)</f>
        <v>0</v>
      </c>
      <c r="C11" s="9">
        <f>IFERROR(VLOOKUP($A11,#REF!,2,FALSE),)</f>
        <v>0</v>
      </c>
      <c r="D11" s="9">
        <f>IFERROR(VLOOKUP($A11,#REF!,3,FALSE),)</f>
        <v>0</v>
      </c>
      <c r="E11" s="9">
        <f>IFERROR(VLOOKUP($A11,#REF!,4,FALSE),)</f>
        <v>0</v>
      </c>
      <c r="F11" s="9">
        <f>IFERROR(VLOOKUP($A11,#REF!,6,FALSE),)</f>
        <v>0</v>
      </c>
      <c r="G11" s="9">
        <f>IFERROR(VLOOKUP($A11,#REF!,7,FALSE),)</f>
        <v>0</v>
      </c>
      <c r="H11" s="8">
        <f>IFERROR(VLOOKUP($A11,#REF!,8,FALSE),)</f>
        <v>0</v>
      </c>
      <c r="I11" s="8">
        <f>IFERROR(VLOOKUP($A11,#REF!,9,FALSE),)</f>
        <v>0</v>
      </c>
      <c r="J11" s="8">
        <f>IFERROR(VLOOKUP($A11,#REF!,10,FALSE),)</f>
        <v>0</v>
      </c>
      <c r="K11" s="8">
        <f>IFERROR(VLOOKUP($A11,#REF!,11,FALSE),)</f>
        <v>0</v>
      </c>
      <c r="L11" s="8">
        <f>IFERROR(VLOOKUP($A11,#REF!,12,FALSE),)</f>
        <v>0</v>
      </c>
      <c r="M11" s="8">
        <f>IFERROR(VLOOKUP($A11,#REF!,13,FALSE),)</f>
        <v>0</v>
      </c>
      <c r="N11" s="8">
        <f>IFERROR(VLOOKUP($A11,#REF!,14,FALSE),)</f>
        <v>0</v>
      </c>
      <c r="O11" s="8">
        <f>IFERROR(VLOOKUP($A11,#REF!,15,FALSE),)</f>
        <v>0</v>
      </c>
      <c r="P11" s="8">
        <f>IFERROR(VLOOKUP($A11,#REF!,16,FALSE),)</f>
        <v>0</v>
      </c>
      <c r="Q11" s="8">
        <f>IFERROR(VLOOKUP($A11,#REF!,17,FALSE),)</f>
        <v>0</v>
      </c>
      <c r="R11" s="8">
        <f>IFERROR(VLOOKUP($A11,#REF!,18,FALSE),)</f>
        <v>0</v>
      </c>
      <c r="S11" s="8">
        <f>IFERROR(VLOOKUP($A11,#REF!,19,FALSE),)</f>
        <v>0</v>
      </c>
      <c r="T11" s="8">
        <f>IFERROR(VLOOKUP($A11,#REF!,20,FALSE),)</f>
        <v>0</v>
      </c>
      <c r="U11" s="8">
        <f>IFERROR(VLOOKUP($A11,#REF!,21,FALSE),)</f>
        <v>0</v>
      </c>
      <c r="V11" s="8">
        <f>IFERROR(VLOOKUP($A11,#REF!,22,FALSE),)</f>
        <v>0</v>
      </c>
      <c r="W11" s="8">
        <f>IFERROR(VLOOKUP($A11,#REF!,23,FALSE),)</f>
        <v>0</v>
      </c>
      <c r="X11" s="8">
        <f>IFERROR(VLOOKUP($A11,#REF!,24,FALSE),)</f>
        <v>0</v>
      </c>
      <c r="Y11" s="8">
        <f>IFERROR(VLOOKUP($A11,#REF!,25,FALSE),)</f>
        <v>0</v>
      </c>
      <c r="Z11" s="8">
        <f>IFERROR(VLOOKUP($A11,#REF!,26,FALSE),)</f>
        <v>0</v>
      </c>
      <c r="AA11" s="8">
        <f>IFERROR(VLOOKUP($A11,#REF!,27,FALSE),)</f>
        <v>0</v>
      </c>
      <c r="AB11" s="8">
        <f>IFERROR(VLOOKUP($A11,#REF!,28,FALSE),)</f>
        <v>0</v>
      </c>
    </row>
    <row r="12" spans="1:28" x14ac:dyDescent="0.2">
      <c r="A12" s="8">
        <f>Data!A976</f>
        <v>0</v>
      </c>
      <c r="B12" s="9">
        <f>IFERROR(VLOOKUP($A12,#REF!,34,FALSE),)</f>
        <v>0</v>
      </c>
      <c r="C12" s="9">
        <f>IFERROR(VLOOKUP($A12,#REF!,2,FALSE),)</f>
        <v>0</v>
      </c>
      <c r="D12" s="9">
        <f>IFERROR(VLOOKUP($A12,#REF!,3,FALSE),)</f>
        <v>0</v>
      </c>
      <c r="E12" s="9">
        <f>IFERROR(VLOOKUP($A12,#REF!,4,FALSE),)</f>
        <v>0</v>
      </c>
      <c r="F12" s="9">
        <f>IFERROR(VLOOKUP($A12,#REF!,6,FALSE),)</f>
        <v>0</v>
      </c>
      <c r="G12" s="9">
        <f>IFERROR(VLOOKUP($A12,#REF!,7,FALSE),)</f>
        <v>0</v>
      </c>
      <c r="H12" s="8">
        <f>IFERROR(VLOOKUP($A12,#REF!,8,FALSE),)</f>
        <v>0</v>
      </c>
      <c r="I12" s="8">
        <f>IFERROR(VLOOKUP($A12,#REF!,9,FALSE),)</f>
        <v>0</v>
      </c>
      <c r="J12" s="8">
        <f>IFERROR(VLOOKUP($A12,#REF!,10,FALSE),)</f>
        <v>0</v>
      </c>
      <c r="K12" s="8">
        <f>IFERROR(VLOOKUP($A12,#REF!,11,FALSE),)</f>
        <v>0</v>
      </c>
      <c r="L12" s="8">
        <f>IFERROR(VLOOKUP($A12,#REF!,12,FALSE),)</f>
        <v>0</v>
      </c>
      <c r="M12" s="8">
        <f>IFERROR(VLOOKUP($A12,#REF!,13,FALSE),)</f>
        <v>0</v>
      </c>
      <c r="N12" s="8">
        <f>IFERROR(VLOOKUP($A12,#REF!,14,FALSE),)</f>
        <v>0</v>
      </c>
      <c r="O12" s="8">
        <f>IFERROR(VLOOKUP($A12,#REF!,15,FALSE),)</f>
        <v>0</v>
      </c>
      <c r="P12" s="8">
        <f>IFERROR(VLOOKUP($A12,#REF!,16,FALSE),)</f>
        <v>0</v>
      </c>
      <c r="Q12" s="8">
        <f>IFERROR(VLOOKUP($A12,#REF!,17,FALSE),)</f>
        <v>0</v>
      </c>
      <c r="R12" s="8">
        <f>IFERROR(VLOOKUP($A12,#REF!,18,FALSE),)</f>
        <v>0</v>
      </c>
      <c r="S12" s="8">
        <f>IFERROR(VLOOKUP($A12,#REF!,19,FALSE),)</f>
        <v>0</v>
      </c>
      <c r="T12" s="8">
        <f>IFERROR(VLOOKUP($A12,#REF!,20,FALSE),)</f>
        <v>0</v>
      </c>
      <c r="U12" s="8">
        <f>IFERROR(VLOOKUP($A12,#REF!,21,FALSE),)</f>
        <v>0</v>
      </c>
      <c r="V12" s="8">
        <f>IFERROR(VLOOKUP($A12,#REF!,22,FALSE),)</f>
        <v>0</v>
      </c>
      <c r="W12" s="8">
        <f>IFERROR(VLOOKUP($A12,#REF!,23,FALSE),)</f>
        <v>0</v>
      </c>
      <c r="X12" s="8">
        <f>IFERROR(VLOOKUP($A12,#REF!,24,FALSE),)</f>
        <v>0</v>
      </c>
      <c r="Y12" s="8">
        <f>IFERROR(VLOOKUP($A12,#REF!,25,FALSE),)</f>
        <v>0</v>
      </c>
      <c r="Z12" s="8">
        <f>IFERROR(VLOOKUP($A12,#REF!,26,FALSE),)</f>
        <v>0</v>
      </c>
      <c r="AA12" s="8">
        <f>IFERROR(VLOOKUP($A12,#REF!,27,FALSE),)</f>
        <v>0</v>
      </c>
      <c r="AB12" s="8">
        <f>IFERROR(VLOOKUP($A12,#REF!,28,FALSE),)</f>
        <v>0</v>
      </c>
    </row>
    <row r="13" spans="1:28" x14ac:dyDescent="0.2">
      <c r="A13" s="8">
        <f>Data!A977</f>
        <v>0</v>
      </c>
      <c r="B13" s="9">
        <f>IFERROR(VLOOKUP($A13,#REF!,34,FALSE),)</f>
        <v>0</v>
      </c>
      <c r="C13" s="9">
        <f>IFERROR(VLOOKUP($A13,#REF!,2,FALSE),)</f>
        <v>0</v>
      </c>
      <c r="D13" s="9">
        <f>IFERROR(VLOOKUP($A13,#REF!,3,FALSE),)</f>
        <v>0</v>
      </c>
      <c r="E13" s="9">
        <f>IFERROR(VLOOKUP($A13,#REF!,4,FALSE),)</f>
        <v>0</v>
      </c>
      <c r="F13" s="9">
        <f>IFERROR(VLOOKUP($A13,#REF!,6,FALSE),)</f>
        <v>0</v>
      </c>
      <c r="G13" s="9">
        <f>IFERROR(VLOOKUP($A13,#REF!,7,FALSE),)</f>
        <v>0</v>
      </c>
      <c r="H13" s="8">
        <f>IFERROR(VLOOKUP($A13,#REF!,8,FALSE),)</f>
        <v>0</v>
      </c>
      <c r="I13" s="8">
        <f>IFERROR(VLOOKUP($A13,#REF!,9,FALSE),)</f>
        <v>0</v>
      </c>
      <c r="J13" s="8">
        <f>IFERROR(VLOOKUP($A13,#REF!,10,FALSE),)</f>
        <v>0</v>
      </c>
      <c r="K13" s="8">
        <f>IFERROR(VLOOKUP($A13,#REF!,11,FALSE),)</f>
        <v>0</v>
      </c>
      <c r="L13" s="8">
        <f>IFERROR(VLOOKUP($A13,#REF!,12,FALSE),)</f>
        <v>0</v>
      </c>
      <c r="M13" s="8">
        <f>IFERROR(VLOOKUP($A13,#REF!,13,FALSE),)</f>
        <v>0</v>
      </c>
      <c r="N13" s="8">
        <f>IFERROR(VLOOKUP($A13,#REF!,14,FALSE),)</f>
        <v>0</v>
      </c>
      <c r="O13" s="8">
        <f>IFERROR(VLOOKUP($A13,#REF!,15,FALSE),)</f>
        <v>0</v>
      </c>
      <c r="P13" s="8">
        <f>IFERROR(VLOOKUP($A13,#REF!,16,FALSE),)</f>
        <v>0</v>
      </c>
      <c r="Q13" s="8">
        <f>IFERROR(VLOOKUP($A13,#REF!,17,FALSE),)</f>
        <v>0</v>
      </c>
      <c r="R13" s="8">
        <f>IFERROR(VLOOKUP($A13,#REF!,18,FALSE),)</f>
        <v>0</v>
      </c>
      <c r="S13" s="8">
        <f>IFERROR(VLOOKUP($A13,#REF!,19,FALSE),)</f>
        <v>0</v>
      </c>
      <c r="T13" s="8">
        <f>IFERROR(VLOOKUP($A13,#REF!,20,FALSE),)</f>
        <v>0</v>
      </c>
      <c r="U13" s="8">
        <f>IFERROR(VLOOKUP($A13,#REF!,21,FALSE),)</f>
        <v>0</v>
      </c>
      <c r="V13" s="8">
        <f>IFERROR(VLOOKUP($A13,#REF!,22,FALSE),)</f>
        <v>0</v>
      </c>
      <c r="W13" s="8">
        <f>IFERROR(VLOOKUP($A13,#REF!,23,FALSE),)</f>
        <v>0</v>
      </c>
      <c r="X13" s="8">
        <f>IFERROR(VLOOKUP($A13,#REF!,24,FALSE),)</f>
        <v>0</v>
      </c>
      <c r="Y13" s="8">
        <f>IFERROR(VLOOKUP($A13,#REF!,25,FALSE),)</f>
        <v>0</v>
      </c>
      <c r="Z13" s="8">
        <f>IFERROR(VLOOKUP($A13,#REF!,26,FALSE),)</f>
        <v>0</v>
      </c>
      <c r="AA13" s="8">
        <f>IFERROR(VLOOKUP($A13,#REF!,27,FALSE),)</f>
        <v>0</v>
      </c>
      <c r="AB13" s="8">
        <f>IFERROR(VLOOKUP($A13,#REF!,28,FALSE),)</f>
        <v>0</v>
      </c>
    </row>
    <row r="14" spans="1:28" x14ac:dyDescent="0.2">
      <c r="A14" s="10"/>
    </row>
    <row r="17" spans="21:21" x14ac:dyDescent="0.2">
      <c r="U17" s="1"/>
    </row>
    <row r="18" spans="21:21" x14ac:dyDescent="0.2">
      <c r="U18" s="23"/>
    </row>
    <row r="19" spans="21:21" x14ac:dyDescent="0.2">
      <c r="U19" s="23"/>
    </row>
  </sheetData>
  <pageMargins left="0.7" right="0.7" top="0.75" bottom="0.75" header="0.3" footer="0.3"/>
  <pageSetup scale="87" orientation="landscape" r:id="rId1"/>
  <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4F51C-ADB1-4D35-BE82-1FCAF308F618}">
  <sheetPr>
    <tabColor rgb="FF489EAA"/>
    <pageSetUpPr fitToPage="1"/>
  </sheetPr>
  <dimension ref="A1:AB19"/>
  <sheetViews>
    <sheetView workbookViewId="0"/>
  </sheetViews>
  <sheetFormatPr defaultColWidth="9.14453125" defaultRowHeight="15" x14ac:dyDescent="0.2"/>
  <cols>
    <col min="1" max="5" width="8.47265625" customWidth="1"/>
    <col min="6" max="6" width="11.703125" bestFit="1" customWidth="1"/>
    <col min="7" max="7" width="16.6796875" bestFit="1" customWidth="1"/>
    <col min="8" max="8" width="12.23828125" bestFit="1" customWidth="1"/>
    <col min="9" max="11" width="10.22265625" customWidth="1"/>
    <col min="12" max="12" width="9.01171875" customWidth="1"/>
    <col min="13" max="15" width="10.22265625" customWidth="1"/>
    <col min="16" max="16" width="9.01171875" customWidth="1"/>
    <col min="17" max="17" width="9.68359375" customWidth="1"/>
    <col min="18" max="20" width="10.22265625" customWidth="1"/>
    <col min="21" max="21" width="9.68359375" customWidth="1"/>
    <col min="22" max="24" width="10.22265625" customWidth="1"/>
    <col min="25" max="25" width="9.01171875" customWidth="1"/>
    <col min="26" max="28" width="10.22265625" customWidth="1"/>
  </cols>
  <sheetData>
    <row r="1" spans="1:28" ht="19.5" thickBot="1" x14ac:dyDescent="0.3">
      <c r="A1" s="7">
        <f>E4</f>
        <v>0</v>
      </c>
      <c r="B1" s="6"/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0.35499999999999998</v>
      </c>
      <c r="C3" s="12"/>
      <c r="D3" s="14"/>
      <c r="E3" s="12"/>
      <c r="F3" s="12"/>
      <c r="G3" s="12"/>
      <c r="H3" s="11">
        <f>'Rain Totals'!H8</f>
        <v>0.08</v>
      </c>
      <c r="I3" s="11">
        <f>'Rain Totals'!I8</f>
        <v>0</v>
      </c>
      <c r="J3" s="11">
        <f>'Rain Totals'!J8</f>
        <v>7.0000000000000007E-2</v>
      </c>
      <c r="K3" s="11">
        <f>'Rain Totals'!K8</f>
        <v>0.16999999999999998</v>
      </c>
      <c r="L3" s="11">
        <f>'Rain Totals'!L8</f>
        <v>3.5000000000000003E-2</v>
      </c>
      <c r="M3" s="11">
        <f>'Rain Totals'!M8</f>
        <v>0</v>
      </c>
      <c r="N3" s="11">
        <f>'Rain Totals'!N8</f>
        <v>0</v>
      </c>
      <c r="O3" s="11">
        <f>'Rain Totals'!O8</f>
        <v>0</v>
      </c>
      <c r="P3" s="11">
        <f>'Rain Totals'!P8</f>
        <v>0</v>
      </c>
      <c r="Q3" s="11">
        <f>'Rain Totals'!Q8</f>
        <v>0</v>
      </c>
      <c r="R3" s="11">
        <f>'Rain Totals'!R8</f>
        <v>0</v>
      </c>
      <c r="S3" s="11">
        <f>'Rain Totals'!S8</f>
        <v>0</v>
      </c>
      <c r="T3" s="11">
        <f>'Rain Totals'!T8</f>
        <v>0</v>
      </c>
      <c r="U3" s="11">
        <f>'Rain Totals'!U8</f>
        <v>0</v>
      </c>
      <c r="V3" s="11">
        <f>'Rain Totals'!V8</f>
        <v>0</v>
      </c>
      <c r="W3" s="11">
        <f>'Rain Totals'!W8</f>
        <v>0</v>
      </c>
      <c r="X3" s="11">
        <f>'Rain Totals'!X8</f>
        <v>0</v>
      </c>
      <c r="Y3" s="11">
        <f>'Rain Totals'!Y8</f>
        <v>0</v>
      </c>
      <c r="Z3" s="11">
        <f>'Rain Totals'!Z8</f>
        <v>0</v>
      </c>
      <c r="AA3" s="11">
        <f>'Rain Totals'!AA8</f>
        <v>0</v>
      </c>
      <c r="AB3" s="11">
        <f>'Rain Totals'!AB8</f>
        <v>0</v>
      </c>
    </row>
    <row r="4" spans="1:28" x14ac:dyDescent="0.2">
      <c r="A4" s="8" t="str">
        <f>Data!A978</f>
        <v>.ET 97</v>
      </c>
      <c r="B4" s="9">
        <f>IFERROR(VLOOKUP($A4,#REF!,34,FALSE),)</f>
        <v>0</v>
      </c>
      <c r="C4" s="9">
        <f>IFERROR(VLOOKUP($A4,#REF!,2,FALSE),)</f>
        <v>0</v>
      </c>
      <c r="D4" s="9">
        <f>IFERROR(VLOOKUP($A4,#REF!,3,FALSE),)</f>
        <v>0</v>
      </c>
      <c r="E4" s="9">
        <f>IFERROR(VLOOKUP($A4,#REF!,4,FALSE),)</f>
        <v>0</v>
      </c>
      <c r="F4" s="9">
        <f>IFERROR(VLOOKUP($A4,#REF!,6,FALSE),)</f>
        <v>0</v>
      </c>
      <c r="G4" s="9">
        <f>IFERROR(VLOOKUP($A4,#REF!,7,FALSE),)</f>
        <v>0</v>
      </c>
      <c r="H4" s="8">
        <f>IFERROR(VLOOKUP($A4,#REF!,8,FALSE),)</f>
        <v>0</v>
      </c>
      <c r="I4" s="8">
        <f>IFERROR(VLOOKUP($A4,#REF!,9,FALSE),)</f>
        <v>0</v>
      </c>
      <c r="J4" s="8">
        <f>IFERROR(VLOOKUP($A4,#REF!,10,FALSE),)</f>
        <v>0</v>
      </c>
      <c r="K4" s="8">
        <f>IFERROR(VLOOKUP($A4,#REF!,11,FALSE),)</f>
        <v>0</v>
      </c>
      <c r="L4" s="8">
        <f>IFERROR(VLOOKUP($A4,#REF!,12,FALSE),)</f>
        <v>0</v>
      </c>
      <c r="M4" s="8">
        <f>IFERROR(VLOOKUP($A4,#REF!,13,FALSE),)</f>
        <v>0</v>
      </c>
      <c r="N4" s="8">
        <f>IFERROR(VLOOKUP($A4,#REF!,14,FALSE),)</f>
        <v>0</v>
      </c>
      <c r="O4" s="8">
        <f>IFERROR(VLOOKUP($A4,#REF!,15,FALSE),)</f>
        <v>0</v>
      </c>
      <c r="P4" s="8">
        <f>IFERROR(VLOOKUP($A4,#REF!,16,FALSE),)</f>
        <v>0</v>
      </c>
      <c r="Q4" s="8">
        <f>IFERROR(VLOOKUP($A4,#REF!,17,FALSE),)</f>
        <v>0</v>
      </c>
      <c r="R4" s="8">
        <f>IFERROR(VLOOKUP($A4,#REF!,18,FALSE),)</f>
        <v>0</v>
      </c>
      <c r="S4" s="8">
        <f>IFERROR(VLOOKUP($A4,#REF!,19,FALSE),)</f>
        <v>0</v>
      </c>
      <c r="T4" s="8">
        <f>IFERROR(VLOOKUP($A4,#REF!,20,FALSE),)</f>
        <v>0</v>
      </c>
      <c r="U4" s="8">
        <f>IFERROR(VLOOKUP($A4,#REF!,21,FALSE),)</f>
        <v>0</v>
      </c>
      <c r="V4" s="8">
        <f>IFERROR(VLOOKUP($A4,#REF!,22,FALSE),)</f>
        <v>0</v>
      </c>
      <c r="W4" s="8">
        <f>IFERROR(VLOOKUP($A4,#REF!,23,FALSE),)</f>
        <v>0</v>
      </c>
      <c r="X4" s="8">
        <f>IFERROR(VLOOKUP($A4,#REF!,24,FALSE),)</f>
        <v>0</v>
      </c>
      <c r="Y4" s="8">
        <f>IFERROR(VLOOKUP($A4,#REF!,25,FALSE),)</f>
        <v>0</v>
      </c>
      <c r="Z4" s="8">
        <f>IFERROR(VLOOKUP($A4,#REF!,26,FALSE),)</f>
        <v>0</v>
      </c>
      <c r="AA4" s="8">
        <f>IFERROR(VLOOKUP($A4,#REF!,27,FALSE),)</f>
        <v>0</v>
      </c>
      <c r="AB4" s="8">
        <f>IFERROR(VLOOKUP($A4,#REF!,28,FALSE),)</f>
        <v>0</v>
      </c>
    </row>
    <row r="5" spans="1:28" x14ac:dyDescent="0.2">
      <c r="A5" s="8">
        <f>Data!A979</f>
        <v>0</v>
      </c>
      <c r="B5" s="9">
        <f>IFERROR(VLOOKUP($A5,#REF!,34,FALSE),)</f>
        <v>0</v>
      </c>
      <c r="C5" s="9">
        <f>IFERROR(VLOOKUP($A5,#REF!,2,FALSE),)</f>
        <v>0</v>
      </c>
      <c r="D5" s="9">
        <f>IFERROR(VLOOKUP($A5,#REF!,3,FALSE),)</f>
        <v>0</v>
      </c>
      <c r="E5" s="9">
        <f>IFERROR(VLOOKUP($A5,#REF!,4,FALSE),)</f>
        <v>0</v>
      </c>
      <c r="F5" s="9">
        <f>IFERROR(VLOOKUP($A5,#REF!,6,FALSE),)</f>
        <v>0</v>
      </c>
      <c r="G5" s="9">
        <f>IFERROR(VLOOKUP($A5,#REF!,7,FALSE),)</f>
        <v>0</v>
      </c>
      <c r="H5" s="8">
        <f>IFERROR(VLOOKUP($A5,#REF!,8,FALSE),)</f>
        <v>0</v>
      </c>
      <c r="I5" s="8">
        <f>IFERROR(VLOOKUP($A5,#REF!,9,FALSE),)</f>
        <v>0</v>
      </c>
      <c r="J5" s="8">
        <f>IFERROR(VLOOKUP($A5,#REF!,10,FALSE),)</f>
        <v>0</v>
      </c>
      <c r="K5" s="8">
        <f>IFERROR(VLOOKUP($A5,#REF!,11,FALSE),)</f>
        <v>0</v>
      </c>
      <c r="L5" s="8">
        <f>IFERROR(VLOOKUP($A5,#REF!,12,FALSE),)</f>
        <v>0</v>
      </c>
      <c r="M5" s="8">
        <f>IFERROR(VLOOKUP($A5,#REF!,13,FALSE),)</f>
        <v>0</v>
      </c>
      <c r="N5" s="8">
        <f>IFERROR(VLOOKUP($A5,#REF!,14,FALSE),)</f>
        <v>0</v>
      </c>
      <c r="O5" s="8">
        <f>IFERROR(VLOOKUP($A5,#REF!,15,FALSE),)</f>
        <v>0</v>
      </c>
      <c r="P5" s="8">
        <f>IFERROR(VLOOKUP($A5,#REF!,16,FALSE),)</f>
        <v>0</v>
      </c>
      <c r="Q5" s="8">
        <f>IFERROR(VLOOKUP($A5,#REF!,17,FALSE),)</f>
        <v>0</v>
      </c>
      <c r="R5" s="8">
        <f>IFERROR(VLOOKUP($A5,#REF!,18,FALSE),)</f>
        <v>0</v>
      </c>
      <c r="S5" s="8">
        <f>IFERROR(VLOOKUP($A5,#REF!,19,FALSE),)</f>
        <v>0</v>
      </c>
      <c r="T5" s="8">
        <f>IFERROR(VLOOKUP($A5,#REF!,20,FALSE),)</f>
        <v>0</v>
      </c>
      <c r="U5" s="8">
        <f>IFERROR(VLOOKUP($A5,#REF!,21,FALSE),)</f>
        <v>0</v>
      </c>
      <c r="V5" s="8">
        <f>IFERROR(VLOOKUP($A5,#REF!,22,FALSE),)</f>
        <v>0</v>
      </c>
      <c r="W5" s="8">
        <f>IFERROR(VLOOKUP($A5,#REF!,23,FALSE),)</f>
        <v>0</v>
      </c>
      <c r="X5" s="8">
        <f>IFERROR(VLOOKUP($A5,#REF!,24,FALSE),)</f>
        <v>0</v>
      </c>
      <c r="Y5" s="8">
        <f>IFERROR(VLOOKUP($A5,#REF!,25,FALSE),)</f>
        <v>0</v>
      </c>
      <c r="Z5" s="8">
        <f>IFERROR(VLOOKUP($A5,#REF!,26,FALSE),)</f>
        <v>0</v>
      </c>
      <c r="AA5" s="8">
        <f>IFERROR(VLOOKUP($A5,#REF!,27,FALSE),)</f>
        <v>0</v>
      </c>
      <c r="AB5" s="8">
        <f>IFERROR(VLOOKUP($A5,#REF!,28,FALSE),)</f>
        <v>0</v>
      </c>
    </row>
    <row r="6" spans="1:28" x14ac:dyDescent="0.2">
      <c r="A6" s="8">
        <f>Data!A980</f>
        <v>0</v>
      </c>
      <c r="B6" s="9">
        <f>IFERROR(VLOOKUP($A6,#REF!,34,FALSE),)</f>
        <v>0</v>
      </c>
      <c r="C6" s="9">
        <f>IFERROR(VLOOKUP($A6,#REF!,2,FALSE),)</f>
        <v>0</v>
      </c>
      <c r="D6" s="9">
        <f>IFERROR(VLOOKUP($A6,#REF!,3,FALSE),)</f>
        <v>0</v>
      </c>
      <c r="E6" s="9">
        <f>IFERROR(VLOOKUP($A6,#REF!,4,FALSE),)</f>
        <v>0</v>
      </c>
      <c r="F6" s="9">
        <f>IFERROR(VLOOKUP($A6,#REF!,6,FALSE),)</f>
        <v>0</v>
      </c>
      <c r="G6" s="9">
        <f>IFERROR(VLOOKUP($A6,#REF!,7,FALSE),)</f>
        <v>0</v>
      </c>
      <c r="H6" s="8">
        <f>IFERROR(VLOOKUP($A6,#REF!,8,FALSE),)</f>
        <v>0</v>
      </c>
      <c r="I6" s="8">
        <f>IFERROR(VLOOKUP($A6,#REF!,9,FALSE),)</f>
        <v>0</v>
      </c>
      <c r="J6" s="8">
        <f>IFERROR(VLOOKUP($A6,#REF!,10,FALSE),)</f>
        <v>0</v>
      </c>
      <c r="K6" s="8">
        <f>IFERROR(VLOOKUP($A6,#REF!,11,FALSE),)</f>
        <v>0</v>
      </c>
      <c r="L6" s="8">
        <f>IFERROR(VLOOKUP($A6,#REF!,12,FALSE),)</f>
        <v>0</v>
      </c>
      <c r="M6" s="8">
        <f>IFERROR(VLOOKUP($A6,#REF!,13,FALSE),)</f>
        <v>0</v>
      </c>
      <c r="N6" s="8">
        <f>IFERROR(VLOOKUP($A6,#REF!,14,FALSE),)</f>
        <v>0</v>
      </c>
      <c r="O6" s="8">
        <f>IFERROR(VLOOKUP($A6,#REF!,15,FALSE),)</f>
        <v>0</v>
      </c>
      <c r="P6" s="8">
        <f>IFERROR(VLOOKUP($A6,#REF!,16,FALSE),)</f>
        <v>0</v>
      </c>
      <c r="Q6" s="8">
        <f>IFERROR(VLOOKUP($A6,#REF!,17,FALSE),)</f>
        <v>0</v>
      </c>
      <c r="R6" s="8">
        <f>IFERROR(VLOOKUP($A6,#REF!,18,FALSE),)</f>
        <v>0</v>
      </c>
      <c r="S6" s="8">
        <f>IFERROR(VLOOKUP($A6,#REF!,19,FALSE),)</f>
        <v>0</v>
      </c>
      <c r="T6" s="8">
        <f>IFERROR(VLOOKUP($A6,#REF!,20,FALSE),)</f>
        <v>0</v>
      </c>
      <c r="U6" s="8">
        <f>IFERROR(VLOOKUP($A6,#REF!,21,FALSE),)</f>
        <v>0</v>
      </c>
      <c r="V6" s="8">
        <f>IFERROR(VLOOKUP($A6,#REF!,22,FALSE),)</f>
        <v>0</v>
      </c>
      <c r="W6" s="8">
        <f>IFERROR(VLOOKUP($A6,#REF!,23,FALSE),)</f>
        <v>0</v>
      </c>
      <c r="X6" s="8">
        <f>IFERROR(VLOOKUP($A6,#REF!,24,FALSE),)</f>
        <v>0</v>
      </c>
      <c r="Y6" s="8">
        <f>IFERROR(VLOOKUP($A6,#REF!,25,FALSE),)</f>
        <v>0</v>
      </c>
      <c r="Z6" s="8">
        <f>IFERROR(VLOOKUP($A6,#REF!,26,FALSE),)</f>
        <v>0</v>
      </c>
      <c r="AA6" s="8">
        <f>IFERROR(VLOOKUP($A6,#REF!,27,FALSE),)</f>
        <v>0</v>
      </c>
      <c r="AB6" s="8">
        <f>IFERROR(VLOOKUP($A6,#REF!,28,FALSE),)</f>
        <v>0</v>
      </c>
    </row>
    <row r="7" spans="1:28" x14ac:dyDescent="0.2">
      <c r="A7" s="8">
        <f>Data!A981</f>
        <v>0</v>
      </c>
      <c r="B7" s="9">
        <f>IFERROR(VLOOKUP($A7,#REF!,34,FALSE),)</f>
        <v>0</v>
      </c>
      <c r="C7" s="9">
        <f>IFERROR(VLOOKUP($A7,#REF!,2,FALSE),)</f>
        <v>0</v>
      </c>
      <c r="D7" s="9">
        <f>IFERROR(VLOOKUP($A7,#REF!,3,FALSE),)</f>
        <v>0</v>
      </c>
      <c r="E7" s="9">
        <f>IFERROR(VLOOKUP($A7,#REF!,4,FALSE),)</f>
        <v>0</v>
      </c>
      <c r="F7" s="9">
        <f>IFERROR(VLOOKUP($A7,#REF!,6,FALSE),)</f>
        <v>0</v>
      </c>
      <c r="G7" s="9">
        <f>IFERROR(VLOOKUP($A7,#REF!,7,FALSE),)</f>
        <v>0</v>
      </c>
      <c r="H7" s="8">
        <f>IFERROR(VLOOKUP($A7,#REF!,8,FALSE),)</f>
        <v>0</v>
      </c>
      <c r="I7" s="8">
        <f>IFERROR(VLOOKUP($A7,#REF!,9,FALSE),)</f>
        <v>0</v>
      </c>
      <c r="J7" s="8">
        <f>IFERROR(VLOOKUP($A7,#REF!,10,FALSE),)</f>
        <v>0</v>
      </c>
      <c r="K7" s="8">
        <f>IFERROR(VLOOKUP($A7,#REF!,11,FALSE),)</f>
        <v>0</v>
      </c>
      <c r="L7" s="8">
        <f>IFERROR(VLOOKUP($A7,#REF!,12,FALSE),)</f>
        <v>0</v>
      </c>
      <c r="M7" s="8">
        <f>IFERROR(VLOOKUP($A7,#REF!,13,FALSE),)</f>
        <v>0</v>
      </c>
      <c r="N7" s="8">
        <f>IFERROR(VLOOKUP($A7,#REF!,14,FALSE),)</f>
        <v>0</v>
      </c>
      <c r="O7" s="8">
        <f>IFERROR(VLOOKUP($A7,#REF!,15,FALSE),)</f>
        <v>0</v>
      </c>
      <c r="P7" s="8">
        <f>IFERROR(VLOOKUP($A7,#REF!,16,FALSE),)</f>
        <v>0</v>
      </c>
      <c r="Q7" s="8">
        <f>IFERROR(VLOOKUP($A7,#REF!,17,FALSE),)</f>
        <v>0</v>
      </c>
      <c r="R7" s="8">
        <f>IFERROR(VLOOKUP($A7,#REF!,18,FALSE),)</f>
        <v>0</v>
      </c>
      <c r="S7" s="8">
        <f>IFERROR(VLOOKUP($A7,#REF!,19,FALSE),)</f>
        <v>0</v>
      </c>
      <c r="T7" s="8">
        <f>IFERROR(VLOOKUP($A7,#REF!,20,FALSE),)</f>
        <v>0</v>
      </c>
      <c r="U7" s="8">
        <f>IFERROR(VLOOKUP($A7,#REF!,21,FALSE),)</f>
        <v>0</v>
      </c>
      <c r="V7" s="8">
        <f>IFERROR(VLOOKUP($A7,#REF!,22,FALSE),)</f>
        <v>0</v>
      </c>
      <c r="W7" s="8">
        <f>IFERROR(VLOOKUP($A7,#REF!,23,FALSE),)</f>
        <v>0</v>
      </c>
      <c r="X7" s="8">
        <f>IFERROR(VLOOKUP($A7,#REF!,24,FALSE),)</f>
        <v>0</v>
      </c>
      <c r="Y7" s="8">
        <f>IFERROR(VLOOKUP($A7,#REF!,25,FALSE),)</f>
        <v>0</v>
      </c>
      <c r="Z7" s="8">
        <f>IFERROR(VLOOKUP($A7,#REF!,26,FALSE),)</f>
        <v>0</v>
      </c>
      <c r="AA7" s="8">
        <f>IFERROR(VLOOKUP($A7,#REF!,27,FALSE),)</f>
        <v>0</v>
      </c>
      <c r="AB7" s="8">
        <f>IFERROR(VLOOKUP($A7,#REF!,28,FALSE),)</f>
        <v>0</v>
      </c>
    </row>
    <row r="8" spans="1:28" x14ac:dyDescent="0.2">
      <c r="A8" s="8">
        <f>Data!A982</f>
        <v>0</v>
      </c>
      <c r="B8" s="9">
        <f>IFERROR(VLOOKUP($A8,#REF!,34,FALSE),)</f>
        <v>0</v>
      </c>
      <c r="C8" s="9">
        <f>IFERROR(VLOOKUP($A8,#REF!,2,FALSE),)</f>
        <v>0</v>
      </c>
      <c r="D8" s="9">
        <f>IFERROR(VLOOKUP($A8,#REF!,3,FALSE),)</f>
        <v>0</v>
      </c>
      <c r="E8" s="9">
        <f>IFERROR(VLOOKUP($A8,#REF!,4,FALSE),)</f>
        <v>0</v>
      </c>
      <c r="F8" s="9">
        <f>IFERROR(VLOOKUP($A8,#REF!,6,FALSE),)</f>
        <v>0</v>
      </c>
      <c r="G8" s="9">
        <f>IFERROR(VLOOKUP($A8,#REF!,7,FALSE),)</f>
        <v>0</v>
      </c>
      <c r="H8" s="8">
        <f>IFERROR(VLOOKUP($A8,#REF!,8,FALSE),)</f>
        <v>0</v>
      </c>
      <c r="I8" s="8">
        <f>IFERROR(VLOOKUP($A8,#REF!,9,FALSE),)</f>
        <v>0</v>
      </c>
      <c r="J8" s="8">
        <f>IFERROR(VLOOKUP($A8,#REF!,10,FALSE),)</f>
        <v>0</v>
      </c>
      <c r="K8" s="8">
        <f>IFERROR(VLOOKUP($A8,#REF!,11,FALSE),)</f>
        <v>0</v>
      </c>
      <c r="L8" s="8">
        <f>IFERROR(VLOOKUP($A8,#REF!,12,FALSE),)</f>
        <v>0</v>
      </c>
      <c r="M8" s="8">
        <f>IFERROR(VLOOKUP($A8,#REF!,13,FALSE),)</f>
        <v>0</v>
      </c>
      <c r="N8" s="8">
        <f>IFERROR(VLOOKUP($A8,#REF!,14,FALSE),)</f>
        <v>0</v>
      </c>
      <c r="O8" s="8">
        <f>IFERROR(VLOOKUP($A8,#REF!,15,FALSE),)</f>
        <v>0</v>
      </c>
      <c r="P8" s="8">
        <f>IFERROR(VLOOKUP($A8,#REF!,16,FALSE),)</f>
        <v>0</v>
      </c>
      <c r="Q8" s="8">
        <f>IFERROR(VLOOKUP($A8,#REF!,17,FALSE),)</f>
        <v>0</v>
      </c>
      <c r="R8" s="8">
        <f>IFERROR(VLOOKUP($A8,#REF!,18,FALSE),)</f>
        <v>0</v>
      </c>
      <c r="S8" s="8">
        <f>IFERROR(VLOOKUP($A8,#REF!,19,FALSE),)</f>
        <v>0</v>
      </c>
      <c r="T8" s="8">
        <f>IFERROR(VLOOKUP($A8,#REF!,20,FALSE),)</f>
        <v>0</v>
      </c>
      <c r="U8" s="8">
        <f>IFERROR(VLOOKUP($A8,#REF!,21,FALSE),)</f>
        <v>0</v>
      </c>
      <c r="V8" s="8">
        <f>IFERROR(VLOOKUP($A8,#REF!,22,FALSE),)</f>
        <v>0</v>
      </c>
      <c r="W8" s="8">
        <f>IFERROR(VLOOKUP($A8,#REF!,23,FALSE),)</f>
        <v>0</v>
      </c>
      <c r="X8" s="8">
        <f>IFERROR(VLOOKUP($A8,#REF!,24,FALSE),)</f>
        <v>0</v>
      </c>
      <c r="Y8" s="8">
        <f>IFERROR(VLOOKUP($A8,#REF!,25,FALSE),)</f>
        <v>0</v>
      </c>
      <c r="Z8" s="8">
        <f>IFERROR(VLOOKUP($A8,#REF!,26,FALSE),)</f>
        <v>0</v>
      </c>
      <c r="AA8" s="8">
        <f>IFERROR(VLOOKUP($A8,#REF!,27,FALSE),)</f>
        <v>0</v>
      </c>
      <c r="AB8" s="8">
        <f>IFERROR(VLOOKUP($A8,#REF!,28,FALSE),)</f>
        <v>0</v>
      </c>
    </row>
    <row r="9" spans="1:28" x14ac:dyDescent="0.2">
      <c r="A9" s="8">
        <f>Data!A983</f>
        <v>0</v>
      </c>
      <c r="B9" s="9">
        <f>IFERROR(VLOOKUP($A9,#REF!,34,FALSE),)</f>
        <v>0</v>
      </c>
      <c r="C9" s="9">
        <f>IFERROR(VLOOKUP($A9,#REF!,2,FALSE),)</f>
        <v>0</v>
      </c>
      <c r="D9" s="9">
        <f>IFERROR(VLOOKUP($A9,#REF!,3,FALSE),)</f>
        <v>0</v>
      </c>
      <c r="E9" s="9">
        <f>IFERROR(VLOOKUP($A9,#REF!,4,FALSE),)</f>
        <v>0</v>
      </c>
      <c r="F9" s="9">
        <f>IFERROR(VLOOKUP($A9,#REF!,6,FALSE),)</f>
        <v>0</v>
      </c>
      <c r="G9" s="9">
        <f>IFERROR(VLOOKUP($A9,#REF!,7,FALSE),)</f>
        <v>0</v>
      </c>
      <c r="H9" s="8">
        <f>IFERROR(VLOOKUP($A9,#REF!,8,FALSE),)</f>
        <v>0</v>
      </c>
      <c r="I9" s="8">
        <f>IFERROR(VLOOKUP($A9,#REF!,9,FALSE),)</f>
        <v>0</v>
      </c>
      <c r="J9" s="8">
        <f>IFERROR(VLOOKUP($A9,#REF!,10,FALSE),)</f>
        <v>0</v>
      </c>
      <c r="K9" s="8">
        <f>IFERROR(VLOOKUP($A9,#REF!,11,FALSE),)</f>
        <v>0</v>
      </c>
      <c r="L9" s="8">
        <f>IFERROR(VLOOKUP($A9,#REF!,12,FALSE),)</f>
        <v>0</v>
      </c>
      <c r="M9" s="8">
        <f>IFERROR(VLOOKUP($A9,#REF!,13,FALSE),)</f>
        <v>0</v>
      </c>
      <c r="N9" s="8">
        <f>IFERROR(VLOOKUP($A9,#REF!,14,FALSE),)</f>
        <v>0</v>
      </c>
      <c r="O9" s="8">
        <f>IFERROR(VLOOKUP($A9,#REF!,15,FALSE),)</f>
        <v>0</v>
      </c>
      <c r="P9" s="8">
        <f>IFERROR(VLOOKUP($A9,#REF!,16,FALSE),)</f>
        <v>0</v>
      </c>
      <c r="Q9" s="8">
        <f>IFERROR(VLOOKUP($A9,#REF!,17,FALSE),)</f>
        <v>0</v>
      </c>
      <c r="R9" s="8">
        <f>IFERROR(VLOOKUP($A9,#REF!,18,FALSE),)</f>
        <v>0</v>
      </c>
      <c r="S9" s="8">
        <f>IFERROR(VLOOKUP($A9,#REF!,19,FALSE),)</f>
        <v>0</v>
      </c>
      <c r="T9" s="8">
        <f>IFERROR(VLOOKUP($A9,#REF!,20,FALSE),)</f>
        <v>0</v>
      </c>
      <c r="U9" s="8">
        <f>IFERROR(VLOOKUP($A9,#REF!,21,FALSE),)</f>
        <v>0</v>
      </c>
      <c r="V9" s="8">
        <f>IFERROR(VLOOKUP($A9,#REF!,22,FALSE),)</f>
        <v>0</v>
      </c>
      <c r="W9" s="8">
        <f>IFERROR(VLOOKUP($A9,#REF!,23,FALSE),)</f>
        <v>0</v>
      </c>
      <c r="X9" s="8">
        <f>IFERROR(VLOOKUP($A9,#REF!,24,FALSE),)</f>
        <v>0</v>
      </c>
      <c r="Y9" s="8">
        <f>IFERROR(VLOOKUP($A9,#REF!,25,FALSE),)</f>
        <v>0</v>
      </c>
      <c r="Z9" s="8">
        <f>IFERROR(VLOOKUP($A9,#REF!,26,FALSE),)</f>
        <v>0</v>
      </c>
      <c r="AA9" s="8">
        <f>IFERROR(VLOOKUP($A9,#REF!,27,FALSE),)</f>
        <v>0</v>
      </c>
      <c r="AB9" s="8">
        <f>IFERROR(VLOOKUP($A9,#REF!,28,FALSE),)</f>
        <v>0</v>
      </c>
    </row>
    <row r="10" spans="1:28" x14ac:dyDescent="0.2">
      <c r="A10" s="8">
        <f>Data!A984</f>
        <v>0</v>
      </c>
      <c r="B10" s="9">
        <f>IFERROR(VLOOKUP($A10,#REF!,34,FALSE),)</f>
        <v>0</v>
      </c>
      <c r="C10" s="9">
        <f>IFERROR(VLOOKUP($A10,#REF!,2,FALSE),)</f>
        <v>0</v>
      </c>
      <c r="D10" s="9">
        <f>IFERROR(VLOOKUP($A10,#REF!,3,FALSE),)</f>
        <v>0</v>
      </c>
      <c r="E10" s="9">
        <f>IFERROR(VLOOKUP($A10,#REF!,4,FALSE),)</f>
        <v>0</v>
      </c>
      <c r="F10" s="9">
        <f>IFERROR(VLOOKUP($A10,#REF!,6,FALSE),)</f>
        <v>0</v>
      </c>
      <c r="G10" s="9">
        <f>IFERROR(VLOOKUP($A10,#REF!,7,FALSE),)</f>
        <v>0</v>
      </c>
      <c r="H10" s="8">
        <f>IFERROR(VLOOKUP($A10,#REF!,8,FALSE),)</f>
        <v>0</v>
      </c>
      <c r="I10" s="8">
        <f>IFERROR(VLOOKUP($A10,#REF!,9,FALSE),)</f>
        <v>0</v>
      </c>
      <c r="J10" s="8">
        <f>IFERROR(VLOOKUP($A10,#REF!,10,FALSE),)</f>
        <v>0</v>
      </c>
      <c r="K10" s="8">
        <f>IFERROR(VLOOKUP($A10,#REF!,11,FALSE),)</f>
        <v>0</v>
      </c>
      <c r="L10" s="8">
        <f>IFERROR(VLOOKUP($A10,#REF!,12,FALSE),)</f>
        <v>0</v>
      </c>
      <c r="M10" s="8">
        <f>IFERROR(VLOOKUP($A10,#REF!,13,FALSE),)</f>
        <v>0</v>
      </c>
      <c r="N10" s="8">
        <f>IFERROR(VLOOKUP($A10,#REF!,14,FALSE),)</f>
        <v>0</v>
      </c>
      <c r="O10" s="8">
        <f>IFERROR(VLOOKUP($A10,#REF!,15,FALSE),)</f>
        <v>0</v>
      </c>
      <c r="P10" s="8">
        <f>IFERROR(VLOOKUP($A10,#REF!,16,FALSE),)</f>
        <v>0</v>
      </c>
      <c r="Q10" s="8">
        <f>IFERROR(VLOOKUP($A10,#REF!,17,FALSE),)</f>
        <v>0</v>
      </c>
      <c r="R10" s="8">
        <f>IFERROR(VLOOKUP($A10,#REF!,18,FALSE),)</f>
        <v>0</v>
      </c>
      <c r="S10" s="8">
        <f>IFERROR(VLOOKUP($A10,#REF!,19,FALSE),)</f>
        <v>0</v>
      </c>
      <c r="T10" s="8">
        <f>IFERROR(VLOOKUP($A10,#REF!,20,FALSE),)</f>
        <v>0</v>
      </c>
      <c r="U10" s="8">
        <f>IFERROR(VLOOKUP($A10,#REF!,21,FALSE),)</f>
        <v>0</v>
      </c>
      <c r="V10" s="8">
        <f>IFERROR(VLOOKUP($A10,#REF!,22,FALSE),)</f>
        <v>0</v>
      </c>
      <c r="W10" s="8">
        <f>IFERROR(VLOOKUP($A10,#REF!,23,FALSE),)</f>
        <v>0</v>
      </c>
      <c r="X10" s="8">
        <f>IFERROR(VLOOKUP($A10,#REF!,24,FALSE),)</f>
        <v>0</v>
      </c>
      <c r="Y10" s="8">
        <f>IFERROR(VLOOKUP($A10,#REF!,25,FALSE),)</f>
        <v>0</v>
      </c>
      <c r="Z10" s="8">
        <f>IFERROR(VLOOKUP($A10,#REF!,26,FALSE),)</f>
        <v>0</v>
      </c>
      <c r="AA10" s="8">
        <f>IFERROR(VLOOKUP($A10,#REF!,27,FALSE),)</f>
        <v>0</v>
      </c>
      <c r="AB10" s="8">
        <f>IFERROR(VLOOKUP($A10,#REF!,28,FALSE),)</f>
        <v>0</v>
      </c>
    </row>
    <row r="11" spans="1:28" x14ac:dyDescent="0.2">
      <c r="A11" s="8">
        <f>Data!A985</f>
        <v>0</v>
      </c>
      <c r="B11" s="9">
        <f>IFERROR(VLOOKUP($A11,#REF!,34,FALSE),)</f>
        <v>0</v>
      </c>
      <c r="C11" s="9">
        <f>IFERROR(VLOOKUP($A11,#REF!,2,FALSE),)</f>
        <v>0</v>
      </c>
      <c r="D11" s="9">
        <f>IFERROR(VLOOKUP($A11,#REF!,3,FALSE),)</f>
        <v>0</v>
      </c>
      <c r="E11" s="9">
        <f>IFERROR(VLOOKUP($A11,#REF!,4,FALSE),)</f>
        <v>0</v>
      </c>
      <c r="F11" s="9">
        <f>IFERROR(VLOOKUP($A11,#REF!,6,FALSE),)</f>
        <v>0</v>
      </c>
      <c r="G11" s="9">
        <f>IFERROR(VLOOKUP($A11,#REF!,7,FALSE),)</f>
        <v>0</v>
      </c>
      <c r="H11" s="8">
        <f>IFERROR(VLOOKUP($A11,#REF!,8,FALSE),)</f>
        <v>0</v>
      </c>
      <c r="I11" s="8">
        <f>IFERROR(VLOOKUP($A11,#REF!,9,FALSE),)</f>
        <v>0</v>
      </c>
      <c r="J11" s="8">
        <f>IFERROR(VLOOKUP($A11,#REF!,10,FALSE),)</f>
        <v>0</v>
      </c>
      <c r="K11" s="8">
        <f>IFERROR(VLOOKUP($A11,#REF!,11,FALSE),)</f>
        <v>0</v>
      </c>
      <c r="L11" s="8">
        <f>IFERROR(VLOOKUP($A11,#REF!,12,FALSE),)</f>
        <v>0</v>
      </c>
      <c r="M11" s="8">
        <f>IFERROR(VLOOKUP($A11,#REF!,13,FALSE),)</f>
        <v>0</v>
      </c>
      <c r="N11" s="8">
        <f>IFERROR(VLOOKUP($A11,#REF!,14,FALSE),)</f>
        <v>0</v>
      </c>
      <c r="O11" s="8">
        <f>IFERROR(VLOOKUP($A11,#REF!,15,FALSE),)</f>
        <v>0</v>
      </c>
      <c r="P11" s="8">
        <f>IFERROR(VLOOKUP($A11,#REF!,16,FALSE),)</f>
        <v>0</v>
      </c>
      <c r="Q11" s="8">
        <f>IFERROR(VLOOKUP($A11,#REF!,17,FALSE),)</f>
        <v>0</v>
      </c>
      <c r="R11" s="8">
        <f>IFERROR(VLOOKUP($A11,#REF!,18,FALSE),)</f>
        <v>0</v>
      </c>
      <c r="S11" s="8">
        <f>IFERROR(VLOOKUP($A11,#REF!,19,FALSE),)</f>
        <v>0</v>
      </c>
      <c r="T11" s="8">
        <f>IFERROR(VLOOKUP($A11,#REF!,20,FALSE),)</f>
        <v>0</v>
      </c>
      <c r="U11" s="8">
        <f>IFERROR(VLOOKUP($A11,#REF!,21,FALSE),)</f>
        <v>0</v>
      </c>
      <c r="V11" s="8">
        <f>IFERROR(VLOOKUP($A11,#REF!,22,FALSE),)</f>
        <v>0</v>
      </c>
      <c r="W11" s="8">
        <f>IFERROR(VLOOKUP($A11,#REF!,23,FALSE),)</f>
        <v>0</v>
      </c>
      <c r="X11" s="8">
        <f>IFERROR(VLOOKUP($A11,#REF!,24,FALSE),)</f>
        <v>0</v>
      </c>
      <c r="Y11" s="8">
        <f>IFERROR(VLOOKUP($A11,#REF!,25,FALSE),)</f>
        <v>0</v>
      </c>
      <c r="Z11" s="8">
        <f>IFERROR(VLOOKUP($A11,#REF!,26,FALSE),)</f>
        <v>0</v>
      </c>
      <c r="AA11" s="8">
        <f>IFERROR(VLOOKUP($A11,#REF!,27,FALSE),)</f>
        <v>0</v>
      </c>
      <c r="AB11" s="8">
        <f>IFERROR(VLOOKUP($A11,#REF!,28,FALSE),)</f>
        <v>0</v>
      </c>
    </row>
    <row r="12" spans="1:28" x14ac:dyDescent="0.2">
      <c r="A12" s="8">
        <f>Data!A986</f>
        <v>0</v>
      </c>
      <c r="B12" s="9">
        <f>IFERROR(VLOOKUP($A12,#REF!,34,FALSE),)</f>
        <v>0</v>
      </c>
      <c r="C12" s="9">
        <f>IFERROR(VLOOKUP($A12,#REF!,2,FALSE),)</f>
        <v>0</v>
      </c>
      <c r="D12" s="9">
        <f>IFERROR(VLOOKUP($A12,#REF!,3,FALSE),)</f>
        <v>0</v>
      </c>
      <c r="E12" s="9">
        <f>IFERROR(VLOOKUP($A12,#REF!,4,FALSE),)</f>
        <v>0</v>
      </c>
      <c r="F12" s="9">
        <f>IFERROR(VLOOKUP($A12,#REF!,6,FALSE),)</f>
        <v>0</v>
      </c>
      <c r="G12" s="9">
        <f>IFERROR(VLOOKUP($A12,#REF!,7,FALSE),)</f>
        <v>0</v>
      </c>
      <c r="H12" s="8">
        <f>IFERROR(VLOOKUP($A12,#REF!,8,FALSE),)</f>
        <v>0</v>
      </c>
      <c r="I12" s="8">
        <f>IFERROR(VLOOKUP($A12,#REF!,9,FALSE),)</f>
        <v>0</v>
      </c>
      <c r="J12" s="8">
        <f>IFERROR(VLOOKUP($A12,#REF!,10,FALSE),)</f>
        <v>0</v>
      </c>
      <c r="K12" s="8">
        <f>IFERROR(VLOOKUP($A12,#REF!,11,FALSE),)</f>
        <v>0</v>
      </c>
      <c r="L12" s="8">
        <f>IFERROR(VLOOKUP($A12,#REF!,12,FALSE),)</f>
        <v>0</v>
      </c>
      <c r="M12" s="8">
        <f>IFERROR(VLOOKUP($A12,#REF!,13,FALSE),)</f>
        <v>0</v>
      </c>
      <c r="N12" s="8">
        <f>IFERROR(VLOOKUP($A12,#REF!,14,FALSE),)</f>
        <v>0</v>
      </c>
      <c r="O12" s="8">
        <f>IFERROR(VLOOKUP($A12,#REF!,15,FALSE),)</f>
        <v>0</v>
      </c>
      <c r="P12" s="8">
        <f>IFERROR(VLOOKUP($A12,#REF!,16,FALSE),)</f>
        <v>0</v>
      </c>
      <c r="Q12" s="8">
        <f>IFERROR(VLOOKUP($A12,#REF!,17,FALSE),)</f>
        <v>0</v>
      </c>
      <c r="R12" s="8">
        <f>IFERROR(VLOOKUP($A12,#REF!,18,FALSE),)</f>
        <v>0</v>
      </c>
      <c r="S12" s="8">
        <f>IFERROR(VLOOKUP($A12,#REF!,19,FALSE),)</f>
        <v>0</v>
      </c>
      <c r="T12" s="8">
        <f>IFERROR(VLOOKUP($A12,#REF!,20,FALSE),)</f>
        <v>0</v>
      </c>
      <c r="U12" s="8">
        <f>IFERROR(VLOOKUP($A12,#REF!,21,FALSE),)</f>
        <v>0</v>
      </c>
      <c r="V12" s="8">
        <f>IFERROR(VLOOKUP($A12,#REF!,22,FALSE),)</f>
        <v>0</v>
      </c>
      <c r="W12" s="8">
        <f>IFERROR(VLOOKUP($A12,#REF!,23,FALSE),)</f>
        <v>0</v>
      </c>
      <c r="X12" s="8">
        <f>IFERROR(VLOOKUP($A12,#REF!,24,FALSE),)</f>
        <v>0</v>
      </c>
      <c r="Y12" s="8">
        <f>IFERROR(VLOOKUP($A12,#REF!,25,FALSE),)</f>
        <v>0</v>
      </c>
      <c r="Z12" s="8">
        <f>IFERROR(VLOOKUP($A12,#REF!,26,FALSE),)</f>
        <v>0</v>
      </c>
      <c r="AA12" s="8">
        <f>IFERROR(VLOOKUP($A12,#REF!,27,FALSE),)</f>
        <v>0</v>
      </c>
      <c r="AB12" s="8">
        <f>IFERROR(VLOOKUP($A12,#REF!,28,FALSE),)</f>
        <v>0</v>
      </c>
    </row>
    <row r="13" spans="1:28" x14ac:dyDescent="0.2">
      <c r="A13" s="8">
        <f>Data!A987</f>
        <v>0</v>
      </c>
      <c r="B13" s="9">
        <f>IFERROR(VLOOKUP($A13,#REF!,34,FALSE),)</f>
        <v>0</v>
      </c>
      <c r="C13" s="9">
        <f>IFERROR(VLOOKUP($A13,#REF!,2,FALSE),)</f>
        <v>0</v>
      </c>
      <c r="D13" s="9">
        <f>IFERROR(VLOOKUP($A13,#REF!,3,FALSE),)</f>
        <v>0</v>
      </c>
      <c r="E13" s="9">
        <f>IFERROR(VLOOKUP($A13,#REF!,4,FALSE),)</f>
        <v>0</v>
      </c>
      <c r="F13" s="9">
        <f>IFERROR(VLOOKUP($A13,#REF!,6,FALSE),)</f>
        <v>0</v>
      </c>
      <c r="G13" s="9">
        <f>IFERROR(VLOOKUP($A13,#REF!,7,FALSE),)</f>
        <v>0</v>
      </c>
      <c r="H13" s="8">
        <f>IFERROR(VLOOKUP($A13,#REF!,8,FALSE),)</f>
        <v>0</v>
      </c>
      <c r="I13" s="8">
        <f>IFERROR(VLOOKUP($A13,#REF!,9,FALSE),)</f>
        <v>0</v>
      </c>
      <c r="J13" s="8">
        <f>IFERROR(VLOOKUP($A13,#REF!,10,FALSE),)</f>
        <v>0</v>
      </c>
      <c r="K13" s="8">
        <f>IFERROR(VLOOKUP($A13,#REF!,11,FALSE),)</f>
        <v>0</v>
      </c>
      <c r="L13" s="8">
        <f>IFERROR(VLOOKUP($A13,#REF!,12,FALSE),)</f>
        <v>0</v>
      </c>
      <c r="M13" s="8">
        <f>IFERROR(VLOOKUP($A13,#REF!,13,FALSE),)</f>
        <v>0</v>
      </c>
      <c r="N13" s="8">
        <f>IFERROR(VLOOKUP($A13,#REF!,14,FALSE),)</f>
        <v>0</v>
      </c>
      <c r="O13" s="8">
        <f>IFERROR(VLOOKUP($A13,#REF!,15,FALSE),)</f>
        <v>0</v>
      </c>
      <c r="P13" s="8">
        <f>IFERROR(VLOOKUP($A13,#REF!,16,FALSE),)</f>
        <v>0</v>
      </c>
      <c r="Q13" s="8">
        <f>IFERROR(VLOOKUP($A13,#REF!,17,FALSE),)</f>
        <v>0</v>
      </c>
      <c r="R13" s="8">
        <f>IFERROR(VLOOKUP($A13,#REF!,18,FALSE),)</f>
        <v>0</v>
      </c>
      <c r="S13" s="8">
        <f>IFERROR(VLOOKUP($A13,#REF!,19,FALSE),)</f>
        <v>0</v>
      </c>
      <c r="T13" s="8">
        <f>IFERROR(VLOOKUP($A13,#REF!,20,FALSE),)</f>
        <v>0</v>
      </c>
      <c r="U13" s="8">
        <f>IFERROR(VLOOKUP($A13,#REF!,21,FALSE),)</f>
        <v>0</v>
      </c>
      <c r="V13" s="8">
        <f>IFERROR(VLOOKUP($A13,#REF!,22,FALSE),)</f>
        <v>0</v>
      </c>
      <c r="W13" s="8">
        <f>IFERROR(VLOOKUP($A13,#REF!,23,FALSE),)</f>
        <v>0</v>
      </c>
      <c r="X13" s="8">
        <f>IFERROR(VLOOKUP($A13,#REF!,24,FALSE),)</f>
        <v>0</v>
      </c>
      <c r="Y13" s="8">
        <f>IFERROR(VLOOKUP($A13,#REF!,25,FALSE),)</f>
        <v>0</v>
      </c>
      <c r="Z13" s="8">
        <f>IFERROR(VLOOKUP($A13,#REF!,26,FALSE),)</f>
        <v>0</v>
      </c>
      <c r="AA13" s="8">
        <f>IFERROR(VLOOKUP($A13,#REF!,27,FALSE),)</f>
        <v>0</v>
      </c>
      <c r="AB13" s="8">
        <f>IFERROR(VLOOKUP($A13,#REF!,28,FALSE),)</f>
        <v>0</v>
      </c>
    </row>
    <row r="14" spans="1:28" x14ac:dyDescent="0.2">
      <c r="A14" s="10"/>
    </row>
    <row r="17" spans="21:21" x14ac:dyDescent="0.2">
      <c r="U17" s="1"/>
    </row>
    <row r="18" spans="21:21" x14ac:dyDescent="0.2">
      <c r="U18" s="23"/>
    </row>
    <row r="19" spans="21:21" x14ac:dyDescent="0.2">
      <c r="U19" s="23"/>
    </row>
  </sheetData>
  <pageMargins left="0.7" right="0.7" top="0.75" bottom="0.75" header="0.3" footer="0.3"/>
  <pageSetup scale="87" orientation="landscape" r:id="rId1"/>
  <drawing r:id="rId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3530F-136F-4F91-B919-FFF6F5D01DB8}">
  <sheetPr>
    <tabColor rgb="FF489EAA"/>
    <pageSetUpPr fitToPage="1"/>
  </sheetPr>
  <dimension ref="A1:AB19"/>
  <sheetViews>
    <sheetView workbookViewId="0"/>
  </sheetViews>
  <sheetFormatPr defaultColWidth="9.14453125" defaultRowHeight="15" x14ac:dyDescent="0.2"/>
  <cols>
    <col min="1" max="5" width="8.47265625" customWidth="1"/>
    <col min="6" max="6" width="11.703125" bestFit="1" customWidth="1"/>
    <col min="7" max="7" width="16.6796875" bestFit="1" customWidth="1"/>
    <col min="8" max="8" width="12.23828125" bestFit="1" customWidth="1"/>
    <col min="9" max="11" width="10.22265625" customWidth="1"/>
    <col min="12" max="12" width="9.01171875" customWidth="1"/>
    <col min="13" max="15" width="10.22265625" customWidth="1"/>
    <col min="16" max="16" width="9.01171875" customWidth="1"/>
    <col min="17" max="17" width="9.68359375" customWidth="1"/>
    <col min="18" max="20" width="10.22265625" customWidth="1"/>
    <col min="21" max="21" width="9.68359375" customWidth="1"/>
    <col min="22" max="24" width="10.22265625" customWidth="1"/>
    <col min="25" max="25" width="9.01171875" customWidth="1"/>
    <col min="26" max="28" width="10.22265625" customWidth="1"/>
  </cols>
  <sheetData>
    <row r="1" spans="1:28" ht="19.5" thickBot="1" x14ac:dyDescent="0.3">
      <c r="A1" s="7">
        <f>E4</f>
        <v>0</v>
      </c>
      <c r="B1" s="6"/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0.35499999999999998</v>
      </c>
      <c r="C3" s="12"/>
      <c r="D3" s="14"/>
      <c r="E3" s="12"/>
      <c r="F3" s="12"/>
      <c r="G3" s="12"/>
      <c r="H3" s="11">
        <f>'Rain Totals'!H8</f>
        <v>0.08</v>
      </c>
      <c r="I3" s="11">
        <f>'Rain Totals'!I8</f>
        <v>0</v>
      </c>
      <c r="J3" s="11">
        <f>'Rain Totals'!J8</f>
        <v>7.0000000000000007E-2</v>
      </c>
      <c r="K3" s="11">
        <f>'Rain Totals'!K8</f>
        <v>0.16999999999999998</v>
      </c>
      <c r="L3" s="11">
        <f>'Rain Totals'!L8</f>
        <v>3.5000000000000003E-2</v>
      </c>
      <c r="M3" s="11">
        <f>'Rain Totals'!M8</f>
        <v>0</v>
      </c>
      <c r="N3" s="11">
        <f>'Rain Totals'!N8</f>
        <v>0</v>
      </c>
      <c r="O3" s="11">
        <f>'Rain Totals'!O8</f>
        <v>0</v>
      </c>
      <c r="P3" s="11">
        <f>'Rain Totals'!P8</f>
        <v>0</v>
      </c>
      <c r="Q3" s="11">
        <f>'Rain Totals'!Q8</f>
        <v>0</v>
      </c>
      <c r="R3" s="11">
        <f>'Rain Totals'!R8</f>
        <v>0</v>
      </c>
      <c r="S3" s="11">
        <f>'Rain Totals'!S8</f>
        <v>0</v>
      </c>
      <c r="T3" s="11">
        <f>'Rain Totals'!T8</f>
        <v>0</v>
      </c>
      <c r="U3" s="11">
        <f>'Rain Totals'!U8</f>
        <v>0</v>
      </c>
      <c r="V3" s="11">
        <f>'Rain Totals'!V8</f>
        <v>0</v>
      </c>
      <c r="W3" s="11">
        <f>'Rain Totals'!W8</f>
        <v>0</v>
      </c>
      <c r="X3" s="11">
        <f>'Rain Totals'!X8</f>
        <v>0</v>
      </c>
      <c r="Y3" s="11">
        <f>'Rain Totals'!Y8</f>
        <v>0</v>
      </c>
      <c r="Z3" s="11">
        <f>'Rain Totals'!Z8</f>
        <v>0</v>
      </c>
      <c r="AA3" s="11">
        <f>'Rain Totals'!AA8</f>
        <v>0</v>
      </c>
      <c r="AB3" s="11">
        <f>'Rain Totals'!AB8</f>
        <v>0</v>
      </c>
    </row>
    <row r="4" spans="1:28" x14ac:dyDescent="0.2">
      <c r="A4" s="8" t="str">
        <f>Data!A988</f>
        <v>.ET 98</v>
      </c>
      <c r="B4" s="9">
        <f>IFERROR(VLOOKUP($A4,#REF!,34,FALSE),)</f>
        <v>0</v>
      </c>
      <c r="C4" s="9">
        <f>IFERROR(VLOOKUP($A4,#REF!,2,FALSE),)</f>
        <v>0</v>
      </c>
      <c r="D4" s="9">
        <f>IFERROR(VLOOKUP($A4,#REF!,3,FALSE),)</f>
        <v>0</v>
      </c>
      <c r="E4" s="9">
        <f>IFERROR(VLOOKUP($A4,#REF!,4,FALSE),)</f>
        <v>0</v>
      </c>
      <c r="F4" s="9">
        <f>IFERROR(VLOOKUP($A4,#REF!,6,FALSE),)</f>
        <v>0</v>
      </c>
      <c r="G4" s="9">
        <f>IFERROR(VLOOKUP($A4,#REF!,7,FALSE),)</f>
        <v>0</v>
      </c>
      <c r="H4" s="8">
        <f>IFERROR(VLOOKUP($A4,#REF!,8,FALSE),)</f>
        <v>0</v>
      </c>
      <c r="I4" s="8">
        <f>IFERROR(VLOOKUP($A4,#REF!,9,FALSE),)</f>
        <v>0</v>
      </c>
      <c r="J4" s="8">
        <f>IFERROR(VLOOKUP($A4,#REF!,10,FALSE),)</f>
        <v>0</v>
      </c>
      <c r="K4" s="8">
        <f>IFERROR(VLOOKUP($A4,#REF!,11,FALSE),)</f>
        <v>0</v>
      </c>
      <c r="L4" s="8">
        <f>IFERROR(VLOOKUP($A4,#REF!,12,FALSE),)</f>
        <v>0</v>
      </c>
      <c r="M4" s="8">
        <f>IFERROR(VLOOKUP($A4,#REF!,13,FALSE),)</f>
        <v>0</v>
      </c>
      <c r="N4" s="8">
        <f>IFERROR(VLOOKUP($A4,#REF!,14,FALSE),)</f>
        <v>0</v>
      </c>
      <c r="O4" s="8">
        <f>IFERROR(VLOOKUP($A4,#REF!,15,FALSE),)</f>
        <v>0</v>
      </c>
      <c r="P4" s="8">
        <f>IFERROR(VLOOKUP($A4,#REF!,16,FALSE),)</f>
        <v>0</v>
      </c>
      <c r="Q4" s="8">
        <f>IFERROR(VLOOKUP($A4,#REF!,17,FALSE),)</f>
        <v>0</v>
      </c>
      <c r="R4" s="8">
        <f>IFERROR(VLOOKUP($A4,#REF!,18,FALSE),)</f>
        <v>0</v>
      </c>
      <c r="S4" s="8">
        <f>IFERROR(VLOOKUP($A4,#REF!,19,FALSE),)</f>
        <v>0</v>
      </c>
      <c r="T4" s="8">
        <f>IFERROR(VLOOKUP($A4,#REF!,20,FALSE),)</f>
        <v>0</v>
      </c>
      <c r="U4" s="8">
        <f>IFERROR(VLOOKUP($A4,#REF!,21,FALSE),)</f>
        <v>0</v>
      </c>
      <c r="V4" s="8">
        <f>IFERROR(VLOOKUP($A4,#REF!,22,FALSE),)</f>
        <v>0</v>
      </c>
      <c r="W4" s="8">
        <f>IFERROR(VLOOKUP($A4,#REF!,23,FALSE),)</f>
        <v>0</v>
      </c>
      <c r="X4" s="8">
        <f>IFERROR(VLOOKUP($A4,#REF!,24,FALSE),)</f>
        <v>0</v>
      </c>
      <c r="Y4" s="8">
        <f>IFERROR(VLOOKUP($A4,#REF!,25,FALSE),)</f>
        <v>0</v>
      </c>
      <c r="Z4" s="8">
        <f>IFERROR(VLOOKUP($A4,#REF!,26,FALSE),)</f>
        <v>0</v>
      </c>
      <c r="AA4" s="8">
        <f>IFERROR(VLOOKUP($A4,#REF!,27,FALSE),)</f>
        <v>0</v>
      </c>
      <c r="AB4" s="8">
        <f>IFERROR(VLOOKUP($A4,#REF!,28,FALSE),)</f>
        <v>0</v>
      </c>
    </row>
    <row r="5" spans="1:28" x14ac:dyDescent="0.2">
      <c r="A5" s="8">
        <f>Data!A989</f>
        <v>0</v>
      </c>
      <c r="B5" s="9">
        <f>IFERROR(VLOOKUP($A5,#REF!,34,FALSE),)</f>
        <v>0</v>
      </c>
      <c r="C5" s="9">
        <f>IFERROR(VLOOKUP($A5,#REF!,2,FALSE),)</f>
        <v>0</v>
      </c>
      <c r="D5" s="9">
        <f>IFERROR(VLOOKUP($A5,#REF!,3,FALSE),)</f>
        <v>0</v>
      </c>
      <c r="E5" s="9">
        <f>IFERROR(VLOOKUP($A5,#REF!,4,FALSE),)</f>
        <v>0</v>
      </c>
      <c r="F5" s="9">
        <f>IFERROR(VLOOKUP($A5,#REF!,6,FALSE),)</f>
        <v>0</v>
      </c>
      <c r="G5" s="9">
        <f>IFERROR(VLOOKUP($A5,#REF!,7,FALSE),)</f>
        <v>0</v>
      </c>
      <c r="H5" s="8">
        <f>IFERROR(VLOOKUP($A5,#REF!,8,FALSE),)</f>
        <v>0</v>
      </c>
      <c r="I5" s="8">
        <f>IFERROR(VLOOKUP($A5,#REF!,9,FALSE),)</f>
        <v>0</v>
      </c>
      <c r="J5" s="8">
        <f>IFERROR(VLOOKUP($A5,#REF!,10,FALSE),)</f>
        <v>0</v>
      </c>
      <c r="K5" s="8">
        <f>IFERROR(VLOOKUP($A5,#REF!,11,FALSE),)</f>
        <v>0</v>
      </c>
      <c r="L5" s="8">
        <f>IFERROR(VLOOKUP($A5,#REF!,12,FALSE),)</f>
        <v>0</v>
      </c>
      <c r="M5" s="8">
        <f>IFERROR(VLOOKUP($A5,#REF!,13,FALSE),)</f>
        <v>0</v>
      </c>
      <c r="N5" s="8">
        <f>IFERROR(VLOOKUP($A5,#REF!,14,FALSE),)</f>
        <v>0</v>
      </c>
      <c r="O5" s="8">
        <f>IFERROR(VLOOKUP($A5,#REF!,15,FALSE),)</f>
        <v>0</v>
      </c>
      <c r="P5" s="8">
        <f>IFERROR(VLOOKUP($A5,#REF!,16,FALSE),)</f>
        <v>0</v>
      </c>
      <c r="Q5" s="8">
        <f>IFERROR(VLOOKUP($A5,#REF!,17,FALSE),)</f>
        <v>0</v>
      </c>
      <c r="R5" s="8">
        <f>IFERROR(VLOOKUP($A5,#REF!,18,FALSE),)</f>
        <v>0</v>
      </c>
      <c r="S5" s="8">
        <f>IFERROR(VLOOKUP($A5,#REF!,19,FALSE),)</f>
        <v>0</v>
      </c>
      <c r="T5" s="8">
        <f>IFERROR(VLOOKUP($A5,#REF!,20,FALSE),)</f>
        <v>0</v>
      </c>
      <c r="U5" s="8">
        <f>IFERROR(VLOOKUP($A5,#REF!,21,FALSE),)</f>
        <v>0</v>
      </c>
      <c r="V5" s="8">
        <f>IFERROR(VLOOKUP($A5,#REF!,22,FALSE),)</f>
        <v>0</v>
      </c>
      <c r="W5" s="8">
        <f>IFERROR(VLOOKUP($A5,#REF!,23,FALSE),)</f>
        <v>0</v>
      </c>
      <c r="X5" s="8">
        <f>IFERROR(VLOOKUP($A5,#REF!,24,FALSE),)</f>
        <v>0</v>
      </c>
      <c r="Y5" s="8">
        <f>IFERROR(VLOOKUP($A5,#REF!,25,FALSE),)</f>
        <v>0</v>
      </c>
      <c r="Z5" s="8">
        <f>IFERROR(VLOOKUP($A5,#REF!,26,FALSE),)</f>
        <v>0</v>
      </c>
      <c r="AA5" s="8">
        <f>IFERROR(VLOOKUP($A5,#REF!,27,FALSE),)</f>
        <v>0</v>
      </c>
      <c r="AB5" s="8">
        <f>IFERROR(VLOOKUP($A5,#REF!,28,FALSE),)</f>
        <v>0</v>
      </c>
    </row>
    <row r="6" spans="1:28" x14ac:dyDescent="0.2">
      <c r="A6" s="8">
        <f>Data!A990</f>
        <v>0</v>
      </c>
      <c r="B6" s="9">
        <f>IFERROR(VLOOKUP($A6,#REF!,34,FALSE),)</f>
        <v>0</v>
      </c>
      <c r="C6" s="9">
        <f>IFERROR(VLOOKUP($A6,#REF!,2,FALSE),)</f>
        <v>0</v>
      </c>
      <c r="D6" s="9">
        <f>IFERROR(VLOOKUP($A6,#REF!,3,FALSE),)</f>
        <v>0</v>
      </c>
      <c r="E6" s="9">
        <f>IFERROR(VLOOKUP($A6,#REF!,4,FALSE),)</f>
        <v>0</v>
      </c>
      <c r="F6" s="9">
        <f>IFERROR(VLOOKUP($A6,#REF!,6,FALSE),)</f>
        <v>0</v>
      </c>
      <c r="G6" s="9">
        <f>IFERROR(VLOOKUP($A6,#REF!,7,FALSE),)</f>
        <v>0</v>
      </c>
      <c r="H6" s="8">
        <f>IFERROR(VLOOKUP($A6,#REF!,8,FALSE),)</f>
        <v>0</v>
      </c>
      <c r="I6" s="8">
        <f>IFERROR(VLOOKUP($A6,#REF!,9,FALSE),)</f>
        <v>0</v>
      </c>
      <c r="J6" s="8">
        <f>IFERROR(VLOOKUP($A6,#REF!,10,FALSE),)</f>
        <v>0</v>
      </c>
      <c r="K6" s="8">
        <f>IFERROR(VLOOKUP($A6,#REF!,11,FALSE),)</f>
        <v>0</v>
      </c>
      <c r="L6" s="8">
        <f>IFERROR(VLOOKUP($A6,#REF!,12,FALSE),)</f>
        <v>0</v>
      </c>
      <c r="M6" s="8">
        <f>IFERROR(VLOOKUP($A6,#REF!,13,FALSE),)</f>
        <v>0</v>
      </c>
      <c r="N6" s="8">
        <f>IFERROR(VLOOKUP($A6,#REF!,14,FALSE),)</f>
        <v>0</v>
      </c>
      <c r="O6" s="8">
        <f>IFERROR(VLOOKUP($A6,#REF!,15,FALSE),)</f>
        <v>0</v>
      </c>
      <c r="P6" s="8">
        <f>IFERROR(VLOOKUP($A6,#REF!,16,FALSE),)</f>
        <v>0</v>
      </c>
      <c r="Q6" s="8">
        <f>IFERROR(VLOOKUP($A6,#REF!,17,FALSE),)</f>
        <v>0</v>
      </c>
      <c r="R6" s="8">
        <f>IFERROR(VLOOKUP($A6,#REF!,18,FALSE),)</f>
        <v>0</v>
      </c>
      <c r="S6" s="8">
        <f>IFERROR(VLOOKUP($A6,#REF!,19,FALSE),)</f>
        <v>0</v>
      </c>
      <c r="T6" s="8">
        <f>IFERROR(VLOOKUP($A6,#REF!,20,FALSE),)</f>
        <v>0</v>
      </c>
      <c r="U6" s="8">
        <f>IFERROR(VLOOKUP($A6,#REF!,21,FALSE),)</f>
        <v>0</v>
      </c>
      <c r="V6" s="8">
        <f>IFERROR(VLOOKUP($A6,#REF!,22,FALSE),)</f>
        <v>0</v>
      </c>
      <c r="W6" s="8">
        <f>IFERROR(VLOOKUP($A6,#REF!,23,FALSE),)</f>
        <v>0</v>
      </c>
      <c r="X6" s="8">
        <f>IFERROR(VLOOKUP($A6,#REF!,24,FALSE),)</f>
        <v>0</v>
      </c>
      <c r="Y6" s="8">
        <f>IFERROR(VLOOKUP($A6,#REF!,25,FALSE),)</f>
        <v>0</v>
      </c>
      <c r="Z6" s="8">
        <f>IFERROR(VLOOKUP($A6,#REF!,26,FALSE),)</f>
        <v>0</v>
      </c>
      <c r="AA6" s="8">
        <f>IFERROR(VLOOKUP($A6,#REF!,27,FALSE),)</f>
        <v>0</v>
      </c>
      <c r="AB6" s="8">
        <f>IFERROR(VLOOKUP($A6,#REF!,28,FALSE),)</f>
        <v>0</v>
      </c>
    </row>
    <row r="7" spans="1:28" x14ac:dyDescent="0.2">
      <c r="A7" s="8">
        <f>Data!A991</f>
        <v>0</v>
      </c>
      <c r="B7" s="9">
        <f>IFERROR(VLOOKUP($A7,#REF!,34,FALSE),)</f>
        <v>0</v>
      </c>
      <c r="C7" s="9">
        <f>IFERROR(VLOOKUP($A7,#REF!,2,FALSE),)</f>
        <v>0</v>
      </c>
      <c r="D7" s="9">
        <f>IFERROR(VLOOKUP($A7,#REF!,3,FALSE),)</f>
        <v>0</v>
      </c>
      <c r="E7" s="9">
        <f>IFERROR(VLOOKUP($A7,#REF!,4,FALSE),)</f>
        <v>0</v>
      </c>
      <c r="F7" s="9">
        <f>IFERROR(VLOOKUP($A7,#REF!,6,FALSE),)</f>
        <v>0</v>
      </c>
      <c r="G7" s="9">
        <f>IFERROR(VLOOKUP($A7,#REF!,7,FALSE),)</f>
        <v>0</v>
      </c>
      <c r="H7" s="8">
        <f>IFERROR(VLOOKUP($A7,#REF!,8,FALSE),)</f>
        <v>0</v>
      </c>
      <c r="I7" s="8">
        <f>IFERROR(VLOOKUP($A7,#REF!,9,FALSE),)</f>
        <v>0</v>
      </c>
      <c r="J7" s="8">
        <f>IFERROR(VLOOKUP($A7,#REF!,10,FALSE),)</f>
        <v>0</v>
      </c>
      <c r="K7" s="8">
        <f>IFERROR(VLOOKUP($A7,#REF!,11,FALSE),)</f>
        <v>0</v>
      </c>
      <c r="L7" s="8">
        <f>IFERROR(VLOOKUP($A7,#REF!,12,FALSE),)</f>
        <v>0</v>
      </c>
      <c r="M7" s="8">
        <f>IFERROR(VLOOKUP($A7,#REF!,13,FALSE),)</f>
        <v>0</v>
      </c>
      <c r="N7" s="8">
        <f>IFERROR(VLOOKUP($A7,#REF!,14,FALSE),)</f>
        <v>0</v>
      </c>
      <c r="O7" s="8">
        <f>IFERROR(VLOOKUP($A7,#REF!,15,FALSE),)</f>
        <v>0</v>
      </c>
      <c r="P7" s="8">
        <f>IFERROR(VLOOKUP($A7,#REF!,16,FALSE),)</f>
        <v>0</v>
      </c>
      <c r="Q7" s="8">
        <f>IFERROR(VLOOKUP($A7,#REF!,17,FALSE),)</f>
        <v>0</v>
      </c>
      <c r="R7" s="8">
        <f>IFERROR(VLOOKUP($A7,#REF!,18,FALSE),)</f>
        <v>0</v>
      </c>
      <c r="S7" s="8">
        <f>IFERROR(VLOOKUP($A7,#REF!,19,FALSE),)</f>
        <v>0</v>
      </c>
      <c r="T7" s="8">
        <f>IFERROR(VLOOKUP($A7,#REF!,20,FALSE),)</f>
        <v>0</v>
      </c>
      <c r="U7" s="8">
        <f>IFERROR(VLOOKUP($A7,#REF!,21,FALSE),)</f>
        <v>0</v>
      </c>
      <c r="V7" s="8">
        <f>IFERROR(VLOOKUP($A7,#REF!,22,FALSE),)</f>
        <v>0</v>
      </c>
      <c r="W7" s="8">
        <f>IFERROR(VLOOKUP($A7,#REF!,23,FALSE),)</f>
        <v>0</v>
      </c>
      <c r="X7" s="8">
        <f>IFERROR(VLOOKUP($A7,#REF!,24,FALSE),)</f>
        <v>0</v>
      </c>
      <c r="Y7" s="8">
        <f>IFERROR(VLOOKUP($A7,#REF!,25,FALSE),)</f>
        <v>0</v>
      </c>
      <c r="Z7" s="8">
        <f>IFERROR(VLOOKUP($A7,#REF!,26,FALSE),)</f>
        <v>0</v>
      </c>
      <c r="AA7" s="8">
        <f>IFERROR(VLOOKUP($A7,#REF!,27,FALSE),)</f>
        <v>0</v>
      </c>
      <c r="AB7" s="8">
        <f>IFERROR(VLOOKUP($A7,#REF!,28,FALSE),)</f>
        <v>0</v>
      </c>
    </row>
    <row r="8" spans="1:28" x14ac:dyDescent="0.2">
      <c r="A8" s="8">
        <f>Data!A992</f>
        <v>0</v>
      </c>
      <c r="B8" s="9">
        <f>IFERROR(VLOOKUP($A8,#REF!,34,FALSE),)</f>
        <v>0</v>
      </c>
      <c r="C8" s="9">
        <f>IFERROR(VLOOKUP($A8,#REF!,2,FALSE),)</f>
        <v>0</v>
      </c>
      <c r="D8" s="9">
        <f>IFERROR(VLOOKUP($A8,#REF!,3,FALSE),)</f>
        <v>0</v>
      </c>
      <c r="E8" s="9">
        <f>IFERROR(VLOOKUP($A8,#REF!,4,FALSE),)</f>
        <v>0</v>
      </c>
      <c r="F8" s="9">
        <f>IFERROR(VLOOKUP($A8,#REF!,6,FALSE),)</f>
        <v>0</v>
      </c>
      <c r="G8" s="9">
        <f>IFERROR(VLOOKUP($A8,#REF!,7,FALSE),)</f>
        <v>0</v>
      </c>
      <c r="H8" s="8">
        <f>IFERROR(VLOOKUP($A8,#REF!,8,FALSE),)</f>
        <v>0</v>
      </c>
      <c r="I8" s="8">
        <f>IFERROR(VLOOKUP($A8,#REF!,9,FALSE),)</f>
        <v>0</v>
      </c>
      <c r="J8" s="8">
        <f>IFERROR(VLOOKUP($A8,#REF!,10,FALSE),)</f>
        <v>0</v>
      </c>
      <c r="K8" s="8">
        <f>IFERROR(VLOOKUP($A8,#REF!,11,FALSE),)</f>
        <v>0</v>
      </c>
      <c r="L8" s="8">
        <f>IFERROR(VLOOKUP($A8,#REF!,12,FALSE),)</f>
        <v>0</v>
      </c>
      <c r="M8" s="8">
        <f>IFERROR(VLOOKUP($A8,#REF!,13,FALSE),)</f>
        <v>0</v>
      </c>
      <c r="N8" s="8">
        <f>IFERROR(VLOOKUP($A8,#REF!,14,FALSE),)</f>
        <v>0</v>
      </c>
      <c r="O8" s="8">
        <f>IFERROR(VLOOKUP($A8,#REF!,15,FALSE),)</f>
        <v>0</v>
      </c>
      <c r="P8" s="8">
        <f>IFERROR(VLOOKUP($A8,#REF!,16,FALSE),)</f>
        <v>0</v>
      </c>
      <c r="Q8" s="8">
        <f>IFERROR(VLOOKUP($A8,#REF!,17,FALSE),)</f>
        <v>0</v>
      </c>
      <c r="R8" s="8">
        <f>IFERROR(VLOOKUP($A8,#REF!,18,FALSE),)</f>
        <v>0</v>
      </c>
      <c r="S8" s="8">
        <f>IFERROR(VLOOKUP($A8,#REF!,19,FALSE),)</f>
        <v>0</v>
      </c>
      <c r="T8" s="8">
        <f>IFERROR(VLOOKUP($A8,#REF!,20,FALSE),)</f>
        <v>0</v>
      </c>
      <c r="U8" s="8">
        <f>IFERROR(VLOOKUP($A8,#REF!,21,FALSE),)</f>
        <v>0</v>
      </c>
      <c r="V8" s="8">
        <f>IFERROR(VLOOKUP($A8,#REF!,22,FALSE),)</f>
        <v>0</v>
      </c>
      <c r="W8" s="8">
        <f>IFERROR(VLOOKUP($A8,#REF!,23,FALSE),)</f>
        <v>0</v>
      </c>
      <c r="X8" s="8">
        <f>IFERROR(VLOOKUP($A8,#REF!,24,FALSE),)</f>
        <v>0</v>
      </c>
      <c r="Y8" s="8">
        <f>IFERROR(VLOOKUP($A8,#REF!,25,FALSE),)</f>
        <v>0</v>
      </c>
      <c r="Z8" s="8">
        <f>IFERROR(VLOOKUP($A8,#REF!,26,FALSE),)</f>
        <v>0</v>
      </c>
      <c r="AA8" s="8">
        <f>IFERROR(VLOOKUP($A8,#REF!,27,FALSE),)</f>
        <v>0</v>
      </c>
      <c r="AB8" s="8">
        <f>IFERROR(VLOOKUP($A8,#REF!,28,FALSE),)</f>
        <v>0</v>
      </c>
    </row>
    <row r="9" spans="1:28" x14ac:dyDescent="0.2">
      <c r="A9" s="8">
        <f>Data!A993</f>
        <v>0</v>
      </c>
      <c r="B9" s="9">
        <f>IFERROR(VLOOKUP($A9,#REF!,34,FALSE),)</f>
        <v>0</v>
      </c>
      <c r="C9" s="9">
        <f>IFERROR(VLOOKUP($A9,#REF!,2,FALSE),)</f>
        <v>0</v>
      </c>
      <c r="D9" s="9">
        <f>IFERROR(VLOOKUP($A9,#REF!,3,FALSE),)</f>
        <v>0</v>
      </c>
      <c r="E9" s="9">
        <f>IFERROR(VLOOKUP($A9,#REF!,4,FALSE),)</f>
        <v>0</v>
      </c>
      <c r="F9" s="9">
        <f>IFERROR(VLOOKUP($A9,#REF!,6,FALSE),)</f>
        <v>0</v>
      </c>
      <c r="G9" s="9">
        <f>IFERROR(VLOOKUP($A9,#REF!,7,FALSE),)</f>
        <v>0</v>
      </c>
      <c r="H9" s="8">
        <f>IFERROR(VLOOKUP($A9,#REF!,8,FALSE),)</f>
        <v>0</v>
      </c>
      <c r="I9" s="8">
        <f>IFERROR(VLOOKUP($A9,#REF!,9,FALSE),)</f>
        <v>0</v>
      </c>
      <c r="J9" s="8">
        <f>IFERROR(VLOOKUP($A9,#REF!,10,FALSE),)</f>
        <v>0</v>
      </c>
      <c r="K9" s="8">
        <f>IFERROR(VLOOKUP($A9,#REF!,11,FALSE),)</f>
        <v>0</v>
      </c>
      <c r="L9" s="8">
        <f>IFERROR(VLOOKUP($A9,#REF!,12,FALSE),)</f>
        <v>0</v>
      </c>
      <c r="M9" s="8">
        <f>IFERROR(VLOOKUP($A9,#REF!,13,FALSE),)</f>
        <v>0</v>
      </c>
      <c r="N9" s="8">
        <f>IFERROR(VLOOKUP($A9,#REF!,14,FALSE),)</f>
        <v>0</v>
      </c>
      <c r="O9" s="8">
        <f>IFERROR(VLOOKUP($A9,#REF!,15,FALSE),)</f>
        <v>0</v>
      </c>
      <c r="P9" s="8">
        <f>IFERROR(VLOOKUP($A9,#REF!,16,FALSE),)</f>
        <v>0</v>
      </c>
      <c r="Q9" s="8">
        <f>IFERROR(VLOOKUP($A9,#REF!,17,FALSE),)</f>
        <v>0</v>
      </c>
      <c r="R9" s="8">
        <f>IFERROR(VLOOKUP($A9,#REF!,18,FALSE),)</f>
        <v>0</v>
      </c>
      <c r="S9" s="8">
        <f>IFERROR(VLOOKUP($A9,#REF!,19,FALSE),)</f>
        <v>0</v>
      </c>
      <c r="T9" s="8">
        <f>IFERROR(VLOOKUP($A9,#REF!,20,FALSE),)</f>
        <v>0</v>
      </c>
      <c r="U9" s="8">
        <f>IFERROR(VLOOKUP($A9,#REF!,21,FALSE),)</f>
        <v>0</v>
      </c>
      <c r="V9" s="8">
        <f>IFERROR(VLOOKUP($A9,#REF!,22,FALSE),)</f>
        <v>0</v>
      </c>
      <c r="W9" s="8">
        <f>IFERROR(VLOOKUP($A9,#REF!,23,FALSE),)</f>
        <v>0</v>
      </c>
      <c r="X9" s="8">
        <f>IFERROR(VLOOKUP($A9,#REF!,24,FALSE),)</f>
        <v>0</v>
      </c>
      <c r="Y9" s="8">
        <f>IFERROR(VLOOKUP($A9,#REF!,25,FALSE),)</f>
        <v>0</v>
      </c>
      <c r="Z9" s="8">
        <f>IFERROR(VLOOKUP($A9,#REF!,26,FALSE),)</f>
        <v>0</v>
      </c>
      <c r="AA9" s="8">
        <f>IFERROR(VLOOKUP($A9,#REF!,27,FALSE),)</f>
        <v>0</v>
      </c>
      <c r="AB9" s="8">
        <f>IFERROR(VLOOKUP($A9,#REF!,28,FALSE),)</f>
        <v>0</v>
      </c>
    </row>
    <row r="10" spans="1:28" x14ac:dyDescent="0.2">
      <c r="A10" s="8">
        <f>Data!A994</f>
        <v>0</v>
      </c>
      <c r="B10" s="9">
        <f>IFERROR(VLOOKUP($A10,#REF!,34,FALSE),)</f>
        <v>0</v>
      </c>
      <c r="C10" s="9">
        <f>IFERROR(VLOOKUP($A10,#REF!,2,FALSE),)</f>
        <v>0</v>
      </c>
      <c r="D10" s="9">
        <f>IFERROR(VLOOKUP($A10,#REF!,3,FALSE),)</f>
        <v>0</v>
      </c>
      <c r="E10" s="9">
        <f>IFERROR(VLOOKUP($A10,#REF!,4,FALSE),)</f>
        <v>0</v>
      </c>
      <c r="F10" s="9">
        <f>IFERROR(VLOOKUP($A10,#REF!,6,FALSE),)</f>
        <v>0</v>
      </c>
      <c r="G10" s="9">
        <f>IFERROR(VLOOKUP($A10,#REF!,7,FALSE),)</f>
        <v>0</v>
      </c>
      <c r="H10" s="8">
        <f>IFERROR(VLOOKUP($A10,#REF!,8,FALSE),)</f>
        <v>0</v>
      </c>
      <c r="I10" s="8">
        <f>IFERROR(VLOOKUP($A10,#REF!,9,FALSE),)</f>
        <v>0</v>
      </c>
      <c r="J10" s="8">
        <f>IFERROR(VLOOKUP($A10,#REF!,10,FALSE),)</f>
        <v>0</v>
      </c>
      <c r="K10" s="8">
        <f>IFERROR(VLOOKUP($A10,#REF!,11,FALSE),)</f>
        <v>0</v>
      </c>
      <c r="L10" s="8">
        <f>IFERROR(VLOOKUP($A10,#REF!,12,FALSE),)</f>
        <v>0</v>
      </c>
      <c r="M10" s="8">
        <f>IFERROR(VLOOKUP($A10,#REF!,13,FALSE),)</f>
        <v>0</v>
      </c>
      <c r="N10" s="8">
        <f>IFERROR(VLOOKUP($A10,#REF!,14,FALSE),)</f>
        <v>0</v>
      </c>
      <c r="O10" s="8">
        <f>IFERROR(VLOOKUP($A10,#REF!,15,FALSE),)</f>
        <v>0</v>
      </c>
      <c r="P10" s="8">
        <f>IFERROR(VLOOKUP($A10,#REF!,16,FALSE),)</f>
        <v>0</v>
      </c>
      <c r="Q10" s="8">
        <f>IFERROR(VLOOKUP($A10,#REF!,17,FALSE),)</f>
        <v>0</v>
      </c>
      <c r="R10" s="8">
        <f>IFERROR(VLOOKUP($A10,#REF!,18,FALSE),)</f>
        <v>0</v>
      </c>
      <c r="S10" s="8">
        <f>IFERROR(VLOOKUP($A10,#REF!,19,FALSE),)</f>
        <v>0</v>
      </c>
      <c r="T10" s="8">
        <f>IFERROR(VLOOKUP($A10,#REF!,20,FALSE),)</f>
        <v>0</v>
      </c>
      <c r="U10" s="8">
        <f>IFERROR(VLOOKUP($A10,#REF!,21,FALSE),)</f>
        <v>0</v>
      </c>
      <c r="V10" s="8">
        <f>IFERROR(VLOOKUP($A10,#REF!,22,FALSE),)</f>
        <v>0</v>
      </c>
      <c r="W10" s="8">
        <f>IFERROR(VLOOKUP($A10,#REF!,23,FALSE),)</f>
        <v>0</v>
      </c>
      <c r="X10" s="8">
        <f>IFERROR(VLOOKUP($A10,#REF!,24,FALSE),)</f>
        <v>0</v>
      </c>
      <c r="Y10" s="8">
        <f>IFERROR(VLOOKUP($A10,#REF!,25,FALSE),)</f>
        <v>0</v>
      </c>
      <c r="Z10" s="8">
        <f>IFERROR(VLOOKUP($A10,#REF!,26,FALSE),)</f>
        <v>0</v>
      </c>
      <c r="AA10" s="8">
        <f>IFERROR(VLOOKUP($A10,#REF!,27,FALSE),)</f>
        <v>0</v>
      </c>
      <c r="AB10" s="8">
        <f>IFERROR(VLOOKUP($A10,#REF!,28,FALSE),)</f>
        <v>0</v>
      </c>
    </row>
    <row r="11" spans="1:28" x14ac:dyDescent="0.2">
      <c r="A11" s="8">
        <f>Data!A995</f>
        <v>0</v>
      </c>
      <c r="B11" s="9">
        <f>IFERROR(VLOOKUP($A11,#REF!,34,FALSE),)</f>
        <v>0</v>
      </c>
      <c r="C11" s="9">
        <f>IFERROR(VLOOKUP($A11,#REF!,2,FALSE),)</f>
        <v>0</v>
      </c>
      <c r="D11" s="9">
        <f>IFERROR(VLOOKUP($A11,#REF!,3,FALSE),)</f>
        <v>0</v>
      </c>
      <c r="E11" s="9">
        <f>IFERROR(VLOOKUP($A11,#REF!,4,FALSE),)</f>
        <v>0</v>
      </c>
      <c r="F11" s="9">
        <f>IFERROR(VLOOKUP($A11,#REF!,6,FALSE),)</f>
        <v>0</v>
      </c>
      <c r="G11" s="9">
        <f>IFERROR(VLOOKUP($A11,#REF!,7,FALSE),)</f>
        <v>0</v>
      </c>
      <c r="H11" s="8">
        <f>IFERROR(VLOOKUP($A11,#REF!,8,FALSE),)</f>
        <v>0</v>
      </c>
      <c r="I11" s="8">
        <f>IFERROR(VLOOKUP($A11,#REF!,9,FALSE),)</f>
        <v>0</v>
      </c>
      <c r="J11" s="8">
        <f>IFERROR(VLOOKUP($A11,#REF!,10,FALSE),)</f>
        <v>0</v>
      </c>
      <c r="K11" s="8">
        <f>IFERROR(VLOOKUP($A11,#REF!,11,FALSE),)</f>
        <v>0</v>
      </c>
      <c r="L11" s="8">
        <f>IFERROR(VLOOKUP($A11,#REF!,12,FALSE),)</f>
        <v>0</v>
      </c>
      <c r="M11" s="8">
        <f>IFERROR(VLOOKUP($A11,#REF!,13,FALSE),)</f>
        <v>0</v>
      </c>
      <c r="N11" s="8">
        <f>IFERROR(VLOOKUP($A11,#REF!,14,FALSE),)</f>
        <v>0</v>
      </c>
      <c r="O11" s="8">
        <f>IFERROR(VLOOKUP($A11,#REF!,15,FALSE),)</f>
        <v>0</v>
      </c>
      <c r="P11" s="8">
        <f>IFERROR(VLOOKUP($A11,#REF!,16,FALSE),)</f>
        <v>0</v>
      </c>
      <c r="Q11" s="8">
        <f>IFERROR(VLOOKUP($A11,#REF!,17,FALSE),)</f>
        <v>0</v>
      </c>
      <c r="R11" s="8">
        <f>IFERROR(VLOOKUP($A11,#REF!,18,FALSE),)</f>
        <v>0</v>
      </c>
      <c r="S11" s="8">
        <f>IFERROR(VLOOKUP($A11,#REF!,19,FALSE),)</f>
        <v>0</v>
      </c>
      <c r="T11" s="8">
        <f>IFERROR(VLOOKUP($A11,#REF!,20,FALSE),)</f>
        <v>0</v>
      </c>
      <c r="U11" s="8">
        <f>IFERROR(VLOOKUP($A11,#REF!,21,FALSE),)</f>
        <v>0</v>
      </c>
      <c r="V11" s="8">
        <f>IFERROR(VLOOKUP($A11,#REF!,22,FALSE),)</f>
        <v>0</v>
      </c>
      <c r="W11" s="8">
        <f>IFERROR(VLOOKUP($A11,#REF!,23,FALSE),)</f>
        <v>0</v>
      </c>
      <c r="X11" s="8">
        <f>IFERROR(VLOOKUP($A11,#REF!,24,FALSE),)</f>
        <v>0</v>
      </c>
      <c r="Y11" s="8">
        <f>IFERROR(VLOOKUP($A11,#REF!,25,FALSE),)</f>
        <v>0</v>
      </c>
      <c r="Z11" s="8">
        <f>IFERROR(VLOOKUP($A11,#REF!,26,FALSE),)</f>
        <v>0</v>
      </c>
      <c r="AA11" s="8">
        <f>IFERROR(VLOOKUP($A11,#REF!,27,FALSE),)</f>
        <v>0</v>
      </c>
      <c r="AB11" s="8">
        <f>IFERROR(VLOOKUP($A11,#REF!,28,FALSE),)</f>
        <v>0</v>
      </c>
    </row>
    <row r="12" spans="1:28" x14ac:dyDescent="0.2">
      <c r="A12" s="8">
        <f>Data!A996</f>
        <v>0</v>
      </c>
      <c r="B12" s="9">
        <f>IFERROR(VLOOKUP($A12,#REF!,34,FALSE),)</f>
        <v>0</v>
      </c>
      <c r="C12" s="9">
        <f>IFERROR(VLOOKUP($A12,#REF!,2,FALSE),)</f>
        <v>0</v>
      </c>
      <c r="D12" s="9">
        <f>IFERROR(VLOOKUP($A12,#REF!,3,FALSE),)</f>
        <v>0</v>
      </c>
      <c r="E12" s="9">
        <f>IFERROR(VLOOKUP($A12,#REF!,4,FALSE),)</f>
        <v>0</v>
      </c>
      <c r="F12" s="9">
        <f>IFERROR(VLOOKUP($A12,#REF!,6,FALSE),)</f>
        <v>0</v>
      </c>
      <c r="G12" s="9">
        <f>IFERROR(VLOOKUP($A12,#REF!,7,FALSE),)</f>
        <v>0</v>
      </c>
      <c r="H12" s="8">
        <f>IFERROR(VLOOKUP($A12,#REF!,8,FALSE),)</f>
        <v>0</v>
      </c>
      <c r="I12" s="8">
        <f>IFERROR(VLOOKUP($A12,#REF!,9,FALSE),)</f>
        <v>0</v>
      </c>
      <c r="J12" s="8">
        <f>IFERROR(VLOOKUP($A12,#REF!,10,FALSE),)</f>
        <v>0</v>
      </c>
      <c r="K12" s="8">
        <f>IFERROR(VLOOKUP($A12,#REF!,11,FALSE),)</f>
        <v>0</v>
      </c>
      <c r="L12" s="8">
        <f>IFERROR(VLOOKUP($A12,#REF!,12,FALSE),)</f>
        <v>0</v>
      </c>
      <c r="M12" s="8">
        <f>IFERROR(VLOOKUP($A12,#REF!,13,FALSE),)</f>
        <v>0</v>
      </c>
      <c r="N12" s="8">
        <f>IFERROR(VLOOKUP($A12,#REF!,14,FALSE),)</f>
        <v>0</v>
      </c>
      <c r="O12" s="8">
        <f>IFERROR(VLOOKUP($A12,#REF!,15,FALSE),)</f>
        <v>0</v>
      </c>
      <c r="P12" s="8">
        <f>IFERROR(VLOOKUP($A12,#REF!,16,FALSE),)</f>
        <v>0</v>
      </c>
      <c r="Q12" s="8">
        <f>IFERROR(VLOOKUP($A12,#REF!,17,FALSE),)</f>
        <v>0</v>
      </c>
      <c r="R12" s="8">
        <f>IFERROR(VLOOKUP($A12,#REF!,18,FALSE),)</f>
        <v>0</v>
      </c>
      <c r="S12" s="8">
        <f>IFERROR(VLOOKUP($A12,#REF!,19,FALSE),)</f>
        <v>0</v>
      </c>
      <c r="T12" s="8">
        <f>IFERROR(VLOOKUP($A12,#REF!,20,FALSE),)</f>
        <v>0</v>
      </c>
      <c r="U12" s="8">
        <f>IFERROR(VLOOKUP($A12,#REF!,21,FALSE),)</f>
        <v>0</v>
      </c>
      <c r="V12" s="8">
        <f>IFERROR(VLOOKUP($A12,#REF!,22,FALSE),)</f>
        <v>0</v>
      </c>
      <c r="W12" s="8">
        <f>IFERROR(VLOOKUP($A12,#REF!,23,FALSE),)</f>
        <v>0</v>
      </c>
      <c r="X12" s="8">
        <f>IFERROR(VLOOKUP($A12,#REF!,24,FALSE),)</f>
        <v>0</v>
      </c>
      <c r="Y12" s="8">
        <f>IFERROR(VLOOKUP($A12,#REF!,25,FALSE),)</f>
        <v>0</v>
      </c>
      <c r="Z12" s="8">
        <f>IFERROR(VLOOKUP($A12,#REF!,26,FALSE),)</f>
        <v>0</v>
      </c>
      <c r="AA12" s="8">
        <f>IFERROR(VLOOKUP($A12,#REF!,27,FALSE),)</f>
        <v>0</v>
      </c>
      <c r="AB12" s="8">
        <f>IFERROR(VLOOKUP($A12,#REF!,28,FALSE),)</f>
        <v>0</v>
      </c>
    </row>
    <row r="13" spans="1:28" x14ac:dyDescent="0.2">
      <c r="A13" s="8">
        <f>Data!A997</f>
        <v>0</v>
      </c>
      <c r="B13" s="9">
        <f>IFERROR(VLOOKUP($A13,#REF!,34,FALSE),)</f>
        <v>0</v>
      </c>
      <c r="C13" s="9">
        <f>IFERROR(VLOOKUP($A13,#REF!,2,FALSE),)</f>
        <v>0</v>
      </c>
      <c r="D13" s="9">
        <f>IFERROR(VLOOKUP($A13,#REF!,3,FALSE),)</f>
        <v>0</v>
      </c>
      <c r="E13" s="9">
        <f>IFERROR(VLOOKUP($A13,#REF!,4,FALSE),)</f>
        <v>0</v>
      </c>
      <c r="F13" s="9">
        <f>IFERROR(VLOOKUP($A13,#REF!,6,FALSE),)</f>
        <v>0</v>
      </c>
      <c r="G13" s="9">
        <f>IFERROR(VLOOKUP($A13,#REF!,7,FALSE),)</f>
        <v>0</v>
      </c>
      <c r="H13" s="8">
        <f>IFERROR(VLOOKUP($A13,#REF!,8,FALSE),)</f>
        <v>0</v>
      </c>
      <c r="I13" s="8">
        <f>IFERROR(VLOOKUP($A13,#REF!,9,FALSE),)</f>
        <v>0</v>
      </c>
      <c r="J13" s="8">
        <f>IFERROR(VLOOKUP($A13,#REF!,10,FALSE),)</f>
        <v>0</v>
      </c>
      <c r="K13" s="8">
        <f>IFERROR(VLOOKUP($A13,#REF!,11,FALSE),)</f>
        <v>0</v>
      </c>
      <c r="L13" s="8">
        <f>IFERROR(VLOOKUP($A13,#REF!,12,FALSE),)</f>
        <v>0</v>
      </c>
      <c r="M13" s="8">
        <f>IFERROR(VLOOKUP($A13,#REF!,13,FALSE),)</f>
        <v>0</v>
      </c>
      <c r="N13" s="8">
        <f>IFERROR(VLOOKUP($A13,#REF!,14,FALSE),)</f>
        <v>0</v>
      </c>
      <c r="O13" s="8">
        <f>IFERROR(VLOOKUP($A13,#REF!,15,FALSE),)</f>
        <v>0</v>
      </c>
      <c r="P13" s="8">
        <f>IFERROR(VLOOKUP($A13,#REF!,16,FALSE),)</f>
        <v>0</v>
      </c>
      <c r="Q13" s="8">
        <f>IFERROR(VLOOKUP($A13,#REF!,17,FALSE),)</f>
        <v>0</v>
      </c>
      <c r="R13" s="8">
        <f>IFERROR(VLOOKUP($A13,#REF!,18,FALSE),)</f>
        <v>0</v>
      </c>
      <c r="S13" s="8">
        <f>IFERROR(VLOOKUP($A13,#REF!,19,FALSE),)</f>
        <v>0</v>
      </c>
      <c r="T13" s="8">
        <f>IFERROR(VLOOKUP($A13,#REF!,20,FALSE),)</f>
        <v>0</v>
      </c>
      <c r="U13" s="8">
        <f>IFERROR(VLOOKUP($A13,#REF!,21,FALSE),)</f>
        <v>0</v>
      </c>
      <c r="V13" s="8">
        <f>IFERROR(VLOOKUP($A13,#REF!,22,FALSE),)</f>
        <v>0</v>
      </c>
      <c r="W13" s="8">
        <f>IFERROR(VLOOKUP($A13,#REF!,23,FALSE),)</f>
        <v>0</v>
      </c>
      <c r="X13" s="8">
        <f>IFERROR(VLOOKUP($A13,#REF!,24,FALSE),)</f>
        <v>0</v>
      </c>
      <c r="Y13" s="8">
        <f>IFERROR(VLOOKUP($A13,#REF!,25,FALSE),)</f>
        <v>0</v>
      </c>
      <c r="Z13" s="8">
        <f>IFERROR(VLOOKUP($A13,#REF!,26,FALSE),)</f>
        <v>0</v>
      </c>
      <c r="AA13" s="8">
        <f>IFERROR(VLOOKUP($A13,#REF!,27,FALSE),)</f>
        <v>0</v>
      </c>
      <c r="AB13" s="8">
        <f>IFERROR(VLOOKUP($A13,#REF!,28,FALSE),)</f>
        <v>0</v>
      </c>
    </row>
    <row r="14" spans="1:28" x14ac:dyDescent="0.2">
      <c r="A14" s="10"/>
    </row>
    <row r="17" spans="21:21" x14ac:dyDescent="0.2">
      <c r="U17" s="1"/>
    </row>
    <row r="18" spans="21:21" x14ac:dyDescent="0.2">
      <c r="U18" s="23"/>
    </row>
    <row r="19" spans="21:21" x14ac:dyDescent="0.2">
      <c r="U19" s="23"/>
    </row>
  </sheetData>
  <pageMargins left="0.7" right="0.7" top="0.75" bottom="0.75" header="0.3" footer="0.3"/>
  <pageSetup scale="87" orientation="landscape" r:id="rId1"/>
  <drawing r:id="rId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CFF4-DFB6-440D-98A7-CBA160FEAD80}">
  <sheetPr>
    <tabColor rgb="FF489EAA"/>
    <pageSetUpPr fitToPage="1"/>
  </sheetPr>
  <dimension ref="A1:AB19"/>
  <sheetViews>
    <sheetView workbookViewId="0"/>
  </sheetViews>
  <sheetFormatPr defaultColWidth="9.14453125" defaultRowHeight="15" x14ac:dyDescent="0.2"/>
  <cols>
    <col min="1" max="5" width="8.47265625" customWidth="1"/>
    <col min="6" max="6" width="11.703125" bestFit="1" customWidth="1"/>
    <col min="7" max="7" width="16.6796875" bestFit="1" customWidth="1"/>
    <col min="8" max="8" width="12.23828125" bestFit="1" customWidth="1"/>
    <col min="9" max="11" width="10.22265625" customWidth="1"/>
    <col min="12" max="12" width="9.01171875" customWidth="1"/>
    <col min="13" max="15" width="10.22265625" customWidth="1"/>
    <col min="16" max="16" width="9.01171875" customWidth="1"/>
    <col min="17" max="17" width="9.68359375" customWidth="1"/>
    <col min="18" max="20" width="10.22265625" customWidth="1"/>
    <col min="21" max="21" width="9.68359375" customWidth="1"/>
    <col min="22" max="24" width="10.22265625" customWidth="1"/>
    <col min="25" max="25" width="9.01171875" customWidth="1"/>
    <col min="26" max="28" width="10.22265625" customWidth="1"/>
  </cols>
  <sheetData>
    <row r="1" spans="1:28" ht="19.5" thickBot="1" x14ac:dyDescent="0.3">
      <c r="A1" s="7">
        <f>E4</f>
        <v>0</v>
      </c>
      <c r="B1" s="6"/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0.35499999999999998</v>
      </c>
      <c r="C3" s="12"/>
      <c r="D3" s="14"/>
      <c r="E3" s="12"/>
      <c r="F3" s="12"/>
      <c r="G3" s="12"/>
      <c r="H3" s="11">
        <f>'Rain Totals'!H8</f>
        <v>0.08</v>
      </c>
      <c r="I3" s="11">
        <f>'Rain Totals'!I8</f>
        <v>0</v>
      </c>
      <c r="J3" s="11">
        <f>'Rain Totals'!J8</f>
        <v>7.0000000000000007E-2</v>
      </c>
      <c r="K3" s="11">
        <f>'Rain Totals'!K8</f>
        <v>0.16999999999999998</v>
      </c>
      <c r="L3" s="11">
        <f>'Rain Totals'!L8</f>
        <v>3.5000000000000003E-2</v>
      </c>
      <c r="M3" s="11">
        <f>'Rain Totals'!M8</f>
        <v>0</v>
      </c>
      <c r="N3" s="11">
        <f>'Rain Totals'!N8</f>
        <v>0</v>
      </c>
      <c r="O3" s="11">
        <f>'Rain Totals'!O8</f>
        <v>0</v>
      </c>
      <c r="P3" s="11">
        <f>'Rain Totals'!P8</f>
        <v>0</v>
      </c>
      <c r="Q3" s="11">
        <f>'Rain Totals'!Q8</f>
        <v>0</v>
      </c>
      <c r="R3" s="11">
        <f>'Rain Totals'!R8</f>
        <v>0</v>
      </c>
      <c r="S3" s="11">
        <f>'Rain Totals'!S8</f>
        <v>0</v>
      </c>
      <c r="T3" s="11">
        <f>'Rain Totals'!T8</f>
        <v>0</v>
      </c>
      <c r="U3" s="11">
        <f>'Rain Totals'!U8</f>
        <v>0</v>
      </c>
      <c r="V3" s="11">
        <f>'Rain Totals'!V8</f>
        <v>0</v>
      </c>
      <c r="W3" s="11">
        <f>'Rain Totals'!W8</f>
        <v>0</v>
      </c>
      <c r="X3" s="11">
        <f>'Rain Totals'!X8</f>
        <v>0</v>
      </c>
      <c r="Y3" s="11">
        <f>'Rain Totals'!Y8</f>
        <v>0</v>
      </c>
      <c r="Z3" s="11">
        <f>'Rain Totals'!Z8</f>
        <v>0</v>
      </c>
      <c r="AA3" s="11">
        <f>'Rain Totals'!AA8</f>
        <v>0</v>
      </c>
      <c r="AB3" s="11">
        <f>'Rain Totals'!AB8</f>
        <v>0</v>
      </c>
    </row>
    <row r="4" spans="1:28" x14ac:dyDescent="0.2">
      <c r="A4" s="8" t="str">
        <f>Data!A998</f>
        <v>.ET 99</v>
      </c>
      <c r="B4" s="9">
        <f>IFERROR(VLOOKUP($A4,#REF!,34,FALSE),)</f>
        <v>0</v>
      </c>
      <c r="C4" s="9">
        <f>IFERROR(VLOOKUP($A4,#REF!,2,FALSE),)</f>
        <v>0</v>
      </c>
      <c r="D4" s="9">
        <f>IFERROR(VLOOKUP($A4,#REF!,3,FALSE),)</f>
        <v>0</v>
      </c>
      <c r="E4" s="9">
        <f>IFERROR(VLOOKUP($A4,#REF!,4,FALSE),)</f>
        <v>0</v>
      </c>
      <c r="F4" s="9">
        <f>IFERROR(VLOOKUP($A4,#REF!,6,FALSE),)</f>
        <v>0</v>
      </c>
      <c r="G4" s="9">
        <f>IFERROR(VLOOKUP($A4,#REF!,7,FALSE),)</f>
        <v>0</v>
      </c>
      <c r="H4" s="8">
        <f>IFERROR(VLOOKUP($A4,#REF!,8,FALSE),)</f>
        <v>0</v>
      </c>
      <c r="I4" s="8">
        <f>IFERROR(VLOOKUP($A4,#REF!,9,FALSE),)</f>
        <v>0</v>
      </c>
      <c r="J4" s="8">
        <f>IFERROR(VLOOKUP($A4,#REF!,10,FALSE),)</f>
        <v>0</v>
      </c>
      <c r="K4" s="8">
        <f>IFERROR(VLOOKUP($A4,#REF!,11,FALSE),)</f>
        <v>0</v>
      </c>
      <c r="L4" s="8">
        <f>IFERROR(VLOOKUP($A4,#REF!,12,FALSE),)</f>
        <v>0</v>
      </c>
      <c r="M4" s="8">
        <f>IFERROR(VLOOKUP($A4,#REF!,13,FALSE),)</f>
        <v>0</v>
      </c>
      <c r="N4" s="8">
        <f>IFERROR(VLOOKUP($A4,#REF!,14,FALSE),)</f>
        <v>0</v>
      </c>
      <c r="O4" s="8">
        <f>IFERROR(VLOOKUP($A4,#REF!,15,FALSE),)</f>
        <v>0</v>
      </c>
      <c r="P4" s="8">
        <f>IFERROR(VLOOKUP($A4,#REF!,16,FALSE),)</f>
        <v>0</v>
      </c>
      <c r="Q4" s="8">
        <f>IFERROR(VLOOKUP($A4,#REF!,17,FALSE),)</f>
        <v>0</v>
      </c>
      <c r="R4" s="8">
        <f>IFERROR(VLOOKUP($A4,#REF!,18,FALSE),)</f>
        <v>0</v>
      </c>
      <c r="S4" s="8">
        <f>IFERROR(VLOOKUP($A4,#REF!,19,FALSE),)</f>
        <v>0</v>
      </c>
      <c r="T4" s="8">
        <f>IFERROR(VLOOKUP($A4,#REF!,20,FALSE),)</f>
        <v>0</v>
      </c>
      <c r="U4" s="8">
        <f>IFERROR(VLOOKUP($A4,#REF!,21,FALSE),)</f>
        <v>0</v>
      </c>
      <c r="V4" s="8">
        <f>IFERROR(VLOOKUP($A4,#REF!,22,FALSE),)</f>
        <v>0</v>
      </c>
      <c r="W4" s="8">
        <f>IFERROR(VLOOKUP($A4,#REF!,23,FALSE),)</f>
        <v>0</v>
      </c>
      <c r="X4" s="8">
        <f>IFERROR(VLOOKUP($A4,#REF!,24,FALSE),)</f>
        <v>0</v>
      </c>
      <c r="Y4" s="8">
        <f>IFERROR(VLOOKUP($A4,#REF!,25,FALSE),)</f>
        <v>0</v>
      </c>
      <c r="Z4" s="8">
        <f>IFERROR(VLOOKUP($A4,#REF!,26,FALSE),)</f>
        <v>0</v>
      </c>
      <c r="AA4" s="8">
        <f>IFERROR(VLOOKUP($A4,#REF!,27,FALSE),)</f>
        <v>0</v>
      </c>
      <c r="AB4" s="8">
        <f>IFERROR(VLOOKUP($A4,#REF!,28,FALSE),)</f>
        <v>0</v>
      </c>
    </row>
    <row r="5" spans="1:28" x14ac:dyDescent="0.2">
      <c r="A5" s="8">
        <f>Data!A999</f>
        <v>0</v>
      </c>
      <c r="B5" s="9">
        <f>IFERROR(VLOOKUP($A5,#REF!,34,FALSE),)</f>
        <v>0</v>
      </c>
      <c r="C5" s="9">
        <f>IFERROR(VLOOKUP($A5,#REF!,2,FALSE),)</f>
        <v>0</v>
      </c>
      <c r="D5" s="9">
        <f>IFERROR(VLOOKUP($A5,#REF!,3,FALSE),)</f>
        <v>0</v>
      </c>
      <c r="E5" s="9">
        <f>IFERROR(VLOOKUP($A5,#REF!,4,FALSE),)</f>
        <v>0</v>
      </c>
      <c r="F5" s="9">
        <f>IFERROR(VLOOKUP($A5,#REF!,6,FALSE),)</f>
        <v>0</v>
      </c>
      <c r="G5" s="9">
        <f>IFERROR(VLOOKUP($A5,#REF!,7,FALSE),)</f>
        <v>0</v>
      </c>
      <c r="H5" s="8">
        <f>IFERROR(VLOOKUP($A5,#REF!,8,FALSE),)</f>
        <v>0</v>
      </c>
      <c r="I5" s="8">
        <f>IFERROR(VLOOKUP($A5,#REF!,9,FALSE),)</f>
        <v>0</v>
      </c>
      <c r="J5" s="8">
        <f>IFERROR(VLOOKUP($A5,#REF!,10,FALSE),)</f>
        <v>0</v>
      </c>
      <c r="K5" s="8">
        <f>IFERROR(VLOOKUP($A5,#REF!,11,FALSE),)</f>
        <v>0</v>
      </c>
      <c r="L5" s="8">
        <f>IFERROR(VLOOKUP($A5,#REF!,12,FALSE),)</f>
        <v>0</v>
      </c>
      <c r="M5" s="8">
        <f>IFERROR(VLOOKUP($A5,#REF!,13,FALSE),)</f>
        <v>0</v>
      </c>
      <c r="N5" s="8">
        <f>IFERROR(VLOOKUP($A5,#REF!,14,FALSE),)</f>
        <v>0</v>
      </c>
      <c r="O5" s="8">
        <f>IFERROR(VLOOKUP($A5,#REF!,15,FALSE),)</f>
        <v>0</v>
      </c>
      <c r="P5" s="8">
        <f>IFERROR(VLOOKUP($A5,#REF!,16,FALSE),)</f>
        <v>0</v>
      </c>
      <c r="Q5" s="8">
        <f>IFERROR(VLOOKUP($A5,#REF!,17,FALSE),)</f>
        <v>0</v>
      </c>
      <c r="R5" s="8">
        <f>IFERROR(VLOOKUP($A5,#REF!,18,FALSE),)</f>
        <v>0</v>
      </c>
      <c r="S5" s="8">
        <f>IFERROR(VLOOKUP($A5,#REF!,19,FALSE),)</f>
        <v>0</v>
      </c>
      <c r="T5" s="8">
        <f>IFERROR(VLOOKUP($A5,#REF!,20,FALSE),)</f>
        <v>0</v>
      </c>
      <c r="U5" s="8">
        <f>IFERROR(VLOOKUP($A5,#REF!,21,FALSE),)</f>
        <v>0</v>
      </c>
      <c r="V5" s="8">
        <f>IFERROR(VLOOKUP($A5,#REF!,22,FALSE),)</f>
        <v>0</v>
      </c>
      <c r="W5" s="8">
        <f>IFERROR(VLOOKUP($A5,#REF!,23,FALSE),)</f>
        <v>0</v>
      </c>
      <c r="X5" s="8">
        <f>IFERROR(VLOOKUP($A5,#REF!,24,FALSE),)</f>
        <v>0</v>
      </c>
      <c r="Y5" s="8">
        <f>IFERROR(VLOOKUP($A5,#REF!,25,FALSE),)</f>
        <v>0</v>
      </c>
      <c r="Z5" s="8">
        <f>IFERROR(VLOOKUP($A5,#REF!,26,FALSE),)</f>
        <v>0</v>
      </c>
      <c r="AA5" s="8">
        <f>IFERROR(VLOOKUP($A5,#REF!,27,FALSE),)</f>
        <v>0</v>
      </c>
      <c r="AB5" s="8">
        <f>IFERROR(VLOOKUP($A5,#REF!,28,FALSE),)</f>
        <v>0</v>
      </c>
    </row>
    <row r="6" spans="1:28" x14ac:dyDescent="0.2">
      <c r="A6" s="8">
        <f>Data!A1000</f>
        <v>0</v>
      </c>
      <c r="B6" s="9">
        <f>IFERROR(VLOOKUP($A6,#REF!,34,FALSE),)</f>
        <v>0</v>
      </c>
      <c r="C6" s="9">
        <f>IFERROR(VLOOKUP($A6,#REF!,2,FALSE),)</f>
        <v>0</v>
      </c>
      <c r="D6" s="9">
        <f>IFERROR(VLOOKUP($A6,#REF!,3,FALSE),)</f>
        <v>0</v>
      </c>
      <c r="E6" s="9">
        <f>IFERROR(VLOOKUP($A6,#REF!,4,FALSE),)</f>
        <v>0</v>
      </c>
      <c r="F6" s="9">
        <f>IFERROR(VLOOKUP($A6,#REF!,6,FALSE),)</f>
        <v>0</v>
      </c>
      <c r="G6" s="9">
        <f>IFERROR(VLOOKUP($A6,#REF!,7,FALSE),)</f>
        <v>0</v>
      </c>
      <c r="H6" s="8">
        <f>IFERROR(VLOOKUP($A6,#REF!,8,FALSE),)</f>
        <v>0</v>
      </c>
      <c r="I6" s="8">
        <f>IFERROR(VLOOKUP($A6,#REF!,9,FALSE),)</f>
        <v>0</v>
      </c>
      <c r="J6" s="8">
        <f>IFERROR(VLOOKUP($A6,#REF!,10,FALSE),)</f>
        <v>0</v>
      </c>
      <c r="K6" s="8">
        <f>IFERROR(VLOOKUP($A6,#REF!,11,FALSE),)</f>
        <v>0</v>
      </c>
      <c r="L6" s="8">
        <f>IFERROR(VLOOKUP($A6,#REF!,12,FALSE),)</f>
        <v>0</v>
      </c>
      <c r="M6" s="8">
        <f>IFERROR(VLOOKUP($A6,#REF!,13,FALSE),)</f>
        <v>0</v>
      </c>
      <c r="N6" s="8">
        <f>IFERROR(VLOOKUP($A6,#REF!,14,FALSE),)</f>
        <v>0</v>
      </c>
      <c r="O6" s="8">
        <f>IFERROR(VLOOKUP($A6,#REF!,15,FALSE),)</f>
        <v>0</v>
      </c>
      <c r="P6" s="8">
        <f>IFERROR(VLOOKUP($A6,#REF!,16,FALSE),)</f>
        <v>0</v>
      </c>
      <c r="Q6" s="8">
        <f>IFERROR(VLOOKUP($A6,#REF!,17,FALSE),)</f>
        <v>0</v>
      </c>
      <c r="R6" s="8">
        <f>IFERROR(VLOOKUP($A6,#REF!,18,FALSE),)</f>
        <v>0</v>
      </c>
      <c r="S6" s="8">
        <f>IFERROR(VLOOKUP($A6,#REF!,19,FALSE),)</f>
        <v>0</v>
      </c>
      <c r="T6" s="8">
        <f>IFERROR(VLOOKUP($A6,#REF!,20,FALSE),)</f>
        <v>0</v>
      </c>
      <c r="U6" s="8">
        <f>IFERROR(VLOOKUP($A6,#REF!,21,FALSE),)</f>
        <v>0</v>
      </c>
      <c r="V6" s="8">
        <f>IFERROR(VLOOKUP($A6,#REF!,22,FALSE),)</f>
        <v>0</v>
      </c>
      <c r="W6" s="8">
        <f>IFERROR(VLOOKUP($A6,#REF!,23,FALSE),)</f>
        <v>0</v>
      </c>
      <c r="X6" s="8">
        <f>IFERROR(VLOOKUP($A6,#REF!,24,FALSE),)</f>
        <v>0</v>
      </c>
      <c r="Y6" s="8">
        <f>IFERROR(VLOOKUP($A6,#REF!,25,FALSE),)</f>
        <v>0</v>
      </c>
      <c r="Z6" s="8">
        <f>IFERROR(VLOOKUP($A6,#REF!,26,FALSE),)</f>
        <v>0</v>
      </c>
      <c r="AA6" s="8">
        <f>IFERROR(VLOOKUP($A6,#REF!,27,FALSE),)</f>
        <v>0</v>
      </c>
      <c r="AB6" s="8">
        <f>IFERROR(VLOOKUP($A6,#REF!,28,FALSE),)</f>
        <v>0</v>
      </c>
    </row>
    <row r="7" spans="1:28" x14ac:dyDescent="0.2">
      <c r="A7" s="8">
        <f>Data!A1001</f>
        <v>0</v>
      </c>
      <c r="B7" s="9">
        <f>IFERROR(VLOOKUP($A7,#REF!,34,FALSE),)</f>
        <v>0</v>
      </c>
      <c r="C7" s="9">
        <f>IFERROR(VLOOKUP($A7,#REF!,2,FALSE),)</f>
        <v>0</v>
      </c>
      <c r="D7" s="9">
        <f>IFERROR(VLOOKUP($A7,#REF!,3,FALSE),)</f>
        <v>0</v>
      </c>
      <c r="E7" s="9">
        <f>IFERROR(VLOOKUP($A7,#REF!,4,FALSE),)</f>
        <v>0</v>
      </c>
      <c r="F7" s="9">
        <f>IFERROR(VLOOKUP($A7,#REF!,6,FALSE),)</f>
        <v>0</v>
      </c>
      <c r="G7" s="9">
        <f>IFERROR(VLOOKUP($A7,#REF!,7,FALSE),)</f>
        <v>0</v>
      </c>
      <c r="H7" s="8">
        <f>IFERROR(VLOOKUP($A7,#REF!,8,FALSE),)</f>
        <v>0</v>
      </c>
      <c r="I7" s="8">
        <f>IFERROR(VLOOKUP($A7,#REF!,9,FALSE),)</f>
        <v>0</v>
      </c>
      <c r="J7" s="8">
        <f>IFERROR(VLOOKUP($A7,#REF!,10,FALSE),)</f>
        <v>0</v>
      </c>
      <c r="K7" s="8">
        <f>IFERROR(VLOOKUP($A7,#REF!,11,FALSE),)</f>
        <v>0</v>
      </c>
      <c r="L7" s="8">
        <f>IFERROR(VLOOKUP($A7,#REF!,12,FALSE),)</f>
        <v>0</v>
      </c>
      <c r="M7" s="8">
        <f>IFERROR(VLOOKUP($A7,#REF!,13,FALSE),)</f>
        <v>0</v>
      </c>
      <c r="N7" s="8">
        <f>IFERROR(VLOOKUP($A7,#REF!,14,FALSE),)</f>
        <v>0</v>
      </c>
      <c r="O7" s="8">
        <f>IFERROR(VLOOKUP($A7,#REF!,15,FALSE),)</f>
        <v>0</v>
      </c>
      <c r="P7" s="8">
        <f>IFERROR(VLOOKUP($A7,#REF!,16,FALSE),)</f>
        <v>0</v>
      </c>
      <c r="Q7" s="8">
        <f>IFERROR(VLOOKUP($A7,#REF!,17,FALSE),)</f>
        <v>0</v>
      </c>
      <c r="R7" s="8">
        <f>IFERROR(VLOOKUP($A7,#REF!,18,FALSE),)</f>
        <v>0</v>
      </c>
      <c r="S7" s="8">
        <f>IFERROR(VLOOKUP($A7,#REF!,19,FALSE),)</f>
        <v>0</v>
      </c>
      <c r="T7" s="8">
        <f>IFERROR(VLOOKUP($A7,#REF!,20,FALSE),)</f>
        <v>0</v>
      </c>
      <c r="U7" s="8">
        <f>IFERROR(VLOOKUP($A7,#REF!,21,FALSE),)</f>
        <v>0</v>
      </c>
      <c r="V7" s="8">
        <f>IFERROR(VLOOKUP($A7,#REF!,22,FALSE),)</f>
        <v>0</v>
      </c>
      <c r="W7" s="8">
        <f>IFERROR(VLOOKUP($A7,#REF!,23,FALSE),)</f>
        <v>0</v>
      </c>
      <c r="X7" s="8">
        <f>IFERROR(VLOOKUP($A7,#REF!,24,FALSE),)</f>
        <v>0</v>
      </c>
      <c r="Y7" s="8">
        <f>IFERROR(VLOOKUP($A7,#REF!,25,FALSE),)</f>
        <v>0</v>
      </c>
      <c r="Z7" s="8">
        <f>IFERROR(VLOOKUP($A7,#REF!,26,FALSE),)</f>
        <v>0</v>
      </c>
      <c r="AA7" s="8">
        <f>IFERROR(VLOOKUP($A7,#REF!,27,FALSE),)</f>
        <v>0</v>
      </c>
      <c r="AB7" s="8">
        <f>IFERROR(VLOOKUP($A7,#REF!,28,FALSE),)</f>
        <v>0</v>
      </c>
    </row>
    <row r="8" spans="1:28" x14ac:dyDescent="0.2">
      <c r="A8" s="8">
        <f>Data!A1002</f>
        <v>0</v>
      </c>
      <c r="B8" s="9">
        <f>IFERROR(VLOOKUP($A8,#REF!,34,FALSE),)</f>
        <v>0</v>
      </c>
      <c r="C8" s="9">
        <f>IFERROR(VLOOKUP($A8,#REF!,2,FALSE),)</f>
        <v>0</v>
      </c>
      <c r="D8" s="9">
        <f>IFERROR(VLOOKUP($A8,#REF!,3,FALSE),)</f>
        <v>0</v>
      </c>
      <c r="E8" s="9">
        <f>IFERROR(VLOOKUP($A8,#REF!,4,FALSE),)</f>
        <v>0</v>
      </c>
      <c r="F8" s="9">
        <f>IFERROR(VLOOKUP($A8,#REF!,6,FALSE),)</f>
        <v>0</v>
      </c>
      <c r="G8" s="9">
        <f>IFERROR(VLOOKUP($A8,#REF!,7,FALSE),)</f>
        <v>0</v>
      </c>
      <c r="H8" s="8">
        <f>IFERROR(VLOOKUP($A8,#REF!,8,FALSE),)</f>
        <v>0</v>
      </c>
      <c r="I8" s="8">
        <f>IFERROR(VLOOKUP($A8,#REF!,9,FALSE),)</f>
        <v>0</v>
      </c>
      <c r="J8" s="8">
        <f>IFERROR(VLOOKUP($A8,#REF!,10,FALSE),)</f>
        <v>0</v>
      </c>
      <c r="K8" s="8">
        <f>IFERROR(VLOOKUP($A8,#REF!,11,FALSE),)</f>
        <v>0</v>
      </c>
      <c r="L8" s="8">
        <f>IFERROR(VLOOKUP($A8,#REF!,12,FALSE),)</f>
        <v>0</v>
      </c>
      <c r="M8" s="8">
        <f>IFERROR(VLOOKUP($A8,#REF!,13,FALSE),)</f>
        <v>0</v>
      </c>
      <c r="N8" s="8">
        <f>IFERROR(VLOOKUP($A8,#REF!,14,FALSE),)</f>
        <v>0</v>
      </c>
      <c r="O8" s="8">
        <f>IFERROR(VLOOKUP($A8,#REF!,15,FALSE),)</f>
        <v>0</v>
      </c>
      <c r="P8" s="8">
        <f>IFERROR(VLOOKUP($A8,#REF!,16,FALSE),)</f>
        <v>0</v>
      </c>
      <c r="Q8" s="8">
        <f>IFERROR(VLOOKUP($A8,#REF!,17,FALSE),)</f>
        <v>0</v>
      </c>
      <c r="R8" s="8">
        <f>IFERROR(VLOOKUP($A8,#REF!,18,FALSE),)</f>
        <v>0</v>
      </c>
      <c r="S8" s="8">
        <f>IFERROR(VLOOKUP($A8,#REF!,19,FALSE),)</f>
        <v>0</v>
      </c>
      <c r="T8" s="8">
        <f>IFERROR(VLOOKUP($A8,#REF!,20,FALSE),)</f>
        <v>0</v>
      </c>
      <c r="U8" s="8">
        <f>IFERROR(VLOOKUP($A8,#REF!,21,FALSE),)</f>
        <v>0</v>
      </c>
      <c r="V8" s="8">
        <f>IFERROR(VLOOKUP($A8,#REF!,22,FALSE),)</f>
        <v>0</v>
      </c>
      <c r="W8" s="8">
        <f>IFERROR(VLOOKUP($A8,#REF!,23,FALSE),)</f>
        <v>0</v>
      </c>
      <c r="X8" s="8">
        <f>IFERROR(VLOOKUP($A8,#REF!,24,FALSE),)</f>
        <v>0</v>
      </c>
      <c r="Y8" s="8">
        <f>IFERROR(VLOOKUP($A8,#REF!,25,FALSE),)</f>
        <v>0</v>
      </c>
      <c r="Z8" s="8">
        <f>IFERROR(VLOOKUP($A8,#REF!,26,FALSE),)</f>
        <v>0</v>
      </c>
      <c r="AA8" s="8">
        <f>IFERROR(VLOOKUP($A8,#REF!,27,FALSE),)</f>
        <v>0</v>
      </c>
      <c r="AB8" s="8">
        <f>IFERROR(VLOOKUP($A8,#REF!,28,FALSE),)</f>
        <v>0</v>
      </c>
    </row>
    <row r="9" spans="1:28" x14ac:dyDescent="0.2">
      <c r="A9" s="8">
        <f>Data!A1003</f>
        <v>0</v>
      </c>
      <c r="B9" s="9">
        <f>IFERROR(VLOOKUP($A9,#REF!,34,FALSE),)</f>
        <v>0</v>
      </c>
      <c r="C9" s="9">
        <f>IFERROR(VLOOKUP($A9,#REF!,2,FALSE),)</f>
        <v>0</v>
      </c>
      <c r="D9" s="9">
        <f>IFERROR(VLOOKUP($A9,#REF!,3,FALSE),)</f>
        <v>0</v>
      </c>
      <c r="E9" s="9">
        <f>IFERROR(VLOOKUP($A9,#REF!,4,FALSE),)</f>
        <v>0</v>
      </c>
      <c r="F9" s="9">
        <f>IFERROR(VLOOKUP($A9,#REF!,6,FALSE),)</f>
        <v>0</v>
      </c>
      <c r="G9" s="9">
        <f>IFERROR(VLOOKUP($A9,#REF!,7,FALSE),)</f>
        <v>0</v>
      </c>
      <c r="H9" s="8">
        <f>IFERROR(VLOOKUP($A9,#REF!,8,FALSE),)</f>
        <v>0</v>
      </c>
      <c r="I9" s="8">
        <f>IFERROR(VLOOKUP($A9,#REF!,9,FALSE),)</f>
        <v>0</v>
      </c>
      <c r="J9" s="8">
        <f>IFERROR(VLOOKUP($A9,#REF!,10,FALSE),)</f>
        <v>0</v>
      </c>
      <c r="K9" s="8">
        <f>IFERROR(VLOOKUP($A9,#REF!,11,FALSE),)</f>
        <v>0</v>
      </c>
      <c r="L9" s="8">
        <f>IFERROR(VLOOKUP($A9,#REF!,12,FALSE),)</f>
        <v>0</v>
      </c>
      <c r="M9" s="8">
        <f>IFERROR(VLOOKUP($A9,#REF!,13,FALSE),)</f>
        <v>0</v>
      </c>
      <c r="N9" s="8">
        <f>IFERROR(VLOOKUP($A9,#REF!,14,FALSE),)</f>
        <v>0</v>
      </c>
      <c r="O9" s="8">
        <f>IFERROR(VLOOKUP($A9,#REF!,15,FALSE),)</f>
        <v>0</v>
      </c>
      <c r="P9" s="8">
        <f>IFERROR(VLOOKUP($A9,#REF!,16,FALSE),)</f>
        <v>0</v>
      </c>
      <c r="Q9" s="8">
        <f>IFERROR(VLOOKUP($A9,#REF!,17,FALSE),)</f>
        <v>0</v>
      </c>
      <c r="R9" s="8">
        <f>IFERROR(VLOOKUP($A9,#REF!,18,FALSE),)</f>
        <v>0</v>
      </c>
      <c r="S9" s="8">
        <f>IFERROR(VLOOKUP($A9,#REF!,19,FALSE),)</f>
        <v>0</v>
      </c>
      <c r="T9" s="8">
        <f>IFERROR(VLOOKUP($A9,#REF!,20,FALSE),)</f>
        <v>0</v>
      </c>
      <c r="U9" s="8">
        <f>IFERROR(VLOOKUP($A9,#REF!,21,FALSE),)</f>
        <v>0</v>
      </c>
      <c r="V9" s="8">
        <f>IFERROR(VLOOKUP($A9,#REF!,22,FALSE),)</f>
        <v>0</v>
      </c>
      <c r="W9" s="8">
        <f>IFERROR(VLOOKUP($A9,#REF!,23,FALSE),)</f>
        <v>0</v>
      </c>
      <c r="X9" s="8">
        <f>IFERROR(VLOOKUP($A9,#REF!,24,FALSE),)</f>
        <v>0</v>
      </c>
      <c r="Y9" s="8">
        <f>IFERROR(VLOOKUP($A9,#REF!,25,FALSE),)</f>
        <v>0</v>
      </c>
      <c r="Z9" s="8">
        <f>IFERROR(VLOOKUP($A9,#REF!,26,FALSE),)</f>
        <v>0</v>
      </c>
      <c r="AA9" s="8">
        <f>IFERROR(VLOOKUP($A9,#REF!,27,FALSE),)</f>
        <v>0</v>
      </c>
      <c r="AB9" s="8">
        <f>IFERROR(VLOOKUP($A9,#REF!,28,FALSE),)</f>
        <v>0</v>
      </c>
    </row>
    <row r="10" spans="1:28" x14ac:dyDescent="0.2">
      <c r="A10" s="8">
        <f>Data!A1004</f>
        <v>0</v>
      </c>
      <c r="B10" s="9">
        <f>IFERROR(VLOOKUP($A10,#REF!,34,FALSE),)</f>
        <v>0</v>
      </c>
      <c r="C10" s="9">
        <f>IFERROR(VLOOKUP($A10,#REF!,2,FALSE),)</f>
        <v>0</v>
      </c>
      <c r="D10" s="9">
        <f>IFERROR(VLOOKUP($A10,#REF!,3,FALSE),)</f>
        <v>0</v>
      </c>
      <c r="E10" s="9">
        <f>IFERROR(VLOOKUP($A10,#REF!,4,FALSE),)</f>
        <v>0</v>
      </c>
      <c r="F10" s="9">
        <f>IFERROR(VLOOKUP($A10,#REF!,6,FALSE),)</f>
        <v>0</v>
      </c>
      <c r="G10" s="9">
        <f>IFERROR(VLOOKUP($A10,#REF!,7,FALSE),)</f>
        <v>0</v>
      </c>
      <c r="H10" s="8">
        <f>IFERROR(VLOOKUP($A10,#REF!,8,FALSE),)</f>
        <v>0</v>
      </c>
      <c r="I10" s="8">
        <f>IFERROR(VLOOKUP($A10,#REF!,9,FALSE),)</f>
        <v>0</v>
      </c>
      <c r="J10" s="8">
        <f>IFERROR(VLOOKUP($A10,#REF!,10,FALSE),)</f>
        <v>0</v>
      </c>
      <c r="K10" s="8">
        <f>IFERROR(VLOOKUP($A10,#REF!,11,FALSE),)</f>
        <v>0</v>
      </c>
      <c r="L10" s="8">
        <f>IFERROR(VLOOKUP($A10,#REF!,12,FALSE),)</f>
        <v>0</v>
      </c>
      <c r="M10" s="8">
        <f>IFERROR(VLOOKUP($A10,#REF!,13,FALSE),)</f>
        <v>0</v>
      </c>
      <c r="N10" s="8">
        <f>IFERROR(VLOOKUP($A10,#REF!,14,FALSE),)</f>
        <v>0</v>
      </c>
      <c r="O10" s="8">
        <f>IFERROR(VLOOKUP($A10,#REF!,15,FALSE),)</f>
        <v>0</v>
      </c>
      <c r="P10" s="8">
        <f>IFERROR(VLOOKUP($A10,#REF!,16,FALSE),)</f>
        <v>0</v>
      </c>
      <c r="Q10" s="8">
        <f>IFERROR(VLOOKUP($A10,#REF!,17,FALSE),)</f>
        <v>0</v>
      </c>
      <c r="R10" s="8">
        <f>IFERROR(VLOOKUP($A10,#REF!,18,FALSE),)</f>
        <v>0</v>
      </c>
      <c r="S10" s="8">
        <f>IFERROR(VLOOKUP($A10,#REF!,19,FALSE),)</f>
        <v>0</v>
      </c>
      <c r="T10" s="8">
        <f>IFERROR(VLOOKUP($A10,#REF!,20,FALSE),)</f>
        <v>0</v>
      </c>
      <c r="U10" s="8">
        <f>IFERROR(VLOOKUP($A10,#REF!,21,FALSE),)</f>
        <v>0</v>
      </c>
      <c r="V10" s="8">
        <f>IFERROR(VLOOKUP($A10,#REF!,22,FALSE),)</f>
        <v>0</v>
      </c>
      <c r="W10" s="8">
        <f>IFERROR(VLOOKUP($A10,#REF!,23,FALSE),)</f>
        <v>0</v>
      </c>
      <c r="X10" s="8">
        <f>IFERROR(VLOOKUP($A10,#REF!,24,FALSE),)</f>
        <v>0</v>
      </c>
      <c r="Y10" s="8">
        <f>IFERROR(VLOOKUP($A10,#REF!,25,FALSE),)</f>
        <v>0</v>
      </c>
      <c r="Z10" s="8">
        <f>IFERROR(VLOOKUP($A10,#REF!,26,FALSE),)</f>
        <v>0</v>
      </c>
      <c r="AA10" s="8">
        <f>IFERROR(VLOOKUP($A10,#REF!,27,FALSE),)</f>
        <v>0</v>
      </c>
      <c r="AB10" s="8">
        <f>IFERROR(VLOOKUP($A10,#REF!,28,FALSE),)</f>
        <v>0</v>
      </c>
    </row>
    <row r="11" spans="1:28" x14ac:dyDescent="0.2">
      <c r="A11" s="8">
        <f>Data!A1005</f>
        <v>0</v>
      </c>
      <c r="B11" s="9">
        <f>IFERROR(VLOOKUP($A11,#REF!,34,FALSE),)</f>
        <v>0</v>
      </c>
      <c r="C11" s="9">
        <f>IFERROR(VLOOKUP($A11,#REF!,2,FALSE),)</f>
        <v>0</v>
      </c>
      <c r="D11" s="9">
        <f>IFERROR(VLOOKUP($A11,#REF!,3,FALSE),)</f>
        <v>0</v>
      </c>
      <c r="E11" s="9">
        <f>IFERROR(VLOOKUP($A11,#REF!,4,FALSE),)</f>
        <v>0</v>
      </c>
      <c r="F11" s="9">
        <f>IFERROR(VLOOKUP($A11,#REF!,6,FALSE),)</f>
        <v>0</v>
      </c>
      <c r="G11" s="9">
        <f>IFERROR(VLOOKUP($A11,#REF!,7,FALSE),)</f>
        <v>0</v>
      </c>
      <c r="H11" s="8">
        <f>IFERROR(VLOOKUP($A11,#REF!,8,FALSE),)</f>
        <v>0</v>
      </c>
      <c r="I11" s="8">
        <f>IFERROR(VLOOKUP($A11,#REF!,9,FALSE),)</f>
        <v>0</v>
      </c>
      <c r="J11" s="8">
        <f>IFERROR(VLOOKUP($A11,#REF!,10,FALSE),)</f>
        <v>0</v>
      </c>
      <c r="K11" s="8">
        <f>IFERROR(VLOOKUP($A11,#REF!,11,FALSE),)</f>
        <v>0</v>
      </c>
      <c r="L11" s="8">
        <f>IFERROR(VLOOKUP($A11,#REF!,12,FALSE),)</f>
        <v>0</v>
      </c>
      <c r="M11" s="8">
        <f>IFERROR(VLOOKUP($A11,#REF!,13,FALSE),)</f>
        <v>0</v>
      </c>
      <c r="N11" s="8">
        <f>IFERROR(VLOOKUP($A11,#REF!,14,FALSE),)</f>
        <v>0</v>
      </c>
      <c r="O11" s="8">
        <f>IFERROR(VLOOKUP($A11,#REF!,15,FALSE),)</f>
        <v>0</v>
      </c>
      <c r="P11" s="8">
        <f>IFERROR(VLOOKUP($A11,#REF!,16,FALSE),)</f>
        <v>0</v>
      </c>
      <c r="Q11" s="8">
        <f>IFERROR(VLOOKUP($A11,#REF!,17,FALSE),)</f>
        <v>0</v>
      </c>
      <c r="R11" s="8">
        <f>IFERROR(VLOOKUP($A11,#REF!,18,FALSE),)</f>
        <v>0</v>
      </c>
      <c r="S11" s="8">
        <f>IFERROR(VLOOKUP($A11,#REF!,19,FALSE),)</f>
        <v>0</v>
      </c>
      <c r="T11" s="8">
        <f>IFERROR(VLOOKUP($A11,#REF!,20,FALSE),)</f>
        <v>0</v>
      </c>
      <c r="U11" s="8">
        <f>IFERROR(VLOOKUP($A11,#REF!,21,FALSE),)</f>
        <v>0</v>
      </c>
      <c r="V11" s="8">
        <f>IFERROR(VLOOKUP($A11,#REF!,22,FALSE),)</f>
        <v>0</v>
      </c>
      <c r="W11" s="8">
        <f>IFERROR(VLOOKUP($A11,#REF!,23,FALSE),)</f>
        <v>0</v>
      </c>
      <c r="X11" s="8">
        <f>IFERROR(VLOOKUP($A11,#REF!,24,FALSE),)</f>
        <v>0</v>
      </c>
      <c r="Y11" s="8">
        <f>IFERROR(VLOOKUP($A11,#REF!,25,FALSE),)</f>
        <v>0</v>
      </c>
      <c r="Z11" s="8">
        <f>IFERROR(VLOOKUP($A11,#REF!,26,FALSE),)</f>
        <v>0</v>
      </c>
      <c r="AA11" s="8">
        <f>IFERROR(VLOOKUP($A11,#REF!,27,FALSE),)</f>
        <v>0</v>
      </c>
      <c r="AB11" s="8">
        <f>IFERROR(VLOOKUP($A11,#REF!,28,FALSE),)</f>
        <v>0</v>
      </c>
    </row>
    <row r="12" spans="1:28" x14ac:dyDescent="0.2">
      <c r="A12" s="8">
        <f>Data!A1006</f>
        <v>0</v>
      </c>
      <c r="B12" s="9">
        <f>IFERROR(VLOOKUP($A12,#REF!,34,FALSE),)</f>
        <v>0</v>
      </c>
      <c r="C12" s="9">
        <f>IFERROR(VLOOKUP($A12,#REF!,2,FALSE),)</f>
        <v>0</v>
      </c>
      <c r="D12" s="9">
        <f>IFERROR(VLOOKUP($A12,#REF!,3,FALSE),)</f>
        <v>0</v>
      </c>
      <c r="E12" s="9">
        <f>IFERROR(VLOOKUP($A12,#REF!,4,FALSE),)</f>
        <v>0</v>
      </c>
      <c r="F12" s="9">
        <f>IFERROR(VLOOKUP($A12,#REF!,6,FALSE),)</f>
        <v>0</v>
      </c>
      <c r="G12" s="9">
        <f>IFERROR(VLOOKUP($A12,#REF!,7,FALSE),)</f>
        <v>0</v>
      </c>
      <c r="H12" s="8">
        <f>IFERROR(VLOOKUP($A12,#REF!,8,FALSE),)</f>
        <v>0</v>
      </c>
      <c r="I12" s="8">
        <f>IFERROR(VLOOKUP($A12,#REF!,9,FALSE),)</f>
        <v>0</v>
      </c>
      <c r="J12" s="8">
        <f>IFERROR(VLOOKUP($A12,#REF!,10,FALSE),)</f>
        <v>0</v>
      </c>
      <c r="K12" s="8">
        <f>IFERROR(VLOOKUP($A12,#REF!,11,FALSE),)</f>
        <v>0</v>
      </c>
      <c r="L12" s="8">
        <f>IFERROR(VLOOKUP($A12,#REF!,12,FALSE),)</f>
        <v>0</v>
      </c>
      <c r="M12" s="8">
        <f>IFERROR(VLOOKUP($A12,#REF!,13,FALSE),)</f>
        <v>0</v>
      </c>
      <c r="N12" s="8">
        <f>IFERROR(VLOOKUP($A12,#REF!,14,FALSE),)</f>
        <v>0</v>
      </c>
      <c r="O12" s="8">
        <f>IFERROR(VLOOKUP($A12,#REF!,15,FALSE),)</f>
        <v>0</v>
      </c>
      <c r="P12" s="8">
        <f>IFERROR(VLOOKUP($A12,#REF!,16,FALSE),)</f>
        <v>0</v>
      </c>
      <c r="Q12" s="8">
        <f>IFERROR(VLOOKUP($A12,#REF!,17,FALSE),)</f>
        <v>0</v>
      </c>
      <c r="R12" s="8">
        <f>IFERROR(VLOOKUP($A12,#REF!,18,FALSE),)</f>
        <v>0</v>
      </c>
      <c r="S12" s="8">
        <f>IFERROR(VLOOKUP($A12,#REF!,19,FALSE),)</f>
        <v>0</v>
      </c>
      <c r="T12" s="8">
        <f>IFERROR(VLOOKUP($A12,#REF!,20,FALSE),)</f>
        <v>0</v>
      </c>
      <c r="U12" s="8">
        <f>IFERROR(VLOOKUP($A12,#REF!,21,FALSE),)</f>
        <v>0</v>
      </c>
      <c r="V12" s="8">
        <f>IFERROR(VLOOKUP($A12,#REF!,22,FALSE),)</f>
        <v>0</v>
      </c>
      <c r="W12" s="8">
        <f>IFERROR(VLOOKUP($A12,#REF!,23,FALSE),)</f>
        <v>0</v>
      </c>
      <c r="X12" s="8">
        <f>IFERROR(VLOOKUP($A12,#REF!,24,FALSE),)</f>
        <v>0</v>
      </c>
      <c r="Y12" s="8">
        <f>IFERROR(VLOOKUP($A12,#REF!,25,FALSE),)</f>
        <v>0</v>
      </c>
      <c r="Z12" s="8">
        <f>IFERROR(VLOOKUP($A12,#REF!,26,FALSE),)</f>
        <v>0</v>
      </c>
      <c r="AA12" s="8">
        <f>IFERROR(VLOOKUP($A12,#REF!,27,FALSE),)</f>
        <v>0</v>
      </c>
      <c r="AB12" s="8">
        <f>IFERROR(VLOOKUP($A12,#REF!,28,FALSE),)</f>
        <v>0</v>
      </c>
    </row>
    <row r="13" spans="1:28" x14ac:dyDescent="0.2">
      <c r="A13" s="8">
        <f>Data!A1009</f>
        <v>0</v>
      </c>
      <c r="B13" s="9">
        <f>IFERROR(VLOOKUP($A13,#REF!,34,FALSE),)</f>
        <v>0</v>
      </c>
      <c r="C13" s="9">
        <f>IFERROR(VLOOKUP($A13,#REF!,2,FALSE),)</f>
        <v>0</v>
      </c>
      <c r="D13" s="9">
        <f>IFERROR(VLOOKUP($A13,#REF!,3,FALSE),)</f>
        <v>0</v>
      </c>
      <c r="E13" s="9">
        <f>IFERROR(VLOOKUP($A13,#REF!,4,FALSE),)</f>
        <v>0</v>
      </c>
      <c r="F13" s="9">
        <f>IFERROR(VLOOKUP($A13,#REF!,6,FALSE),)</f>
        <v>0</v>
      </c>
      <c r="G13" s="9">
        <f>IFERROR(VLOOKUP($A13,#REF!,7,FALSE),)</f>
        <v>0</v>
      </c>
      <c r="H13" s="8">
        <f>IFERROR(VLOOKUP($A13,#REF!,8,FALSE),)</f>
        <v>0</v>
      </c>
      <c r="I13" s="8">
        <f>IFERROR(VLOOKUP($A13,#REF!,9,FALSE),)</f>
        <v>0</v>
      </c>
      <c r="J13" s="8">
        <f>IFERROR(VLOOKUP($A13,#REF!,10,FALSE),)</f>
        <v>0</v>
      </c>
      <c r="K13" s="8">
        <f>IFERROR(VLOOKUP($A13,#REF!,11,FALSE),)</f>
        <v>0</v>
      </c>
      <c r="L13" s="8">
        <f>IFERROR(VLOOKUP($A13,#REF!,12,FALSE),)</f>
        <v>0</v>
      </c>
      <c r="M13" s="8">
        <f>IFERROR(VLOOKUP($A13,#REF!,13,FALSE),)</f>
        <v>0</v>
      </c>
      <c r="N13" s="8">
        <f>IFERROR(VLOOKUP($A13,#REF!,14,FALSE),)</f>
        <v>0</v>
      </c>
      <c r="O13" s="8">
        <f>IFERROR(VLOOKUP($A13,#REF!,15,FALSE),)</f>
        <v>0</v>
      </c>
      <c r="P13" s="8">
        <f>IFERROR(VLOOKUP($A13,#REF!,16,FALSE),)</f>
        <v>0</v>
      </c>
      <c r="Q13" s="8">
        <f>IFERROR(VLOOKUP($A13,#REF!,17,FALSE),)</f>
        <v>0</v>
      </c>
      <c r="R13" s="8">
        <f>IFERROR(VLOOKUP($A13,#REF!,18,FALSE),)</f>
        <v>0</v>
      </c>
      <c r="S13" s="8">
        <f>IFERROR(VLOOKUP($A13,#REF!,19,FALSE),)</f>
        <v>0</v>
      </c>
      <c r="T13" s="8">
        <f>IFERROR(VLOOKUP($A13,#REF!,20,FALSE),)</f>
        <v>0</v>
      </c>
      <c r="U13" s="8">
        <f>IFERROR(VLOOKUP($A13,#REF!,21,FALSE),)</f>
        <v>0</v>
      </c>
      <c r="V13" s="8">
        <f>IFERROR(VLOOKUP($A13,#REF!,22,FALSE),)</f>
        <v>0</v>
      </c>
      <c r="W13" s="8">
        <f>IFERROR(VLOOKUP($A13,#REF!,23,FALSE),)</f>
        <v>0</v>
      </c>
      <c r="X13" s="8">
        <f>IFERROR(VLOOKUP($A13,#REF!,24,FALSE),)</f>
        <v>0</v>
      </c>
      <c r="Y13" s="8">
        <f>IFERROR(VLOOKUP($A13,#REF!,25,FALSE),)</f>
        <v>0</v>
      </c>
      <c r="Z13" s="8">
        <f>IFERROR(VLOOKUP($A13,#REF!,26,FALSE),)</f>
        <v>0</v>
      </c>
      <c r="AA13" s="8">
        <f>IFERROR(VLOOKUP($A13,#REF!,27,FALSE),)</f>
        <v>0</v>
      </c>
      <c r="AB13" s="8">
        <f>IFERROR(VLOOKUP($A13,#REF!,28,FALSE),)</f>
        <v>0</v>
      </c>
    </row>
    <row r="14" spans="1:28" x14ac:dyDescent="0.2">
      <c r="A14" s="10"/>
    </row>
    <row r="17" spans="21:21" x14ac:dyDescent="0.2">
      <c r="U17" s="1"/>
    </row>
    <row r="18" spans="21:21" x14ac:dyDescent="0.2">
      <c r="U18" s="23"/>
    </row>
    <row r="19" spans="21:21" x14ac:dyDescent="0.2">
      <c r="U19" s="23"/>
    </row>
  </sheetData>
  <pageMargins left="0.7" right="0.7" top="0.75" bottom="0.75" header="0.3" footer="0.3"/>
  <pageSetup scale="87" orientation="landscape" r:id="rId1"/>
  <drawing r:id="rId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4FAB8-6FF4-4C4B-A337-FBCF37650664}">
  <sheetPr>
    <tabColor rgb="FFFF0000"/>
    <pageSetUpPr fitToPage="1"/>
  </sheetPr>
  <dimension ref="A1:AB19"/>
  <sheetViews>
    <sheetView workbookViewId="0">
      <selection activeCell="AK21" sqref="AK21"/>
    </sheetView>
  </sheetViews>
  <sheetFormatPr defaultColWidth="9.14453125" defaultRowHeight="15" x14ac:dyDescent="0.2"/>
  <cols>
    <col min="1" max="5" width="8.47265625" customWidth="1"/>
    <col min="6" max="6" width="11.703125" bestFit="1" customWidth="1"/>
    <col min="7" max="7" width="16.6796875" bestFit="1" customWidth="1"/>
    <col min="8" max="8" width="12.23828125" hidden="1" customWidth="1"/>
    <col min="9" max="10" width="10.22265625" hidden="1" customWidth="1"/>
    <col min="11" max="11" width="10.22265625" customWidth="1"/>
    <col min="12" max="12" width="9.01171875" customWidth="1"/>
    <col min="13" max="13" width="10.22265625" customWidth="1"/>
    <col min="14" max="15" width="10.22265625" hidden="1" customWidth="1"/>
    <col min="16" max="16" width="9.01171875" hidden="1" customWidth="1"/>
    <col min="17" max="17" width="9.68359375" hidden="1" customWidth="1"/>
    <col min="18" max="20" width="10.22265625" hidden="1" customWidth="1"/>
    <col min="21" max="21" width="9.68359375" hidden="1" customWidth="1"/>
    <col min="22" max="24" width="10.22265625" hidden="1" customWidth="1"/>
    <col min="25" max="25" width="9.01171875" hidden="1" customWidth="1"/>
    <col min="26" max="28" width="10.22265625" hidden="1" customWidth="1"/>
  </cols>
  <sheetData>
    <row r="1" spans="1:28" ht="19.5" thickBot="1" x14ac:dyDescent="0.3">
      <c r="A1" s="7" t="str">
        <f>E4</f>
        <v>Hall</v>
      </c>
      <c r="B1" s="6"/>
    </row>
    <row r="2" spans="1:28" x14ac:dyDescent="0.2">
      <c r="A2" s="5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19">
        <f>Dates!F2</f>
        <v>45453</v>
      </c>
      <c r="I2" s="19">
        <f>Dates!G2</f>
        <v>45460</v>
      </c>
      <c r="J2" s="19">
        <f>Dates!H2</f>
        <v>45467</v>
      </c>
      <c r="K2" s="19">
        <f>Dates!I2</f>
        <v>45474</v>
      </c>
      <c r="L2" s="19">
        <f>Dates!J2</f>
        <v>45481</v>
      </c>
      <c r="M2" s="19">
        <f>Dates!K2</f>
        <v>45488</v>
      </c>
      <c r="N2" s="19">
        <f>Dates!L2</f>
        <v>45495</v>
      </c>
      <c r="O2" s="19">
        <f>Dates!M2</f>
        <v>45502</v>
      </c>
      <c r="P2" s="19">
        <f>Dates!N2</f>
        <v>45509</v>
      </c>
      <c r="Q2" s="19">
        <f>Dates!O2</f>
        <v>45516</v>
      </c>
      <c r="R2" s="19">
        <f>Dates!P2</f>
        <v>45523</v>
      </c>
      <c r="S2" s="19">
        <f>Dates!Q2</f>
        <v>45530</v>
      </c>
      <c r="T2" s="19">
        <f>Dates!R2</f>
        <v>45537</v>
      </c>
      <c r="U2" s="19">
        <f>Dates!S2</f>
        <v>45544</v>
      </c>
      <c r="V2" s="19">
        <f>Dates!T2</f>
        <v>45551</v>
      </c>
      <c r="W2" s="19">
        <f>Dates!U2</f>
        <v>45558</v>
      </c>
      <c r="X2" s="19">
        <f>Dates!V2</f>
        <v>45565</v>
      </c>
      <c r="Y2" s="19">
        <f>Dates!W2</f>
        <v>45572</v>
      </c>
      <c r="Z2" s="19">
        <f>Dates!X2</f>
        <v>45579</v>
      </c>
      <c r="AA2" s="19">
        <f>Dates!Y2</f>
        <v>45586</v>
      </c>
      <c r="AB2" s="19">
        <f>Dates!Z2</f>
        <v>45593</v>
      </c>
    </row>
    <row r="3" spans="1:28" x14ac:dyDescent="0.2">
      <c r="A3" s="13" t="s">
        <v>8</v>
      </c>
      <c r="B3" s="12">
        <f>+SUM(H3:AB3)</f>
        <v>0.35499999999999998</v>
      </c>
      <c r="C3" s="12"/>
      <c r="D3" s="14"/>
      <c r="E3" s="12"/>
      <c r="F3" s="12"/>
      <c r="G3" s="12"/>
      <c r="H3" s="11">
        <f>'Rain Totals'!H8</f>
        <v>0.08</v>
      </c>
      <c r="I3" s="11">
        <f>'Rain Totals'!I8</f>
        <v>0</v>
      </c>
      <c r="J3" s="11">
        <f>'Rain Totals'!J8</f>
        <v>7.0000000000000007E-2</v>
      </c>
      <c r="K3" s="11">
        <f>'Rain Totals'!K8</f>
        <v>0.16999999999999998</v>
      </c>
      <c r="L3" s="11">
        <f>'Rain Totals'!L8</f>
        <v>3.5000000000000003E-2</v>
      </c>
      <c r="M3" s="11">
        <f>'Rain Totals'!M8</f>
        <v>0</v>
      </c>
      <c r="N3" s="11">
        <f>'Rain Totals'!N8</f>
        <v>0</v>
      </c>
      <c r="O3" s="11">
        <f>'Rain Totals'!O8</f>
        <v>0</v>
      </c>
      <c r="P3" s="11">
        <f>'Rain Totals'!P8</f>
        <v>0</v>
      </c>
      <c r="Q3" s="11">
        <f>'Rain Totals'!Q8</f>
        <v>0</v>
      </c>
      <c r="R3" s="11">
        <f>'Rain Totals'!R8</f>
        <v>0</v>
      </c>
      <c r="S3" s="11">
        <f>'Rain Totals'!S8</f>
        <v>0</v>
      </c>
      <c r="T3" s="11">
        <f>'Rain Totals'!T8</f>
        <v>0</v>
      </c>
      <c r="U3" s="11">
        <f>'Rain Totals'!U8</f>
        <v>0</v>
      </c>
      <c r="V3" s="11">
        <f>'Rain Totals'!V8</f>
        <v>0</v>
      </c>
      <c r="W3" s="11">
        <f>'Rain Totals'!W8</f>
        <v>0</v>
      </c>
      <c r="X3" s="11">
        <f>'Rain Totals'!X8</f>
        <v>0</v>
      </c>
      <c r="Y3" s="11">
        <f>'Rain Totals'!Y8</f>
        <v>0</v>
      </c>
      <c r="Z3" s="11">
        <f>'Rain Totals'!Z8</f>
        <v>0</v>
      </c>
      <c r="AA3" s="11">
        <f>'Rain Totals'!AA8</f>
        <v>0</v>
      </c>
      <c r="AB3" s="11">
        <f>'Rain Totals'!AB8</f>
        <v>0</v>
      </c>
    </row>
    <row r="4" spans="1:28" x14ac:dyDescent="0.2">
      <c r="A4" s="8" t="str">
        <f>Data!A1008</f>
        <v>.ET 100</v>
      </c>
      <c r="B4" s="9">
        <f>IFERROR(VLOOKUP($A4,Data!$1:$1048576,34,FALSE),)</f>
        <v>0</v>
      </c>
      <c r="C4" s="9" t="str">
        <f>IFERROR(VLOOKUP($A4,Data!$1:$1048576,2,FALSE),)</f>
        <v>HALL</v>
      </c>
      <c r="D4" s="9">
        <f>IFERROR(VLOOKUP($A4,Data!$1:$1048576,3,FALSE),)</f>
        <v>100</v>
      </c>
      <c r="E4" s="9" t="str">
        <f>IFERROR(VLOOKUP($A4,Data!$1:$1048576,4,FALSE),)</f>
        <v>Hall</v>
      </c>
      <c r="F4" s="9">
        <f>IFERROR(VLOOKUP($A4,Data!$1:$1048576,6,FALSE),)</f>
        <v>0</v>
      </c>
      <c r="G4" s="9">
        <f>IFERROR(VLOOKUP($A4,Data!$1:$1048576,7,FALSE),)</f>
        <v>0</v>
      </c>
      <c r="H4" s="8">
        <f>IFERROR(VLOOKUP($A4,Data!$1:$1048576,13,FALSE),)</f>
        <v>0</v>
      </c>
      <c r="I4" s="8">
        <f>IFERROR(VLOOKUP($A4,Data!$1:$1048576,14,FALSE),)</f>
        <v>0</v>
      </c>
      <c r="J4" s="8">
        <f>IFERROR(VLOOKUP($A4,Data!$1:$1048576,15,FALSE),)</f>
        <v>0</v>
      </c>
      <c r="K4" s="8">
        <f>IFERROR(VLOOKUP($A4,Data!$1:$1048576,16,FALSE),)</f>
        <v>0</v>
      </c>
      <c r="L4" s="8">
        <f>IFERROR(VLOOKUP($A4,Data!$1:$1048576,17,FALSE),)</f>
        <v>0</v>
      </c>
      <c r="M4" s="8">
        <f>IFERROR(VLOOKUP($A4,Data!$1:$1048576,18,FALSE),)</f>
        <v>0</v>
      </c>
      <c r="N4" s="8">
        <f>IFERROR(VLOOKUP($A4,Data!$1:$1048576,19,FALSE),)</f>
        <v>0</v>
      </c>
      <c r="O4" s="8">
        <f>IFERROR(VLOOKUP($A4,Data!$1:$1048576,20,FALSE),)</f>
        <v>0</v>
      </c>
      <c r="P4" s="8">
        <f>IFERROR(VLOOKUP($A4,Data!$1:$1048576,21,FALSE),)</f>
        <v>0</v>
      </c>
      <c r="Q4" s="8">
        <f>IFERROR(VLOOKUP($A4,Data!$1:$1048576,22,FALSE),)</f>
        <v>0</v>
      </c>
      <c r="R4" s="8">
        <f>IFERROR(VLOOKUP($A4,Data!$1:$1048576,23,FALSE),)</f>
        <v>0</v>
      </c>
      <c r="S4" s="8">
        <f>IFERROR(VLOOKUP($A4,Data!$1:$1048576,24,FALSE),)</f>
        <v>0</v>
      </c>
      <c r="T4" s="8">
        <f>IFERROR(VLOOKUP($A4,Data!$1:$1048576,25,FALSE),)</f>
        <v>0</v>
      </c>
      <c r="U4" s="8">
        <f>IFERROR(VLOOKUP($A4,Data!$1:$1048576,26,FALSE),)</f>
        <v>0</v>
      </c>
      <c r="V4" s="8">
        <f>IFERROR(VLOOKUP($A4,Data!$1:$1048576,27,FALSE),)</f>
        <v>0</v>
      </c>
      <c r="W4" s="8">
        <f>IFERROR(VLOOKUP($A4,Data!$1:$1048576,28,FALSE),)</f>
        <v>0</v>
      </c>
      <c r="X4" s="8">
        <f>IFERROR(VLOOKUP($A4,Data!$1:$1048576,29,FALSE),)</f>
        <v>0</v>
      </c>
      <c r="Y4" s="8">
        <f>IFERROR(VLOOKUP($A4,Data!$1:$1048576,30,FALSE),)</f>
        <v>0</v>
      </c>
      <c r="Z4" s="8">
        <f>IFERROR(VLOOKUP($A4,Data!$1:$1048576,31,FALSE),)</f>
        <v>0</v>
      </c>
      <c r="AA4" s="8">
        <f>IFERROR(VLOOKUP($A4,Data!$1:$1048576,32,FALSE),)</f>
        <v>0</v>
      </c>
      <c r="AB4" s="8">
        <f>IFERROR(VLOOKUP($A4,Data!$1:$1048576,33,FALSE),)</f>
        <v>0</v>
      </c>
    </row>
    <row r="5" spans="1:28" x14ac:dyDescent="0.2">
      <c r="A5" s="8">
        <f>Data!A1009</f>
        <v>0</v>
      </c>
      <c r="B5" s="9">
        <f>IFERROR(VLOOKUP($A5,Data!$1:$1048576,34,FALSE),)</f>
        <v>0</v>
      </c>
      <c r="C5" s="9">
        <f>IFERROR(VLOOKUP($A5,Data!$1:$1048576,2,FALSE),)</f>
        <v>0</v>
      </c>
      <c r="D5" s="9">
        <f>IFERROR(VLOOKUP($A5,Data!$1:$1048576,3,FALSE),)</f>
        <v>0</v>
      </c>
      <c r="E5" s="9">
        <f>IFERROR(VLOOKUP($A5,Data!$1:$1048576,4,FALSE),)</f>
        <v>0</v>
      </c>
      <c r="F5" s="9">
        <f>IFERROR(VLOOKUP($A5,Data!$1:$1048576,6,FALSE),)</f>
        <v>0</v>
      </c>
      <c r="G5" s="9">
        <f>IFERROR(VLOOKUP($A5,Data!$1:$1048576,7,FALSE),)</f>
        <v>0</v>
      </c>
      <c r="H5" s="8">
        <f>IFERROR(VLOOKUP($A5,Data!$1:$1048576,13,FALSE),)</f>
        <v>0</v>
      </c>
      <c r="I5" s="8">
        <f>IFERROR(VLOOKUP($A5,Data!$1:$1048576,14,FALSE),)</f>
        <v>0</v>
      </c>
      <c r="J5" s="8">
        <f>IFERROR(VLOOKUP($A5,Data!$1:$1048576,15,FALSE),)</f>
        <v>0</v>
      </c>
      <c r="K5" s="8">
        <f>IFERROR(VLOOKUP($A5,Data!$1:$1048576,16,FALSE),)</f>
        <v>0</v>
      </c>
      <c r="L5" s="8">
        <f>IFERROR(VLOOKUP($A5,Data!$1:$1048576,17,FALSE),)</f>
        <v>0</v>
      </c>
      <c r="M5" s="8">
        <f>IFERROR(VLOOKUP($A5,Data!$1:$1048576,18,FALSE),)</f>
        <v>0</v>
      </c>
      <c r="N5" s="8">
        <f>IFERROR(VLOOKUP($A5,Data!$1:$1048576,19,FALSE),)</f>
        <v>0</v>
      </c>
      <c r="O5" s="8">
        <f>IFERROR(VLOOKUP($A5,Data!$1:$1048576,20,FALSE),)</f>
        <v>0</v>
      </c>
      <c r="P5" s="8">
        <f>IFERROR(VLOOKUP($A5,Data!$1:$1048576,21,FALSE),)</f>
        <v>0</v>
      </c>
      <c r="Q5" s="8">
        <f>IFERROR(VLOOKUP($A5,Data!$1:$1048576,22,FALSE),)</f>
        <v>0</v>
      </c>
      <c r="R5" s="8">
        <f>IFERROR(VLOOKUP($A5,Data!$1:$1048576,23,FALSE),)</f>
        <v>0</v>
      </c>
      <c r="S5" s="8">
        <f>IFERROR(VLOOKUP($A5,Data!$1:$1048576,24,FALSE),)</f>
        <v>0</v>
      </c>
      <c r="T5" s="8">
        <f>IFERROR(VLOOKUP($A5,Data!$1:$1048576,25,FALSE),)</f>
        <v>0</v>
      </c>
      <c r="U5" s="8">
        <f>IFERROR(VLOOKUP($A5,Data!$1:$1048576,26,FALSE),)</f>
        <v>0</v>
      </c>
      <c r="V5" s="8">
        <f>IFERROR(VLOOKUP($A5,Data!$1:$1048576,27,FALSE),)</f>
        <v>0</v>
      </c>
      <c r="W5" s="8">
        <f>IFERROR(VLOOKUP($A5,Data!$1:$1048576,28,FALSE),)</f>
        <v>0</v>
      </c>
      <c r="X5" s="8">
        <f>IFERROR(VLOOKUP($A5,Data!$1:$1048576,29,FALSE),)</f>
        <v>0</v>
      </c>
      <c r="Y5" s="8">
        <f>IFERROR(VLOOKUP($A5,Data!$1:$1048576,30,FALSE),)</f>
        <v>0</v>
      </c>
      <c r="Z5" s="8">
        <f>IFERROR(VLOOKUP($A5,Data!$1:$1048576,31,FALSE),)</f>
        <v>0</v>
      </c>
      <c r="AA5" s="8">
        <f>IFERROR(VLOOKUP($A5,Data!$1:$1048576,32,FALSE),)</f>
        <v>0</v>
      </c>
      <c r="AB5" s="8">
        <f>IFERROR(VLOOKUP($A5,Data!$1:$1048576,33,FALSE),)</f>
        <v>0</v>
      </c>
    </row>
    <row r="6" spans="1:28" x14ac:dyDescent="0.2">
      <c r="A6" s="8">
        <f>Data!A1010</f>
        <v>0</v>
      </c>
      <c r="B6" s="9">
        <f>IFERROR(VLOOKUP($A6,Data!$1:$1048576,34,FALSE),)</f>
        <v>0</v>
      </c>
      <c r="C6" s="9">
        <f>IFERROR(VLOOKUP($A6,Data!$1:$1048576,2,FALSE),)</f>
        <v>0</v>
      </c>
      <c r="D6" s="9">
        <f>IFERROR(VLOOKUP($A6,Data!$1:$1048576,3,FALSE),)</f>
        <v>0</v>
      </c>
      <c r="E6" s="9">
        <f>IFERROR(VLOOKUP($A6,Data!$1:$1048576,4,FALSE),)</f>
        <v>0</v>
      </c>
      <c r="F6" s="9">
        <f>IFERROR(VLOOKUP($A6,Data!$1:$1048576,6,FALSE),)</f>
        <v>0</v>
      </c>
      <c r="G6" s="9">
        <f>IFERROR(VLOOKUP($A6,Data!$1:$1048576,7,FALSE),)</f>
        <v>0</v>
      </c>
      <c r="H6" s="8">
        <f>IFERROR(VLOOKUP($A6,Data!$1:$1048576,13,FALSE),)</f>
        <v>0</v>
      </c>
      <c r="I6" s="8">
        <f>IFERROR(VLOOKUP($A6,Data!$1:$1048576,14,FALSE),)</f>
        <v>0</v>
      </c>
      <c r="J6" s="8">
        <f>IFERROR(VLOOKUP($A6,Data!$1:$1048576,15,FALSE),)</f>
        <v>0</v>
      </c>
      <c r="K6" s="8">
        <f>IFERROR(VLOOKUP($A6,Data!$1:$1048576,16,FALSE),)</f>
        <v>0</v>
      </c>
      <c r="L6" s="8">
        <f>IFERROR(VLOOKUP($A6,Data!$1:$1048576,17,FALSE),)</f>
        <v>0</v>
      </c>
      <c r="M6" s="8">
        <f>IFERROR(VLOOKUP($A6,Data!$1:$1048576,18,FALSE),)</f>
        <v>0</v>
      </c>
      <c r="N6" s="8">
        <f>IFERROR(VLOOKUP($A6,Data!$1:$1048576,19,FALSE),)</f>
        <v>0</v>
      </c>
      <c r="O6" s="8">
        <f>IFERROR(VLOOKUP($A6,Data!$1:$1048576,20,FALSE),)</f>
        <v>0</v>
      </c>
      <c r="P6" s="8">
        <f>IFERROR(VLOOKUP($A6,Data!$1:$1048576,21,FALSE),)</f>
        <v>0</v>
      </c>
      <c r="Q6" s="8">
        <f>IFERROR(VLOOKUP($A6,Data!$1:$1048576,22,FALSE),)</f>
        <v>0</v>
      </c>
      <c r="R6" s="8">
        <f>IFERROR(VLOOKUP($A6,Data!$1:$1048576,23,FALSE),)</f>
        <v>0</v>
      </c>
      <c r="S6" s="8">
        <f>IFERROR(VLOOKUP($A6,Data!$1:$1048576,24,FALSE),)</f>
        <v>0</v>
      </c>
      <c r="T6" s="8">
        <f>IFERROR(VLOOKUP($A6,Data!$1:$1048576,25,FALSE),)</f>
        <v>0</v>
      </c>
      <c r="U6" s="8">
        <f>IFERROR(VLOOKUP($A6,Data!$1:$1048576,26,FALSE),)</f>
        <v>0</v>
      </c>
      <c r="V6" s="8">
        <f>IFERROR(VLOOKUP($A6,Data!$1:$1048576,27,FALSE),)</f>
        <v>0</v>
      </c>
      <c r="W6" s="8">
        <f>IFERROR(VLOOKUP($A6,Data!$1:$1048576,28,FALSE),)</f>
        <v>0</v>
      </c>
      <c r="X6" s="8">
        <f>IFERROR(VLOOKUP($A6,Data!$1:$1048576,29,FALSE),)</f>
        <v>0</v>
      </c>
      <c r="Y6" s="8">
        <f>IFERROR(VLOOKUP($A6,Data!$1:$1048576,30,FALSE),)</f>
        <v>0</v>
      </c>
      <c r="Z6" s="8">
        <f>IFERROR(VLOOKUP($A6,Data!$1:$1048576,31,FALSE),)</f>
        <v>0</v>
      </c>
      <c r="AA6" s="8">
        <f>IFERROR(VLOOKUP($A6,Data!$1:$1048576,32,FALSE),)</f>
        <v>0</v>
      </c>
      <c r="AB6" s="8">
        <f>IFERROR(VLOOKUP($A6,Data!$1:$1048576,33,FALSE),)</f>
        <v>0</v>
      </c>
    </row>
    <row r="7" spans="1:28" x14ac:dyDescent="0.2">
      <c r="A7" s="8">
        <f>Data!A1011</f>
        <v>0</v>
      </c>
      <c r="B7" s="9">
        <f>IFERROR(VLOOKUP($A7,Data!$1:$1048576,34,FALSE),)</f>
        <v>0</v>
      </c>
      <c r="C7" s="9">
        <f>IFERROR(VLOOKUP($A7,Data!$1:$1048576,2,FALSE),)</f>
        <v>0</v>
      </c>
      <c r="D7" s="9">
        <f>IFERROR(VLOOKUP($A7,Data!$1:$1048576,3,FALSE),)</f>
        <v>0</v>
      </c>
      <c r="E7" s="9">
        <f>IFERROR(VLOOKUP($A7,Data!$1:$1048576,4,FALSE),)</f>
        <v>0</v>
      </c>
      <c r="F7" s="9">
        <f>IFERROR(VLOOKUP($A7,Data!$1:$1048576,6,FALSE),)</f>
        <v>0</v>
      </c>
      <c r="G7" s="9">
        <f>IFERROR(VLOOKUP($A7,Data!$1:$1048576,7,FALSE),)</f>
        <v>0</v>
      </c>
      <c r="H7" s="8">
        <f>IFERROR(VLOOKUP($A7,Data!$1:$1048576,13,FALSE),)</f>
        <v>0</v>
      </c>
      <c r="I7" s="8">
        <f>IFERROR(VLOOKUP($A7,Data!$1:$1048576,14,FALSE),)</f>
        <v>0</v>
      </c>
      <c r="J7" s="8">
        <f>IFERROR(VLOOKUP($A7,Data!$1:$1048576,15,FALSE),)</f>
        <v>0</v>
      </c>
      <c r="K7" s="8">
        <f>IFERROR(VLOOKUP($A7,Data!$1:$1048576,16,FALSE),)</f>
        <v>0</v>
      </c>
      <c r="L7" s="8">
        <f>IFERROR(VLOOKUP($A7,Data!$1:$1048576,17,FALSE),)</f>
        <v>0</v>
      </c>
      <c r="M7" s="8">
        <f>IFERROR(VLOOKUP($A7,Data!$1:$1048576,18,FALSE),)</f>
        <v>0</v>
      </c>
      <c r="N7" s="8">
        <f>IFERROR(VLOOKUP($A7,Data!$1:$1048576,19,FALSE),)</f>
        <v>0</v>
      </c>
      <c r="O7" s="8">
        <f>IFERROR(VLOOKUP($A7,Data!$1:$1048576,20,FALSE),)</f>
        <v>0</v>
      </c>
      <c r="P7" s="8">
        <f>IFERROR(VLOOKUP($A7,Data!$1:$1048576,21,FALSE),)</f>
        <v>0</v>
      </c>
      <c r="Q7" s="8">
        <f>IFERROR(VLOOKUP($A7,Data!$1:$1048576,22,FALSE),)</f>
        <v>0</v>
      </c>
      <c r="R7" s="8">
        <f>IFERROR(VLOOKUP($A7,Data!$1:$1048576,23,FALSE),)</f>
        <v>0</v>
      </c>
      <c r="S7" s="8">
        <f>IFERROR(VLOOKUP($A7,Data!$1:$1048576,24,FALSE),)</f>
        <v>0</v>
      </c>
      <c r="T7" s="8">
        <f>IFERROR(VLOOKUP($A7,Data!$1:$1048576,25,FALSE),)</f>
        <v>0</v>
      </c>
      <c r="U7" s="8">
        <f>IFERROR(VLOOKUP($A7,Data!$1:$1048576,26,FALSE),)</f>
        <v>0</v>
      </c>
      <c r="V7" s="8">
        <f>IFERROR(VLOOKUP($A7,Data!$1:$1048576,27,FALSE),)</f>
        <v>0</v>
      </c>
      <c r="W7" s="8">
        <f>IFERROR(VLOOKUP($A7,Data!$1:$1048576,28,FALSE),)</f>
        <v>0</v>
      </c>
      <c r="X7" s="8">
        <f>IFERROR(VLOOKUP($A7,Data!$1:$1048576,29,FALSE),)</f>
        <v>0</v>
      </c>
      <c r="Y7" s="8">
        <f>IFERROR(VLOOKUP($A7,Data!$1:$1048576,30,FALSE),)</f>
        <v>0</v>
      </c>
      <c r="Z7" s="8">
        <f>IFERROR(VLOOKUP($A7,Data!$1:$1048576,31,FALSE),)</f>
        <v>0</v>
      </c>
      <c r="AA7" s="8">
        <f>IFERROR(VLOOKUP($A7,Data!$1:$1048576,32,FALSE),)</f>
        <v>0</v>
      </c>
      <c r="AB7" s="8">
        <f>IFERROR(VLOOKUP($A7,Data!$1:$1048576,33,FALSE),)</f>
        <v>0</v>
      </c>
    </row>
    <row r="8" spans="1:28" x14ac:dyDescent="0.2">
      <c r="A8" s="8">
        <f>Data!A1012</f>
        <v>0</v>
      </c>
      <c r="B8" s="9">
        <f>IFERROR(VLOOKUP($A8,Data!$1:$1048576,34,FALSE),)</f>
        <v>0</v>
      </c>
      <c r="C8" s="9">
        <f>IFERROR(VLOOKUP($A8,Data!$1:$1048576,2,FALSE),)</f>
        <v>0</v>
      </c>
      <c r="D8" s="9">
        <f>IFERROR(VLOOKUP($A8,Data!$1:$1048576,3,FALSE),)</f>
        <v>0</v>
      </c>
      <c r="E8" s="9">
        <f>IFERROR(VLOOKUP($A8,Data!$1:$1048576,4,FALSE),)</f>
        <v>0</v>
      </c>
      <c r="F8" s="9">
        <f>IFERROR(VLOOKUP($A8,Data!$1:$1048576,6,FALSE),)</f>
        <v>0</v>
      </c>
      <c r="G8" s="9">
        <f>IFERROR(VLOOKUP($A8,Data!$1:$1048576,7,FALSE),)</f>
        <v>0</v>
      </c>
      <c r="H8" s="8">
        <f>IFERROR(VLOOKUP($A8,Data!$1:$1048576,13,FALSE),)</f>
        <v>0</v>
      </c>
      <c r="I8" s="8">
        <f>IFERROR(VLOOKUP($A8,Data!$1:$1048576,14,FALSE),)</f>
        <v>0</v>
      </c>
      <c r="J8" s="8">
        <f>IFERROR(VLOOKUP($A8,Data!$1:$1048576,15,FALSE),)</f>
        <v>0</v>
      </c>
      <c r="K8" s="8">
        <f>IFERROR(VLOOKUP($A8,Data!$1:$1048576,16,FALSE),)</f>
        <v>0</v>
      </c>
      <c r="L8" s="8">
        <f>IFERROR(VLOOKUP($A8,Data!$1:$1048576,17,FALSE),)</f>
        <v>0</v>
      </c>
      <c r="M8" s="8">
        <f>IFERROR(VLOOKUP($A8,Data!$1:$1048576,18,FALSE),)</f>
        <v>0</v>
      </c>
      <c r="N8" s="8">
        <f>IFERROR(VLOOKUP($A8,Data!$1:$1048576,19,FALSE),)</f>
        <v>0</v>
      </c>
      <c r="O8" s="8">
        <f>IFERROR(VLOOKUP($A8,Data!$1:$1048576,20,FALSE),)</f>
        <v>0</v>
      </c>
      <c r="P8" s="8">
        <f>IFERROR(VLOOKUP($A8,Data!$1:$1048576,21,FALSE),)</f>
        <v>0</v>
      </c>
      <c r="Q8" s="8">
        <f>IFERROR(VLOOKUP($A8,Data!$1:$1048576,22,FALSE),)</f>
        <v>0</v>
      </c>
      <c r="R8" s="8">
        <f>IFERROR(VLOOKUP($A8,Data!$1:$1048576,23,FALSE),)</f>
        <v>0</v>
      </c>
      <c r="S8" s="8">
        <f>IFERROR(VLOOKUP($A8,Data!$1:$1048576,24,FALSE),)</f>
        <v>0</v>
      </c>
      <c r="T8" s="8">
        <f>IFERROR(VLOOKUP($A8,Data!$1:$1048576,25,FALSE),)</f>
        <v>0</v>
      </c>
      <c r="U8" s="8">
        <f>IFERROR(VLOOKUP($A8,Data!$1:$1048576,26,FALSE),)</f>
        <v>0</v>
      </c>
      <c r="V8" s="8">
        <f>IFERROR(VLOOKUP($A8,Data!$1:$1048576,27,FALSE),)</f>
        <v>0</v>
      </c>
      <c r="W8" s="8">
        <f>IFERROR(VLOOKUP($A8,Data!$1:$1048576,28,FALSE),)</f>
        <v>0</v>
      </c>
      <c r="X8" s="8">
        <f>IFERROR(VLOOKUP($A8,Data!$1:$1048576,29,FALSE),)</f>
        <v>0</v>
      </c>
      <c r="Y8" s="8">
        <f>IFERROR(VLOOKUP($A8,Data!$1:$1048576,30,FALSE),)</f>
        <v>0</v>
      </c>
      <c r="Z8" s="8">
        <f>IFERROR(VLOOKUP($A8,Data!$1:$1048576,31,FALSE),)</f>
        <v>0</v>
      </c>
      <c r="AA8" s="8">
        <f>IFERROR(VLOOKUP($A8,Data!$1:$1048576,32,FALSE),)</f>
        <v>0</v>
      </c>
      <c r="AB8" s="8">
        <f>IFERROR(VLOOKUP($A8,Data!$1:$1048576,33,FALSE),)</f>
        <v>0</v>
      </c>
    </row>
    <row r="9" spans="1:28" x14ac:dyDescent="0.2">
      <c r="A9" s="8">
        <f>Data!A1013</f>
        <v>0</v>
      </c>
      <c r="B9" s="9">
        <f>IFERROR(VLOOKUP($A9,Data!$1:$1048576,34,FALSE),)</f>
        <v>0</v>
      </c>
      <c r="C9" s="9">
        <f>IFERROR(VLOOKUP($A9,Data!$1:$1048576,2,FALSE),)</f>
        <v>0</v>
      </c>
      <c r="D9" s="9">
        <f>IFERROR(VLOOKUP($A9,Data!$1:$1048576,3,FALSE),)</f>
        <v>0</v>
      </c>
      <c r="E9" s="9">
        <f>IFERROR(VLOOKUP($A9,Data!$1:$1048576,4,FALSE),)</f>
        <v>0</v>
      </c>
      <c r="F9" s="9">
        <f>IFERROR(VLOOKUP($A9,Data!$1:$1048576,6,FALSE),)</f>
        <v>0</v>
      </c>
      <c r="G9" s="9">
        <f>IFERROR(VLOOKUP($A9,Data!$1:$1048576,7,FALSE),)</f>
        <v>0</v>
      </c>
      <c r="H9" s="8">
        <f>IFERROR(VLOOKUP($A9,Data!$1:$1048576,13,FALSE),)</f>
        <v>0</v>
      </c>
      <c r="I9" s="8">
        <f>IFERROR(VLOOKUP($A9,Data!$1:$1048576,14,FALSE),)</f>
        <v>0</v>
      </c>
      <c r="J9" s="8">
        <f>IFERROR(VLOOKUP($A9,Data!$1:$1048576,15,FALSE),)</f>
        <v>0</v>
      </c>
      <c r="K9" s="8">
        <f>IFERROR(VLOOKUP($A9,Data!$1:$1048576,16,FALSE),)</f>
        <v>0</v>
      </c>
      <c r="L9" s="8">
        <f>IFERROR(VLOOKUP($A9,Data!$1:$1048576,17,FALSE),)</f>
        <v>0</v>
      </c>
      <c r="M9" s="8">
        <f>IFERROR(VLOOKUP($A9,Data!$1:$1048576,18,FALSE),)</f>
        <v>0</v>
      </c>
      <c r="N9" s="8">
        <f>IFERROR(VLOOKUP($A9,Data!$1:$1048576,19,FALSE),)</f>
        <v>0</v>
      </c>
      <c r="O9" s="8">
        <f>IFERROR(VLOOKUP($A9,Data!$1:$1048576,20,FALSE),)</f>
        <v>0</v>
      </c>
      <c r="P9" s="8">
        <f>IFERROR(VLOOKUP($A9,Data!$1:$1048576,21,FALSE),)</f>
        <v>0</v>
      </c>
      <c r="Q9" s="8">
        <f>IFERROR(VLOOKUP($A9,Data!$1:$1048576,22,FALSE),)</f>
        <v>0</v>
      </c>
      <c r="R9" s="8">
        <f>IFERROR(VLOOKUP($A9,Data!$1:$1048576,23,FALSE),)</f>
        <v>0</v>
      </c>
      <c r="S9" s="8">
        <f>IFERROR(VLOOKUP($A9,Data!$1:$1048576,24,FALSE),)</f>
        <v>0</v>
      </c>
      <c r="T9" s="8">
        <f>IFERROR(VLOOKUP($A9,Data!$1:$1048576,25,FALSE),)</f>
        <v>0</v>
      </c>
      <c r="U9" s="8">
        <f>IFERROR(VLOOKUP($A9,Data!$1:$1048576,26,FALSE),)</f>
        <v>0</v>
      </c>
      <c r="V9" s="8">
        <f>IFERROR(VLOOKUP($A9,Data!$1:$1048576,27,FALSE),)</f>
        <v>0</v>
      </c>
      <c r="W9" s="8">
        <f>IFERROR(VLOOKUP($A9,Data!$1:$1048576,28,FALSE),)</f>
        <v>0</v>
      </c>
      <c r="X9" s="8">
        <f>IFERROR(VLOOKUP($A9,Data!$1:$1048576,29,FALSE),)</f>
        <v>0</v>
      </c>
      <c r="Y9" s="8">
        <f>IFERROR(VLOOKUP($A9,Data!$1:$1048576,30,FALSE),)</f>
        <v>0</v>
      </c>
      <c r="Z9" s="8">
        <f>IFERROR(VLOOKUP($A9,Data!$1:$1048576,31,FALSE),)</f>
        <v>0</v>
      </c>
      <c r="AA9" s="8">
        <f>IFERROR(VLOOKUP($A9,Data!$1:$1048576,32,FALSE),)</f>
        <v>0</v>
      </c>
      <c r="AB9" s="8">
        <f>IFERROR(VLOOKUP($A9,Data!$1:$1048576,33,FALSE),)</f>
        <v>0</v>
      </c>
    </row>
    <row r="10" spans="1:28" x14ac:dyDescent="0.2">
      <c r="A10" s="8">
        <f>Data!A1014</f>
        <v>0</v>
      </c>
      <c r="B10" s="9">
        <f>IFERROR(VLOOKUP($A10,Data!$1:$1048576,34,FALSE),)</f>
        <v>0</v>
      </c>
      <c r="C10" s="9">
        <f>IFERROR(VLOOKUP($A10,Data!$1:$1048576,2,FALSE),)</f>
        <v>0</v>
      </c>
      <c r="D10" s="9">
        <f>IFERROR(VLOOKUP($A10,Data!$1:$1048576,3,FALSE),)</f>
        <v>0</v>
      </c>
      <c r="E10" s="9">
        <f>IFERROR(VLOOKUP($A10,Data!$1:$1048576,4,FALSE),)</f>
        <v>0</v>
      </c>
      <c r="F10" s="9">
        <f>IFERROR(VLOOKUP($A10,Data!$1:$1048576,6,FALSE),)</f>
        <v>0</v>
      </c>
      <c r="G10" s="9">
        <f>IFERROR(VLOOKUP($A10,Data!$1:$1048576,7,FALSE),)</f>
        <v>0</v>
      </c>
      <c r="H10" s="8">
        <f>IFERROR(VLOOKUP($A10,Data!$1:$1048576,13,FALSE),)</f>
        <v>0</v>
      </c>
      <c r="I10" s="8">
        <f>IFERROR(VLOOKUP($A10,Data!$1:$1048576,14,FALSE),)</f>
        <v>0</v>
      </c>
      <c r="J10" s="8">
        <f>IFERROR(VLOOKUP($A10,Data!$1:$1048576,15,FALSE),)</f>
        <v>0</v>
      </c>
      <c r="K10" s="8">
        <f>IFERROR(VLOOKUP($A10,Data!$1:$1048576,16,FALSE),)</f>
        <v>0</v>
      </c>
      <c r="L10" s="8">
        <f>IFERROR(VLOOKUP($A10,Data!$1:$1048576,17,FALSE),)</f>
        <v>0</v>
      </c>
      <c r="M10" s="8">
        <f>IFERROR(VLOOKUP($A10,Data!$1:$1048576,18,FALSE),)</f>
        <v>0</v>
      </c>
      <c r="N10" s="8">
        <f>IFERROR(VLOOKUP($A10,Data!$1:$1048576,19,FALSE),)</f>
        <v>0</v>
      </c>
      <c r="O10" s="8">
        <f>IFERROR(VLOOKUP($A10,Data!$1:$1048576,20,FALSE),)</f>
        <v>0</v>
      </c>
      <c r="P10" s="8">
        <f>IFERROR(VLOOKUP($A10,Data!$1:$1048576,21,FALSE),)</f>
        <v>0</v>
      </c>
      <c r="Q10" s="8">
        <f>IFERROR(VLOOKUP($A10,Data!$1:$1048576,22,FALSE),)</f>
        <v>0</v>
      </c>
      <c r="R10" s="8">
        <f>IFERROR(VLOOKUP($A10,Data!$1:$1048576,23,FALSE),)</f>
        <v>0</v>
      </c>
      <c r="S10" s="8">
        <f>IFERROR(VLOOKUP($A10,Data!$1:$1048576,24,FALSE),)</f>
        <v>0</v>
      </c>
      <c r="T10" s="8">
        <f>IFERROR(VLOOKUP($A10,Data!$1:$1048576,25,FALSE),)</f>
        <v>0</v>
      </c>
      <c r="U10" s="8">
        <f>IFERROR(VLOOKUP($A10,Data!$1:$1048576,26,FALSE),)</f>
        <v>0</v>
      </c>
      <c r="V10" s="8">
        <f>IFERROR(VLOOKUP($A10,Data!$1:$1048576,27,FALSE),)</f>
        <v>0</v>
      </c>
      <c r="W10" s="8">
        <f>IFERROR(VLOOKUP($A10,Data!$1:$1048576,28,FALSE),)</f>
        <v>0</v>
      </c>
      <c r="X10" s="8">
        <f>IFERROR(VLOOKUP($A10,Data!$1:$1048576,29,FALSE),)</f>
        <v>0</v>
      </c>
      <c r="Y10" s="8">
        <f>IFERROR(VLOOKUP($A10,Data!$1:$1048576,30,FALSE),)</f>
        <v>0</v>
      </c>
      <c r="Z10" s="8">
        <f>IFERROR(VLOOKUP($A10,Data!$1:$1048576,31,FALSE),)</f>
        <v>0</v>
      </c>
      <c r="AA10" s="8">
        <f>IFERROR(VLOOKUP($A10,Data!$1:$1048576,32,FALSE),)</f>
        <v>0</v>
      </c>
      <c r="AB10" s="8">
        <f>IFERROR(VLOOKUP($A10,Data!$1:$1048576,33,FALSE),)</f>
        <v>0</v>
      </c>
    </row>
    <row r="11" spans="1:28" hidden="1" x14ac:dyDescent="0.2">
      <c r="A11" s="8">
        <f>Data!A1015</f>
        <v>0</v>
      </c>
      <c r="B11" s="9">
        <f>IFERROR(VLOOKUP($A11,Data!$1:$1048576,34,FALSE),)</f>
        <v>0</v>
      </c>
      <c r="C11" s="9">
        <f>IFERROR(VLOOKUP($A11,Data!$1:$1048576,2,FALSE),)</f>
        <v>0</v>
      </c>
      <c r="D11" s="9">
        <f>IFERROR(VLOOKUP($A11,Data!$1:$1048576,3,FALSE),)</f>
        <v>0</v>
      </c>
      <c r="E11" s="9">
        <f>IFERROR(VLOOKUP($A11,Data!$1:$1048576,4,FALSE),)</f>
        <v>0</v>
      </c>
      <c r="F11" s="9">
        <f>IFERROR(VLOOKUP($A11,Data!$1:$1048576,6,FALSE),)</f>
        <v>0</v>
      </c>
      <c r="G11" s="9">
        <f>IFERROR(VLOOKUP($A11,Data!$1:$1048576,7,FALSE),)</f>
        <v>0</v>
      </c>
      <c r="H11" s="8">
        <f>IFERROR(VLOOKUP($A11,Data!$1:$1048576,13,FALSE),)</f>
        <v>0</v>
      </c>
      <c r="I11" s="8">
        <f>IFERROR(VLOOKUP($A11,Data!$1:$1048576,14,FALSE),)</f>
        <v>0</v>
      </c>
      <c r="J11" s="8">
        <f>IFERROR(VLOOKUP($A11,Data!$1:$1048576,15,FALSE),)</f>
        <v>0</v>
      </c>
      <c r="K11" s="8">
        <f>IFERROR(VLOOKUP($A11,Data!$1:$1048576,16,FALSE),)</f>
        <v>0</v>
      </c>
      <c r="L11" s="8">
        <f>IFERROR(VLOOKUP($A11,Data!$1:$1048576,17,FALSE),)</f>
        <v>0</v>
      </c>
      <c r="M11" s="8">
        <f>IFERROR(VLOOKUP($A11,Data!$1:$1048576,18,FALSE),)</f>
        <v>0</v>
      </c>
      <c r="N11" s="8">
        <f>IFERROR(VLOOKUP($A11,Data!$1:$1048576,19,FALSE),)</f>
        <v>0</v>
      </c>
      <c r="O11" s="8">
        <f>IFERROR(VLOOKUP($A11,Data!$1:$1048576,20,FALSE),)</f>
        <v>0</v>
      </c>
      <c r="P11" s="8">
        <f>IFERROR(VLOOKUP($A11,Data!$1:$1048576,21,FALSE),)</f>
        <v>0</v>
      </c>
      <c r="Q11" s="8">
        <f>IFERROR(VLOOKUP($A11,Data!$1:$1048576,22,FALSE),)</f>
        <v>0</v>
      </c>
      <c r="R11" s="8">
        <f>IFERROR(VLOOKUP($A11,Data!$1:$1048576,23,FALSE),)</f>
        <v>0</v>
      </c>
      <c r="S11" s="8">
        <f>IFERROR(VLOOKUP($A11,Data!$1:$1048576,24,FALSE),)</f>
        <v>0</v>
      </c>
      <c r="T11" s="8">
        <f>IFERROR(VLOOKUP($A11,Data!$1:$1048576,25,FALSE),)</f>
        <v>0</v>
      </c>
      <c r="U11" s="8">
        <f>IFERROR(VLOOKUP($A11,Data!$1:$1048576,26,FALSE),)</f>
        <v>0</v>
      </c>
      <c r="V11" s="8">
        <f>IFERROR(VLOOKUP($A11,Data!$1:$1048576,27,FALSE),)</f>
        <v>0</v>
      </c>
      <c r="W11" s="8">
        <f>IFERROR(VLOOKUP($A11,Data!$1:$1048576,28,FALSE),)</f>
        <v>0</v>
      </c>
      <c r="X11" s="8">
        <f>IFERROR(VLOOKUP($A11,Data!$1:$1048576,29,FALSE),)</f>
        <v>0</v>
      </c>
      <c r="Y11" s="8">
        <f>IFERROR(VLOOKUP($A11,Data!$1:$1048576,30,FALSE),)</f>
        <v>0</v>
      </c>
      <c r="Z11" s="8">
        <f>IFERROR(VLOOKUP($A11,Data!$1:$1048576,31,FALSE),)</f>
        <v>0</v>
      </c>
      <c r="AA11" s="8">
        <f>IFERROR(VLOOKUP($A11,Data!$1:$1048576,32,FALSE),)</f>
        <v>0</v>
      </c>
      <c r="AB11" s="8">
        <f>IFERROR(VLOOKUP($A11,Data!$1:$1048576,33,FALSE),)</f>
        <v>0</v>
      </c>
    </row>
    <row r="12" spans="1:28" hidden="1" x14ac:dyDescent="0.2">
      <c r="A12" s="8">
        <f>Data!A1016</f>
        <v>0</v>
      </c>
      <c r="B12" s="9">
        <f>IFERROR(VLOOKUP($A12,Data!$1:$1048576,34,FALSE),)</f>
        <v>0</v>
      </c>
      <c r="C12" s="9">
        <f>IFERROR(VLOOKUP($A12,Data!$1:$1048576,2,FALSE),)</f>
        <v>0</v>
      </c>
      <c r="D12" s="9">
        <f>IFERROR(VLOOKUP($A12,Data!$1:$1048576,3,FALSE),)</f>
        <v>0</v>
      </c>
      <c r="E12" s="9">
        <f>IFERROR(VLOOKUP($A12,Data!$1:$1048576,4,FALSE),)</f>
        <v>0</v>
      </c>
      <c r="F12" s="9">
        <f>IFERROR(VLOOKUP($A12,Data!$1:$1048576,6,FALSE),)</f>
        <v>0</v>
      </c>
      <c r="G12" s="9">
        <f>IFERROR(VLOOKUP($A12,Data!$1:$1048576,7,FALSE),)</f>
        <v>0</v>
      </c>
      <c r="H12" s="8">
        <f>IFERROR(VLOOKUP($A12,Data!$1:$1048576,13,FALSE),)</f>
        <v>0</v>
      </c>
      <c r="I12" s="8">
        <f>IFERROR(VLOOKUP($A12,Data!$1:$1048576,14,FALSE),)</f>
        <v>0</v>
      </c>
      <c r="J12" s="8">
        <f>IFERROR(VLOOKUP($A12,Data!$1:$1048576,15,FALSE),)</f>
        <v>0</v>
      </c>
      <c r="K12" s="8">
        <f>IFERROR(VLOOKUP($A12,Data!$1:$1048576,16,FALSE),)</f>
        <v>0</v>
      </c>
      <c r="L12" s="8">
        <f>IFERROR(VLOOKUP($A12,Data!$1:$1048576,17,FALSE),)</f>
        <v>0</v>
      </c>
      <c r="M12" s="8">
        <f>IFERROR(VLOOKUP($A12,Data!$1:$1048576,18,FALSE),)</f>
        <v>0</v>
      </c>
      <c r="N12" s="8">
        <f>IFERROR(VLOOKUP($A12,Data!$1:$1048576,19,FALSE),)</f>
        <v>0</v>
      </c>
      <c r="O12" s="8">
        <f>IFERROR(VLOOKUP($A12,Data!$1:$1048576,20,FALSE),)</f>
        <v>0</v>
      </c>
      <c r="P12" s="8">
        <f>IFERROR(VLOOKUP($A12,Data!$1:$1048576,21,FALSE),)</f>
        <v>0</v>
      </c>
      <c r="Q12" s="8">
        <f>IFERROR(VLOOKUP($A12,Data!$1:$1048576,22,FALSE),)</f>
        <v>0</v>
      </c>
      <c r="R12" s="8">
        <f>IFERROR(VLOOKUP($A12,Data!$1:$1048576,23,FALSE),)</f>
        <v>0</v>
      </c>
      <c r="S12" s="8">
        <f>IFERROR(VLOOKUP($A12,Data!$1:$1048576,24,FALSE),)</f>
        <v>0</v>
      </c>
      <c r="T12" s="8">
        <f>IFERROR(VLOOKUP($A12,Data!$1:$1048576,25,FALSE),)</f>
        <v>0</v>
      </c>
      <c r="U12" s="8">
        <f>IFERROR(VLOOKUP($A12,Data!$1:$1048576,26,FALSE),)</f>
        <v>0</v>
      </c>
      <c r="V12" s="8">
        <f>IFERROR(VLOOKUP($A12,Data!$1:$1048576,27,FALSE),)</f>
        <v>0</v>
      </c>
      <c r="W12" s="8">
        <f>IFERROR(VLOOKUP($A12,Data!$1:$1048576,28,FALSE),)</f>
        <v>0</v>
      </c>
      <c r="X12" s="8">
        <f>IFERROR(VLOOKUP($A12,Data!$1:$1048576,29,FALSE),)</f>
        <v>0</v>
      </c>
      <c r="Y12" s="8">
        <f>IFERROR(VLOOKUP($A12,Data!$1:$1048576,30,FALSE),)</f>
        <v>0</v>
      </c>
      <c r="Z12" s="8">
        <f>IFERROR(VLOOKUP($A12,Data!$1:$1048576,31,FALSE),)</f>
        <v>0</v>
      </c>
      <c r="AA12" s="8">
        <f>IFERROR(VLOOKUP($A12,Data!$1:$1048576,32,FALSE),)</f>
        <v>0</v>
      </c>
      <c r="AB12" s="8">
        <f>IFERROR(VLOOKUP($A12,Data!$1:$1048576,33,FALSE),)</f>
        <v>0</v>
      </c>
    </row>
    <row r="13" spans="1:28" hidden="1" x14ac:dyDescent="0.2">
      <c r="A13" s="8">
        <f>Data!A1017</f>
        <v>0</v>
      </c>
      <c r="B13" s="9">
        <f>IFERROR(VLOOKUP($A13,Data!$1:$1048576,34,FALSE),)</f>
        <v>0</v>
      </c>
      <c r="C13" s="9">
        <f>IFERROR(VLOOKUP($A13,Data!$1:$1048576,2,FALSE),)</f>
        <v>0</v>
      </c>
      <c r="D13" s="9">
        <f>IFERROR(VLOOKUP($A13,Data!$1:$1048576,3,FALSE),)</f>
        <v>0</v>
      </c>
      <c r="E13" s="9">
        <f>IFERROR(VLOOKUP($A13,Data!$1:$1048576,4,FALSE),)</f>
        <v>0</v>
      </c>
      <c r="F13" s="9">
        <f>IFERROR(VLOOKUP($A13,Data!$1:$1048576,6,FALSE),)</f>
        <v>0</v>
      </c>
      <c r="G13" s="9">
        <f>IFERROR(VLOOKUP($A13,Data!$1:$1048576,7,FALSE),)</f>
        <v>0</v>
      </c>
      <c r="H13" s="8">
        <f>IFERROR(VLOOKUP($A13,Data!$1:$1048576,13,FALSE),)</f>
        <v>0</v>
      </c>
      <c r="I13" s="8">
        <f>IFERROR(VLOOKUP($A13,Data!$1:$1048576,14,FALSE),)</f>
        <v>0</v>
      </c>
      <c r="J13" s="8">
        <f>IFERROR(VLOOKUP($A13,Data!$1:$1048576,15,FALSE),)</f>
        <v>0</v>
      </c>
      <c r="K13" s="8">
        <f>IFERROR(VLOOKUP($A13,Data!$1:$1048576,16,FALSE),)</f>
        <v>0</v>
      </c>
      <c r="L13" s="8">
        <f>IFERROR(VLOOKUP($A13,Data!$1:$1048576,17,FALSE),)</f>
        <v>0</v>
      </c>
      <c r="M13" s="8">
        <f>IFERROR(VLOOKUP($A13,Data!$1:$1048576,18,FALSE),)</f>
        <v>0</v>
      </c>
      <c r="N13" s="8">
        <f>IFERROR(VLOOKUP($A13,Data!$1:$1048576,19,FALSE),)</f>
        <v>0</v>
      </c>
      <c r="O13" s="8">
        <f>IFERROR(VLOOKUP($A13,Data!$1:$1048576,20,FALSE),)</f>
        <v>0</v>
      </c>
      <c r="P13" s="8">
        <f>IFERROR(VLOOKUP($A13,Data!$1:$1048576,21,FALSE),)</f>
        <v>0</v>
      </c>
      <c r="Q13" s="8">
        <f>IFERROR(VLOOKUP($A13,Data!$1:$1048576,22,FALSE),)</f>
        <v>0</v>
      </c>
      <c r="R13" s="8">
        <f>IFERROR(VLOOKUP($A13,Data!$1:$1048576,23,FALSE),)</f>
        <v>0</v>
      </c>
      <c r="S13" s="8">
        <f>IFERROR(VLOOKUP($A13,Data!$1:$1048576,24,FALSE),)</f>
        <v>0</v>
      </c>
      <c r="T13" s="8">
        <f>IFERROR(VLOOKUP($A13,Data!$1:$1048576,25,FALSE),)</f>
        <v>0</v>
      </c>
      <c r="U13" s="8">
        <f>IFERROR(VLOOKUP($A13,Data!$1:$1048576,26,FALSE),)</f>
        <v>0</v>
      </c>
      <c r="V13" s="8">
        <f>IFERROR(VLOOKUP($A13,Data!$1:$1048576,27,FALSE),)</f>
        <v>0</v>
      </c>
      <c r="W13" s="8">
        <f>IFERROR(VLOOKUP($A13,Data!$1:$1048576,28,FALSE),)</f>
        <v>0</v>
      </c>
      <c r="X13" s="8">
        <f>IFERROR(VLOOKUP($A13,Data!$1:$1048576,29,FALSE),)</f>
        <v>0</v>
      </c>
      <c r="Y13" s="8">
        <f>IFERROR(VLOOKUP($A13,Data!$1:$1048576,30,FALSE),)</f>
        <v>0</v>
      </c>
      <c r="Z13" s="8">
        <f>IFERROR(VLOOKUP($A13,Data!$1:$1048576,31,FALSE),)</f>
        <v>0</v>
      </c>
      <c r="AA13" s="8">
        <f>IFERROR(VLOOKUP($A13,Data!$1:$1048576,32,FALSE),)</f>
        <v>0</v>
      </c>
      <c r="AB13" s="8">
        <f>IFERROR(VLOOKUP($A13,Data!$1:$1048576,33,FALSE),)</f>
        <v>0</v>
      </c>
    </row>
    <row r="14" spans="1:28" x14ac:dyDescent="0.2">
      <c r="A14" s="10"/>
    </row>
    <row r="17" spans="21:21" x14ac:dyDescent="0.2">
      <c r="U17" s="1"/>
    </row>
    <row r="18" spans="21:21" x14ac:dyDescent="0.2">
      <c r="U18" s="23"/>
    </row>
    <row r="19" spans="21:21" x14ac:dyDescent="0.2">
      <c r="U19" s="23"/>
    </row>
  </sheetData>
  <pageMargins left="0.7" right="0.7" top="0.75" bottom="0.75" header="0.3" footer="0.3"/>
  <pageSetup scale="79" orientation="landscape" r:id="rId1"/>
  <drawing r:id="rId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7F9FC-8834-43F9-97A1-3FD99F6F1AB5}">
  <sheetPr filterMode="1"/>
  <dimension ref="A1:AH1018"/>
  <sheetViews>
    <sheetView tabSelected="1" zoomScale="115" zoomScaleNormal="115" workbookViewId="0">
      <selection activeCell="AH47" sqref="AH47"/>
    </sheetView>
  </sheetViews>
  <sheetFormatPr defaultRowHeight="15" x14ac:dyDescent="0.2"/>
  <cols>
    <col min="6" max="6" width="12.23828125" bestFit="1" customWidth="1"/>
    <col min="7" max="7" width="15.87109375" bestFit="1" customWidth="1"/>
    <col min="8" max="8" width="10.76171875" bestFit="1" customWidth="1"/>
    <col min="9" max="11" width="11.703125" bestFit="1" customWidth="1"/>
    <col min="12" max="12" width="10.76171875" bestFit="1" customWidth="1"/>
    <col min="13" max="13" width="11.703125" bestFit="1" customWidth="1"/>
    <col min="14" max="15" width="12.23828125" bestFit="1" customWidth="1"/>
    <col min="16" max="16" width="11.1640625" bestFit="1" customWidth="1"/>
    <col min="17" max="17" width="12.23828125" bestFit="1" customWidth="1"/>
    <col min="18" max="18" width="14.796875" bestFit="1" customWidth="1"/>
    <col min="19" max="19" width="12.23828125" bestFit="1" customWidth="1"/>
    <col min="20" max="21" width="11.1640625" bestFit="1" customWidth="1"/>
    <col min="22" max="24" width="12.23828125" bestFit="1" customWidth="1"/>
    <col min="25" max="26" width="11.1640625" bestFit="1" customWidth="1"/>
    <col min="27" max="29" width="12.23828125" bestFit="1" customWidth="1"/>
    <col min="30" max="33" width="11.1640625" bestFit="1" customWidth="1"/>
  </cols>
  <sheetData>
    <row r="1" spans="1:34" ht="15.75" thickBot="1" x14ac:dyDescent="0.25">
      <c r="A1" t="s">
        <v>1</v>
      </c>
      <c r="B1" t="s">
        <v>3</v>
      </c>
      <c r="C1" s="31" t="s">
        <v>4</v>
      </c>
      <c r="D1" t="s">
        <v>5</v>
      </c>
      <c r="E1" t="s">
        <v>9</v>
      </c>
      <c r="F1" t="s">
        <v>6</v>
      </c>
      <c r="G1" t="s">
        <v>7</v>
      </c>
      <c r="H1" s="18">
        <f>Dates!A2</f>
        <v>45418</v>
      </c>
      <c r="I1" s="18">
        <f>Dates!B2</f>
        <v>45425</v>
      </c>
      <c r="J1" s="18">
        <f>Dates!C2</f>
        <v>45432</v>
      </c>
      <c r="K1" s="18">
        <f>Dates!D2</f>
        <v>45439</v>
      </c>
      <c r="L1" s="18">
        <f>Dates!E2</f>
        <v>45446</v>
      </c>
      <c r="M1" s="18">
        <f>Dates!F2</f>
        <v>45453</v>
      </c>
      <c r="N1" s="18">
        <f>Dates!G2</f>
        <v>45460</v>
      </c>
      <c r="O1" s="18">
        <f>Dates!H2</f>
        <v>45467</v>
      </c>
      <c r="P1" s="18">
        <f>Dates!I2</f>
        <v>45474</v>
      </c>
      <c r="Q1" s="18">
        <f>Dates!J2</f>
        <v>45481</v>
      </c>
      <c r="R1" s="18">
        <f>Dates!K2</f>
        <v>45488</v>
      </c>
      <c r="S1" s="18">
        <f>Dates!L2</f>
        <v>45495</v>
      </c>
      <c r="T1" s="18">
        <f>Dates!M2</f>
        <v>45502</v>
      </c>
      <c r="U1" s="18">
        <f>Dates!N2</f>
        <v>45509</v>
      </c>
      <c r="V1" s="18">
        <f>Dates!O2</f>
        <v>45516</v>
      </c>
      <c r="W1" s="18">
        <f>Dates!P2</f>
        <v>45523</v>
      </c>
      <c r="X1" s="18">
        <f>Dates!Q2</f>
        <v>45530</v>
      </c>
      <c r="Y1" s="18">
        <f>Dates!R2</f>
        <v>45537</v>
      </c>
      <c r="Z1" s="18">
        <f>Dates!S2</f>
        <v>45544</v>
      </c>
      <c r="AA1" s="18">
        <f>Dates!T2</f>
        <v>45551</v>
      </c>
      <c r="AB1" s="18">
        <f>Dates!U2</f>
        <v>45558</v>
      </c>
      <c r="AC1" s="18">
        <f>Dates!V2</f>
        <v>45565</v>
      </c>
      <c r="AD1" s="18">
        <f>Dates!W2</f>
        <v>45572</v>
      </c>
      <c r="AE1" s="18">
        <f>Dates!X2</f>
        <v>45579</v>
      </c>
      <c r="AF1" s="18">
        <f>Dates!Y2</f>
        <v>45586</v>
      </c>
      <c r="AG1" s="18">
        <f>Dates!Z2</f>
        <v>45593</v>
      </c>
      <c r="AH1" t="s">
        <v>2</v>
      </c>
    </row>
    <row r="2" spans="1:34" ht="15.75" thickBot="1" x14ac:dyDescent="0.25">
      <c r="A2" s="32" t="s">
        <v>10</v>
      </c>
      <c r="B2" t="s">
        <v>11</v>
      </c>
      <c r="C2" s="31" t="str">
        <f>MID(A2,FIND(" ",A2)+1,256)</f>
        <v>1</v>
      </c>
      <c r="D2" t="s">
        <v>12</v>
      </c>
      <c r="E2" t="s">
        <v>11</v>
      </c>
      <c r="F2" t="s">
        <v>13</v>
      </c>
      <c r="G2" t="s">
        <v>14</v>
      </c>
      <c r="H2">
        <f>+IF($F2="Spring Grain",SUMIFS('Osgood Agrimet'!$E:$E,'Osgood Agrimet'!$A:$A,"&lt;="&amp;Data!H$1,'Osgood Agrimet'!$E:$E,"&gt;0"),IF($F2="Winter Grain",SUMIFS('Osgood Agrimet'!$D:$D,'Osgood Agrimet'!$A:$A,"&lt;="&amp;Data!H$1,'Osgood Agrimet'!$D:$D,"&gt;0"),IF($F2="Potatoes",SUMIFS('Osgood Agrimet'!$C:$C,'Osgood Agrimet'!$A:$A,"&lt;="&amp;Data!H$1,'Osgood Agrimet'!$C:$C,"&gt;0"),0)))</f>
        <v>0.1</v>
      </c>
      <c r="I2">
        <f>+IF($F2="Spring Grain",SUMIFS('Osgood Agrimet'!$E:$E,'Osgood Agrimet'!$A:$A,"&lt;="&amp;Data!I$1,'Osgood Agrimet'!$E:$E,"&gt;0"),IF($F2="Winter Grain",SUMIFS('Osgood Agrimet'!$D:$D,'Osgood Agrimet'!$A:$A,"&lt;="&amp;Data!I$1,'Osgood Agrimet'!$D:$D,"&gt;0"),IF($F2="Potatoes",SUMIFS('Osgood Agrimet'!$C:$C,'Osgood Agrimet'!$A:$A,"&lt;="&amp;Data!I$1,'Osgood Agrimet'!$C:$C,"&gt;0"),0)))-$H2</f>
        <v>0.35</v>
      </c>
      <c r="J2">
        <f>+IF($F2="Spring Grain",SUMIFS('Osgood Agrimet'!$E:$E,'Osgood Agrimet'!$A:$A,"&lt;="&amp;Data!J$1,'Osgood Agrimet'!$E:$E,"&gt;0"),IF($F2="Winter Grain",SUMIFS('Osgood Agrimet'!$D:$D,'Osgood Agrimet'!$A:$A,"&lt;="&amp;Data!J$1,'Osgood Agrimet'!$D:$D,"&gt;0"),IF($F2="Potatoes",SUMIFS('Osgood Agrimet'!$C:$C,'Osgood Agrimet'!$A:$A,"&lt;="&amp;Data!J$1,'Osgood Agrimet'!$C:$C,"&gt;0"),0)))-SUM($H2:I2)</f>
        <v>0.58000000000000007</v>
      </c>
      <c r="K2">
        <f>+IF($F2="Spring Grain",SUMIFS('Osgood Agrimet'!$E:$E,'Osgood Agrimet'!$A:$A,"&lt;="&amp;Data!K$1,'Osgood Agrimet'!$E:$E,"&gt;0"),IF($F2="Winter Grain",SUMIFS('Osgood Agrimet'!$D:$D,'Osgood Agrimet'!$A:$A,"&lt;="&amp;Data!K$1,'Osgood Agrimet'!$D:$D,"&gt;0"),IF($F2="Potatoes",SUMIFS('Osgood Agrimet'!$C:$C,'Osgood Agrimet'!$A:$A,"&lt;="&amp;Data!K$1,'Osgood Agrimet'!$C:$C,"&gt;0"),0)))-SUM($H2:J2)</f>
        <v>0.91000000000000036</v>
      </c>
      <c r="L2">
        <f>+IF($F2="Spring Grain",SUMIFS('Osgood Agrimet'!$E:$E,'Osgood Agrimet'!$A:$A,"&lt;="&amp;Data!L$1,'Osgood Agrimet'!$E:$E,"&gt;0"),IF($F2="Winter Grain",SUMIFS('Osgood Agrimet'!$D:$D,'Osgood Agrimet'!$A:$A,"&lt;="&amp;Data!L$1,'Osgood Agrimet'!$D:$D,"&gt;0"),IF($F2="Potatoes",SUMIFS('Osgood Agrimet'!$C:$C,'Osgood Agrimet'!$A:$A,"&lt;="&amp;Data!L$1,'Osgood Agrimet'!$C:$C,"&gt;0"),0)))-SUM($H2:K2)</f>
        <v>1.6900000000000004</v>
      </c>
      <c r="M2">
        <f>+IF($F2="Spring Grain",SUMIFS('Osgood Agrimet'!$E:$E,'Osgood Agrimet'!$A:$A,"&lt;="&amp;Data!M$1,'Osgood Agrimet'!$E:$E,"&gt;0"),IF($F2="Winter Grain",SUMIFS('Osgood Agrimet'!$D:$D,'Osgood Agrimet'!$A:$A,"&lt;="&amp;Data!M$1,'Osgood Agrimet'!$D:$D,"&gt;0"),IF($F2="Potatoes",SUMIFS('Osgood Agrimet'!$C:$C,'Osgood Agrimet'!$A:$A,"&lt;="&amp;Data!M$1,'Osgood Agrimet'!$C:$C,"&gt;0"),0)))-SUM($H2:L2)</f>
        <v>2.2400000000000002</v>
      </c>
      <c r="N2">
        <f>+IF($F2="Spring Grain",SUMIFS('Osgood Agrimet'!$E:$E,'Osgood Agrimet'!$A:$A,"&lt;="&amp;Data!N$1,'Osgood Agrimet'!$E:$E,"&gt;0"),IF($F2="Winter Grain",SUMIFS('Osgood Agrimet'!$D:$D,'Osgood Agrimet'!$A:$A,"&lt;="&amp;Data!N$1,'Osgood Agrimet'!$D:$D,"&gt;0"),IF($F2="Potatoes",SUMIFS('Osgood Agrimet'!$C:$C,'Osgood Agrimet'!$A:$A,"&lt;="&amp;Data!N$1,'Osgood Agrimet'!$C:$C,"&gt;0"),0)))-SUM($H2:M2)</f>
        <v>2.0300000000000011</v>
      </c>
      <c r="O2">
        <f>+IF($F2="Spring Grain",SUMIFS('Osgood Agrimet'!$E:$E,'Osgood Agrimet'!$A:$A,"&lt;="&amp;Data!O$1,'Osgood Agrimet'!$E:$E,"&gt;0"),IF($F2="Winter Grain",SUMIFS('Osgood Agrimet'!$D:$D,'Osgood Agrimet'!$A:$A,"&lt;="&amp;Data!O$1,'Osgood Agrimet'!$D:$D,"&gt;0"),IF($F2="Potatoes",SUMIFS('Osgood Agrimet'!$C:$C,'Osgood Agrimet'!$A:$A,"&lt;="&amp;Data!O$1,'Osgood Agrimet'!$C:$C,"&gt;0"),0)))-SUM($H2:N2)</f>
        <v>1.9900000000000002</v>
      </c>
      <c r="P2">
        <f>+IF($F2="Spring Grain",SUMIFS('Osgood Agrimet'!$E:$E,'Osgood Agrimet'!$A:$A,"&lt;="&amp;Data!P$1,'Osgood Agrimet'!$E:$E,"&gt;0"),IF($F2="Winter Grain",SUMIFS('Osgood Agrimet'!$D:$D,'Osgood Agrimet'!$A:$A,"&lt;="&amp;Data!P$1,'Osgood Agrimet'!$D:$D,"&gt;0"),IF($F2="Potatoes",SUMIFS('Osgood Agrimet'!$C:$C,'Osgood Agrimet'!$A:$A,"&lt;="&amp;Data!P$1,'Osgood Agrimet'!$C:$C,"&gt;0"),0)))-SUM($H2:O2)</f>
        <v>1.9400000000000013</v>
      </c>
      <c r="Q2">
        <f>+IF($F2="Spring Grain",SUMIFS('Osgood Agrimet'!$E:$E,'Osgood Agrimet'!$A:$A,"&lt;="&amp;Data!Q$1,'Osgood Agrimet'!$E:$E,"&gt;0"),IF($F2="Winter Grain",SUMIFS('Osgood Agrimet'!$D:$D,'Osgood Agrimet'!$A:$A,"&lt;="&amp;Data!Q$1,'Osgood Agrimet'!$D:$D,"&gt;0"),IF($F2="Potatoes",SUMIFS('Osgood Agrimet'!$C:$C,'Osgood Agrimet'!$A:$A,"&lt;="&amp;Data!Q$1,'Osgood Agrimet'!$C:$C,"&gt;0"),0)))-SUM($H2:P2)</f>
        <v>1.6800000000000015</v>
      </c>
      <c r="R2">
        <f>+IF($F2="Spring Grain",SUMIFS('Osgood Agrimet'!$E:$E,'Osgood Agrimet'!$A:$A,"&lt;="&amp;Data!R$1,'Osgood Agrimet'!$E:$E,"&gt;0"),IF($F2="Winter Grain",SUMIFS('Osgood Agrimet'!$D:$D,'Osgood Agrimet'!$A:$A,"&lt;="&amp;Data!R$1,'Osgood Agrimet'!$D:$D,"&gt;0"),IF($F2="Potatoes",SUMIFS('Osgood Agrimet'!$C:$C,'Osgood Agrimet'!$A:$A,"&lt;="&amp;Data!R$1,'Osgood Agrimet'!$C:$C,"&gt;0"),0)))-SUM($H2:Q2)</f>
        <v>1.6899999999999977</v>
      </c>
      <c r="S2">
        <f>+IF($F2="Spring Grain",SUMIFS('Osgood Agrimet'!$E:$E,'Osgood Agrimet'!$A:$A,"&lt;="&amp;Data!S$1,'Osgood Agrimet'!$E:$E,"&gt;0"),IF($F2="Winter Grain",SUMIFS('Osgood Agrimet'!$D:$D,'Osgood Agrimet'!$A:$A,"&lt;="&amp;Data!S$1,'Osgood Agrimet'!$D:$D,"&gt;0"),IF($F2="Potatoes",SUMIFS('Osgood Agrimet'!$C:$C,'Osgood Agrimet'!$A:$A,"&lt;="&amp;Data!S$1,'Osgood Agrimet'!$C:$C,"&gt;0"),0)))-SUM($H2:R2)</f>
        <v>1.7699999999999996</v>
      </c>
      <c r="T2">
        <f>+IF($F2="Spring Grain",SUMIFS('Osgood Agrimet'!$E:$E,'Osgood Agrimet'!$A:$A,"&lt;="&amp;Data!T$1,'Osgood Agrimet'!$E:$E,"&gt;0"),IF($F2="Winter Grain",SUMIFS('Osgood Agrimet'!$D:$D,'Osgood Agrimet'!$A:$A,"&lt;="&amp;Data!T$1,'Osgood Agrimet'!$D:$D,"&gt;0"),IF($F2="Potatoes",SUMIFS('Osgood Agrimet'!$C:$C,'Osgood Agrimet'!$A:$A,"&lt;="&amp;Data!T$1,'Osgood Agrimet'!$C:$C,"&gt;0"),0)))-SUM($H2:S2)</f>
        <v>1.8200000000000003</v>
      </c>
      <c r="U2">
        <f>+IF($F2="Spring Grain",SUMIFS('Osgood Agrimet'!$E:$E,'Osgood Agrimet'!$A:$A,"&lt;="&amp;Data!U$1,'Osgood Agrimet'!$E:$E,"&gt;0"),IF($F2="Winter Grain",SUMIFS('Osgood Agrimet'!$D:$D,'Osgood Agrimet'!$A:$A,"&lt;="&amp;Data!U$1,'Osgood Agrimet'!$D:$D,"&gt;0"),IF($F2="Potatoes",SUMIFS('Osgood Agrimet'!$C:$C,'Osgood Agrimet'!$A:$A,"&lt;="&amp;Data!U$1,'Osgood Agrimet'!$C:$C,"&gt;0"),0)))-SUM($H2:T2)</f>
        <v>1.610000000000003</v>
      </c>
      <c r="V2">
        <f>+IF($F2="Spring Grain",SUMIFS('Osgood Agrimet'!$E:$E,'Osgood Agrimet'!$A:$A,"&lt;="&amp;Data!V$1,'Osgood Agrimet'!$E:$E,"&gt;0"),IF($F2="Winter Grain",SUMIFS('Osgood Agrimet'!$D:$D,'Osgood Agrimet'!$A:$A,"&lt;="&amp;Data!V$1,'Osgood Agrimet'!$D:$D,"&gt;0"),IF($F2="Potatoes",SUMIFS('Osgood Agrimet'!$C:$C,'Osgood Agrimet'!$A:$A,"&lt;="&amp;Data!V$1,'Osgood Agrimet'!$C:$C,"&gt;0"),0)))-SUM($H2:U2)</f>
        <v>1.2200000000000024</v>
      </c>
      <c r="W2">
        <f>+IF($F2="Spring Grain",SUMIFS('Osgood Agrimet'!$E:$E,'Osgood Agrimet'!$A:$A,"&lt;="&amp;Data!W$1,'Osgood Agrimet'!$E:$E,"&gt;0"),IF($F2="Winter Grain",SUMIFS('Osgood Agrimet'!$D:$D,'Osgood Agrimet'!$A:$A,"&lt;="&amp;Data!W$1,'Osgood Agrimet'!$D:$D,"&gt;0"),IF($F2="Potatoes",SUMIFS('Osgood Agrimet'!$C:$C,'Osgood Agrimet'!$A:$A,"&lt;="&amp;Data!W$1,'Osgood Agrimet'!$C:$C,"&gt;0"),0)))-SUM($H2:V2)</f>
        <v>0.12999999999999901</v>
      </c>
      <c r="X2">
        <f>+IF($F2="Spring Grain",SUMIFS('Osgood Agrimet'!$E:$E,'Osgood Agrimet'!$A:$A,"&lt;="&amp;Data!X$1,'Osgood Agrimet'!$E:$E,"&gt;0"),IF($F2="Winter Grain",SUMIFS('Osgood Agrimet'!$D:$D,'Osgood Agrimet'!$A:$A,"&lt;="&amp;Data!X$1,'Osgood Agrimet'!$D:$D,"&gt;0"),IF($F2="Potatoes",SUMIFS('Osgood Agrimet'!$C:$C,'Osgood Agrimet'!$A:$A,"&lt;="&amp;Data!X$1,'Osgood Agrimet'!$C:$C,"&gt;0"),0)))-SUM($H2:W2)</f>
        <v>0</v>
      </c>
      <c r="Y2">
        <f>+IF($F2="Spring Grain",SUMIFS('Osgood Agrimet'!$E:$E,'Osgood Agrimet'!$A:$A,"&lt;="&amp;Data!Y$1,'Osgood Agrimet'!$E:$E,"&gt;0"),IF($F2="Winter Grain",SUMIFS('Osgood Agrimet'!$D:$D,'Osgood Agrimet'!$A:$A,"&lt;="&amp;Data!Y$1,'Osgood Agrimet'!$D:$D,"&gt;0"),IF($F2="Potatoes",SUMIFS('Osgood Agrimet'!$C:$C,'Osgood Agrimet'!$A:$A,"&lt;="&amp;Data!Y$1,'Osgood Agrimet'!$C:$C,"&gt;0"),0)))-SUM($H2:X2)</f>
        <v>0</v>
      </c>
      <c r="Z2">
        <f>+IF($F2="Spring Grain",SUMIFS('Osgood Agrimet'!$E:$E,'Osgood Agrimet'!$A:$A,"&lt;="&amp;Data!Z$1,'Osgood Agrimet'!$E:$E,"&gt;0"),IF($F2="Winter Grain",SUMIFS('Osgood Agrimet'!$D:$D,'Osgood Agrimet'!$A:$A,"&lt;="&amp;Data!Z$1,'Osgood Agrimet'!$D:$D,"&gt;0"),IF($F2="Potatoes",SUMIFS('Osgood Agrimet'!$C:$C,'Osgood Agrimet'!$A:$A,"&lt;="&amp;Data!Z$1,'Osgood Agrimet'!$C:$C,"&gt;0"),0)))-SUM($H2:Y2)</f>
        <v>0</v>
      </c>
      <c r="AA2">
        <f>+IF($F2="Spring Grain",SUMIFS('Osgood Agrimet'!$E:$E,'Osgood Agrimet'!$A:$A,"&lt;="&amp;Data!AA$1,'Osgood Agrimet'!$E:$E,"&gt;0"),IF($F2="Winter Grain",SUMIFS('Osgood Agrimet'!$D:$D,'Osgood Agrimet'!$A:$A,"&lt;="&amp;Data!AA$1,'Osgood Agrimet'!$D:$D,"&gt;0"),IF($F2="Potatoes",SUMIFS('Osgood Agrimet'!$C:$C,'Osgood Agrimet'!$A:$A,"&lt;="&amp;Data!AA$1,'Osgood Agrimet'!$C:$C,"&gt;0"),0)))-SUM($H2:Z2)</f>
        <v>0</v>
      </c>
      <c r="AB2">
        <f>+IF($F2="Spring Grain",SUMIFS('Osgood Agrimet'!$E:$E,'Osgood Agrimet'!$A:$A,"&lt;="&amp;Data!AB$1,'Osgood Agrimet'!$E:$E,"&gt;0"),IF($F2="Winter Grain",SUMIFS('Osgood Agrimet'!$D:$D,'Osgood Agrimet'!$A:$A,"&lt;="&amp;Data!AB$1,'Osgood Agrimet'!$D:$D,"&gt;0"),IF($F2="Potatoes",SUMIFS('Osgood Agrimet'!$C:$C,'Osgood Agrimet'!$A:$A,"&lt;="&amp;Data!AB$1,'Osgood Agrimet'!$C:$C,"&gt;0"),0)))-SUM($H2:AA2)</f>
        <v>0</v>
      </c>
      <c r="AC2">
        <f>+IF($F2="Spring Grain",SUMIFS('Osgood Agrimet'!$E:$E,'Osgood Agrimet'!$A:$A,"&lt;="&amp;Data!AC$1,'Osgood Agrimet'!$E:$E,"&gt;0"),IF($F2="Winter Grain",SUMIFS('Osgood Agrimet'!$D:$D,'Osgood Agrimet'!$A:$A,"&lt;="&amp;Data!AC$1,'Osgood Agrimet'!$D:$D,"&gt;0"),IF($F2="Potatoes",SUMIFS('Osgood Agrimet'!$C:$C,'Osgood Agrimet'!$A:$A,"&lt;="&amp;Data!AC$1,'Osgood Agrimet'!$C:$C,"&gt;0"),0)))-SUM($H2:AB2)</f>
        <v>0</v>
      </c>
      <c r="AD2">
        <f>+IF($F2="Spring Grain",SUMIFS('Osgood Agrimet'!$E:$E,'Osgood Agrimet'!$A:$A,"&lt;="&amp;Data!AD$1,'Osgood Agrimet'!$E:$E,"&gt;0"),IF($F2="Winter Grain",SUMIFS('Osgood Agrimet'!$D:$D,'Osgood Agrimet'!$A:$A,"&lt;="&amp;Data!AD$1,'Osgood Agrimet'!$D:$D,"&gt;0"),IF($F2="Potatoes",SUMIFS('Osgood Agrimet'!$C:$C,'Osgood Agrimet'!$A:$A,"&lt;="&amp;Data!AD$1,'Osgood Agrimet'!$C:$C,"&gt;0"),0)))-SUM($H2:AC2)</f>
        <v>0</v>
      </c>
      <c r="AE2">
        <f>+IF($F2="Spring Grain",SUMIFS('Osgood Agrimet'!$E:$E,'Osgood Agrimet'!$A:$A,"&lt;="&amp;Data!AE$1,'Osgood Agrimet'!$E:$E,"&gt;0"),IF($F2="Winter Grain",SUMIFS('Osgood Agrimet'!$D:$D,'Osgood Agrimet'!$A:$A,"&lt;="&amp;Data!AE$1,'Osgood Agrimet'!$D:$D,"&gt;0"),IF($F2="Potatoes",SUMIFS('Osgood Agrimet'!$C:$C,'Osgood Agrimet'!$A:$A,"&lt;="&amp;Data!AE$1,'Osgood Agrimet'!$C:$C,"&gt;0"),0)))-SUM($H2:AD2)</f>
        <v>0</v>
      </c>
      <c r="AF2">
        <f>+IF($F2="Spring Grain",SUMIFS('Osgood Agrimet'!$E:$E,'Osgood Agrimet'!$A:$A,"&lt;="&amp;Data!AF$1,'Osgood Agrimet'!$E:$E,"&gt;0"),IF($F2="Winter Grain",SUMIFS('Osgood Agrimet'!$D:$D,'Osgood Agrimet'!$A:$A,"&lt;="&amp;Data!AF$1,'Osgood Agrimet'!$D:$D,"&gt;0"),IF($F2="Potatoes",SUMIFS('Osgood Agrimet'!$C:$C,'Osgood Agrimet'!$A:$A,"&lt;="&amp;Data!AF$1,'Osgood Agrimet'!$C:$C,"&gt;0"),0)))-SUM($H2:AE2)</f>
        <v>0</v>
      </c>
      <c r="AG2">
        <f>+IF($F2="Spring Grain",SUMIFS('Osgood Agrimet'!$E:$E,'Osgood Agrimet'!$A:$A,"&lt;="&amp;Data!AG$1,'Osgood Agrimet'!$E:$E,"&gt;0"),IF($F2="Winter Grain",SUMIFS('Osgood Agrimet'!$D:$D,'Osgood Agrimet'!$A:$A,"&lt;="&amp;Data!AG$1,'Osgood Agrimet'!$D:$D,"&gt;0"),IF($F2="Potatoes",SUMIFS('Osgood Agrimet'!$C:$C,'Osgood Agrimet'!$A:$A,"&lt;="&amp;Data!AG$1,'Osgood Agrimet'!$C:$C,"&gt;0"),0)))-SUM($H2:AF2)</f>
        <v>0</v>
      </c>
      <c r="AH2">
        <f>+SUM(H2:AG2)</f>
        <v>21.750000000000007</v>
      </c>
    </row>
    <row r="3" spans="1:34" x14ac:dyDescent="0.2">
      <c r="A3" t="s">
        <v>15</v>
      </c>
      <c r="B3" t="s">
        <v>11</v>
      </c>
      <c r="C3" s="31" t="str">
        <f>C2</f>
        <v>1</v>
      </c>
      <c r="D3" t="s">
        <v>12</v>
      </c>
      <c r="E3" t="s">
        <v>11</v>
      </c>
      <c r="F3" t="s">
        <v>13</v>
      </c>
      <c r="G3" t="s">
        <v>14</v>
      </c>
      <c r="H3">
        <f>IFERROR(VLOOKUP($A3,'PivotTrac Totals'!$A$1:$AK$255,4,FALSE),)</f>
        <v>0</v>
      </c>
      <c r="I3">
        <f>IFERROR(VLOOKUP($A3,'PivotTrac Totals'!$1:$405,6,FALSE),)</f>
        <v>0</v>
      </c>
      <c r="J3">
        <f>IFERROR(VLOOKUP($A3,'PivotTrac Totals'!$1:$255,8,FALSE),)</f>
        <v>0</v>
      </c>
      <c r="K3">
        <f>IFERROR(VLOOKUP($A3,'PivotTrac Totals'!$1:$255,10,FALSE),)</f>
        <v>1.3</v>
      </c>
      <c r="L3" t="str">
        <f>IFERROR(VLOOKUP($A3,'PivotTrac Totals'!$1:$255,12,FALSE),)</f>
        <v/>
      </c>
      <c r="M3" t="str">
        <f>IFERROR(VLOOKUP($A3,'PivotTrac Totals'!$1:$255,14,FALSE),)</f>
        <v/>
      </c>
      <c r="N3">
        <f>IFERROR(VLOOKUP($A3,'PivotTrac Totals'!$1:$255,16,FALSE),)</f>
        <v>2.33</v>
      </c>
      <c r="O3">
        <f>IFERROR(VLOOKUP($A3,'PivotTrac Totals'!$1:$255,18,FALSE),)</f>
        <v>2.19</v>
      </c>
      <c r="P3">
        <f>IFERROR(VLOOKUP($A3,'PivotTrac Totals'!$1:$255,20,FALSE),)</f>
        <v>4.9499999999999993</v>
      </c>
      <c r="Q3">
        <f>IFERROR(VLOOKUP($A3,'PivotTrac Totals'!$1:$255,22,FALSE),)</f>
        <v>2.1900000000000013</v>
      </c>
      <c r="R3">
        <f>IFERROR(VLOOKUP($A3,'PivotTrac Totals'!$1:$255,24,FALSE),)</f>
        <v>2.2599999999999998</v>
      </c>
      <c r="S3">
        <f>IFERROR(VLOOKUP($A3,'PivotTrac Totals'!$1:$255,26,FALSE),)</f>
        <v>2.4599999999999991</v>
      </c>
      <c r="T3">
        <f>IFERROR(VLOOKUP($A3,'PivotTrac Totals'!$1:$255,28,FALSE),)</f>
        <v>0.17000000000000171</v>
      </c>
      <c r="U3">
        <f>IFERROR(VLOOKUP($A3,'PivotTrac Totals'!$1:$255,30,FALSE),)</f>
        <v>0</v>
      </c>
      <c r="V3">
        <f>IFERROR(VLOOKUP($A3,'PivotTrac Totals'!$1:$255,32,FALSE),)</f>
        <v>0</v>
      </c>
      <c r="W3">
        <f>IFERROR(VLOOKUP($A3,'PivotTrac Totals'!$1:$255,34,FALSE),)</f>
        <v>0</v>
      </c>
      <c r="X3">
        <f>IFERROR(VLOOKUP($A3,'PivotTrac Totals'!$1:$255,36,FALSE),)</f>
        <v>0</v>
      </c>
      <c r="Y3">
        <f>IFERROR(VLOOKUP($A3,'PivotTrac Totals'!$1:$255,38,FALSE),)</f>
        <v>0</v>
      </c>
      <c r="Z3">
        <f>IFERROR(VLOOKUP($A3,'PivotTrac Totals'!$1:$255,40,FALSE),)</f>
        <v>0</v>
      </c>
      <c r="AA3">
        <f>IFERROR(VLOOKUP($A3,'PivotTrac Totals'!$1:$255,42,FALSE),)</f>
        <v>0.54999999999999716</v>
      </c>
      <c r="AB3">
        <f>IFERROR(VLOOKUP($A3,'PivotTrac Totals'!$1:$255,44,FALSE),)</f>
        <v>0.92999999999999972</v>
      </c>
      <c r="AC3">
        <f>IFERROR(VLOOKUP($A3,'PivotTrac Totals'!$1:$255,46,FALSE),)</f>
        <v>0</v>
      </c>
      <c r="AD3">
        <f>IFERROR(VLOOKUP($A3,'PivotTrac Totals'!$1:$255,48,FALSE),)</f>
        <v>0</v>
      </c>
      <c r="AE3">
        <f>IFERROR(VLOOKUP($A3,'PivotTrac Totals'!$1:$255,50,FALSE),)</f>
        <v>0</v>
      </c>
      <c r="AF3">
        <f>IFERROR(VLOOKUP($A3,'PivotTrac Totals'!$1:$255,52,FALSE),)</f>
        <v>0</v>
      </c>
      <c r="AG3">
        <f>IFERROR(VLOOKUP($A3,'PivotTrac Totals'!$1:$255,54,FALSE),)</f>
        <v>0</v>
      </c>
      <c r="AH3">
        <f>+SUM(H3:AG3)</f>
        <v>19.329999999999998</v>
      </c>
    </row>
    <row r="4" spans="1:34" x14ac:dyDescent="0.2">
      <c r="A4" t="s">
        <v>16</v>
      </c>
      <c r="B4" t="s">
        <v>11</v>
      </c>
      <c r="C4" s="31" t="str">
        <f t="shared" ref="C4:C11" si="0">C3</f>
        <v>1</v>
      </c>
      <c r="D4" t="s">
        <v>12</v>
      </c>
      <c r="E4" t="s">
        <v>11</v>
      </c>
      <c r="F4" t="s">
        <v>13</v>
      </c>
      <c r="G4" t="s">
        <v>14</v>
      </c>
      <c r="H4">
        <f>IFERROR(VLOOKUP($A4,'PivotTrac Totals'!$A$1:$AK$255,4,FALSE),)</f>
        <v>0</v>
      </c>
      <c r="I4">
        <f>IFERROR(VLOOKUP($A4,'PivotTrac Totals'!$1:$405,6,FALSE),)</f>
        <v>0</v>
      </c>
      <c r="J4">
        <f>IFERROR(VLOOKUP($A4,'PivotTrac Totals'!$1:$255,8,FALSE),)</f>
        <v>0</v>
      </c>
      <c r="K4">
        <f>IFERROR(VLOOKUP($A4,'PivotTrac Totals'!$1:$255,10,FALSE),)</f>
        <v>3.79</v>
      </c>
      <c r="L4" t="str">
        <f>IFERROR(VLOOKUP($A4,'PivotTrac Totals'!$1:$255,12,FALSE),)</f>
        <v/>
      </c>
      <c r="M4" t="str">
        <f>IFERROR(VLOOKUP($A4,'PivotTrac Totals'!$1:$255,14,FALSE),)</f>
        <v/>
      </c>
      <c r="N4">
        <f>IFERROR(VLOOKUP($A4,'PivotTrac Totals'!$1:$255,16,FALSE),)</f>
        <v>2.42</v>
      </c>
      <c r="O4">
        <f>IFERROR(VLOOKUP($A4,'PivotTrac Totals'!$1:$255,18,FALSE),)</f>
        <v>2.4500000000000002</v>
      </c>
      <c r="P4">
        <f>IFERROR(VLOOKUP($A4,'PivotTrac Totals'!$1:$255,20,FALSE),)</f>
        <v>5.1199999999999992</v>
      </c>
      <c r="Q4">
        <f>IFERROR(VLOOKUP($A4,'PivotTrac Totals'!$1:$255,22,FALSE),)</f>
        <v>2.1000000000000014</v>
      </c>
      <c r="R4">
        <f>IFERROR(VLOOKUP($A4,'PivotTrac Totals'!$1:$255,24,FALSE),)</f>
        <v>2.0699999999999985</v>
      </c>
      <c r="S4">
        <f>IFERROR(VLOOKUP($A4,'PivotTrac Totals'!$1:$255,26,FALSE),)</f>
        <v>2.3599999999999994</v>
      </c>
      <c r="T4">
        <f>IFERROR(VLOOKUP($A4,'PivotTrac Totals'!$1:$255,28,FALSE),)</f>
        <v>8.9999999999999858E-2</v>
      </c>
      <c r="U4">
        <f>IFERROR(VLOOKUP($A4,'PivotTrac Totals'!$1:$255,30,FALSE),)</f>
        <v>0</v>
      </c>
      <c r="V4">
        <f>IFERROR(VLOOKUP($A4,'PivotTrac Totals'!$1:$255,32,FALSE),)</f>
        <v>0</v>
      </c>
      <c r="W4">
        <f>IFERROR(VLOOKUP($A4,'PivotTrac Totals'!$1:$255,34,FALSE),)</f>
        <v>0</v>
      </c>
      <c r="X4">
        <f>IFERROR(VLOOKUP($A4,'PivotTrac Totals'!$1:$255,36,FALSE),)</f>
        <v>0</v>
      </c>
      <c r="Y4">
        <f>IFERROR(VLOOKUP($A4,'PivotTrac Totals'!$1:$255,38,FALSE),)</f>
        <v>0</v>
      </c>
      <c r="Z4">
        <f>IFERROR(VLOOKUP($A4,'PivotTrac Totals'!$1:$255,40,FALSE),)</f>
        <v>0</v>
      </c>
      <c r="AA4">
        <f>IFERROR(VLOOKUP($A4,'PivotTrac Totals'!$1:$255,42,FALSE),)</f>
        <v>0</v>
      </c>
      <c r="AB4">
        <f>IFERROR(VLOOKUP($A4,'PivotTrac Totals'!$1:$255,44,FALSE),)</f>
        <v>0.73000000000000043</v>
      </c>
      <c r="AC4">
        <f>IFERROR(VLOOKUP($A4,'PivotTrac Totals'!$1:$255,46,FALSE),)</f>
        <v>1.1400000000000006</v>
      </c>
      <c r="AD4">
        <f>IFERROR(VLOOKUP($A4,'PivotTrac Totals'!$1:$255,48,FALSE),)</f>
        <v>0</v>
      </c>
      <c r="AE4">
        <f>IFERROR(VLOOKUP($A4,'PivotTrac Totals'!$1:$255,50,FALSE),)</f>
        <v>0</v>
      </c>
      <c r="AF4">
        <f>IFERROR(VLOOKUP($A4,'PivotTrac Totals'!$1:$255,52,FALSE),)</f>
        <v>0</v>
      </c>
      <c r="AG4">
        <f>IFERROR(VLOOKUP($A4,'PivotTrac Totals'!$1:$255,54,FALSE),)</f>
        <v>0</v>
      </c>
      <c r="AH4">
        <f t="shared" ref="AH4:AH71" si="1">+SUM(H4:AG4)</f>
        <v>22.27</v>
      </c>
    </row>
    <row r="5" spans="1:34" x14ac:dyDescent="0.2">
      <c r="A5" t="s">
        <v>17</v>
      </c>
      <c r="B5" t="s">
        <v>11</v>
      </c>
      <c r="C5" s="31" t="str">
        <f t="shared" si="0"/>
        <v>1</v>
      </c>
      <c r="D5" t="s">
        <v>12</v>
      </c>
      <c r="E5" t="s">
        <v>11</v>
      </c>
      <c r="F5" t="s">
        <v>13</v>
      </c>
      <c r="G5" t="s">
        <v>14</v>
      </c>
      <c r="H5">
        <f>IFERROR(VLOOKUP($A5,'PivotTrac Totals'!$A$1:$AK$255,4,FALSE),)</f>
        <v>0</v>
      </c>
      <c r="I5">
        <f>IFERROR(VLOOKUP($A5,'PivotTrac Totals'!$1:$405,6,FALSE),)</f>
        <v>0</v>
      </c>
      <c r="J5">
        <f>IFERROR(VLOOKUP($A5,'PivotTrac Totals'!$1:$255,8,FALSE),)</f>
        <v>0</v>
      </c>
      <c r="K5">
        <f>IFERROR(VLOOKUP($A5,'PivotTrac Totals'!$1:$255,10,FALSE),)</f>
        <v>1.21</v>
      </c>
      <c r="L5" t="str">
        <f>IFERROR(VLOOKUP($A5,'PivotTrac Totals'!$1:$255,12,FALSE),)</f>
        <v/>
      </c>
      <c r="M5" t="str">
        <f>IFERROR(VLOOKUP($A5,'PivotTrac Totals'!$1:$255,14,FALSE),)</f>
        <v/>
      </c>
      <c r="N5">
        <f>IFERROR(VLOOKUP($A5,'PivotTrac Totals'!$1:$255,16,FALSE),)</f>
        <v>2.5299999999999998</v>
      </c>
      <c r="O5">
        <f>IFERROR(VLOOKUP($A5,'PivotTrac Totals'!$1:$255,18,FALSE),)</f>
        <v>2.42</v>
      </c>
      <c r="P5">
        <f>IFERROR(VLOOKUP($A5,'PivotTrac Totals'!$1:$255,20,FALSE),)</f>
        <v>5.129999999999999</v>
      </c>
      <c r="Q5">
        <f>IFERROR(VLOOKUP($A5,'PivotTrac Totals'!$1:$255,22,FALSE),)</f>
        <v>2.3800000000000008</v>
      </c>
      <c r="R5">
        <f>IFERROR(VLOOKUP($A5,'PivotTrac Totals'!$1:$255,24,FALSE),)</f>
        <v>2.3200000000000003</v>
      </c>
      <c r="S5">
        <f>IFERROR(VLOOKUP($A5,'PivotTrac Totals'!$1:$255,26,FALSE),)</f>
        <v>2.5299999999999994</v>
      </c>
      <c r="T5">
        <f>IFERROR(VLOOKUP($A5,'PivotTrac Totals'!$1:$255,28,FALSE),)</f>
        <v>0.14000000000000057</v>
      </c>
      <c r="U5">
        <f>IFERROR(VLOOKUP($A5,'PivotTrac Totals'!$1:$255,30,FALSE),)</f>
        <v>0</v>
      </c>
      <c r="V5">
        <f>IFERROR(VLOOKUP($A5,'PivotTrac Totals'!$1:$255,32,FALSE),)</f>
        <v>0</v>
      </c>
      <c r="W5">
        <f>IFERROR(VLOOKUP($A5,'PivotTrac Totals'!$1:$255,34,FALSE),)</f>
        <v>0</v>
      </c>
      <c r="X5">
        <f>IFERROR(VLOOKUP($A5,'PivotTrac Totals'!$1:$255,36,FALSE),)</f>
        <v>0</v>
      </c>
      <c r="Y5">
        <f>IFERROR(VLOOKUP($A5,'PivotTrac Totals'!$1:$255,38,FALSE),)</f>
        <v>0</v>
      </c>
      <c r="Z5">
        <f>IFERROR(VLOOKUP($A5,'PivotTrac Totals'!$1:$255,40,FALSE),)</f>
        <v>0</v>
      </c>
      <c r="AA5">
        <f>IFERROR(VLOOKUP($A5,'PivotTrac Totals'!$1:$255,42,FALSE),)</f>
        <v>0</v>
      </c>
      <c r="AB5">
        <f>IFERROR(VLOOKUP($A5,'PivotTrac Totals'!$1:$255,44,FALSE),)</f>
        <v>0.73999999999999844</v>
      </c>
      <c r="AC5">
        <f>IFERROR(VLOOKUP($A5,'PivotTrac Totals'!$1:$255,46,FALSE),)</f>
        <v>1.1300000000000026</v>
      </c>
      <c r="AD5">
        <f>IFERROR(VLOOKUP($A5,'PivotTrac Totals'!$1:$255,48,FALSE),)</f>
        <v>0</v>
      </c>
      <c r="AE5">
        <f>IFERROR(VLOOKUP($A5,'PivotTrac Totals'!$1:$255,50,FALSE),)</f>
        <v>0</v>
      </c>
      <c r="AF5">
        <f>IFERROR(VLOOKUP($A5,'PivotTrac Totals'!$1:$255,52,FALSE),)</f>
        <v>0</v>
      </c>
      <c r="AG5">
        <f>IFERROR(VLOOKUP($A5,'PivotTrac Totals'!$1:$255,54,FALSE),)</f>
        <v>0</v>
      </c>
      <c r="AH5">
        <f>+SUM(H5:AG5)</f>
        <v>20.53</v>
      </c>
    </row>
    <row r="6" spans="1:34" x14ac:dyDescent="0.2">
      <c r="A6" t="s">
        <v>18</v>
      </c>
      <c r="B6" t="s">
        <v>11</v>
      </c>
      <c r="C6" s="31" t="str">
        <f t="shared" si="0"/>
        <v>1</v>
      </c>
      <c r="D6" t="s">
        <v>12</v>
      </c>
      <c r="E6" t="s">
        <v>11</v>
      </c>
      <c r="F6" t="s">
        <v>13</v>
      </c>
      <c r="G6" t="s">
        <v>14</v>
      </c>
      <c r="H6">
        <f>IFERROR(VLOOKUP($A6,'PivotTrac Totals'!$A$1:$AK$255,4,FALSE),)</f>
        <v>0</v>
      </c>
      <c r="I6">
        <f>IFERROR(VLOOKUP($A6,'PivotTrac Totals'!$1:$405,6,FALSE),)</f>
        <v>0</v>
      </c>
      <c r="J6">
        <f>IFERROR(VLOOKUP($A6,'PivotTrac Totals'!$1:$255,8,FALSE),)</f>
        <v>0</v>
      </c>
      <c r="K6">
        <f>IFERROR(VLOOKUP($A6,'PivotTrac Totals'!$1:$255,10,FALSE),)</f>
        <v>1.39</v>
      </c>
      <c r="L6" t="str">
        <f>IFERROR(VLOOKUP($A6,'PivotTrac Totals'!$1:$255,12,FALSE),)</f>
        <v/>
      </c>
      <c r="M6" t="str">
        <f>IFERROR(VLOOKUP($A6,'PivotTrac Totals'!$1:$255,14,FALSE),)</f>
        <v/>
      </c>
      <c r="N6">
        <f>IFERROR(VLOOKUP($A6,'PivotTrac Totals'!$1:$255,16,FALSE),)</f>
        <v>2.3199999999999998</v>
      </c>
      <c r="O6">
        <f>IFERROR(VLOOKUP($A6,'PivotTrac Totals'!$1:$255,18,FALSE),)</f>
        <v>2.2400000000000002</v>
      </c>
      <c r="P6">
        <f>IFERROR(VLOOKUP($A6,'PivotTrac Totals'!$1:$255,20,FALSE),)</f>
        <v>5.04</v>
      </c>
      <c r="Q6">
        <f>IFERROR(VLOOKUP($A6,'PivotTrac Totals'!$1:$255,22,FALSE),)</f>
        <v>2.2699999999999996</v>
      </c>
      <c r="R6">
        <f>IFERROR(VLOOKUP($A6,'PivotTrac Totals'!$1:$255,24,FALSE),)</f>
        <v>2.0700000000000003</v>
      </c>
      <c r="S6">
        <f>IFERROR(VLOOKUP($A6,'PivotTrac Totals'!$1:$255,26,FALSE),)</f>
        <v>2.3100000000000005</v>
      </c>
      <c r="T6">
        <f>IFERROR(VLOOKUP($A6,'PivotTrac Totals'!$1:$255,28,FALSE),)</f>
        <v>0</v>
      </c>
      <c r="U6">
        <f>IFERROR(VLOOKUP($A6,'PivotTrac Totals'!$1:$255,30,FALSE),)</f>
        <v>0</v>
      </c>
      <c r="V6">
        <f>IFERROR(VLOOKUP($A6,'PivotTrac Totals'!$1:$255,32,FALSE),)</f>
        <v>0</v>
      </c>
      <c r="W6">
        <f>IFERROR(VLOOKUP($A6,'PivotTrac Totals'!$1:$255,34,FALSE),)</f>
        <v>0</v>
      </c>
      <c r="X6">
        <f>IFERROR(VLOOKUP($A6,'PivotTrac Totals'!$1:$255,36,FALSE),)</f>
        <v>0</v>
      </c>
      <c r="Y6">
        <f>IFERROR(VLOOKUP($A6,'PivotTrac Totals'!$1:$255,38,FALSE),)</f>
        <v>0</v>
      </c>
      <c r="Z6">
        <f>IFERROR(VLOOKUP($A6,'PivotTrac Totals'!$1:$255,40,FALSE),)</f>
        <v>0</v>
      </c>
      <c r="AA6">
        <f>IFERROR(VLOOKUP($A6,'PivotTrac Totals'!$1:$255,42,FALSE),)</f>
        <v>0</v>
      </c>
      <c r="AB6">
        <f>IFERROR(VLOOKUP($A6,'PivotTrac Totals'!$1:$255,44,FALSE),)</f>
        <v>0.91999999999999815</v>
      </c>
      <c r="AC6">
        <f>IFERROR(VLOOKUP($A6,'PivotTrac Totals'!$1:$255,46,FALSE),)</f>
        <v>0.95000000000000284</v>
      </c>
      <c r="AD6">
        <f>IFERROR(VLOOKUP($A6,'PivotTrac Totals'!$1:$255,48,FALSE),)</f>
        <v>0</v>
      </c>
      <c r="AE6">
        <f>IFERROR(VLOOKUP($A6,'PivotTrac Totals'!$1:$255,50,FALSE),)</f>
        <v>0</v>
      </c>
      <c r="AF6">
        <f>IFERROR(VLOOKUP($A6,'PivotTrac Totals'!$1:$255,52,FALSE),)</f>
        <v>0</v>
      </c>
      <c r="AG6">
        <f>IFERROR(VLOOKUP($A6,'PivotTrac Totals'!$1:$255,54,FALSE),)</f>
        <v>0</v>
      </c>
      <c r="AH6">
        <f t="shared" si="1"/>
        <v>19.510000000000002</v>
      </c>
    </row>
    <row r="7" spans="1:34" ht="15.75" thickBot="1" x14ac:dyDescent="0.25">
      <c r="A7" t="s">
        <v>19</v>
      </c>
      <c r="B7" t="s">
        <v>11</v>
      </c>
      <c r="C7" s="31" t="str">
        <f t="shared" si="0"/>
        <v>1</v>
      </c>
      <c r="D7" t="s">
        <v>12</v>
      </c>
      <c r="E7" t="s">
        <v>11</v>
      </c>
      <c r="F7" t="s">
        <v>13</v>
      </c>
      <c r="G7" t="s">
        <v>14</v>
      </c>
      <c r="H7">
        <f>IFERROR(VLOOKUP($A7,'PivotTrac Totals'!$A$1:$AK$255,4,FALSE),)</f>
        <v>0</v>
      </c>
      <c r="I7">
        <f>IFERROR(VLOOKUP($A7,'PivotTrac Totals'!$1:$405,6,FALSE),)</f>
        <v>0</v>
      </c>
      <c r="J7">
        <f>IFERROR(VLOOKUP($A7,'PivotTrac Totals'!$1:$255,8,FALSE),)</f>
        <v>0</v>
      </c>
      <c r="K7">
        <f>IFERROR(VLOOKUP($A7,'PivotTrac Totals'!$1:$255,10,FALSE),)</f>
        <v>1.26</v>
      </c>
      <c r="L7" t="str">
        <f>IFERROR(VLOOKUP($A7,'PivotTrac Totals'!$1:$255,12,FALSE),)</f>
        <v/>
      </c>
      <c r="M7" t="str">
        <f>IFERROR(VLOOKUP($A7,'PivotTrac Totals'!$1:$255,14,FALSE),)</f>
        <v/>
      </c>
      <c r="N7">
        <f>IFERROR(VLOOKUP($A7,'PivotTrac Totals'!$1:$255,16,FALSE),)</f>
        <v>2.5499999999999998</v>
      </c>
      <c r="O7">
        <f>IFERROR(VLOOKUP($A7,'PivotTrac Totals'!$1:$255,18,FALSE),)</f>
        <v>2.33</v>
      </c>
      <c r="P7">
        <f>IFERROR(VLOOKUP($A7,'PivotTrac Totals'!$1:$255,20,FALSE),)</f>
        <v>5.1000000000000005</v>
      </c>
      <c r="Q7">
        <f>IFERROR(VLOOKUP($A7,'PivotTrac Totals'!$1:$255,22,FALSE),)</f>
        <v>2.5499999999999989</v>
      </c>
      <c r="R7">
        <f>IFERROR(VLOOKUP($A7,'PivotTrac Totals'!$1:$255,24,FALSE),)</f>
        <v>2.3000000000000007</v>
      </c>
      <c r="S7">
        <f>IFERROR(VLOOKUP($A7,'PivotTrac Totals'!$1:$255,26,FALSE),)</f>
        <v>2.129999999999999</v>
      </c>
      <c r="T7">
        <f>IFERROR(VLOOKUP($A7,'PivotTrac Totals'!$1:$255,28,FALSE),)</f>
        <v>0.15000000000000213</v>
      </c>
      <c r="U7">
        <f>IFERROR(VLOOKUP($A7,'PivotTrac Totals'!$1:$255,30,FALSE),)</f>
        <v>0</v>
      </c>
      <c r="V7">
        <f>IFERROR(VLOOKUP($A7,'PivotTrac Totals'!$1:$255,32,FALSE),)</f>
        <v>0</v>
      </c>
      <c r="W7">
        <f>IFERROR(VLOOKUP($A7,'PivotTrac Totals'!$1:$255,34,FALSE),)</f>
        <v>0</v>
      </c>
      <c r="X7">
        <f>IFERROR(VLOOKUP($A7,'PivotTrac Totals'!$1:$255,36,FALSE),)</f>
        <v>0</v>
      </c>
      <c r="Y7">
        <f>IFERROR(VLOOKUP($A7,'PivotTrac Totals'!$1:$255,38,FALSE),)</f>
        <v>0</v>
      </c>
      <c r="Z7">
        <f>IFERROR(VLOOKUP($A7,'PivotTrac Totals'!$1:$255,40,FALSE),)</f>
        <v>0.18999999999999773</v>
      </c>
      <c r="AA7">
        <f>IFERROR(VLOOKUP($A7,'PivotTrac Totals'!$1:$255,42,FALSE),)</f>
        <v>1.0000000000001563E-2</v>
      </c>
      <c r="AB7">
        <f>IFERROR(VLOOKUP($A7,'PivotTrac Totals'!$1:$255,44,FALSE),)</f>
        <v>0.89999999999999858</v>
      </c>
      <c r="AC7">
        <f>IFERROR(VLOOKUP($A7,'PivotTrac Totals'!$1:$255,46,FALSE),)</f>
        <v>1.1400000000000006</v>
      </c>
      <c r="AD7">
        <f>IFERROR(VLOOKUP($A7,'PivotTrac Totals'!$1:$255,48,FALSE),)</f>
        <v>0</v>
      </c>
      <c r="AE7">
        <f>IFERROR(VLOOKUP($A7,'PivotTrac Totals'!$1:$255,50,FALSE),)</f>
        <v>0</v>
      </c>
      <c r="AF7">
        <f>IFERROR(VLOOKUP($A7,'PivotTrac Totals'!$1:$255,52,FALSE),)</f>
        <v>0</v>
      </c>
      <c r="AG7">
        <f>IFERROR(VLOOKUP($A7,'PivotTrac Totals'!$1:$255,54,FALSE),)</f>
        <v>0</v>
      </c>
      <c r="AH7">
        <f t="shared" si="1"/>
        <v>20.61</v>
      </c>
    </row>
    <row r="8" spans="1:34" ht="15.75" hidden="1" thickBot="1" x14ac:dyDescent="0.25">
      <c r="B8" t="s">
        <v>11</v>
      </c>
      <c r="C8" s="31" t="str">
        <f t="shared" si="0"/>
        <v>1</v>
      </c>
      <c r="D8" t="s">
        <v>12</v>
      </c>
      <c r="H8">
        <f>IFERROR(VLOOKUP($A8,'PivotTrac Totals'!$A$1:$AK$255,4,FALSE),)</f>
        <v>0</v>
      </c>
      <c r="I8">
        <f>IFERROR(VLOOKUP($A8,'PivotTrac Totals'!$1:$405,6,FALSE),)</f>
        <v>0</v>
      </c>
      <c r="J8">
        <f>IFERROR(VLOOKUP($A8,'PivotTrac Totals'!$1:$255,8,FALSE),)</f>
        <v>0</v>
      </c>
      <c r="K8">
        <f>IFERROR(VLOOKUP($A8,'PivotTrac Totals'!$1:$255,10,FALSE),)</f>
        <v>0</v>
      </c>
      <c r="L8">
        <f>IFERROR(VLOOKUP($A8,'PivotTrac Totals'!$1:$255,12,FALSE),)</f>
        <v>0</v>
      </c>
      <c r="M8">
        <f>IFERROR(VLOOKUP($A8,'PivotTrac Totals'!$1:$255,14,FALSE),)</f>
        <v>0</v>
      </c>
      <c r="N8">
        <f>IFERROR(VLOOKUP($A8,'PivotTrac Totals'!$1:$255,16,FALSE),)</f>
        <v>0</v>
      </c>
      <c r="O8">
        <f>IFERROR(VLOOKUP($A8,'PivotTrac Totals'!$1:$255,18,FALSE),)</f>
        <v>0</v>
      </c>
      <c r="P8">
        <f>IFERROR(VLOOKUP($A8,'PivotTrac Totals'!$1:$255,20,FALSE),)</f>
        <v>0</v>
      </c>
      <c r="Q8">
        <f>IFERROR(VLOOKUP($A8,'PivotTrac Totals'!$1:$255,22,FALSE),)</f>
        <v>0</v>
      </c>
      <c r="R8">
        <f>IFERROR(VLOOKUP($A8,'PivotTrac Totals'!$1:$255,24,FALSE),)</f>
        <v>0</v>
      </c>
      <c r="S8">
        <f>IFERROR(VLOOKUP($A8,'PivotTrac Totals'!$1:$255,26,FALSE),)</f>
        <v>0</v>
      </c>
      <c r="T8">
        <f>IFERROR(VLOOKUP($A8,'PivotTrac Totals'!$1:$255,28,FALSE),)</f>
        <v>0</v>
      </c>
      <c r="U8">
        <f>IFERROR(VLOOKUP($A8,'PivotTrac Totals'!$1:$255,30,FALSE),)</f>
        <v>0</v>
      </c>
      <c r="V8">
        <f>IFERROR(VLOOKUP($A8,'PivotTrac Totals'!$1:$255,32,FALSE),)</f>
        <v>0</v>
      </c>
      <c r="W8">
        <f>IFERROR(VLOOKUP($A8,'PivotTrac Totals'!$1:$255,34,FALSE),)</f>
        <v>0</v>
      </c>
      <c r="X8">
        <f>IFERROR(VLOOKUP($A8,'PivotTrac Totals'!$1:$255,36,FALSE),)</f>
        <v>0</v>
      </c>
      <c r="Y8">
        <f>IFERROR(VLOOKUP($A8,'PivotTrac Totals'!$1:$255,38,FALSE),)</f>
        <v>0</v>
      </c>
      <c r="Z8">
        <f>IFERROR(VLOOKUP($A8,'PivotTrac Totals'!$1:$255,40,FALSE),)</f>
        <v>0</v>
      </c>
      <c r="AA8">
        <f>IFERROR(VLOOKUP($A8,'PivotTrac Totals'!$1:$255,42,FALSE),)</f>
        <v>0</v>
      </c>
      <c r="AB8">
        <f>IFERROR(VLOOKUP($A8,'PivotTrac Totals'!$1:$255,44,FALSE),)</f>
        <v>0</v>
      </c>
      <c r="AC8">
        <f>IFERROR(VLOOKUP($A8,'PivotTrac Totals'!$1:$255,46,FALSE),)</f>
        <v>0</v>
      </c>
      <c r="AD8">
        <f>IFERROR(VLOOKUP($A8,'PivotTrac Totals'!$1:$255,48,FALSE),)</f>
        <v>0</v>
      </c>
      <c r="AE8">
        <f>IFERROR(VLOOKUP($A8,'PivotTrac Totals'!$1:$255,50,FALSE),)</f>
        <v>0</v>
      </c>
      <c r="AF8">
        <f>IFERROR(VLOOKUP($A8,'PivotTrac Totals'!$1:$255,52,FALSE),)</f>
        <v>0</v>
      </c>
      <c r="AG8">
        <f>IFERROR(VLOOKUP($A8,'PivotTrac Totals'!$1:$255,54,FALSE),)</f>
        <v>0</v>
      </c>
      <c r="AH8">
        <f t="shared" si="1"/>
        <v>0</v>
      </c>
    </row>
    <row r="9" spans="1:34" ht="15.75" hidden="1" thickBot="1" x14ac:dyDescent="0.25">
      <c r="A9" s="33"/>
      <c r="B9" t="s">
        <v>11</v>
      </c>
      <c r="C9" s="31" t="str">
        <f t="shared" si="0"/>
        <v>1</v>
      </c>
      <c r="D9" t="s">
        <v>12</v>
      </c>
      <c r="H9">
        <f>IFERROR(VLOOKUP($A9,'PivotTrac Totals'!$A$1:$AK$255,4,FALSE),)</f>
        <v>0</v>
      </c>
      <c r="I9">
        <f>IFERROR(VLOOKUP($A9,'PivotTrac Totals'!$1:$405,6,FALSE),)</f>
        <v>0</v>
      </c>
      <c r="J9">
        <f>IFERROR(VLOOKUP($A9,'PivotTrac Totals'!$1:$255,8,FALSE),)</f>
        <v>0</v>
      </c>
      <c r="K9">
        <f>IFERROR(VLOOKUP($A9,'PivotTrac Totals'!$1:$255,10,FALSE),)</f>
        <v>0</v>
      </c>
      <c r="L9">
        <f>IFERROR(VLOOKUP($A9,'PivotTrac Totals'!$1:$255,12,FALSE),)</f>
        <v>0</v>
      </c>
      <c r="M9">
        <f>IFERROR(VLOOKUP($A9,'PivotTrac Totals'!$1:$255,14,FALSE),)</f>
        <v>0</v>
      </c>
      <c r="N9">
        <f>IFERROR(VLOOKUP($A9,'PivotTrac Totals'!$1:$255,16,FALSE),)</f>
        <v>0</v>
      </c>
      <c r="O9">
        <f>IFERROR(VLOOKUP($A9,'PivotTrac Totals'!$1:$255,18,FALSE),)</f>
        <v>0</v>
      </c>
      <c r="P9">
        <f>IFERROR(VLOOKUP($A9,'PivotTrac Totals'!$1:$255,20,FALSE),)</f>
        <v>0</v>
      </c>
      <c r="Q9">
        <f>IFERROR(VLOOKUP($A9,'PivotTrac Totals'!$1:$255,22,FALSE),)</f>
        <v>0</v>
      </c>
      <c r="R9">
        <f>IFERROR(VLOOKUP($A9,'PivotTrac Totals'!$1:$255,24,FALSE),)</f>
        <v>0</v>
      </c>
      <c r="S9">
        <f>IFERROR(VLOOKUP($A9,'PivotTrac Totals'!$1:$255,26,FALSE),)</f>
        <v>0</v>
      </c>
      <c r="T9">
        <f>IFERROR(VLOOKUP($A9,'PivotTrac Totals'!$1:$255,28,FALSE),)</f>
        <v>0</v>
      </c>
      <c r="U9">
        <f>IFERROR(VLOOKUP($A9,'PivotTrac Totals'!$1:$255,30,FALSE),)</f>
        <v>0</v>
      </c>
      <c r="V9">
        <f>IFERROR(VLOOKUP($A9,'PivotTrac Totals'!$1:$255,32,FALSE),)</f>
        <v>0</v>
      </c>
      <c r="W9">
        <f>IFERROR(VLOOKUP($A9,'PivotTrac Totals'!$1:$255,34,FALSE),)</f>
        <v>0</v>
      </c>
      <c r="X9">
        <f>IFERROR(VLOOKUP($A9,'PivotTrac Totals'!$1:$255,36,FALSE),)</f>
        <v>0</v>
      </c>
      <c r="Y9">
        <f>IFERROR(VLOOKUP($A9,'PivotTrac Totals'!$1:$255,38,FALSE),)</f>
        <v>0</v>
      </c>
      <c r="Z9">
        <f>IFERROR(VLOOKUP($A9,'PivotTrac Totals'!$1:$255,40,FALSE),)</f>
        <v>0</v>
      </c>
      <c r="AA9">
        <f>IFERROR(VLOOKUP($A9,'PivotTrac Totals'!$1:$255,42,FALSE),)</f>
        <v>0</v>
      </c>
      <c r="AB9">
        <f>IFERROR(VLOOKUP($A9,'PivotTrac Totals'!$1:$255,44,FALSE),)</f>
        <v>0</v>
      </c>
      <c r="AC9">
        <f>IFERROR(VLOOKUP($A9,'PivotTrac Totals'!$1:$255,46,FALSE),)</f>
        <v>0</v>
      </c>
      <c r="AD9">
        <f>IFERROR(VLOOKUP($A9,'PivotTrac Totals'!$1:$255,48,FALSE),)</f>
        <v>0</v>
      </c>
      <c r="AE9">
        <f>IFERROR(VLOOKUP($A9,'PivotTrac Totals'!$1:$255,50,FALSE),)</f>
        <v>0</v>
      </c>
      <c r="AF9">
        <f>IFERROR(VLOOKUP($A9,'PivotTrac Totals'!$1:$255,52,FALSE),)</f>
        <v>0</v>
      </c>
      <c r="AG9">
        <f>IFERROR(VLOOKUP($A9,'PivotTrac Totals'!$1:$255,54,FALSE),)</f>
        <v>0</v>
      </c>
      <c r="AH9">
        <f t="shared" si="1"/>
        <v>0</v>
      </c>
    </row>
    <row r="10" spans="1:34" ht="15.75" hidden="1" thickBot="1" x14ac:dyDescent="0.25">
      <c r="A10" s="33"/>
      <c r="B10" t="s">
        <v>11</v>
      </c>
      <c r="C10" s="31" t="str">
        <f t="shared" si="0"/>
        <v>1</v>
      </c>
      <c r="D10" t="s">
        <v>12</v>
      </c>
      <c r="H10">
        <f>IFERROR(VLOOKUP($A10,'PivotTrac Totals'!$A$1:$AK$255,4,FALSE),)</f>
        <v>0</v>
      </c>
      <c r="I10">
        <f>IFERROR(VLOOKUP($A10,'PivotTrac Totals'!$1:$405,6,FALSE),)</f>
        <v>0</v>
      </c>
      <c r="J10">
        <f>IFERROR(VLOOKUP($A10,'PivotTrac Totals'!$1:$255,8,FALSE),)</f>
        <v>0</v>
      </c>
      <c r="K10">
        <f>IFERROR(VLOOKUP($A10,'PivotTrac Totals'!$1:$255,10,FALSE),)</f>
        <v>0</v>
      </c>
      <c r="L10">
        <f>IFERROR(VLOOKUP($A10,'PivotTrac Totals'!$1:$255,12,FALSE),)</f>
        <v>0</v>
      </c>
      <c r="M10">
        <f>IFERROR(VLOOKUP($A10,'PivotTrac Totals'!$1:$255,14,FALSE),)</f>
        <v>0</v>
      </c>
      <c r="N10">
        <f>IFERROR(VLOOKUP($A10,'PivotTrac Totals'!$1:$255,16,FALSE),)</f>
        <v>0</v>
      </c>
      <c r="O10">
        <f>IFERROR(VLOOKUP($A10,'PivotTrac Totals'!$1:$255,18,FALSE),)</f>
        <v>0</v>
      </c>
      <c r="P10">
        <f>IFERROR(VLOOKUP($A10,'PivotTrac Totals'!$1:$255,20,FALSE),)</f>
        <v>0</v>
      </c>
      <c r="Q10">
        <f>IFERROR(VLOOKUP($A10,'PivotTrac Totals'!$1:$255,22,FALSE),)</f>
        <v>0</v>
      </c>
      <c r="R10">
        <f>IFERROR(VLOOKUP($A10,'PivotTrac Totals'!$1:$255,24,FALSE),)</f>
        <v>0</v>
      </c>
      <c r="S10">
        <f>IFERROR(VLOOKUP($A10,'PivotTrac Totals'!$1:$255,26,FALSE),)</f>
        <v>0</v>
      </c>
      <c r="T10">
        <f>IFERROR(VLOOKUP($A10,'PivotTrac Totals'!$1:$255,28,FALSE),)</f>
        <v>0</v>
      </c>
      <c r="U10">
        <f>IFERROR(VLOOKUP($A10,'PivotTrac Totals'!$1:$255,30,FALSE),)</f>
        <v>0</v>
      </c>
      <c r="V10">
        <f>IFERROR(VLOOKUP($A10,'PivotTrac Totals'!$1:$255,32,FALSE),)</f>
        <v>0</v>
      </c>
      <c r="W10">
        <f>IFERROR(VLOOKUP($A10,'PivotTrac Totals'!$1:$255,34,FALSE),)</f>
        <v>0</v>
      </c>
      <c r="X10">
        <f>IFERROR(VLOOKUP($A10,'PivotTrac Totals'!$1:$255,36,FALSE),)</f>
        <v>0</v>
      </c>
      <c r="Y10">
        <f>IFERROR(VLOOKUP($A10,'PivotTrac Totals'!$1:$255,38,FALSE),)</f>
        <v>0</v>
      </c>
      <c r="Z10">
        <f>IFERROR(VLOOKUP($A10,'PivotTrac Totals'!$1:$255,40,FALSE),)</f>
        <v>0</v>
      </c>
      <c r="AA10">
        <f>IFERROR(VLOOKUP($A10,'PivotTrac Totals'!$1:$255,42,FALSE),)</f>
        <v>0</v>
      </c>
      <c r="AB10">
        <f>IFERROR(VLOOKUP($A10,'PivotTrac Totals'!$1:$255,44,FALSE),)</f>
        <v>0</v>
      </c>
      <c r="AC10">
        <f>IFERROR(VLOOKUP($A10,'PivotTrac Totals'!$1:$255,46,FALSE),)</f>
        <v>0</v>
      </c>
      <c r="AD10">
        <f>IFERROR(VLOOKUP($A10,'PivotTrac Totals'!$1:$255,48,FALSE),)</f>
        <v>0</v>
      </c>
      <c r="AE10">
        <f>IFERROR(VLOOKUP($A10,'PivotTrac Totals'!$1:$255,50,FALSE),)</f>
        <v>0</v>
      </c>
      <c r="AF10">
        <f>IFERROR(VLOOKUP($A10,'PivotTrac Totals'!$1:$255,52,FALSE),)</f>
        <v>0</v>
      </c>
      <c r="AG10">
        <f>IFERROR(VLOOKUP($A10,'PivotTrac Totals'!$1:$255,54,FALSE),)</f>
        <v>0</v>
      </c>
      <c r="AH10">
        <f t="shared" si="1"/>
        <v>0</v>
      </c>
    </row>
    <row r="11" spans="1:34" ht="15.75" hidden="1" thickBot="1" x14ac:dyDescent="0.25">
      <c r="B11" t="s">
        <v>11</v>
      </c>
      <c r="C11" s="31" t="str">
        <f t="shared" si="0"/>
        <v>1</v>
      </c>
      <c r="D11" t="s">
        <v>12</v>
      </c>
      <c r="H11">
        <f>IFERROR(VLOOKUP($A11,'PivotTrac Totals'!$A$1:$AK$255,4,FALSE),)</f>
        <v>0</v>
      </c>
      <c r="I11">
        <f>IFERROR(VLOOKUP($A11,'PivotTrac Totals'!$1:$405,6,FALSE),)</f>
        <v>0</v>
      </c>
      <c r="J11">
        <f>IFERROR(VLOOKUP($A11,'PivotTrac Totals'!$1:$255,8,FALSE),)</f>
        <v>0</v>
      </c>
      <c r="K11">
        <f>IFERROR(VLOOKUP($A11,'PivotTrac Totals'!$1:$255,10,FALSE),)</f>
        <v>0</v>
      </c>
      <c r="L11">
        <f>IFERROR(VLOOKUP($A11,'PivotTrac Totals'!$1:$255,12,FALSE),)</f>
        <v>0</v>
      </c>
      <c r="M11">
        <f>IFERROR(VLOOKUP($A11,'PivotTrac Totals'!$1:$255,14,FALSE),)</f>
        <v>0</v>
      </c>
      <c r="N11">
        <f>IFERROR(VLOOKUP($A11,'PivotTrac Totals'!$1:$255,16,FALSE),)</f>
        <v>0</v>
      </c>
      <c r="O11">
        <f>IFERROR(VLOOKUP($A11,'PivotTrac Totals'!$1:$255,18,FALSE),)</f>
        <v>0</v>
      </c>
      <c r="P11">
        <f>IFERROR(VLOOKUP($A11,'PivotTrac Totals'!$1:$255,20,FALSE),)</f>
        <v>0</v>
      </c>
      <c r="Q11">
        <f>IFERROR(VLOOKUP($A11,'PivotTrac Totals'!$1:$255,22,FALSE),)</f>
        <v>0</v>
      </c>
      <c r="R11">
        <f>IFERROR(VLOOKUP($A11,'PivotTrac Totals'!$1:$255,24,FALSE),)</f>
        <v>0</v>
      </c>
      <c r="S11">
        <f>IFERROR(VLOOKUP($A11,'PivotTrac Totals'!$1:$255,26,FALSE),)</f>
        <v>0</v>
      </c>
      <c r="T11">
        <f>IFERROR(VLOOKUP($A11,'PivotTrac Totals'!$1:$255,28,FALSE),)</f>
        <v>0</v>
      </c>
      <c r="U11">
        <f>IFERROR(VLOOKUP($A11,'PivotTrac Totals'!$1:$255,30,FALSE),)</f>
        <v>0</v>
      </c>
      <c r="V11">
        <f>IFERROR(VLOOKUP($A11,'PivotTrac Totals'!$1:$255,32,FALSE),)</f>
        <v>0</v>
      </c>
      <c r="W11">
        <f>IFERROR(VLOOKUP($A11,'PivotTrac Totals'!$1:$255,34,FALSE),)</f>
        <v>0</v>
      </c>
      <c r="X11">
        <f>IFERROR(VLOOKUP($A11,'PivotTrac Totals'!$1:$255,36,FALSE),)</f>
        <v>0</v>
      </c>
      <c r="Y11">
        <f>IFERROR(VLOOKUP($A11,'PivotTrac Totals'!$1:$255,38,FALSE),)</f>
        <v>0</v>
      </c>
      <c r="Z11">
        <f>IFERROR(VLOOKUP($A11,'PivotTrac Totals'!$1:$255,40,FALSE),)</f>
        <v>0</v>
      </c>
      <c r="AA11">
        <f>IFERROR(VLOOKUP($A11,'PivotTrac Totals'!$1:$255,42,FALSE),)</f>
        <v>0</v>
      </c>
      <c r="AB11">
        <f>IFERROR(VLOOKUP($A11,'PivotTrac Totals'!$1:$255,44,FALSE),)</f>
        <v>0</v>
      </c>
      <c r="AC11">
        <f>IFERROR(VLOOKUP($A11,'PivotTrac Totals'!$1:$255,46,FALSE),)</f>
        <v>0</v>
      </c>
      <c r="AD11">
        <f>IFERROR(VLOOKUP($A11,'PivotTrac Totals'!$1:$255,48,FALSE),)</f>
        <v>0</v>
      </c>
      <c r="AE11">
        <f>IFERROR(VLOOKUP($A11,'PivotTrac Totals'!$1:$255,50,FALSE),)</f>
        <v>0</v>
      </c>
      <c r="AF11">
        <f>IFERROR(VLOOKUP($A11,'PivotTrac Totals'!$1:$255,52,FALSE),)</f>
        <v>0</v>
      </c>
      <c r="AG11">
        <f>IFERROR(VLOOKUP($A11,'PivotTrac Totals'!$1:$255,54,FALSE),)</f>
        <v>0</v>
      </c>
      <c r="AH11">
        <f t="shared" si="1"/>
        <v>0</v>
      </c>
    </row>
    <row r="12" spans="1:34" ht="15.75" thickBot="1" x14ac:dyDescent="0.25">
      <c r="A12" s="32" t="s">
        <v>20</v>
      </c>
      <c r="B12" t="s">
        <v>11</v>
      </c>
      <c r="C12" s="31" t="str">
        <f>MID(A12,FIND(" ",A12)+1,256)</f>
        <v>2</v>
      </c>
      <c r="D12" t="s">
        <v>12</v>
      </c>
      <c r="E12" t="s">
        <v>11</v>
      </c>
      <c r="F12" t="s">
        <v>13</v>
      </c>
      <c r="G12" t="s">
        <v>21</v>
      </c>
      <c r="H12">
        <f>+IF($F12="Spring Grain",SUMIFS('Osgood Agrimet'!$E:$E,'Osgood Agrimet'!$A:$A,"&lt;="&amp;Data!H$1,'Osgood Agrimet'!$E:$E,"&gt;0"),IF($F12="Winter Grain",SUMIFS('Osgood Agrimet'!$D:$D,'Osgood Agrimet'!$A:$A,"&lt;="&amp;Data!H$1,'Osgood Agrimet'!$D:$D,"&gt;0"),IF($F12="Potatoes",SUMIFS('Osgood Agrimet'!$C:$C,'Osgood Agrimet'!$A:$A,"&lt;="&amp;Data!H$1,'Osgood Agrimet'!$C:$C,"&gt;0"),0)))</f>
        <v>0.1</v>
      </c>
      <c r="I12">
        <f>+IF($F12="Spring Grain",SUMIFS('Osgood Agrimet'!$E:$E,'Osgood Agrimet'!$A:$A,"&lt;="&amp;Data!I$1,'Osgood Agrimet'!$E:$E,"&gt;0"),IF($F12="Winter Grain",SUMIFS('Osgood Agrimet'!$D:$D,'Osgood Agrimet'!$A:$A,"&lt;="&amp;Data!I$1,'Osgood Agrimet'!$D:$D,"&gt;0"),IF($F12="Potatoes",SUMIFS('Osgood Agrimet'!$C:$C,'Osgood Agrimet'!$A:$A,"&lt;="&amp;Data!I$1,'Osgood Agrimet'!$C:$C,"&gt;0"),0)))-$H12</f>
        <v>0.35</v>
      </c>
      <c r="J12">
        <f>+IF($F12="Spring Grain",SUMIFS('Osgood Agrimet'!$E:$E,'Osgood Agrimet'!$A:$A,"&lt;="&amp;Data!J$1,'Osgood Agrimet'!$E:$E,"&gt;0"),IF($F12="Winter Grain",SUMIFS('Osgood Agrimet'!$D:$D,'Osgood Agrimet'!$A:$A,"&lt;="&amp;Data!J$1,'Osgood Agrimet'!$D:$D,"&gt;0"),IF($F12="Potatoes",SUMIFS('Osgood Agrimet'!$C:$C,'Osgood Agrimet'!$A:$A,"&lt;="&amp;Data!J$1,'Osgood Agrimet'!$C:$C,"&gt;0"),0)))-SUM($H12:I12)</f>
        <v>0.58000000000000007</v>
      </c>
      <c r="K12">
        <f>+IF($F12="Spring Grain",SUMIFS('Osgood Agrimet'!$E:$E,'Osgood Agrimet'!$A:$A,"&lt;="&amp;Data!K$1,'Osgood Agrimet'!$E:$E,"&gt;0"),IF($F12="Winter Grain",SUMIFS('Osgood Agrimet'!$D:$D,'Osgood Agrimet'!$A:$A,"&lt;="&amp;Data!K$1,'Osgood Agrimet'!$D:$D,"&gt;0"),IF($F12="Potatoes",SUMIFS('Osgood Agrimet'!$C:$C,'Osgood Agrimet'!$A:$A,"&lt;="&amp;Data!K$1,'Osgood Agrimet'!$C:$C,"&gt;0"),0)))-SUM($H12:J12)</f>
        <v>0.91000000000000036</v>
      </c>
      <c r="L12">
        <f>+IF($F12="Spring Grain",SUMIFS('Osgood Agrimet'!$E:$E,'Osgood Agrimet'!$A:$A,"&lt;="&amp;Data!L$1,'Osgood Agrimet'!$E:$E,"&gt;0"),IF($F12="Winter Grain",SUMIFS('Osgood Agrimet'!$D:$D,'Osgood Agrimet'!$A:$A,"&lt;="&amp;Data!L$1,'Osgood Agrimet'!$D:$D,"&gt;0"),IF($F12="Potatoes",SUMIFS('Osgood Agrimet'!$C:$C,'Osgood Agrimet'!$A:$A,"&lt;="&amp;Data!L$1,'Osgood Agrimet'!$C:$C,"&gt;0"),0)))-SUM($H12:K12)</f>
        <v>1.6900000000000004</v>
      </c>
      <c r="M12">
        <f>+IF($F12="Spring Grain",SUMIFS('Osgood Agrimet'!$E:$E,'Osgood Agrimet'!$A:$A,"&lt;="&amp;Data!M$1,'Osgood Agrimet'!$E:$E,"&gt;0"),IF($F12="Winter Grain",SUMIFS('Osgood Agrimet'!$D:$D,'Osgood Agrimet'!$A:$A,"&lt;="&amp;Data!M$1,'Osgood Agrimet'!$D:$D,"&gt;0"),IF($F12="Potatoes",SUMIFS('Osgood Agrimet'!$C:$C,'Osgood Agrimet'!$A:$A,"&lt;="&amp;Data!M$1,'Osgood Agrimet'!$C:$C,"&gt;0"),0)))-SUM($H12:L12)</f>
        <v>2.2400000000000002</v>
      </c>
      <c r="N12">
        <f>+IF($F12="Spring Grain",SUMIFS('Osgood Agrimet'!$E:$E,'Osgood Agrimet'!$A:$A,"&lt;="&amp;Data!N$1,'Osgood Agrimet'!$E:$E,"&gt;0"),IF($F12="Winter Grain",SUMIFS('Osgood Agrimet'!$D:$D,'Osgood Agrimet'!$A:$A,"&lt;="&amp;Data!N$1,'Osgood Agrimet'!$D:$D,"&gt;0"),IF($F12="Potatoes",SUMIFS('Osgood Agrimet'!$C:$C,'Osgood Agrimet'!$A:$A,"&lt;="&amp;Data!N$1,'Osgood Agrimet'!$C:$C,"&gt;0"),0)))-SUM($H12:M12)</f>
        <v>2.0300000000000011</v>
      </c>
      <c r="O12">
        <f>+IF($F12="Spring Grain",SUMIFS('Osgood Agrimet'!$E:$E,'Osgood Agrimet'!$A:$A,"&lt;="&amp;Data!O$1,'Osgood Agrimet'!$E:$E,"&gt;0"),IF($F12="Winter Grain",SUMIFS('Osgood Agrimet'!$D:$D,'Osgood Agrimet'!$A:$A,"&lt;="&amp;Data!O$1,'Osgood Agrimet'!$D:$D,"&gt;0"),IF($F12="Potatoes",SUMIFS('Osgood Agrimet'!$C:$C,'Osgood Agrimet'!$A:$A,"&lt;="&amp;Data!O$1,'Osgood Agrimet'!$C:$C,"&gt;0"),0)))-SUM($H12:N12)</f>
        <v>1.9900000000000002</v>
      </c>
      <c r="P12">
        <f>+IF($F12="Spring Grain",SUMIFS('Osgood Agrimet'!$E:$E,'Osgood Agrimet'!$A:$A,"&lt;="&amp;Data!P$1,'Osgood Agrimet'!$E:$E,"&gt;0"),IF($F12="Winter Grain",SUMIFS('Osgood Agrimet'!$D:$D,'Osgood Agrimet'!$A:$A,"&lt;="&amp;Data!P$1,'Osgood Agrimet'!$D:$D,"&gt;0"),IF($F12="Potatoes",SUMIFS('Osgood Agrimet'!$C:$C,'Osgood Agrimet'!$A:$A,"&lt;="&amp;Data!P$1,'Osgood Agrimet'!$C:$C,"&gt;0"),0)))-SUM($H12:O12)</f>
        <v>1.9400000000000013</v>
      </c>
      <c r="Q12">
        <f>+IF($F12="Spring Grain",SUMIFS('Osgood Agrimet'!$E:$E,'Osgood Agrimet'!$A:$A,"&lt;="&amp;Data!Q$1,'Osgood Agrimet'!$E:$E,"&gt;0"),IF($F12="Winter Grain",SUMIFS('Osgood Agrimet'!$D:$D,'Osgood Agrimet'!$A:$A,"&lt;="&amp;Data!Q$1,'Osgood Agrimet'!$D:$D,"&gt;0"),IF($F12="Potatoes",SUMIFS('Osgood Agrimet'!$C:$C,'Osgood Agrimet'!$A:$A,"&lt;="&amp;Data!Q$1,'Osgood Agrimet'!$C:$C,"&gt;0"),0)))-SUM($H12:P12)</f>
        <v>1.6800000000000015</v>
      </c>
      <c r="R12">
        <f>+IF($F12="Spring Grain",SUMIFS('Osgood Agrimet'!$E:$E,'Osgood Agrimet'!$A:$A,"&lt;="&amp;Data!R$1,'Osgood Agrimet'!$E:$E,"&gt;0"),IF($F12="Winter Grain",SUMIFS('Osgood Agrimet'!$D:$D,'Osgood Agrimet'!$A:$A,"&lt;="&amp;Data!R$1,'Osgood Agrimet'!$D:$D,"&gt;0"),IF($F12="Potatoes",SUMIFS('Osgood Agrimet'!$C:$C,'Osgood Agrimet'!$A:$A,"&lt;="&amp;Data!R$1,'Osgood Agrimet'!$C:$C,"&gt;0"),0)))-SUM($H12:Q12)</f>
        <v>1.6899999999999977</v>
      </c>
      <c r="S12">
        <f>+IF($F12="Spring Grain",SUMIFS('Osgood Agrimet'!$E:$E,'Osgood Agrimet'!$A:$A,"&lt;="&amp;Data!S$1,'Osgood Agrimet'!$E:$E,"&gt;0"),IF($F12="Winter Grain",SUMIFS('Osgood Agrimet'!$D:$D,'Osgood Agrimet'!$A:$A,"&lt;="&amp;Data!S$1,'Osgood Agrimet'!$D:$D,"&gt;0"),IF($F12="Potatoes",SUMIFS('Osgood Agrimet'!$C:$C,'Osgood Agrimet'!$A:$A,"&lt;="&amp;Data!S$1,'Osgood Agrimet'!$C:$C,"&gt;0"),0)))-SUM($H12:R12)</f>
        <v>1.7699999999999996</v>
      </c>
      <c r="T12">
        <f>+IF($F12="Spring Grain",SUMIFS('Osgood Agrimet'!$E:$E,'Osgood Agrimet'!$A:$A,"&lt;="&amp;Data!T$1,'Osgood Agrimet'!$E:$E,"&gt;0"),IF($F12="Winter Grain",SUMIFS('Osgood Agrimet'!$D:$D,'Osgood Agrimet'!$A:$A,"&lt;="&amp;Data!T$1,'Osgood Agrimet'!$D:$D,"&gt;0"),IF($F12="Potatoes",SUMIFS('Osgood Agrimet'!$C:$C,'Osgood Agrimet'!$A:$A,"&lt;="&amp;Data!T$1,'Osgood Agrimet'!$C:$C,"&gt;0"),0)))-SUM($H12:S12)</f>
        <v>1.8200000000000003</v>
      </c>
      <c r="U12">
        <f>+IF($F12="Spring Grain",SUMIFS('Osgood Agrimet'!$E:$E,'Osgood Agrimet'!$A:$A,"&lt;="&amp;Data!U$1,'Osgood Agrimet'!$E:$E,"&gt;0"),IF($F12="Winter Grain",SUMIFS('Osgood Agrimet'!$D:$D,'Osgood Agrimet'!$A:$A,"&lt;="&amp;Data!U$1,'Osgood Agrimet'!$D:$D,"&gt;0"),IF($F12="Potatoes",SUMIFS('Osgood Agrimet'!$C:$C,'Osgood Agrimet'!$A:$A,"&lt;="&amp;Data!U$1,'Osgood Agrimet'!$C:$C,"&gt;0"),0)))-SUM($H12:T12)</f>
        <v>1.610000000000003</v>
      </c>
      <c r="V12">
        <f>+IF($F12="Spring Grain",SUMIFS('Osgood Agrimet'!$E:$E,'Osgood Agrimet'!$A:$A,"&lt;="&amp;Data!V$1,'Osgood Agrimet'!$E:$E,"&gt;0"),IF($F12="Winter Grain",SUMIFS('Osgood Agrimet'!$D:$D,'Osgood Agrimet'!$A:$A,"&lt;="&amp;Data!V$1,'Osgood Agrimet'!$D:$D,"&gt;0"),IF($F12="Potatoes",SUMIFS('Osgood Agrimet'!$C:$C,'Osgood Agrimet'!$A:$A,"&lt;="&amp;Data!V$1,'Osgood Agrimet'!$C:$C,"&gt;0"),0)))-SUM($H12:U12)</f>
        <v>1.2200000000000024</v>
      </c>
      <c r="W12">
        <f>+IF($F12="Spring Grain",SUMIFS('Osgood Agrimet'!$E:$E,'Osgood Agrimet'!$A:$A,"&lt;="&amp;Data!W$1,'Osgood Agrimet'!$E:$E,"&gt;0"),IF($F12="Winter Grain",SUMIFS('Osgood Agrimet'!$D:$D,'Osgood Agrimet'!$A:$A,"&lt;="&amp;Data!W$1,'Osgood Agrimet'!$D:$D,"&gt;0"),IF($F12="Potatoes",SUMIFS('Osgood Agrimet'!$C:$C,'Osgood Agrimet'!$A:$A,"&lt;="&amp;Data!W$1,'Osgood Agrimet'!$C:$C,"&gt;0"),0)))-SUM($H12:V12)</f>
        <v>0.12999999999999901</v>
      </c>
      <c r="X12">
        <f>+IF($F12="Spring Grain",SUMIFS('Osgood Agrimet'!$E:$E,'Osgood Agrimet'!$A:$A,"&lt;="&amp;Data!X$1,'Osgood Agrimet'!$E:$E,"&gt;0"),IF($F12="Winter Grain",SUMIFS('Osgood Agrimet'!$D:$D,'Osgood Agrimet'!$A:$A,"&lt;="&amp;Data!X$1,'Osgood Agrimet'!$D:$D,"&gt;0"),IF($F12="Potatoes",SUMIFS('Osgood Agrimet'!$C:$C,'Osgood Agrimet'!$A:$A,"&lt;="&amp;Data!X$1,'Osgood Agrimet'!$C:$C,"&gt;0"),0)))-SUM($H12:W12)</f>
        <v>0</v>
      </c>
      <c r="Y12">
        <f>+IF($F12="Spring Grain",SUMIFS('Osgood Agrimet'!$E:$E,'Osgood Agrimet'!$A:$A,"&lt;="&amp;Data!Y$1,'Osgood Agrimet'!$E:$E,"&gt;0"),IF($F12="Winter Grain",SUMIFS('Osgood Agrimet'!$D:$D,'Osgood Agrimet'!$A:$A,"&lt;="&amp;Data!Y$1,'Osgood Agrimet'!$D:$D,"&gt;0"),IF($F12="Potatoes",SUMIFS('Osgood Agrimet'!$C:$C,'Osgood Agrimet'!$A:$A,"&lt;="&amp;Data!Y$1,'Osgood Agrimet'!$C:$C,"&gt;0"),0)))-SUM($H12:X12)</f>
        <v>0</v>
      </c>
      <c r="Z12">
        <f>+IF($F12="Spring Grain",SUMIFS('Osgood Agrimet'!$E:$E,'Osgood Agrimet'!$A:$A,"&lt;="&amp;Data!Z$1,'Osgood Agrimet'!$E:$E,"&gt;0"),IF($F12="Winter Grain",SUMIFS('Osgood Agrimet'!$D:$D,'Osgood Agrimet'!$A:$A,"&lt;="&amp;Data!Z$1,'Osgood Agrimet'!$D:$D,"&gt;0"),IF($F12="Potatoes",SUMIFS('Osgood Agrimet'!$C:$C,'Osgood Agrimet'!$A:$A,"&lt;="&amp;Data!Z$1,'Osgood Agrimet'!$C:$C,"&gt;0"),0)))-SUM($H12:Y12)</f>
        <v>0</v>
      </c>
      <c r="AA12">
        <f>+IF($F12="Spring Grain",SUMIFS('Osgood Agrimet'!$E:$E,'Osgood Agrimet'!$A:$A,"&lt;="&amp;Data!AA$1,'Osgood Agrimet'!$E:$E,"&gt;0"),IF($F12="Winter Grain",SUMIFS('Osgood Agrimet'!$D:$D,'Osgood Agrimet'!$A:$A,"&lt;="&amp;Data!AA$1,'Osgood Agrimet'!$D:$D,"&gt;0"),IF($F12="Potatoes",SUMIFS('Osgood Agrimet'!$C:$C,'Osgood Agrimet'!$A:$A,"&lt;="&amp;Data!AA$1,'Osgood Agrimet'!$C:$C,"&gt;0"),0)))-SUM($H12:Z12)</f>
        <v>0</v>
      </c>
      <c r="AB12">
        <f>+IF($F12="Spring Grain",SUMIFS('Osgood Agrimet'!$E:$E,'Osgood Agrimet'!$A:$A,"&lt;="&amp;Data!AB$1,'Osgood Agrimet'!$E:$E,"&gt;0"),IF($F12="Winter Grain",SUMIFS('Osgood Agrimet'!$D:$D,'Osgood Agrimet'!$A:$A,"&lt;="&amp;Data!AB$1,'Osgood Agrimet'!$D:$D,"&gt;0"),IF($F12="Potatoes",SUMIFS('Osgood Agrimet'!$C:$C,'Osgood Agrimet'!$A:$A,"&lt;="&amp;Data!AB$1,'Osgood Agrimet'!$C:$C,"&gt;0"),0)))-SUM($H12:AA12)</f>
        <v>0</v>
      </c>
      <c r="AC12">
        <f>+IF($F12="Spring Grain",SUMIFS('Osgood Agrimet'!$E:$E,'Osgood Agrimet'!$A:$A,"&lt;="&amp;Data!AC$1,'Osgood Agrimet'!$E:$E,"&gt;0"),IF($F12="Winter Grain",SUMIFS('Osgood Agrimet'!$D:$D,'Osgood Agrimet'!$A:$A,"&lt;="&amp;Data!AC$1,'Osgood Agrimet'!$D:$D,"&gt;0"),IF($F12="Potatoes",SUMIFS('Osgood Agrimet'!$C:$C,'Osgood Agrimet'!$A:$A,"&lt;="&amp;Data!AC$1,'Osgood Agrimet'!$C:$C,"&gt;0"),0)))-SUM($H12:AB12)</f>
        <v>0</v>
      </c>
      <c r="AD12">
        <f>+IF($F12="Spring Grain",SUMIFS('Osgood Agrimet'!$E:$E,'Osgood Agrimet'!$A:$A,"&lt;="&amp;Data!AD$1,'Osgood Agrimet'!$E:$E,"&gt;0"),IF($F12="Winter Grain",SUMIFS('Osgood Agrimet'!$D:$D,'Osgood Agrimet'!$A:$A,"&lt;="&amp;Data!AD$1,'Osgood Agrimet'!$D:$D,"&gt;0"),IF($F12="Potatoes",SUMIFS('Osgood Agrimet'!$C:$C,'Osgood Agrimet'!$A:$A,"&lt;="&amp;Data!AD$1,'Osgood Agrimet'!$C:$C,"&gt;0"),0)))-SUM($H12:AC12)</f>
        <v>0</v>
      </c>
      <c r="AE12">
        <f>+IF($F12="Spring Grain",SUMIFS('Osgood Agrimet'!$E:$E,'Osgood Agrimet'!$A:$A,"&lt;="&amp;Data!AE$1,'Osgood Agrimet'!$E:$E,"&gt;0"),IF($F12="Winter Grain",SUMIFS('Osgood Agrimet'!$D:$D,'Osgood Agrimet'!$A:$A,"&lt;="&amp;Data!AE$1,'Osgood Agrimet'!$D:$D,"&gt;0"),IF($F12="Potatoes",SUMIFS('Osgood Agrimet'!$C:$C,'Osgood Agrimet'!$A:$A,"&lt;="&amp;Data!AE$1,'Osgood Agrimet'!$C:$C,"&gt;0"),0)))-SUM($H12:AD12)</f>
        <v>0</v>
      </c>
      <c r="AF12">
        <f>+IF($F12="Spring Grain",SUMIFS('Osgood Agrimet'!$E:$E,'Osgood Agrimet'!$A:$A,"&lt;="&amp;Data!AF$1,'Osgood Agrimet'!$E:$E,"&gt;0"),IF($F12="Winter Grain",SUMIFS('Osgood Agrimet'!$D:$D,'Osgood Agrimet'!$A:$A,"&lt;="&amp;Data!AF$1,'Osgood Agrimet'!$D:$D,"&gt;0"),IF($F12="Potatoes",SUMIFS('Osgood Agrimet'!$C:$C,'Osgood Agrimet'!$A:$A,"&lt;="&amp;Data!AF$1,'Osgood Agrimet'!$C:$C,"&gt;0"),0)))-SUM($H12:AE12)</f>
        <v>0</v>
      </c>
      <c r="AG12">
        <f>+IF($F12="Spring Grain",SUMIFS('Osgood Agrimet'!$E:$E,'Osgood Agrimet'!$A:$A,"&lt;="&amp;Data!AG$1,'Osgood Agrimet'!$E:$E,"&gt;0"),IF($F12="Winter Grain",SUMIFS('Osgood Agrimet'!$D:$D,'Osgood Agrimet'!$A:$A,"&lt;="&amp;Data!AG$1,'Osgood Agrimet'!$D:$D,"&gt;0"),IF($F12="Potatoes",SUMIFS('Osgood Agrimet'!$C:$C,'Osgood Agrimet'!$A:$A,"&lt;="&amp;Data!AG$1,'Osgood Agrimet'!$C:$C,"&gt;0"),0)))-SUM($H12:AF12)</f>
        <v>0</v>
      </c>
      <c r="AH12">
        <f>+SUM(H12:AG12)</f>
        <v>21.750000000000007</v>
      </c>
    </row>
    <row r="13" spans="1:34" x14ac:dyDescent="0.2">
      <c r="A13" t="s">
        <v>22</v>
      </c>
      <c r="B13" t="s">
        <v>11</v>
      </c>
      <c r="C13" s="31" t="str">
        <f>C12</f>
        <v>2</v>
      </c>
      <c r="D13" t="s">
        <v>12</v>
      </c>
      <c r="E13" t="s">
        <v>11</v>
      </c>
      <c r="F13" t="s">
        <v>13</v>
      </c>
      <c r="G13" t="s">
        <v>21</v>
      </c>
      <c r="H13">
        <f>IFERROR(VLOOKUP($A13,'PivotTrac Totals'!$A$1:$AK$255,4,FALSE),)</f>
        <v>0</v>
      </c>
      <c r="I13">
        <f>IFERROR(VLOOKUP($A13,'PivotTrac Totals'!$1:$405,6,FALSE),)</f>
        <v>0</v>
      </c>
      <c r="J13">
        <f>IFERROR(VLOOKUP($A13,'PivotTrac Totals'!$1:$255,8,FALSE),)</f>
        <v>0</v>
      </c>
      <c r="K13">
        <f>IFERROR(VLOOKUP($A13,'PivotTrac Totals'!$1:$255,10,FALSE),)</f>
        <v>1.27</v>
      </c>
      <c r="L13" t="str">
        <f>IFERROR(VLOOKUP($A13,'PivotTrac Totals'!$1:$255,12,FALSE),)</f>
        <v/>
      </c>
      <c r="M13" t="str">
        <f>IFERROR(VLOOKUP($A13,'PivotTrac Totals'!$1:$255,14,FALSE),)</f>
        <v/>
      </c>
      <c r="N13">
        <f>IFERROR(VLOOKUP($A13,'PivotTrac Totals'!$1:$255,16,FALSE),)</f>
        <v>1.71</v>
      </c>
      <c r="O13">
        <f>IFERROR(VLOOKUP($A13,'PivotTrac Totals'!$1:$255,18,FALSE),)</f>
        <v>2.4900000000000002</v>
      </c>
      <c r="P13">
        <f>IFERROR(VLOOKUP($A13,'PivotTrac Totals'!$1:$255,20,FALSE),)</f>
        <v>5.6399999999999988</v>
      </c>
      <c r="Q13">
        <f>IFERROR(VLOOKUP($A13,'PivotTrac Totals'!$1:$255,22,FALSE),)</f>
        <v>2.0099999999999998</v>
      </c>
      <c r="R13">
        <f>IFERROR(VLOOKUP($A13,'PivotTrac Totals'!$1:$255,24,FALSE),)</f>
        <v>2.1500000000000004</v>
      </c>
      <c r="S13">
        <f>IFERROR(VLOOKUP($A13,'PivotTrac Totals'!$1:$255,26,FALSE),)</f>
        <v>2.1500000000000021</v>
      </c>
      <c r="T13">
        <f>IFERROR(VLOOKUP($A13,'PivotTrac Totals'!$1:$255,28,FALSE),)</f>
        <v>1.0199999999999996</v>
      </c>
      <c r="U13">
        <f>IFERROR(VLOOKUP($A13,'PivotTrac Totals'!$1:$255,30,FALSE),)</f>
        <v>0</v>
      </c>
      <c r="V13">
        <f>IFERROR(VLOOKUP($A13,'PivotTrac Totals'!$1:$255,32,FALSE),)</f>
        <v>0</v>
      </c>
      <c r="W13">
        <f>IFERROR(VLOOKUP($A13,'PivotTrac Totals'!$1:$255,34,FALSE),)</f>
        <v>0</v>
      </c>
      <c r="X13">
        <f>IFERROR(VLOOKUP($A13,'PivotTrac Totals'!$1:$255,36,FALSE),)</f>
        <v>0</v>
      </c>
      <c r="Y13">
        <f>IFERROR(VLOOKUP($A13,'PivotTrac Totals'!$1:$255,38,FALSE),)</f>
        <v>0</v>
      </c>
      <c r="Z13">
        <f>IFERROR(VLOOKUP($A13,'PivotTrac Totals'!$1:$255,40,FALSE),)</f>
        <v>0</v>
      </c>
      <c r="AA13">
        <f>IFERROR(VLOOKUP($A13,'PivotTrac Totals'!$1:$255,42,FALSE),)</f>
        <v>0.55999999999999872</v>
      </c>
      <c r="AB13">
        <f>IFERROR(VLOOKUP($A13,'PivotTrac Totals'!$1:$255,44,FALSE),)</f>
        <v>1.2300000000000004</v>
      </c>
      <c r="AC13">
        <f>IFERROR(VLOOKUP($A13,'PivotTrac Totals'!$1:$255,46,FALSE),)</f>
        <v>0</v>
      </c>
      <c r="AD13">
        <f>IFERROR(VLOOKUP($A13,'PivotTrac Totals'!$1:$255,48,FALSE),)</f>
        <v>0</v>
      </c>
      <c r="AE13">
        <f>IFERROR(VLOOKUP($A13,'PivotTrac Totals'!$1:$255,50,FALSE),)</f>
        <v>0</v>
      </c>
      <c r="AF13">
        <f>IFERROR(VLOOKUP($A13,'PivotTrac Totals'!$1:$255,52,FALSE),)</f>
        <v>0</v>
      </c>
      <c r="AG13">
        <f>IFERROR(VLOOKUP($A13,'PivotTrac Totals'!$1:$255,54,FALSE),)</f>
        <v>0</v>
      </c>
      <c r="AH13">
        <f t="shared" si="1"/>
        <v>20.23</v>
      </c>
    </row>
    <row r="14" spans="1:34" x14ac:dyDescent="0.2">
      <c r="A14" t="s">
        <v>23</v>
      </c>
      <c r="B14" t="s">
        <v>11</v>
      </c>
      <c r="C14" s="31" t="str">
        <f t="shared" ref="C14:C22" si="2">C13</f>
        <v>2</v>
      </c>
      <c r="D14" t="s">
        <v>12</v>
      </c>
      <c r="E14" t="s">
        <v>11</v>
      </c>
      <c r="F14" t="s">
        <v>13</v>
      </c>
      <c r="G14" t="s">
        <v>21</v>
      </c>
      <c r="H14">
        <f>IFERROR(VLOOKUP($A14,'PivotTrac Totals'!$A$1:$AK$255,4,FALSE),)</f>
        <v>0</v>
      </c>
      <c r="I14">
        <f>IFERROR(VLOOKUP($A14,'PivotTrac Totals'!$1:$405,6,FALSE),)</f>
        <v>0</v>
      </c>
      <c r="J14">
        <f>IFERROR(VLOOKUP($A14,'PivotTrac Totals'!$1:$255,8,FALSE),)</f>
        <v>0</v>
      </c>
      <c r="K14">
        <f>IFERROR(VLOOKUP($A14,'PivotTrac Totals'!$1:$255,10,FALSE),)</f>
        <v>1.36</v>
      </c>
      <c r="L14" t="str">
        <f>IFERROR(VLOOKUP($A14,'PivotTrac Totals'!$1:$255,12,FALSE),)</f>
        <v/>
      </c>
      <c r="M14" t="str">
        <f>IFERROR(VLOOKUP($A14,'PivotTrac Totals'!$1:$255,14,FALSE),)</f>
        <v/>
      </c>
      <c r="N14">
        <f>IFERROR(VLOOKUP($A14,'PivotTrac Totals'!$1:$255,16,FALSE),)</f>
        <v>1.78</v>
      </c>
      <c r="O14">
        <f>IFERROR(VLOOKUP($A14,'PivotTrac Totals'!$1:$255,18,FALSE),)</f>
        <v>2.29</v>
      </c>
      <c r="P14">
        <f>IFERROR(VLOOKUP($A14,'PivotTrac Totals'!$1:$255,20,FALSE),)</f>
        <v>5.34</v>
      </c>
      <c r="Q14">
        <f>IFERROR(VLOOKUP($A14,'PivotTrac Totals'!$1:$255,22,FALSE),)</f>
        <v>1.3600000000000012</v>
      </c>
      <c r="R14">
        <f>IFERROR(VLOOKUP($A14,'PivotTrac Totals'!$1:$255,24,FALSE),)</f>
        <v>2.1799999999999997</v>
      </c>
      <c r="S14">
        <f>IFERROR(VLOOKUP($A14,'PivotTrac Totals'!$1:$255,26,FALSE),)</f>
        <v>2.5299999999999994</v>
      </c>
      <c r="T14">
        <f>IFERROR(VLOOKUP($A14,'PivotTrac Totals'!$1:$255,28,FALSE),)</f>
        <v>0.98999999999999844</v>
      </c>
      <c r="U14">
        <f>IFERROR(VLOOKUP($A14,'PivotTrac Totals'!$1:$255,30,FALSE),)</f>
        <v>0</v>
      </c>
      <c r="V14">
        <f>IFERROR(VLOOKUP($A14,'PivotTrac Totals'!$1:$255,32,FALSE),)</f>
        <v>0</v>
      </c>
      <c r="W14">
        <f>IFERROR(VLOOKUP($A14,'PivotTrac Totals'!$1:$255,34,FALSE),)</f>
        <v>0</v>
      </c>
      <c r="X14">
        <f>IFERROR(VLOOKUP($A14,'PivotTrac Totals'!$1:$255,36,FALSE),)</f>
        <v>0</v>
      </c>
      <c r="Y14">
        <f>IFERROR(VLOOKUP($A14,'PivotTrac Totals'!$1:$255,38,FALSE),)</f>
        <v>0</v>
      </c>
      <c r="Z14">
        <f>IFERROR(VLOOKUP($A14,'PivotTrac Totals'!$1:$255,40,FALSE),)</f>
        <v>0</v>
      </c>
      <c r="AA14">
        <f>IFERROR(VLOOKUP($A14,'PivotTrac Totals'!$1:$255,42,FALSE),)</f>
        <v>0</v>
      </c>
      <c r="AB14">
        <f>IFERROR(VLOOKUP($A14,'PivotTrac Totals'!$1:$255,44,FALSE),)</f>
        <v>1.2900000000000027</v>
      </c>
      <c r="AC14">
        <f>IFERROR(VLOOKUP($A14,'PivotTrac Totals'!$1:$255,46,FALSE),)</f>
        <v>0.67999999999999972</v>
      </c>
      <c r="AD14">
        <f>IFERROR(VLOOKUP($A14,'PivotTrac Totals'!$1:$255,48,FALSE),)</f>
        <v>0</v>
      </c>
      <c r="AE14">
        <f>IFERROR(VLOOKUP($A14,'PivotTrac Totals'!$1:$255,50,FALSE),)</f>
        <v>0</v>
      </c>
      <c r="AF14">
        <f>IFERROR(VLOOKUP($A14,'PivotTrac Totals'!$1:$255,52,FALSE),)</f>
        <v>0</v>
      </c>
      <c r="AG14">
        <f>IFERROR(VLOOKUP($A14,'PivotTrac Totals'!$1:$255,54,FALSE),)</f>
        <v>0</v>
      </c>
      <c r="AH14">
        <f t="shared" si="1"/>
        <v>19.8</v>
      </c>
    </row>
    <row r="15" spans="1:34" x14ac:dyDescent="0.2">
      <c r="A15" t="s">
        <v>24</v>
      </c>
      <c r="B15" t="s">
        <v>11</v>
      </c>
      <c r="C15" s="31" t="str">
        <f t="shared" si="2"/>
        <v>2</v>
      </c>
      <c r="D15" t="s">
        <v>12</v>
      </c>
      <c r="E15" t="s">
        <v>11</v>
      </c>
      <c r="F15" t="s">
        <v>13</v>
      </c>
      <c r="G15" t="s">
        <v>21</v>
      </c>
      <c r="H15">
        <f>IFERROR(VLOOKUP($A15,'PivotTrac Totals'!$A$1:$AK$255,4,FALSE),)</f>
        <v>0</v>
      </c>
      <c r="I15">
        <f>IFERROR(VLOOKUP($A15,'PivotTrac Totals'!$1:$405,6,FALSE),)</f>
        <v>0</v>
      </c>
      <c r="J15">
        <f>IFERROR(VLOOKUP($A15,'PivotTrac Totals'!$1:$255,8,FALSE),)</f>
        <v>0</v>
      </c>
      <c r="K15">
        <f>IFERROR(VLOOKUP($A15,'PivotTrac Totals'!$1:$255,10,FALSE),)</f>
        <v>1.48</v>
      </c>
      <c r="L15" t="str">
        <f>IFERROR(VLOOKUP($A15,'PivotTrac Totals'!$1:$255,12,FALSE),)</f>
        <v/>
      </c>
      <c r="M15" t="str">
        <f>IFERROR(VLOOKUP($A15,'PivotTrac Totals'!$1:$255,14,FALSE),)</f>
        <v/>
      </c>
      <c r="N15">
        <f>IFERROR(VLOOKUP($A15,'PivotTrac Totals'!$1:$255,16,FALSE),)</f>
        <v>1.02</v>
      </c>
      <c r="O15">
        <f>IFERROR(VLOOKUP($A15,'PivotTrac Totals'!$1:$255,18,FALSE),)</f>
        <v>2.58</v>
      </c>
      <c r="P15">
        <f>IFERROR(VLOOKUP($A15,'PivotTrac Totals'!$1:$255,20,FALSE),)</f>
        <v>5.6300000000000008</v>
      </c>
      <c r="Q15">
        <f>IFERROR(VLOOKUP($A15,'PivotTrac Totals'!$1:$255,22,FALSE),)</f>
        <v>2.2099999999999991</v>
      </c>
      <c r="R15">
        <f>IFERROR(VLOOKUP($A15,'PivotTrac Totals'!$1:$255,24,FALSE),)</f>
        <v>2.3699999999999992</v>
      </c>
      <c r="S15">
        <f>IFERROR(VLOOKUP($A15,'PivotTrac Totals'!$1:$255,26,FALSE),)</f>
        <v>2.5300000000000011</v>
      </c>
      <c r="T15">
        <f>IFERROR(VLOOKUP($A15,'PivotTrac Totals'!$1:$255,28,FALSE),)</f>
        <v>1.6600000000000001</v>
      </c>
      <c r="U15">
        <f>IFERROR(VLOOKUP($A15,'PivotTrac Totals'!$1:$255,30,FALSE),)</f>
        <v>0</v>
      </c>
      <c r="V15">
        <f>IFERROR(VLOOKUP($A15,'PivotTrac Totals'!$1:$255,32,FALSE),)</f>
        <v>0</v>
      </c>
      <c r="W15">
        <f>IFERROR(VLOOKUP($A15,'PivotTrac Totals'!$1:$255,34,FALSE),)</f>
        <v>0</v>
      </c>
      <c r="X15">
        <f>IFERROR(VLOOKUP($A15,'PivotTrac Totals'!$1:$255,36,FALSE),)</f>
        <v>0</v>
      </c>
      <c r="Y15">
        <f>IFERROR(VLOOKUP($A15,'PivotTrac Totals'!$1:$255,38,FALSE),)</f>
        <v>0</v>
      </c>
      <c r="Z15">
        <f>IFERROR(VLOOKUP($A15,'PivotTrac Totals'!$1:$255,40,FALSE),)</f>
        <v>0</v>
      </c>
      <c r="AA15">
        <f>IFERROR(VLOOKUP($A15,'PivotTrac Totals'!$1:$255,42,FALSE),)</f>
        <v>0</v>
      </c>
      <c r="AB15">
        <f>IFERROR(VLOOKUP($A15,'PivotTrac Totals'!$1:$255,44,FALSE),)</f>
        <v>1.3399999999999999</v>
      </c>
      <c r="AC15">
        <f>IFERROR(VLOOKUP($A15,'PivotTrac Totals'!$1:$255,46,FALSE),)</f>
        <v>0.89999999999999858</v>
      </c>
      <c r="AD15">
        <f>IFERROR(VLOOKUP($A15,'PivotTrac Totals'!$1:$255,48,FALSE),)</f>
        <v>0</v>
      </c>
      <c r="AE15">
        <f>IFERROR(VLOOKUP($A15,'PivotTrac Totals'!$1:$255,50,FALSE),)</f>
        <v>0</v>
      </c>
      <c r="AF15">
        <f>IFERROR(VLOOKUP($A15,'PivotTrac Totals'!$1:$255,52,FALSE),)</f>
        <v>0</v>
      </c>
      <c r="AG15">
        <f>IFERROR(VLOOKUP($A15,'PivotTrac Totals'!$1:$255,54,FALSE),)</f>
        <v>0</v>
      </c>
      <c r="AH15">
        <f t="shared" si="1"/>
        <v>21.72</v>
      </c>
    </row>
    <row r="16" spans="1:34" x14ac:dyDescent="0.2">
      <c r="A16" t="s">
        <v>25</v>
      </c>
      <c r="B16" t="s">
        <v>11</v>
      </c>
      <c r="C16" s="31" t="str">
        <f t="shared" si="2"/>
        <v>2</v>
      </c>
      <c r="D16" t="s">
        <v>12</v>
      </c>
      <c r="E16" t="s">
        <v>11</v>
      </c>
      <c r="F16" t="s">
        <v>13</v>
      </c>
      <c r="G16" t="s">
        <v>21</v>
      </c>
      <c r="H16">
        <f>IFERROR(VLOOKUP($A16,'PivotTrac Totals'!$A$1:$AK$255,4,FALSE),)</f>
        <v>0</v>
      </c>
      <c r="I16">
        <f>IFERROR(VLOOKUP($A16,'PivotTrac Totals'!$1:$405,6,FALSE),)</f>
        <v>0</v>
      </c>
      <c r="J16">
        <f>IFERROR(VLOOKUP($A16,'PivotTrac Totals'!$1:$255,8,FALSE),)</f>
        <v>0</v>
      </c>
      <c r="K16">
        <f>IFERROR(VLOOKUP($A16,'PivotTrac Totals'!$1:$255,10,FALSE),)</f>
        <v>1.45</v>
      </c>
      <c r="L16" t="str">
        <f>IFERROR(VLOOKUP($A16,'PivotTrac Totals'!$1:$255,12,FALSE),)</f>
        <v/>
      </c>
      <c r="M16" t="str">
        <f>IFERROR(VLOOKUP($A16,'PivotTrac Totals'!$1:$255,14,FALSE),)</f>
        <v/>
      </c>
      <c r="N16">
        <f>IFERROR(VLOOKUP($A16,'PivotTrac Totals'!$1:$255,16,FALSE),)</f>
        <v>1.7</v>
      </c>
      <c r="O16">
        <f>IFERROR(VLOOKUP($A16,'PivotTrac Totals'!$1:$255,18,FALSE),)</f>
        <v>2.57</v>
      </c>
      <c r="P16">
        <f>IFERROR(VLOOKUP($A16,'PivotTrac Totals'!$1:$255,20,FALSE),)</f>
        <v>5.5200000000000005</v>
      </c>
      <c r="Q16">
        <f>IFERROR(VLOOKUP($A16,'PivotTrac Totals'!$1:$255,22,FALSE),)</f>
        <v>2.0199999999999996</v>
      </c>
      <c r="R16">
        <f>IFERROR(VLOOKUP($A16,'PivotTrac Totals'!$1:$255,24,FALSE),)</f>
        <v>2.1500000000000004</v>
      </c>
      <c r="S16">
        <f>IFERROR(VLOOKUP($A16,'PivotTrac Totals'!$1:$255,26,FALSE),)</f>
        <v>2.1999999999999993</v>
      </c>
      <c r="T16">
        <f>IFERROR(VLOOKUP($A16,'PivotTrac Totals'!$1:$255,28,FALSE),)</f>
        <v>1.4299999999999997</v>
      </c>
      <c r="U16">
        <f>IFERROR(VLOOKUP($A16,'PivotTrac Totals'!$1:$255,30,FALSE),)</f>
        <v>0</v>
      </c>
      <c r="V16">
        <f>IFERROR(VLOOKUP($A16,'PivotTrac Totals'!$1:$255,32,FALSE),)</f>
        <v>0</v>
      </c>
      <c r="W16">
        <f>IFERROR(VLOOKUP($A16,'PivotTrac Totals'!$1:$255,34,FALSE),)</f>
        <v>0</v>
      </c>
      <c r="X16">
        <f>IFERROR(VLOOKUP($A16,'PivotTrac Totals'!$1:$255,36,FALSE),)</f>
        <v>0</v>
      </c>
      <c r="Y16">
        <f>IFERROR(VLOOKUP($A16,'PivotTrac Totals'!$1:$255,38,FALSE),)</f>
        <v>0</v>
      </c>
      <c r="Z16">
        <f>IFERROR(VLOOKUP($A16,'PivotTrac Totals'!$1:$255,40,FALSE),)</f>
        <v>0</v>
      </c>
      <c r="AA16">
        <f>IFERROR(VLOOKUP($A16,'PivotTrac Totals'!$1:$255,42,FALSE),)</f>
        <v>0</v>
      </c>
      <c r="AB16">
        <f>IFERROR(VLOOKUP($A16,'PivotTrac Totals'!$1:$255,44,FALSE),)</f>
        <v>1.3200000000000003</v>
      </c>
      <c r="AC16">
        <f>IFERROR(VLOOKUP($A16,'PivotTrac Totals'!$1:$255,46,FALSE),)</f>
        <v>0.30000000000000071</v>
      </c>
      <c r="AD16">
        <f>IFERROR(VLOOKUP($A16,'PivotTrac Totals'!$1:$255,48,FALSE),)</f>
        <v>0</v>
      </c>
      <c r="AE16">
        <f>IFERROR(VLOOKUP($A16,'PivotTrac Totals'!$1:$255,50,FALSE),)</f>
        <v>0</v>
      </c>
      <c r="AF16">
        <f>IFERROR(VLOOKUP($A16,'PivotTrac Totals'!$1:$255,52,FALSE),)</f>
        <v>0</v>
      </c>
      <c r="AG16">
        <f>IFERROR(VLOOKUP($A16,'PivotTrac Totals'!$1:$255,54,FALSE),)</f>
        <v>0</v>
      </c>
      <c r="AH16">
        <f t="shared" si="1"/>
        <v>20.66</v>
      </c>
    </row>
    <row r="17" spans="1:34" x14ac:dyDescent="0.2">
      <c r="A17" t="s">
        <v>26</v>
      </c>
      <c r="B17" t="s">
        <v>11</v>
      </c>
      <c r="C17" s="31" t="str">
        <f t="shared" si="2"/>
        <v>2</v>
      </c>
      <c r="D17" t="s">
        <v>12</v>
      </c>
      <c r="E17" t="s">
        <v>11</v>
      </c>
      <c r="F17" t="s">
        <v>13</v>
      </c>
      <c r="G17" t="s">
        <v>21</v>
      </c>
      <c r="H17">
        <f>IFERROR(VLOOKUP($A17,'PivotTrac Totals'!$A$1:$AK$255,4,FALSE),)</f>
        <v>0</v>
      </c>
      <c r="I17">
        <f>IFERROR(VLOOKUP($A17,'PivotTrac Totals'!$1:$405,6,FALSE),)</f>
        <v>0</v>
      </c>
      <c r="J17">
        <f>IFERROR(VLOOKUP($A17,'PivotTrac Totals'!$1:$255,8,FALSE),)</f>
        <v>0</v>
      </c>
      <c r="K17">
        <f>IFERROR(VLOOKUP($A17,'PivotTrac Totals'!$1:$255,10,FALSE),)</f>
        <v>1.38</v>
      </c>
      <c r="L17" t="str">
        <f>IFERROR(VLOOKUP($A17,'PivotTrac Totals'!$1:$255,12,FALSE),)</f>
        <v/>
      </c>
      <c r="M17" t="str">
        <f>IFERROR(VLOOKUP($A17,'PivotTrac Totals'!$1:$255,14,FALSE),)</f>
        <v/>
      </c>
      <c r="N17">
        <f>IFERROR(VLOOKUP($A17,'PivotTrac Totals'!$1:$255,16,FALSE),)</f>
        <v>1.72</v>
      </c>
      <c r="O17">
        <f>IFERROR(VLOOKUP($A17,'PivotTrac Totals'!$1:$255,18,FALSE),)</f>
        <v>2.39</v>
      </c>
      <c r="P17">
        <f>IFERROR(VLOOKUP($A17,'PivotTrac Totals'!$1:$255,20,FALSE),)</f>
        <v>5.879999999999999</v>
      </c>
      <c r="Q17">
        <f>IFERROR(VLOOKUP($A17,'PivotTrac Totals'!$1:$255,22,FALSE),)</f>
        <v>2.2800000000000011</v>
      </c>
      <c r="R17">
        <f>IFERROR(VLOOKUP($A17,'PivotTrac Totals'!$1:$255,24,FALSE),)</f>
        <v>2.6100000000000012</v>
      </c>
      <c r="S17">
        <f>IFERROR(VLOOKUP($A17,'PivotTrac Totals'!$1:$255,26,FALSE),)</f>
        <v>2.6499999999999986</v>
      </c>
      <c r="T17">
        <f>IFERROR(VLOOKUP($A17,'PivotTrac Totals'!$1:$255,28,FALSE),)</f>
        <v>1.6799999999999997</v>
      </c>
      <c r="U17">
        <f>IFERROR(VLOOKUP($A17,'PivotTrac Totals'!$1:$255,30,FALSE),)</f>
        <v>0</v>
      </c>
      <c r="V17">
        <f>IFERROR(VLOOKUP($A17,'PivotTrac Totals'!$1:$255,32,FALSE),)</f>
        <v>0</v>
      </c>
      <c r="W17">
        <f>IFERROR(VLOOKUP($A17,'PivotTrac Totals'!$1:$255,34,FALSE),)</f>
        <v>0</v>
      </c>
      <c r="X17">
        <f>IFERROR(VLOOKUP($A17,'PivotTrac Totals'!$1:$255,36,FALSE),)</f>
        <v>0</v>
      </c>
      <c r="Y17">
        <f>IFERROR(VLOOKUP($A17,'PivotTrac Totals'!$1:$255,38,FALSE),)</f>
        <v>0</v>
      </c>
      <c r="Z17">
        <f>IFERROR(VLOOKUP($A17,'PivotTrac Totals'!$1:$255,40,FALSE),)</f>
        <v>0</v>
      </c>
      <c r="AA17">
        <f>IFERROR(VLOOKUP($A17,'PivotTrac Totals'!$1:$255,42,FALSE),)</f>
        <v>0</v>
      </c>
      <c r="AB17">
        <f>IFERROR(VLOOKUP($A17,'PivotTrac Totals'!$1:$255,44,FALSE),)</f>
        <v>0.58999999999999986</v>
      </c>
      <c r="AC17">
        <f>IFERROR(VLOOKUP($A17,'PivotTrac Totals'!$1:$255,46,FALSE),)</f>
        <v>2.1099999999999994</v>
      </c>
      <c r="AD17">
        <f>IFERROR(VLOOKUP($A17,'PivotTrac Totals'!$1:$255,48,FALSE),)</f>
        <v>0</v>
      </c>
      <c r="AE17">
        <f>IFERROR(VLOOKUP($A17,'PivotTrac Totals'!$1:$255,50,FALSE),)</f>
        <v>0</v>
      </c>
      <c r="AF17">
        <f>IFERROR(VLOOKUP($A17,'PivotTrac Totals'!$1:$255,52,FALSE),)</f>
        <v>0</v>
      </c>
      <c r="AG17">
        <f>IFERROR(VLOOKUP($A17,'PivotTrac Totals'!$1:$255,54,FALSE),)</f>
        <v>0</v>
      </c>
      <c r="AH17">
        <f t="shared" si="1"/>
        <v>23.29</v>
      </c>
    </row>
    <row r="18" spans="1:34" x14ac:dyDescent="0.2">
      <c r="A18" t="s">
        <v>27</v>
      </c>
      <c r="B18" t="s">
        <v>11</v>
      </c>
      <c r="C18" s="31" t="str">
        <f t="shared" si="2"/>
        <v>2</v>
      </c>
      <c r="D18" t="s">
        <v>12</v>
      </c>
      <c r="E18" t="s">
        <v>11</v>
      </c>
      <c r="F18" t="s">
        <v>13</v>
      </c>
      <c r="G18" t="s">
        <v>21</v>
      </c>
      <c r="H18">
        <f>IFERROR(VLOOKUP($A18,'PivotTrac Totals'!$A$1:$AK$255,4,FALSE),)</f>
        <v>0</v>
      </c>
      <c r="I18">
        <f>IFERROR(VLOOKUP($A18,'PivotTrac Totals'!$1:$405,6,FALSE),)</f>
        <v>0</v>
      </c>
      <c r="J18">
        <f>IFERROR(VLOOKUP($A18,'PivotTrac Totals'!$1:$255,8,FALSE),)</f>
        <v>0</v>
      </c>
      <c r="K18">
        <f>IFERROR(VLOOKUP($A18,'PivotTrac Totals'!$1:$255,10,FALSE),)</f>
        <v>0.61</v>
      </c>
      <c r="L18" t="str">
        <f>IFERROR(VLOOKUP($A18,'PivotTrac Totals'!$1:$255,12,FALSE),)</f>
        <v/>
      </c>
      <c r="M18" t="str">
        <f>IFERROR(VLOOKUP($A18,'PivotTrac Totals'!$1:$255,14,FALSE),)</f>
        <v/>
      </c>
      <c r="N18">
        <f>IFERROR(VLOOKUP($A18,'PivotTrac Totals'!$1:$255,16,FALSE),)</f>
        <v>1.75</v>
      </c>
      <c r="O18">
        <f>IFERROR(VLOOKUP($A18,'PivotTrac Totals'!$1:$255,18,FALSE),)</f>
        <v>2.5099999999999998</v>
      </c>
      <c r="P18">
        <f>IFERROR(VLOOKUP($A18,'PivotTrac Totals'!$1:$255,20,FALSE),)</f>
        <v>6.2100000000000009</v>
      </c>
      <c r="Q18">
        <f>IFERROR(VLOOKUP($A18,'PivotTrac Totals'!$1:$255,22,FALSE),)</f>
        <v>2.4900000000000002</v>
      </c>
      <c r="R18">
        <f>IFERROR(VLOOKUP($A18,'PivotTrac Totals'!$1:$255,24,FALSE),)</f>
        <v>2.6099999999999994</v>
      </c>
      <c r="S18">
        <f>IFERROR(VLOOKUP($A18,'PivotTrac Totals'!$1:$255,26,FALSE),)</f>
        <v>2.620000000000001</v>
      </c>
      <c r="T18">
        <f>IFERROR(VLOOKUP($A18,'PivotTrac Totals'!$1:$255,28,FALSE),)</f>
        <v>1.6999999999999993</v>
      </c>
      <c r="U18">
        <f>IFERROR(VLOOKUP($A18,'PivotTrac Totals'!$1:$255,30,FALSE),)</f>
        <v>0</v>
      </c>
      <c r="V18">
        <f>IFERROR(VLOOKUP($A18,'PivotTrac Totals'!$1:$255,32,FALSE),)</f>
        <v>0</v>
      </c>
      <c r="W18">
        <f>IFERROR(VLOOKUP($A18,'PivotTrac Totals'!$1:$255,34,FALSE),)</f>
        <v>0</v>
      </c>
      <c r="X18">
        <f>IFERROR(VLOOKUP($A18,'PivotTrac Totals'!$1:$255,36,FALSE),)</f>
        <v>0</v>
      </c>
      <c r="Y18">
        <f>IFERROR(VLOOKUP($A18,'PivotTrac Totals'!$1:$255,38,FALSE),)</f>
        <v>0</v>
      </c>
      <c r="Z18">
        <f>IFERROR(VLOOKUP($A18,'PivotTrac Totals'!$1:$255,40,FALSE),)</f>
        <v>0</v>
      </c>
      <c r="AA18">
        <f>IFERROR(VLOOKUP($A18,'PivotTrac Totals'!$1:$255,42,FALSE),)</f>
        <v>0</v>
      </c>
      <c r="AB18">
        <f>IFERROR(VLOOKUP($A18,'PivotTrac Totals'!$1:$255,44,FALSE),)</f>
        <v>1.0799999999999983</v>
      </c>
      <c r="AC18">
        <f>IFERROR(VLOOKUP($A18,'PivotTrac Totals'!$1:$255,46,FALSE),)</f>
        <v>1.0500000000000007</v>
      </c>
      <c r="AD18">
        <f>IFERROR(VLOOKUP($A18,'PivotTrac Totals'!$1:$255,48,FALSE),)</f>
        <v>0</v>
      </c>
      <c r="AE18">
        <f>IFERROR(VLOOKUP($A18,'PivotTrac Totals'!$1:$255,50,FALSE),)</f>
        <v>0</v>
      </c>
      <c r="AF18">
        <f>IFERROR(VLOOKUP($A18,'PivotTrac Totals'!$1:$255,52,FALSE),)</f>
        <v>0</v>
      </c>
      <c r="AG18">
        <f>IFERROR(VLOOKUP($A18,'PivotTrac Totals'!$1:$255,54,FALSE),)</f>
        <v>0</v>
      </c>
      <c r="AH18">
        <f t="shared" si="1"/>
        <v>22.63</v>
      </c>
    </row>
    <row r="19" spans="1:34" x14ac:dyDescent="0.2">
      <c r="A19" t="s">
        <v>28</v>
      </c>
      <c r="B19" t="s">
        <v>11</v>
      </c>
      <c r="C19" s="31" t="str">
        <f t="shared" si="2"/>
        <v>2</v>
      </c>
      <c r="D19" t="s">
        <v>12</v>
      </c>
      <c r="E19" t="s">
        <v>11</v>
      </c>
      <c r="F19" t="s">
        <v>13</v>
      </c>
      <c r="G19" t="s">
        <v>21</v>
      </c>
      <c r="H19">
        <f>IFERROR(VLOOKUP($A19,'PivotTrac Totals'!$A$1:$AK$255,4,FALSE),)</f>
        <v>0</v>
      </c>
      <c r="I19">
        <f>IFERROR(VLOOKUP($A19,'PivotTrac Totals'!$1:$405,6,FALSE),)</f>
        <v>0</v>
      </c>
      <c r="J19">
        <f>IFERROR(VLOOKUP($A19,'PivotTrac Totals'!$1:$255,8,FALSE),)</f>
        <v>0</v>
      </c>
      <c r="K19">
        <f>IFERROR(VLOOKUP($A19,'PivotTrac Totals'!$1:$255,10,FALSE),)</f>
        <v>1.31</v>
      </c>
      <c r="L19" t="str">
        <f>IFERROR(VLOOKUP($A19,'PivotTrac Totals'!$1:$255,12,FALSE),)</f>
        <v/>
      </c>
      <c r="M19" t="str">
        <f>IFERROR(VLOOKUP($A19,'PivotTrac Totals'!$1:$255,14,FALSE),)</f>
        <v/>
      </c>
      <c r="N19">
        <f>IFERROR(VLOOKUP($A19,'PivotTrac Totals'!$1:$255,16,FALSE),)</f>
        <v>1.69</v>
      </c>
      <c r="O19">
        <f>IFERROR(VLOOKUP($A19,'PivotTrac Totals'!$1:$255,18,FALSE),)</f>
        <v>2.2999999999999998</v>
      </c>
      <c r="P19">
        <f>IFERROR(VLOOKUP($A19,'PivotTrac Totals'!$1:$255,20,FALSE),)</f>
        <v>5.54</v>
      </c>
      <c r="Q19">
        <f>IFERROR(VLOOKUP($A19,'PivotTrac Totals'!$1:$255,22,FALSE),)</f>
        <v>2.5400000000000009</v>
      </c>
      <c r="R19">
        <f>IFERROR(VLOOKUP($A19,'PivotTrac Totals'!$1:$255,24,FALSE),)</f>
        <v>2.5399999999999991</v>
      </c>
      <c r="S19">
        <f>IFERROR(VLOOKUP($A19,'PivotTrac Totals'!$1:$255,26,FALSE),)</f>
        <v>2.08</v>
      </c>
      <c r="T19">
        <f>IFERROR(VLOOKUP($A19,'PivotTrac Totals'!$1:$255,28,FALSE),)</f>
        <v>0</v>
      </c>
      <c r="U19">
        <f>IFERROR(VLOOKUP($A19,'PivotTrac Totals'!$1:$255,30,FALSE),)</f>
        <v>0</v>
      </c>
      <c r="V19">
        <f>IFERROR(VLOOKUP($A19,'PivotTrac Totals'!$1:$255,32,FALSE),)</f>
        <v>0</v>
      </c>
      <c r="W19">
        <f>IFERROR(VLOOKUP($A19,'PivotTrac Totals'!$1:$255,34,FALSE),)</f>
        <v>0</v>
      </c>
      <c r="X19">
        <f>IFERROR(VLOOKUP($A19,'PivotTrac Totals'!$1:$255,36,FALSE),)</f>
        <v>0</v>
      </c>
      <c r="Y19">
        <f>IFERROR(VLOOKUP($A19,'PivotTrac Totals'!$1:$255,38,FALSE),)</f>
        <v>0.53999999999999915</v>
      </c>
      <c r="Z19">
        <f>IFERROR(VLOOKUP($A19,'PivotTrac Totals'!$1:$255,40,FALSE),)</f>
        <v>1.0300000000000011</v>
      </c>
      <c r="AA19">
        <f>IFERROR(VLOOKUP($A19,'PivotTrac Totals'!$1:$255,42,FALSE),)</f>
        <v>0</v>
      </c>
      <c r="AB19">
        <f>IFERROR(VLOOKUP($A19,'PivotTrac Totals'!$1:$255,44,FALSE),)</f>
        <v>0</v>
      </c>
      <c r="AC19">
        <f>IFERROR(VLOOKUP($A19,'PivotTrac Totals'!$1:$255,46,FALSE),)</f>
        <v>0</v>
      </c>
      <c r="AD19">
        <f>IFERROR(VLOOKUP($A19,'PivotTrac Totals'!$1:$255,48,FALSE),)</f>
        <v>0</v>
      </c>
      <c r="AE19">
        <f>IFERROR(VLOOKUP($A19,'PivotTrac Totals'!$1:$255,50,FALSE),)</f>
        <v>0</v>
      </c>
      <c r="AF19">
        <f>IFERROR(VLOOKUP($A19,'PivotTrac Totals'!$1:$255,52,FALSE),)</f>
        <v>0</v>
      </c>
      <c r="AG19">
        <f>IFERROR(VLOOKUP($A19,'PivotTrac Totals'!$1:$255,54,FALSE),)</f>
        <v>0</v>
      </c>
      <c r="AH19">
        <f t="shared" si="1"/>
        <v>19.57</v>
      </c>
    </row>
    <row r="20" spans="1:34" x14ac:dyDescent="0.2">
      <c r="A20" t="s">
        <v>29</v>
      </c>
      <c r="B20" t="s">
        <v>11</v>
      </c>
      <c r="C20" s="31" t="str">
        <f t="shared" si="2"/>
        <v>2</v>
      </c>
      <c r="D20" t="s">
        <v>12</v>
      </c>
      <c r="E20" t="s">
        <v>11</v>
      </c>
      <c r="F20" t="s">
        <v>13</v>
      </c>
      <c r="G20" t="s">
        <v>21</v>
      </c>
      <c r="H20">
        <f>IFERROR(VLOOKUP($A20,'PivotTrac Totals'!$A$1:$AK$255,4,FALSE),)</f>
        <v>0</v>
      </c>
      <c r="I20">
        <f>IFERROR(VLOOKUP($A20,'PivotTrac Totals'!$1:$405,6,FALSE),)</f>
        <v>0</v>
      </c>
      <c r="J20">
        <f>IFERROR(VLOOKUP($A20,'PivotTrac Totals'!$1:$255,8,FALSE),)</f>
        <v>0</v>
      </c>
      <c r="K20">
        <f>IFERROR(VLOOKUP($A20,'PivotTrac Totals'!$1:$255,10,FALSE),)</f>
        <v>1.33</v>
      </c>
      <c r="L20" t="str">
        <f>IFERROR(VLOOKUP($A20,'PivotTrac Totals'!$1:$255,12,FALSE),)</f>
        <v/>
      </c>
      <c r="M20" t="str">
        <f>IFERROR(VLOOKUP($A20,'PivotTrac Totals'!$1:$255,14,FALSE),)</f>
        <v/>
      </c>
      <c r="N20">
        <f>IFERROR(VLOOKUP($A20,'PivotTrac Totals'!$1:$255,16,FALSE),)</f>
        <v>1.1100000000000001</v>
      </c>
      <c r="O20">
        <f>IFERROR(VLOOKUP($A20,'PivotTrac Totals'!$1:$255,18,FALSE),)</f>
        <v>2.5499999999999998</v>
      </c>
      <c r="P20">
        <f>IFERROR(VLOOKUP($A20,'PivotTrac Totals'!$1:$255,20,FALSE),)</f>
        <v>5.6</v>
      </c>
      <c r="Q20">
        <f>IFERROR(VLOOKUP($A20,'PivotTrac Totals'!$1:$255,22,FALSE),)</f>
        <v>2.34</v>
      </c>
      <c r="R20">
        <f>IFERROR(VLOOKUP($A20,'PivotTrac Totals'!$1:$255,24,FALSE),)</f>
        <v>2.4000000000000004</v>
      </c>
      <c r="S20">
        <f>IFERROR(VLOOKUP($A20,'PivotTrac Totals'!$1:$255,26,FALSE),)</f>
        <v>1.8199999999999985</v>
      </c>
      <c r="T20">
        <f>IFERROR(VLOOKUP($A20,'PivotTrac Totals'!$1:$255,28,FALSE),)</f>
        <v>0</v>
      </c>
      <c r="U20">
        <f>IFERROR(VLOOKUP($A20,'PivotTrac Totals'!$1:$255,30,FALSE),)</f>
        <v>0</v>
      </c>
      <c r="V20">
        <f>IFERROR(VLOOKUP($A20,'PivotTrac Totals'!$1:$255,32,FALSE),)</f>
        <v>0</v>
      </c>
      <c r="W20">
        <f>IFERROR(VLOOKUP($A20,'PivotTrac Totals'!$1:$255,34,FALSE),)</f>
        <v>0</v>
      </c>
      <c r="X20">
        <f>IFERROR(VLOOKUP($A20,'PivotTrac Totals'!$1:$255,36,FALSE),)</f>
        <v>0</v>
      </c>
      <c r="Y20">
        <f>IFERROR(VLOOKUP($A20,'PivotTrac Totals'!$1:$255,38,FALSE),)</f>
        <v>0.22000000000000242</v>
      </c>
      <c r="Z20">
        <f>IFERROR(VLOOKUP($A20,'PivotTrac Totals'!$1:$255,40,FALSE),)</f>
        <v>0.9599999999999973</v>
      </c>
      <c r="AA20">
        <f>IFERROR(VLOOKUP($A20,'PivotTrac Totals'!$1:$255,42,FALSE),)</f>
        <v>0</v>
      </c>
      <c r="AB20">
        <f>IFERROR(VLOOKUP($A20,'PivotTrac Totals'!$1:$255,44,FALSE),)</f>
        <v>0</v>
      </c>
      <c r="AC20">
        <f>IFERROR(VLOOKUP($A20,'PivotTrac Totals'!$1:$255,46,FALSE),)</f>
        <v>0</v>
      </c>
      <c r="AD20">
        <f>IFERROR(VLOOKUP($A20,'PivotTrac Totals'!$1:$255,48,FALSE),)</f>
        <v>0</v>
      </c>
      <c r="AE20">
        <f>IFERROR(VLOOKUP($A20,'PivotTrac Totals'!$1:$255,50,FALSE),)</f>
        <v>0</v>
      </c>
      <c r="AF20">
        <f>IFERROR(VLOOKUP($A20,'PivotTrac Totals'!$1:$255,52,FALSE),)</f>
        <v>0</v>
      </c>
      <c r="AG20">
        <f>IFERROR(VLOOKUP($A20,'PivotTrac Totals'!$1:$255,54,FALSE),)</f>
        <v>0</v>
      </c>
      <c r="AH20">
        <f t="shared" si="1"/>
        <v>18.329999999999998</v>
      </c>
    </row>
    <row r="21" spans="1:34" x14ac:dyDescent="0.2">
      <c r="A21" t="s">
        <v>30</v>
      </c>
      <c r="B21" t="s">
        <v>11</v>
      </c>
      <c r="C21" s="31" t="str">
        <f t="shared" si="2"/>
        <v>2</v>
      </c>
      <c r="D21" t="s">
        <v>12</v>
      </c>
      <c r="E21" t="s">
        <v>11</v>
      </c>
      <c r="F21" t="s">
        <v>13</v>
      </c>
      <c r="G21" t="s">
        <v>21</v>
      </c>
      <c r="M21" t="str">
        <f>IFERROR(VLOOKUP($A21,'PivotTrac Totals'!$1:$255,14,FALSE),)</f>
        <v/>
      </c>
      <c r="N21">
        <f>IFERROR(VLOOKUP($A21,'PivotTrac Totals'!$1:$255,16,FALSE),)</f>
        <v>1.53</v>
      </c>
      <c r="O21">
        <f>IFERROR(VLOOKUP($A21,'PivotTrac Totals'!$1:$255,18,FALSE),)</f>
        <v>2.56</v>
      </c>
      <c r="P21">
        <f>IFERROR(VLOOKUP($A21,'PivotTrac Totals'!$1:$255,20,FALSE),)</f>
        <v>5.5200000000000005</v>
      </c>
      <c r="Q21">
        <f>IFERROR(VLOOKUP($A21,'PivotTrac Totals'!$1:$255,22,FALSE),)</f>
        <v>1.5899999999999999</v>
      </c>
      <c r="R21">
        <f>IFERROR(VLOOKUP($A21,'PivotTrac Totals'!$1:$255,24,FALSE),)</f>
        <v>2.5600000000000005</v>
      </c>
      <c r="S21">
        <f>IFERROR(VLOOKUP($A21,'PivotTrac Totals'!$1:$255,26,FALSE),)</f>
        <v>2.5700000000000003</v>
      </c>
      <c r="T21">
        <f>IFERROR(VLOOKUP($A21,'PivotTrac Totals'!$1:$255,28,FALSE),)</f>
        <v>1.6099999999999994</v>
      </c>
      <c r="U21">
        <f>IFERROR(VLOOKUP($A21,'PivotTrac Totals'!$1:$255,30,FALSE),)</f>
        <v>0</v>
      </c>
      <c r="V21">
        <f>IFERROR(VLOOKUP($A21,'PivotTrac Totals'!$1:$255,32,FALSE),)</f>
        <v>0</v>
      </c>
      <c r="W21">
        <f>IFERROR(VLOOKUP($A21,'PivotTrac Totals'!$1:$255,34,FALSE),)</f>
        <v>0</v>
      </c>
      <c r="X21">
        <f>IFERROR(VLOOKUP($A21,'PivotTrac Totals'!$1:$255,36,FALSE),)</f>
        <v>0</v>
      </c>
      <c r="Y21">
        <f>IFERROR(VLOOKUP($A21,'PivotTrac Totals'!$1:$255,38,FALSE),)</f>
        <v>0</v>
      </c>
      <c r="Z21">
        <f>IFERROR(VLOOKUP($A21,'PivotTrac Totals'!$1:$255,40,FALSE),)</f>
        <v>0</v>
      </c>
      <c r="AA21">
        <f>IFERROR(VLOOKUP($A21,'PivotTrac Totals'!$1:$255,42,FALSE),)</f>
        <v>0</v>
      </c>
      <c r="AB21">
        <f>IFERROR(VLOOKUP($A21,'PivotTrac Totals'!$1:$255,44,FALSE),)</f>
        <v>0.78999999999999915</v>
      </c>
      <c r="AC21">
        <f>IFERROR(VLOOKUP($A21,'PivotTrac Totals'!$1:$255,46,FALSE),)</f>
        <v>0.89000000000000057</v>
      </c>
      <c r="AD21">
        <f>IFERROR(VLOOKUP($A21,'PivotTrac Totals'!$1:$255,48,FALSE),)</f>
        <v>0</v>
      </c>
      <c r="AE21">
        <f>IFERROR(VLOOKUP($A21,'PivotTrac Totals'!$1:$255,50,FALSE),)</f>
        <v>0</v>
      </c>
      <c r="AF21">
        <f>IFERROR(VLOOKUP($A21,'PivotTrac Totals'!$1:$255,52,FALSE),)</f>
        <v>0</v>
      </c>
      <c r="AG21">
        <f>IFERROR(VLOOKUP($A21,'PivotTrac Totals'!$1:$255,54,FALSE),)</f>
        <v>0</v>
      </c>
      <c r="AH21">
        <f>+SUM(H21:AG21)</f>
        <v>19.619999999999997</v>
      </c>
    </row>
    <row r="22" spans="1:34" ht="15.75" thickBot="1" x14ac:dyDescent="0.25">
      <c r="A22" t="s">
        <v>31</v>
      </c>
      <c r="B22" t="s">
        <v>11</v>
      </c>
      <c r="C22" s="31" t="str">
        <f t="shared" si="2"/>
        <v>2</v>
      </c>
      <c r="D22" t="s">
        <v>12</v>
      </c>
      <c r="E22" t="s">
        <v>11</v>
      </c>
      <c r="F22" t="s">
        <v>13</v>
      </c>
      <c r="G22" t="s">
        <v>21</v>
      </c>
      <c r="H22">
        <f>IFERROR(VLOOKUP($A22,'PivotTrac Totals'!$A$1:$AK$255,4,FALSE),)</f>
        <v>0</v>
      </c>
      <c r="I22">
        <f>IFERROR(VLOOKUP($A22,'PivotTrac Totals'!$1:$405,6,FALSE),)</f>
        <v>0</v>
      </c>
      <c r="J22">
        <f>IFERROR(VLOOKUP($A22,'PivotTrac Totals'!$1:$255,8,FALSE),)</f>
        <v>0</v>
      </c>
      <c r="K22">
        <f>IFERROR(VLOOKUP($A22,'PivotTrac Totals'!$1:$255,10,FALSE),)</f>
        <v>0</v>
      </c>
      <c r="L22">
        <f>IFERROR(VLOOKUP($A22,'PivotTrac Totals'!$1:$255,12,FALSE),)</f>
        <v>0</v>
      </c>
      <c r="M22">
        <f>IFERROR(VLOOKUP($A22,'PivotTrac Totals'!$1:$255,14,FALSE),)</f>
        <v>0</v>
      </c>
      <c r="N22">
        <f>IFERROR(VLOOKUP($A22,'PivotTrac Totals'!$1:$255,16,FALSE),)</f>
        <v>0</v>
      </c>
      <c r="O22">
        <f>IFERROR(VLOOKUP($A22,'PivotTrac Totals'!$1:$255,18,FALSE),)</f>
        <v>0</v>
      </c>
      <c r="P22">
        <f>IFERROR(VLOOKUP($A22,'PivotTrac Totals'!$1:$255,20,FALSE),)</f>
        <v>0</v>
      </c>
      <c r="Q22">
        <f>IFERROR(VLOOKUP($A22,'PivotTrac Totals'!$1:$255,22,FALSE),)</f>
        <v>0</v>
      </c>
      <c r="R22">
        <f>IFERROR(VLOOKUP($A22,'PivotTrac Totals'!$1:$255,24,FALSE),)</f>
        <v>0</v>
      </c>
      <c r="S22">
        <f>IFERROR(VLOOKUP($A22,'PivotTrac Totals'!$1:$255,26,FALSE),)</f>
        <v>0</v>
      </c>
      <c r="T22">
        <f>IFERROR(VLOOKUP($A22,'PivotTrac Totals'!$1:$255,28,FALSE),)</f>
        <v>0</v>
      </c>
      <c r="U22">
        <f>IFERROR(VLOOKUP($A22,'PivotTrac Totals'!$1:$255,30,FALSE),)</f>
        <v>0</v>
      </c>
      <c r="V22">
        <f>IFERROR(VLOOKUP($A22,'PivotTrac Totals'!$1:$255,32,FALSE),)</f>
        <v>0</v>
      </c>
      <c r="W22">
        <f>IFERROR(VLOOKUP($A22,'PivotTrac Totals'!$1:$255,34,FALSE),)</f>
        <v>0</v>
      </c>
      <c r="X22">
        <f>IFERROR(VLOOKUP($A22,'PivotTrac Totals'!$1:$255,36,FALSE),)</f>
        <v>0</v>
      </c>
      <c r="Y22">
        <f>IFERROR(VLOOKUP($A22,'PivotTrac Totals'!$1:$255,38,FALSE),)</f>
        <v>0</v>
      </c>
      <c r="Z22">
        <f>IFERROR(VLOOKUP($A22,'PivotTrac Totals'!$1:$255,40,FALSE),)</f>
        <v>0</v>
      </c>
      <c r="AA22">
        <f>IFERROR(VLOOKUP($A22,'PivotTrac Totals'!$1:$255,42,FALSE),)</f>
        <v>0</v>
      </c>
      <c r="AB22">
        <f>IFERROR(VLOOKUP($A22,'PivotTrac Totals'!$1:$255,44,FALSE),)</f>
        <v>0</v>
      </c>
      <c r="AC22">
        <f>IFERROR(VLOOKUP($A22,'PivotTrac Totals'!$1:$255,46,FALSE),)</f>
        <v>0</v>
      </c>
      <c r="AD22">
        <f>IFERROR(VLOOKUP($A22,'PivotTrac Totals'!$1:$255,48,FALSE),)</f>
        <v>0</v>
      </c>
      <c r="AE22">
        <f>IFERROR(VLOOKUP($A22,'PivotTrac Totals'!$1:$255,50,FALSE),)</f>
        <v>0</v>
      </c>
      <c r="AF22">
        <f>IFERROR(VLOOKUP($A22,'PivotTrac Totals'!$1:$255,52,FALSE),)</f>
        <v>0</v>
      </c>
      <c r="AG22">
        <f>IFERROR(VLOOKUP($A22,'PivotTrac Totals'!$1:$255,54,FALSE),)</f>
        <v>0</v>
      </c>
      <c r="AH22">
        <f>+SUM(H22:AG22)</f>
        <v>0</v>
      </c>
    </row>
    <row r="23" spans="1:34" ht="15.75" thickBot="1" x14ac:dyDescent="0.25">
      <c r="A23" s="32" t="s">
        <v>32</v>
      </c>
      <c r="B23" t="s">
        <v>11</v>
      </c>
      <c r="C23" s="31" t="str">
        <f>MID(A23,FIND(" ",A23)+1,256)</f>
        <v>3</v>
      </c>
      <c r="D23" t="s">
        <v>12</v>
      </c>
      <c r="E23" t="s">
        <v>11</v>
      </c>
      <c r="F23" t="s">
        <v>33</v>
      </c>
      <c r="G23" t="s">
        <v>34</v>
      </c>
      <c r="H23">
        <f>+IF($F23="Spring Grain",SUMIFS('Osgood Agrimet'!$E:$E,'Osgood Agrimet'!$A:$A,"&lt;="&amp;Data!H$1,'Osgood Agrimet'!$E:$E,"&gt;0"),IF($F23="Winter Grain",SUMIFS('Osgood Agrimet'!$D:$D,'Osgood Agrimet'!$A:$A,"&lt;="&amp;Data!H$1,'Osgood Agrimet'!$D:$D,"&gt;0"),IF($F23="Potatoes",SUMIFS('Osgood Agrimet'!$C:$C,'Osgood Agrimet'!$A:$A,"&lt;="&amp;Data!H$1,'Osgood Agrimet'!$C:$C,"&gt;0"),0)))</f>
        <v>0</v>
      </c>
      <c r="I23">
        <f>+IF($F23="Spring Grain",SUMIFS('Osgood Agrimet'!$E:$E,'Osgood Agrimet'!$A:$A,"&lt;="&amp;Data!I$1,'Osgood Agrimet'!$E:$E,"&gt;0"),IF($F23="Winter Grain",SUMIFS('Osgood Agrimet'!$D:$D,'Osgood Agrimet'!$A:$A,"&lt;="&amp;Data!I$1,'Osgood Agrimet'!$D:$D,"&gt;0"),IF($F23="Potatoes",SUMIFS('Osgood Agrimet'!$C:$C,'Osgood Agrimet'!$A:$A,"&lt;="&amp;Data!I$1,'Osgood Agrimet'!$C:$C,"&gt;0"),0)))-$H23</f>
        <v>0</v>
      </c>
      <c r="J23">
        <f>+IF($F23="Spring Grain",SUMIFS('Osgood Agrimet'!$E:$E,'Osgood Agrimet'!$A:$A,"&lt;="&amp;Data!J$1,'Osgood Agrimet'!$E:$E,"&gt;0"),IF($F23="Winter Grain",SUMIFS('Osgood Agrimet'!$D:$D,'Osgood Agrimet'!$A:$A,"&lt;="&amp;Data!J$1,'Osgood Agrimet'!$D:$D,"&gt;0"),IF($F23="Potatoes",SUMIFS('Osgood Agrimet'!$C:$C,'Osgood Agrimet'!$A:$A,"&lt;="&amp;Data!J$1,'Osgood Agrimet'!$C:$C,"&gt;0"),0)))-SUM($H23:I23)</f>
        <v>0.59000000000000008</v>
      </c>
      <c r="K23">
        <f>+IF($F23="Spring Grain",SUMIFS('Osgood Agrimet'!$E:$E,'Osgood Agrimet'!$A:$A,"&lt;="&amp;Data!K$1,'Osgood Agrimet'!$E:$E,"&gt;0"),IF($F23="Winter Grain",SUMIFS('Osgood Agrimet'!$D:$D,'Osgood Agrimet'!$A:$A,"&lt;="&amp;Data!K$1,'Osgood Agrimet'!$D:$D,"&gt;0"),IF($F23="Potatoes",SUMIFS('Osgood Agrimet'!$C:$C,'Osgood Agrimet'!$A:$A,"&lt;="&amp;Data!K$1,'Osgood Agrimet'!$C:$C,"&gt;0"),0)))-SUM($H23:J23)</f>
        <v>0.67999999999999994</v>
      </c>
      <c r="L23">
        <f>+IF($F23="Spring Grain",SUMIFS('Osgood Agrimet'!$E:$E,'Osgood Agrimet'!$A:$A,"&lt;="&amp;Data!L$1,'Osgood Agrimet'!$E:$E,"&gt;0"),IF($F23="Winter Grain",SUMIFS('Osgood Agrimet'!$D:$D,'Osgood Agrimet'!$A:$A,"&lt;="&amp;Data!L$1,'Osgood Agrimet'!$D:$D,"&gt;0"),IF($F23="Potatoes",SUMIFS('Osgood Agrimet'!$C:$C,'Osgood Agrimet'!$A:$A,"&lt;="&amp;Data!L$1,'Osgood Agrimet'!$C:$C,"&gt;0"),0)))-SUM($H23:K23)</f>
        <v>1.3900000000000001</v>
      </c>
      <c r="M23">
        <f>+IF($F23="Spring Grain",SUMIFS('Osgood Agrimet'!$E:$E,'Osgood Agrimet'!$A:$A,"&lt;="&amp;Data!M$1,'Osgood Agrimet'!$E:$E,"&gt;0"),IF($F23="Winter Grain",SUMIFS('Osgood Agrimet'!$D:$D,'Osgood Agrimet'!$A:$A,"&lt;="&amp;Data!M$1,'Osgood Agrimet'!$D:$D,"&gt;0"),IF($F23="Potatoes",SUMIFS('Osgood Agrimet'!$C:$C,'Osgood Agrimet'!$A:$A,"&lt;="&amp;Data!M$1,'Osgood Agrimet'!$C:$C,"&gt;0"),0)))-SUM($H23:L23)</f>
        <v>2.0399999999999991</v>
      </c>
      <c r="N23">
        <f>+IF($F23="Spring Grain",SUMIFS('Osgood Agrimet'!$E:$E,'Osgood Agrimet'!$A:$A,"&lt;="&amp;Data!N$1,'Osgood Agrimet'!$E:$E,"&gt;0"),IF($F23="Winter Grain",SUMIFS('Osgood Agrimet'!$D:$D,'Osgood Agrimet'!$A:$A,"&lt;="&amp;Data!N$1,'Osgood Agrimet'!$D:$D,"&gt;0"),IF($F23="Potatoes",SUMIFS('Osgood Agrimet'!$C:$C,'Osgood Agrimet'!$A:$A,"&lt;="&amp;Data!N$1,'Osgood Agrimet'!$C:$C,"&gt;0"),0)))-SUM($H23:M23)</f>
        <v>1.9100000000000001</v>
      </c>
      <c r="O23">
        <f>+IF($F23="Spring Grain",SUMIFS('Osgood Agrimet'!$E:$E,'Osgood Agrimet'!$A:$A,"&lt;="&amp;Data!O$1,'Osgood Agrimet'!$E:$E,"&gt;0"),IF($F23="Winter Grain",SUMIFS('Osgood Agrimet'!$D:$D,'Osgood Agrimet'!$A:$A,"&lt;="&amp;Data!O$1,'Osgood Agrimet'!$D:$D,"&gt;0"),IF($F23="Potatoes",SUMIFS('Osgood Agrimet'!$C:$C,'Osgood Agrimet'!$A:$A,"&lt;="&amp;Data!O$1,'Osgood Agrimet'!$C:$C,"&gt;0"),0)))-SUM($H23:N23)</f>
        <v>1.83</v>
      </c>
      <c r="P23">
        <f>+IF($F23="Spring Grain",SUMIFS('Osgood Agrimet'!$E:$E,'Osgood Agrimet'!$A:$A,"&lt;="&amp;Data!P$1,'Osgood Agrimet'!$E:$E,"&gt;0"),IF($F23="Winter Grain",SUMIFS('Osgood Agrimet'!$D:$D,'Osgood Agrimet'!$A:$A,"&lt;="&amp;Data!P$1,'Osgood Agrimet'!$D:$D,"&gt;0"),IF($F23="Potatoes",SUMIFS('Osgood Agrimet'!$C:$C,'Osgood Agrimet'!$A:$A,"&lt;="&amp;Data!P$1,'Osgood Agrimet'!$C:$C,"&gt;0"),0)))-SUM($H23:O23)</f>
        <v>1.7800000000000011</v>
      </c>
      <c r="Q23">
        <f>+IF($F23="Spring Grain",SUMIFS('Osgood Agrimet'!$E:$E,'Osgood Agrimet'!$A:$A,"&lt;="&amp;Data!Q$1,'Osgood Agrimet'!$E:$E,"&gt;0"),IF($F23="Winter Grain",SUMIFS('Osgood Agrimet'!$D:$D,'Osgood Agrimet'!$A:$A,"&lt;="&amp;Data!Q$1,'Osgood Agrimet'!$D:$D,"&gt;0"),IF($F23="Potatoes",SUMIFS('Osgood Agrimet'!$C:$C,'Osgood Agrimet'!$A:$A,"&lt;="&amp;Data!Q$1,'Osgood Agrimet'!$C:$C,"&gt;0"),0)))-SUM($H23:P23)</f>
        <v>1.5400000000000009</v>
      </c>
      <c r="R23">
        <f>+IF($F23="Spring Grain",SUMIFS('Osgood Agrimet'!$E:$E,'Osgood Agrimet'!$A:$A,"&lt;="&amp;Data!R$1,'Osgood Agrimet'!$E:$E,"&gt;0"),IF($F23="Winter Grain",SUMIFS('Osgood Agrimet'!$D:$D,'Osgood Agrimet'!$A:$A,"&lt;="&amp;Data!R$1,'Osgood Agrimet'!$D:$D,"&gt;0"),IF($F23="Potatoes",SUMIFS('Osgood Agrimet'!$C:$C,'Osgood Agrimet'!$A:$A,"&lt;="&amp;Data!R$1,'Osgood Agrimet'!$C:$C,"&gt;0"),0)))-SUM($H23:Q23)</f>
        <v>1.5600000000000005</v>
      </c>
      <c r="S23">
        <f>+IF($F23="Spring Grain",SUMIFS('Osgood Agrimet'!$E:$E,'Osgood Agrimet'!$A:$A,"&lt;="&amp;Data!S$1,'Osgood Agrimet'!$E:$E,"&gt;0"),IF($F23="Winter Grain",SUMIFS('Osgood Agrimet'!$D:$D,'Osgood Agrimet'!$A:$A,"&lt;="&amp;Data!S$1,'Osgood Agrimet'!$D:$D,"&gt;0"),IF($F23="Potatoes",SUMIFS('Osgood Agrimet'!$C:$C,'Osgood Agrimet'!$A:$A,"&lt;="&amp;Data!S$1,'Osgood Agrimet'!$C:$C,"&gt;0"),0)))-SUM($H23:R23)</f>
        <v>1.629999999999999</v>
      </c>
      <c r="T23">
        <f>+IF($F23="Spring Grain",SUMIFS('Osgood Agrimet'!$E:$E,'Osgood Agrimet'!$A:$A,"&lt;="&amp;Data!T$1,'Osgood Agrimet'!$E:$E,"&gt;0"),IF($F23="Winter Grain",SUMIFS('Osgood Agrimet'!$D:$D,'Osgood Agrimet'!$A:$A,"&lt;="&amp;Data!T$1,'Osgood Agrimet'!$D:$D,"&gt;0"),IF($F23="Potatoes",SUMIFS('Osgood Agrimet'!$C:$C,'Osgood Agrimet'!$A:$A,"&lt;="&amp;Data!T$1,'Osgood Agrimet'!$C:$C,"&gt;0"),0)))-SUM($H23:S23)</f>
        <v>1.5899999999999981</v>
      </c>
      <c r="U23">
        <f>+IF($F23="Spring Grain",SUMIFS('Osgood Agrimet'!$E:$E,'Osgood Agrimet'!$A:$A,"&lt;="&amp;Data!U$1,'Osgood Agrimet'!$E:$E,"&gt;0"),IF($F23="Winter Grain",SUMIFS('Osgood Agrimet'!$D:$D,'Osgood Agrimet'!$A:$A,"&lt;="&amp;Data!U$1,'Osgood Agrimet'!$D:$D,"&gt;0"),IF($F23="Potatoes",SUMIFS('Osgood Agrimet'!$C:$C,'Osgood Agrimet'!$A:$A,"&lt;="&amp;Data!U$1,'Osgood Agrimet'!$C:$C,"&gt;0"),0)))-SUM($H23:T23)</f>
        <v>1.5700000000000003</v>
      </c>
      <c r="V23">
        <f>+IF($F23="Spring Grain",SUMIFS('Osgood Agrimet'!$E:$E,'Osgood Agrimet'!$A:$A,"&lt;="&amp;Data!V$1,'Osgood Agrimet'!$E:$E,"&gt;0"),IF($F23="Winter Grain",SUMIFS('Osgood Agrimet'!$D:$D,'Osgood Agrimet'!$A:$A,"&lt;="&amp;Data!V$1,'Osgood Agrimet'!$D:$D,"&gt;0"),IF($F23="Potatoes",SUMIFS('Osgood Agrimet'!$C:$C,'Osgood Agrimet'!$A:$A,"&lt;="&amp;Data!V$1,'Osgood Agrimet'!$C:$C,"&gt;0"),0)))-SUM($H23:U23)</f>
        <v>1.759999999999998</v>
      </c>
      <c r="W23">
        <f>+IF($F23="Spring Grain",SUMIFS('Osgood Agrimet'!$E:$E,'Osgood Agrimet'!$A:$A,"&lt;="&amp;Data!W$1,'Osgood Agrimet'!$E:$E,"&gt;0"),IF($F23="Winter Grain",SUMIFS('Osgood Agrimet'!$D:$D,'Osgood Agrimet'!$A:$A,"&lt;="&amp;Data!W$1,'Osgood Agrimet'!$D:$D,"&gt;0"),IF($F23="Potatoes",SUMIFS('Osgood Agrimet'!$C:$C,'Osgood Agrimet'!$A:$A,"&lt;="&amp;Data!W$1,'Osgood Agrimet'!$C:$C,"&gt;0"),0)))-SUM($H23:V23)</f>
        <v>1.3699999999999939</v>
      </c>
      <c r="X23">
        <f>+IF($F23="Spring Grain",SUMIFS('Osgood Agrimet'!$E:$E,'Osgood Agrimet'!$A:$A,"&lt;="&amp;Data!X$1,'Osgood Agrimet'!$E:$E,"&gt;0"),IF($F23="Winter Grain",SUMIFS('Osgood Agrimet'!$D:$D,'Osgood Agrimet'!$A:$A,"&lt;="&amp;Data!X$1,'Osgood Agrimet'!$D:$D,"&gt;0"),IF($F23="Potatoes",SUMIFS('Osgood Agrimet'!$C:$C,'Osgood Agrimet'!$A:$A,"&lt;="&amp;Data!X$1,'Osgood Agrimet'!$C:$C,"&gt;0"),0)))-SUM($H23:W23)</f>
        <v>1.2899999999999956</v>
      </c>
      <c r="Y23">
        <f>+IF($F23="Spring Grain",SUMIFS('Osgood Agrimet'!$E:$E,'Osgood Agrimet'!$A:$A,"&lt;="&amp;Data!Y$1,'Osgood Agrimet'!$E:$E,"&gt;0"),IF($F23="Winter Grain",SUMIFS('Osgood Agrimet'!$D:$D,'Osgood Agrimet'!$A:$A,"&lt;="&amp;Data!Y$1,'Osgood Agrimet'!$D:$D,"&gt;0"),IF($F23="Potatoes",SUMIFS('Osgood Agrimet'!$C:$C,'Osgood Agrimet'!$A:$A,"&lt;="&amp;Data!Y$1,'Osgood Agrimet'!$C:$C,"&gt;0"),0)))-SUM($H23:X23)</f>
        <v>0.80000000000000071</v>
      </c>
      <c r="Z23">
        <f>+IF($F23="Spring Grain",SUMIFS('Osgood Agrimet'!$E:$E,'Osgood Agrimet'!$A:$A,"&lt;="&amp;Data!Z$1,'Osgood Agrimet'!$E:$E,"&gt;0"),IF($F23="Winter Grain",SUMIFS('Osgood Agrimet'!$D:$D,'Osgood Agrimet'!$A:$A,"&lt;="&amp;Data!Z$1,'Osgood Agrimet'!$D:$D,"&gt;0"),IF($F23="Potatoes",SUMIFS('Osgood Agrimet'!$C:$C,'Osgood Agrimet'!$A:$A,"&lt;="&amp;Data!Z$1,'Osgood Agrimet'!$C:$C,"&gt;0"),0)))-SUM($H23:Y23)</f>
        <v>0.14000000000000057</v>
      </c>
      <c r="AA23">
        <f>+IF($F23="Spring Grain",SUMIFS('Osgood Agrimet'!$E:$E,'Osgood Agrimet'!$A:$A,"&lt;="&amp;Data!AA$1,'Osgood Agrimet'!$E:$E,"&gt;0"),IF($F23="Winter Grain",SUMIFS('Osgood Agrimet'!$D:$D,'Osgood Agrimet'!$A:$A,"&lt;="&amp;Data!AA$1,'Osgood Agrimet'!$D:$D,"&gt;0"),IF($F23="Potatoes",SUMIFS('Osgood Agrimet'!$C:$C,'Osgood Agrimet'!$A:$A,"&lt;="&amp;Data!AA$1,'Osgood Agrimet'!$C:$C,"&gt;0"),0)))-SUM($H23:Z23)</f>
        <v>0</v>
      </c>
      <c r="AB23">
        <f>+IF($F23="Spring Grain",SUMIFS('Osgood Agrimet'!$E:$E,'Osgood Agrimet'!$A:$A,"&lt;="&amp;Data!AB$1,'Osgood Agrimet'!$E:$E,"&gt;0"),IF($F23="Winter Grain",SUMIFS('Osgood Agrimet'!$D:$D,'Osgood Agrimet'!$A:$A,"&lt;="&amp;Data!AB$1,'Osgood Agrimet'!$D:$D,"&gt;0"),IF($F23="Potatoes",SUMIFS('Osgood Agrimet'!$C:$C,'Osgood Agrimet'!$A:$A,"&lt;="&amp;Data!AB$1,'Osgood Agrimet'!$C:$C,"&gt;0"),0)))-SUM($H23:AA23)</f>
        <v>0</v>
      </c>
      <c r="AC23">
        <f>+IF($F23="Spring Grain",SUMIFS('Osgood Agrimet'!$E:$E,'Osgood Agrimet'!$A:$A,"&lt;="&amp;Data!AC$1,'Osgood Agrimet'!$E:$E,"&gt;0"),IF($F23="Winter Grain",SUMIFS('Osgood Agrimet'!$D:$D,'Osgood Agrimet'!$A:$A,"&lt;="&amp;Data!AC$1,'Osgood Agrimet'!$D:$D,"&gt;0"),IF($F23="Potatoes",SUMIFS('Osgood Agrimet'!$C:$C,'Osgood Agrimet'!$A:$A,"&lt;="&amp;Data!AC$1,'Osgood Agrimet'!$C:$C,"&gt;0"),0)))-SUM($H23:AB23)</f>
        <v>0</v>
      </c>
      <c r="AD23">
        <f>+IF($F23="Spring Grain",SUMIFS('Osgood Agrimet'!$E:$E,'Osgood Agrimet'!$A:$A,"&lt;="&amp;Data!AD$1,'Osgood Agrimet'!$E:$E,"&gt;0"),IF($F23="Winter Grain",SUMIFS('Osgood Agrimet'!$D:$D,'Osgood Agrimet'!$A:$A,"&lt;="&amp;Data!AD$1,'Osgood Agrimet'!$D:$D,"&gt;0"),IF($F23="Potatoes",SUMIFS('Osgood Agrimet'!$C:$C,'Osgood Agrimet'!$A:$A,"&lt;="&amp;Data!AD$1,'Osgood Agrimet'!$C:$C,"&gt;0"),0)))-SUM($H23:AC23)</f>
        <v>0</v>
      </c>
      <c r="AE23">
        <f>+IF($F23="Spring Grain",SUMIFS('Osgood Agrimet'!$E:$E,'Osgood Agrimet'!$A:$A,"&lt;="&amp;Data!AE$1,'Osgood Agrimet'!$E:$E,"&gt;0"),IF($F23="Winter Grain",SUMIFS('Osgood Agrimet'!$D:$D,'Osgood Agrimet'!$A:$A,"&lt;="&amp;Data!AE$1,'Osgood Agrimet'!$D:$D,"&gt;0"),IF($F23="Potatoes",SUMIFS('Osgood Agrimet'!$C:$C,'Osgood Agrimet'!$A:$A,"&lt;="&amp;Data!AE$1,'Osgood Agrimet'!$C:$C,"&gt;0"),0)))-SUM($H23:AD23)</f>
        <v>0</v>
      </c>
      <c r="AF23">
        <f>+IF($F23="Spring Grain",SUMIFS('Osgood Agrimet'!$E:$E,'Osgood Agrimet'!$A:$A,"&lt;="&amp;Data!AF$1,'Osgood Agrimet'!$E:$E,"&gt;0"),IF($F23="Winter Grain",SUMIFS('Osgood Agrimet'!$D:$D,'Osgood Agrimet'!$A:$A,"&lt;="&amp;Data!AF$1,'Osgood Agrimet'!$D:$D,"&gt;0"),IF($F23="Potatoes",SUMIFS('Osgood Agrimet'!$C:$C,'Osgood Agrimet'!$A:$A,"&lt;="&amp;Data!AF$1,'Osgood Agrimet'!$C:$C,"&gt;0"),0)))-SUM($H23:AE23)</f>
        <v>0</v>
      </c>
      <c r="AG23">
        <f>+IF($F23="Spring Grain",SUMIFS('Osgood Agrimet'!$E:$E,'Osgood Agrimet'!$A:$A,"&lt;="&amp;Data!AG$1,'Osgood Agrimet'!$E:$E,"&gt;0"),IF($F23="Winter Grain",SUMIFS('Osgood Agrimet'!$D:$D,'Osgood Agrimet'!$A:$A,"&lt;="&amp;Data!AG$1,'Osgood Agrimet'!$D:$D,"&gt;0"),IF($F23="Potatoes",SUMIFS('Osgood Agrimet'!$C:$C,'Osgood Agrimet'!$A:$A,"&lt;="&amp;Data!AG$1,'Osgood Agrimet'!$C:$C,"&gt;0"),0)))-SUM($H23:AF23)</f>
        <v>0</v>
      </c>
      <c r="AH23">
        <f>+SUM(H23:AG23)</f>
        <v>23.469999999999988</v>
      </c>
    </row>
    <row r="24" spans="1:34" x14ac:dyDescent="0.2">
      <c r="A24" t="s">
        <v>35</v>
      </c>
      <c r="B24" t="s">
        <v>11</v>
      </c>
      <c r="C24" s="31" t="str">
        <f>C23</f>
        <v>3</v>
      </c>
      <c r="D24" t="s">
        <v>12</v>
      </c>
      <c r="E24" t="s">
        <v>11</v>
      </c>
      <c r="F24" t="s">
        <v>33</v>
      </c>
      <c r="G24" t="s">
        <v>34</v>
      </c>
      <c r="H24">
        <f>IFERROR(VLOOKUP($A24,'PivotTrac Totals'!$A$1:$AK$255,4,FALSE),)</f>
        <v>0</v>
      </c>
      <c r="I24">
        <f>IFERROR(VLOOKUP($A24,'PivotTrac Totals'!$1:$405,6,FALSE),)</f>
        <v>0</v>
      </c>
      <c r="J24">
        <f>IFERROR(VLOOKUP($A24,'PivotTrac Totals'!$1:$255,8,FALSE),)</f>
        <v>0</v>
      </c>
      <c r="K24">
        <f>IFERROR(VLOOKUP($A24,'PivotTrac Totals'!$1:$255,10,FALSE),)</f>
        <v>0</v>
      </c>
      <c r="L24" t="str">
        <f>IFERROR(VLOOKUP($A24,'PivotTrac Totals'!$1:$255,12,FALSE),)</f>
        <v/>
      </c>
      <c r="M24" t="str">
        <f>IFERROR(VLOOKUP($A24,'PivotTrac Totals'!$1:$255,14,FALSE),)</f>
        <v/>
      </c>
      <c r="N24">
        <f>IFERROR(VLOOKUP($A24,'PivotTrac Totals'!$1:$255,16,FALSE),)</f>
        <v>2.09</v>
      </c>
      <c r="O24">
        <f>IFERROR(VLOOKUP($A24,'PivotTrac Totals'!$1:$255,18,FALSE),)</f>
        <v>2.29</v>
      </c>
      <c r="P24">
        <f>IFERROR(VLOOKUP($A24,'PivotTrac Totals'!$1:$255,20,FALSE),)</f>
        <v>3.71</v>
      </c>
      <c r="Q24">
        <f>IFERROR(VLOOKUP($A24,'PivotTrac Totals'!$1:$255,22,FALSE),)</f>
        <v>2.58</v>
      </c>
      <c r="R24">
        <f>IFERROR(VLOOKUP($A24,'PivotTrac Totals'!$1:$255,24,FALSE),)</f>
        <v>2.6500000000000004</v>
      </c>
      <c r="S24">
        <f>IFERROR(VLOOKUP($A24,'PivotTrac Totals'!$1:$255,26,FALSE),)</f>
        <v>2.0099999999999998</v>
      </c>
      <c r="T24">
        <f>IFERROR(VLOOKUP($A24,'PivotTrac Totals'!$1:$255,28,FALSE),)</f>
        <v>2.0600000000000005</v>
      </c>
      <c r="U24">
        <f>IFERROR(VLOOKUP($A24,'PivotTrac Totals'!$1:$255,30,FALSE),)</f>
        <v>1.509999999999998</v>
      </c>
      <c r="V24">
        <f>IFERROR(VLOOKUP($A24,'PivotTrac Totals'!$1:$255,32,FALSE),)</f>
        <v>2.0800000000000018</v>
      </c>
      <c r="W24">
        <f>IFERROR(VLOOKUP($A24,'PivotTrac Totals'!$1:$255,34,FALSE),)</f>
        <v>0.59999999999999787</v>
      </c>
      <c r="X24">
        <f>IFERROR(VLOOKUP($A24,'PivotTrac Totals'!$1:$255,36,FALSE),)</f>
        <v>0.46000000000000085</v>
      </c>
      <c r="Y24">
        <f>IFERROR(VLOOKUP($A24,'PivotTrac Totals'!$1:$255,38,FALSE),)</f>
        <v>0.62000000000000099</v>
      </c>
      <c r="Z24">
        <f>IFERROR(VLOOKUP($A24,'PivotTrac Totals'!$1:$255,40,FALSE),)</f>
        <v>0.98999999999999844</v>
      </c>
      <c r="AA24">
        <f>IFERROR(VLOOKUP($A24,'PivotTrac Totals'!$1:$255,42,FALSE),)</f>
        <v>0.51000000000000156</v>
      </c>
      <c r="AB24">
        <f>IFERROR(VLOOKUP($A24,'PivotTrac Totals'!$1:$255,44,FALSE),)</f>
        <v>0.37999999999999901</v>
      </c>
      <c r="AC24">
        <f>IFERROR(VLOOKUP($A24,'PivotTrac Totals'!$1:$255,46,FALSE),)</f>
        <v>0.23000000000000043</v>
      </c>
      <c r="AD24">
        <f>IFERROR(VLOOKUP($A24,'PivotTrac Totals'!$1:$255,48,FALSE),)</f>
        <v>0</v>
      </c>
      <c r="AE24">
        <f>IFERROR(VLOOKUP($A24,'PivotTrac Totals'!$1:$255,50,FALSE),)</f>
        <v>0</v>
      </c>
      <c r="AF24">
        <f>IFERROR(VLOOKUP($A24,'PivotTrac Totals'!$1:$255,52,FALSE),)</f>
        <v>0</v>
      </c>
      <c r="AG24">
        <f>IFERROR(VLOOKUP($A24,'PivotTrac Totals'!$1:$255,54,FALSE),)</f>
        <v>0</v>
      </c>
      <c r="AH24">
        <f t="shared" si="1"/>
        <v>24.77</v>
      </c>
    </row>
    <row r="25" spans="1:34" x14ac:dyDescent="0.2">
      <c r="A25" t="s">
        <v>36</v>
      </c>
      <c r="B25" t="s">
        <v>11</v>
      </c>
      <c r="C25" s="31" t="str">
        <f t="shared" ref="C25:C32" si="3">C24</f>
        <v>3</v>
      </c>
      <c r="D25" t="s">
        <v>12</v>
      </c>
      <c r="E25" t="s">
        <v>11</v>
      </c>
      <c r="F25" t="s">
        <v>33</v>
      </c>
      <c r="G25" t="s">
        <v>34</v>
      </c>
      <c r="H25">
        <f>IFERROR(VLOOKUP($A25,'PivotTrac Totals'!$A$1:$AK$255,4,FALSE),)</f>
        <v>0</v>
      </c>
      <c r="I25">
        <f>IFERROR(VLOOKUP($A25,'PivotTrac Totals'!$1:$405,6,FALSE),)</f>
        <v>0</v>
      </c>
      <c r="J25">
        <f>IFERROR(VLOOKUP($A25,'PivotTrac Totals'!$1:$255,8,FALSE),)</f>
        <v>0</v>
      </c>
      <c r="K25">
        <f>IFERROR(VLOOKUP($A25,'PivotTrac Totals'!$1:$255,10,FALSE),)</f>
        <v>0</v>
      </c>
      <c r="L25" t="str">
        <f>IFERROR(VLOOKUP($A25,'PivotTrac Totals'!$1:$255,12,FALSE),)</f>
        <v/>
      </c>
      <c r="M25" t="str">
        <f>IFERROR(VLOOKUP($A25,'PivotTrac Totals'!$1:$255,14,FALSE),)</f>
        <v/>
      </c>
      <c r="N25">
        <f>IFERROR(VLOOKUP($A25,'PivotTrac Totals'!$1:$255,16,FALSE),)</f>
        <v>2.02</v>
      </c>
      <c r="O25">
        <f>IFERROR(VLOOKUP($A25,'PivotTrac Totals'!$1:$255,18,FALSE),)</f>
        <v>2.29</v>
      </c>
      <c r="P25">
        <f>IFERROR(VLOOKUP($A25,'PivotTrac Totals'!$1:$255,20,FALSE),)</f>
        <v>3.5399999999999991</v>
      </c>
      <c r="Q25">
        <f>IFERROR(VLOOKUP($A25,'PivotTrac Totals'!$1:$255,22,FALSE),)</f>
        <v>2.6500000000000004</v>
      </c>
      <c r="R25">
        <f>IFERROR(VLOOKUP($A25,'PivotTrac Totals'!$1:$255,24,FALSE),)</f>
        <v>2.6500000000000004</v>
      </c>
      <c r="S25">
        <f>IFERROR(VLOOKUP($A25,'PivotTrac Totals'!$1:$255,26,FALSE),)</f>
        <v>2</v>
      </c>
      <c r="T25">
        <f>IFERROR(VLOOKUP($A25,'PivotTrac Totals'!$1:$255,28,FALSE),)</f>
        <v>1.9900000000000002</v>
      </c>
      <c r="U25">
        <f>IFERROR(VLOOKUP($A25,'PivotTrac Totals'!$1:$255,30,FALSE),)</f>
        <v>2.1400000000000006</v>
      </c>
      <c r="V25">
        <f>IFERROR(VLOOKUP($A25,'PivotTrac Totals'!$1:$255,32,FALSE),)</f>
        <v>1.9499999999999993</v>
      </c>
      <c r="W25">
        <f>IFERROR(VLOOKUP($A25,'PivotTrac Totals'!$1:$255,34,FALSE),)</f>
        <v>0.46999999999999886</v>
      </c>
      <c r="X25">
        <f>IFERROR(VLOOKUP($A25,'PivotTrac Totals'!$1:$255,36,FALSE),)</f>
        <v>0.37999999999999901</v>
      </c>
      <c r="Y25">
        <f>IFERROR(VLOOKUP($A25,'PivotTrac Totals'!$1:$255,38,FALSE),)</f>
        <v>0.71000000000000085</v>
      </c>
      <c r="Z25">
        <f>IFERROR(VLOOKUP($A25,'PivotTrac Totals'!$1:$255,40,FALSE),)</f>
        <v>0.85000000000000142</v>
      </c>
      <c r="AA25">
        <f>IFERROR(VLOOKUP($A25,'PivotTrac Totals'!$1:$255,42,FALSE),)</f>
        <v>0.50999999999999801</v>
      </c>
      <c r="AB25">
        <f>IFERROR(VLOOKUP($A25,'PivotTrac Totals'!$1:$255,44,FALSE),)</f>
        <v>0.24000000000000199</v>
      </c>
      <c r="AC25">
        <f>IFERROR(VLOOKUP($A25,'PivotTrac Totals'!$1:$255,46,FALSE),)</f>
        <v>0.21999999999999886</v>
      </c>
      <c r="AD25">
        <f>IFERROR(VLOOKUP($A25,'PivotTrac Totals'!$1:$255,48,FALSE),)</f>
        <v>0</v>
      </c>
      <c r="AE25">
        <f>IFERROR(VLOOKUP($A25,'PivotTrac Totals'!$1:$255,50,FALSE),)</f>
        <v>0</v>
      </c>
      <c r="AF25">
        <f>IFERROR(VLOOKUP($A25,'PivotTrac Totals'!$1:$255,52,FALSE),)</f>
        <v>0</v>
      </c>
      <c r="AG25">
        <f>IFERROR(VLOOKUP($A25,'PivotTrac Totals'!$1:$255,54,FALSE),)</f>
        <v>0</v>
      </c>
      <c r="AH25">
        <f t="shared" si="1"/>
        <v>24.61</v>
      </c>
    </row>
    <row r="26" spans="1:34" x14ac:dyDescent="0.2">
      <c r="A26" t="s">
        <v>37</v>
      </c>
      <c r="B26" t="s">
        <v>11</v>
      </c>
      <c r="C26" s="31" t="str">
        <f t="shared" si="3"/>
        <v>3</v>
      </c>
      <c r="D26" t="s">
        <v>12</v>
      </c>
      <c r="E26" t="s">
        <v>11</v>
      </c>
      <c r="F26" t="s">
        <v>33</v>
      </c>
      <c r="G26" t="s">
        <v>34</v>
      </c>
      <c r="H26">
        <f>IFERROR(VLOOKUP($A26,'PivotTrac Totals'!$A$1:$AK$255,4,FALSE),)</f>
        <v>0</v>
      </c>
      <c r="I26">
        <f>IFERROR(VLOOKUP($A26,'PivotTrac Totals'!$1:$405,6,FALSE),)</f>
        <v>0</v>
      </c>
      <c r="J26">
        <f>IFERROR(VLOOKUP($A26,'PivotTrac Totals'!$1:$255,8,FALSE),)</f>
        <v>0</v>
      </c>
      <c r="K26">
        <f>IFERROR(VLOOKUP($A26,'PivotTrac Totals'!$1:$255,10,FALSE),)</f>
        <v>0</v>
      </c>
      <c r="L26" t="str">
        <f>IFERROR(VLOOKUP($A26,'PivotTrac Totals'!$1:$255,12,FALSE),)</f>
        <v/>
      </c>
      <c r="M26" t="str">
        <f>IFERROR(VLOOKUP($A26,'PivotTrac Totals'!$1:$255,14,FALSE),)</f>
        <v/>
      </c>
      <c r="N26">
        <f>IFERROR(VLOOKUP($A26,'PivotTrac Totals'!$1:$255,16,FALSE),)</f>
        <v>2.17</v>
      </c>
      <c r="O26">
        <f>IFERROR(VLOOKUP($A26,'PivotTrac Totals'!$1:$255,18,FALSE),)</f>
        <v>2.48</v>
      </c>
      <c r="P26">
        <f>IFERROR(VLOOKUP($A26,'PivotTrac Totals'!$1:$255,20,FALSE),)</f>
        <v>3.13</v>
      </c>
      <c r="Q26">
        <f>IFERROR(VLOOKUP($A26,'PivotTrac Totals'!$1:$255,22,FALSE),)</f>
        <v>2.6000000000000005</v>
      </c>
      <c r="R26">
        <f>IFERROR(VLOOKUP($A26,'PivotTrac Totals'!$1:$255,24,FALSE),)</f>
        <v>1.9599999999999991</v>
      </c>
      <c r="S26">
        <f>IFERROR(VLOOKUP($A26,'PivotTrac Totals'!$1:$255,26,FALSE),)</f>
        <v>2.1999999999999993</v>
      </c>
      <c r="T26">
        <f>IFERROR(VLOOKUP($A26,'PivotTrac Totals'!$1:$255,28,FALSE),)</f>
        <v>2.4700000000000024</v>
      </c>
      <c r="U26">
        <f>IFERROR(VLOOKUP($A26,'PivotTrac Totals'!$1:$255,30,FALSE),)</f>
        <v>1.0699999999999967</v>
      </c>
      <c r="V26">
        <f>IFERROR(VLOOKUP($A26,'PivotTrac Totals'!$1:$255,32,FALSE),)</f>
        <v>2.0600000000000023</v>
      </c>
      <c r="W26">
        <f>IFERROR(VLOOKUP($A26,'PivotTrac Totals'!$1:$255,34,FALSE),)</f>
        <v>0.87999999999999901</v>
      </c>
      <c r="X26">
        <f>IFERROR(VLOOKUP($A26,'PivotTrac Totals'!$1:$255,36,FALSE),)</f>
        <v>0.87000000000000099</v>
      </c>
      <c r="Y26">
        <f>IFERROR(VLOOKUP($A26,'PivotTrac Totals'!$1:$255,38,FALSE),)</f>
        <v>0.82000000000000028</v>
      </c>
      <c r="Z26">
        <f>IFERROR(VLOOKUP($A26,'PivotTrac Totals'!$1:$255,40,FALSE),)</f>
        <v>0.41999999999999815</v>
      </c>
      <c r="AA26">
        <f>IFERROR(VLOOKUP($A26,'PivotTrac Totals'!$1:$255,42,FALSE),)</f>
        <v>0</v>
      </c>
      <c r="AB26">
        <f>IFERROR(VLOOKUP($A26,'PivotTrac Totals'!$1:$255,44,FALSE),)</f>
        <v>0.44999999999999929</v>
      </c>
      <c r="AC26">
        <f>IFERROR(VLOOKUP($A26,'PivotTrac Totals'!$1:$255,46,FALSE),)</f>
        <v>0.61000000000000298</v>
      </c>
      <c r="AD26">
        <f>IFERROR(VLOOKUP($A26,'PivotTrac Totals'!$1:$255,48,FALSE),)</f>
        <v>0</v>
      </c>
      <c r="AE26">
        <f>IFERROR(VLOOKUP($A26,'PivotTrac Totals'!$1:$255,50,FALSE),)</f>
        <v>0</v>
      </c>
      <c r="AF26">
        <f>IFERROR(VLOOKUP($A26,'PivotTrac Totals'!$1:$255,52,FALSE),)</f>
        <v>0</v>
      </c>
      <c r="AG26">
        <f>IFERROR(VLOOKUP($A26,'PivotTrac Totals'!$1:$255,54,FALSE),)</f>
        <v>0</v>
      </c>
      <c r="AH26">
        <f t="shared" si="1"/>
        <v>24.19</v>
      </c>
    </row>
    <row r="27" spans="1:34" x14ac:dyDescent="0.2">
      <c r="A27" t="s">
        <v>38</v>
      </c>
      <c r="B27" t="s">
        <v>11</v>
      </c>
      <c r="C27" s="31" t="str">
        <f t="shared" si="3"/>
        <v>3</v>
      </c>
      <c r="D27" t="s">
        <v>12</v>
      </c>
      <c r="E27" t="s">
        <v>11</v>
      </c>
      <c r="F27" t="s">
        <v>33</v>
      </c>
      <c r="G27" t="s">
        <v>34</v>
      </c>
      <c r="H27">
        <f>IFERROR(VLOOKUP($A27,'PivotTrac Totals'!$A$1:$AK$255,4,FALSE),)</f>
        <v>0</v>
      </c>
      <c r="I27">
        <f>IFERROR(VLOOKUP($A27,'PivotTrac Totals'!$1:$405,6,FALSE),)</f>
        <v>0</v>
      </c>
      <c r="J27">
        <f>IFERROR(VLOOKUP($A27,'PivotTrac Totals'!$1:$255,8,FALSE),)</f>
        <v>0</v>
      </c>
      <c r="K27">
        <f>IFERROR(VLOOKUP($A27,'PivotTrac Totals'!$1:$255,10,FALSE),)</f>
        <v>0</v>
      </c>
      <c r="L27" t="str">
        <f>IFERROR(VLOOKUP($A27,'PivotTrac Totals'!$1:$255,12,FALSE),)</f>
        <v/>
      </c>
      <c r="M27" t="str">
        <f>IFERROR(VLOOKUP($A27,'PivotTrac Totals'!$1:$255,14,FALSE),)</f>
        <v/>
      </c>
      <c r="N27">
        <f>IFERROR(VLOOKUP($A27,'PivotTrac Totals'!$1:$255,16,FALSE),)</f>
        <v>2.17</v>
      </c>
      <c r="O27">
        <f>IFERROR(VLOOKUP($A27,'PivotTrac Totals'!$1:$255,18,FALSE),)</f>
        <v>2.62</v>
      </c>
      <c r="P27">
        <f>IFERROR(VLOOKUP($A27,'PivotTrac Totals'!$1:$255,20,FALSE),)</f>
        <v>3.2600000000000007</v>
      </c>
      <c r="Q27">
        <f>IFERROR(VLOOKUP($A27,'PivotTrac Totals'!$1:$255,22,FALSE),)</f>
        <v>2.6799999999999997</v>
      </c>
      <c r="R27">
        <f>IFERROR(VLOOKUP($A27,'PivotTrac Totals'!$1:$255,24,FALSE),)</f>
        <v>2.4599999999999991</v>
      </c>
      <c r="S27">
        <f>IFERROR(VLOOKUP($A27,'PivotTrac Totals'!$1:$255,26,FALSE),)</f>
        <v>1.870000000000001</v>
      </c>
      <c r="T27">
        <f>IFERROR(VLOOKUP($A27,'PivotTrac Totals'!$1:$255,28,FALSE),)</f>
        <v>2.5299999999999994</v>
      </c>
      <c r="U27">
        <f>IFERROR(VLOOKUP($A27,'PivotTrac Totals'!$1:$255,30,FALSE),)</f>
        <v>1.75</v>
      </c>
      <c r="V27">
        <f>IFERROR(VLOOKUP($A27,'PivotTrac Totals'!$1:$255,32,FALSE),)</f>
        <v>1.9800000000000004</v>
      </c>
      <c r="W27">
        <f>IFERROR(VLOOKUP($A27,'PivotTrac Totals'!$1:$255,34,FALSE),)</f>
        <v>0.78000000000000114</v>
      </c>
      <c r="X27">
        <f>IFERROR(VLOOKUP($A27,'PivotTrac Totals'!$1:$255,36,FALSE),)</f>
        <v>0.72999999999999687</v>
      </c>
      <c r="Y27">
        <f>IFERROR(VLOOKUP($A27,'PivotTrac Totals'!$1:$255,38,FALSE),)</f>
        <v>0.70000000000000284</v>
      </c>
      <c r="Z27">
        <f>IFERROR(VLOOKUP($A27,'PivotTrac Totals'!$1:$255,40,FALSE),)</f>
        <v>0.30999999999999872</v>
      </c>
      <c r="AA27">
        <f>IFERROR(VLOOKUP($A27,'PivotTrac Totals'!$1:$255,42,FALSE),)</f>
        <v>0</v>
      </c>
      <c r="AB27">
        <f>IFERROR(VLOOKUP($A27,'PivotTrac Totals'!$1:$255,44,FALSE),)</f>
        <v>0.51000000000000156</v>
      </c>
      <c r="AC27">
        <f>IFERROR(VLOOKUP($A27,'PivotTrac Totals'!$1:$255,46,FALSE),)</f>
        <v>0.57000000000000028</v>
      </c>
      <c r="AD27">
        <f>IFERROR(VLOOKUP($A27,'PivotTrac Totals'!$1:$255,48,FALSE),)</f>
        <v>0</v>
      </c>
      <c r="AE27">
        <f>IFERROR(VLOOKUP($A27,'PivotTrac Totals'!$1:$255,50,FALSE),)</f>
        <v>0</v>
      </c>
      <c r="AF27">
        <f>IFERROR(VLOOKUP($A27,'PivotTrac Totals'!$1:$255,52,FALSE),)</f>
        <v>0</v>
      </c>
      <c r="AG27">
        <f>IFERROR(VLOOKUP($A27,'PivotTrac Totals'!$1:$255,54,FALSE),)</f>
        <v>0</v>
      </c>
      <c r="AH27">
        <f t="shared" si="1"/>
        <v>24.92</v>
      </c>
    </row>
    <row r="28" spans="1:34" x14ac:dyDescent="0.2">
      <c r="A28" t="s">
        <v>39</v>
      </c>
      <c r="B28" t="s">
        <v>11</v>
      </c>
      <c r="C28" s="31" t="str">
        <f t="shared" si="3"/>
        <v>3</v>
      </c>
      <c r="D28" t="s">
        <v>12</v>
      </c>
      <c r="E28" t="s">
        <v>11</v>
      </c>
      <c r="F28" t="s">
        <v>33</v>
      </c>
      <c r="G28" t="s">
        <v>34</v>
      </c>
      <c r="H28">
        <f>IFERROR(VLOOKUP($A28,'PivotTrac Totals'!$A$1:$AK$255,4,FALSE),)</f>
        <v>0</v>
      </c>
      <c r="I28">
        <f>IFERROR(VLOOKUP($A28,'PivotTrac Totals'!$1:$405,6,FALSE),)</f>
        <v>0</v>
      </c>
      <c r="J28">
        <f>IFERROR(VLOOKUP($A28,'PivotTrac Totals'!$1:$255,8,FALSE),)</f>
        <v>0</v>
      </c>
      <c r="K28">
        <f>IFERROR(VLOOKUP($A28,'PivotTrac Totals'!$1:$255,10,FALSE),)</f>
        <v>0</v>
      </c>
      <c r="L28" t="str">
        <f>IFERROR(VLOOKUP($A28,'PivotTrac Totals'!$1:$255,12,FALSE),)</f>
        <v/>
      </c>
      <c r="M28" t="str">
        <f>IFERROR(VLOOKUP($A28,'PivotTrac Totals'!$1:$255,14,FALSE),)</f>
        <v/>
      </c>
      <c r="N28">
        <f>IFERROR(VLOOKUP($A28,'PivotTrac Totals'!$1:$255,16,FALSE),)</f>
        <v>2.29</v>
      </c>
      <c r="O28">
        <f>IFERROR(VLOOKUP($A28,'PivotTrac Totals'!$1:$255,18,FALSE),)</f>
        <v>2.4900000000000002</v>
      </c>
      <c r="P28">
        <f>IFERROR(VLOOKUP($A28,'PivotTrac Totals'!$1:$255,20,FALSE),)</f>
        <v>2.79</v>
      </c>
      <c r="Q28">
        <f>IFERROR(VLOOKUP($A28,'PivotTrac Totals'!$1:$255,22,FALSE),)</f>
        <v>2.67</v>
      </c>
      <c r="R28">
        <f>IFERROR(VLOOKUP($A28,'PivotTrac Totals'!$1:$255,24,FALSE),)</f>
        <v>2.2899999999999991</v>
      </c>
      <c r="S28">
        <f>IFERROR(VLOOKUP($A28,'PivotTrac Totals'!$1:$255,26,FALSE),)</f>
        <v>2.2599999999999998</v>
      </c>
      <c r="T28">
        <f>IFERROR(VLOOKUP($A28,'PivotTrac Totals'!$1:$255,28,FALSE),)</f>
        <v>2.5100000000000016</v>
      </c>
      <c r="U28">
        <f>IFERROR(VLOOKUP($A28,'PivotTrac Totals'!$1:$255,30,FALSE),)</f>
        <v>1.7300000000000004</v>
      </c>
      <c r="V28">
        <f>IFERROR(VLOOKUP($A28,'PivotTrac Totals'!$1:$255,32,FALSE),)</f>
        <v>2.09</v>
      </c>
      <c r="W28">
        <f>IFERROR(VLOOKUP($A28,'PivotTrac Totals'!$1:$255,34,FALSE),)</f>
        <v>0.58999999999999986</v>
      </c>
      <c r="X28">
        <f>IFERROR(VLOOKUP($A28,'PivotTrac Totals'!$1:$255,36,FALSE),)</f>
        <v>0.89000000000000057</v>
      </c>
      <c r="Y28">
        <f>IFERROR(VLOOKUP($A28,'PivotTrac Totals'!$1:$255,38,FALSE),)</f>
        <v>0.83999999999999986</v>
      </c>
      <c r="Z28">
        <f>IFERROR(VLOOKUP($A28,'PivotTrac Totals'!$1:$255,40,FALSE),)</f>
        <v>0.42999999999999972</v>
      </c>
      <c r="AA28">
        <f>IFERROR(VLOOKUP($A28,'PivotTrac Totals'!$1:$255,42,FALSE),)</f>
        <v>0</v>
      </c>
      <c r="AB28">
        <f>IFERROR(VLOOKUP($A28,'PivotTrac Totals'!$1:$255,44,FALSE),)</f>
        <v>0.42999999999999972</v>
      </c>
      <c r="AC28">
        <f>IFERROR(VLOOKUP($A28,'PivotTrac Totals'!$1:$255,46,FALSE),)</f>
        <v>0.62000000000000099</v>
      </c>
      <c r="AD28">
        <f>IFERROR(VLOOKUP($A28,'PivotTrac Totals'!$1:$255,48,FALSE),)</f>
        <v>0</v>
      </c>
      <c r="AE28">
        <f>IFERROR(VLOOKUP($A28,'PivotTrac Totals'!$1:$255,50,FALSE),)</f>
        <v>0</v>
      </c>
      <c r="AF28">
        <f>IFERROR(VLOOKUP($A28,'PivotTrac Totals'!$1:$255,52,FALSE),)</f>
        <v>0</v>
      </c>
      <c r="AG28">
        <f>IFERROR(VLOOKUP($A28,'PivotTrac Totals'!$1:$255,54,FALSE),)</f>
        <v>0</v>
      </c>
      <c r="AH28">
        <f t="shared" si="1"/>
        <v>24.92</v>
      </c>
    </row>
    <row r="29" spans="1:34" x14ac:dyDescent="0.2">
      <c r="A29" t="s">
        <v>40</v>
      </c>
      <c r="B29" t="s">
        <v>11</v>
      </c>
      <c r="C29" s="31" t="str">
        <f t="shared" si="3"/>
        <v>3</v>
      </c>
      <c r="D29" t="s">
        <v>12</v>
      </c>
      <c r="E29" t="s">
        <v>11</v>
      </c>
      <c r="F29" t="s">
        <v>33</v>
      </c>
      <c r="G29" t="s">
        <v>34</v>
      </c>
      <c r="H29">
        <f>IFERROR(VLOOKUP($A29,'PivotTrac Totals'!$A$1:$AK$255,4,FALSE),)</f>
        <v>0</v>
      </c>
      <c r="I29">
        <f>IFERROR(VLOOKUP($A29,'PivotTrac Totals'!$1:$405,6,FALSE),)</f>
        <v>0</v>
      </c>
      <c r="J29">
        <f>IFERROR(VLOOKUP($A29,'PivotTrac Totals'!$1:$255,8,FALSE),)</f>
        <v>0</v>
      </c>
      <c r="K29">
        <f>IFERROR(VLOOKUP($A29,'PivotTrac Totals'!$1:$255,10,FALSE),)</f>
        <v>0</v>
      </c>
      <c r="L29" t="str">
        <f>IFERROR(VLOOKUP($A29,'PivotTrac Totals'!$1:$255,12,FALSE),)</f>
        <v/>
      </c>
      <c r="M29" t="str">
        <f>IFERROR(VLOOKUP($A29,'PivotTrac Totals'!$1:$255,14,FALSE),)</f>
        <v/>
      </c>
      <c r="N29">
        <f>IFERROR(VLOOKUP($A29,'PivotTrac Totals'!$1:$255,16,FALSE),)</f>
        <v>1.84</v>
      </c>
      <c r="O29">
        <f>IFERROR(VLOOKUP($A29,'PivotTrac Totals'!$1:$255,18,FALSE),)</f>
        <v>2.63</v>
      </c>
      <c r="P29">
        <f>IFERROR(VLOOKUP($A29,'PivotTrac Totals'!$1:$255,20,FALSE),)</f>
        <v>3.3500000000000005</v>
      </c>
      <c r="Q29">
        <f>IFERROR(VLOOKUP($A29,'PivotTrac Totals'!$1:$255,22,FALSE),)</f>
        <v>2.5</v>
      </c>
      <c r="R29">
        <f>IFERROR(VLOOKUP($A29,'PivotTrac Totals'!$1:$255,24,FALSE),)</f>
        <v>2.4299999999999997</v>
      </c>
      <c r="S29">
        <f>IFERROR(VLOOKUP($A29,'PivotTrac Totals'!$1:$255,26,FALSE),)</f>
        <v>1.17</v>
      </c>
      <c r="T29">
        <f>IFERROR(VLOOKUP($A29,'PivotTrac Totals'!$1:$255,28,FALSE),)</f>
        <v>2.2900000000000009</v>
      </c>
      <c r="U29">
        <f>IFERROR(VLOOKUP($A29,'PivotTrac Totals'!$1:$255,30,FALSE),)</f>
        <v>1.7199999999999989</v>
      </c>
      <c r="V29">
        <f>IFERROR(VLOOKUP($A29,'PivotTrac Totals'!$1:$255,32,FALSE),)</f>
        <v>1.879999999999999</v>
      </c>
      <c r="W29">
        <f>IFERROR(VLOOKUP($A29,'PivotTrac Totals'!$1:$255,34,FALSE),)</f>
        <v>0.71000000000000085</v>
      </c>
      <c r="X29">
        <f>IFERROR(VLOOKUP($A29,'PivotTrac Totals'!$1:$255,36,FALSE),)</f>
        <v>0.83999999999999986</v>
      </c>
      <c r="Y29">
        <f>IFERROR(VLOOKUP($A29,'PivotTrac Totals'!$1:$255,38,FALSE),)</f>
        <v>0.78000000000000114</v>
      </c>
      <c r="Z29">
        <f>IFERROR(VLOOKUP($A29,'PivotTrac Totals'!$1:$255,40,FALSE),)</f>
        <v>0.33999999999999986</v>
      </c>
      <c r="AA29">
        <f>IFERROR(VLOOKUP($A29,'PivotTrac Totals'!$1:$255,42,FALSE),)</f>
        <v>0</v>
      </c>
      <c r="AB29">
        <f>IFERROR(VLOOKUP($A29,'PivotTrac Totals'!$1:$255,44,FALSE),)</f>
        <v>0.48999999999999844</v>
      </c>
      <c r="AC29">
        <f>IFERROR(VLOOKUP($A29,'PivotTrac Totals'!$1:$255,46,FALSE),)</f>
        <v>0.58000000000000185</v>
      </c>
      <c r="AD29">
        <f>IFERROR(VLOOKUP($A29,'PivotTrac Totals'!$1:$255,48,FALSE),)</f>
        <v>0</v>
      </c>
      <c r="AE29">
        <f>IFERROR(VLOOKUP($A29,'PivotTrac Totals'!$1:$255,50,FALSE),)</f>
        <v>0</v>
      </c>
      <c r="AF29">
        <f>IFERROR(VLOOKUP($A29,'PivotTrac Totals'!$1:$255,52,FALSE),)</f>
        <v>0</v>
      </c>
      <c r="AG29">
        <f>IFERROR(VLOOKUP($A29,'PivotTrac Totals'!$1:$255,54,FALSE),)</f>
        <v>0</v>
      </c>
      <c r="AH29">
        <f t="shared" si="1"/>
        <v>23.55</v>
      </c>
    </row>
    <row r="30" spans="1:34" ht="15.75" thickBot="1" x14ac:dyDescent="0.25">
      <c r="A30" t="s">
        <v>41</v>
      </c>
      <c r="B30" t="s">
        <v>11</v>
      </c>
      <c r="C30" s="31" t="str">
        <f t="shared" si="3"/>
        <v>3</v>
      </c>
      <c r="D30" t="s">
        <v>12</v>
      </c>
      <c r="E30" t="s">
        <v>11</v>
      </c>
      <c r="F30" t="s">
        <v>33</v>
      </c>
      <c r="G30" t="s">
        <v>34</v>
      </c>
      <c r="H30">
        <f>IFERROR(VLOOKUP($A30,'PivotTrac Totals'!$A$1:$AK$255,4,FALSE),)</f>
        <v>0</v>
      </c>
      <c r="I30">
        <f>IFERROR(VLOOKUP($A30,'PivotTrac Totals'!$1:$405,6,FALSE),)</f>
        <v>0</v>
      </c>
      <c r="J30">
        <f>IFERROR(VLOOKUP($A30,'PivotTrac Totals'!$1:$255,8,FALSE),)</f>
        <v>0</v>
      </c>
      <c r="K30">
        <f>IFERROR(VLOOKUP($A30,'PivotTrac Totals'!$1:$255,10,FALSE),)</f>
        <v>0</v>
      </c>
      <c r="L30" t="str">
        <f>IFERROR(VLOOKUP($A30,'PivotTrac Totals'!$1:$255,12,FALSE),)</f>
        <v/>
      </c>
      <c r="M30" t="str">
        <f>IFERROR(VLOOKUP($A30,'PivotTrac Totals'!$1:$255,14,FALSE),)</f>
        <v/>
      </c>
      <c r="N30">
        <f>IFERROR(VLOOKUP($A30,'PivotTrac Totals'!$1:$255,16,FALSE),)</f>
        <v>1.86</v>
      </c>
      <c r="O30">
        <f>IFERROR(VLOOKUP($A30,'PivotTrac Totals'!$1:$255,18,FALSE),)</f>
        <v>2.57</v>
      </c>
      <c r="P30">
        <f>IFERROR(VLOOKUP($A30,'PivotTrac Totals'!$1:$255,20,FALSE),)</f>
        <v>3.08</v>
      </c>
      <c r="Q30">
        <f>IFERROR(VLOOKUP($A30,'PivotTrac Totals'!$1:$255,22,FALSE),)</f>
        <v>2.58</v>
      </c>
      <c r="R30">
        <f>IFERROR(VLOOKUP($A30,'PivotTrac Totals'!$1:$255,24,FALSE),)</f>
        <v>2.3800000000000008</v>
      </c>
      <c r="S30">
        <f>IFERROR(VLOOKUP($A30,'PivotTrac Totals'!$1:$255,26,FALSE),)</f>
        <v>1.1499999999999986</v>
      </c>
      <c r="T30">
        <f>IFERROR(VLOOKUP($A30,'PivotTrac Totals'!$1:$255,28,FALSE),)</f>
        <v>2.4399999999999995</v>
      </c>
      <c r="U30">
        <f>IFERROR(VLOOKUP($A30,'PivotTrac Totals'!$1:$255,30,FALSE),)</f>
        <v>1.6900000000000013</v>
      </c>
      <c r="V30">
        <f>IFERROR(VLOOKUP($A30,'PivotTrac Totals'!$1:$255,32,FALSE),)</f>
        <v>2.0300000000000011</v>
      </c>
      <c r="W30">
        <f>IFERROR(VLOOKUP($A30,'PivotTrac Totals'!$1:$255,34,FALSE),)</f>
        <v>0.84999999999999787</v>
      </c>
      <c r="X30">
        <f>IFERROR(VLOOKUP($A30,'PivotTrac Totals'!$1:$255,36,FALSE),)</f>
        <v>0.85000000000000142</v>
      </c>
      <c r="Y30">
        <f>IFERROR(VLOOKUP($A30,'PivotTrac Totals'!$1:$255,38,FALSE),)</f>
        <v>0.80000000000000071</v>
      </c>
      <c r="Z30">
        <f>IFERROR(VLOOKUP($A30,'PivotTrac Totals'!$1:$255,40,FALSE),)</f>
        <v>0.34999999999999787</v>
      </c>
      <c r="AA30">
        <f>IFERROR(VLOOKUP($A30,'PivotTrac Totals'!$1:$255,42,FALSE),)</f>
        <v>0</v>
      </c>
      <c r="AB30">
        <f>IFERROR(VLOOKUP($A30,'PivotTrac Totals'!$1:$255,44,FALSE),)</f>
        <v>0.49000000000000199</v>
      </c>
      <c r="AC30">
        <f>IFERROR(VLOOKUP($A30,'PivotTrac Totals'!$1:$255,46,FALSE),)</f>
        <v>0.57999999999999829</v>
      </c>
      <c r="AD30">
        <f>IFERROR(VLOOKUP($A30,'PivotTrac Totals'!$1:$255,48,FALSE),)</f>
        <v>0</v>
      </c>
      <c r="AE30">
        <f>IFERROR(VLOOKUP($A30,'PivotTrac Totals'!$1:$255,50,FALSE),)</f>
        <v>0</v>
      </c>
      <c r="AF30">
        <f>IFERROR(VLOOKUP($A30,'PivotTrac Totals'!$1:$255,52,FALSE),)</f>
        <v>0</v>
      </c>
      <c r="AG30">
        <f>IFERROR(VLOOKUP($A30,'PivotTrac Totals'!$1:$255,54,FALSE),)</f>
        <v>0</v>
      </c>
      <c r="AH30">
        <f t="shared" si="1"/>
        <v>23.7</v>
      </c>
    </row>
    <row r="31" spans="1:34" ht="15.75" hidden="1" thickBot="1" x14ac:dyDescent="0.25">
      <c r="B31" t="s">
        <v>11</v>
      </c>
      <c r="C31" s="31" t="str">
        <f t="shared" si="3"/>
        <v>3</v>
      </c>
      <c r="D31" t="s">
        <v>12</v>
      </c>
      <c r="H31">
        <f>IFERROR(VLOOKUP($A31,'PivotTrac Totals'!$A$1:$AK$255,4,FALSE),)</f>
        <v>0</v>
      </c>
      <c r="I31">
        <f>IFERROR(VLOOKUP($A31,'PivotTrac Totals'!$1:$405,6,FALSE),)</f>
        <v>0</v>
      </c>
      <c r="J31">
        <f>IFERROR(VLOOKUP($A31,'PivotTrac Totals'!$1:$255,8,FALSE),)</f>
        <v>0</v>
      </c>
      <c r="K31">
        <f>IFERROR(VLOOKUP($A31,'PivotTrac Totals'!$1:$255,10,FALSE),)</f>
        <v>0</v>
      </c>
      <c r="L31">
        <f>IFERROR(VLOOKUP($A31,'PivotTrac Totals'!$1:$255,12,FALSE),)</f>
        <v>0</v>
      </c>
      <c r="M31">
        <f>IFERROR(VLOOKUP($A31,'PivotTrac Totals'!$1:$255,14,FALSE),)</f>
        <v>0</v>
      </c>
      <c r="N31">
        <f>IFERROR(VLOOKUP($A31,'PivotTrac Totals'!$1:$255,16,FALSE),)</f>
        <v>0</v>
      </c>
      <c r="O31">
        <f>IFERROR(VLOOKUP($A31,'PivotTrac Totals'!$1:$255,18,FALSE),)</f>
        <v>0</v>
      </c>
      <c r="P31">
        <f>IFERROR(VLOOKUP($A31,'PivotTrac Totals'!$1:$255,20,FALSE),)</f>
        <v>0</v>
      </c>
      <c r="Q31">
        <f>IFERROR(VLOOKUP($A31,'PivotTrac Totals'!$1:$255,22,FALSE),)</f>
        <v>0</v>
      </c>
      <c r="R31">
        <f>IFERROR(VLOOKUP($A31,'PivotTrac Totals'!$1:$255,24,FALSE),)</f>
        <v>0</v>
      </c>
      <c r="S31">
        <f>IFERROR(VLOOKUP($A31,'PivotTrac Totals'!$1:$255,26,FALSE),)</f>
        <v>0</v>
      </c>
      <c r="T31">
        <f>IFERROR(VLOOKUP($A31,'PivotTrac Totals'!$1:$255,28,FALSE),)</f>
        <v>0</v>
      </c>
      <c r="U31">
        <f>IFERROR(VLOOKUP($A31,'PivotTrac Totals'!$1:$255,30,FALSE),)</f>
        <v>0</v>
      </c>
      <c r="V31">
        <f>IFERROR(VLOOKUP($A31,'PivotTrac Totals'!$1:$255,32,FALSE),)</f>
        <v>0</v>
      </c>
      <c r="W31">
        <f>IFERROR(VLOOKUP($A31,'PivotTrac Totals'!$1:$255,34,FALSE),)</f>
        <v>0</v>
      </c>
      <c r="X31">
        <f>IFERROR(VLOOKUP($A31,'PivotTrac Totals'!$1:$255,36,FALSE),)</f>
        <v>0</v>
      </c>
      <c r="Y31">
        <f>IFERROR(VLOOKUP($A31,'PivotTrac Totals'!$1:$255,38,FALSE),)</f>
        <v>0</v>
      </c>
      <c r="Z31">
        <f>IFERROR(VLOOKUP($A31,'PivotTrac Totals'!$1:$255,40,FALSE),)</f>
        <v>0</v>
      </c>
      <c r="AA31">
        <f>IFERROR(VLOOKUP($A31,'PivotTrac Totals'!$1:$255,42,FALSE),)</f>
        <v>0</v>
      </c>
      <c r="AB31">
        <f>IFERROR(VLOOKUP($A31,'PivotTrac Totals'!$1:$255,44,FALSE),)</f>
        <v>0</v>
      </c>
      <c r="AC31">
        <f>IFERROR(VLOOKUP($A31,'PivotTrac Totals'!$1:$255,46,FALSE),)</f>
        <v>0</v>
      </c>
      <c r="AD31">
        <f>IFERROR(VLOOKUP($A31,'PivotTrac Totals'!$1:$255,48,FALSE),)</f>
        <v>0</v>
      </c>
      <c r="AE31">
        <f>IFERROR(VLOOKUP($A31,'PivotTrac Totals'!$1:$255,50,FALSE),)</f>
        <v>0</v>
      </c>
      <c r="AF31">
        <f>IFERROR(VLOOKUP($A31,'PivotTrac Totals'!$1:$255,52,FALSE),)</f>
        <v>0</v>
      </c>
      <c r="AG31">
        <f>IFERROR(VLOOKUP($A31,'PivotTrac Totals'!$1:$255,54,FALSE),)</f>
        <v>0</v>
      </c>
      <c r="AH31">
        <f t="shared" si="1"/>
        <v>0</v>
      </c>
    </row>
    <row r="32" spans="1:34" ht="15.75" hidden="1" thickBot="1" x14ac:dyDescent="0.25">
      <c r="B32" t="s">
        <v>11</v>
      </c>
      <c r="C32" s="31" t="str">
        <f t="shared" si="3"/>
        <v>3</v>
      </c>
      <c r="D32" t="s">
        <v>12</v>
      </c>
      <c r="H32">
        <f>IFERROR(VLOOKUP($A32,'PivotTrac Totals'!$A$1:$AK$255,4,FALSE),)</f>
        <v>0</v>
      </c>
      <c r="I32">
        <f>IFERROR(VLOOKUP($A32,'PivotTrac Totals'!$1:$405,6,FALSE),)</f>
        <v>0</v>
      </c>
      <c r="J32">
        <f>IFERROR(VLOOKUP($A32,'PivotTrac Totals'!$1:$255,8,FALSE),)</f>
        <v>0</v>
      </c>
      <c r="K32">
        <f>IFERROR(VLOOKUP($A32,'PivotTrac Totals'!$1:$255,10,FALSE),)</f>
        <v>0</v>
      </c>
      <c r="L32">
        <f>IFERROR(VLOOKUP($A32,'PivotTrac Totals'!$1:$255,12,FALSE),)</f>
        <v>0</v>
      </c>
      <c r="M32">
        <f>IFERROR(VLOOKUP($A32,'PivotTrac Totals'!$1:$255,14,FALSE),)</f>
        <v>0</v>
      </c>
      <c r="N32">
        <f>IFERROR(VLOOKUP($A32,'PivotTrac Totals'!$1:$255,16,FALSE),)</f>
        <v>0</v>
      </c>
      <c r="O32">
        <f>IFERROR(VLOOKUP($A32,'PivotTrac Totals'!$1:$255,18,FALSE),)</f>
        <v>0</v>
      </c>
      <c r="P32">
        <f>IFERROR(VLOOKUP($A32,'PivotTrac Totals'!$1:$255,20,FALSE),)</f>
        <v>0</v>
      </c>
      <c r="Q32">
        <f>IFERROR(VLOOKUP($A32,'PivotTrac Totals'!$1:$255,22,FALSE),)</f>
        <v>0</v>
      </c>
      <c r="R32">
        <f>IFERROR(VLOOKUP($A32,'PivotTrac Totals'!$1:$255,24,FALSE),)</f>
        <v>0</v>
      </c>
      <c r="S32">
        <f>IFERROR(VLOOKUP($A32,'PivotTrac Totals'!$1:$255,26,FALSE),)</f>
        <v>0</v>
      </c>
      <c r="T32">
        <f>IFERROR(VLOOKUP($A32,'PivotTrac Totals'!$1:$255,28,FALSE),)</f>
        <v>0</v>
      </c>
      <c r="U32">
        <f>IFERROR(VLOOKUP($A32,'PivotTrac Totals'!$1:$255,30,FALSE),)</f>
        <v>0</v>
      </c>
      <c r="V32">
        <f>IFERROR(VLOOKUP($A32,'PivotTrac Totals'!$1:$255,32,FALSE),)</f>
        <v>0</v>
      </c>
      <c r="W32">
        <f>IFERROR(VLOOKUP($A32,'PivotTrac Totals'!$1:$255,34,FALSE),)</f>
        <v>0</v>
      </c>
      <c r="X32">
        <f>IFERROR(VLOOKUP($A32,'PivotTrac Totals'!$1:$255,36,FALSE),)</f>
        <v>0</v>
      </c>
      <c r="Y32">
        <f>IFERROR(VLOOKUP($A32,'PivotTrac Totals'!$1:$255,38,FALSE),)</f>
        <v>0</v>
      </c>
      <c r="Z32">
        <f>IFERROR(VLOOKUP($A32,'PivotTrac Totals'!$1:$255,40,FALSE),)</f>
        <v>0</v>
      </c>
      <c r="AA32">
        <f>IFERROR(VLOOKUP($A32,'PivotTrac Totals'!$1:$255,42,FALSE),)</f>
        <v>0</v>
      </c>
      <c r="AB32">
        <f>IFERROR(VLOOKUP($A32,'PivotTrac Totals'!$1:$255,44,FALSE),)</f>
        <v>0</v>
      </c>
      <c r="AC32">
        <f>IFERROR(VLOOKUP($A32,'PivotTrac Totals'!$1:$255,46,FALSE),)</f>
        <v>0</v>
      </c>
      <c r="AD32">
        <f>IFERROR(VLOOKUP($A32,'PivotTrac Totals'!$1:$255,48,FALSE),)</f>
        <v>0</v>
      </c>
      <c r="AE32">
        <f>IFERROR(VLOOKUP($A32,'PivotTrac Totals'!$1:$255,50,FALSE),)</f>
        <v>0</v>
      </c>
      <c r="AF32">
        <f>IFERROR(VLOOKUP($A32,'PivotTrac Totals'!$1:$255,52,FALSE),)</f>
        <v>0</v>
      </c>
      <c r="AG32">
        <f>IFERROR(VLOOKUP($A32,'PivotTrac Totals'!$1:$255,54,FALSE),)</f>
        <v>0</v>
      </c>
      <c r="AH32">
        <f t="shared" si="1"/>
        <v>0</v>
      </c>
    </row>
    <row r="33" spans="1:34" ht="15.75" thickBot="1" x14ac:dyDescent="0.25">
      <c r="A33" s="32" t="s">
        <v>42</v>
      </c>
      <c r="B33" t="s">
        <v>11</v>
      </c>
      <c r="C33" s="31" t="str">
        <f>MID(A33,FIND(" ",A33)+1,256)</f>
        <v>4</v>
      </c>
      <c r="D33" t="s">
        <v>12</v>
      </c>
      <c r="E33" t="s">
        <v>11</v>
      </c>
      <c r="F33" t="s">
        <v>33</v>
      </c>
      <c r="G33" s="34" t="s">
        <v>43</v>
      </c>
      <c r="H33">
        <f>+IF($F33="Spring Grain",SUMIFS('Osgood Agrimet'!$F:$F,'Osgood Agrimet'!$A:$A,"&lt;="&amp;Data!H$1,'Osgood Agrimet'!$F:$F,"&gt;0"),IF($F33="Winter Grain",SUMIFS('Osgood Agrimet'!$D:$D,'Osgood Agrimet'!$A:$A,"&lt;="&amp;Data!H$1,'Osgood Agrimet'!$D:$D,"&gt;0"),IF($F33="Potatoes",SUMIFS('Osgood Agrimet'!$C:$C,'Osgood Agrimet'!$A:$A,"&lt;="&amp;Data!H$1,'Osgood Agrimet'!$C:$C,"&gt;0"),0)))</f>
        <v>0</v>
      </c>
      <c r="I33">
        <f>+IF($F33="Spring Grain",SUMIFS('Osgood Agrimet'!$F:$F,'Osgood Agrimet'!$A:$A,"&lt;="&amp;Data!I$1,'Osgood Agrimet'!$F:$F,"&gt;0"),IF($F33="Winter Grain",SUMIFS('Osgood Agrimet'!$D:$D,'Osgood Agrimet'!$A:$A,"&lt;="&amp;Data!I$1,'Osgood Agrimet'!$D:$D,"&gt;0"),IF($F33="Potatoes",SUMIFS('Osgood Agrimet'!$C:$C,'Osgood Agrimet'!$A:$A,"&lt;="&amp;Data!I$1,'Osgood Agrimet'!$C:$C,"&gt;0"),0)))-$H33</f>
        <v>0</v>
      </c>
      <c r="J33">
        <f>+IF($F33="Spring Grain",SUMIFS('Osgood Agrimet'!$F:$F,'Osgood Agrimet'!$A:$A,"&lt;="&amp;Data!J$1,'Osgood Agrimet'!$F:$F,"&gt;0"),IF($F33="Winter Grain",SUMIFS('Osgood Agrimet'!$D:$D,'Osgood Agrimet'!$A:$A,"&lt;="&amp;Data!J$1,'Osgood Agrimet'!$D:$D,"&gt;0"),IF($F33="Potatoes",SUMIFS('Osgood Agrimet'!$C:$C,'Osgood Agrimet'!$A:$A,"&lt;="&amp;Data!J$1,'Osgood Agrimet'!$C:$C,"&gt;0"),0)))-SUM($H33:I33)</f>
        <v>0.59000000000000008</v>
      </c>
      <c r="K33">
        <f>+IF($F33="Spring Grain",SUMIFS('Osgood Agrimet'!$F:$F,'Osgood Agrimet'!$A:$A,"&lt;="&amp;Data!K$1,'Osgood Agrimet'!$F:$F,"&gt;0"),IF($F33="Winter Grain",SUMIFS('Osgood Agrimet'!$D:$D,'Osgood Agrimet'!$A:$A,"&lt;="&amp;Data!K$1,'Osgood Agrimet'!$D:$D,"&gt;0"),IF($F33="Potatoes",SUMIFS('Osgood Agrimet'!$C:$C,'Osgood Agrimet'!$A:$A,"&lt;="&amp;Data!K$1,'Osgood Agrimet'!$C:$C,"&gt;0"),0)))-SUM($H33:J33)</f>
        <v>0.67999999999999994</v>
      </c>
      <c r="L33">
        <f>+IF($F33="Spring Grain",SUMIFS('Osgood Agrimet'!$F:$F,'Osgood Agrimet'!$A:$A,"&lt;="&amp;Data!L$1,'Osgood Agrimet'!$F:$F,"&gt;0"),IF($F33="Winter Grain",SUMIFS('Osgood Agrimet'!$D:$D,'Osgood Agrimet'!$A:$A,"&lt;="&amp;Data!L$1,'Osgood Agrimet'!$D:$D,"&gt;0"),IF($F33="Potatoes",SUMIFS('Osgood Agrimet'!$C:$C,'Osgood Agrimet'!$A:$A,"&lt;="&amp;Data!L$1,'Osgood Agrimet'!$C:$C,"&gt;0"),0)))-SUM($H33:K33)</f>
        <v>1.3900000000000001</v>
      </c>
      <c r="M33">
        <f>+IF($F33="Spring Grain",SUMIFS('Osgood Agrimet'!$F:$F,'Osgood Agrimet'!$A:$A,"&lt;="&amp;Data!M$1,'Osgood Agrimet'!$F:$F,"&gt;0"),IF($F33="Winter Grain",SUMIFS('Osgood Agrimet'!$D:$D,'Osgood Agrimet'!$A:$A,"&lt;="&amp;Data!M$1,'Osgood Agrimet'!$D:$D,"&gt;0"),IF($F33="Potatoes",SUMIFS('Osgood Agrimet'!$C:$C,'Osgood Agrimet'!$A:$A,"&lt;="&amp;Data!M$1,'Osgood Agrimet'!$C:$C,"&gt;0"),0)))-SUM($H33:L33)</f>
        <v>2.0399999999999991</v>
      </c>
      <c r="N33">
        <f>+IF($F33="Spring Grain",SUMIFS('Osgood Agrimet'!$F:$F,'Osgood Agrimet'!$A:$A,"&lt;="&amp;Data!N$1,'Osgood Agrimet'!$F:$F,"&gt;0"),IF($F33="Winter Grain",SUMIFS('Osgood Agrimet'!$D:$D,'Osgood Agrimet'!$A:$A,"&lt;="&amp;Data!N$1,'Osgood Agrimet'!$D:$D,"&gt;0"),IF($F33="Potatoes",SUMIFS('Osgood Agrimet'!$C:$C,'Osgood Agrimet'!$A:$A,"&lt;="&amp;Data!N$1,'Osgood Agrimet'!$C:$C,"&gt;0"),0)))-SUM($H33:M33)</f>
        <v>1.9100000000000001</v>
      </c>
      <c r="O33">
        <f>+IF($F33="Spring Grain",SUMIFS('Osgood Agrimet'!$F:$F,'Osgood Agrimet'!$A:$A,"&lt;="&amp;Data!O$1,'Osgood Agrimet'!$F:$F,"&gt;0"),IF($F33="Winter Grain",SUMIFS('Osgood Agrimet'!$D:$D,'Osgood Agrimet'!$A:$A,"&lt;="&amp;Data!O$1,'Osgood Agrimet'!$D:$D,"&gt;0"),IF($F33="Potatoes",SUMIFS('Osgood Agrimet'!$C:$C,'Osgood Agrimet'!$A:$A,"&lt;="&amp;Data!O$1,'Osgood Agrimet'!$C:$C,"&gt;0"),0)))-SUM($H33:N33)</f>
        <v>1.83</v>
      </c>
      <c r="P33">
        <f>+IF($F33="Spring Grain",SUMIFS('Osgood Agrimet'!$F:$F,'Osgood Agrimet'!$A:$A,"&lt;="&amp;Data!P$1,'Osgood Agrimet'!$F:$F,"&gt;0"),IF($F33="Winter Grain",SUMIFS('Osgood Agrimet'!$D:$D,'Osgood Agrimet'!$A:$A,"&lt;="&amp;Data!P$1,'Osgood Agrimet'!$D:$D,"&gt;0"),IF($F33="Potatoes",SUMIFS('Osgood Agrimet'!$C:$C,'Osgood Agrimet'!$A:$A,"&lt;="&amp;Data!P$1,'Osgood Agrimet'!$C:$C,"&gt;0"),0)))-SUM($H33:O33)</f>
        <v>1.7800000000000011</v>
      </c>
      <c r="Q33">
        <f>+IF($F33="Spring Grain",SUMIFS('Osgood Agrimet'!$F:$F,'Osgood Agrimet'!$A:$A,"&lt;="&amp;Data!Q$1,'Osgood Agrimet'!$F:$F,"&gt;0"),IF($F33="Winter Grain",SUMIFS('Osgood Agrimet'!$D:$D,'Osgood Agrimet'!$A:$A,"&lt;="&amp;Data!Q$1,'Osgood Agrimet'!$D:$D,"&gt;0"),IF($F33="Potatoes",SUMIFS('Osgood Agrimet'!$C:$C,'Osgood Agrimet'!$A:$A,"&lt;="&amp;Data!Q$1,'Osgood Agrimet'!$C:$C,"&gt;0"),0)))-SUM($H33:P33)</f>
        <v>1.5400000000000009</v>
      </c>
      <c r="R33">
        <f>+IF($F33="Spring Grain",SUMIFS('Osgood Agrimet'!$F:$F,'Osgood Agrimet'!$A:$A,"&lt;="&amp;Data!R$1,'Osgood Agrimet'!$F:$F,"&gt;0"),IF($F33="Winter Grain",SUMIFS('Osgood Agrimet'!$D:$D,'Osgood Agrimet'!$A:$A,"&lt;="&amp;Data!R$1,'Osgood Agrimet'!$D:$D,"&gt;0"),IF($F33="Potatoes",SUMIFS('Osgood Agrimet'!$C:$C,'Osgood Agrimet'!$A:$A,"&lt;="&amp;Data!R$1,'Osgood Agrimet'!$C:$C,"&gt;0"),0)))-SUM($H33:Q33)</f>
        <v>1.5600000000000005</v>
      </c>
      <c r="S33">
        <f>+IF($F33="Spring Grain",SUMIFS('Osgood Agrimet'!$F:$F,'Osgood Agrimet'!$A:$A,"&lt;="&amp;Data!S$1,'Osgood Agrimet'!$F:$F,"&gt;0"),IF($F33="Winter Grain",SUMIFS('Osgood Agrimet'!$D:$D,'Osgood Agrimet'!$A:$A,"&lt;="&amp;Data!S$1,'Osgood Agrimet'!$D:$D,"&gt;0"),IF($F33="Potatoes",SUMIFS('Osgood Agrimet'!$C:$C,'Osgood Agrimet'!$A:$A,"&lt;="&amp;Data!S$1,'Osgood Agrimet'!$C:$C,"&gt;0"),0)))-SUM($H33:R33)</f>
        <v>1.629999999999999</v>
      </c>
      <c r="T33">
        <f>+IF($F33="Spring Grain",SUMIFS('Osgood Agrimet'!$F:$F,'Osgood Agrimet'!$A:$A,"&lt;="&amp;Data!T$1,'Osgood Agrimet'!$F:$F,"&gt;0"),IF($F33="Winter Grain",SUMIFS('Osgood Agrimet'!$D:$D,'Osgood Agrimet'!$A:$A,"&lt;="&amp;Data!T$1,'Osgood Agrimet'!$D:$D,"&gt;0"),IF($F33="Potatoes",SUMIFS('Osgood Agrimet'!$C:$C,'Osgood Agrimet'!$A:$A,"&lt;="&amp;Data!T$1,'Osgood Agrimet'!$C:$C,"&gt;0"),0)))-SUM($H33:S33)</f>
        <v>1.5899999999999981</v>
      </c>
      <c r="U33">
        <f>+IF($F33="Spring Grain",SUMIFS('Osgood Agrimet'!$F:$F,'Osgood Agrimet'!$A:$A,"&lt;="&amp;Data!U$1,'Osgood Agrimet'!$F:$F,"&gt;0"),IF($F33="Winter Grain",SUMIFS('Osgood Agrimet'!$D:$D,'Osgood Agrimet'!$A:$A,"&lt;="&amp;Data!U$1,'Osgood Agrimet'!$D:$D,"&gt;0"),IF($F33="Potatoes",SUMIFS('Osgood Agrimet'!$C:$C,'Osgood Agrimet'!$A:$A,"&lt;="&amp;Data!U$1,'Osgood Agrimet'!$C:$C,"&gt;0"),0)))-SUM($H33:T33)</f>
        <v>1.5700000000000003</v>
      </c>
      <c r="V33">
        <f>+IF($F33="Spring Grain",SUMIFS('Osgood Agrimet'!$F:$F,'Osgood Agrimet'!$A:$A,"&lt;="&amp;Data!V$1,'Osgood Agrimet'!$F:$F,"&gt;0"),IF($F33="Winter Grain",SUMIFS('Osgood Agrimet'!$D:$D,'Osgood Agrimet'!$A:$A,"&lt;="&amp;Data!V$1,'Osgood Agrimet'!$D:$D,"&gt;0"),IF($F33="Potatoes",SUMIFS('Osgood Agrimet'!$C:$C,'Osgood Agrimet'!$A:$A,"&lt;="&amp;Data!V$1,'Osgood Agrimet'!$C:$C,"&gt;0"),0)))-SUM($H33:U33)</f>
        <v>1.759999999999998</v>
      </c>
      <c r="W33">
        <f>+IF($F33="Spring Grain",SUMIFS('Osgood Agrimet'!$F:$F,'Osgood Agrimet'!$A:$A,"&lt;="&amp;Data!W$1,'Osgood Agrimet'!$F:$F,"&gt;0"),IF($F33="Winter Grain",SUMIFS('Osgood Agrimet'!$D:$D,'Osgood Agrimet'!$A:$A,"&lt;="&amp;Data!W$1,'Osgood Agrimet'!$D:$D,"&gt;0"),IF($F33="Potatoes",SUMIFS('Osgood Agrimet'!$C:$C,'Osgood Agrimet'!$A:$A,"&lt;="&amp;Data!W$1,'Osgood Agrimet'!$C:$C,"&gt;0"),0)))-SUM($H33:V33)</f>
        <v>1.3699999999999939</v>
      </c>
      <c r="X33">
        <f>+IF($F33="Spring Grain",SUMIFS('Osgood Agrimet'!$F:$F,'Osgood Agrimet'!$A:$A,"&lt;="&amp;Data!X$1,'Osgood Agrimet'!$F:$F,"&gt;0"),IF($F33="Winter Grain",SUMIFS('Osgood Agrimet'!$D:$D,'Osgood Agrimet'!$A:$A,"&lt;="&amp;Data!X$1,'Osgood Agrimet'!$D:$D,"&gt;0"),IF($F33="Potatoes",SUMIFS('Osgood Agrimet'!$C:$C,'Osgood Agrimet'!$A:$A,"&lt;="&amp;Data!X$1,'Osgood Agrimet'!$C:$C,"&gt;0"),0)))-SUM($H33:W33)</f>
        <v>1.2899999999999956</v>
      </c>
      <c r="Y33">
        <f>+IF($F33="Spring Grain",SUMIFS('Osgood Agrimet'!$F:$F,'Osgood Agrimet'!$A:$A,"&lt;="&amp;Data!Y$1,'Osgood Agrimet'!$F:$F,"&gt;0"),IF($F33="Winter Grain",SUMIFS('Osgood Agrimet'!$D:$D,'Osgood Agrimet'!$A:$A,"&lt;="&amp;Data!Y$1,'Osgood Agrimet'!$D:$D,"&gt;0"),IF($F33="Potatoes",SUMIFS('Osgood Agrimet'!$C:$C,'Osgood Agrimet'!$A:$A,"&lt;="&amp;Data!Y$1,'Osgood Agrimet'!$C:$C,"&gt;0"),0)))-SUM($H33:X33)</f>
        <v>0.80000000000000071</v>
      </c>
      <c r="Z33">
        <f>+IF($F33="Spring Grain",SUMIFS('Osgood Agrimet'!$F:$F,'Osgood Agrimet'!$A:$A,"&lt;="&amp;Data!Z$1,'Osgood Agrimet'!$F:$F,"&gt;0"),IF($F33="Winter Grain",SUMIFS('Osgood Agrimet'!$D:$D,'Osgood Agrimet'!$A:$A,"&lt;="&amp;Data!Z$1,'Osgood Agrimet'!$D:$D,"&gt;0"),IF($F33="Potatoes",SUMIFS('Osgood Agrimet'!$C:$C,'Osgood Agrimet'!$A:$A,"&lt;="&amp;Data!Z$1,'Osgood Agrimet'!$C:$C,"&gt;0"),0)))-SUM($H33:Y33)</f>
        <v>0.14000000000000057</v>
      </c>
      <c r="AA33">
        <f>+IF($F33="Spring Grain",SUMIFS('Osgood Agrimet'!$F:$F,'Osgood Agrimet'!$A:$A,"&lt;="&amp;Data!AA$1,'Osgood Agrimet'!$F:$F,"&gt;0"),IF($F33="Winter Grain",SUMIFS('Osgood Agrimet'!$D:$D,'Osgood Agrimet'!$A:$A,"&lt;="&amp;Data!AA$1,'Osgood Agrimet'!$D:$D,"&gt;0"),IF($F33="Potatoes",SUMIFS('Osgood Agrimet'!$C:$C,'Osgood Agrimet'!$A:$A,"&lt;="&amp;Data!AA$1,'Osgood Agrimet'!$C:$C,"&gt;0"),0)))-SUM($H33:Z33)</f>
        <v>0</v>
      </c>
      <c r="AB33">
        <f>+IF($F33="Spring Grain",SUMIFS('Osgood Agrimet'!$F:$F,'Osgood Agrimet'!$A:$A,"&lt;="&amp;Data!AB$1,'Osgood Agrimet'!$F:$F,"&gt;0"),IF($F33="Winter Grain",SUMIFS('Osgood Agrimet'!$D:$D,'Osgood Agrimet'!$A:$A,"&lt;="&amp;Data!AB$1,'Osgood Agrimet'!$D:$D,"&gt;0"),IF($F33="Potatoes",SUMIFS('Osgood Agrimet'!$C:$C,'Osgood Agrimet'!$A:$A,"&lt;="&amp;Data!AB$1,'Osgood Agrimet'!$C:$C,"&gt;0"),0)))-SUM($H33:AA33)</f>
        <v>0</v>
      </c>
      <c r="AC33">
        <f>+IF($F33="Spring Grain",SUMIFS('Osgood Agrimet'!$F:$F,'Osgood Agrimet'!$A:$A,"&lt;="&amp;Data!AC$1,'Osgood Agrimet'!$F:$F,"&gt;0"),IF($F33="Winter Grain",SUMIFS('Osgood Agrimet'!$D:$D,'Osgood Agrimet'!$A:$A,"&lt;="&amp;Data!AC$1,'Osgood Agrimet'!$D:$D,"&gt;0"),IF($F33="Potatoes",SUMIFS('Osgood Agrimet'!$C:$C,'Osgood Agrimet'!$A:$A,"&lt;="&amp;Data!AC$1,'Osgood Agrimet'!$C:$C,"&gt;0"),0)))-SUM($H33:AB33)</f>
        <v>0</v>
      </c>
      <c r="AD33">
        <f>+IF($F33="Spring Grain",SUMIFS('Osgood Agrimet'!$F:$F,'Osgood Agrimet'!$A:$A,"&lt;="&amp;Data!AD$1,'Osgood Agrimet'!$F:$F,"&gt;0"),IF($F33="Winter Grain",SUMIFS('Osgood Agrimet'!$D:$D,'Osgood Agrimet'!$A:$A,"&lt;="&amp;Data!AD$1,'Osgood Agrimet'!$D:$D,"&gt;0"),IF($F33="Potatoes",SUMIFS('Osgood Agrimet'!$C:$C,'Osgood Agrimet'!$A:$A,"&lt;="&amp;Data!AD$1,'Osgood Agrimet'!$C:$C,"&gt;0"),0)))-SUM($H33:AC33)</f>
        <v>0</v>
      </c>
      <c r="AE33">
        <f>+IF($F33="Spring Grain",SUMIFS('Osgood Agrimet'!$F:$F,'Osgood Agrimet'!$A:$A,"&lt;="&amp;Data!AE$1,'Osgood Agrimet'!$F:$F,"&gt;0"),IF($F33="Winter Grain",SUMIFS('Osgood Agrimet'!$D:$D,'Osgood Agrimet'!$A:$A,"&lt;="&amp;Data!AE$1,'Osgood Agrimet'!$D:$D,"&gt;0"),IF($F33="Potatoes",SUMIFS('Osgood Agrimet'!$C:$C,'Osgood Agrimet'!$A:$A,"&lt;="&amp;Data!AE$1,'Osgood Agrimet'!$C:$C,"&gt;0"),0)))-SUM($H33:AD33)</f>
        <v>0</v>
      </c>
      <c r="AF33">
        <f>+IF($F33="Spring Grain",SUMIFS('Osgood Agrimet'!$F:$F,'Osgood Agrimet'!$A:$A,"&lt;="&amp;Data!AF$1,'Osgood Agrimet'!$F:$F,"&gt;0"),IF($F33="Winter Grain",SUMIFS('Osgood Agrimet'!$D:$D,'Osgood Agrimet'!$A:$A,"&lt;="&amp;Data!AF$1,'Osgood Agrimet'!$D:$D,"&gt;0"),IF($F33="Potatoes",SUMIFS('Osgood Agrimet'!$C:$C,'Osgood Agrimet'!$A:$A,"&lt;="&amp;Data!AF$1,'Osgood Agrimet'!$C:$C,"&gt;0"),0)))-SUM($H33:AE33)</f>
        <v>0</v>
      </c>
      <c r="AG33">
        <f>+IF($F33="Spring Grain",SUMIFS('Osgood Agrimet'!$F:$F,'Osgood Agrimet'!$A:$A,"&lt;="&amp;Data!AG$1,'Osgood Agrimet'!$F:$F,"&gt;0"),IF($F33="Winter Grain",SUMIFS('Osgood Agrimet'!$D:$D,'Osgood Agrimet'!$A:$A,"&lt;="&amp;Data!AG$1,'Osgood Agrimet'!$D:$D,"&gt;0"),IF($F33="Potatoes",SUMIFS('Osgood Agrimet'!$C:$C,'Osgood Agrimet'!$A:$A,"&lt;="&amp;Data!AG$1,'Osgood Agrimet'!$C:$C,"&gt;0"),0)))-SUM($H33:AF33)</f>
        <v>0</v>
      </c>
      <c r="AH33">
        <f>+SUM(H33:AG33)</f>
        <v>23.469999999999988</v>
      </c>
    </row>
    <row r="34" spans="1:34" x14ac:dyDescent="0.2">
      <c r="A34" t="s">
        <v>44</v>
      </c>
      <c r="B34" t="s">
        <v>11</v>
      </c>
      <c r="C34" s="31" t="str">
        <f>C33</f>
        <v>4</v>
      </c>
      <c r="D34" t="s">
        <v>12</v>
      </c>
      <c r="E34" t="s">
        <v>11</v>
      </c>
      <c r="F34" t="s">
        <v>33</v>
      </c>
      <c r="G34" s="34" t="s">
        <v>43</v>
      </c>
      <c r="H34">
        <f>IFERROR(VLOOKUP($A34,'PivotTrac Totals'!$A$1:$AK$255,4,FALSE),)</f>
        <v>0</v>
      </c>
      <c r="I34">
        <f>IFERROR(VLOOKUP($A34,'PivotTrac Totals'!$1:$405,6,FALSE),)</f>
        <v>0</v>
      </c>
      <c r="J34">
        <f>IFERROR(VLOOKUP($A34,'PivotTrac Totals'!$1:$255,8,FALSE),)</f>
        <v>0</v>
      </c>
      <c r="K34">
        <f>IFERROR(VLOOKUP($A34,'PivotTrac Totals'!$1:$255,10,FALSE),)</f>
        <v>0</v>
      </c>
      <c r="L34">
        <f>IFERROR(VLOOKUP($A34,'PivotTrac Totals'!$1:$255,12,FALSE),)</f>
        <v>0</v>
      </c>
      <c r="M34">
        <f>IFERROR(VLOOKUP($A34,'PivotTrac Totals'!$1:$255,14,FALSE),)</f>
        <v>0</v>
      </c>
      <c r="N34">
        <f>IFERROR(VLOOKUP($A34,'PivotTrac Totals'!$1:$255,16,FALSE),)</f>
        <v>0</v>
      </c>
      <c r="O34">
        <f>IFERROR(VLOOKUP($A34,'PivotTrac Totals'!$1:$255,18,FALSE),)</f>
        <v>0</v>
      </c>
      <c r="P34">
        <f>IFERROR(VLOOKUP($A34,'PivotTrac Totals'!$1:$255,20,FALSE),)</f>
        <v>0</v>
      </c>
      <c r="Q34">
        <f>IFERROR(VLOOKUP($A34,'PivotTrac Totals'!$1:$255,22,FALSE),)</f>
        <v>0</v>
      </c>
      <c r="R34">
        <f>IFERROR(VLOOKUP($A34,'PivotTrac Totals'!$1:$255,24,FALSE),)</f>
        <v>0</v>
      </c>
      <c r="S34">
        <f>IFERROR(VLOOKUP($A34,'PivotTrac Totals'!$1:$255,26,FALSE),)</f>
        <v>0</v>
      </c>
      <c r="T34">
        <f>IFERROR(VLOOKUP($A34,'PivotTrac Totals'!$1:$255,28,FALSE),)</f>
        <v>0</v>
      </c>
      <c r="U34">
        <f>IFERROR(VLOOKUP($A34,'PivotTrac Totals'!$1:$255,30,FALSE),)</f>
        <v>0</v>
      </c>
      <c r="V34">
        <f>IFERROR(VLOOKUP($A34,'PivotTrac Totals'!$1:$255,32,FALSE),)</f>
        <v>0</v>
      </c>
      <c r="W34">
        <f>IFERROR(VLOOKUP($A34,'PivotTrac Totals'!$1:$255,34,FALSE),)</f>
        <v>0</v>
      </c>
      <c r="X34">
        <f>IFERROR(VLOOKUP($A34,'PivotTrac Totals'!$1:$255,36,FALSE),)</f>
        <v>0</v>
      </c>
      <c r="Y34">
        <f>IFERROR(VLOOKUP($A34,'PivotTrac Totals'!$1:$255,38,FALSE),)</f>
        <v>0</v>
      </c>
      <c r="Z34">
        <f>IFERROR(VLOOKUP($A34,'PivotTrac Totals'!$1:$255,40,FALSE),)</f>
        <v>0</v>
      </c>
      <c r="AA34">
        <f>IFERROR(VLOOKUP($A34,'PivotTrac Totals'!$1:$255,42,FALSE),)</f>
        <v>0</v>
      </c>
      <c r="AB34">
        <f>IFERROR(VLOOKUP($A34,'PivotTrac Totals'!$1:$255,44,FALSE),)</f>
        <v>0</v>
      </c>
      <c r="AC34">
        <f>IFERROR(VLOOKUP($A34,'PivotTrac Totals'!$1:$255,46,FALSE),)</f>
        <v>0</v>
      </c>
      <c r="AD34">
        <f>IFERROR(VLOOKUP($A34,'PivotTrac Totals'!$1:$255,48,FALSE),)</f>
        <v>0</v>
      </c>
      <c r="AE34">
        <f>IFERROR(VLOOKUP($A34,'PivotTrac Totals'!$1:$255,50,FALSE),)</f>
        <v>0</v>
      </c>
      <c r="AF34">
        <f>IFERROR(VLOOKUP($A34,'PivotTrac Totals'!$1:$255,52,FALSE),)</f>
        <v>0</v>
      </c>
      <c r="AG34">
        <f>IFERROR(VLOOKUP($A34,'PivotTrac Totals'!$1:$255,54,FALSE),)</f>
        <v>0</v>
      </c>
      <c r="AH34">
        <f t="shared" si="1"/>
        <v>0</v>
      </c>
    </row>
    <row r="35" spans="1:34" x14ac:dyDescent="0.2">
      <c r="A35" t="s">
        <v>45</v>
      </c>
      <c r="B35" t="s">
        <v>11</v>
      </c>
      <c r="C35" s="31" t="str">
        <f t="shared" ref="C35:C45" si="4">C34</f>
        <v>4</v>
      </c>
      <c r="D35" t="s">
        <v>12</v>
      </c>
      <c r="E35" t="s">
        <v>11</v>
      </c>
      <c r="F35" t="s">
        <v>33</v>
      </c>
      <c r="G35" s="34" t="s">
        <v>43</v>
      </c>
      <c r="H35">
        <f>IFERROR(VLOOKUP($A35,'PivotTrac Totals'!$A$1:$AK$255,4,FALSE),)</f>
        <v>0</v>
      </c>
      <c r="I35">
        <f>IFERROR(VLOOKUP($A35,'PivotTrac Totals'!$1:$405,6,FALSE),)</f>
        <v>0</v>
      </c>
      <c r="J35">
        <f>IFERROR(VLOOKUP($A35,'PivotTrac Totals'!$1:$255,8,FALSE),)</f>
        <v>0</v>
      </c>
      <c r="K35" t="str">
        <f>IFERROR(VLOOKUP($A35,'PivotTrac Totals'!$1:$255,10,FALSE),)</f>
        <v/>
      </c>
      <c r="L35" t="str">
        <f>IFERROR(VLOOKUP($A35,'PivotTrac Totals'!$1:$255,12,FALSE),)</f>
        <v/>
      </c>
      <c r="M35" t="str">
        <f>IFERROR(VLOOKUP($A35,'PivotTrac Totals'!$1:$255,14,FALSE),)</f>
        <v/>
      </c>
      <c r="N35">
        <f>IFERROR(VLOOKUP($A35,'PivotTrac Totals'!$1:$255,16,FALSE),)</f>
        <v>2.39</v>
      </c>
      <c r="O35">
        <f>IFERROR(VLOOKUP($A35,'PivotTrac Totals'!$1:$255,18,FALSE),)</f>
        <v>2.63</v>
      </c>
      <c r="P35">
        <f>IFERROR(VLOOKUP($A35,'PivotTrac Totals'!$1:$255,20,FALSE),)</f>
        <v>0</v>
      </c>
      <c r="Q35">
        <f>IFERROR(VLOOKUP($A35,'PivotTrac Totals'!$1:$255,22,FALSE),)</f>
        <v>2.6199999999999992</v>
      </c>
      <c r="R35">
        <f>IFERROR(VLOOKUP($A35,'PivotTrac Totals'!$1:$255,24,FALSE),)</f>
        <v>2.3600000000000012</v>
      </c>
      <c r="S35">
        <f>IFERROR(VLOOKUP($A35,'PivotTrac Totals'!$1:$255,26,FALSE),)</f>
        <v>2.09</v>
      </c>
      <c r="T35">
        <f>IFERROR(VLOOKUP($A35,'PivotTrac Totals'!$1:$255,28,FALSE),)</f>
        <v>2.120000000000001</v>
      </c>
      <c r="U35">
        <f>IFERROR(VLOOKUP($A35,'PivotTrac Totals'!$1:$255,30,FALSE),)</f>
        <v>1.639999999999997</v>
      </c>
      <c r="V35">
        <f>IFERROR(VLOOKUP($A35,'PivotTrac Totals'!$1:$255,32,FALSE),)</f>
        <v>2.2300000000000004</v>
      </c>
      <c r="W35">
        <f>IFERROR(VLOOKUP($A35,'PivotTrac Totals'!$1:$255,34,FALSE),)</f>
        <v>0.57000000000000028</v>
      </c>
      <c r="X35">
        <f>IFERROR(VLOOKUP($A35,'PivotTrac Totals'!$1:$255,36,FALSE),)</f>
        <v>0.41000000000000014</v>
      </c>
      <c r="Y35">
        <f>IFERROR(VLOOKUP($A35,'PivotTrac Totals'!$1:$255,38,FALSE),)</f>
        <v>0.41000000000000014</v>
      </c>
      <c r="Z35">
        <f>IFERROR(VLOOKUP($A35,'PivotTrac Totals'!$1:$255,40,FALSE),)</f>
        <v>0</v>
      </c>
      <c r="AA35">
        <f>IFERROR(VLOOKUP($A35,'PivotTrac Totals'!$1:$255,42,FALSE),)</f>
        <v>0.62000000000000099</v>
      </c>
      <c r="AB35">
        <f>IFERROR(VLOOKUP($A35,'PivotTrac Totals'!$1:$255,44,FALSE),)</f>
        <v>0.58999999999999986</v>
      </c>
      <c r="AC35">
        <f>IFERROR(VLOOKUP($A35,'PivotTrac Totals'!$1:$255,46,FALSE),)</f>
        <v>0.51000000000000156</v>
      </c>
      <c r="AD35">
        <f>IFERROR(VLOOKUP($A35,'PivotTrac Totals'!$1:$255,48,FALSE),)</f>
        <v>0</v>
      </c>
      <c r="AE35">
        <f>IFERROR(VLOOKUP($A35,'PivotTrac Totals'!$1:$255,50,FALSE),)</f>
        <v>0</v>
      </c>
      <c r="AF35">
        <f>IFERROR(VLOOKUP($A35,'PivotTrac Totals'!$1:$255,52,FALSE),)</f>
        <v>0</v>
      </c>
      <c r="AG35">
        <f>IFERROR(VLOOKUP($A35,'PivotTrac Totals'!$1:$255,54,FALSE),)</f>
        <v>0</v>
      </c>
      <c r="AH35">
        <f t="shared" si="1"/>
        <v>21.19</v>
      </c>
    </row>
    <row r="36" spans="1:34" x14ac:dyDescent="0.2">
      <c r="A36" t="s">
        <v>46</v>
      </c>
      <c r="B36" t="s">
        <v>11</v>
      </c>
      <c r="C36" s="31" t="str">
        <f t="shared" si="4"/>
        <v>4</v>
      </c>
      <c r="D36" t="s">
        <v>12</v>
      </c>
      <c r="E36" t="s">
        <v>11</v>
      </c>
      <c r="F36" t="s">
        <v>33</v>
      </c>
      <c r="G36" s="34" t="s">
        <v>43</v>
      </c>
      <c r="H36">
        <f>IFERROR(VLOOKUP($A36,'PivotTrac Totals'!$A$1:$AK$255,4,FALSE),)</f>
        <v>0</v>
      </c>
      <c r="I36">
        <f>IFERROR(VLOOKUP($A36,'PivotTrac Totals'!$1:$405,6,FALSE),)</f>
        <v>0</v>
      </c>
      <c r="J36">
        <f>IFERROR(VLOOKUP($A36,'PivotTrac Totals'!$1:$255,8,FALSE),)</f>
        <v>0</v>
      </c>
      <c r="K36" t="str">
        <f>IFERROR(VLOOKUP($A36,'PivotTrac Totals'!$1:$255,10,FALSE),)</f>
        <v/>
      </c>
      <c r="L36" t="str">
        <f>IFERROR(VLOOKUP($A36,'PivotTrac Totals'!$1:$255,12,FALSE),)</f>
        <v/>
      </c>
      <c r="M36" t="str">
        <f>IFERROR(VLOOKUP($A36,'PivotTrac Totals'!$1:$255,14,FALSE),)</f>
        <v/>
      </c>
      <c r="N36">
        <f>IFERROR(VLOOKUP($A36,'PivotTrac Totals'!$1:$255,16,FALSE),)</f>
        <v>2.42</v>
      </c>
      <c r="O36">
        <f>IFERROR(VLOOKUP($A36,'PivotTrac Totals'!$1:$255,18,FALSE),)</f>
        <v>2.5299999999999998</v>
      </c>
      <c r="P36">
        <f>IFERROR(VLOOKUP($A36,'PivotTrac Totals'!$1:$255,20,FALSE),)</f>
        <v>0</v>
      </c>
      <c r="Q36">
        <f>IFERROR(VLOOKUP($A36,'PivotTrac Totals'!$1:$255,22,FALSE),)</f>
        <v>2.3900000000000006</v>
      </c>
      <c r="R36">
        <f>IFERROR(VLOOKUP($A36,'PivotTrac Totals'!$1:$255,24,FALSE),)</f>
        <v>2.3800000000000008</v>
      </c>
      <c r="S36">
        <f>IFERROR(VLOOKUP($A36,'PivotTrac Totals'!$1:$255,26,FALSE),)</f>
        <v>1.7799999999999994</v>
      </c>
      <c r="T36">
        <f>IFERROR(VLOOKUP($A36,'PivotTrac Totals'!$1:$255,28,FALSE),)</f>
        <v>1.879999999999999</v>
      </c>
      <c r="U36">
        <f>IFERROR(VLOOKUP($A36,'PivotTrac Totals'!$1:$255,30,FALSE),)</f>
        <v>1.7200000000000024</v>
      </c>
      <c r="V36">
        <f>IFERROR(VLOOKUP($A36,'PivotTrac Totals'!$1:$255,32,FALSE),)</f>
        <v>1.9599999999999973</v>
      </c>
      <c r="W36">
        <f>IFERROR(VLOOKUP($A36,'PivotTrac Totals'!$1:$255,34,FALSE),)</f>
        <v>0.71000000000000085</v>
      </c>
      <c r="X36">
        <f>IFERROR(VLOOKUP($A36,'PivotTrac Totals'!$1:$255,36,FALSE),)</f>
        <v>0.42000000000000171</v>
      </c>
      <c r="Y36">
        <f>IFERROR(VLOOKUP($A36,'PivotTrac Totals'!$1:$255,38,FALSE),)</f>
        <v>0.42999999999999972</v>
      </c>
      <c r="Z36">
        <f>IFERROR(VLOOKUP($A36,'PivotTrac Totals'!$1:$255,40,FALSE),)</f>
        <v>0</v>
      </c>
      <c r="AA36">
        <f>IFERROR(VLOOKUP($A36,'PivotTrac Totals'!$1:$255,42,FALSE),)</f>
        <v>0.87999999999999901</v>
      </c>
      <c r="AB36">
        <f>IFERROR(VLOOKUP($A36,'PivotTrac Totals'!$1:$255,44,FALSE),)</f>
        <v>0.33000000000000185</v>
      </c>
      <c r="AC36">
        <f>IFERROR(VLOOKUP($A36,'PivotTrac Totals'!$1:$255,46,FALSE),)</f>
        <v>0.50999999999999801</v>
      </c>
      <c r="AD36">
        <f>IFERROR(VLOOKUP($A36,'PivotTrac Totals'!$1:$255,48,FALSE),)</f>
        <v>0</v>
      </c>
      <c r="AE36">
        <f>IFERROR(VLOOKUP($A36,'PivotTrac Totals'!$1:$255,50,FALSE),)</f>
        <v>0</v>
      </c>
      <c r="AF36">
        <f>IFERROR(VLOOKUP($A36,'PivotTrac Totals'!$1:$255,52,FALSE),)</f>
        <v>0</v>
      </c>
      <c r="AG36">
        <f>IFERROR(VLOOKUP($A36,'PivotTrac Totals'!$1:$255,54,FALSE),)</f>
        <v>0</v>
      </c>
      <c r="AH36">
        <f t="shared" si="1"/>
        <v>20.34</v>
      </c>
    </row>
    <row r="37" spans="1:34" x14ac:dyDescent="0.2">
      <c r="A37" t="s">
        <v>47</v>
      </c>
      <c r="B37" t="s">
        <v>11</v>
      </c>
      <c r="C37" s="31" t="str">
        <f t="shared" si="4"/>
        <v>4</v>
      </c>
      <c r="D37" t="s">
        <v>12</v>
      </c>
      <c r="E37" t="s">
        <v>11</v>
      </c>
      <c r="F37" t="s">
        <v>33</v>
      </c>
      <c r="G37" s="34" t="s">
        <v>43</v>
      </c>
      <c r="H37">
        <f>IFERROR(VLOOKUP($A37,'PivotTrac Totals'!$A$1:$AK$255,4,FALSE),)</f>
        <v>0</v>
      </c>
      <c r="I37">
        <f>IFERROR(VLOOKUP($A37,'PivotTrac Totals'!$1:$405,6,FALSE),)</f>
        <v>0</v>
      </c>
      <c r="J37">
        <f>IFERROR(VLOOKUP($A37,'PivotTrac Totals'!$1:$255,8,FALSE),)</f>
        <v>0</v>
      </c>
      <c r="K37">
        <f>IFERROR(VLOOKUP($A37,'PivotTrac Totals'!$1:$255,10,FALSE),)</f>
        <v>0.33</v>
      </c>
      <c r="L37" t="str">
        <f>IFERROR(VLOOKUP($A37,'PivotTrac Totals'!$1:$255,12,FALSE),)</f>
        <v/>
      </c>
      <c r="M37" t="str">
        <f>IFERROR(VLOOKUP($A37,'PivotTrac Totals'!$1:$255,14,FALSE),)</f>
        <v/>
      </c>
      <c r="N37">
        <f>IFERROR(VLOOKUP($A37,'PivotTrac Totals'!$1:$255,16,FALSE),)</f>
        <v>2.0499999999999998</v>
      </c>
      <c r="O37">
        <f>IFERROR(VLOOKUP($A37,'PivotTrac Totals'!$1:$255,18,FALSE),)</f>
        <v>2.62</v>
      </c>
      <c r="P37">
        <f>IFERROR(VLOOKUP($A37,'PivotTrac Totals'!$1:$255,20,FALSE),)</f>
        <v>4.0399999999999991</v>
      </c>
      <c r="Q37">
        <f>IFERROR(VLOOKUP($A37,'PivotTrac Totals'!$1:$255,22,FALSE),)</f>
        <v>2.620000000000001</v>
      </c>
      <c r="R37">
        <f>IFERROR(VLOOKUP($A37,'PivotTrac Totals'!$1:$255,24,FALSE),)</f>
        <v>2.6199999999999992</v>
      </c>
      <c r="S37">
        <f>IFERROR(VLOOKUP($A37,'PivotTrac Totals'!$1:$255,26,FALSE),)</f>
        <v>2.2099999999999991</v>
      </c>
      <c r="T37">
        <f>IFERROR(VLOOKUP($A37,'PivotTrac Totals'!$1:$255,28,FALSE),)</f>
        <v>1.8500000000000014</v>
      </c>
      <c r="U37">
        <f>IFERROR(VLOOKUP($A37,'PivotTrac Totals'!$1:$255,30,FALSE),)</f>
        <v>1.8099999999999987</v>
      </c>
      <c r="V37">
        <f>IFERROR(VLOOKUP($A37,'PivotTrac Totals'!$1:$255,32,FALSE),)</f>
        <v>1.360000000000003</v>
      </c>
      <c r="W37">
        <f>IFERROR(VLOOKUP($A37,'PivotTrac Totals'!$1:$255,34,FALSE),)</f>
        <v>0.75</v>
      </c>
      <c r="X37">
        <f>IFERROR(VLOOKUP($A37,'PivotTrac Totals'!$1:$255,36,FALSE),)</f>
        <v>0.30999999999999872</v>
      </c>
      <c r="Y37">
        <f>IFERROR(VLOOKUP($A37,'PivotTrac Totals'!$1:$255,38,FALSE),)</f>
        <v>0</v>
      </c>
      <c r="Z37">
        <f>IFERROR(VLOOKUP($A37,'PivotTrac Totals'!$1:$255,40,FALSE),)</f>
        <v>0.53000000000000114</v>
      </c>
      <c r="AA37">
        <f>IFERROR(VLOOKUP($A37,'PivotTrac Totals'!$1:$255,42,FALSE),)</f>
        <v>1.2399999999999984</v>
      </c>
      <c r="AB37">
        <f>IFERROR(VLOOKUP($A37,'PivotTrac Totals'!$1:$255,44,FALSE),)</f>
        <v>0</v>
      </c>
      <c r="AC37">
        <f>IFERROR(VLOOKUP($A37,'PivotTrac Totals'!$1:$255,46,FALSE),)</f>
        <v>0</v>
      </c>
      <c r="AD37">
        <f>IFERROR(VLOOKUP($A37,'PivotTrac Totals'!$1:$255,48,FALSE),)</f>
        <v>0</v>
      </c>
      <c r="AE37">
        <f>IFERROR(VLOOKUP($A37,'PivotTrac Totals'!$1:$255,50,FALSE),)</f>
        <v>0</v>
      </c>
      <c r="AF37">
        <f>IFERROR(VLOOKUP($A37,'PivotTrac Totals'!$1:$255,52,FALSE),)</f>
        <v>0</v>
      </c>
      <c r="AG37">
        <f>IFERROR(VLOOKUP($A37,'PivotTrac Totals'!$1:$255,54,FALSE),)</f>
        <v>0</v>
      </c>
      <c r="AH37">
        <f t="shared" si="1"/>
        <v>24.34</v>
      </c>
    </row>
    <row r="38" spans="1:34" x14ac:dyDescent="0.2">
      <c r="A38" t="s">
        <v>48</v>
      </c>
      <c r="B38" t="s">
        <v>11</v>
      </c>
      <c r="C38" s="31" t="str">
        <f t="shared" si="4"/>
        <v>4</v>
      </c>
      <c r="D38" t="s">
        <v>12</v>
      </c>
      <c r="E38" t="s">
        <v>11</v>
      </c>
      <c r="F38" t="s">
        <v>33</v>
      </c>
      <c r="G38" s="34" t="s">
        <v>43</v>
      </c>
      <c r="H38">
        <f>IFERROR(VLOOKUP($A38,'PivotTrac Totals'!$A$1:$AK$255,4,FALSE),)</f>
        <v>0</v>
      </c>
      <c r="I38">
        <f>IFERROR(VLOOKUP($A38,'PivotTrac Totals'!$1:$405,6,FALSE),)</f>
        <v>0</v>
      </c>
      <c r="J38">
        <f>IFERROR(VLOOKUP($A38,'PivotTrac Totals'!$1:$255,8,FALSE),)</f>
        <v>0</v>
      </c>
      <c r="K38">
        <f>IFERROR(VLOOKUP($A38,'PivotTrac Totals'!$1:$255,10,FALSE),)</f>
        <v>0</v>
      </c>
      <c r="L38">
        <f>IFERROR(VLOOKUP($A38,'PivotTrac Totals'!$1:$255,12,FALSE),)</f>
        <v>0</v>
      </c>
      <c r="M38">
        <f>IFERROR(VLOOKUP($A38,'PivotTrac Totals'!$1:$255,14,FALSE),)</f>
        <v>0</v>
      </c>
      <c r="N38">
        <f>IFERROR(VLOOKUP($A38,'PivotTrac Totals'!$1:$255,16,FALSE),)</f>
        <v>0</v>
      </c>
      <c r="O38">
        <f>IFERROR(VLOOKUP($A38,'PivotTrac Totals'!$1:$255,18,FALSE),)</f>
        <v>0</v>
      </c>
      <c r="P38">
        <f>IFERROR(VLOOKUP($A38,'PivotTrac Totals'!$1:$255,20,FALSE),)</f>
        <v>0</v>
      </c>
      <c r="Q38">
        <f>IFERROR(VLOOKUP($A38,'PivotTrac Totals'!$1:$255,22,FALSE),)</f>
        <v>0</v>
      </c>
      <c r="R38">
        <f>IFERROR(VLOOKUP($A38,'PivotTrac Totals'!$1:$255,24,FALSE),)</f>
        <v>0</v>
      </c>
      <c r="S38">
        <f>IFERROR(VLOOKUP($A38,'PivotTrac Totals'!$1:$255,26,FALSE),)</f>
        <v>0</v>
      </c>
      <c r="T38">
        <f>IFERROR(VLOOKUP($A38,'PivotTrac Totals'!$1:$255,28,FALSE),)</f>
        <v>0</v>
      </c>
      <c r="U38">
        <f>IFERROR(VLOOKUP($A38,'PivotTrac Totals'!$1:$255,30,FALSE),)</f>
        <v>0</v>
      </c>
      <c r="V38">
        <f>IFERROR(VLOOKUP($A38,'PivotTrac Totals'!$1:$255,32,FALSE),)</f>
        <v>0</v>
      </c>
      <c r="W38">
        <f>IFERROR(VLOOKUP($A38,'PivotTrac Totals'!$1:$255,34,FALSE),)</f>
        <v>0</v>
      </c>
      <c r="X38">
        <f>IFERROR(VLOOKUP($A38,'PivotTrac Totals'!$1:$255,36,FALSE),)</f>
        <v>0</v>
      </c>
      <c r="Y38">
        <f>IFERROR(VLOOKUP($A38,'PivotTrac Totals'!$1:$255,38,FALSE),)</f>
        <v>0</v>
      </c>
      <c r="Z38">
        <f>IFERROR(VLOOKUP($A38,'PivotTrac Totals'!$1:$255,40,FALSE),)</f>
        <v>0</v>
      </c>
      <c r="AA38">
        <f>IFERROR(VLOOKUP($A38,'PivotTrac Totals'!$1:$255,42,FALSE),)</f>
        <v>0</v>
      </c>
      <c r="AB38">
        <f>IFERROR(VLOOKUP($A38,'PivotTrac Totals'!$1:$255,44,FALSE),)</f>
        <v>0</v>
      </c>
      <c r="AC38">
        <f>IFERROR(VLOOKUP($A38,'PivotTrac Totals'!$1:$255,46,FALSE),)</f>
        <v>0</v>
      </c>
      <c r="AD38">
        <f>IFERROR(VLOOKUP($A38,'PivotTrac Totals'!$1:$255,48,FALSE),)</f>
        <v>0</v>
      </c>
      <c r="AE38">
        <f>IFERROR(VLOOKUP($A38,'PivotTrac Totals'!$1:$255,50,FALSE),)</f>
        <v>0</v>
      </c>
      <c r="AF38">
        <f>IFERROR(VLOOKUP($A38,'PivotTrac Totals'!$1:$255,52,FALSE),)</f>
        <v>0</v>
      </c>
      <c r="AG38">
        <f>IFERROR(VLOOKUP($A38,'PivotTrac Totals'!$1:$255,54,FALSE),)</f>
        <v>0</v>
      </c>
      <c r="AH38">
        <f t="shared" si="1"/>
        <v>0</v>
      </c>
    </row>
    <row r="39" spans="1:34" x14ac:dyDescent="0.2">
      <c r="A39" t="s">
        <v>49</v>
      </c>
      <c r="B39" t="s">
        <v>11</v>
      </c>
      <c r="C39" s="31" t="str">
        <f t="shared" si="4"/>
        <v>4</v>
      </c>
      <c r="D39" t="s">
        <v>12</v>
      </c>
      <c r="E39" t="s">
        <v>11</v>
      </c>
      <c r="F39" t="s">
        <v>33</v>
      </c>
      <c r="G39" s="34" t="s">
        <v>43</v>
      </c>
      <c r="H39">
        <f>IFERROR(VLOOKUP($A39,'PivotTrac Totals'!$A$1:$AK$255,4,FALSE),)</f>
        <v>0</v>
      </c>
      <c r="I39">
        <f>IFERROR(VLOOKUP($A39,'PivotTrac Totals'!$1:$405,6,FALSE),)</f>
        <v>0</v>
      </c>
      <c r="J39">
        <f>IFERROR(VLOOKUP($A39,'PivotTrac Totals'!$1:$255,8,FALSE),)</f>
        <v>0</v>
      </c>
      <c r="K39">
        <f>IFERROR(VLOOKUP($A39,'PivotTrac Totals'!$1:$255,10,FALSE),)</f>
        <v>0.3</v>
      </c>
      <c r="L39" t="str">
        <f>IFERROR(VLOOKUP($A39,'PivotTrac Totals'!$1:$255,12,FALSE),)</f>
        <v/>
      </c>
      <c r="M39" t="str">
        <f>IFERROR(VLOOKUP($A39,'PivotTrac Totals'!$1:$255,14,FALSE),)</f>
        <v/>
      </c>
      <c r="N39">
        <f>IFERROR(VLOOKUP($A39,'PivotTrac Totals'!$1:$255,16,FALSE),)</f>
        <v>1.82</v>
      </c>
      <c r="O39">
        <f>IFERROR(VLOOKUP($A39,'PivotTrac Totals'!$1:$255,18,FALSE),)</f>
        <v>2.48</v>
      </c>
      <c r="P39">
        <f>IFERROR(VLOOKUP($A39,'PivotTrac Totals'!$1:$255,20,FALSE),)</f>
        <v>3.9500000000000011</v>
      </c>
      <c r="Q39">
        <f>IFERROR(VLOOKUP($A39,'PivotTrac Totals'!$1:$255,22,FALSE),)</f>
        <v>2.4599999999999991</v>
      </c>
      <c r="R39">
        <f>IFERROR(VLOOKUP($A39,'PivotTrac Totals'!$1:$255,24,FALSE),)</f>
        <v>2.3200000000000003</v>
      </c>
      <c r="S39">
        <f>IFERROR(VLOOKUP($A39,'PivotTrac Totals'!$1:$255,26,FALSE),)</f>
        <v>2.09</v>
      </c>
      <c r="T39">
        <f>IFERROR(VLOOKUP($A39,'PivotTrac Totals'!$1:$255,28,FALSE),)</f>
        <v>2.4799999999999986</v>
      </c>
      <c r="U39">
        <f>IFERROR(VLOOKUP($A39,'PivotTrac Totals'!$1:$255,30,FALSE),)</f>
        <v>1.6799999999999997</v>
      </c>
      <c r="V39">
        <f>IFERROR(VLOOKUP($A39,'PivotTrac Totals'!$1:$255,32,FALSE),)</f>
        <v>1.3300000000000018</v>
      </c>
      <c r="W39">
        <f>IFERROR(VLOOKUP($A39,'PivotTrac Totals'!$1:$255,34,FALSE),)</f>
        <v>0.60999999999999943</v>
      </c>
      <c r="X39">
        <f>IFERROR(VLOOKUP($A39,'PivotTrac Totals'!$1:$255,36,FALSE),)</f>
        <v>0.30999999999999872</v>
      </c>
      <c r="Y39">
        <f>IFERROR(VLOOKUP($A39,'PivotTrac Totals'!$1:$255,38,FALSE),)</f>
        <v>0</v>
      </c>
      <c r="Z39">
        <f>IFERROR(VLOOKUP($A39,'PivotTrac Totals'!$1:$255,40,FALSE),)</f>
        <v>0.5</v>
      </c>
      <c r="AA39">
        <f>IFERROR(VLOOKUP($A39,'PivotTrac Totals'!$1:$255,42,FALSE),)</f>
        <v>1.2700000000000031</v>
      </c>
      <c r="AB39">
        <f>IFERROR(VLOOKUP($A39,'PivotTrac Totals'!$1:$255,44,FALSE),)</f>
        <v>0</v>
      </c>
      <c r="AC39">
        <f>IFERROR(VLOOKUP($A39,'PivotTrac Totals'!$1:$255,46,FALSE),)</f>
        <v>0</v>
      </c>
      <c r="AD39">
        <f>IFERROR(VLOOKUP($A39,'PivotTrac Totals'!$1:$255,48,FALSE),)</f>
        <v>0</v>
      </c>
      <c r="AE39">
        <f>IFERROR(VLOOKUP($A39,'PivotTrac Totals'!$1:$255,50,FALSE),)</f>
        <v>0</v>
      </c>
      <c r="AF39">
        <f>IFERROR(VLOOKUP($A39,'PivotTrac Totals'!$1:$255,52,FALSE),)</f>
        <v>0</v>
      </c>
      <c r="AG39">
        <f>IFERROR(VLOOKUP($A39,'PivotTrac Totals'!$1:$255,54,FALSE),)</f>
        <v>0</v>
      </c>
      <c r="AH39">
        <f t="shared" si="1"/>
        <v>23.6</v>
      </c>
    </row>
    <row r="40" spans="1:34" x14ac:dyDescent="0.2">
      <c r="A40" t="s">
        <v>50</v>
      </c>
      <c r="B40" t="s">
        <v>11</v>
      </c>
      <c r="C40" s="31" t="str">
        <f t="shared" si="4"/>
        <v>4</v>
      </c>
      <c r="D40" t="s">
        <v>12</v>
      </c>
      <c r="E40" t="s">
        <v>11</v>
      </c>
      <c r="F40" t="s">
        <v>33</v>
      </c>
      <c r="G40" s="34" t="s">
        <v>43</v>
      </c>
      <c r="H40">
        <f>IFERROR(VLOOKUP($A40,'PivotTrac Totals'!$A$1:$AK$255,4,FALSE),)</f>
        <v>0</v>
      </c>
      <c r="I40">
        <f>IFERROR(VLOOKUP($A40,'PivotTrac Totals'!$1:$405,6,FALSE),)</f>
        <v>0</v>
      </c>
      <c r="J40">
        <f>IFERROR(VLOOKUP($A40,'PivotTrac Totals'!$1:$255,8,FALSE),)</f>
        <v>0</v>
      </c>
      <c r="K40">
        <f>IFERROR(VLOOKUP($A40,'PivotTrac Totals'!$1:$255,10,FALSE),)</f>
        <v>1.0900000000000001</v>
      </c>
      <c r="L40" t="str">
        <f>IFERROR(VLOOKUP($A40,'PivotTrac Totals'!$1:$255,12,FALSE),)</f>
        <v/>
      </c>
      <c r="M40" t="str">
        <f>IFERROR(VLOOKUP($A40,'PivotTrac Totals'!$1:$255,14,FALSE),)</f>
        <v/>
      </c>
      <c r="N40">
        <f>IFERROR(VLOOKUP($A40,'PivotTrac Totals'!$1:$255,16,FALSE),)</f>
        <v>3.28</v>
      </c>
      <c r="O40">
        <f>IFERROR(VLOOKUP($A40,'PivotTrac Totals'!$1:$255,18,FALSE),)</f>
        <v>2.98</v>
      </c>
      <c r="P40">
        <f>IFERROR(VLOOKUP($A40,'PivotTrac Totals'!$1:$255,20,FALSE),)</f>
        <v>5.34</v>
      </c>
      <c r="Q40">
        <f>IFERROR(VLOOKUP($A40,'PivotTrac Totals'!$1:$255,22,FALSE),)</f>
        <v>-4.2999999999999989</v>
      </c>
      <c r="R40">
        <f>IFERROR(VLOOKUP($A40,'PivotTrac Totals'!$1:$255,24,FALSE),)</f>
        <v>2.7099999999999991</v>
      </c>
      <c r="S40">
        <f>IFERROR(VLOOKUP($A40,'PivotTrac Totals'!$1:$255,26,FALSE),)</f>
        <v>2.2699999999999996</v>
      </c>
      <c r="T40">
        <f>IFERROR(VLOOKUP($A40,'PivotTrac Totals'!$1:$255,28,FALSE),)</f>
        <v>1.4800000000000004</v>
      </c>
      <c r="U40">
        <f>IFERROR(VLOOKUP($A40,'PivotTrac Totals'!$1:$255,30,FALSE),)</f>
        <v>1.5200000000000014</v>
      </c>
      <c r="V40">
        <f>IFERROR(VLOOKUP($A40,'PivotTrac Totals'!$1:$255,32,FALSE),)</f>
        <v>1.5700000000000003</v>
      </c>
      <c r="W40">
        <f>IFERROR(VLOOKUP($A40,'PivotTrac Totals'!$1:$255,34,FALSE),)</f>
        <v>0.12999999999999901</v>
      </c>
      <c r="X40">
        <f>IFERROR(VLOOKUP($A40,'PivotTrac Totals'!$1:$255,36,FALSE),)</f>
        <v>0</v>
      </c>
      <c r="Y40">
        <f>IFERROR(VLOOKUP($A40,'PivotTrac Totals'!$1:$255,38,FALSE),)</f>
        <v>0</v>
      </c>
      <c r="Z40">
        <f>IFERROR(VLOOKUP($A40,'PivotTrac Totals'!$1:$255,40,FALSE),)</f>
        <v>1.120000000000001</v>
      </c>
      <c r="AA40">
        <f>IFERROR(VLOOKUP($A40,'PivotTrac Totals'!$1:$255,42,FALSE),)</f>
        <v>0.54999999999999716</v>
      </c>
      <c r="AB40">
        <f>IFERROR(VLOOKUP($A40,'PivotTrac Totals'!$1:$255,44,FALSE),)</f>
        <v>0</v>
      </c>
      <c r="AC40">
        <f>IFERROR(VLOOKUP($A40,'PivotTrac Totals'!$1:$255,46,FALSE),)</f>
        <v>0.48000000000000043</v>
      </c>
      <c r="AD40">
        <f>IFERROR(VLOOKUP($A40,'PivotTrac Totals'!$1:$255,48,FALSE),)</f>
        <v>0</v>
      </c>
      <c r="AE40">
        <f>IFERROR(VLOOKUP($A40,'PivotTrac Totals'!$1:$255,50,FALSE),)</f>
        <v>0</v>
      </c>
      <c r="AF40">
        <f>IFERROR(VLOOKUP($A40,'PivotTrac Totals'!$1:$255,52,FALSE),)</f>
        <v>0</v>
      </c>
      <c r="AG40">
        <f>IFERROR(VLOOKUP($A40,'PivotTrac Totals'!$1:$255,54,FALSE),)</f>
        <v>0</v>
      </c>
      <c r="AH40">
        <f t="shared" si="1"/>
        <v>20.22</v>
      </c>
    </row>
    <row r="41" spans="1:34" x14ac:dyDescent="0.2">
      <c r="A41" t="s">
        <v>51</v>
      </c>
      <c r="B41" t="s">
        <v>11</v>
      </c>
      <c r="C41" s="31" t="str">
        <f t="shared" si="4"/>
        <v>4</v>
      </c>
      <c r="D41" t="s">
        <v>12</v>
      </c>
      <c r="E41" t="s">
        <v>11</v>
      </c>
      <c r="F41" t="s">
        <v>33</v>
      </c>
      <c r="G41" s="34" t="s">
        <v>43</v>
      </c>
      <c r="H41">
        <f>IFERROR(VLOOKUP($A41,'PivotTrac Totals'!$A$1:$AK$255,4,FALSE),)</f>
        <v>0</v>
      </c>
      <c r="I41">
        <f>IFERROR(VLOOKUP($A41,'PivotTrac Totals'!$1:$405,6,FALSE),)</f>
        <v>0</v>
      </c>
      <c r="J41">
        <f>IFERROR(VLOOKUP($A41,'PivotTrac Totals'!$1:$255,8,FALSE),)</f>
        <v>0</v>
      </c>
      <c r="K41">
        <f>IFERROR(VLOOKUP($A41,'PivotTrac Totals'!$1:$255,10,FALSE),)</f>
        <v>0.78</v>
      </c>
      <c r="L41" t="str">
        <f>IFERROR(VLOOKUP($A41,'PivotTrac Totals'!$1:$255,12,FALSE),)</f>
        <v/>
      </c>
      <c r="M41" t="str">
        <f>IFERROR(VLOOKUP($A41,'PivotTrac Totals'!$1:$255,14,FALSE),)</f>
        <v/>
      </c>
      <c r="N41">
        <f>IFERROR(VLOOKUP($A41,'PivotTrac Totals'!$1:$255,16,FALSE),)</f>
        <v>2.2799999999999998</v>
      </c>
      <c r="O41">
        <f>IFERROR(VLOOKUP($A41,'PivotTrac Totals'!$1:$255,18,FALSE),)</f>
        <v>2.35</v>
      </c>
      <c r="P41">
        <f>IFERROR(VLOOKUP($A41,'PivotTrac Totals'!$1:$255,20,FALSE),)</f>
        <v>2.9499999999999993</v>
      </c>
      <c r="Q41">
        <f>IFERROR(VLOOKUP($A41,'PivotTrac Totals'!$1:$255,22,FALSE),)</f>
        <v>2.41</v>
      </c>
      <c r="R41">
        <f>IFERROR(VLOOKUP($A41,'PivotTrac Totals'!$1:$255,24,FALSE),)</f>
        <v>2.41</v>
      </c>
      <c r="S41">
        <f>IFERROR(VLOOKUP($A41,'PivotTrac Totals'!$1:$255,26,FALSE),)</f>
        <v>2.0099999999999998</v>
      </c>
      <c r="T41">
        <f>IFERROR(VLOOKUP($A41,'PivotTrac Totals'!$1:$255,28,FALSE),)</f>
        <v>1.7099999999999991</v>
      </c>
      <c r="U41">
        <f>IFERROR(VLOOKUP($A41,'PivotTrac Totals'!$1:$255,30,FALSE),)</f>
        <v>1.360000000000003</v>
      </c>
      <c r="V41">
        <f>IFERROR(VLOOKUP($A41,'PivotTrac Totals'!$1:$255,32,FALSE),)</f>
        <v>1.6099999999999994</v>
      </c>
      <c r="W41">
        <f>IFERROR(VLOOKUP($A41,'PivotTrac Totals'!$1:$255,34,FALSE),)</f>
        <v>0.16999999999999815</v>
      </c>
      <c r="X41">
        <f>IFERROR(VLOOKUP($A41,'PivotTrac Totals'!$1:$255,36,FALSE),)</f>
        <v>0</v>
      </c>
      <c r="Y41">
        <f>IFERROR(VLOOKUP($A41,'PivotTrac Totals'!$1:$255,38,FALSE),)</f>
        <v>0</v>
      </c>
      <c r="Z41">
        <f>IFERROR(VLOOKUP($A41,'PivotTrac Totals'!$1:$255,40,FALSE),)</f>
        <v>1.4800000000000004</v>
      </c>
      <c r="AA41">
        <f>IFERROR(VLOOKUP($A41,'PivotTrac Totals'!$1:$255,42,FALSE),)</f>
        <v>0.91000000000000014</v>
      </c>
      <c r="AB41">
        <f>IFERROR(VLOOKUP($A41,'PivotTrac Totals'!$1:$255,44,FALSE),)</f>
        <v>0</v>
      </c>
      <c r="AC41">
        <f>IFERROR(VLOOKUP($A41,'PivotTrac Totals'!$1:$255,46,FALSE),)</f>
        <v>0</v>
      </c>
      <c r="AD41">
        <f>IFERROR(VLOOKUP($A41,'PivotTrac Totals'!$1:$255,48,FALSE),)</f>
        <v>0</v>
      </c>
      <c r="AE41">
        <f>IFERROR(VLOOKUP($A41,'PivotTrac Totals'!$1:$255,50,FALSE),)</f>
        <v>0</v>
      </c>
      <c r="AF41">
        <f>IFERROR(VLOOKUP($A41,'PivotTrac Totals'!$1:$255,52,FALSE),)</f>
        <v>0</v>
      </c>
      <c r="AG41">
        <f>IFERROR(VLOOKUP($A41,'PivotTrac Totals'!$1:$255,54,FALSE),)</f>
        <v>0</v>
      </c>
      <c r="AH41">
        <f t="shared" si="1"/>
        <v>22.43</v>
      </c>
    </row>
    <row r="42" spans="1:34" x14ac:dyDescent="0.2">
      <c r="A42" t="s">
        <v>52</v>
      </c>
      <c r="B42" t="s">
        <v>11</v>
      </c>
      <c r="C42" s="31" t="str">
        <f t="shared" si="4"/>
        <v>4</v>
      </c>
      <c r="D42" t="s">
        <v>12</v>
      </c>
      <c r="E42" t="s">
        <v>11</v>
      </c>
      <c r="F42" t="s">
        <v>33</v>
      </c>
      <c r="G42" s="34" t="s">
        <v>43</v>
      </c>
      <c r="H42">
        <f>IFERROR(VLOOKUP($A42,'PivotTrac Totals'!$A$1:$AK$255,4,FALSE),)</f>
        <v>0</v>
      </c>
      <c r="I42">
        <f>IFERROR(VLOOKUP($A42,'PivotTrac Totals'!$1:$405,6,FALSE),)</f>
        <v>0</v>
      </c>
      <c r="J42">
        <f>IFERROR(VLOOKUP($A42,'PivotTrac Totals'!$1:$255,8,FALSE),)</f>
        <v>0</v>
      </c>
      <c r="K42">
        <f>IFERROR(VLOOKUP($A42,'PivotTrac Totals'!$1:$255,10,FALSE),)</f>
        <v>0.78</v>
      </c>
      <c r="L42" t="str">
        <f>IFERROR(VLOOKUP($A42,'PivotTrac Totals'!$1:$255,12,FALSE),)</f>
        <v/>
      </c>
      <c r="M42" t="str">
        <f>IFERROR(VLOOKUP($A42,'PivotTrac Totals'!$1:$255,14,FALSE),)</f>
        <v/>
      </c>
      <c r="N42">
        <f>IFERROR(VLOOKUP($A42,'PivotTrac Totals'!$1:$255,16,FALSE),)</f>
        <v>2.31</v>
      </c>
      <c r="O42">
        <f>IFERROR(VLOOKUP($A42,'PivotTrac Totals'!$1:$255,18,FALSE),)</f>
        <v>2.4500000000000002</v>
      </c>
      <c r="P42">
        <f>IFERROR(VLOOKUP($A42,'PivotTrac Totals'!$1:$255,20,FALSE),)</f>
        <v>3.04</v>
      </c>
      <c r="Q42">
        <f>IFERROR(VLOOKUP($A42,'PivotTrac Totals'!$1:$255,22,FALSE),)</f>
        <v>2.5</v>
      </c>
      <c r="R42">
        <f>IFERROR(VLOOKUP($A42,'PivotTrac Totals'!$1:$255,24,FALSE),)</f>
        <v>2.33</v>
      </c>
      <c r="S42">
        <f>IFERROR(VLOOKUP($A42,'PivotTrac Totals'!$1:$255,26,FALSE),)</f>
        <v>2.33</v>
      </c>
      <c r="T42">
        <f>IFERROR(VLOOKUP($A42,'PivotTrac Totals'!$1:$255,28,FALSE),)</f>
        <v>1.6800000000000015</v>
      </c>
      <c r="U42">
        <f>IFERROR(VLOOKUP($A42,'PivotTrac Totals'!$1:$255,30,FALSE),)</f>
        <v>2.4299999999999997</v>
      </c>
      <c r="V42">
        <f>IFERROR(VLOOKUP($A42,'PivotTrac Totals'!$1:$255,32,FALSE),)</f>
        <v>1.7099999999999973</v>
      </c>
      <c r="W42">
        <f>IFERROR(VLOOKUP($A42,'PivotTrac Totals'!$1:$255,34,FALSE),)</f>
        <v>1.2200000000000024</v>
      </c>
      <c r="X42">
        <f>IFERROR(VLOOKUP($A42,'PivotTrac Totals'!$1:$255,36,FALSE),)</f>
        <v>0.64999999999999858</v>
      </c>
      <c r="Y42">
        <f>IFERROR(VLOOKUP($A42,'PivotTrac Totals'!$1:$255,38,FALSE),)</f>
        <v>1.0599999999999987</v>
      </c>
      <c r="Z42">
        <f>IFERROR(VLOOKUP($A42,'PivotTrac Totals'!$1:$255,40,FALSE),)</f>
        <v>1.870000000000001</v>
      </c>
      <c r="AA42">
        <f>IFERROR(VLOOKUP($A42,'PivotTrac Totals'!$1:$255,42,FALSE),)</f>
        <v>1.8000000000000007</v>
      </c>
      <c r="AB42">
        <f>IFERROR(VLOOKUP($A42,'PivotTrac Totals'!$1:$255,44,FALSE),)</f>
        <v>0.19000000000000128</v>
      </c>
      <c r="AC42">
        <f>IFERROR(VLOOKUP($A42,'PivotTrac Totals'!$1:$255,46,FALSE),)</f>
        <v>0.66999999999999815</v>
      </c>
      <c r="AD42">
        <f>IFERROR(VLOOKUP($A42,'PivotTrac Totals'!$1:$255,48,FALSE),)</f>
        <v>0</v>
      </c>
      <c r="AE42">
        <f>IFERROR(VLOOKUP($A42,'PivotTrac Totals'!$1:$255,50,FALSE),)</f>
        <v>0</v>
      </c>
      <c r="AF42">
        <f>IFERROR(VLOOKUP($A42,'PivotTrac Totals'!$1:$255,52,FALSE),)</f>
        <v>0</v>
      </c>
      <c r="AG42">
        <f>IFERROR(VLOOKUP($A42,'PivotTrac Totals'!$1:$255,54,FALSE),)</f>
        <v>0</v>
      </c>
      <c r="AH42">
        <f t="shared" si="1"/>
        <v>29.02</v>
      </c>
    </row>
    <row r="43" spans="1:34" x14ac:dyDescent="0.2">
      <c r="A43" t="s">
        <v>53</v>
      </c>
      <c r="B43" t="s">
        <v>11</v>
      </c>
      <c r="C43" s="31" t="str">
        <f t="shared" si="4"/>
        <v>4</v>
      </c>
      <c r="D43" t="s">
        <v>12</v>
      </c>
      <c r="E43" t="s">
        <v>11</v>
      </c>
      <c r="F43" t="s">
        <v>33</v>
      </c>
      <c r="G43" s="34" t="s">
        <v>43</v>
      </c>
      <c r="H43">
        <f>IFERROR(VLOOKUP($A43,'PivotTrac Totals'!$A$1:$AK$255,4,FALSE),)</f>
        <v>0</v>
      </c>
      <c r="I43">
        <f>IFERROR(VLOOKUP($A43,'PivotTrac Totals'!$1:$405,6,FALSE),)</f>
        <v>0</v>
      </c>
      <c r="J43">
        <f>IFERROR(VLOOKUP($A43,'PivotTrac Totals'!$1:$255,8,FALSE),)</f>
        <v>0</v>
      </c>
      <c r="K43" t="str">
        <f>IFERROR(VLOOKUP($A43,'PivotTrac Totals'!$1:$255,10,FALSE),)</f>
        <v/>
      </c>
      <c r="L43" t="str">
        <f>IFERROR(VLOOKUP($A43,'PivotTrac Totals'!$1:$255,12,FALSE),)</f>
        <v/>
      </c>
      <c r="M43">
        <f>IFERROR(VLOOKUP($A43,'PivotTrac Totals'!$1:$255,14,FALSE),)</f>
        <v>0</v>
      </c>
      <c r="N43" t="str">
        <f>IFERROR(VLOOKUP($A43,'PivotTrac Totals'!$1:$255,16,FALSE),)</f>
        <v/>
      </c>
      <c r="O43" t="str">
        <f>IFERROR(VLOOKUP($A43,'PivotTrac Totals'!$1:$255,18,FALSE),)</f>
        <v/>
      </c>
      <c r="P43">
        <f>IFERROR(VLOOKUP($A43,'PivotTrac Totals'!$1:$255,20,FALSE),)</f>
        <v>0</v>
      </c>
      <c r="Q43">
        <f>IFERROR(VLOOKUP($A43,'PivotTrac Totals'!$1:$255,22,FALSE),)</f>
        <v>0</v>
      </c>
      <c r="R43">
        <f>IFERROR(VLOOKUP($A43,'PivotTrac Totals'!$1:$255,24,FALSE),)</f>
        <v>1.55</v>
      </c>
      <c r="S43">
        <f>IFERROR(VLOOKUP($A43,'PivotTrac Totals'!$1:$255,26,FALSE),)</f>
        <v>0</v>
      </c>
      <c r="T43">
        <f>IFERROR(VLOOKUP($A43,'PivotTrac Totals'!$1:$255,28,FALSE),)</f>
        <v>0</v>
      </c>
      <c r="U43">
        <f>IFERROR(VLOOKUP($A43,'PivotTrac Totals'!$1:$255,30,FALSE),)</f>
        <v>0</v>
      </c>
      <c r="V43">
        <f>IFERROR(VLOOKUP($A43,'PivotTrac Totals'!$1:$255,32,FALSE),)</f>
        <v>0</v>
      </c>
      <c r="W43">
        <f>IFERROR(VLOOKUP($A43,'PivotTrac Totals'!$1:$255,34,FALSE),)</f>
        <v>0</v>
      </c>
      <c r="X43">
        <f>IFERROR(VLOOKUP($A43,'PivotTrac Totals'!$1:$255,36,FALSE),)</f>
        <v>0</v>
      </c>
      <c r="Y43">
        <f>IFERROR(VLOOKUP($A43,'PivotTrac Totals'!$1:$255,38,FALSE),)</f>
        <v>0</v>
      </c>
      <c r="Z43">
        <f>IFERROR(VLOOKUP($A43,'PivotTrac Totals'!$1:$255,40,FALSE),)</f>
        <v>0</v>
      </c>
      <c r="AA43">
        <f>IFERROR(VLOOKUP($A43,'PivotTrac Totals'!$1:$255,42,FALSE),)</f>
        <v>0</v>
      </c>
      <c r="AB43">
        <f>IFERROR(VLOOKUP($A43,'PivotTrac Totals'!$1:$255,44,FALSE),)</f>
        <v>0</v>
      </c>
      <c r="AC43">
        <f>IFERROR(VLOOKUP($A43,'PivotTrac Totals'!$1:$255,46,FALSE),)</f>
        <v>0</v>
      </c>
      <c r="AD43">
        <f>IFERROR(VLOOKUP($A43,'PivotTrac Totals'!$1:$255,48,FALSE),)</f>
        <v>0</v>
      </c>
      <c r="AE43">
        <f>IFERROR(VLOOKUP($A43,'PivotTrac Totals'!$1:$255,50,FALSE),)</f>
        <v>0</v>
      </c>
      <c r="AF43">
        <f>IFERROR(VLOOKUP($A43,'PivotTrac Totals'!$1:$255,52,FALSE),)</f>
        <v>0</v>
      </c>
      <c r="AG43">
        <f>IFERROR(VLOOKUP($A43,'PivotTrac Totals'!$1:$255,54,FALSE),)</f>
        <v>0</v>
      </c>
      <c r="AH43">
        <f t="shared" ref="AH43:AH45" si="5">+SUM(H43:AG43)</f>
        <v>1.55</v>
      </c>
    </row>
    <row r="44" spans="1:34" x14ac:dyDescent="0.2">
      <c r="A44" t="s">
        <v>54</v>
      </c>
      <c r="B44" t="s">
        <v>11</v>
      </c>
      <c r="C44" s="31" t="str">
        <f t="shared" si="4"/>
        <v>4</v>
      </c>
      <c r="D44" t="s">
        <v>12</v>
      </c>
      <c r="E44" t="s">
        <v>11</v>
      </c>
      <c r="F44" t="s">
        <v>33</v>
      </c>
      <c r="G44" s="34" t="s">
        <v>43</v>
      </c>
      <c r="H44">
        <f>IFERROR(VLOOKUP($A44,'PivotTrac Totals'!$A$1:$AK$255,4,FALSE),)</f>
        <v>0</v>
      </c>
      <c r="I44">
        <f>IFERROR(VLOOKUP($A44,'PivotTrac Totals'!$1:$405,6,FALSE),)</f>
        <v>0</v>
      </c>
      <c r="J44">
        <f>IFERROR(VLOOKUP($A44,'PivotTrac Totals'!$1:$255,8,FALSE),)</f>
        <v>0</v>
      </c>
      <c r="K44" t="str">
        <f>IFERROR(VLOOKUP($A44,'PivotTrac Totals'!$1:$255,10,FALSE),)</f>
        <v/>
      </c>
      <c r="L44" t="str">
        <f>IFERROR(VLOOKUP($A44,'PivotTrac Totals'!$1:$255,12,FALSE),)</f>
        <v/>
      </c>
      <c r="M44">
        <f>IFERROR(VLOOKUP($A44,'PivotTrac Totals'!$1:$255,14,FALSE),)</f>
        <v>0</v>
      </c>
      <c r="N44" t="str">
        <f>IFERROR(VLOOKUP($A44,'PivotTrac Totals'!$1:$255,16,FALSE),)</f>
        <v/>
      </c>
      <c r="O44" t="str">
        <f>IFERROR(VLOOKUP($A44,'PivotTrac Totals'!$1:$255,18,FALSE),)</f>
        <v/>
      </c>
      <c r="P44">
        <f>IFERROR(VLOOKUP($A44,'PivotTrac Totals'!$1:$255,20,FALSE),)</f>
        <v>0</v>
      </c>
      <c r="Q44">
        <f>IFERROR(VLOOKUP($A44,'PivotTrac Totals'!$1:$255,22,FALSE),)</f>
        <v>0</v>
      </c>
      <c r="R44">
        <f>IFERROR(VLOOKUP($A44,'PivotTrac Totals'!$1:$255,24,FALSE),)</f>
        <v>1.1000000000000001</v>
      </c>
      <c r="S44">
        <f>IFERROR(VLOOKUP($A44,'PivotTrac Totals'!$1:$255,26,FALSE),)</f>
        <v>0</v>
      </c>
      <c r="T44">
        <f>IFERROR(VLOOKUP($A44,'PivotTrac Totals'!$1:$255,28,FALSE),)</f>
        <v>0</v>
      </c>
      <c r="U44">
        <f>IFERROR(VLOOKUP($A44,'PivotTrac Totals'!$1:$255,30,FALSE),)</f>
        <v>0</v>
      </c>
      <c r="V44">
        <f>IFERROR(VLOOKUP($A44,'PivotTrac Totals'!$1:$255,32,FALSE),)</f>
        <v>0</v>
      </c>
      <c r="W44">
        <f>IFERROR(VLOOKUP($A44,'PivotTrac Totals'!$1:$255,34,FALSE),)</f>
        <v>0</v>
      </c>
      <c r="X44">
        <f>IFERROR(VLOOKUP($A44,'PivotTrac Totals'!$1:$255,36,FALSE),)</f>
        <v>0</v>
      </c>
      <c r="Y44">
        <f>IFERROR(VLOOKUP($A44,'PivotTrac Totals'!$1:$255,38,FALSE),)</f>
        <v>0</v>
      </c>
      <c r="Z44">
        <f>IFERROR(VLOOKUP($A44,'PivotTrac Totals'!$1:$255,40,FALSE),)</f>
        <v>0</v>
      </c>
      <c r="AA44">
        <f>IFERROR(VLOOKUP($A44,'PivotTrac Totals'!$1:$255,42,FALSE),)</f>
        <v>0</v>
      </c>
      <c r="AB44">
        <f>IFERROR(VLOOKUP($A44,'PivotTrac Totals'!$1:$255,44,FALSE),)</f>
        <v>0</v>
      </c>
      <c r="AC44">
        <f>IFERROR(VLOOKUP($A44,'PivotTrac Totals'!$1:$255,46,FALSE),)</f>
        <v>0</v>
      </c>
      <c r="AD44">
        <f>IFERROR(VLOOKUP($A44,'PivotTrac Totals'!$1:$255,48,FALSE),)</f>
        <v>0</v>
      </c>
      <c r="AE44">
        <f>IFERROR(VLOOKUP($A44,'PivotTrac Totals'!$1:$255,50,FALSE),)</f>
        <v>0</v>
      </c>
      <c r="AF44">
        <f>IFERROR(VLOOKUP($A44,'PivotTrac Totals'!$1:$255,52,FALSE),)</f>
        <v>0</v>
      </c>
      <c r="AG44">
        <f>IFERROR(VLOOKUP($A44,'PivotTrac Totals'!$1:$255,54,FALSE),)</f>
        <v>0</v>
      </c>
      <c r="AH44">
        <f t="shared" si="5"/>
        <v>1.1000000000000001</v>
      </c>
    </row>
    <row r="45" spans="1:34" ht="15.75" thickBot="1" x14ac:dyDescent="0.25">
      <c r="A45" t="s">
        <v>55</v>
      </c>
      <c r="B45" t="s">
        <v>11</v>
      </c>
      <c r="C45" s="31" t="str">
        <f t="shared" si="4"/>
        <v>4</v>
      </c>
      <c r="D45" t="s">
        <v>12</v>
      </c>
      <c r="E45" t="s">
        <v>11</v>
      </c>
      <c r="F45" t="s">
        <v>33</v>
      </c>
      <c r="G45" s="34" t="s">
        <v>43</v>
      </c>
      <c r="H45">
        <f>IFERROR(VLOOKUP($A45,'PivotTrac Totals'!$A$1:$AK$255,4,FALSE),)</f>
        <v>0</v>
      </c>
      <c r="I45">
        <f>IFERROR(VLOOKUP($A45,'PivotTrac Totals'!$1:$405,6,FALSE),)</f>
        <v>0</v>
      </c>
      <c r="J45">
        <f>IFERROR(VLOOKUP($A45,'PivotTrac Totals'!$1:$255,8,FALSE),)</f>
        <v>0</v>
      </c>
      <c r="K45" t="str">
        <f>IFERROR(VLOOKUP($A45,'PivotTrac Totals'!$1:$255,10,FALSE),)</f>
        <v/>
      </c>
      <c r="L45" t="str">
        <f>IFERROR(VLOOKUP($A45,'PivotTrac Totals'!$1:$255,12,FALSE),)</f>
        <v/>
      </c>
      <c r="M45">
        <f>IFERROR(VLOOKUP($A45,'PivotTrac Totals'!$1:$255,14,FALSE),)</f>
        <v>0</v>
      </c>
      <c r="N45" t="str">
        <f>IFERROR(VLOOKUP($A45,'PivotTrac Totals'!$1:$255,16,FALSE),)</f>
        <v/>
      </c>
      <c r="O45" t="str">
        <f>IFERROR(VLOOKUP($A45,'PivotTrac Totals'!$1:$255,18,FALSE),)</f>
        <v/>
      </c>
      <c r="P45">
        <f>IFERROR(VLOOKUP($A45,'PivotTrac Totals'!$1:$255,20,FALSE),)</f>
        <v>0</v>
      </c>
      <c r="Q45">
        <f>IFERROR(VLOOKUP($A45,'PivotTrac Totals'!$1:$255,22,FALSE),)</f>
        <v>0</v>
      </c>
      <c r="R45">
        <f>IFERROR(VLOOKUP($A45,'PivotTrac Totals'!$1:$255,24,FALSE),)</f>
        <v>1.8</v>
      </c>
      <c r="S45">
        <f>IFERROR(VLOOKUP($A45,'PivotTrac Totals'!$1:$255,26,FALSE),)</f>
        <v>0</v>
      </c>
      <c r="T45">
        <f>IFERROR(VLOOKUP($A45,'PivotTrac Totals'!$1:$255,28,FALSE),)</f>
        <v>0</v>
      </c>
      <c r="U45">
        <f>IFERROR(VLOOKUP($A45,'PivotTrac Totals'!$1:$255,30,FALSE),)</f>
        <v>0</v>
      </c>
      <c r="V45">
        <f>IFERROR(VLOOKUP($A45,'PivotTrac Totals'!$1:$255,32,FALSE),)</f>
        <v>0</v>
      </c>
      <c r="W45">
        <f>IFERROR(VLOOKUP($A45,'PivotTrac Totals'!$1:$255,34,FALSE),)</f>
        <v>0</v>
      </c>
      <c r="X45">
        <f>IFERROR(VLOOKUP($A45,'PivotTrac Totals'!$1:$255,36,FALSE),)</f>
        <v>0</v>
      </c>
      <c r="Y45">
        <f>IFERROR(VLOOKUP($A45,'PivotTrac Totals'!$1:$255,38,FALSE),)</f>
        <v>0</v>
      </c>
      <c r="Z45">
        <f>IFERROR(VLOOKUP($A45,'PivotTrac Totals'!$1:$255,40,FALSE),)</f>
        <v>0</v>
      </c>
      <c r="AA45">
        <f>IFERROR(VLOOKUP($A45,'PivotTrac Totals'!$1:$255,42,FALSE),)</f>
        <v>0</v>
      </c>
      <c r="AB45">
        <f>IFERROR(VLOOKUP($A45,'PivotTrac Totals'!$1:$255,44,FALSE),)</f>
        <v>0</v>
      </c>
      <c r="AC45">
        <f>IFERROR(VLOOKUP($A45,'PivotTrac Totals'!$1:$255,46,FALSE),)</f>
        <v>0</v>
      </c>
      <c r="AD45">
        <f>IFERROR(VLOOKUP($A45,'PivotTrac Totals'!$1:$255,48,FALSE),)</f>
        <v>0</v>
      </c>
      <c r="AE45">
        <f>IFERROR(VLOOKUP($A45,'PivotTrac Totals'!$1:$255,50,FALSE),)</f>
        <v>0</v>
      </c>
      <c r="AF45">
        <f>IFERROR(VLOOKUP($A45,'PivotTrac Totals'!$1:$255,52,FALSE),)</f>
        <v>0</v>
      </c>
      <c r="AG45">
        <f>IFERROR(VLOOKUP($A45,'PivotTrac Totals'!$1:$255,54,FALSE),)</f>
        <v>0</v>
      </c>
      <c r="AH45">
        <f t="shared" si="5"/>
        <v>1.8</v>
      </c>
    </row>
    <row r="46" spans="1:34" ht="15.75" thickBot="1" x14ac:dyDescent="0.25">
      <c r="A46" s="32" t="s">
        <v>56</v>
      </c>
      <c r="B46" t="s">
        <v>11</v>
      </c>
      <c r="C46" s="31" t="str">
        <f>MID(A46,FIND(" ",A46)+1,256)</f>
        <v>5</v>
      </c>
      <c r="D46" t="s">
        <v>12</v>
      </c>
      <c r="E46" t="s">
        <v>11</v>
      </c>
      <c r="F46" t="s">
        <v>57</v>
      </c>
      <c r="G46" t="s">
        <v>58</v>
      </c>
      <c r="H46">
        <f>+IF($F46="Spring Grain",SUMIFS('Osgood Agrimet'!$F:$F,'Osgood Agrimet'!$A:$A,"&lt;="&amp;Data!H$1,'Osgood Agrimet'!$F:$F,"&gt;0"),IF($F46="Winter Grain",SUMIFS('Osgood Agrimet'!$D:$D,'Osgood Agrimet'!$A:$A,"&lt;="&amp;Data!H$1,'Osgood Agrimet'!$D:$D,"&gt;0"),IF($F46="Potatoes",SUMIFS('Osgood Agrimet'!$C:$C,'Osgood Agrimet'!$A:$A,"&lt;="&amp;Data!H$1,'Osgood Agrimet'!$C:$C,"&gt;0"),0)))</f>
        <v>2.62</v>
      </c>
      <c r="I46">
        <f>+IF($F46="Spring Grain",SUMIFS('Osgood Agrimet'!$F:$F,'Osgood Agrimet'!$A:$A,"&lt;="&amp;Data!I$1,'Osgood Agrimet'!$F:$F,"&gt;0"),IF($F46="Winter Grain",SUMIFS('Osgood Agrimet'!$D:$D,'Osgood Agrimet'!$A:$A,"&lt;="&amp;Data!I$1,'Osgood Agrimet'!$D:$D,"&gt;0"),IF($F46="Potatoes",SUMIFS('Osgood Agrimet'!$C:$C,'Osgood Agrimet'!$A:$A,"&lt;="&amp;Data!I$1,'Osgood Agrimet'!$C:$C,"&gt;0"),0)))-$H46</f>
        <v>1.3899999999999997</v>
      </c>
      <c r="J46">
        <f>+IF($F46="Spring Grain",SUMIFS('Osgood Agrimet'!$F:$F,'Osgood Agrimet'!$A:$A,"&lt;="&amp;Data!J$1,'Osgood Agrimet'!$F:$F,"&gt;0"),IF($F46="Winter Grain",SUMIFS('Osgood Agrimet'!$D:$D,'Osgood Agrimet'!$A:$A,"&lt;="&amp;Data!J$1,'Osgood Agrimet'!$D:$D,"&gt;0"),IF($F46="Potatoes",SUMIFS('Osgood Agrimet'!$C:$C,'Osgood Agrimet'!$A:$A,"&lt;="&amp;Data!J$1,'Osgood Agrimet'!$C:$C,"&gt;0"),0)))-SUM($H46:I46)</f>
        <v>1.8299999999999992</v>
      </c>
      <c r="K46">
        <f>+IF($F46="Spring Grain",SUMIFS('Osgood Agrimet'!$F:$F,'Osgood Agrimet'!$A:$A,"&lt;="&amp;Data!K$1,'Osgood Agrimet'!$F:$F,"&gt;0"),IF($F46="Winter Grain",SUMIFS('Osgood Agrimet'!$D:$D,'Osgood Agrimet'!$A:$A,"&lt;="&amp;Data!K$1,'Osgood Agrimet'!$D:$D,"&gt;0"),IF($F46="Potatoes",SUMIFS('Osgood Agrimet'!$C:$C,'Osgood Agrimet'!$A:$A,"&lt;="&amp;Data!K$1,'Osgood Agrimet'!$C:$C,"&gt;0"),0)))-SUM($H46:J46)</f>
        <v>1.5</v>
      </c>
      <c r="L46">
        <f>+IF($F46="Spring Grain",SUMIFS('Osgood Agrimet'!$F:$F,'Osgood Agrimet'!$A:$A,"&lt;="&amp;Data!L$1,'Osgood Agrimet'!$F:$F,"&gt;0"),IF($F46="Winter Grain",SUMIFS('Osgood Agrimet'!$D:$D,'Osgood Agrimet'!$A:$A,"&lt;="&amp;Data!L$1,'Osgood Agrimet'!$D:$D,"&gt;0"),IF($F46="Potatoes",SUMIFS('Osgood Agrimet'!$C:$C,'Osgood Agrimet'!$A:$A,"&lt;="&amp;Data!L$1,'Osgood Agrimet'!$C:$C,"&gt;0"),0)))-SUM($H46:K46)</f>
        <v>2.1000000000000005</v>
      </c>
      <c r="M46">
        <f>+IF($F46="Spring Grain",SUMIFS('Osgood Agrimet'!$F:$F,'Osgood Agrimet'!$A:$A,"&lt;="&amp;Data!M$1,'Osgood Agrimet'!$F:$F,"&gt;0"),IF($F46="Winter Grain",SUMIFS('Osgood Agrimet'!$D:$D,'Osgood Agrimet'!$A:$A,"&lt;="&amp;Data!M$1,'Osgood Agrimet'!$D:$D,"&gt;0"),IF($F46="Potatoes",SUMIFS('Osgood Agrimet'!$C:$C,'Osgood Agrimet'!$A:$A,"&lt;="&amp;Data!M$1,'Osgood Agrimet'!$C:$C,"&gt;0"),0)))-SUM($H46:L46)</f>
        <v>2.4199999999999982</v>
      </c>
      <c r="N46">
        <f>+IF($F46="Spring Grain",SUMIFS('Osgood Agrimet'!$F:$F,'Osgood Agrimet'!$A:$A,"&lt;="&amp;Data!N$1,'Osgood Agrimet'!$F:$F,"&gt;0"),IF($F46="Winter Grain",SUMIFS('Osgood Agrimet'!$D:$D,'Osgood Agrimet'!$A:$A,"&lt;="&amp;Data!N$1,'Osgood Agrimet'!$D:$D,"&gt;0"),IF($F46="Potatoes",SUMIFS('Osgood Agrimet'!$C:$C,'Osgood Agrimet'!$A:$A,"&lt;="&amp;Data!N$1,'Osgood Agrimet'!$C:$C,"&gt;0"),0)))-SUM($H46:M46)</f>
        <v>2.0799999999999983</v>
      </c>
      <c r="O46">
        <f>+IF($F46="Spring Grain",SUMIFS('Osgood Agrimet'!$F:$F,'Osgood Agrimet'!$A:$A,"&lt;="&amp;Data!O$1,'Osgood Agrimet'!$F:$F,"&gt;0"),IF($F46="Winter Grain",SUMIFS('Osgood Agrimet'!$D:$D,'Osgood Agrimet'!$A:$A,"&lt;="&amp;Data!O$1,'Osgood Agrimet'!$D:$D,"&gt;0"),IF($F46="Potatoes",SUMIFS('Osgood Agrimet'!$C:$C,'Osgood Agrimet'!$A:$A,"&lt;="&amp;Data!O$1,'Osgood Agrimet'!$C:$C,"&gt;0"),0)))-SUM($H46:N46)</f>
        <v>1.9900000000000002</v>
      </c>
      <c r="P46">
        <f>+IF($F46="Spring Grain",SUMIFS('Osgood Agrimet'!$F:$F,'Osgood Agrimet'!$A:$A,"&lt;="&amp;Data!P$1,'Osgood Agrimet'!$F:$F,"&gt;0"),IF($F46="Winter Grain",SUMIFS('Osgood Agrimet'!$D:$D,'Osgood Agrimet'!$A:$A,"&lt;="&amp;Data!P$1,'Osgood Agrimet'!$D:$D,"&gt;0"),IF($F46="Potatoes",SUMIFS('Osgood Agrimet'!$C:$C,'Osgood Agrimet'!$A:$A,"&lt;="&amp;Data!P$1,'Osgood Agrimet'!$C:$C,"&gt;0"),0)))-SUM($H46:O46)</f>
        <v>1.9400000000000013</v>
      </c>
      <c r="Q46">
        <f>+IF($F46="Spring Grain",SUMIFS('Osgood Agrimet'!$F:$F,'Osgood Agrimet'!$A:$A,"&lt;="&amp;Data!Q$1,'Osgood Agrimet'!$F:$F,"&gt;0"),IF($F46="Winter Grain",SUMIFS('Osgood Agrimet'!$D:$D,'Osgood Agrimet'!$A:$A,"&lt;="&amp;Data!Q$1,'Osgood Agrimet'!$D:$D,"&gt;0"),IF($F46="Potatoes",SUMIFS('Osgood Agrimet'!$C:$C,'Osgood Agrimet'!$A:$A,"&lt;="&amp;Data!Q$1,'Osgood Agrimet'!$C:$C,"&gt;0"),0)))-SUM($H46:P46)</f>
        <v>1.6799999999999962</v>
      </c>
      <c r="R46">
        <f>+IF($F46="Spring Grain",SUMIFS('Osgood Agrimet'!$F:$F,'Osgood Agrimet'!$A:$A,"&lt;="&amp;Data!R$1,'Osgood Agrimet'!$F:$F,"&gt;0"),IF($F46="Winter Grain",SUMIFS('Osgood Agrimet'!$D:$D,'Osgood Agrimet'!$A:$A,"&lt;="&amp;Data!R$1,'Osgood Agrimet'!$D:$D,"&gt;0"),IF($F46="Potatoes",SUMIFS('Osgood Agrimet'!$C:$C,'Osgood Agrimet'!$A:$A,"&lt;="&amp;Data!R$1,'Osgood Agrimet'!$C:$C,"&gt;0"),0)))-SUM($H46:Q46)</f>
        <v>1.6900000000000013</v>
      </c>
      <c r="S46">
        <f>+IF($F46="Spring Grain",SUMIFS('Osgood Agrimet'!$F:$F,'Osgood Agrimet'!$A:$A,"&lt;="&amp;Data!S$1,'Osgood Agrimet'!$F:$F,"&gt;0"),IF($F46="Winter Grain",SUMIFS('Osgood Agrimet'!$D:$D,'Osgood Agrimet'!$A:$A,"&lt;="&amp;Data!S$1,'Osgood Agrimet'!$D:$D,"&gt;0"),IF($F46="Potatoes",SUMIFS('Osgood Agrimet'!$C:$C,'Osgood Agrimet'!$A:$A,"&lt;="&amp;Data!S$1,'Osgood Agrimet'!$C:$C,"&gt;0"),0)))-SUM($H46:R46)</f>
        <v>1.75</v>
      </c>
      <c r="T46">
        <f>+IF($F46="Spring Grain",SUMIFS('Osgood Agrimet'!$F:$F,'Osgood Agrimet'!$A:$A,"&lt;="&amp;Data!T$1,'Osgood Agrimet'!$F:$F,"&gt;0"),IF($F46="Winter Grain",SUMIFS('Osgood Agrimet'!$D:$D,'Osgood Agrimet'!$A:$A,"&lt;="&amp;Data!T$1,'Osgood Agrimet'!$D:$D,"&gt;0"),IF($F46="Potatoes",SUMIFS('Osgood Agrimet'!$C:$C,'Osgood Agrimet'!$A:$A,"&lt;="&amp;Data!T$1,'Osgood Agrimet'!$C:$C,"&gt;0"),0)))-SUM($H46:S46)</f>
        <v>1.4799999999999969</v>
      </c>
      <c r="U46">
        <f>+IF($F46="Spring Grain",SUMIFS('Osgood Agrimet'!$F:$F,'Osgood Agrimet'!$A:$A,"&lt;="&amp;Data!U$1,'Osgood Agrimet'!$F:$F,"&gt;0"),IF($F46="Winter Grain",SUMIFS('Osgood Agrimet'!$D:$D,'Osgood Agrimet'!$A:$A,"&lt;="&amp;Data!U$1,'Osgood Agrimet'!$D:$D,"&gt;0"),IF($F46="Potatoes",SUMIFS('Osgood Agrimet'!$C:$C,'Osgood Agrimet'!$A:$A,"&lt;="&amp;Data!U$1,'Osgood Agrimet'!$C:$C,"&gt;0"),0)))-SUM($H46:T46)</f>
        <v>1.0300000000000011</v>
      </c>
      <c r="V46">
        <f>+IF($F46="Spring Grain",SUMIFS('Osgood Agrimet'!$F:$F,'Osgood Agrimet'!$A:$A,"&lt;="&amp;Data!V$1,'Osgood Agrimet'!$F:$F,"&gt;0"),IF($F46="Winter Grain",SUMIFS('Osgood Agrimet'!$D:$D,'Osgood Agrimet'!$A:$A,"&lt;="&amp;Data!V$1,'Osgood Agrimet'!$D:$D,"&gt;0"),IF($F46="Potatoes",SUMIFS('Osgood Agrimet'!$C:$C,'Osgood Agrimet'!$A:$A,"&lt;="&amp;Data!V$1,'Osgood Agrimet'!$C:$C,"&gt;0"),0)))-SUM($H46:U46)</f>
        <v>0.45000000000000284</v>
      </c>
      <c r="W46">
        <f>+IF($F46="Spring Grain",SUMIFS('Osgood Agrimet'!$F:$F,'Osgood Agrimet'!$A:$A,"&lt;="&amp;Data!W$1,'Osgood Agrimet'!$F:$F,"&gt;0"),IF($F46="Winter Grain",SUMIFS('Osgood Agrimet'!$D:$D,'Osgood Agrimet'!$A:$A,"&lt;="&amp;Data!W$1,'Osgood Agrimet'!$D:$D,"&gt;0"),IF($F46="Potatoes",SUMIFS('Osgood Agrimet'!$C:$C,'Osgood Agrimet'!$A:$A,"&lt;="&amp;Data!W$1,'Osgood Agrimet'!$C:$C,"&gt;0"),0)))-SUM($H46:V46)</f>
        <v>0</v>
      </c>
      <c r="X46">
        <f>+IF($F46="Spring Grain",SUMIFS('Osgood Agrimet'!$F:$F,'Osgood Agrimet'!$A:$A,"&lt;="&amp;Data!X$1,'Osgood Agrimet'!$F:$F,"&gt;0"),IF($F46="Winter Grain",SUMIFS('Osgood Agrimet'!$D:$D,'Osgood Agrimet'!$A:$A,"&lt;="&amp;Data!X$1,'Osgood Agrimet'!$D:$D,"&gt;0"),IF($F46="Potatoes",SUMIFS('Osgood Agrimet'!$C:$C,'Osgood Agrimet'!$A:$A,"&lt;="&amp;Data!X$1,'Osgood Agrimet'!$C:$C,"&gt;0"),0)))-SUM($H46:W46)</f>
        <v>0</v>
      </c>
      <c r="Y46">
        <f>+IF($F46="Spring Grain",SUMIFS('Osgood Agrimet'!$F:$F,'Osgood Agrimet'!$A:$A,"&lt;="&amp;Data!Y$1,'Osgood Agrimet'!$F:$F,"&gt;0"),IF($F46="Winter Grain",SUMIFS('Osgood Agrimet'!$D:$D,'Osgood Agrimet'!$A:$A,"&lt;="&amp;Data!Y$1,'Osgood Agrimet'!$D:$D,"&gt;0"),IF($F46="Potatoes",SUMIFS('Osgood Agrimet'!$C:$C,'Osgood Agrimet'!$A:$A,"&lt;="&amp;Data!Y$1,'Osgood Agrimet'!$C:$C,"&gt;0"),0)))-SUM($H46:X46)</f>
        <v>0</v>
      </c>
      <c r="Z46">
        <f>+IF($F46="Spring Grain",SUMIFS('Osgood Agrimet'!$F:$F,'Osgood Agrimet'!$A:$A,"&lt;="&amp;Data!Z$1,'Osgood Agrimet'!$F:$F,"&gt;0"),IF($F46="Winter Grain",SUMIFS('Osgood Agrimet'!$D:$D,'Osgood Agrimet'!$A:$A,"&lt;="&amp;Data!Z$1,'Osgood Agrimet'!$D:$D,"&gt;0"),IF($F46="Potatoes",SUMIFS('Osgood Agrimet'!$C:$C,'Osgood Agrimet'!$A:$A,"&lt;="&amp;Data!Z$1,'Osgood Agrimet'!$C:$C,"&gt;0"),0)))-SUM($H46:Y46)</f>
        <v>0</v>
      </c>
      <c r="AA46">
        <f>+IF($F46="Spring Grain",SUMIFS('Osgood Agrimet'!$F:$F,'Osgood Agrimet'!$A:$A,"&lt;="&amp;Data!AA$1,'Osgood Agrimet'!$F:$F,"&gt;0"),IF($F46="Winter Grain",SUMIFS('Osgood Agrimet'!$D:$D,'Osgood Agrimet'!$A:$A,"&lt;="&amp;Data!AA$1,'Osgood Agrimet'!$D:$D,"&gt;0"),IF($F46="Potatoes",SUMIFS('Osgood Agrimet'!$C:$C,'Osgood Agrimet'!$A:$A,"&lt;="&amp;Data!AA$1,'Osgood Agrimet'!$C:$C,"&gt;0"),0)))-SUM($H46:Z46)</f>
        <v>0</v>
      </c>
      <c r="AB46">
        <f>+IF($F46="Spring Grain",SUMIFS('Osgood Agrimet'!$F:$F,'Osgood Agrimet'!$A:$A,"&lt;="&amp;Data!AB$1,'Osgood Agrimet'!$F:$F,"&gt;0"),IF($F46="Winter Grain",SUMIFS('Osgood Agrimet'!$D:$D,'Osgood Agrimet'!$A:$A,"&lt;="&amp;Data!AB$1,'Osgood Agrimet'!$D:$D,"&gt;0"),IF($F46="Potatoes",SUMIFS('Osgood Agrimet'!$C:$C,'Osgood Agrimet'!$A:$A,"&lt;="&amp;Data!AB$1,'Osgood Agrimet'!$C:$C,"&gt;0"),0)))-SUM($H46:AA46)</f>
        <v>0</v>
      </c>
      <c r="AC46">
        <f>+IF($F46="Spring Grain",SUMIFS('Osgood Agrimet'!$F:$F,'Osgood Agrimet'!$A:$A,"&lt;="&amp;Data!AC$1,'Osgood Agrimet'!$F:$F,"&gt;0"),IF($F46="Winter Grain",SUMIFS('Osgood Agrimet'!$D:$D,'Osgood Agrimet'!$A:$A,"&lt;="&amp;Data!AC$1,'Osgood Agrimet'!$D:$D,"&gt;0"),IF($F46="Potatoes",SUMIFS('Osgood Agrimet'!$C:$C,'Osgood Agrimet'!$A:$A,"&lt;="&amp;Data!AC$1,'Osgood Agrimet'!$C:$C,"&gt;0"),0)))-SUM($H46:AB46)</f>
        <v>0</v>
      </c>
      <c r="AD46">
        <f>+IF($F46="Spring Grain",SUMIFS('Osgood Agrimet'!$F:$F,'Osgood Agrimet'!$A:$A,"&lt;="&amp;Data!AD$1,'Osgood Agrimet'!$F:$F,"&gt;0"),IF($F46="Winter Grain",SUMIFS('Osgood Agrimet'!$D:$D,'Osgood Agrimet'!$A:$A,"&lt;="&amp;Data!AD$1,'Osgood Agrimet'!$D:$D,"&gt;0"),IF($F46="Potatoes",SUMIFS('Osgood Agrimet'!$C:$C,'Osgood Agrimet'!$A:$A,"&lt;="&amp;Data!AD$1,'Osgood Agrimet'!$C:$C,"&gt;0"),0)))-SUM($H46:AC46)</f>
        <v>0</v>
      </c>
      <c r="AE46">
        <f>+IF($F46="Spring Grain",SUMIFS('Osgood Agrimet'!$F:$F,'Osgood Agrimet'!$A:$A,"&lt;="&amp;Data!AE$1,'Osgood Agrimet'!$F:$F,"&gt;0"),IF($F46="Winter Grain",SUMIFS('Osgood Agrimet'!$D:$D,'Osgood Agrimet'!$A:$A,"&lt;="&amp;Data!AE$1,'Osgood Agrimet'!$D:$D,"&gt;0"),IF($F46="Potatoes",SUMIFS('Osgood Agrimet'!$C:$C,'Osgood Agrimet'!$A:$A,"&lt;="&amp;Data!AE$1,'Osgood Agrimet'!$C:$C,"&gt;0"),0)))-SUM($H46:AD46)</f>
        <v>0</v>
      </c>
      <c r="AF46">
        <f>+IF($F46="Spring Grain",SUMIFS('Osgood Agrimet'!$F:$F,'Osgood Agrimet'!$A:$A,"&lt;="&amp;Data!AF$1,'Osgood Agrimet'!$F:$F,"&gt;0"),IF($F46="Winter Grain",SUMIFS('Osgood Agrimet'!$D:$D,'Osgood Agrimet'!$A:$A,"&lt;="&amp;Data!AF$1,'Osgood Agrimet'!$D:$D,"&gt;0"),IF($F46="Potatoes",SUMIFS('Osgood Agrimet'!$C:$C,'Osgood Agrimet'!$A:$A,"&lt;="&amp;Data!AF$1,'Osgood Agrimet'!$C:$C,"&gt;0"),0)))-SUM($H46:AE46)</f>
        <v>0</v>
      </c>
      <c r="AG46">
        <f>+IF($F46="Spring Grain",SUMIFS('Osgood Agrimet'!$F:$F,'Osgood Agrimet'!$A:$A,"&lt;="&amp;Data!AG$1,'Osgood Agrimet'!$F:$F,"&gt;0"),IF($F46="Winter Grain",SUMIFS('Osgood Agrimet'!$D:$D,'Osgood Agrimet'!$A:$A,"&lt;="&amp;Data!AG$1,'Osgood Agrimet'!$D:$D,"&gt;0"),IF($F46="Potatoes",SUMIFS('Osgood Agrimet'!$C:$C,'Osgood Agrimet'!$A:$A,"&lt;="&amp;Data!AG$1,'Osgood Agrimet'!$C:$C,"&gt;0"),0)))-SUM($H46:AF46)</f>
        <v>0</v>
      </c>
      <c r="AH46">
        <f>+SUM(H46:AG46)</f>
        <v>25.949999999999996</v>
      </c>
    </row>
    <row r="47" spans="1:34" x14ac:dyDescent="0.2">
      <c r="A47" t="s">
        <v>59</v>
      </c>
      <c r="B47" t="s">
        <v>11</v>
      </c>
      <c r="C47" s="31" t="str">
        <f>C46</f>
        <v>5</v>
      </c>
      <c r="D47" t="s">
        <v>12</v>
      </c>
      <c r="E47" t="s">
        <v>11</v>
      </c>
      <c r="F47" t="s">
        <v>57</v>
      </c>
      <c r="G47" t="s">
        <v>58</v>
      </c>
      <c r="H47">
        <f>IFERROR(VLOOKUP($A47,'PivotTrac Totals'!$A$1:$AK$255,4,FALSE),)</f>
        <v>0</v>
      </c>
      <c r="I47">
        <f>IFERROR(VLOOKUP($A47,'PivotTrac Totals'!$1:$405,6,FALSE),)</f>
        <v>0</v>
      </c>
      <c r="J47">
        <f>IFERROR(VLOOKUP($A47,'PivotTrac Totals'!$1:$255,8,FALSE),)</f>
        <v>0</v>
      </c>
      <c r="K47">
        <f>IFERROR(VLOOKUP($A47,'PivotTrac Totals'!$1:$255,10,FALSE),)</f>
        <v>4.92</v>
      </c>
      <c r="L47" t="str">
        <f>IFERROR(VLOOKUP($A47,'PivotTrac Totals'!$1:$255,12,FALSE),)</f>
        <v/>
      </c>
      <c r="M47" t="str">
        <f>IFERROR(VLOOKUP($A47,'PivotTrac Totals'!$1:$255,14,FALSE),)</f>
        <v/>
      </c>
      <c r="N47">
        <f>IFERROR(VLOOKUP($A47,'PivotTrac Totals'!$1:$255,16,FALSE),)</f>
        <v>1.89</v>
      </c>
      <c r="O47">
        <f>IFERROR(VLOOKUP($A47,'PivotTrac Totals'!$1:$255,18,FALSE),)</f>
        <v>2.04</v>
      </c>
      <c r="P47">
        <f>IFERROR(VLOOKUP($A47,'PivotTrac Totals'!$1:$255,20,FALSE),)</f>
        <v>6.98</v>
      </c>
      <c r="Q47">
        <f>IFERROR(VLOOKUP($A47,'PivotTrac Totals'!$1:$255,22,FALSE),)</f>
        <v>2.0400000000000009</v>
      </c>
      <c r="R47">
        <f>IFERROR(VLOOKUP($A47,'PivotTrac Totals'!$1:$255,24,FALSE),)</f>
        <v>2.2300000000000004</v>
      </c>
      <c r="S47">
        <f>IFERROR(VLOOKUP($A47,'PivotTrac Totals'!$1:$255,26,FALSE),)</f>
        <v>2.09</v>
      </c>
      <c r="T47">
        <f>IFERROR(VLOOKUP($A47,'PivotTrac Totals'!$1:$255,28,FALSE),)</f>
        <v>0</v>
      </c>
      <c r="U47">
        <f>IFERROR(VLOOKUP($A47,'PivotTrac Totals'!$1:$255,30,FALSE),)</f>
        <v>0</v>
      </c>
      <c r="V47">
        <f>IFERROR(VLOOKUP($A47,'PivotTrac Totals'!$1:$255,32,FALSE),)</f>
        <v>0</v>
      </c>
      <c r="W47">
        <f>IFERROR(VLOOKUP($A47,'PivotTrac Totals'!$1:$255,34,FALSE),)</f>
        <v>0</v>
      </c>
      <c r="X47">
        <f>IFERROR(VLOOKUP($A47,'PivotTrac Totals'!$1:$255,36,FALSE),)</f>
        <v>0.58999999999999986</v>
      </c>
      <c r="Y47">
        <f>IFERROR(VLOOKUP($A47,'PivotTrac Totals'!$1:$255,38,FALSE),)</f>
        <v>0</v>
      </c>
      <c r="Z47">
        <f>IFERROR(VLOOKUP($A47,'PivotTrac Totals'!$1:$255,40,FALSE),)</f>
        <v>0</v>
      </c>
      <c r="AA47">
        <f>IFERROR(VLOOKUP($A47,'PivotTrac Totals'!$1:$255,42,FALSE),)</f>
        <v>0</v>
      </c>
      <c r="AB47">
        <f>IFERROR(VLOOKUP($A47,'PivotTrac Totals'!$1:$255,44,FALSE),)</f>
        <v>0</v>
      </c>
      <c r="AC47">
        <f>IFERROR(VLOOKUP($A47,'PivotTrac Totals'!$1:$255,46,FALSE),)</f>
        <v>0</v>
      </c>
      <c r="AD47">
        <f>IFERROR(VLOOKUP($A47,'PivotTrac Totals'!$1:$255,48,FALSE),)</f>
        <v>0</v>
      </c>
      <c r="AE47">
        <f>IFERROR(VLOOKUP($A47,'PivotTrac Totals'!$1:$255,50,FALSE),)</f>
        <v>0</v>
      </c>
      <c r="AF47">
        <f>IFERROR(VLOOKUP($A47,'PivotTrac Totals'!$1:$255,52,FALSE),)</f>
        <v>0</v>
      </c>
      <c r="AG47">
        <f>IFERROR(VLOOKUP($A47,'PivotTrac Totals'!$1:$255,54,FALSE),)</f>
        <v>0</v>
      </c>
      <c r="AH47">
        <f t="shared" si="1"/>
        <v>22.78</v>
      </c>
    </row>
    <row r="48" spans="1:34" x14ac:dyDescent="0.2">
      <c r="A48" t="s">
        <v>60</v>
      </c>
      <c r="B48" t="s">
        <v>11</v>
      </c>
      <c r="C48" s="31" t="str">
        <f t="shared" ref="C48:C55" si="6">C47</f>
        <v>5</v>
      </c>
      <c r="D48" t="s">
        <v>12</v>
      </c>
      <c r="E48" t="s">
        <v>11</v>
      </c>
      <c r="F48" t="s">
        <v>57</v>
      </c>
      <c r="G48" t="s">
        <v>58</v>
      </c>
      <c r="H48">
        <f>IFERROR(VLOOKUP($A48,'PivotTrac Totals'!$A$1:$AK$255,4,FALSE),)</f>
        <v>0</v>
      </c>
      <c r="I48">
        <f>IFERROR(VLOOKUP($A48,'PivotTrac Totals'!$1:$405,6,FALSE),)</f>
        <v>0</v>
      </c>
      <c r="J48">
        <f>IFERROR(VLOOKUP($A48,'PivotTrac Totals'!$1:$255,8,FALSE),)</f>
        <v>0</v>
      </c>
      <c r="K48">
        <f>IFERROR(VLOOKUP($A48,'PivotTrac Totals'!$1:$255,10,FALSE),)</f>
        <v>4.8899999999999997</v>
      </c>
      <c r="L48" t="str">
        <f>IFERROR(VLOOKUP($A48,'PivotTrac Totals'!$1:$255,12,FALSE),)</f>
        <v/>
      </c>
      <c r="M48" t="str">
        <f>IFERROR(VLOOKUP($A48,'PivotTrac Totals'!$1:$255,14,FALSE),)</f>
        <v/>
      </c>
      <c r="N48">
        <f>IFERROR(VLOOKUP($A48,'PivotTrac Totals'!$1:$255,16,FALSE),)</f>
        <v>1.81</v>
      </c>
      <c r="O48">
        <f>IFERROR(VLOOKUP($A48,'PivotTrac Totals'!$1:$255,18,FALSE),)</f>
        <v>1.76</v>
      </c>
      <c r="P48">
        <f>IFERROR(VLOOKUP($A48,'PivotTrac Totals'!$1:$255,20,FALSE),)</f>
        <v>5.3000000000000007</v>
      </c>
      <c r="Q48">
        <f>IFERROR(VLOOKUP($A48,'PivotTrac Totals'!$1:$255,22,FALSE),)</f>
        <v>1.5899999999999999</v>
      </c>
      <c r="R48">
        <f>IFERROR(VLOOKUP($A48,'PivotTrac Totals'!$1:$255,24,FALSE),)</f>
        <v>1.9900000000000002</v>
      </c>
      <c r="S48">
        <f>IFERROR(VLOOKUP($A48,'PivotTrac Totals'!$1:$255,26,FALSE),)</f>
        <v>1.6700000000000017</v>
      </c>
      <c r="T48">
        <f>IFERROR(VLOOKUP($A48,'PivotTrac Totals'!$1:$255,28,FALSE),)</f>
        <v>0</v>
      </c>
      <c r="U48">
        <f>IFERROR(VLOOKUP($A48,'PivotTrac Totals'!$1:$255,30,FALSE),)</f>
        <v>0</v>
      </c>
      <c r="V48">
        <f>IFERROR(VLOOKUP($A48,'PivotTrac Totals'!$1:$255,32,FALSE),)</f>
        <v>0</v>
      </c>
      <c r="W48">
        <f>IFERROR(VLOOKUP($A48,'PivotTrac Totals'!$1:$255,34,FALSE),)</f>
        <v>0</v>
      </c>
      <c r="X48">
        <f>IFERROR(VLOOKUP($A48,'PivotTrac Totals'!$1:$255,36,FALSE),)</f>
        <v>1.0499999999999972</v>
      </c>
      <c r="Y48">
        <f>IFERROR(VLOOKUP($A48,'PivotTrac Totals'!$1:$255,38,FALSE),)</f>
        <v>0</v>
      </c>
      <c r="Z48">
        <f>IFERROR(VLOOKUP($A48,'PivotTrac Totals'!$1:$255,40,FALSE),)</f>
        <v>0</v>
      </c>
      <c r="AA48">
        <f>IFERROR(VLOOKUP($A48,'PivotTrac Totals'!$1:$255,42,FALSE),)</f>
        <v>0</v>
      </c>
      <c r="AB48">
        <f>IFERROR(VLOOKUP($A48,'PivotTrac Totals'!$1:$255,44,FALSE),)</f>
        <v>0</v>
      </c>
      <c r="AC48">
        <f>IFERROR(VLOOKUP($A48,'PivotTrac Totals'!$1:$255,46,FALSE),)</f>
        <v>0</v>
      </c>
      <c r="AD48">
        <f>IFERROR(VLOOKUP($A48,'PivotTrac Totals'!$1:$255,48,FALSE),)</f>
        <v>0</v>
      </c>
      <c r="AE48">
        <f>IFERROR(VLOOKUP($A48,'PivotTrac Totals'!$1:$255,50,FALSE),)</f>
        <v>0</v>
      </c>
      <c r="AF48">
        <f>IFERROR(VLOOKUP($A48,'PivotTrac Totals'!$1:$255,52,FALSE),)</f>
        <v>0</v>
      </c>
      <c r="AG48">
        <f>IFERROR(VLOOKUP($A48,'PivotTrac Totals'!$1:$255,54,FALSE),)</f>
        <v>0</v>
      </c>
      <c r="AH48">
        <f t="shared" si="1"/>
        <v>20.059999999999999</v>
      </c>
    </row>
    <row r="49" spans="1:34" x14ac:dyDescent="0.2">
      <c r="A49" t="s">
        <v>61</v>
      </c>
      <c r="B49" t="s">
        <v>11</v>
      </c>
      <c r="C49" s="31" t="str">
        <f t="shared" si="6"/>
        <v>5</v>
      </c>
      <c r="D49" t="s">
        <v>12</v>
      </c>
      <c r="E49" t="s">
        <v>11</v>
      </c>
      <c r="F49" t="s">
        <v>57</v>
      </c>
      <c r="G49" t="s">
        <v>58</v>
      </c>
      <c r="H49">
        <f>IFERROR(VLOOKUP($A49,'PivotTrac Totals'!$A$1:$AK$255,4,FALSE),)</f>
        <v>0</v>
      </c>
      <c r="I49">
        <f>IFERROR(VLOOKUP($A49,'PivotTrac Totals'!$1:$405,6,FALSE),)</f>
        <v>0</v>
      </c>
      <c r="J49">
        <f>IFERROR(VLOOKUP($A49,'PivotTrac Totals'!$1:$255,8,FALSE),)</f>
        <v>0</v>
      </c>
      <c r="K49">
        <f>IFERROR(VLOOKUP($A49,'PivotTrac Totals'!$1:$255,10,FALSE),)</f>
        <v>5.09</v>
      </c>
      <c r="L49" t="str">
        <f>IFERROR(VLOOKUP($A49,'PivotTrac Totals'!$1:$255,12,FALSE),)</f>
        <v/>
      </c>
      <c r="M49" t="str">
        <f>IFERROR(VLOOKUP($A49,'PivotTrac Totals'!$1:$255,14,FALSE),)</f>
        <v/>
      </c>
      <c r="N49">
        <f>IFERROR(VLOOKUP($A49,'PivotTrac Totals'!$1:$255,16,FALSE),)</f>
        <v>1.46</v>
      </c>
      <c r="O49">
        <f>IFERROR(VLOOKUP($A49,'PivotTrac Totals'!$1:$255,18,FALSE),)</f>
        <v>1.84</v>
      </c>
      <c r="P49">
        <f>IFERROR(VLOOKUP($A49,'PivotTrac Totals'!$1:$255,20,FALSE),)</f>
        <v>5.4499999999999993</v>
      </c>
      <c r="Q49">
        <f>IFERROR(VLOOKUP($A49,'PivotTrac Totals'!$1:$255,22,FALSE),)</f>
        <v>1.67</v>
      </c>
      <c r="R49">
        <f>IFERROR(VLOOKUP($A49,'PivotTrac Totals'!$1:$255,24,FALSE),)</f>
        <v>2.2299999999999986</v>
      </c>
      <c r="S49">
        <f>IFERROR(VLOOKUP($A49,'PivotTrac Totals'!$1:$255,26,FALSE),)</f>
        <v>2.1000000000000014</v>
      </c>
      <c r="T49">
        <f>IFERROR(VLOOKUP($A49,'PivotTrac Totals'!$1:$255,28,FALSE),)</f>
        <v>1.0000000000001563E-2</v>
      </c>
      <c r="U49">
        <f>IFERROR(VLOOKUP($A49,'PivotTrac Totals'!$1:$255,30,FALSE),)</f>
        <v>0</v>
      </c>
      <c r="V49">
        <f>IFERROR(VLOOKUP($A49,'PivotTrac Totals'!$1:$255,32,FALSE),)</f>
        <v>0</v>
      </c>
      <c r="W49">
        <f>IFERROR(VLOOKUP($A49,'PivotTrac Totals'!$1:$255,34,FALSE),)</f>
        <v>0.16000000000000014</v>
      </c>
      <c r="X49">
        <f>IFERROR(VLOOKUP($A49,'PivotTrac Totals'!$1:$255,36,FALSE),)</f>
        <v>0.84999999999999787</v>
      </c>
      <c r="Y49">
        <f>IFERROR(VLOOKUP($A49,'PivotTrac Totals'!$1:$255,38,FALSE),)</f>
        <v>0.17000000000000171</v>
      </c>
      <c r="Z49">
        <f>IFERROR(VLOOKUP($A49,'PivotTrac Totals'!$1:$255,40,FALSE),)</f>
        <v>0</v>
      </c>
      <c r="AA49">
        <f>IFERROR(VLOOKUP($A49,'PivotTrac Totals'!$1:$255,42,FALSE),)</f>
        <v>0</v>
      </c>
      <c r="AB49">
        <f>IFERROR(VLOOKUP($A49,'PivotTrac Totals'!$1:$255,44,FALSE),)</f>
        <v>0</v>
      </c>
      <c r="AC49">
        <f>IFERROR(VLOOKUP($A49,'PivotTrac Totals'!$1:$255,46,FALSE),)</f>
        <v>0</v>
      </c>
      <c r="AD49">
        <f>IFERROR(VLOOKUP($A49,'PivotTrac Totals'!$1:$255,48,FALSE),)</f>
        <v>0</v>
      </c>
      <c r="AE49">
        <f>IFERROR(VLOOKUP($A49,'PivotTrac Totals'!$1:$255,50,FALSE),)</f>
        <v>0</v>
      </c>
      <c r="AF49">
        <f>IFERROR(VLOOKUP($A49,'PivotTrac Totals'!$1:$255,52,FALSE),)</f>
        <v>0</v>
      </c>
      <c r="AG49">
        <f>IFERROR(VLOOKUP($A49,'PivotTrac Totals'!$1:$255,54,FALSE),)</f>
        <v>0</v>
      </c>
      <c r="AH49">
        <f t="shared" si="1"/>
        <v>21.03</v>
      </c>
    </row>
    <row r="50" spans="1:34" x14ac:dyDescent="0.2">
      <c r="A50" t="s">
        <v>62</v>
      </c>
      <c r="B50" t="s">
        <v>11</v>
      </c>
      <c r="C50" s="31" t="str">
        <f t="shared" si="6"/>
        <v>5</v>
      </c>
      <c r="D50" t="s">
        <v>12</v>
      </c>
      <c r="E50" t="s">
        <v>11</v>
      </c>
      <c r="F50" t="s">
        <v>57</v>
      </c>
      <c r="G50" t="s">
        <v>58</v>
      </c>
      <c r="H50">
        <f>IFERROR(VLOOKUP($A50,'PivotTrac Totals'!$A$1:$AK$255,4,FALSE),)</f>
        <v>0</v>
      </c>
      <c r="I50">
        <f>IFERROR(VLOOKUP($A50,'PivotTrac Totals'!$1:$405,6,FALSE),)</f>
        <v>0</v>
      </c>
      <c r="J50">
        <f>IFERROR(VLOOKUP($A50,'PivotTrac Totals'!$1:$255,8,FALSE),)</f>
        <v>0</v>
      </c>
      <c r="K50">
        <f>IFERROR(VLOOKUP($A50,'PivotTrac Totals'!$1:$255,10,FALSE),)</f>
        <v>3.91</v>
      </c>
      <c r="L50" t="str">
        <f>IFERROR(VLOOKUP($A50,'PivotTrac Totals'!$1:$255,12,FALSE),)</f>
        <v/>
      </c>
      <c r="M50" t="str">
        <f>IFERROR(VLOOKUP($A50,'PivotTrac Totals'!$1:$255,14,FALSE),)</f>
        <v/>
      </c>
      <c r="N50">
        <f>IFERROR(VLOOKUP($A50,'PivotTrac Totals'!$1:$255,16,FALSE),)</f>
        <v>0.84</v>
      </c>
      <c r="O50">
        <f>IFERROR(VLOOKUP($A50,'PivotTrac Totals'!$1:$255,18,FALSE),)</f>
        <v>1.25</v>
      </c>
      <c r="P50">
        <f>IFERROR(VLOOKUP($A50,'PivotTrac Totals'!$1:$255,20,FALSE),)</f>
        <v>3.6400000000000006</v>
      </c>
      <c r="Q50">
        <f>IFERROR(VLOOKUP($A50,'PivotTrac Totals'!$1:$255,22,FALSE),)</f>
        <v>1.3200000000000003</v>
      </c>
      <c r="R50">
        <f>IFERROR(VLOOKUP($A50,'PivotTrac Totals'!$1:$255,24,FALSE),)</f>
        <v>2</v>
      </c>
      <c r="S50">
        <f>IFERROR(VLOOKUP($A50,'PivotTrac Totals'!$1:$255,26,FALSE),)</f>
        <v>2.2199999999999989</v>
      </c>
      <c r="T50">
        <f>IFERROR(VLOOKUP($A50,'PivotTrac Totals'!$1:$255,28,FALSE),)</f>
        <v>0.28000000000000114</v>
      </c>
      <c r="U50">
        <f>IFERROR(VLOOKUP($A50,'PivotTrac Totals'!$1:$255,30,FALSE),)</f>
        <v>0</v>
      </c>
      <c r="V50">
        <f>IFERROR(VLOOKUP($A50,'PivotTrac Totals'!$1:$255,32,FALSE),)</f>
        <v>0</v>
      </c>
      <c r="W50">
        <f>IFERROR(VLOOKUP($A50,'PivotTrac Totals'!$1:$255,34,FALSE),)</f>
        <v>0</v>
      </c>
      <c r="X50">
        <f>IFERROR(VLOOKUP($A50,'PivotTrac Totals'!$1:$255,36,FALSE),)</f>
        <v>0.44999999999999929</v>
      </c>
      <c r="Y50">
        <f>IFERROR(VLOOKUP($A50,'PivotTrac Totals'!$1:$255,38,FALSE),)</f>
        <v>0</v>
      </c>
      <c r="Z50">
        <f>IFERROR(VLOOKUP($A50,'PivotTrac Totals'!$1:$255,40,FALSE),)</f>
        <v>0</v>
      </c>
      <c r="AA50">
        <f>IFERROR(VLOOKUP($A50,'PivotTrac Totals'!$1:$255,42,FALSE),)</f>
        <v>0</v>
      </c>
      <c r="AB50">
        <f>IFERROR(VLOOKUP($A50,'PivotTrac Totals'!$1:$255,44,FALSE),)</f>
        <v>0</v>
      </c>
      <c r="AC50">
        <f>IFERROR(VLOOKUP($A50,'PivotTrac Totals'!$1:$255,46,FALSE),)</f>
        <v>0</v>
      </c>
      <c r="AD50">
        <f>IFERROR(VLOOKUP($A50,'PivotTrac Totals'!$1:$255,48,FALSE),)</f>
        <v>0</v>
      </c>
      <c r="AE50">
        <f>IFERROR(VLOOKUP($A50,'PivotTrac Totals'!$1:$255,50,FALSE),)</f>
        <v>0</v>
      </c>
      <c r="AF50">
        <f>IFERROR(VLOOKUP($A50,'PivotTrac Totals'!$1:$255,52,FALSE),)</f>
        <v>0</v>
      </c>
      <c r="AG50">
        <f>IFERROR(VLOOKUP($A50,'PivotTrac Totals'!$1:$255,54,FALSE),)</f>
        <v>0</v>
      </c>
      <c r="AH50">
        <f t="shared" si="1"/>
        <v>15.91</v>
      </c>
    </row>
    <row r="51" spans="1:34" ht="15.75" thickBot="1" x14ac:dyDescent="0.25">
      <c r="A51" t="s">
        <v>63</v>
      </c>
      <c r="B51" t="s">
        <v>11</v>
      </c>
      <c r="C51" s="31" t="str">
        <f t="shared" si="6"/>
        <v>5</v>
      </c>
      <c r="D51" t="s">
        <v>12</v>
      </c>
      <c r="E51" t="s">
        <v>11</v>
      </c>
      <c r="F51" t="s">
        <v>57</v>
      </c>
      <c r="G51" t="s">
        <v>58</v>
      </c>
      <c r="H51">
        <f>IFERROR(VLOOKUP($A51,'PivotTrac Totals'!$A$1:$AK$255,4,FALSE),)</f>
        <v>0</v>
      </c>
      <c r="I51">
        <f>IFERROR(VLOOKUP($A51,'PivotTrac Totals'!$1:$405,6,FALSE),)</f>
        <v>0</v>
      </c>
      <c r="J51">
        <f>IFERROR(VLOOKUP($A51,'PivotTrac Totals'!$1:$255,8,FALSE),)</f>
        <v>0</v>
      </c>
      <c r="K51">
        <f>IFERROR(VLOOKUP($A51,'PivotTrac Totals'!$1:$255,10,FALSE),)</f>
        <v>4.88</v>
      </c>
      <c r="L51" t="str">
        <f>IFERROR(VLOOKUP($A51,'PivotTrac Totals'!$1:$255,12,FALSE),)</f>
        <v/>
      </c>
      <c r="M51" t="str">
        <f>IFERROR(VLOOKUP($A51,'PivotTrac Totals'!$1:$255,14,FALSE),)</f>
        <v/>
      </c>
      <c r="N51">
        <f>IFERROR(VLOOKUP($A51,'PivotTrac Totals'!$1:$255,16,FALSE),)</f>
        <v>1.48</v>
      </c>
      <c r="O51">
        <f>IFERROR(VLOOKUP($A51,'PivotTrac Totals'!$1:$255,18,FALSE),)</f>
        <v>1.8</v>
      </c>
      <c r="P51">
        <f>IFERROR(VLOOKUP($A51,'PivotTrac Totals'!$1:$255,20,FALSE),)</f>
        <v>5.92</v>
      </c>
      <c r="Q51">
        <f>IFERROR(VLOOKUP($A51,'PivotTrac Totals'!$1:$255,22,FALSE),)</f>
        <v>1.8100000000000005</v>
      </c>
      <c r="R51">
        <f>IFERROR(VLOOKUP($A51,'PivotTrac Totals'!$1:$255,24,FALSE),)</f>
        <v>2.129999999999999</v>
      </c>
      <c r="S51">
        <f>IFERROR(VLOOKUP($A51,'PivotTrac Totals'!$1:$255,26,FALSE),)</f>
        <v>1.8599999999999994</v>
      </c>
      <c r="T51">
        <f>IFERROR(VLOOKUP($A51,'PivotTrac Totals'!$1:$255,28,FALSE),)</f>
        <v>0</v>
      </c>
      <c r="U51">
        <f>IFERROR(VLOOKUP($A51,'PivotTrac Totals'!$1:$255,30,FALSE),)</f>
        <v>0</v>
      </c>
      <c r="V51">
        <f>IFERROR(VLOOKUP($A51,'PivotTrac Totals'!$1:$255,32,FALSE),)</f>
        <v>0</v>
      </c>
      <c r="W51">
        <f>IFERROR(VLOOKUP($A51,'PivotTrac Totals'!$1:$255,34,FALSE),)</f>
        <v>0</v>
      </c>
      <c r="X51">
        <f>IFERROR(VLOOKUP($A51,'PivotTrac Totals'!$1:$255,36,FALSE),)</f>
        <v>0.97000000000000242</v>
      </c>
      <c r="Y51">
        <f>IFERROR(VLOOKUP($A51,'PivotTrac Totals'!$1:$255,38,FALSE),)</f>
        <v>0</v>
      </c>
      <c r="Z51">
        <f>IFERROR(VLOOKUP($A51,'PivotTrac Totals'!$1:$255,40,FALSE),)</f>
        <v>0</v>
      </c>
      <c r="AA51">
        <f>IFERROR(VLOOKUP($A51,'PivotTrac Totals'!$1:$255,42,FALSE),)</f>
        <v>2.9999999999997584E-2</v>
      </c>
      <c r="AB51">
        <f>IFERROR(VLOOKUP($A51,'PivotTrac Totals'!$1:$255,44,FALSE),)</f>
        <v>0</v>
      </c>
      <c r="AC51">
        <f>IFERROR(VLOOKUP($A51,'PivotTrac Totals'!$1:$255,46,FALSE),)</f>
        <v>0</v>
      </c>
      <c r="AD51">
        <f>IFERROR(VLOOKUP($A51,'PivotTrac Totals'!$1:$255,48,FALSE),)</f>
        <v>0</v>
      </c>
      <c r="AE51">
        <f>IFERROR(VLOOKUP($A51,'PivotTrac Totals'!$1:$255,50,FALSE),)</f>
        <v>0</v>
      </c>
      <c r="AF51">
        <f>IFERROR(VLOOKUP($A51,'PivotTrac Totals'!$1:$255,52,FALSE),)</f>
        <v>0</v>
      </c>
      <c r="AG51">
        <f>IFERROR(VLOOKUP($A51,'PivotTrac Totals'!$1:$255,54,FALSE),)</f>
        <v>0</v>
      </c>
      <c r="AH51">
        <f t="shared" si="1"/>
        <v>20.88</v>
      </c>
    </row>
    <row r="52" spans="1:34" ht="15.75" hidden="1" thickBot="1" x14ac:dyDescent="0.25">
      <c r="B52" t="s">
        <v>11</v>
      </c>
      <c r="C52" s="31" t="str">
        <f t="shared" si="6"/>
        <v>5</v>
      </c>
      <c r="D52" t="s">
        <v>12</v>
      </c>
      <c r="H52">
        <f>IFERROR(VLOOKUP($A52,'PivotTrac Totals'!$A$1:$AK$255,4,FALSE),)</f>
        <v>0</v>
      </c>
      <c r="I52">
        <f>IFERROR(VLOOKUP($A52,'PivotTrac Totals'!$1:$405,6,FALSE),)</f>
        <v>0</v>
      </c>
      <c r="J52">
        <f>IFERROR(VLOOKUP($A52,'PivotTrac Totals'!$1:$255,8,FALSE),)</f>
        <v>0</v>
      </c>
      <c r="K52">
        <f>IFERROR(VLOOKUP($A52,'PivotTrac Totals'!$1:$255,10,FALSE),)</f>
        <v>0</v>
      </c>
      <c r="L52">
        <f>IFERROR(VLOOKUP($A52,'PivotTrac Totals'!$1:$255,12,FALSE),)</f>
        <v>0</v>
      </c>
      <c r="M52">
        <f>IFERROR(VLOOKUP($A52,'PivotTrac Totals'!$1:$255,14,FALSE),)</f>
        <v>0</v>
      </c>
      <c r="N52">
        <f>IFERROR(VLOOKUP($A52,'PivotTrac Totals'!$1:$255,16,FALSE),)</f>
        <v>0</v>
      </c>
      <c r="O52">
        <f>IFERROR(VLOOKUP($A52,'PivotTrac Totals'!$1:$255,18,FALSE),)</f>
        <v>0</v>
      </c>
      <c r="P52">
        <f>IFERROR(VLOOKUP($A52,'PivotTrac Totals'!$1:$255,20,FALSE),)</f>
        <v>0</v>
      </c>
      <c r="Q52">
        <f>IFERROR(VLOOKUP($A52,'PivotTrac Totals'!$1:$255,22,FALSE),)</f>
        <v>0</v>
      </c>
      <c r="R52">
        <f>IFERROR(VLOOKUP($A52,'PivotTrac Totals'!$1:$255,24,FALSE),)</f>
        <v>0</v>
      </c>
      <c r="S52">
        <f>IFERROR(VLOOKUP($A52,'PivotTrac Totals'!$1:$255,26,FALSE),)</f>
        <v>0</v>
      </c>
      <c r="T52">
        <f>IFERROR(VLOOKUP($A52,'PivotTrac Totals'!$1:$255,28,FALSE),)</f>
        <v>0</v>
      </c>
      <c r="U52">
        <f>IFERROR(VLOOKUP($A52,'PivotTrac Totals'!$1:$255,30,FALSE),)</f>
        <v>0</v>
      </c>
      <c r="V52">
        <f>IFERROR(VLOOKUP($A52,'PivotTrac Totals'!$1:$255,32,FALSE),)</f>
        <v>0</v>
      </c>
      <c r="W52">
        <f>IFERROR(VLOOKUP($A52,'PivotTrac Totals'!$1:$255,34,FALSE),)</f>
        <v>0</v>
      </c>
      <c r="X52">
        <f>IFERROR(VLOOKUP($A52,'PivotTrac Totals'!$1:$255,36,FALSE),)</f>
        <v>0</v>
      </c>
      <c r="Y52">
        <f>IFERROR(VLOOKUP($A52,'PivotTrac Totals'!$1:$255,38,FALSE),)</f>
        <v>0</v>
      </c>
      <c r="Z52">
        <f>IFERROR(VLOOKUP($A52,'PivotTrac Totals'!$1:$255,40,FALSE),)</f>
        <v>0</v>
      </c>
      <c r="AA52">
        <f>IFERROR(VLOOKUP($A52,'PivotTrac Totals'!$1:$255,42,FALSE),)</f>
        <v>0</v>
      </c>
      <c r="AB52">
        <f>IFERROR(VLOOKUP($A52,'PivotTrac Totals'!$1:$255,44,FALSE),)</f>
        <v>0</v>
      </c>
      <c r="AC52">
        <f>IFERROR(VLOOKUP($A52,'PivotTrac Totals'!$1:$255,46,FALSE),)</f>
        <v>0</v>
      </c>
      <c r="AD52">
        <f>IFERROR(VLOOKUP($A52,'PivotTrac Totals'!$1:$255,48,FALSE),)</f>
        <v>0</v>
      </c>
      <c r="AE52">
        <f>IFERROR(VLOOKUP($A52,'PivotTrac Totals'!$1:$255,50,FALSE),)</f>
        <v>0</v>
      </c>
      <c r="AF52">
        <f>IFERROR(VLOOKUP($A52,'PivotTrac Totals'!$1:$255,52,FALSE),)</f>
        <v>0</v>
      </c>
      <c r="AG52">
        <f>IFERROR(VLOOKUP($A52,'PivotTrac Totals'!$1:$255,54,FALSE),)</f>
        <v>0</v>
      </c>
      <c r="AH52">
        <f t="shared" si="1"/>
        <v>0</v>
      </c>
    </row>
    <row r="53" spans="1:34" ht="15.75" hidden="1" thickBot="1" x14ac:dyDescent="0.25">
      <c r="B53" t="s">
        <v>11</v>
      </c>
      <c r="C53" s="31" t="str">
        <f t="shared" si="6"/>
        <v>5</v>
      </c>
      <c r="D53" t="s">
        <v>12</v>
      </c>
      <c r="H53">
        <f>IFERROR(VLOOKUP($A53,'PivotTrac Totals'!$A$1:$AK$255,4,FALSE),)</f>
        <v>0</v>
      </c>
      <c r="I53">
        <f>IFERROR(VLOOKUP($A53,'PivotTrac Totals'!$1:$405,6,FALSE),)</f>
        <v>0</v>
      </c>
      <c r="J53">
        <f>IFERROR(VLOOKUP($A53,'PivotTrac Totals'!$1:$255,8,FALSE),)</f>
        <v>0</v>
      </c>
      <c r="K53">
        <f>IFERROR(VLOOKUP($A53,'PivotTrac Totals'!$1:$255,10,FALSE),)</f>
        <v>0</v>
      </c>
      <c r="L53">
        <f>IFERROR(VLOOKUP($A53,'PivotTrac Totals'!$1:$255,12,FALSE),)</f>
        <v>0</v>
      </c>
      <c r="M53">
        <f>IFERROR(VLOOKUP($A53,'PivotTrac Totals'!$1:$255,14,FALSE),)</f>
        <v>0</v>
      </c>
      <c r="N53">
        <f>IFERROR(VLOOKUP($A53,'PivotTrac Totals'!$1:$255,16,FALSE),)</f>
        <v>0</v>
      </c>
      <c r="O53">
        <f>IFERROR(VLOOKUP($A53,'PivotTrac Totals'!$1:$255,18,FALSE),)</f>
        <v>0</v>
      </c>
      <c r="P53">
        <f>IFERROR(VLOOKUP($A53,'PivotTrac Totals'!$1:$255,20,FALSE),)</f>
        <v>0</v>
      </c>
      <c r="Q53">
        <f>IFERROR(VLOOKUP($A53,'PivotTrac Totals'!$1:$255,22,FALSE),)</f>
        <v>0</v>
      </c>
      <c r="R53">
        <f>IFERROR(VLOOKUP($A53,'PivotTrac Totals'!$1:$255,24,FALSE),)</f>
        <v>0</v>
      </c>
      <c r="S53">
        <f>IFERROR(VLOOKUP($A53,'PivotTrac Totals'!$1:$255,26,FALSE),)</f>
        <v>0</v>
      </c>
      <c r="T53">
        <f>IFERROR(VLOOKUP($A53,'PivotTrac Totals'!$1:$255,28,FALSE),)</f>
        <v>0</v>
      </c>
      <c r="U53">
        <f>IFERROR(VLOOKUP($A53,'PivotTrac Totals'!$1:$255,30,FALSE),)</f>
        <v>0</v>
      </c>
      <c r="V53">
        <f>IFERROR(VLOOKUP($A53,'PivotTrac Totals'!$1:$255,32,FALSE),)</f>
        <v>0</v>
      </c>
      <c r="W53">
        <f>IFERROR(VLOOKUP($A53,'PivotTrac Totals'!$1:$255,34,FALSE),)</f>
        <v>0</v>
      </c>
      <c r="X53">
        <f>IFERROR(VLOOKUP($A53,'PivotTrac Totals'!$1:$255,36,FALSE),)</f>
        <v>0</v>
      </c>
      <c r="Y53">
        <f>IFERROR(VLOOKUP($A53,'PivotTrac Totals'!$1:$255,38,FALSE),)</f>
        <v>0</v>
      </c>
      <c r="Z53">
        <f>IFERROR(VLOOKUP($A53,'PivotTrac Totals'!$1:$255,40,FALSE),)</f>
        <v>0</v>
      </c>
      <c r="AA53">
        <f>IFERROR(VLOOKUP($A53,'PivotTrac Totals'!$1:$255,42,FALSE),)</f>
        <v>0</v>
      </c>
      <c r="AB53">
        <f>IFERROR(VLOOKUP($A53,'PivotTrac Totals'!$1:$255,44,FALSE),)</f>
        <v>0</v>
      </c>
      <c r="AC53">
        <f>IFERROR(VLOOKUP($A53,'PivotTrac Totals'!$1:$255,46,FALSE),)</f>
        <v>0</v>
      </c>
      <c r="AD53">
        <f>IFERROR(VLOOKUP($A53,'PivotTrac Totals'!$1:$255,48,FALSE),)</f>
        <v>0</v>
      </c>
      <c r="AE53">
        <f>IFERROR(VLOOKUP($A53,'PivotTrac Totals'!$1:$255,50,FALSE),)</f>
        <v>0</v>
      </c>
      <c r="AF53">
        <f>IFERROR(VLOOKUP($A53,'PivotTrac Totals'!$1:$255,52,FALSE),)</f>
        <v>0</v>
      </c>
      <c r="AG53">
        <f>IFERROR(VLOOKUP($A53,'PivotTrac Totals'!$1:$255,54,FALSE),)</f>
        <v>0</v>
      </c>
      <c r="AH53">
        <f t="shared" si="1"/>
        <v>0</v>
      </c>
    </row>
    <row r="54" spans="1:34" ht="15.75" hidden="1" thickBot="1" x14ac:dyDescent="0.25">
      <c r="B54" t="s">
        <v>11</v>
      </c>
      <c r="C54" s="31" t="str">
        <f t="shared" si="6"/>
        <v>5</v>
      </c>
      <c r="D54" t="s">
        <v>12</v>
      </c>
      <c r="H54">
        <f>IFERROR(VLOOKUP($A54,'PivotTrac Totals'!$A$1:$AK$255,4,FALSE),)</f>
        <v>0</v>
      </c>
      <c r="I54">
        <f>IFERROR(VLOOKUP($A54,'PivotTrac Totals'!$1:$405,6,FALSE),)</f>
        <v>0</v>
      </c>
      <c r="J54">
        <f>IFERROR(VLOOKUP($A54,'PivotTrac Totals'!$1:$255,8,FALSE),)</f>
        <v>0</v>
      </c>
      <c r="K54">
        <f>IFERROR(VLOOKUP($A54,'PivotTrac Totals'!$1:$255,10,FALSE),)</f>
        <v>0</v>
      </c>
      <c r="L54">
        <f>IFERROR(VLOOKUP($A54,'PivotTrac Totals'!$1:$255,12,FALSE),)</f>
        <v>0</v>
      </c>
      <c r="M54">
        <f>IFERROR(VLOOKUP($A54,'PivotTrac Totals'!$1:$255,14,FALSE),)</f>
        <v>0</v>
      </c>
      <c r="N54">
        <f>IFERROR(VLOOKUP($A54,'PivotTrac Totals'!$1:$255,16,FALSE),)</f>
        <v>0</v>
      </c>
      <c r="O54">
        <f>IFERROR(VLOOKUP($A54,'PivotTrac Totals'!$1:$255,18,FALSE),)</f>
        <v>0</v>
      </c>
      <c r="P54">
        <f>IFERROR(VLOOKUP($A54,'PivotTrac Totals'!$1:$255,20,FALSE),)</f>
        <v>0</v>
      </c>
      <c r="Q54">
        <f>IFERROR(VLOOKUP($A54,'PivotTrac Totals'!$1:$255,22,FALSE),)</f>
        <v>0</v>
      </c>
      <c r="R54">
        <f>IFERROR(VLOOKUP($A54,'PivotTrac Totals'!$1:$255,24,FALSE),)</f>
        <v>0</v>
      </c>
      <c r="S54">
        <f>IFERROR(VLOOKUP($A54,'PivotTrac Totals'!$1:$255,26,FALSE),)</f>
        <v>0</v>
      </c>
      <c r="T54">
        <f>IFERROR(VLOOKUP($A54,'PivotTrac Totals'!$1:$255,28,FALSE),)</f>
        <v>0</v>
      </c>
      <c r="U54">
        <f>IFERROR(VLOOKUP($A54,'PivotTrac Totals'!$1:$255,30,FALSE),)</f>
        <v>0</v>
      </c>
      <c r="V54">
        <f>IFERROR(VLOOKUP($A54,'PivotTrac Totals'!$1:$255,32,FALSE),)</f>
        <v>0</v>
      </c>
      <c r="W54">
        <f>IFERROR(VLOOKUP($A54,'PivotTrac Totals'!$1:$255,34,FALSE),)</f>
        <v>0</v>
      </c>
      <c r="X54">
        <f>IFERROR(VLOOKUP($A54,'PivotTrac Totals'!$1:$255,36,FALSE),)</f>
        <v>0</v>
      </c>
      <c r="Y54">
        <f>IFERROR(VLOOKUP($A54,'PivotTrac Totals'!$1:$255,38,FALSE),)</f>
        <v>0</v>
      </c>
      <c r="Z54">
        <f>IFERROR(VLOOKUP($A54,'PivotTrac Totals'!$1:$255,40,FALSE),)</f>
        <v>0</v>
      </c>
      <c r="AA54">
        <f>IFERROR(VLOOKUP($A54,'PivotTrac Totals'!$1:$255,42,FALSE),)</f>
        <v>0</v>
      </c>
      <c r="AB54">
        <f>IFERROR(VLOOKUP($A54,'PivotTrac Totals'!$1:$255,44,FALSE),)</f>
        <v>0</v>
      </c>
      <c r="AC54">
        <f>IFERROR(VLOOKUP($A54,'PivotTrac Totals'!$1:$255,46,FALSE),)</f>
        <v>0</v>
      </c>
      <c r="AD54">
        <f>IFERROR(VLOOKUP($A54,'PivotTrac Totals'!$1:$255,48,FALSE),)</f>
        <v>0</v>
      </c>
      <c r="AE54">
        <f>IFERROR(VLOOKUP($A54,'PivotTrac Totals'!$1:$255,50,FALSE),)</f>
        <v>0</v>
      </c>
      <c r="AF54">
        <f>IFERROR(VLOOKUP($A54,'PivotTrac Totals'!$1:$255,52,FALSE),)</f>
        <v>0</v>
      </c>
      <c r="AG54">
        <f>IFERROR(VLOOKUP($A54,'PivotTrac Totals'!$1:$255,54,FALSE),)</f>
        <v>0</v>
      </c>
      <c r="AH54">
        <f t="shared" si="1"/>
        <v>0</v>
      </c>
    </row>
    <row r="55" spans="1:34" ht="15.75" hidden="1" thickBot="1" x14ac:dyDescent="0.25">
      <c r="B55" t="s">
        <v>11</v>
      </c>
      <c r="C55" s="31" t="str">
        <f t="shared" si="6"/>
        <v>5</v>
      </c>
      <c r="D55" t="s">
        <v>12</v>
      </c>
      <c r="H55">
        <f>IFERROR(VLOOKUP($A55,'PivotTrac Totals'!$A$1:$AK$255,4,FALSE),)</f>
        <v>0</v>
      </c>
      <c r="I55">
        <f>IFERROR(VLOOKUP($A55,'PivotTrac Totals'!$1:$405,6,FALSE),)</f>
        <v>0</v>
      </c>
      <c r="J55">
        <f>IFERROR(VLOOKUP($A55,'PivotTrac Totals'!$1:$255,8,FALSE),)</f>
        <v>0</v>
      </c>
      <c r="K55">
        <f>IFERROR(VLOOKUP($A55,'PivotTrac Totals'!$1:$255,10,FALSE),)</f>
        <v>0</v>
      </c>
      <c r="L55">
        <f>IFERROR(VLOOKUP($A55,'PivotTrac Totals'!$1:$255,12,FALSE),)</f>
        <v>0</v>
      </c>
      <c r="M55">
        <f>IFERROR(VLOOKUP($A55,'PivotTrac Totals'!$1:$255,14,FALSE),)</f>
        <v>0</v>
      </c>
      <c r="N55">
        <f>IFERROR(VLOOKUP($A55,'PivotTrac Totals'!$1:$255,16,FALSE),)</f>
        <v>0</v>
      </c>
      <c r="O55">
        <f>IFERROR(VLOOKUP($A55,'PivotTrac Totals'!$1:$255,18,FALSE),)</f>
        <v>0</v>
      </c>
      <c r="P55">
        <f>IFERROR(VLOOKUP($A55,'PivotTrac Totals'!$1:$255,20,FALSE),)</f>
        <v>0</v>
      </c>
      <c r="Q55">
        <f>IFERROR(VLOOKUP($A55,'PivotTrac Totals'!$1:$255,22,FALSE),)</f>
        <v>0</v>
      </c>
      <c r="R55">
        <f>IFERROR(VLOOKUP($A55,'PivotTrac Totals'!$1:$255,24,FALSE),)</f>
        <v>0</v>
      </c>
      <c r="S55">
        <f>IFERROR(VLOOKUP($A55,'PivotTrac Totals'!$1:$255,26,FALSE),)</f>
        <v>0</v>
      </c>
      <c r="T55">
        <f>IFERROR(VLOOKUP($A55,'PivotTrac Totals'!$1:$255,28,FALSE),)</f>
        <v>0</v>
      </c>
      <c r="U55">
        <f>IFERROR(VLOOKUP($A55,'PivotTrac Totals'!$1:$255,30,FALSE),)</f>
        <v>0</v>
      </c>
      <c r="V55">
        <f>IFERROR(VLOOKUP($A55,'PivotTrac Totals'!$1:$255,32,FALSE),)</f>
        <v>0</v>
      </c>
      <c r="W55">
        <f>IFERROR(VLOOKUP($A55,'PivotTrac Totals'!$1:$255,34,FALSE),)</f>
        <v>0</v>
      </c>
      <c r="X55">
        <f>IFERROR(VLOOKUP($A55,'PivotTrac Totals'!$1:$255,36,FALSE),)</f>
        <v>0</v>
      </c>
      <c r="Y55">
        <f>IFERROR(VLOOKUP($A55,'PivotTrac Totals'!$1:$255,38,FALSE),)</f>
        <v>0</v>
      </c>
      <c r="Z55">
        <f>IFERROR(VLOOKUP($A55,'PivotTrac Totals'!$1:$255,40,FALSE),)</f>
        <v>0</v>
      </c>
      <c r="AA55">
        <f>IFERROR(VLOOKUP($A55,'PivotTrac Totals'!$1:$255,42,FALSE),)</f>
        <v>0</v>
      </c>
      <c r="AB55">
        <f>IFERROR(VLOOKUP($A55,'PivotTrac Totals'!$1:$255,44,FALSE),)</f>
        <v>0</v>
      </c>
      <c r="AC55">
        <f>IFERROR(VLOOKUP($A55,'PivotTrac Totals'!$1:$255,46,FALSE),)</f>
        <v>0</v>
      </c>
      <c r="AD55">
        <f>IFERROR(VLOOKUP($A55,'PivotTrac Totals'!$1:$255,48,FALSE),)</f>
        <v>0</v>
      </c>
      <c r="AE55">
        <f>IFERROR(VLOOKUP($A55,'PivotTrac Totals'!$1:$255,50,FALSE),)</f>
        <v>0</v>
      </c>
      <c r="AF55">
        <f>IFERROR(VLOOKUP($A55,'PivotTrac Totals'!$1:$255,52,FALSE),)</f>
        <v>0</v>
      </c>
      <c r="AG55">
        <f>IFERROR(VLOOKUP($A55,'PivotTrac Totals'!$1:$255,54,FALSE),)</f>
        <v>0</v>
      </c>
      <c r="AH55">
        <f t="shared" si="1"/>
        <v>0</v>
      </c>
    </row>
    <row r="56" spans="1:34" ht="15.75" hidden="1" thickBot="1" x14ac:dyDescent="0.25">
      <c r="A56" s="29" t="s">
        <v>64</v>
      </c>
      <c r="B56" s="25" t="s">
        <v>11</v>
      </c>
      <c r="C56" s="28" t="str">
        <f>MID(A56,FIND(" ",A56)+1,256)</f>
        <v>6</v>
      </c>
      <c r="D56" s="25" t="s">
        <v>12</v>
      </c>
      <c r="E56" s="25"/>
      <c r="F56" s="25"/>
      <c r="G56" s="25"/>
      <c r="H56">
        <f>+IF($F56="Spring Grain",SUMIFS('Osgood Agrimet'!$D:$D,'Osgood Agrimet'!$A:$A,"&lt;="&amp;Data!H$1,'Osgood Agrimet'!$D:$D,"&gt;0"),IF($F56="Winter Grain",SUMIFS('Osgood Agrimet'!$C:$C,'Osgood Agrimet'!$A:$A,"&lt;="&amp;Data!H$1,'Osgood Agrimet'!$C:$C,"&gt;0"),IF($F56="Potatoes",SUMIFS('Osgood Agrimet'!$N:$N,'Osgood Agrimet'!$A:$A,"&lt;="&amp;Data!H$1,'Osgood Agrimet'!$N:$N,"&gt;0"),0)))</f>
        <v>0</v>
      </c>
      <c r="I56">
        <f>+IF($F56="Spring Grain",SUMIFS('Osgood Agrimet'!$D:$D,'Osgood Agrimet'!$A:$A,"&lt;="&amp;Data!I$1,'Osgood Agrimet'!$D:$D,"&gt;0"),IF($F56="Winter Grain",SUMIFS('Osgood Agrimet'!$C:$C,'Osgood Agrimet'!$A:$A,"&lt;="&amp;Data!I$1,'Osgood Agrimet'!$C:$C,"&gt;0"),IF($F56="Potatoes",SUMIFS('Osgood Agrimet'!$N:$N,'Osgood Agrimet'!$A:$A,"&lt;="&amp;Data!I$1,'Osgood Agrimet'!$N:$N,"&gt;0"),0)))</f>
        <v>0</v>
      </c>
      <c r="J56">
        <f>+IF($F56="Spring Grain",SUMIFS('Osgood Agrimet'!$D:$D,'Osgood Agrimet'!$A:$A,"&lt;="&amp;Data!J$1,'Osgood Agrimet'!$D:$D,"&gt;0"),IF($F56="Winter Grain",SUMIFS('Osgood Agrimet'!$C:$C,'Osgood Agrimet'!$A:$A,"&lt;="&amp;Data!J$1,'Osgood Agrimet'!$C:$C,"&gt;0"),IF($F56="Potatoes",SUMIFS('Osgood Agrimet'!$N:$N,'Osgood Agrimet'!$A:$A,"&lt;="&amp;Data!J$1,'Osgood Agrimet'!$N:$N,"&gt;0"),0)))</f>
        <v>0</v>
      </c>
      <c r="K56">
        <f>+IF($F56="Spring Grain",SUMIFS('Osgood Agrimet'!$D:$D,'Osgood Agrimet'!$A:$A,"&lt;="&amp;Data!K$1,'Osgood Agrimet'!$D:$D,"&gt;0"),IF($F56="Winter Grain",SUMIFS('Osgood Agrimet'!$C:$C,'Osgood Agrimet'!$A:$A,"&lt;="&amp;Data!K$1,'Osgood Agrimet'!$C:$C,"&gt;0"),IF($F56="Potatoes",SUMIFS('Osgood Agrimet'!$N:$N,'Osgood Agrimet'!$A:$A,"&lt;="&amp;Data!K$1,'Osgood Agrimet'!$N:$N,"&gt;0"),0)))</f>
        <v>0</v>
      </c>
      <c r="L56">
        <f>+IF($F56="Spring Grain",SUMIFS('Osgood Agrimet'!$D:$D,'Osgood Agrimet'!$A:$A,"&lt;="&amp;Data!L$1,'Osgood Agrimet'!$D:$D,"&gt;0"),IF($F56="Winter Grain",SUMIFS('Osgood Agrimet'!$C:$C,'Osgood Agrimet'!$A:$A,"&lt;="&amp;Data!L$1,'Osgood Agrimet'!$C:$C,"&gt;0"),IF($F56="Potatoes",SUMIFS('Osgood Agrimet'!$N:$N,'Osgood Agrimet'!$A:$A,"&lt;="&amp;Data!L$1,'Osgood Agrimet'!$N:$N,"&gt;0"),0)))</f>
        <v>0</v>
      </c>
      <c r="M56">
        <f>+IF($F56="Spring Grain",SUMIFS('Osgood Agrimet'!$D:$D,'Osgood Agrimet'!$A:$A,"&lt;="&amp;Data!M$1,'Osgood Agrimet'!$D:$D,"&gt;0"),IF($F56="Winter Grain",SUMIFS('Osgood Agrimet'!$C:$C,'Osgood Agrimet'!$A:$A,"&lt;="&amp;Data!M$1,'Osgood Agrimet'!$C:$C,"&gt;0"),IF($F56="Potatoes",SUMIFS('Osgood Agrimet'!$N:$N,'Osgood Agrimet'!$A:$A,"&lt;="&amp;Data!M$1,'Osgood Agrimet'!$N:$N,"&gt;0"),0)))</f>
        <v>0</v>
      </c>
      <c r="N56">
        <f>+IF($F56="Spring Grain",SUMIFS('Osgood Agrimet'!$D:$D,'Osgood Agrimet'!$A:$A,"&lt;="&amp;Data!N$1,'Osgood Agrimet'!$D:$D,"&gt;0"),IF($F56="Winter Grain",SUMIFS('Osgood Agrimet'!$C:$C,'Osgood Agrimet'!$A:$A,"&lt;="&amp;Data!N$1,'Osgood Agrimet'!$C:$C,"&gt;0"),IF($F56="Potatoes",SUMIFS('Osgood Agrimet'!$N:$N,'Osgood Agrimet'!$A:$A,"&lt;="&amp;Data!N$1,'Osgood Agrimet'!$N:$N,"&gt;0"),0)))</f>
        <v>0</v>
      </c>
      <c r="O56">
        <f>+IF($F56="Spring Grain",SUMIFS('Osgood Agrimet'!$D:$D,'Osgood Agrimet'!$A:$A,"&lt;="&amp;Data!O$1,'Osgood Agrimet'!$D:$D,"&gt;0"),IF($F56="Winter Grain",SUMIFS('Osgood Agrimet'!$C:$C,'Osgood Agrimet'!$A:$A,"&lt;="&amp;Data!O$1,'Osgood Agrimet'!$C:$C,"&gt;0"),IF($F56="Potatoes",SUMIFS('Osgood Agrimet'!$N:$N,'Osgood Agrimet'!$A:$A,"&lt;="&amp;Data!O$1,'Osgood Agrimet'!$N:$N,"&gt;0"),0)))</f>
        <v>0</v>
      </c>
      <c r="P56">
        <f>+IF($F56="Spring Grain",SUMIFS('Osgood Agrimet'!$D:$D,'Osgood Agrimet'!$A:$A,"&lt;="&amp;Data!P$1,'Osgood Agrimet'!$D:$D,"&gt;0"),IF($F56="Winter Grain",SUMIFS('Osgood Agrimet'!$C:$C,'Osgood Agrimet'!$A:$A,"&lt;="&amp;Data!P$1,'Osgood Agrimet'!$C:$C,"&gt;0"),IF($F56="Potatoes",SUMIFS('Osgood Agrimet'!$N:$N,'Osgood Agrimet'!$A:$A,"&lt;="&amp;Data!P$1,'Osgood Agrimet'!$N:$N,"&gt;0"),0)))</f>
        <v>0</v>
      </c>
      <c r="Q56">
        <f>+IF($F56="Spring Grain",SUMIFS('Osgood Agrimet'!$D:$D,'Osgood Agrimet'!$A:$A,"&lt;="&amp;Data!Q$1,'Osgood Agrimet'!$D:$D,"&gt;0"),IF($F56="Winter Grain",SUMIFS('Osgood Agrimet'!$C:$C,'Osgood Agrimet'!$A:$A,"&lt;="&amp;Data!Q$1,'Osgood Agrimet'!$C:$C,"&gt;0"),IF($F56="Potatoes",SUMIFS('Osgood Agrimet'!$N:$N,'Osgood Agrimet'!$A:$A,"&lt;="&amp;Data!Q$1,'Osgood Agrimet'!$N:$N,"&gt;0"),0)))</f>
        <v>0</v>
      </c>
      <c r="R56">
        <f>+IF($F56="Spring Grain",SUMIFS('Osgood Agrimet'!$D:$D,'Osgood Agrimet'!$A:$A,"&lt;="&amp;Data!R$1,'Osgood Agrimet'!$D:$D,"&gt;0"),IF($F56="Winter Grain",SUMIFS('Osgood Agrimet'!$C:$C,'Osgood Agrimet'!$A:$A,"&lt;="&amp;Data!R$1,'Osgood Agrimet'!$C:$C,"&gt;0"),IF($F56="Potatoes",SUMIFS('Osgood Agrimet'!$N:$N,'Osgood Agrimet'!$A:$A,"&lt;="&amp;Data!R$1,'Osgood Agrimet'!$N:$N,"&gt;0"),0)))</f>
        <v>0</v>
      </c>
      <c r="S56">
        <f>+IF($F56="Spring Grain",SUMIFS('Osgood Agrimet'!$D:$D,'Osgood Agrimet'!$A:$A,"&lt;="&amp;Data!S$1,'Osgood Agrimet'!$D:$D,"&gt;0"),IF($F56="Winter Grain",SUMIFS('Osgood Agrimet'!$C:$C,'Osgood Agrimet'!$A:$A,"&lt;="&amp;Data!S$1,'Osgood Agrimet'!$C:$C,"&gt;0"),IF($F56="Potatoes",SUMIFS('Osgood Agrimet'!$N:$N,'Osgood Agrimet'!$A:$A,"&lt;="&amp;Data!S$1,'Osgood Agrimet'!$N:$N,"&gt;0"),0)))</f>
        <v>0</v>
      </c>
      <c r="T56">
        <f>+IF($F56="Spring Grain",SUMIFS('Osgood Agrimet'!$D:$D,'Osgood Agrimet'!$A:$A,"&lt;="&amp;Data!T$1,'Osgood Agrimet'!$D:$D,"&gt;0"),IF($F56="Winter Grain",SUMIFS('Osgood Agrimet'!$C:$C,'Osgood Agrimet'!$A:$A,"&lt;="&amp;Data!T$1,'Osgood Agrimet'!$C:$C,"&gt;0"),IF($F56="Potatoes",SUMIFS('Osgood Agrimet'!$N:$N,'Osgood Agrimet'!$A:$A,"&lt;="&amp;Data!T$1,'Osgood Agrimet'!$N:$N,"&gt;0"),0)))</f>
        <v>0</v>
      </c>
      <c r="U56">
        <f>+IF($F56="Spring Grain",SUMIFS('Osgood Agrimet'!$D:$D,'Osgood Agrimet'!$A:$A,"&lt;="&amp;Data!U$1,'Osgood Agrimet'!$D:$D,"&gt;0"),IF($F56="Winter Grain",SUMIFS('Osgood Agrimet'!$C:$C,'Osgood Agrimet'!$A:$A,"&lt;="&amp;Data!U$1,'Osgood Agrimet'!$C:$C,"&gt;0"),IF($F56="Potatoes",SUMIFS('Osgood Agrimet'!$N:$N,'Osgood Agrimet'!$A:$A,"&lt;="&amp;Data!U$1,'Osgood Agrimet'!$N:$N,"&gt;0"),0)))</f>
        <v>0</v>
      </c>
      <c r="V56">
        <f>+IF($F56="Spring Grain",SUMIFS('Osgood Agrimet'!$D:$D,'Osgood Agrimet'!$A:$A,"&lt;="&amp;Data!V$1,'Osgood Agrimet'!$D:$D,"&gt;0"),IF($F56="Winter Grain",SUMIFS('Osgood Agrimet'!$C:$C,'Osgood Agrimet'!$A:$A,"&lt;="&amp;Data!V$1,'Osgood Agrimet'!$C:$C,"&gt;0"),IF($F56="Potatoes",SUMIFS('Osgood Agrimet'!$N:$N,'Osgood Agrimet'!$A:$A,"&lt;="&amp;Data!V$1,'Osgood Agrimet'!$N:$N,"&gt;0"),0)))</f>
        <v>0</v>
      </c>
      <c r="W56">
        <f>+IF($F56="Spring Grain",SUMIFS('Osgood Agrimet'!$D:$D,'Osgood Agrimet'!$A:$A,"&lt;="&amp;Data!W$1,'Osgood Agrimet'!$D:$D,"&gt;0"),IF($F56="Winter Grain",SUMIFS('Osgood Agrimet'!$C:$C,'Osgood Agrimet'!$A:$A,"&lt;="&amp;Data!W$1,'Osgood Agrimet'!$C:$C,"&gt;0"),IF($F56="Potatoes",SUMIFS('Osgood Agrimet'!$N:$N,'Osgood Agrimet'!$A:$A,"&lt;="&amp;Data!W$1,'Osgood Agrimet'!$N:$N,"&gt;0"),0)))</f>
        <v>0</v>
      </c>
      <c r="X56">
        <f>+IF($F56="Spring Grain",SUMIFS('Osgood Agrimet'!$D:$D,'Osgood Agrimet'!$A:$A,"&lt;="&amp;Data!X$1,'Osgood Agrimet'!$D:$D,"&gt;0"),IF($F56="Winter Grain",SUMIFS('Osgood Agrimet'!$C:$C,'Osgood Agrimet'!$A:$A,"&lt;="&amp;Data!X$1,'Osgood Agrimet'!$C:$C,"&gt;0"),IF($F56="Potatoes",SUMIFS('Osgood Agrimet'!$N:$N,'Osgood Agrimet'!$A:$A,"&lt;="&amp;Data!X$1,'Osgood Agrimet'!$N:$N,"&gt;0"),0)))</f>
        <v>0</v>
      </c>
      <c r="Y56">
        <f>+IF($F56="Spring Grain",SUMIFS('Osgood Agrimet'!$D:$D,'Osgood Agrimet'!$A:$A,"&lt;="&amp;Data!Y$1,'Osgood Agrimet'!$D:$D,"&gt;0"),IF($F56="Winter Grain",SUMIFS('Osgood Agrimet'!$C:$C,'Osgood Agrimet'!$A:$A,"&lt;="&amp;Data!Y$1,'Osgood Agrimet'!$C:$C,"&gt;0"),IF($F56="Potatoes",SUMIFS('Osgood Agrimet'!$N:$N,'Osgood Agrimet'!$A:$A,"&lt;="&amp;Data!Y$1,'Osgood Agrimet'!$N:$N,"&gt;0"),0)))</f>
        <v>0</v>
      </c>
      <c r="Z56">
        <f>+IF($F56="Spring Grain",SUMIFS('Osgood Agrimet'!$D:$D,'Osgood Agrimet'!$A:$A,"&lt;="&amp;Data!Z$1,'Osgood Agrimet'!$D:$D,"&gt;0"),IF($F56="Winter Grain",SUMIFS('Osgood Agrimet'!$C:$C,'Osgood Agrimet'!$A:$A,"&lt;="&amp;Data!Z$1,'Osgood Agrimet'!$C:$C,"&gt;0"),IF($F56="Potatoes",SUMIFS('Osgood Agrimet'!$N:$N,'Osgood Agrimet'!$A:$A,"&lt;="&amp;Data!Z$1,'Osgood Agrimet'!$N:$N,"&gt;0"),0)))</f>
        <v>0</v>
      </c>
      <c r="AA56">
        <f>+IF($F56="Spring Grain",SUMIFS('Osgood Agrimet'!$D:$D,'Osgood Agrimet'!$A:$A,"&lt;="&amp;Data!AA$1,'Osgood Agrimet'!$D:$D,"&gt;0"),IF($F56="Winter Grain",SUMIFS('Osgood Agrimet'!$C:$C,'Osgood Agrimet'!$A:$A,"&lt;="&amp;Data!AA$1,'Osgood Agrimet'!$C:$C,"&gt;0"),IF($F56="Potatoes",SUMIFS('Osgood Agrimet'!$N:$N,'Osgood Agrimet'!$A:$A,"&lt;="&amp;Data!AA$1,'Osgood Agrimet'!$N:$N,"&gt;0"),0)))</f>
        <v>0</v>
      </c>
      <c r="AB56">
        <f>+IF($F56="Spring Grain",SUMIFS('Osgood Agrimet'!$D:$D,'Osgood Agrimet'!$A:$A,"&lt;="&amp;Data!AB$1,'Osgood Agrimet'!$D:$D,"&gt;0"),IF($F56="Winter Grain",SUMIFS('Osgood Agrimet'!$C:$C,'Osgood Agrimet'!$A:$A,"&lt;="&amp;Data!AB$1,'Osgood Agrimet'!$C:$C,"&gt;0"),IF($F56="Potatoes",SUMIFS('Osgood Agrimet'!$N:$N,'Osgood Agrimet'!$A:$A,"&lt;="&amp;Data!AB$1,'Osgood Agrimet'!$N:$N,"&gt;0"),0)))</f>
        <v>0</v>
      </c>
      <c r="AC56">
        <f>+IF($F56="Spring Grain",SUMIFS('Osgood Agrimet'!$D:$D,'Osgood Agrimet'!$A:$A,"&lt;="&amp;Data!AC$1,'Osgood Agrimet'!$D:$D,"&gt;0"),IF($F56="Winter Grain",SUMIFS('Osgood Agrimet'!$C:$C,'Osgood Agrimet'!$A:$A,"&lt;="&amp;Data!AC$1,'Osgood Agrimet'!$C:$C,"&gt;0"),IF($F56="Potatoes",SUMIFS('Osgood Agrimet'!$N:$N,'Osgood Agrimet'!$A:$A,"&lt;="&amp;Data!AC$1,'Osgood Agrimet'!$N:$N,"&gt;0"),0)))</f>
        <v>0</v>
      </c>
      <c r="AD56">
        <f>+IF($F56="Spring Grain",SUMIFS('Osgood Agrimet'!$D:$D,'Osgood Agrimet'!$A:$A,"&lt;="&amp;Data!AD$1,'Osgood Agrimet'!$D:$D,"&gt;0"),IF($F56="Winter Grain",SUMIFS('Osgood Agrimet'!$C:$C,'Osgood Agrimet'!$A:$A,"&lt;="&amp;Data!AD$1,'Osgood Agrimet'!$C:$C,"&gt;0"),IF($F56="Potatoes",SUMIFS('Osgood Agrimet'!$N:$N,'Osgood Agrimet'!$A:$A,"&lt;="&amp;Data!AD$1,'Osgood Agrimet'!$N:$N,"&gt;0"),0)))</f>
        <v>0</v>
      </c>
      <c r="AE56">
        <f>+IF($F56="Spring Grain",SUMIFS('Osgood Agrimet'!$D:$D,'Osgood Agrimet'!$A:$A,"&lt;="&amp;Data!AE$1,'Osgood Agrimet'!$D:$D,"&gt;0"),IF($F56="Winter Grain",SUMIFS('Osgood Agrimet'!$C:$C,'Osgood Agrimet'!$A:$A,"&lt;="&amp;Data!AE$1,'Osgood Agrimet'!$C:$C,"&gt;0"),IF($F56="Potatoes",SUMIFS('Osgood Agrimet'!$N:$N,'Osgood Agrimet'!$A:$A,"&lt;="&amp;Data!AE$1,'Osgood Agrimet'!$N:$N,"&gt;0"),0)))</f>
        <v>0</v>
      </c>
      <c r="AF56">
        <f>+IF($F56="Spring Grain",SUMIFS('Osgood Agrimet'!$D:$D,'Osgood Agrimet'!$A:$A,"&lt;="&amp;Data!AF$1,'Osgood Agrimet'!$D:$D,"&gt;0"),IF($F56="Winter Grain",SUMIFS('Osgood Agrimet'!$C:$C,'Osgood Agrimet'!$A:$A,"&lt;="&amp;Data!AF$1,'Osgood Agrimet'!$C:$C,"&gt;0"),IF($F56="Potatoes",SUMIFS('Osgood Agrimet'!$N:$N,'Osgood Agrimet'!$A:$A,"&lt;="&amp;Data!AF$1,'Osgood Agrimet'!$N:$N,"&gt;0"),0)))</f>
        <v>0</v>
      </c>
      <c r="AG56">
        <f>+IF($F56="Spring Grain",SUMIFS('Osgood Agrimet'!$D:$D,'Osgood Agrimet'!$A:$A,"&lt;="&amp;Data!AG$1,'Osgood Agrimet'!$D:$D,"&gt;0"),IF($F56="Winter Grain",SUMIFS('Osgood Agrimet'!$C:$C,'Osgood Agrimet'!$A:$A,"&lt;="&amp;Data!AG$1,'Osgood Agrimet'!$C:$C,"&gt;0"),IF($F56="Potatoes",SUMIFS('Osgood Agrimet'!$N:$N,'Osgood Agrimet'!$A:$A,"&lt;="&amp;Data!AG$1,'Osgood Agrimet'!$N:$N,"&gt;0"),0)))</f>
        <v>0</v>
      </c>
      <c r="AH56">
        <f>+SUM(H56:AG56)</f>
        <v>0</v>
      </c>
    </row>
    <row r="57" spans="1:34" ht="15.75" hidden="1" thickBot="1" x14ac:dyDescent="0.25">
      <c r="A57" s="25"/>
      <c r="B57" s="25" t="s">
        <v>11</v>
      </c>
      <c r="C57" s="28" t="str">
        <f>C56</f>
        <v>6</v>
      </c>
      <c r="D57" s="25" t="s">
        <v>12</v>
      </c>
      <c r="E57" s="25"/>
      <c r="F57" s="25"/>
      <c r="G57" s="25"/>
      <c r="H57">
        <f>IFERROR(VLOOKUP($A57,'PivotTrac Totals'!$A$1:$AK$255,4,FALSE),)</f>
        <v>0</v>
      </c>
      <c r="I57">
        <f>IFERROR(VLOOKUP($A57,'PivotTrac Totals'!$1:$405,6,FALSE),)</f>
        <v>0</v>
      </c>
      <c r="J57">
        <f>IFERROR(VLOOKUP($A57,'PivotTrac Totals'!$1:$255,8,FALSE),)</f>
        <v>0</v>
      </c>
      <c r="K57">
        <f>IFERROR(VLOOKUP($A57,'PivotTrac Totals'!$1:$255,10,FALSE),)</f>
        <v>0</v>
      </c>
      <c r="L57">
        <f>IFERROR(VLOOKUP($A57,'PivotTrac Totals'!$1:$255,12,FALSE),)</f>
        <v>0</v>
      </c>
      <c r="M57">
        <f>IFERROR(VLOOKUP($A57,'PivotTrac Totals'!$1:$255,14,FALSE),)</f>
        <v>0</v>
      </c>
      <c r="N57">
        <f>IFERROR(VLOOKUP($A57,'PivotTrac Totals'!$1:$255,16,FALSE),)</f>
        <v>0</v>
      </c>
      <c r="O57">
        <f>IFERROR(VLOOKUP($A57,'PivotTrac Totals'!$1:$255,18,FALSE),)</f>
        <v>0</v>
      </c>
      <c r="P57">
        <f>IFERROR(VLOOKUP($A57,'PivotTrac Totals'!$1:$255,20,FALSE),)</f>
        <v>0</v>
      </c>
      <c r="Q57">
        <f>IFERROR(VLOOKUP($A57,'PivotTrac Totals'!$1:$255,22,FALSE),)</f>
        <v>0</v>
      </c>
      <c r="R57">
        <f>IFERROR(VLOOKUP($A57,'PivotTrac Totals'!$1:$255,24,FALSE),)</f>
        <v>0</v>
      </c>
      <c r="S57">
        <f>IFERROR(VLOOKUP($A57,'PivotTrac Totals'!$1:$255,26,FALSE),)</f>
        <v>0</v>
      </c>
      <c r="T57">
        <f>IFERROR(VLOOKUP($A57,'PivotTrac Totals'!$1:$255,28,FALSE),)</f>
        <v>0</v>
      </c>
      <c r="U57">
        <f>IFERROR(VLOOKUP($A57,'PivotTrac Totals'!$1:$255,30,FALSE),)</f>
        <v>0</v>
      </c>
      <c r="V57">
        <f>IFERROR(VLOOKUP($A57,'PivotTrac Totals'!$1:$255,32,FALSE),)</f>
        <v>0</v>
      </c>
      <c r="W57">
        <f>IFERROR(VLOOKUP($A57,'PivotTrac Totals'!$1:$255,34,FALSE),)</f>
        <v>0</v>
      </c>
      <c r="X57">
        <f>IFERROR(VLOOKUP($A57,'PivotTrac Totals'!$1:$255,36,FALSE),)</f>
        <v>0</v>
      </c>
      <c r="Y57">
        <f>IFERROR(VLOOKUP($A57,'PivotTrac Totals'!$1:$255,38,FALSE),)</f>
        <v>0</v>
      </c>
      <c r="Z57">
        <f>IFERROR(VLOOKUP($A57,'PivotTrac Totals'!$1:$255,40,FALSE),)</f>
        <v>0</v>
      </c>
      <c r="AA57">
        <f>IFERROR(VLOOKUP($A57,'PivotTrac Totals'!$1:$255,42,FALSE),)</f>
        <v>0</v>
      </c>
      <c r="AB57">
        <f>IFERROR(VLOOKUP($A57,'PivotTrac Totals'!$1:$255,44,FALSE),)</f>
        <v>0</v>
      </c>
      <c r="AC57">
        <f>IFERROR(VLOOKUP($A57,'PivotTrac Totals'!$1:$255,46,FALSE),)</f>
        <v>0</v>
      </c>
      <c r="AD57">
        <f>IFERROR(VLOOKUP($A57,'PivotTrac Totals'!$1:$255,48,FALSE),)</f>
        <v>0</v>
      </c>
      <c r="AE57">
        <f>IFERROR(VLOOKUP($A57,'PivotTrac Totals'!$1:$255,50,FALSE),)</f>
        <v>0</v>
      </c>
      <c r="AF57">
        <f>IFERROR(VLOOKUP($A57,'PivotTrac Totals'!$1:$255,52,FALSE),)</f>
        <v>0</v>
      </c>
      <c r="AG57">
        <f>IFERROR(VLOOKUP($A57,'PivotTrac Totals'!$1:$255,54,FALSE),)</f>
        <v>0</v>
      </c>
      <c r="AH57">
        <f t="shared" si="1"/>
        <v>0</v>
      </c>
    </row>
    <row r="58" spans="1:34" ht="15.75" hidden="1" thickBot="1" x14ac:dyDescent="0.25">
      <c r="A58" s="25"/>
      <c r="B58" s="25" t="s">
        <v>11</v>
      </c>
      <c r="C58" s="28" t="str">
        <f t="shared" ref="C58:C65" si="7">C57</f>
        <v>6</v>
      </c>
      <c r="D58" s="25" t="s">
        <v>12</v>
      </c>
      <c r="E58" s="25"/>
      <c r="F58" s="25"/>
      <c r="G58" s="25"/>
      <c r="H58">
        <f>IFERROR(VLOOKUP($A58,'PivotTrac Totals'!$A$1:$AK$255,4,FALSE),)</f>
        <v>0</v>
      </c>
      <c r="I58">
        <f>IFERROR(VLOOKUP($A58,'PivotTrac Totals'!$1:$405,6,FALSE),)</f>
        <v>0</v>
      </c>
      <c r="J58">
        <f>IFERROR(VLOOKUP($A58,'PivotTrac Totals'!$1:$255,8,FALSE),)</f>
        <v>0</v>
      </c>
      <c r="K58">
        <f>IFERROR(VLOOKUP($A58,'PivotTrac Totals'!$1:$255,10,FALSE),)</f>
        <v>0</v>
      </c>
      <c r="L58">
        <f>IFERROR(VLOOKUP($A58,'PivotTrac Totals'!$1:$255,12,FALSE),)</f>
        <v>0</v>
      </c>
      <c r="M58">
        <f>IFERROR(VLOOKUP($A58,'PivotTrac Totals'!$1:$255,14,FALSE),)</f>
        <v>0</v>
      </c>
      <c r="N58">
        <f>IFERROR(VLOOKUP($A58,'PivotTrac Totals'!$1:$255,16,FALSE),)</f>
        <v>0</v>
      </c>
      <c r="O58">
        <f>IFERROR(VLOOKUP($A58,'PivotTrac Totals'!$1:$255,18,FALSE),)</f>
        <v>0</v>
      </c>
      <c r="P58">
        <f>IFERROR(VLOOKUP($A58,'PivotTrac Totals'!$1:$255,20,FALSE),)</f>
        <v>0</v>
      </c>
      <c r="Q58">
        <f>IFERROR(VLOOKUP($A58,'PivotTrac Totals'!$1:$255,22,FALSE),)</f>
        <v>0</v>
      </c>
      <c r="R58">
        <f>IFERROR(VLOOKUP($A58,'PivotTrac Totals'!$1:$255,24,FALSE),)</f>
        <v>0</v>
      </c>
      <c r="S58">
        <f>IFERROR(VLOOKUP($A58,'PivotTrac Totals'!$1:$255,26,FALSE),)</f>
        <v>0</v>
      </c>
      <c r="T58">
        <f>IFERROR(VLOOKUP($A58,'PivotTrac Totals'!$1:$255,28,FALSE),)</f>
        <v>0</v>
      </c>
      <c r="U58">
        <f>IFERROR(VLOOKUP($A58,'PivotTrac Totals'!$1:$255,30,FALSE),)</f>
        <v>0</v>
      </c>
      <c r="V58">
        <f>IFERROR(VLOOKUP($A58,'PivotTrac Totals'!$1:$255,32,FALSE),)</f>
        <v>0</v>
      </c>
      <c r="W58">
        <f>IFERROR(VLOOKUP($A58,'PivotTrac Totals'!$1:$255,34,FALSE),)</f>
        <v>0</v>
      </c>
      <c r="X58">
        <f>IFERROR(VLOOKUP($A58,'PivotTrac Totals'!$1:$255,36,FALSE),)</f>
        <v>0</v>
      </c>
      <c r="Y58">
        <f>IFERROR(VLOOKUP($A58,'PivotTrac Totals'!$1:$255,38,FALSE),)</f>
        <v>0</v>
      </c>
      <c r="Z58">
        <f>IFERROR(VLOOKUP($A58,'PivotTrac Totals'!$1:$255,40,FALSE),)</f>
        <v>0</v>
      </c>
      <c r="AA58">
        <f>IFERROR(VLOOKUP($A58,'PivotTrac Totals'!$1:$255,42,FALSE),)</f>
        <v>0</v>
      </c>
      <c r="AB58">
        <f>IFERROR(VLOOKUP($A58,'PivotTrac Totals'!$1:$255,44,FALSE),)</f>
        <v>0</v>
      </c>
      <c r="AC58">
        <f>IFERROR(VLOOKUP($A58,'PivotTrac Totals'!$1:$255,46,FALSE),)</f>
        <v>0</v>
      </c>
      <c r="AD58">
        <f>IFERROR(VLOOKUP($A58,'PivotTrac Totals'!$1:$255,48,FALSE),)</f>
        <v>0</v>
      </c>
      <c r="AE58">
        <f>IFERROR(VLOOKUP($A58,'PivotTrac Totals'!$1:$255,50,FALSE),)</f>
        <v>0</v>
      </c>
      <c r="AF58">
        <f>IFERROR(VLOOKUP($A58,'PivotTrac Totals'!$1:$255,52,FALSE),)</f>
        <v>0</v>
      </c>
      <c r="AG58">
        <f>IFERROR(VLOOKUP($A58,'PivotTrac Totals'!$1:$255,54,FALSE),)</f>
        <v>0</v>
      </c>
      <c r="AH58">
        <f t="shared" si="1"/>
        <v>0</v>
      </c>
    </row>
    <row r="59" spans="1:34" ht="15.75" hidden="1" thickBot="1" x14ac:dyDescent="0.25">
      <c r="A59" s="25"/>
      <c r="B59" s="25" t="s">
        <v>11</v>
      </c>
      <c r="C59" s="28" t="str">
        <f t="shared" si="7"/>
        <v>6</v>
      </c>
      <c r="D59" s="25" t="s">
        <v>12</v>
      </c>
      <c r="E59" s="25"/>
      <c r="F59" s="25"/>
      <c r="G59" s="25"/>
      <c r="H59">
        <f>IFERROR(VLOOKUP($A59,'PivotTrac Totals'!$A$1:$AK$255,4,FALSE),)</f>
        <v>0</v>
      </c>
      <c r="I59">
        <f>IFERROR(VLOOKUP($A59,'PivotTrac Totals'!$1:$405,6,FALSE),)</f>
        <v>0</v>
      </c>
      <c r="J59">
        <f>IFERROR(VLOOKUP($A59,'PivotTrac Totals'!$1:$255,8,FALSE),)</f>
        <v>0</v>
      </c>
      <c r="K59">
        <f>IFERROR(VLOOKUP($A59,'PivotTrac Totals'!$1:$255,10,FALSE),)</f>
        <v>0</v>
      </c>
      <c r="L59">
        <f>IFERROR(VLOOKUP($A59,'PivotTrac Totals'!$1:$255,12,FALSE),)</f>
        <v>0</v>
      </c>
      <c r="M59">
        <f>IFERROR(VLOOKUP($A59,'PivotTrac Totals'!$1:$255,14,FALSE),)</f>
        <v>0</v>
      </c>
      <c r="N59">
        <f>IFERROR(VLOOKUP($A59,'PivotTrac Totals'!$1:$255,16,FALSE),)</f>
        <v>0</v>
      </c>
      <c r="O59">
        <f>IFERROR(VLOOKUP($A59,'PivotTrac Totals'!$1:$255,18,FALSE),)</f>
        <v>0</v>
      </c>
      <c r="P59">
        <f>IFERROR(VLOOKUP($A59,'PivotTrac Totals'!$1:$255,20,FALSE),)</f>
        <v>0</v>
      </c>
      <c r="Q59">
        <f>IFERROR(VLOOKUP($A59,'PivotTrac Totals'!$1:$255,22,FALSE),)</f>
        <v>0</v>
      </c>
      <c r="R59">
        <f>IFERROR(VLOOKUP($A59,'PivotTrac Totals'!$1:$255,24,FALSE),)</f>
        <v>0</v>
      </c>
      <c r="S59">
        <f>IFERROR(VLOOKUP($A59,'PivotTrac Totals'!$1:$255,26,FALSE),)</f>
        <v>0</v>
      </c>
      <c r="T59">
        <f>IFERROR(VLOOKUP($A59,'PivotTrac Totals'!$1:$255,28,FALSE),)</f>
        <v>0</v>
      </c>
      <c r="U59">
        <f>IFERROR(VLOOKUP($A59,'PivotTrac Totals'!$1:$255,30,FALSE),)</f>
        <v>0</v>
      </c>
      <c r="V59">
        <f>IFERROR(VLOOKUP($A59,'PivotTrac Totals'!$1:$255,32,FALSE),)</f>
        <v>0</v>
      </c>
      <c r="W59">
        <f>IFERROR(VLOOKUP($A59,'PivotTrac Totals'!$1:$255,34,FALSE),)</f>
        <v>0</v>
      </c>
      <c r="X59">
        <f>IFERROR(VLOOKUP($A59,'PivotTrac Totals'!$1:$255,36,FALSE),)</f>
        <v>0</v>
      </c>
      <c r="Y59">
        <f>IFERROR(VLOOKUP($A59,'PivotTrac Totals'!$1:$255,38,FALSE),)</f>
        <v>0</v>
      </c>
      <c r="Z59">
        <f>IFERROR(VLOOKUP($A59,'PivotTrac Totals'!$1:$255,40,FALSE),)</f>
        <v>0</v>
      </c>
      <c r="AA59">
        <f>IFERROR(VLOOKUP($A59,'PivotTrac Totals'!$1:$255,42,FALSE),)</f>
        <v>0</v>
      </c>
      <c r="AB59">
        <f>IFERROR(VLOOKUP($A59,'PivotTrac Totals'!$1:$255,44,FALSE),)</f>
        <v>0</v>
      </c>
      <c r="AC59">
        <f>IFERROR(VLOOKUP($A59,'PivotTrac Totals'!$1:$255,46,FALSE),)</f>
        <v>0</v>
      </c>
      <c r="AD59">
        <f>IFERROR(VLOOKUP($A59,'PivotTrac Totals'!$1:$255,48,FALSE),)</f>
        <v>0</v>
      </c>
      <c r="AE59">
        <f>IFERROR(VLOOKUP($A59,'PivotTrac Totals'!$1:$255,50,FALSE),)</f>
        <v>0</v>
      </c>
      <c r="AF59">
        <f>IFERROR(VLOOKUP($A59,'PivotTrac Totals'!$1:$255,52,FALSE),)</f>
        <v>0</v>
      </c>
      <c r="AG59">
        <f>IFERROR(VLOOKUP($A59,'PivotTrac Totals'!$1:$255,54,FALSE),)</f>
        <v>0</v>
      </c>
      <c r="AH59">
        <f t="shared" si="1"/>
        <v>0</v>
      </c>
    </row>
    <row r="60" spans="1:34" ht="15.75" hidden="1" thickBot="1" x14ac:dyDescent="0.25">
      <c r="A60" s="25"/>
      <c r="B60" s="25" t="s">
        <v>11</v>
      </c>
      <c r="C60" s="28" t="str">
        <f t="shared" si="7"/>
        <v>6</v>
      </c>
      <c r="D60" s="25" t="s">
        <v>12</v>
      </c>
      <c r="E60" s="25"/>
      <c r="F60" s="25"/>
      <c r="G60" s="25"/>
      <c r="H60">
        <f>IFERROR(VLOOKUP($A60,'PivotTrac Totals'!$A$1:$AK$255,4,FALSE),)</f>
        <v>0</v>
      </c>
      <c r="I60">
        <f>IFERROR(VLOOKUP($A60,'PivotTrac Totals'!$1:$405,6,FALSE),)</f>
        <v>0</v>
      </c>
      <c r="J60">
        <f>IFERROR(VLOOKUP($A60,'PivotTrac Totals'!$1:$255,8,FALSE),)</f>
        <v>0</v>
      </c>
      <c r="K60">
        <f>IFERROR(VLOOKUP($A60,'PivotTrac Totals'!$1:$255,10,FALSE),)</f>
        <v>0</v>
      </c>
      <c r="L60">
        <f>IFERROR(VLOOKUP($A60,'PivotTrac Totals'!$1:$255,12,FALSE),)</f>
        <v>0</v>
      </c>
      <c r="M60">
        <f>IFERROR(VLOOKUP($A60,'PivotTrac Totals'!$1:$255,14,FALSE),)</f>
        <v>0</v>
      </c>
      <c r="N60">
        <f>IFERROR(VLOOKUP($A60,'PivotTrac Totals'!$1:$255,16,FALSE),)</f>
        <v>0</v>
      </c>
      <c r="O60">
        <f>IFERROR(VLOOKUP($A60,'PivotTrac Totals'!$1:$255,18,FALSE),)</f>
        <v>0</v>
      </c>
      <c r="P60">
        <f>IFERROR(VLOOKUP($A60,'PivotTrac Totals'!$1:$255,20,FALSE),)</f>
        <v>0</v>
      </c>
      <c r="Q60">
        <f>IFERROR(VLOOKUP($A60,'PivotTrac Totals'!$1:$255,22,FALSE),)</f>
        <v>0</v>
      </c>
      <c r="R60">
        <f>IFERROR(VLOOKUP($A60,'PivotTrac Totals'!$1:$255,24,FALSE),)</f>
        <v>0</v>
      </c>
      <c r="S60">
        <f>IFERROR(VLOOKUP($A60,'PivotTrac Totals'!$1:$255,26,FALSE),)</f>
        <v>0</v>
      </c>
      <c r="T60">
        <f>IFERROR(VLOOKUP($A60,'PivotTrac Totals'!$1:$255,28,FALSE),)</f>
        <v>0</v>
      </c>
      <c r="U60">
        <f>IFERROR(VLOOKUP($A60,'PivotTrac Totals'!$1:$255,30,FALSE),)</f>
        <v>0</v>
      </c>
      <c r="V60">
        <f>IFERROR(VLOOKUP($A60,'PivotTrac Totals'!$1:$255,32,FALSE),)</f>
        <v>0</v>
      </c>
      <c r="W60">
        <f>IFERROR(VLOOKUP($A60,'PivotTrac Totals'!$1:$255,34,FALSE),)</f>
        <v>0</v>
      </c>
      <c r="X60">
        <f>IFERROR(VLOOKUP($A60,'PivotTrac Totals'!$1:$255,36,FALSE),)</f>
        <v>0</v>
      </c>
      <c r="Y60">
        <f>IFERROR(VLOOKUP($A60,'PivotTrac Totals'!$1:$255,38,FALSE),)</f>
        <v>0</v>
      </c>
      <c r="Z60">
        <f>IFERROR(VLOOKUP($A60,'PivotTrac Totals'!$1:$255,40,FALSE),)</f>
        <v>0</v>
      </c>
      <c r="AA60">
        <f>IFERROR(VLOOKUP($A60,'PivotTrac Totals'!$1:$255,42,FALSE),)</f>
        <v>0</v>
      </c>
      <c r="AB60">
        <f>IFERROR(VLOOKUP($A60,'PivotTrac Totals'!$1:$255,44,FALSE),)</f>
        <v>0</v>
      </c>
      <c r="AC60">
        <f>IFERROR(VLOOKUP($A60,'PivotTrac Totals'!$1:$255,46,FALSE),)</f>
        <v>0</v>
      </c>
      <c r="AD60">
        <f>IFERROR(VLOOKUP($A60,'PivotTrac Totals'!$1:$255,48,FALSE),)</f>
        <v>0</v>
      </c>
      <c r="AE60">
        <f>IFERROR(VLOOKUP($A60,'PivotTrac Totals'!$1:$255,50,FALSE),)</f>
        <v>0</v>
      </c>
      <c r="AF60">
        <f>IFERROR(VLOOKUP($A60,'PivotTrac Totals'!$1:$255,52,FALSE),)</f>
        <v>0</v>
      </c>
      <c r="AG60">
        <f>IFERROR(VLOOKUP($A60,'PivotTrac Totals'!$1:$255,54,FALSE),)</f>
        <v>0</v>
      </c>
      <c r="AH60">
        <f t="shared" si="1"/>
        <v>0</v>
      </c>
    </row>
    <row r="61" spans="1:34" ht="15.75" hidden="1" thickBot="1" x14ac:dyDescent="0.25">
      <c r="A61" s="25"/>
      <c r="B61" s="25" t="s">
        <v>11</v>
      </c>
      <c r="C61" s="28" t="str">
        <f t="shared" si="7"/>
        <v>6</v>
      </c>
      <c r="D61" s="25" t="s">
        <v>12</v>
      </c>
      <c r="E61" s="25"/>
      <c r="F61" s="25"/>
      <c r="G61" s="25"/>
      <c r="H61">
        <f>IFERROR(VLOOKUP($A61,'PivotTrac Totals'!$A$1:$AK$255,4,FALSE),)</f>
        <v>0</v>
      </c>
      <c r="I61">
        <f>IFERROR(VLOOKUP($A61,'PivotTrac Totals'!$1:$405,6,FALSE),)</f>
        <v>0</v>
      </c>
      <c r="J61">
        <f>IFERROR(VLOOKUP($A61,'PivotTrac Totals'!$1:$255,8,FALSE),)</f>
        <v>0</v>
      </c>
      <c r="K61">
        <f>IFERROR(VLOOKUP($A61,'PivotTrac Totals'!$1:$255,10,FALSE),)</f>
        <v>0</v>
      </c>
      <c r="L61">
        <f>IFERROR(VLOOKUP($A61,'PivotTrac Totals'!$1:$255,12,FALSE),)</f>
        <v>0</v>
      </c>
      <c r="M61">
        <f>IFERROR(VLOOKUP($A61,'PivotTrac Totals'!$1:$255,14,FALSE),)</f>
        <v>0</v>
      </c>
      <c r="N61">
        <f>IFERROR(VLOOKUP($A61,'PivotTrac Totals'!$1:$255,16,FALSE),)</f>
        <v>0</v>
      </c>
      <c r="O61">
        <f>IFERROR(VLOOKUP($A61,'PivotTrac Totals'!$1:$255,18,FALSE),)</f>
        <v>0</v>
      </c>
      <c r="P61">
        <f>IFERROR(VLOOKUP($A61,'PivotTrac Totals'!$1:$255,20,FALSE),)</f>
        <v>0</v>
      </c>
      <c r="Q61">
        <f>IFERROR(VLOOKUP($A61,'PivotTrac Totals'!$1:$255,22,FALSE),)</f>
        <v>0</v>
      </c>
      <c r="R61">
        <f>IFERROR(VLOOKUP($A61,'PivotTrac Totals'!$1:$255,24,FALSE),)</f>
        <v>0</v>
      </c>
      <c r="S61">
        <f>IFERROR(VLOOKUP($A61,'PivotTrac Totals'!$1:$255,26,FALSE),)</f>
        <v>0</v>
      </c>
      <c r="T61">
        <f>IFERROR(VLOOKUP($A61,'PivotTrac Totals'!$1:$255,28,FALSE),)</f>
        <v>0</v>
      </c>
      <c r="U61">
        <f>IFERROR(VLOOKUP($A61,'PivotTrac Totals'!$1:$255,30,FALSE),)</f>
        <v>0</v>
      </c>
      <c r="V61">
        <f>IFERROR(VLOOKUP($A61,'PivotTrac Totals'!$1:$255,32,FALSE),)</f>
        <v>0</v>
      </c>
      <c r="W61">
        <f>IFERROR(VLOOKUP($A61,'PivotTrac Totals'!$1:$255,34,FALSE),)</f>
        <v>0</v>
      </c>
      <c r="X61">
        <f>IFERROR(VLOOKUP($A61,'PivotTrac Totals'!$1:$255,36,FALSE),)</f>
        <v>0</v>
      </c>
      <c r="Y61">
        <f>IFERROR(VLOOKUP($A61,'PivotTrac Totals'!$1:$255,38,FALSE),)</f>
        <v>0</v>
      </c>
      <c r="Z61">
        <f>IFERROR(VLOOKUP($A61,'PivotTrac Totals'!$1:$255,40,FALSE),)</f>
        <v>0</v>
      </c>
      <c r="AA61">
        <f>IFERROR(VLOOKUP($A61,'PivotTrac Totals'!$1:$255,42,FALSE),)</f>
        <v>0</v>
      </c>
      <c r="AB61">
        <f>IFERROR(VLOOKUP($A61,'PivotTrac Totals'!$1:$255,44,FALSE),)</f>
        <v>0</v>
      </c>
      <c r="AC61">
        <f>IFERROR(VLOOKUP($A61,'PivotTrac Totals'!$1:$255,46,FALSE),)</f>
        <v>0</v>
      </c>
      <c r="AD61">
        <f>IFERROR(VLOOKUP($A61,'PivotTrac Totals'!$1:$255,48,FALSE),)</f>
        <v>0</v>
      </c>
      <c r="AE61">
        <f>IFERROR(VLOOKUP($A61,'PivotTrac Totals'!$1:$255,50,FALSE),)</f>
        <v>0</v>
      </c>
      <c r="AF61">
        <f>IFERROR(VLOOKUP($A61,'PivotTrac Totals'!$1:$255,52,FALSE),)</f>
        <v>0</v>
      </c>
      <c r="AG61">
        <f>IFERROR(VLOOKUP($A61,'PivotTrac Totals'!$1:$255,54,FALSE),)</f>
        <v>0</v>
      </c>
      <c r="AH61">
        <f t="shared" si="1"/>
        <v>0</v>
      </c>
    </row>
    <row r="62" spans="1:34" ht="15.75" hidden="1" thickBot="1" x14ac:dyDescent="0.25">
      <c r="A62" s="25"/>
      <c r="B62" s="25" t="s">
        <v>11</v>
      </c>
      <c r="C62" s="28" t="str">
        <f t="shared" si="7"/>
        <v>6</v>
      </c>
      <c r="D62" s="25" t="s">
        <v>12</v>
      </c>
      <c r="E62" s="25"/>
      <c r="F62" s="25"/>
      <c r="G62" s="25"/>
      <c r="H62">
        <f>IFERROR(VLOOKUP($A62,'PivotTrac Totals'!$A$1:$AK$255,4,FALSE),)</f>
        <v>0</v>
      </c>
      <c r="I62">
        <f>IFERROR(VLOOKUP($A62,'PivotTrac Totals'!$1:$405,6,FALSE),)</f>
        <v>0</v>
      </c>
      <c r="J62">
        <f>IFERROR(VLOOKUP($A62,'PivotTrac Totals'!$1:$255,8,FALSE),)</f>
        <v>0</v>
      </c>
      <c r="K62">
        <f>IFERROR(VLOOKUP($A62,'PivotTrac Totals'!$1:$255,10,FALSE),)</f>
        <v>0</v>
      </c>
      <c r="L62">
        <f>IFERROR(VLOOKUP($A62,'PivotTrac Totals'!$1:$255,12,FALSE),)</f>
        <v>0</v>
      </c>
      <c r="M62">
        <f>IFERROR(VLOOKUP($A62,'PivotTrac Totals'!$1:$255,14,FALSE),)</f>
        <v>0</v>
      </c>
      <c r="N62">
        <f>IFERROR(VLOOKUP($A62,'PivotTrac Totals'!$1:$255,16,FALSE),)</f>
        <v>0</v>
      </c>
      <c r="O62">
        <f>IFERROR(VLOOKUP($A62,'PivotTrac Totals'!$1:$255,18,FALSE),)</f>
        <v>0</v>
      </c>
      <c r="P62">
        <f>IFERROR(VLOOKUP($A62,'PivotTrac Totals'!$1:$255,20,FALSE),)</f>
        <v>0</v>
      </c>
      <c r="Q62">
        <f>IFERROR(VLOOKUP($A62,'PivotTrac Totals'!$1:$255,22,FALSE),)</f>
        <v>0</v>
      </c>
      <c r="R62">
        <f>IFERROR(VLOOKUP($A62,'PivotTrac Totals'!$1:$255,24,FALSE),)</f>
        <v>0</v>
      </c>
      <c r="S62">
        <f>IFERROR(VLOOKUP($A62,'PivotTrac Totals'!$1:$255,26,FALSE),)</f>
        <v>0</v>
      </c>
      <c r="T62">
        <f>IFERROR(VLOOKUP($A62,'PivotTrac Totals'!$1:$255,28,FALSE),)</f>
        <v>0</v>
      </c>
      <c r="U62">
        <f>IFERROR(VLOOKUP($A62,'PivotTrac Totals'!$1:$255,30,FALSE),)</f>
        <v>0</v>
      </c>
      <c r="V62">
        <f>IFERROR(VLOOKUP($A62,'PivotTrac Totals'!$1:$255,32,FALSE),)</f>
        <v>0</v>
      </c>
      <c r="W62">
        <f>IFERROR(VLOOKUP($A62,'PivotTrac Totals'!$1:$255,34,FALSE),)</f>
        <v>0</v>
      </c>
      <c r="X62">
        <f>IFERROR(VLOOKUP($A62,'PivotTrac Totals'!$1:$255,36,FALSE),)</f>
        <v>0</v>
      </c>
      <c r="Y62">
        <f>IFERROR(VLOOKUP($A62,'PivotTrac Totals'!$1:$255,38,FALSE),)</f>
        <v>0</v>
      </c>
      <c r="Z62">
        <f>IFERROR(VLOOKUP($A62,'PivotTrac Totals'!$1:$255,40,FALSE),)</f>
        <v>0</v>
      </c>
      <c r="AA62">
        <f>IFERROR(VLOOKUP($A62,'PivotTrac Totals'!$1:$255,42,FALSE),)</f>
        <v>0</v>
      </c>
      <c r="AB62">
        <f>IFERROR(VLOOKUP($A62,'PivotTrac Totals'!$1:$255,44,FALSE),)</f>
        <v>0</v>
      </c>
      <c r="AC62">
        <f>IFERROR(VLOOKUP($A62,'PivotTrac Totals'!$1:$255,46,FALSE),)</f>
        <v>0</v>
      </c>
      <c r="AD62">
        <f>IFERROR(VLOOKUP($A62,'PivotTrac Totals'!$1:$255,48,FALSE),)</f>
        <v>0</v>
      </c>
      <c r="AE62">
        <f>IFERROR(VLOOKUP($A62,'PivotTrac Totals'!$1:$255,50,FALSE),)</f>
        <v>0</v>
      </c>
      <c r="AF62">
        <f>IFERROR(VLOOKUP($A62,'PivotTrac Totals'!$1:$255,52,FALSE),)</f>
        <v>0</v>
      </c>
      <c r="AG62">
        <f>IFERROR(VLOOKUP($A62,'PivotTrac Totals'!$1:$255,54,FALSE),)</f>
        <v>0</v>
      </c>
      <c r="AH62">
        <f t="shared" si="1"/>
        <v>0</v>
      </c>
    </row>
    <row r="63" spans="1:34" ht="15.75" hidden="1" thickBot="1" x14ac:dyDescent="0.25">
      <c r="A63" s="25"/>
      <c r="B63" s="25" t="s">
        <v>11</v>
      </c>
      <c r="C63" s="28" t="str">
        <f t="shared" si="7"/>
        <v>6</v>
      </c>
      <c r="D63" s="25" t="s">
        <v>12</v>
      </c>
      <c r="E63" s="25"/>
      <c r="F63" s="25"/>
      <c r="G63" s="25"/>
      <c r="H63">
        <f>IFERROR(VLOOKUP($A63,'PivotTrac Totals'!$A$1:$AK$255,4,FALSE),)</f>
        <v>0</v>
      </c>
      <c r="I63">
        <f>IFERROR(VLOOKUP($A63,'PivotTrac Totals'!$1:$405,6,FALSE),)</f>
        <v>0</v>
      </c>
      <c r="J63">
        <f>IFERROR(VLOOKUP($A63,'PivotTrac Totals'!$1:$255,8,FALSE),)</f>
        <v>0</v>
      </c>
      <c r="K63">
        <f>IFERROR(VLOOKUP($A63,'PivotTrac Totals'!$1:$255,10,FALSE),)</f>
        <v>0</v>
      </c>
      <c r="L63">
        <f>IFERROR(VLOOKUP($A63,'PivotTrac Totals'!$1:$255,12,FALSE),)</f>
        <v>0</v>
      </c>
      <c r="M63">
        <f>IFERROR(VLOOKUP($A63,'PivotTrac Totals'!$1:$255,14,FALSE),)</f>
        <v>0</v>
      </c>
      <c r="N63">
        <f>IFERROR(VLOOKUP($A63,'PivotTrac Totals'!$1:$255,16,FALSE),)</f>
        <v>0</v>
      </c>
      <c r="O63">
        <f>IFERROR(VLOOKUP($A63,'PivotTrac Totals'!$1:$255,18,FALSE),)</f>
        <v>0</v>
      </c>
      <c r="P63">
        <f>IFERROR(VLOOKUP($A63,'PivotTrac Totals'!$1:$255,20,FALSE),)</f>
        <v>0</v>
      </c>
      <c r="Q63">
        <f>IFERROR(VLOOKUP($A63,'PivotTrac Totals'!$1:$255,22,FALSE),)</f>
        <v>0</v>
      </c>
      <c r="R63">
        <f>IFERROR(VLOOKUP($A63,'PivotTrac Totals'!$1:$255,24,FALSE),)</f>
        <v>0</v>
      </c>
      <c r="S63">
        <f>IFERROR(VLOOKUP($A63,'PivotTrac Totals'!$1:$255,26,FALSE),)</f>
        <v>0</v>
      </c>
      <c r="T63">
        <f>IFERROR(VLOOKUP($A63,'PivotTrac Totals'!$1:$255,28,FALSE),)</f>
        <v>0</v>
      </c>
      <c r="U63">
        <f>IFERROR(VLOOKUP($A63,'PivotTrac Totals'!$1:$255,30,FALSE),)</f>
        <v>0</v>
      </c>
      <c r="V63">
        <f>IFERROR(VLOOKUP($A63,'PivotTrac Totals'!$1:$255,32,FALSE),)</f>
        <v>0</v>
      </c>
      <c r="W63">
        <f>IFERROR(VLOOKUP($A63,'PivotTrac Totals'!$1:$255,34,FALSE),)</f>
        <v>0</v>
      </c>
      <c r="X63">
        <f>IFERROR(VLOOKUP($A63,'PivotTrac Totals'!$1:$255,36,FALSE),)</f>
        <v>0</v>
      </c>
      <c r="Y63">
        <f>IFERROR(VLOOKUP($A63,'PivotTrac Totals'!$1:$255,38,FALSE),)</f>
        <v>0</v>
      </c>
      <c r="Z63">
        <f>IFERROR(VLOOKUP($A63,'PivotTrac Totals'!$1:$255,40,FALSE),)</f>
        <v>0</v>
      </c>
      <c r="AA63">
        <f>IFERROR(VLOOKUP($A63,'PivotTrac Totals'!$1:$255,42,FALSE),)</f>
        <v>0</v>
      </c>
      <c r="AB63">
        <f>IFERROR(VLOOKUP($A63,'PivotTrac Totals'!$1:$255,44,FALSE),)</f>
        <v>0</v>
      </c>
      <c r="AC63">
        <f>IFERROR(VLOOKUP($A63,'PivotTrac Totals'!$1:$255,46,FALSE),)</f>
        <v>0</v>
      </c>
      <c r="AD63">
        <f>IFERROR(VLOOKUP($A63,'PivotTrac Totals'!$1:$255,48,FALSE),)</f>
        <v>0</v>
      </c>
      <c r="AE63">
        <f>IFERROR(VLOOKUP($A63,'PivotTrac Totals'!$1:$255,50,FALSE),)</f>
        <v>0</v>
      </c>
      <c r="AF63">
        <f>IFERROR(VLOOKUP($A63,'PivotTrac Totals'!$1:$255,52,FALSE),)</f>
        <v>0</v>
      </c>
      <c r="AG63">
        <f>IFERROR(VLOOKUP($A63,'PivotTrac Totals'!$1:$255,54,FALSE),)</f>
        <v>0</v>
      </c>
      <c r="AH63">
        <f t="shared" si="1"/>
        <v>0</v>
      </c>
    </row>
    <row r="64" spans="1:34" ht="15.75" hidden="1" thickBot="1" x14ac:dyDescent="0.25">
      <c r="A64" s="25"/>
      <c r="B64" s="25" t="s">
        <v>11</v>
      </c>
      <c r="C64" s="28" t="str">
        <f t="shared" si="7"/>
        <v>6</v>
      </c>
      <c r="D64" s="25" t="s">
        <v>12</v>
      </c>
      <c r="E64" s="25"/>
      <c r="F64" s="25"/>
      <c r="G64" s="25"/>
      <c r="H64">
        <f>IFERROR(VLOOKUP($A64,'PivotTrac Totals'!$A$1:$AK$255,4,FALSE),)</f>
        <v>0</v>
      </c>
      <c r="I64">
        <f>IFERROR(VLOOKUP($A64,'PivotTrac Totals'!$1:$405,6,FALSE),)</f>
        <v>0</v>
      </c>
      <c r="J64">
        <f>IFERROR(VLOOKUP($A64,'PivotTrac Totals'!$1:$255,8,FALSE),)</f>
        <v>0</v>
      </c>
      <c r="K64">
        <f>IFERROR(VLOOKUP($A64,'PivotTrac Totals'!$1:$255,10,FALSE),)</f>
        <v>0</v>
      </c>
      <c r="L64">
        <f>IFERROR(VLOOKUP($A64,'PivotTrac Totals'!$1:$255,12,FALSE),)</f>
        <v>0</v>
      </c>
      <c r="M64">
        <f>IFERROR(VLOOKUP($A64,'PivotTrac Totals'!$1:$255,14,FALSE),)</f>
        <v>0</v>
      </c>
      <c r="N64">
        <f>IFERROR(VLOOKUP($A64,'PivotTrac Totals'!$1:$255,16,FALSE),)</f>
        <v>0</v>
      </c>
      <c r="O64">
        <f>IFERROR(VLOOKUP($A64,'PivotTrac Totals'!$1:$255,18,FALSE),)</f>
        <v>0</v>
      </c>
      <c r="P64">
        <f>IFERROR(VLOOKUP($A64,'PivotTrac Totals'!$1:$255,20,FALSE),)</f>
        <v>0</v>
      </c>
      <c r="Q64">
        <f>IFERROR(VLOOKUP($A64,'PivotTrac Totals'!$1:$255,22,FALSE),)</f>
        <v>0</v>
      </c>
      <c r="R64">
        <f>IFERROR(VLOOKUP($A64,'PivotTrac Totals'!$1:$255,24,FALSE),)</f>
        <v>0</v>
      </c>
      <c r="S64">
        <f>IFERROR(VLOOKUP($A64,'PivotTrac Totals'!$1:$255,26,FALSE),)</f>
        <v>0</v>
      </c>
      <c r="T64">
        <f>IFERROR(VLOOKUP($A64,'PivotTrac Totals'!$1:$255,28,FALSE),)</f>
        <v>0</v>
      </c>
      <c r="U64">
        <f>IFERROR(VLOOKUP($A64,'PivotTrac Totals'!$1:$255,30,FALSE),)</f>
        <v>0</v>
      </c>
      <c r="V64">
        <f>IFERROR(VLOOKUP($A64,'PivotTrac Totals'!$1:$255,32,FALSE),)</f>
        <v>0</v>
      </c>
      <c r="W64">
        <f>IFERROR(VLOOKUP($A64,'PivotTrac Totals'!$1:$255,34,FALSE),)</f>
        <v>0</v>
      </c>
      <c r="X64">
        <f>IFERROR(VLOOKUP($A64,'PivotTrac Totals'!$1:$255,36,FALSE),)</f>
        <v>0</v>
      </c>
      <c r="Y64">
        <f>IFERROR(VLOOKUP($A64,'PivotTrac Totals'!$1:$255,38,FALSE),)</f>
        <v>0</v>
      </c>
      <c r="Z64">
        <f>IFERROR(VLOOKUP($A64,'PivotTrac Totals'!$1:$255,40,FALSE),)</f>
        <v>0</v>
      </c>
      <c r="AA64">
        <f>IFERROR(VLOOKUP($A64,'PivotTrac Totals'!$1:$255,42,FALSE),)</f>
        <v>0</v>
      </c>
      <c r="AB64">
        <f>IFERROR(VLOOKUP($A64,'PivotTrac Totals'!$1:$255,44,FALSE),)</f>
        <v>0</v>
      </c>
      <c r="AC64">
        <f>IFERROR(VLOOKUP($A64,'PivotTrac Totals'!$1:$255,46,FALSE),)</f>
        <v>0</v>
      </c>
      <c r="AD64">
        <f>IFERROR(VLOOKUP($A64,'PivotTrac Totals'!$1:$255,48,FALSE),)</f>
        <v>0</v>
      </c>
      <c r="AE64">
        <f>IFERROR(VLOOKUP($A64,'PivotTrac Totals'!$1:$255,50,FALSE),)</f>
        <v>0</v>
      </c>
      <c r="AF64">
        <f>IFERROR(VLOOKUP($A64,'PivotTrac Totals'!$1:$255,52,FALSE),)</f>
        <v>0</v>
      </c>
      <c r="AG64">
        <f>IFERROR(VLOOKUP($A64,'PivotTrac Totals'!$1:$255,54,FALSE),)</f>
        <v>0</v>
      </c>
      <c r="AH64">
        <f t="shared" si="1"/>
        <v>0</v>
      </c>
    </row>
    <row r="65" spans="1:34" ht="15.75" hidden="1" thickBot="1" x14ac:dyDescent="0.25">
      <c r="A65" s="25"/>
      <c r="B65" s="25" t="s">
        <v>11</v>
      </c>
      <c r="C65" s="28" t="str">
        <f t="shared" si="7"/>
        <v>6</v>
      </c>
      <c r="D65" s="25" t="s">
        <v>12</v>
      </c>
      <c r="E65" s="25"/>
      <c r="F65" s="25"/>
      <c r="G65" s="25"/>
      <c r="H65">
        <f>IFERROR(VLOOKUP($A65,'PivotTrac Totals'!$A$1:$AK$255,4,FALSE),)</f>
        <v>0</v>
      </c>
      <c r="I65">
        <f>IFERROR(VLOOKUP($A65,'PivotTrac Totals'!$1:$405,6,FALSE),)</f>
        <v>0</v>
      </c>
      <c r="J65">
        <f>IFERROR(VLOOKUP($A65,'PivotTrac Totals'!$1:$255,8,FALSE),)</f>
        <v>0</v>
      </c>
      <c r="K65">
        <f>IFERROR(VLOOKUP($A65,'PivotTrac Totals'!$1:$255,10,FALSE),)</f>
        <v>0</v>
      </c>
      <c r="L65">
        <f>IFERROR(VLOOKUP($A65,'PivotTrac Totals'!$1:$255,12,FALSE),)</f>
        <v>0</v>
      </c>
      <c r="M65">
        <f>IFERROR(VLOOKUP($A65,'PivotTrac Totals'!$1:$255,14,FALSE),)</f>
        <v>0</v>
      </c>
      <c r="N65">
        <f>IFERROR(VLOOKUP($A65,'PivotTrac Totals'!$1:$255,16,FALSE),)</f>
        <v>0</v>
      </c>
      <c r="O65">
        <f>IFERROR(VLOOKUP($A65,'PivotTrac Totals'!$1:$255,18,FALSE),)</f>
        <v>0</v>
      </c>
      <c r="P65">
        <f>IFERROR(VLOOKUP($A65,'PivotTrac Totals'!$1:$255,20,FALSE),)</f>
        <v>0</v>
      </c>
      <c r="Q65">
        <f>IFERROR(VLOOKUP($A65,'PivotTrac Totals'!$1:$255,22,FALSE),)</f>
        <v>0</v>
      </c>
      <c r="R65">
        <f>IFERROR(VLOOKUP($A65,'PivotTrac Totals'!$1:$255,24,FALSE),)</f>
        <v>0</v>
      </c>
      <c r="S65">
        <f>IFERROR(VLOOKUP($A65,'PivotTrac Totals'!$1:$255,26,FALSE),)</f>
        <v>0</v>
      </c>
      <c r="T65">
        <f>IFERROR(VLOOKUP($A65,'PivotTrac Totals'!$1:$255,28,FALSE),)</f>
        <v>0</v>
      </c>
      <c r="U65">
        <f>IFERROR(VLOOKUP($A65,'PivotTrac Totals'!$1:$255,30,FALSE),)</f>
        <v>0</v>
      </c>
      <c r="V65">
        <f>IFERROR(VLOOKUP($A65,'PivotTrac Totals'!$1:$255,32,FALSE),)</f>
        <v>0</v>
      </c>
      <c r="W65">
        <f>IFERROR(VLOOKUP($A65,'PivotTrac Totals'!$1:$255,34,FALSE),)</f>
        <v>0</v>
      </c>
      <c r="X65">
        <f>IFERROR(VLOOKUP($A65,'PivotTrac Totals'!$1:$255,36,FALSE),)</f>
        <v>0</v>
      </c>
      <c r="Y65">
        <f>IFERROR(VLOOKUP($A65,'PivotTrac Totals'!$1:$255,38,FALSE),)</f>
        <v>0</v>
      </c>
      <c r="Z65">
        <f>IFERROR(VLOOKUP($A65,'PivotTrac Totals'!$1:$255,40,FALSE),)</f>
        <v>0</v>
      </c>
      <c r="AA65">
        <f>IFERROR(VLOOKUP($A65,'PivotTrac Totals'!$1:$255,42,FALSE),)</f>
        <v>0</v>
      </c>
      <c r="AB65">
        <f>IFERROR(VLOOKUP($A65,'PivotTrac Totals'!$1:$255,44,FALSE),)</f>
        <v>0</v>
      </c>
      <c r="AC65">
        <f>IFERROR(VLOOKUP($A65,'PivotTrac Totals'!$1:$255,46,FALSE),)</f>
        <v>0</v>
      </c>
      <c r="AD65">
        <f>IFERROR(VLOOKUP($A65,'PivotTrac Totals'!$1:$255,48,FALSE),)</f>
        <v>0</v>
      </c>
      <c r="AE65">
        <f>IFERROR(VLOOKUP($A65,'PivotTrac Totals'!$1:$255,50,FALSE),)</f>
        <v>0</v>
      </c>
      <c r="AF65">
        <f>IFERROR(VLOOKUP($A65,'PivotTrac Totals'!$1:$255,52,FALSE),)</f>
        <v>0</v>
      </c>
      <c r="AG65">
        <f>IFERROR(VLOOKUP($A65,'PivotTrac Totals'!$1:$255,54,FALSE),)</f>
        <v>0</v>
      </c>
      <c r="AH65">
        <f t="shared" si="1"/>
        <v>0</v>
      </c>
    </row>
    <row r="66" spans="1:34" ht="15.75" hidden="1" thickBot="1" x14ac:dyDescent="0.25">
      <c r="A66" s="29" t="s">
        <v>65</v>
      </c>
      <c r="B66" s="25" t="s">
        <v>11</v>
      </c>
      <c r="C66" s="28" t="str">
        <f>MID(A66,FIND(" ",A66)+1,256)</f>
        <v>7</v>
      </c>
      <c r="D66" s="25" t="s">
        <v>12</v>
      </c>
      <c r="E66" s="25"/>
      <c r="F66" s="25"/>
      <c r="G66" s="25"/>
      <c r="H66">
        <f>+IF($F66="Spring Grain",SUMIFS('Osgood Agrimet'!$D:$D,'Osgood Agrimet'!$A:$A,"&lt;="&amp;Data!H$1,'Osgood Agrimet'!$D:$D,"&gt;0"),IF($F66="Winter Grain",SUMIFS('Osgood Agrimet'!$C:$C,'Osgood Agrimet'!$A:$A,"&lt;="&amp;Data!H$1,'Osgood Agrimet'!$C:$C,"&gt;0"),IF($F66="Potatoes",SUMIFS('Osgood Agrimet'!$N:$N,'Osgood Agrimet'!$A:$A,"&lt;="&amp;Data!H$1,'Osgood Agrimet'!$N:$N,"&gt;0"),0)))</f>
        <v>0</v>
      </c>
      <c r="I66">
        <f>+IF($F66="Spring Grain",SUMIFS('Osgood Agrimet'!$D:$D,'Osgood Agrimet'!$A:$A,"&lt;="&amp;Data!I$1,'Osgood Agrimet'!$D:$D,"&gt;0"),IF($F66="Winter Grain",SUMIFS('Osgood Agrimet'!$C:$C,'Osgood Agrimet'!$A:$A,"&lt;="&amp;Data!I$1,'Osgood Agrimet'!$C:$C,"&gt;0"),IF($F66="Potatoes",SUMIFS('Osgood Agrimet'!$N:$N,'Osgood Agrimet'!$A:$A,"&lt;="&amp;Data!I$1,'Osgood Agrimet'!$N:$N,"&gt;0"),0)))</f>
        <v>0</v>
      </c>
      <c r="J66">
        <f>+IF($F66="Spring Grain",SUMIFS('Osgood Agrimet'!$D:$D,'Osgood Agrimet'!$A:$A,"&lt;="&amp;Data!J$1,'Osgood Agrimet'!$D:$D,"&gt;0"),IF($F66="Winter Grain",SUMIFS('Osgood Agrimet'!$C:$C,'Osgood Agrimet'!$A:$A,"&lt;="&amp;Data!J$1,'Osgood Agrimet'!$C:$C,"&gt;0"),IF($F66="Potatoes",SUMIFS('Osgood Agrimet'!$N:$N,'Osgood Agrimet'!$A:$A,"&lt;="&amp;Data!J$1,'Osgood Agrimet'!$N:$N,"&gt;0"),0)))</f>
        <v>0</v>
      </c>
      <c r="K66">
        <f>+IF($F66="Spring Grain",SUMIFS('Osgood Agrimet'!$D:$D,'Osgood Agrimet'!$A:$A,"&lt;="&amp;Data!K$1,'Osgood Agrimet'!$D:$D,"&gt;0"),IF($F66="Winter Grain",SUMIFS('Osgood Agrimet'!$C:$C,'Osgood Agrimet'!$A:$A,"&lt;="&amp;Data!K$1,'Osgood Agrimet'!$C:$C,"&gt;0"),IF($F66="Potatoes",SUMIFS('Osgood Agrimet'!$N:$N,'Osgood Agrimet'!$A:$A,"&lt;="&amp;Data!K$1,'Osgood Agrimet'!$N:$N,"&gt;0"),0)))</f>
        <v>0</v>
      </c>
      <c r="L66">
        <f>+IF($F66="Spring Grain",SUMIFS('Osgood Agrimet'!$D:$D,'Osgood Agrimet'!$A:$A,"&lt;="&amp;Data!L$1,'Osgood Agrimet'!$D:$D,"&gt;0"),IF($F66="Winter Grain",SUMIFS('Osgood Agrimet'!$C:$C,'Osgood Agrimet'!$A:$A,"&lt;="&amp;Data!L$1,'Osgood Agrimet'!$C:$C,"&gt;0"),IF($F66="Potatoes",SUMIFS('Osgood Agrimet'!$N:$N,'Osgood Agrimet'!$A:$A,"&lt;="&amp;Data!L$1,'Osgood Agrimet'!$N:$N,"&gt;0"),0)))</f>
        <v>0</v>
      </c>
      <c r="M66">
        <f>+IF($F66="Spring Grain",SUMIFS('Osgood Agrimet'!$D:$D,'Osgood Agrimet'!$A:$A,"&lt;="&amp;Data!M$1,'Osgood Agrimet'!$D:$D,"&gt;0"),IF($F66="Winter Grain",SUMIFS('Osgood Agrimet'!$C:$C,'Osgood Agrimet'!$A:$A,"&lt;="&amp;Data!M$1,'Osgood Agrimet'!$C:$C,"&gt;0"),IF($F66="Potatoes",SUMIFS('Osgood Agrimet'!$N:$N,'Osgood Agrimet'!$A:$A,"&lt;="&amp;Data!M$1,'Osgood Agrimet'!$N:$N,"&gt;0"),0)))</f>
        <v>0</v>
      </c>
      <c r="N66">
        <f>+IF($F66="Spring Grain",SUMIFS('Osgood Agrimet'!$D:$D,'Osgood Agrimet'!$A:$A,"&lt;="&amp;Data!N$1,'Osgood Agrimet'!$D:$D,"&gt;0"),IF($F66="Winter Grain",SUMIFS('Osgood Agrimet'!$C:$C,'Osgood Agrimet'!$A:$A,"&lt;="&amp;Data!N$1,'Osgood Agrimet'!$C:$C,"&gt;0"),IF($F66="Potatoes",SUMIFS('Osgood Agrimet'!$N:$N,'Osgood Agrimet'!$A:$A,"&lt;="&amp;Data!N$1,'Osgood Agrimet'!$N:$N,"&gt;0"),0)))</f>
        <v>0</v>
      </c>
      <c r="O66">
        <f>+IF($F66="Spring Grain",SUMIFS('Osgood Agrimet'!$D:$D,'Osgood Agrimet'!$A:$A,"&lt;="&amp;Data!O$1,'Osgood Agrimet'!$D:$D,"&gt;0"),IF($F66="Winter Grain",SUMIFS('Osgood Agrimet'!$C:$C,'Osgood Agrimet'!$A:$A,"&lt;="&amp;Data!O$1,'Osgood Agrimet'!$C:$C,"&gt;0"),IF($F66="Potatoes",SUMIFS('Osgood Agrimet'!$N:$N,'Osgood Agrimet'!$A:$A,"&lt;="&amp;Data!O$1,'Osgood Agrimet'!$N:$N,"&gt;0"),0)))</f>
        <v>0</v>
      </c>
      <c r="P66">
        <f>+IF($F66="Spring Grain",SUMIFS('Osgood Agrimet'!$D:$D,'Osgood Agrimet'!$A:$A,"&lt;="&amp;Data!P$1,'Osgood Agrimet'!$D:$D,"&gt;0"),IF($F66="Winter Grain",SUMIFS('Osgood Agrimet'!$C:$C,'Osgood Agrimet'!$A:$A,"&lt;="&amp;Data!P$1,'Osgood Agrimet'!$C:$C,"&gt;0"),IF($F66="Potatoes",SUMIFS('Osgood Agrimet'!$N:$N,'Osgood Agrimet'!$A:$A,"&lt;="&amp;Data!P$1,'Osgood Agrimet'!$N:$N,"&gt;0"),0)))</f>
        <v>0</v>
      </c>
      <c r="Q66">
        <f>+IF($F66="Spring Grain",SUMIFS('Osgood Agrimet'!$D:$D,'Osgood Agrimet'!$A:$A,"&lt;="&amp;Data!Q$1,'Osgood Agrimet'!$D:$D,"&gt;0"),IF($F66="Winter Grain",SUMIFS('Osgood Agrimet'!$C:$C,'Osgood Agrimet'!$A:$A,"&lt;="&amp;Data!Q$1,'Osgood Agrimet'!$C:$C,"&gt;0"),IF($F66="Potatoes",SUMIFS('Osgood Agrimet'!$N:$N,'Osgood Agrimet'!$A:$A,"&lt;="&amp;Data!Q$1,'Osgood Agrimet'!$N:$N,"&gt;0"),0)))</f>
        <v>0</v>
      </c>
      <c r="R66">
        <f>+IF($F66="Spring Grain",SUMIFS('Osgood Agrimet'!$D:$D,'Osgood Agrimet'!$A:$A,"&lt;="&amp;Data!R$1,'Osgood Agrimet'!$D:$D,"&gt;0"),IF($F66="Winter Grain",SUMIFS('Osgood Agrimet'!$C:$C,'Osgood Agrimet'!$A:$A,"&lt;="&amp;Data!R$1,'Osgood Agrimet'!$C:$C,"&gt;0"),IF($F66="Potatoes",SUMIFS('Osgood Agrimet'!$N:$N,'Osgood Agrimet'!$A:$A,"&lt;="&amp;Data!R$1,'Osgood Agrimet'!$N:$N,"&gt;0"),0)))</f>
        <v>0</v>
      </c>
      <c r="S66">
        <f>+IF($F66="Spring Grain",SUMIFS('Osgood Agrimet'!$D:$D,'Osgood Agrimet'!$A:$A,"&lt;="&amp;Data!S$1,'Osgood Agrimet'!$D:$D,"&gt;0"),IF($F66="Winter Grain",SUMIFS('Osgood Agrimet'!$C:$C,'Osgood Agrimet'!$A:$A,"&lt;="&amp;Data!S$1,'Osgood Agrimet'!$C:$C,"&gt;0"),IF($F66="Potatoes",SUMIFS('Osgood Agrimet'!$N:$N,'Osgood Agrimet'!$A:$A,"&lt;="&amp;Data!S$1,'Osgood Agrimet'!$N:$N,"&gt;0"),0)))</f>
        <v>0</v>
      </c>
      <c r="T66">
        <f>+IF($F66="Spring Grain",SUMIFS('Osgood Agrimet'!$D:$D,'Osgood Agrimet'!$A:$A,"&lt;="&amp;Data!T$1,'Osgood Agrimet'!$D:$D,"&gt;0"),IF($F66="Winter Grain",SUMIFS('Osgood Agrimet'!$C:$C,'Osgood Agrimet'!$A:$A,"&lt;="&amp;Data!T$1,'Osgood Agrimet'!$C:$C,"&gt;0"),IF($F66="Potatoes",SUMIFS('Osgood Agrimet'!$N:$N,'Osgood Agrimet'!$A:$A,"&lt;="&amp;Data!T$1,'Osgood Agrimet'!$N:$N,"&gt;0"),0)))</f>
        <v>0</v>
      </c>
      <c r="U66">
        <f>+IF($F66="Spring Grain",SUMIFS('Osgood Agrimet'!$D:$D,'Osgood Agrimet'!$A:$A,"&lt;="&amp;Data!U$1,'Osgood Agrimet'!$D:$D,"&gt;0"),IF($F66="Winter Grain",SUMIFS('Osgood Agrimet'!$C:$C,'Osgood Agrimet'!$A:$A,"&lt;="&amp;Data!U$1,'Osgood Agrimet'!$C:$C,"&gt;0"),IF($F66="Potatoes",SUMIFS('Osgood Agrimet'!$N:$N,'Osgood Agrimet'!$A:$A,"&lt;="&amp;Data!U$1,'Osgood Agrimet'!$N:$N,"&gt;0"),0)))</f>
        <v>0</v>
      </c>
      <c r="V66">
        <f>+IF($F66="Spring Grain",SUMIFS('Osgood Agrimet'!$D:$D,'Osgood Agrimet'!$A:$A,"&lt;="&amp;Data!V$1,'Osgood Agrimet'!$D:$D,"&gt;0"),IF($F66="Winter Grain",SUMIFS('Osgood Agrimet'!$C:$C,'Osgood Agrimet'!$A:$A,"&lt;="&amp;Data!V$1,'Osgood Agrimet'!$C:$C,"&gt;0"),IF($F66="Potatoes",SUMIFS('Osgood Agrimet'!$N:$N,'Osgood Agrimet'!$A:$A,"&lt;="&amp;Data!V$1,'Osgood Agrimet'!$N:$N,"&gt;0"),0)))</f>
        <v>0</v>
      </c>
      <c r="W66">
        <f>+IF($F66="Spring Grain",SUMIFS('Osgood Agrimet'!$D:$D,'Osgood Agrimet'!$A:$A,"&lt;="&amp;Data!W$1,'Osgood Agrimet'!$D:$D,"&gt;0"),IF($F66="Winter Grain",SUMIFS('Osgood Agrimet'!$C:$C,'Osgood Agrimet'!$A:$A,"&lt;="&amp;Data!W$1,'Osgood Agrimet'!$C:$C,"&gt;0"),IF($F66="Potatoes",SUMIFS('Osgood Agrimet'!$N:$N,'Osgood Agrimet'!$A:$A,"&lt;="&amp;Data!W$1,'Osgood Agrimet'!$N:$N,"&gt;0"),0)))</f>
        <v>0</v>
      </c>
      <c r="X66">
        <f>+IF($F66="Spring Grain",SUMIFS('Osgood Agrimet'!$D:$D,'Osgood Agrimet'!$A:$A,"&lt;="&amp;Data!X$1,'Osgood Agrimet'!$D:$D,"&gt;0"),IF($F66="Winter Grain",SUMIFS('Osgood Agrimet'!$C:$C,'Osgood Agrimet'!$A:$A,"&lt;="&amp;Data!X$1,'Osgood Agrimet'!$C:$C,"&gt;0"),IF($F66="Potatoes",SUMIFS('Osgood Agrimet'!$N:$N,'Osgood Agrimet'!$A:$A,"&lt;="&amp;Data!X$1,'Osgood Agrimet'!$N:$N,"&gt;0"),0)))</f>
        <v>0</v>
      </c>
      <c r="Y66">
        <f>+IF($F66="Spring Grain",SUMIFS('Osgood Agrimet'!$D:$D,'Osgood Agrimet'!$A:$A,"&lt;="&amp;Data!Y$1,'Osgood Agrimet'!$D:$D,"&gt;0"),IF($F66="Winter Grain",SUMIFS('Osgood Agrimet'!$C:$C,'Osgood Agrimet'!$A:$A,"&lt;="&amp;Data!Y$1,'Osgood Agrimet'!$C:$C,"&gt;0"),IF($F66="Potatoes",SUMIFS('Osgood Agrimet'!$N:$N,'Osgood Agrimet'!$A:$A,"&lt;="&amp;Data!Y$1,'Osgood Agrimet'!$N:$N,"&gt;0"),0)))</f>
        <v>0</v>
      </c>
      <c r="Z66">
        <f>+IF($F66="Spring Grain",SUMIFS('Osgood Agrimet'!$D:$D,'Osgood Agrimet'!$A:$A,"&lt;="&amp;Data!Z$1,'Osgood Agrimet'!$D:$D,"&gt;0"),IF($F66="Winter Grain",SUMIFS('Osgood Agrimet'!$C:$C,'Osgood Agrimet'!$A:$A,"&lt;="&amp;Data!Z$1,'Osgood Agrimet'!$C:$C,"&gt;0"),IF($F66="Potatoes",SUMIFS('Osgood Agrimet'!$N:$N,'Osgood Agrimet'!$A:$A,"&lt;="&amp;Data!Z$1,'Osgood Agrimet'!$N:$N,"&gt;0"),0)))</f>
        <v>0</v>
      </c>
      <c r="AA66">
        <f>+IF($F66="Spring Grain",SUMIFS('Osgood Agrimet'!$D:$D,'Osgood Agrimet'!$A:$A,"&lt;="&amp;Data!AA$1,'Osgood Agrimet'!$D:$D,"&gt;0"),IF($F66="Winter Grain",SUMIFS('Osgood Agrimet'!$C:$C,'Osgood Agrimet'!$A:$A,"&lt;="&amp;Data!AA$1,'Osgood Agrimet'!$C:$C,"&gt;0"),IF($F66="Potatoes",SUMIFS('Osgood Agrimet'!$N:$N,'Osgood Agrimet'!$A:$A,"&lt;="&amp;Data!AA$1,'Osgood Agrimet'!$N:$N,"&gt;0"),0)))</f>
        <v>0</v>
      </c>
      <c r="AB66">
        <f>+IF($F66="Spring Grain",SUMIFS('Osgood Agrimet'!$D:$D,'Osgood Agrimet'!$A:$A,"&lt;="&amp;Data!AB$1,'Osgood Agrimet'!$D:$D,"&gt;0"),IF($F66="Winter Grain",SUMIFS('Osgood Agrimet'!$C:$C,'Osgood Agrimet'!$A:$A,"&lt;="&amp;Data!AB$1,'Osgood Agrimet'!$C:$C,"&gt;0"),IF($F66="Potatoes",SUMIFS('Osgood Agrimet'!$N:$N,'Osgood Agrimet'!$A:$A,"&lt;="&amp;Data!AB$1,'Osgood Agrimet'!$N:$N,"&gt;0"),0)))</f>
        <v>0</v>
      </c>
      <c r="AC66">
        <f>+IF($F66="Spring Grain",SUMIFS('Osgood Agrimet'!$D:$D,'Osgood Agrimet'!$A:$A,"&lt;="&amp;Data!AC$1,'Osgood Agrimet'!$D:$D,"&gt;0"),IF($F66="Winter Grain",SUMIFS('Osgood Agrimet'!$C:$C,'Osgood Agrimet'!$A:$A,"&lt;="&amp;Data!AC$1,'Osgood Agrimet'!$C:$C,"&gt;0"),IF($F66="Potatoes",SUMIFS('Osgood Agrimet'!$N:$N,'Osgood Agrimet'!$A:$A,"&lt;="&amp;Data!AC$1,'Osgood Agrimet'!$N:$N,"&gt;0"),0)))</f>
        <v>0</v>
      </c>
      <c r="AD66">
        <f>+IF($F66="Spring Grain",SUMIFS('Osgood Agrimet'!$D:$D,'Osgood Agrimet'!$A:$A,"&lt;="&amp;Data!AD$1,'Osgood Agrimet'!$D:$D,"&gt;0"),IF($F66="Winter Grain",SUMIFS('Osgood Agrimet'!$C:$C,'Osgood Agrimet'!$A:$A,"&lt;="&amp;Data!AD$1,'Osgood Agrimet'!$C:$C,"&gt;0"),IF($F66="Potatoes",SUMIFS('Osgood Agrimet'!$N:$N,'Osgood Agrimet'!$A:$A,"&lt;="&amp;Data!AD$1,'Osgood Agrimet'!$N:$N,"&gt;0"),0)))</f>
        <v>0</v>
      </c>
      <c r="AE66">
        <f>+IF($F66="Spring Grain",SUMIFS('Osgood Agrimet'!$D:$D,'Osgood Agrimet'!$A:$A,"&lt;="&amp;Data!AE$1,'Osgood Agrimet'!$D:$D,"&gt;0"),IF($F66="Winter Grain",SUMIFS('Osgood Agrimet'!$C:$C,'Osgood Agrimet'!$A:$A,"&lt;="&amp;Data!AE$1,'Osgood Agrimet'!$C:$C,"&gt;0"),IF($F66="Potatoes",SUMIFS('Osgood Agrimet'!$N:$N,'Osgood Agrimet'!$A:$A,"&lt;="&amp;Data!AE$1,'Osgood Agrimet'!$N:$N,"&gt;0"),0)))</f>
        <v>0</v>
      </c>
      <c r="AF66">
        <f>+IF($F66="Spring Grain",SUMIFS('Osgood Agrimet'!$D:$D,'Osgood Agrimet'!$A:$A,"&lt;="&amp;Data!AF$1,'Osgood Agrimet'!$D:$D,"&gt;0"),IF($F66="Winter Grain",SUMIFS('Osgood Agrimet'!$C:$C,'Osgood Agrimet'!$A:$A,"&lt;="&amp;Data!AF$1,'Osgood Agrimet'!$C:$C,"&gt;0"),IF($F66="Potatoes",SUMIFS('Osgood Agrimet'!$N:$N,'Osgood Agrimet'!$A:$A,"&lt;="&amp;Data!AF$1,'Osgood Agrimet'!$N:$N,"&gt;0"),0)))</f>
        <v>0</v>
      </c>
      <c r="AG66">
        <f>+IF($F66="Spring Grain",SUMIFS('Osgood Agrimet'!$D:$D,'Osgood Agrimet'!$A:$A,"&lt;="&amp;Data!AG$1,'Osgood Agrimet'!$D:$D,"&gt;0"),IF($F66="Winter Grain",SUMIFS('Osgood Agrimet'!$C:$C,'Osgood Agrimet'!$A:$A,"&lt;="&amp;Data!AG$1,'Osgood Agrimet'!$C:$C,"&gt;0"),IF($F66="Potatoes",SUMIFS('Osgood Agrimet'!$N:$N,'Osgood Agrimet'!$A:$A,"&lt;="&amp;Data!AG$1,'Osgood Agrimet'!$N:$N,"&gt;0"),0)))</f>
        <v>0</v>
      </c>
      <c r="AH66">
        <f>+SUM(H66:AG66)</f>
        <v>0</v>
      </c>
    </row>
    <row r="67" spans="1:34" ht="15.75" hidden="1" thickBot="1" x14ac:dyDescent="0.25">
      <c r="A67" s="25"/>
      <c r="B67" s="25" t="s">
        <v>11</v>
      </c>
      <c r="C67" s="28" t="str">
        <f>C66</f>
        <v>7</v>
      </c>
      <c r="D67" s="25" t="s">
        <v>12</v>
      </c>
      <c r="E67" s="25"/>
      <c r="F67" s="25"/>
      <c r="G67" s="25"/>
      <c r="H67">
        <f>IFERROR(VLOOKUP($A67,'PivotTrac Totals'!$A$1:$AK$255,4,FALSE),)</f>
        <v>0</v>
      </c>
      <c r="I67">
        <f>IFERROR(VLOOKUP($A67,'PivotTrac Totals'!$1:$405,6,FALSE),)</f>
        <v>0</v>
      </c>
      <c r="J67">
        <f>IFERROR(VLOOKUP($A67,'PivotTrac Totals'!$1:$255,8,FALSE),)</f>
        <v>0</v>
      </c>
      <c r="K67">
        <f>IFERROR(VLOOKUP($A67,'PivotTrac Totals'!$1:$255,10,FALSE),)</f>
        <v>0</v>
      </c>
      <c r="L67">
        <f>IFERROR(VLOOKUP($A67,'PivotTrac Totals'!$1:$255,12,FALSE),)</f>
        <v>0</v>
      </c>
      <c r="M67">
        <f>IFERROR(VLOOKUP($A67,'PivotTrac Totals'!$1:$255,14,FALSE),)</f>
        <v>0</v>
      </c>
      <c r="N67">
        <f>IFERROR(VLOOKUP($A67,'PivotTrac Totals'!$1:$255,16,FALSE),)</f>
        <v>0</v>
      </c>
      <c r="O67">
        <f>IFERROR(VLOOKUP($A67,'PivotTrac Totals'!$1:$255,18,FALSE),)</f>
        <v>0</v>
      </c>
      <c r="P67">
        <f>IFERROR(VLOOKUP($A67,'PivotTrac Totals'!$1:$255,20,FALSE),)</f>
        <v>0</v>
      </c>
      <c r="Q67">
        <f>IFERROR(VLOOKUP($A67,'PivotTrac Totals'!$1:$255,22,FALSE),)</f>
        <v>0</v>
      </c>
      <c r="R67">
        <f>IFERROR(VLOOKUP($A67,'PivotTrac Totals'!$1:$255,24,FALSE),)</f>
        <v>0</v>
      </c>
      <c r="S67">
        <f>IFERROR(VLOOKUP($A67,'PivotTrac Totals'!$1:$255,26,FALSE),)</f>
        <v>0</v>
      </c>
      <c r="T67">
        <f>IFERROR(VLOOKUP($A67,'PivotTrac Totals'!$1:$255,28,FALSE),)</f>
        <v>0</v>
      </c>
      <c r="U67">
        <f>IFERROR(VLOOKUP($A67,'PivotTrac Totals'!$1:$255,30,FALSE),)</f>
        <v>0</v>
      </c>
      <c r="V67">
        <f>IFERROR(VLOOKUP($A67,'PivotTrac Totals'!$1:$255,32,FALSE),)</f>
        <v>0</v>
      </c>
      <c r="W67">
        <f>IFERROR(VLOOKUP($A67,'PivotTrac Totals'!$1:$255,34,FALSE),)</f>
        <v>0</v>
      </c>
      <c r="X67">
        <f>IFERROR(VLOOKUP($A67,'PivotTrac Totals'!$1:$255,36,FALSE),)</f>
        <v>0</v>
      </c>
      <c r="Y67">
        <f>IFERROR(VLOOKUP($A67,'PivotTrac Totals'!$1:$255,38,FALSE),)</f>
        <v>0</v>
      </c>
      <c r="Z67">
        <f>IFERROR(VLOOKUP($A67,'PivotTrac Totals'!$1:$255,40,FALSE),)</f>
        <v>0</v>
      </c>
      <c r="AA67">
        <f>IFERROR(VLOOKUP($A67,'PivotTrac Totals'!$1:$255,42,FALSE),)</f>
        <v>0</v>
      </c>
      <c r="AB67">
        <f>IFERROR(VLOOKUP($A67,'PivotTrac Totals'!$1:$255,44,FALSE),)</f>
        <v>0</v>
      </c>
      <c r="AC67">
        <f>IFERROR(VLOOKUP($A67,'PivotTrac Totals'!$1:$255,46,FALSE),)</f>
        <v>0</v>
      </c>
      <c r="AD67">
        <f>IFERROR(VLOOKUP($A67,'PivotTrac Totals'!$1:$255,48,FALSE),)</f>
        <v>0</v>
      </c>
      <c r="AE67">
        <f>IFERROR(VLOOKUP($A67,'PivotTrac Totals'!$1:$255,50,FALSE),)</f>
        <v>0</v>
      </c>
      <c r="AF67">
        <f>IFERROR(VLOOKUP($A67,'PivotTrac Totals'!$1:$255,52,FALSE),)</f>
        <v>0</v>
      </c>
      <c r="AG67">
        <f>IFERROR(VLOOKUP($A67,'PivotTrac Totals'!$1:$255,54,FALSE),)</f>
        <v>0</v>
      </c>
      <c r="AH67">
        <f t="shared" si="1"/>
        <v>0</v>
      </c>
    </row>
    <row r="68" spans="1:34" ht="15.75" hidden="1" thickBot="1" x14ac:dyDescent="0.25">
      <c r="A68" s="25"/>
      <c r="B68" s="25" t="s">
        <v>11</v>
      </c>
      <c r="C68" s="28" t="str">
        <f t="shared" ref="C68:C75" si="8">C67</f>
        <v>7</v>
      </c>
      <c r="D68" s="25" t="s">
        <v>12</v>
      </c>
      <c r="E68" s="25"/>
      <c r="F68" s="25"/>
      <c r="G68" s="25"/>
      <c r="H68">
        <f>IFERROR(VLOOKUP($A68,'PivotTrac Totals'!$A$1:$AK$255,4,FALSE),)</f>
        <v>0</v>
      </c>
      <c r="I68">
        <f>IFERROR(VLOOKUP($A68,'PivotTrac Totals'!$1:$405,6,FALSE),)</f>
        <v>0</v>
      </c>
      <c r="J68">
        <f>IFERROR(VLOOKUP($A68,'PivotTrac Totals'!$1:$255,8,FALSE),)</f>
        <v>0</v>
      </c>
      <c r="K68">
        <f>IFERROR(VLOOKUP($A68,'PivotTrac Totals'!$1:$255,10,FALSE),)</f>
        <v>0</v>
      </c>
      <c r="L68">
        <f>IFERROR(VLOOKUP($A68,'PivotTrac Totals'!$1:$255,12,FALSE),)</f>
        <v>0</v>
      </c>
      <c r="M68">
        <f>IFERROR(VLOOKUP($A68,'PivotTrac Totals'!$1:$255,14,FALSE),)</f>
        <v>0</v>
      </c>
      <c r="N68">
        <f>IFERROR(VLOOKUP($A68,'PivotTrac Totals'!$1:$255,16,FALSE),)</f>
        <v>0</v>
      </c>
      <c r="O68">
        <f>IFERROR(VLOOKUP($A68,'PivotTrac Totals'!$1:$255,18,FALSE),)</f>
        <v>0</v>
      </c>
      <c r="P68">
        <f>IFERROR(VLOOKUP($A68,'PivotTrac Totals'!$1:$255,20,FALSE),)</f>
        <v>0</v>
      </c>
      <c r="Q68">
        <f>IFERROR(VLOOKUP($A68,'PivotTrac Totals'!$1:$255,22,FALSE),)</f>
        <v>0</v>
      </c>
      <c r="R68">
        <f>IFERROR(VLOOKUP($A68,'PivotTrac Totals'!$1:$255,24,FALSE),)</f>
        <v>0</v>
      </c>
      <c r="S68">
        <f>IFERROR(VLOOKUP($A68,'PivotTrac Totals'!$1:$255,26,FALSE),)</f>
        <v>0</v>
      </c>
      <c r="T68">
        <f>IFERROR(VLOOKUP($A68,'PivotTrac Totals'!$1:$255,28,FALSE),)</f>
        <v>0</v>
      </c>
      <c r="U68">
        <f>IFERROR(VLOOKUP($A68,'PivotTrac Totals'!$1:$255,30,FALSE),)</f>
        <v>0</v>
      </c>
      <c r="V68">
        <f>IFERROR(VLOOKUP($A68,'PivotTrac Totals'!$1:$255,32,FALSE),)</f>
        <v>0</v>
      </c>
      <c r="W68">
        <f>IFERROR(VLOOKUP($A68,'PivotTrac Totals'!$1:$255,34,FALSE),)</f>
        <v>0</v>
      </c>
      <c r="X68">
        <f>IFERROR(VLOOKUP($A68,'PivotTrac Totals'!$1:$255,36,FALSE),)</f>
        <v>0</v>
      </c>
      <c r="Y68">
        <f>IFERROR(VLOOKUP($A68,'PivotTrac Totals'!$1:$255,38,FALSE),)</f>
        <v>0</v>
      </c>
      <c r="Z68">
        <f>IFERROR(VLOOKUP($A68,'PivotTrac Totals'!$1:$255,40,FALSE),)</f>
        <v>0</v>
      </c>
      <c r="AA68">
        <f>IFERROR(VLOOKUP($A68,'PivotTrac Totals'!$1:$255,42,FALSE),)</f>
        <v>0</v>
      </c>
      <c r="AB68">
        <f>IFERROR(VLOOKUP($A68,'PivotTrac Totals'!$1:$255,44,FALSE),)</f>
        <v>0</v>
      </c>
      <c r="AC68">
        <f>IFERROR(VLOOKUP($A68,'PivotTrac Totals'!$1:$255,46,FALSE),)</f>
        <v>0</v>
      </c>
      <c r="AD68">
        <f>IFERROR(VLOOKUP($A68,'PivotTrac Totals'!$1:$255,48,FALSE),)</f>
        <v>0</v>
      </c>
      <c r="AE68">
        <f>IFERROR(VLOOKUP($A68,'PivotTrac Totals'!$1:$255,50,FALSE),)</f>
        <v>0</v>
      </c>
      <c r="AF68">
        <f>IFERROR(VLOOKUP($A68,'PivotTrac Totals'!$1:$255,52,FALSE),)</f>
        <v>0</v>
      </c>
      <c r="AG68">
        <f>IFERROR(VLOOKUP($A68,'PivotTrac Totals'!$1:$255,54,FALSE),)</f>
        <v>0</v>
      </c>
      <c r="AH68">
        <f t="shared" si="1"/>
        <v>0</v>
      </c>
    </row>
    <row r="69" spans="1:34" ht="15.75" hidden="1" thickBot="1" x14ac:dyDescent="0.25">
      <c r="A69" s="25"/>
      <c r="B69" s="25" t="s">
        <v>11</v>
      </c>
      <c r="C69" s="28" t="str">
        <f t="shared" si="8"/>
        <v>7</v>
      </c>
      <c r="D69" s="25" t="s">
        <v>12</v>
      </c>
      <c r="E69" s="25"/>
      <c r="F69" s="25"/>
      <c r="G69" s="25"/>
      <c r="H69">
        <f>IFERROR(VLOOKUP($A69,'PivotTrac Totals'!$A$1:$AK$255,4,FALSE),)</f>
        <v>0</v>
      </c>
      <c r="I69">
        <f>IFERROR(VLOOKUP($A69,'PivotTrac Totals'!$1:$405,6,FALSE),)</f>
        <v>0</v>
      </c>
      <c r="J69">
        <f>IFERROR(VLOOKUP($A69,'PivotTrac Totals'!$1:$255,8,FALSE),)</f>
        <v>0</v>
      </c>
      <c r="K69">
        <f>IFERROR(VLOOKUP($A69,'PivotTrac Totals'!$1:$255,10,FALSE),)</f>
        <v>0</v>
      </c>
      <c r="L69">
        <f>IFERROR(VLOOKUP($A69,'PivotTrac Totals'!$1:$255,12,FALSE),)</f>
        <v>0</v>
      </c>
      <c r="M69">
        <f>IFERROR(VLOOKUP($A69,'PivotTrac Totals'!$1:$255,14,FALSE),)</f>
        <v>0</v>
      </c>
      <c r="N69">
        <f>IFERROR(VLOOKUP($A69,'PivotTrac Totals'!$1:$255,16,FALSE),)</f>
        <v>0</v>
      </c>
      <c r="O69">
        <f>IFERROR(VLOOKUP($A69,'PivotTrac Totals'!$1:$255,18,FALSE),)</f>
        <v>0</v>
      </c>
      <c r="P69">
        <f>IFERROR(VLOOKUP($A69,'PivotTrac Totals'!$1:$255,20,FALSE),)</f>
        <v>0</v>
      </c>
      <c r="Q69">
        <f>IFERROR(VLOOKUP($A69,'PivotTrac Totals'!$1:$255,22,FALSE),)</f>
        <v>0</v>
      </c>
      <c r="R69">
        <f>IFERROR(VLOOKUP($A69,'PivotTrac Totals'!$1:$255,24,FALSE),)</f>
        <v>0</v>
      </c>
      <c r="S69">
        <f>IFERROR(VLOOKUP($A69,'PivotTrac Totals'!$1:$255,26,FALSE),)</f>
        <v>0</v>
      </c>
      <c r="T69">
        <f>IFERROR(VLOOKUP($A69,'PivotTrac Totals'!$1:$255,28,FALSE),)</f>
        <v>0</v>
      </c>
      <c r="U69">
        <f>IFERROR(VLOOKUP($A69,'PivotTrac Totals'!$1:$255,30,FALSE),)</f>
        <v>0</v>
      </c>
      <c r="V69">
        <f>IFERROR(VLOOKUP($A69,'PivotTrac Totals'!$1:$255,32,FALSE),)</f>
        <v>0</v>
      </c>
      <c r="W69">
        <f>IFERROR(VLOOKUP($A69,'PivotTrac Totals'!$1:$255,34,FALSE),)</f>
        <v>0</v>
      </c>
      <c r="X69">
        <f>IFERROR(VLOOKUP($A69,'PivotTrac Totals'!$1:$255,36,FALSE),)</f>
        <v>0</v>
      </c>
      <c r="Y69">
        <f>IFERROR(VLOOKUP($A69,'PivotTrac Totals'!$1:$255,38,FALSE),)</f>
        <v>0</v>
      </c>
      <c r="Z69">
        <f>IFERROR(VLOOKUP($A69,'PivotTrac Totals'!$1:$255,40,FALSE),)</f>
        <v>0</v>
      </c>
      <c r="AA69">
        <f>IFERROR(VLOOKUP($A69,'PivotTrac Totals'!$1:$255,42,FALSE),)</f>
        <v>0</v>
      </c>
      <c r="AB69">
        <f>IFERROR(VLOOKUP($A69,'PivotTrac Totals'!$1:$255,44,FALSE),)</f>
        <v>0</v>
      </c>
      <c r="AC69">
        <f>IFERROR(VLOOKUP($A69,'PivotTrac Totals'!$1:$255,46,FALSE),)</f>
        <v>0</v>
      </c>
      <c r="AD69">
        <f>IFERROR(VLOOKUP($A69,'PivotTrac Totals'!$1:$255,48,FALSE),)</f>
        <v>0</v>
      </c>
      <c r="AE69">
        <f>IFERROR(VLOOKUP($A69,'PivotTrac Totals'!$1:$255,50,FALSE),)</f>
        <v>0</v>
      </c>
      <c r="AF69">
        <f>IFERROR(VLOOKUP($A69,'PivotTrac Totals'!$1:$255,52,FALSE),)</f>
        <v>0</v>
      </c>
      <c r="AG69">
        <f>IFERROR(VLOOKUP($A69,'PivotTrac Totals'!$1:$255,54,FALSE),)</f>
        <v>0</v>
      </c>
      <c r="AH69">
        <f t="shared" si="1"/>
        <v>0</v>
      </c>
    </row>
    <row r="70" spans="1:34" ht="15.75" hidden="1" thickBot="1" x14ac:dyDescent="0.25">
      <c r="A70" s="25"/>
      <c r="B70" s="25" t="s">
        <v>11</v>
      </c>
      <c r="C70" s="28" t="str">
        <f t="shared" si="8"/>
        <v>7</v>
      </c>
      <c r="D70" s="25" t="s">
        <v>12</v>
      </c>
      <c r="E70" s="25"/>
      <c r="F70" s="25"/>
      <c r="G70" s="25"/>
      <c r="H70">
        <f>IFERROR(VLOOKUP($A70,'PivotTrac Totals'!$A$1:$AK$255,4,FALSE),)</f>
        <v>0</v>
      </c>
      <c r="I70">
        <f>IFERROR(VLOOKUP($A70,'PivotTrac Totals'!$1:$405,6,FALSE),)</f>
        <v>0</v>
      </c>
      <c r="J70">
        <f>IFERROR(VLOOKUP($A70,'PivotTrac Totals'!$1:$255,8,FALSE),)</f>
        <v>0</v>
      </c>
      <c r="K70">
        <f>IFERROR(VLOOKUP($A70,'PivotTrac Totals'!$1:$255,10,FALSE),)</f>
        <v>0</v>
      </c>
      <c r="L70">
        <f>IFERROR(VLOOKUP($A70,'PivotTrac Totals'!$1:$255,12,FALSE),)</f>
        <v>0</v>
      </c>
      <c r="M70">
        <f>IFERROR(VLOOKUP($A70,'PivotTrac Totals'!$1:$255,14,FALSE),)</f>
        <v>0</v>
      </c>
      <c r="N70">
        <f>IFERROR(VLOOKUP($A70,'PivotTrac Totals'!$1:$255,16,FALSE),)</f>
        <v>0</v>
      </c>
      <c r="O70">
        <f>IFERROR(VLOOKUP($A70,'PivotTrac Totals'!$1:$255,18,FALSE),)</f>
        <v>0</v>
      </c>
      <c r="P70">
        <f>IFERROR(VLOOKUP($A70,'PivotTrac Totals'!$1:$255,20,FALSE),)</f>
        <v>0</v>
      </c>
      <c r="Q70">
        <f>IFERROR(VLOOKUP($A70,'PivotTrac Totals'!$1:$255,22,FALSE),)</f>
        <v>0</v>
      </c>
      <c r="R70">
        <f>IFERROR(VLOOKUP($A70,'PivotTrac Totals'!$1:$255,24,FALSE),)</f>
        <v>0</v>
      </c>
      <c r="S70">
        <f>IFERROR(VLOOKUP($A70,'PivotTrac Totals'!$1:$255,26,FALSE),)</f>
        <v>0</v>
      </c>
      <c r="T70">
        <f>IFERROR(VLOOKUP($A70,'PivotTrac Totals'!$1:$255,28,FALSE),)</f>
        <v>0</v>
      </c>
      <c r="U70">
        <f>IFERROR(VLOOKUP($A70,'PivotTrac Totals'!$1:$255,30,FALSE),)</f>
        <v>0</v>
      </c>
      <c r="V70">
        <f>IFERROR(VLOOKUP($A70,'PivotTrac Totals'!$1:$255,32,FALSE),)</f>
        <v>0</v>
      </c>
      <c r="W70">
        <f>IFERROR(VLOOKUP($A70,'PivotTrac Totals'!$1:$255,34,FALSE),)</f>
        <v>0</v>
      </c>
      <c r="X70">
        <f>IFERROR(VLOOKUP($A70,'PivotTrac Totals'!$1:$255,36,FALSE),)</f>
        <v>0</v>
      </c>
      <c r="Y70">
        <f>IFERROR(VLOOKUP($A70,'PivotTrac Totals'!$1:$255,38,FALSE),)</f>
        <v>0</v>
      </c>
      <c r="Z70">
        <f>IFERROR(VLOOKUP($A70,'PivotTrac Totals'!$1:$255,40,FALSE),)</f>
        <v>0</v>
      </c>
      <c r="AA70">
        <f>IFERROR(VLOOKUP($A70,'PivotTrac Totals'!$1:$255,42,FALSE),)</f>
        <v>0</v>
      </c>
      <c r="AB70">
        <f>IFERROR(VLOOKUP($A70,'PivotTrac Totals'!$1:$255,44,FALSE),)</f>
        <v>0</v>
      </c>
      <c r="AC70">
        <f>IFERROR(VLOOKUP($A70,'PivotTrac Totals'!$1:$255,46,FALSE),)</f>
        <v>0</v>
      </c>
      <c r="AD70">
        <f>IFERROR(VLOOKUP($A70,'PivotTrac Totals'!$1:$255,48,FALSE),)</f>
        <v>0</v>
      </c>
      <c r="AE70">
        <f>IFERROR(VLOOKUP($A70,'PivotTrac Totals'!$1:$255,50,FALSE),)</f>
        <v>0</v>
      </c>
      <c r="AF70">
        <f>IFERROR(VLOOKUP($A70,'PivotTrac Totals'!$1:$255,52,FALSE),)</f>
        <v>0</v>
      </c>
      <c r="AG70">
        <f>IFERROR(VLOOKUP($A70,'PivotTrac Totals'!$1:$255,54,FALSE),)</f>
        <v>0</v>
      </c>
      <c r="AH70">
        <f t="shared" si="1"/>
        <v>0</v>
      </c>
    </row>
    <row r="71" spans="1:34" ht="15.75" hidden="1" thickBot="1" x14ac:dyDescent="0.25">
      <c r="A71" s="25"/>
      <c r="B71" s="25" t="s">
        <v>11</v>
      </c>
      <c r="C71" s="28" t="str">
        <f t="shared" si="8"/>
        <v>7</v>
      </c>
      <c r="D71" s="25" t="s">
        <v>12</v>
      </c>
      <c r="E71" s="25"/>
      <c r="F71" s="25"/>
      <c r="G71" s="25"/>
      <c r="H71">
        <f>IFERROR(VLOOKUP($A71,'PivotTrac Totals'!$A$1:$AK$255,4,FALSE),)</f>
        <v>0</v>
      </c>
      <c r="I71">
        <f>IFERROR(VLOOKUP($A71,'PivotTrac Totals'!$1:$405,6,FALSE),)</f>
        <v>0</v>
      </c>
      <c r="J71">
        <f>IFERROR(VLOOKUP($A71,'PivotTrac Totals'!$1:$255,8,FALSE),)</f>
        <v>0</v>
      </c>
      <c r="K71">
        <f>IFERROR(VLOOKUP($A71,'PivotTrac Totals'!$1:$255,10,FALSE),)</f>
        <v>0</v>
      </c>
      <c r="L71">
        <f>IFERROR(VLOOKUP($A71,'PivotTrac Totals'!$1:$255,12,FALSE),)</f>
        <v>0</v>
      </c>
      <c r="M71">
        <f>IFERROR(VLOOKUP($A71,'PivotTrac Totals'!$1:$255,14,FALSE),)</f>
        <v>0</v>
      </c>
      <c r="N71">
        <f>IFERROR(VLOOKUP($A71,'PivotTrac Totals'!$1:$255,16,FALSE),)</f>
        <v>0</v>
      </c>
      <c r="O71">
        <f>IFERROR(VLOOKUP($A71,'PivotTrac Totals'!$1:$255,18,FALSE),)</f>
        <v>0</v>
      </c>
      <c r="P71">
        <f>IFERROR(VLOOKUP($A71,'PivotTrac Totals'!$1:$255,20,FALSE),)</f>
        <v>0</v>
      </c>
      <c r="Q71">
        <f>IFERROR(VLOOKUP($A71,'PivotTrac Totals'!$1:$255,22,FALSE),)</f>
        <v>0</v>
      </c>
      <c r="R71">
        <f>IFERROR(VLOOKUP($A71,'PivotTrac Totals'!$1:$255,24,FALSE),)</f>
        <v>0</v>
      </c>
      <c r="S71">
        <f>IFERROR(VLOOKUP($A71,'PivotTrac Totals'!$1:$255,26,FALSE),)</f>
        <v>0</v>
      </c>
      <c r="T71">
        <f>IFERROR(VLOOKUP($A71,'PivotTrac Totals'!$1:$255,28,FALSE),)</f>
        <v>0</v>
      </c>
      <c r="U71">
        <f>IFERROR(VLOOKUP($A71,'PivotTrac Totals'!$1:$255,30,FALSE),)</f>
        <v>0</v>
      </c>
      <c r="V71">
        <f>IFERROR(VLOOKUP($A71,'PivotTrac Totals'!$1:$255,32,FALSE),)</f>
        <v>0</v>
      </c>
      <c r="W71">
        <f>IFERROR(VLOOKUP($A71,'PivotTrac Totals'!$1:$255,34,FALSE),)</f>
        <v>0</v>
      </c>
      <c r="X71">
        <f>IFERROR(VLOOKUP($A71,'PivotTrac Totals'!$1:$255,36,FALSE),)</f>
        <v>0</v>
      </c>
      <c r="Y71">
        <f>IFERROR(VLOOKUP($A71,'PivotTrac Totals'!$1:$255,38,FALSE),)</f>
        <v>0</v>
      </c>
      <c r="Z71">
        <f>IFERROR(VLOOKUP($A71,'PivotTrac Totals'!$1:$255,40,FALSE),)</f>
        <v>0</v>
      </c>
      <c r="AA71">
        <f>IFERROR(VLOOKUP($A71,'PivotTrac Totals'!$1:$255,42,FALSE),)</f>
        <v>0</v>
      </c>
      <c r="AB71">
        <f>IFERROR(VLOOKUP($A71,'PivotTrac Totals'!$1:$255,44,FALSE),)</f>
        <v>0</v>
      </c>
      <c r="AC71">
        <f>IFERROR(VLOOKUP($A71,'PivotTrac Totals'!$1:$255,46,FALSE),)</f>
        <v>0</v>
      </c>
      <c r="AD71">
        <f>IFERROR(VLOOKUP($A71,'PivotTrac Totals'!$1:$255,48,FALSE),)</f>
        <v>0</v>
      </c>
      <c r="AE71">
        <f>IFERROR(VLOOKUP($A71,'PivotTrac Totals'!$1:$255,50,FALSE),)</f>
        <v>0</v>
      </c>
      <c r="AF71">
        <f>IFERROR(VLOOKUP($A71,'PivotTrac Totals'!$1:$255,52,FALSE),)</f>
        <v>0</v>
      </c>
      <c r="AG71">
        <f>IFERROR(VLOOKUP($A71,'PivotTrac Totals'!$1:$255,54,FALSE),)</f>
        <v>0</v>
      </c>
      <c r="AH71">
        <f t="shared" si="1"/>
        <v>0</v>
      </c>
    </row>
    <row r="72" spans="1:34" s="15" customFormat="1" ht="15.75" hidden="1" thickBot="1" x14ac:dyDescent="0.25">
      <c r="A72" s="25"/>
      <c r="B72" s="25" t="s">
        <v>11</v>
      </c>
      <c r="C72" s="28" t="str">
        <f t="shared" si="8"/>
        <v>7</v>
      </c>
      <c r="D72" s="25" t="s">
        <v>12</v>
      </c>
      <c r="E72" s="25"/>
      <c r="F72" s="25"/>
      <c r="G72" s="25"/>
      <c r="H72">
        <f>IFERROR(VLOOKUP($A72,'PivotTrac Totals'!$A$1:$AK$255,4,FALSE),)</f>
        <v>0</v>
      </c>
      <c r="I72">
        <f>IFERROR(VLOOKUP($A72,'PivotTrac Totals'!$1:$405,6,FALSE),)</f>
        <v>0</v>
      </c>
      <c r="J72">
        <f>IFERROR(VLOOKUP($A72,'PivotTrac Totals'!$1:$255,8,FALSE),)</f>
        <v>0</v>
      </c>
      <c r="K72">
        <f>IFERROR(VLOOKUP($A72,'PivotTrac Totals'!$1:$255,10,FALSE),)</f>
        <v>0</v>
      </c>
      <c r="L72">
        <f>IFERROR(VLOOKUP($A72,'PivotTrac Totals'!$1:$255,12,FALSE),)</f>
        <v>0</v>
      </c>
      <c r="M72">
        <f>IFERROR(VLOOKUP($A72,'PivotTrac Totals'!$1:$255,14,FALSE),)</f>
        <v>0</v>
      </c>
      <c r="N72">
        <f>IFERROR(VLOOKUP($A72,'PivotTrac Totals'!$1:$255,16,FALSE),)</f>
        <v>0</v>
      </c>
      <c r="O72">
        <f>IFERROR(VLOOKUP($A72,'PivotTrac Totals'!$1:$255,18,FALSE),)</f>
        <v>0</v>
      </c>
      <c r="P72">
        <f>IFERROR(VLOOKUP($A72,'PivotTrac Totals'!$1:$255,20,FALSE),)</f>
        <v>0</v>
      </c>
      <c r="Q72">
        <f>IFERROR(VLOOKUP($A72,'PivotTrac Totals'!$1:$255,22,FALSE),)</f>
        <v>0</v>
      </c>
      <c r="R72">
        <f>IFERROR(VLOOKUP($A72,'PivotTrac Totals'!$1:$255,24,FALSE),)</f>
        <v>0</v>
      </c>
      <c r="S72">
        <f>IFERROR(VLOOKUP($A72,'PivotTrac Totals'!$1:$255,26,FALSE),)</f>
        <v>0</v>
      </c>
      <c r="T72">
        <f>IFERROR(VLOOKUP($A72,'PivotTrac Totals'!$1:$255,28,FALSE),)</f>
        <v>0</v>
      </c>
      <c r="U72">
        <f>IFERROR(VLOOKUP($A72,'PivotTrac Totals'!$1:$255,30,FALSE),)</f>
        <v>0</v>
      </c>
      <c r="V72">
        <f>IFERROR(VLOOKUP($A72,'PivotTrac Totals'!$1:$255,32,FALSE),)</f>
        <v>0</v>
      </c>
      <c r="W72">
        <f>IFERROR(VLOOKUP($A72,'PivotTrac Totals'!$1:$255,34,FALSE),)</f>
        <v>0</v>
      </c>
      <c r="X72">
        <f>IFERROR(VLOOKUP($A72,'PivotTrac Totals'!$1:$255,36,FALSE),)</f>
        <v>0</v>
      </c>
      <c r="Y72">
        <f>IFERROR(VLOOKUP($A72,'PivotTrac Totals'!$1:$255,38,FALSE),)</f>
        <v>0</v>
      </c>
      <c r="Z72">
        <f>IFERROR(VLOOKUP($A72,'PivotTrac Totals'!$1:$255,40,FALSE),)</f>
        <v>0</v>
      </c>
      <c r="AA72">
        <f>IFERROR(VLOOKUP($A72,'PivotTrac Totals'!$1:$255,42,FALSE),)</f>
        <v>0</v>
      </c>
      <c r="AB72">
        <f>IFERROR(VLOOKUP($A72,'PivotTrac Totals'!$1:$255,44,FALSE),)</f>
        <v>0</v>
      </c>
      <c r="AC72">
        <f>IFERROR(VLOOKUP($A72,'PivotTrac Totals'!$1:$255,46,FALSE),)</f>
        <v>0</v>
      </c>
      <c r="AD72">
        <f>IFERROR(VLOOKUP($A72,'PivotTrac Totals'!$1:$255,48,FALSE),)</f>
        <v>0</v>
      </c>
      <c r="AE72">
        <f>IFERROR(VLOOKUP($A72,'PivotTrac Totals'!$1:$255,50,FALSE),)</f>
        <v>0</v>
      </c>
      <c r="AF72">
        <f>IFERROR(VLOOKUP($A72,'PivotTrac Totals'!$1:$255,52,FALSE),)</f>
        <v>0</v>
      </c>
      <c r="AG72">
        <f>IFERROR(VLOOKUP($A72,'PivotTrac Totals'!$1:$255,54,FALSE),)</f>
        <v>0</v>
      </c>
      <c r="AH72">
        <f t="shared" ref="AH72:AH135" si="9">+SUM(H72:AG72)</f>
        <v>0</v>
      </c>
    </row>
    <row r="73" spans="1:34" ht="15.75" hidden="1" thickBot="1" x14ac:dyDescent="0.25">
      <c r="A73" s="25"/>
      <c r="B73" s="25" t="s">
        <v>11</v>
      </c>
      <c r="C73" s="28" t="str">
        <f t="shared" si="8"/>
        <v>7</v>
      </c>
      <c r="D73" s="25" t="s">
        <v>12</v>
      </c>
      <c r="E73" s="25"/>
      <c r="F73" s="25"/>
      <c r="G73" s="25"/>
      <c r="H73">
        <f>IFERROR(VLOOKUP($A73,'PivotTrac Totals'!$A$1:$AK$255,4,FALSE),)</f>
        <v>0</v>
      </c>
      <c r="I73">
        <f>IFERROR(VLOOKUP($A73,'PivotTrac Totals'!$1:$405,6,FALSE),)</f>
        <v>0</v>
      </c>
      <c r="J73">
        <f>IFERROR(VLOOKUP($A73,'PivotTrac Totals'!$1:$255,8,FALSE),)</f>
        <v>0</v>
      </c>
      <c r="K73">
        <f>IFERROR(VLOOKUP($A73,'PivotTrac Totals'!$1:$255,10,FALSE),)</f>
        <v>0</v>
      </c>
      <c r="L73">
        <f>IFERROR(VLOOKUP($A73,'PivotTrac Totals'!$1:$255,12,FALSE),)</f>
        <v>0</v>
      </c>
      <c r="M73">
        <f>IFERROR(VLOOKUP($A73,'PivotTrac Totals'!$1:$255,14,FALSE),)</f>
        <v>0</v>
      </c>
      <c r="N73">
        <f>IFERROR(VLOOKUP($A73,'PivotTrac Totals'!$1:$255,16,FALSE),)</f>
        <v>0</v>
      </c>
      <c r="O73">
        <f>IFERROR(VLOOKUP($A73,'PivotTrac Totals'!$1:$255,18,FALSE),)</f>
        <v>0</v>
      </c>
      <c r="P73">
        <f>IFERROR(VLOOKUP($A73,'PivotTrac Totals'!$1:$255,20,FALSE),)</f>
        <v>0</v>
      </c>
      <c r="Q73">
        <f>IFERROR(VLOOKUP($A73,'PivotTrac Totals'!$1:$255,22,FALSE),)</f>
        <v>0</v>
      </c>
      <c r="R73">
        <f>IFERROR(VLOOKUP($A73,'PivotTrac Totals'!$1:$255,24,FALSE),)</f>
        <v>0</v>
      </c>
      <c r="S73">
        <f>IFERROR(VLOOKUP($A73,'PivotTrac Totals'!$1:$255,26,FALSE),)</f>
        <v>0</v>
      </c>
      <c r="T73">
        <f>IFERROR(VLOOKUP($A73,'PivotTrac Totals'!$1:$255,28,FALSE),)</f>
        <v>0</v>
      </c>
      <c r="U73">
        <f>IFERROR(VLOOKUP($A73,'PivotTrac Totals'!$1:$255,30,FALSE),)</f>
        <v>0</v>
      </c>
      <c r="V73">
        <f>IFERROR(VLOOKUP($A73,'PivotTrac Totals'!$1:$255,32,FALSE),)</f>
        <v>0</v>
      </c>
      <c r="W73">
        <f>IFERROR(VLOOKUP($A73,'PivotTrac Totals'!$1:$255,34,FALSE),)</f>
        <v>0</v>
      </c>
      <c r="X73">
        <f>IFERROR(VLOOKUP($A73,'PivotTrac Totals'!$1:$255,36,FALSE),)</f>
        <v>0</v>
      </c>
      <c r="Y73">
        <f>IFERROR(VLOOKUP($A73,'PivotTrac Totals'!$1:$255,38,FALSE),)</f>
        <v>0</v>
      </c>
      <c r="Z73">
        <f>IFERROR(VLOOKUP($A73,'PivotTrac Totals'!$1:$255,40,FALSE),)</f>
        <v>0</v>
      </c>
      <c r="AA73">
        <f>IFERROR(VLOOKUP($A73,'PivotTrac Totals'!$1:$255,42,FALSE),)</f>
        <v>0</v>
      </c>
      <c r="AB73">
        <f>IFERROR(VLOOKUP($A73,'PivotTrac Totals'!$1:$255,44,FALSE),)</f>
        <v>0</v>
      </c>
      <c r="AC73">
        <f>IFERROR(VLOOKUP($A73,'PivotTrac Totals'!$1:$255,46,FALSE),)</f>
        <v>0</v>
      </c>
      <c r="AD73">
        <f>IFERROR(VLOOKUP($A73,'PivotTrac Totals'!$1:$255,48,FALSE),)</f>
        <v>0</v>
      </c>
      <c r="AE73">
        <f>IFERROR(VLOOKUP($A73,'PivotTrac Totals'!$1:$255,50,FALSE),)</f>
        <v>0</v>
      </c>
      <c r="AF73">
        <f>IFERROR(VLOOKUP($A73,'PivotTrac Totals'!$1:$255,52,FALSE),)</f>
        <v>0</v>
      </c>
      <c r="AG73">
        <f>IFERROR(VLOOKUP($A73,'PivotTrac Totals'!$1:$255,54,FALSE),)</f>
        <v>0</v>
      </c>
      <c r="AH73">
        <f t="shared" si="9"/>
        <v>0</v>
      </c>
    </row>
    <row r="74" spans="1:34" ht="15.75" hidden="1" thickBot="1" x14ac:dyDescent="0.25">
      <c r="A74" s="25"/>
      <c r="B74" s="25" t="s">
        <v>11</v>
      </c>
      <c r="C74" s="28" t="str">
        <f t="shared" si="8"/>
        <v>7</v>
      </c>
      <c r="D74" s="25" t="s">
        <v>12</v>
      </c>
      <c r="E74" s="25"/>
      <c r="F74" s="25"/>
      <c r="G74" s="25"/>
      <c r="H74">
        <f>IFERROR(VLOOKUP($A74,'PivotTrac Totals'!$A$1:$AK$255,4,FALSE),)</f>
        <v>0</v>
      </c>
      <c r="I74">
        <f>IFERROR(VLOOKUP($A74,'PivotTrac Totals'!$1:$405,6,FALSE),)</f>
        <v>0</v>
      </c>
      <c r="J74">
        <f>IFERROR(VLOOKUP($A74,'PivotTrac Totals'!$1:$255,8,FALSE),)</f>
        <v>0</v>
      </c>
      <c r="K74">
        <f>IFERROR(VLOOKUP($A74,'PivotTrac Totals'!$1:$255,10,FALSE),)</f>
        <v>0</v>
      </c>
      <c r="L74">
        <f>IFERROR(VLOOKUP($A74,'PivotTrac Totals'!$1:$255,12,FALSE),)</f>
        <v>0</v>
      </c>
      <c r="M74">
        <f>IFERROR(VLOOKUP($A74,'PivotTrac Totals'!$1:$255,14,FALSE),)</f>
        <v>0</v>
      </c>
      <c r="N74">
        <f>IFERROR(VLOOKUP($A74,'PivotTrac Totals'!$1:$255,16,FALSE),)</f>
        <v>0</v>
      </c>
      <c r="O74">
        <f>IFERROR(VLOOKUP($A74,'PivotTrac Totals'!$1:$255,18,FALSE),)</f>
        <v>0</v>
      </c>
      <c r="P74">
        <f>IFERROR(VLOOKUP($A74,'PivotTrac Totals'!$1:$255,20,FALSE),)</f>
        <v>0</v>
      </c>
      <c r="Q74">
        <f>IFERROR(VLOOKUP($A74,'PivotTrac Totals'!$1:$255,22,FALSE),)</f>
        <v>0</v>
      </c>
      <c r="R74">
        <f>IFERROR(VLOOKUP($A74,'PivotTrac Totals'!$1:$255,24,FALSE),)</f>
        <v>0</v>
      </c>
      <c r="S74">
        <f>IFERROR(VLOOKUP($A74,'PivotTrac Totals'!$1:$255,26,FALSE),)</f>
        <v>0</v>
      </c>
      <c r="T74">
        <f>IFERROR(VLOOKUP($A74,'PivotTrac Totals'!$1:$255,28,FALSE),)</f>
        <v>0</v>
      </c>
      <c r="U74">
        <f>IFERROR(VLOOKUP($A74,'PivotTrac Totals'!$1:$255,30,FALSE),)</f>
        <v>0</v>
      </c>
      <c r="V74">
        <f>IFERROR(VLOOKUP($A74,'PivotTrac Totals'!$1:$255,32,FALSE),)</f>
        <v>0</v>
      </c>
      <c r="W74">
        <f>IFERROR(VLOOKUP($A74,'PivotTrac Totals'!$1:$255,34,FALSE),)</f>
        <v>0</v>
      </c>
      <c r="X74">
        <f>IFERROR(VLOOKUP($A74,'PivotTrac Totals'!$1:$255,36,FALSE),)</f>
        <v>0</v>
      </c>
      <c r="Y74">
        <f>IFERROR(VLOOKUP($A74,'PivotTrac Totals'!$1:$255,38,FALSE),)</f>
        <v>0</v>
      </c>
      <c r="Z74">
        <f>IFERROR(VLOOKUP($A74,'PivotTrac Totals'!$1:$255,40,FALSE),)</f>
        <v>0</v>
      </c>
      <c r="AA74">
        <f>IFERROR(VLOOKUP($A74,'PivotTrac Totals'!$1:$255,42,FALSE),)</f>
        <v>0</v>
      </c>
      <c r="AB74">
        <f>IFERROR(VLOOKUP($A74,'PivotTrac Totals'!$1:$255,44,FALSE),)</f>
        <v>0</v>
      </c>
      <c r="AC74">
        <f>IFERROR(VLOOKUP($A74,'PivotTrac Totals'!$1:$255,46,FALSE),)</f>
        <v>0</v>
      </c>
      <c r="AD74">
        <f>IFERROR(VLOOKUP($A74,'PivotTrac Totals'!$1:$255,48,FALSE),)</f>
        <v>0</v>
      </c>
      <c r="AE74">
        <f>IFERROR(VLOOKUP($A74,'PivotTrac Totals'!$1:$255,50,FALSE),)</f>
        <v>0</v>
      </c>
      <c r="AF74">
        <f>IFERROR(VLOOKUP($A74,'PivotTrac Totals'!$1:$255,52,FALSE),)</f>
        <v>0</v>
      </c>
      <c r="AG74">
        <f>IFERROR(VLOOKUP($A74,'PivotTrac Totals'!$1:$255,54,FALSE),)</f>
        <v>0</v>
      </c>
      <c r="AH74">
        <f t="shared" si="9"/>
        <v>0</v>
      </c>
    </row>
    <row r="75" spans="1:34" ht="15.75" hidden="1" thickBot="1" x14ac:dyDescent="0.25">
      <c r="A75" s="25"/>
      <c r="B75" s="25" t="s">
        <v>11</v>
      </c>
      <c r="C75" s="28" t="str">
        <f t="shared" si="8"/>
        <v>7</v>
      </c>
      <c r="D75" s="25" t="s">
        <v>12</v>
      </c>
      <c r="E75" s="25"/>
      <c r="F75" s="25"/>
      <c r="G75" s="25"/>
      <c r="H75">
        <f>IFERROR(VLOOKUP($A75,'PivotTrac Totals'!$A$1:$AK$255,4,FALSE),)</f>
        <v>0</v>
      </c>
      <c r="I75">
        <f>IFERROR(VLOOKUP($A75,'PivotTrac Totals'!$1:$405,6,FALSE),)</f>
        <v>0</v>
      </c>
      <c r="J75">
        <f>IFERROR(VLOOKUP($A75,'PivotTrac Totals'!$1:$255,8,FALSE),)</f>
        <v>0</v>
      </c>
      <c r="K75">
        <f>IFERROR(VLOOKUP($A75,'PivotTrac Totals'!$1:$255,10,FALSE),)</f>
        <v>0</v>
      </c>
      <c r="L75">
        <f>IFERROR(VLOOKUP($A75,'PivotTrac Totals'!$1:$255,12,FALSE),)</f>
        <v>0</v>
      </c>
      <c r="M75">
        <f>IFERROR(VLOOKUP($A75,'PivotTrac Totals'!$1:$255,14,FALSE),)</f>
        <v>0</v>
      </c>
      <c r="N75">
        <f>IFERROR(VLOOKUP($A75,'PivotTrac Totals'!$1:$255,16,FALSE),)</f>
        <v>0</v>
      </c>
      <c r="O75">
        <f>IFERROR(VLOOKUP($A75,'PivotTrac Totals'!$1:$255,18,FALSE),)</f>
        <v>0</v>
      </c>
      <c r="P75">
        <f>IFERROR(VLOOKUP($A75,'PivotTrac Totals'!$1:$255,20,FALSE),)</f>
        <v>0</v>
      </c>
      <c r="Q75">
        <f>IFERROR(VLOOKUP($A75,'PivotTrac Totals'!$1:$255,22,FALSE),)</f>
        <v>0</v>
      </c>
      <c r="R75">
        <f>IFERROR(VLOOKUP($A75,'PivotTrac Totals'!$1:$255,24,FALSE),)</f>
        <v>0</v>
      </c>
      <c r="S75">
        <f>IFERROR(VLOOKUP($A75,'PivotTrac Totals'!$1:$255,26,FALSE),)</f>
        <v>0</v>
      </c>
      <c r="T75">
        <f>IFERROR(VLOOKUP($A75,'PivotTrac Totals'!$1:$255,28,FALSE),)</f>
        <v>0</v>
      </c>
      <c r="U75">
        <f>IFERROR(VLOOKUP($A75,'PivotTrac Totals'!$1:$255,30,FALSE),)</f>
        <v>0</v>
      </c>
      <c r="V75">
        <f>IFERROR(VLOOKUP($A75,'PivotTrac Totals'!$1:$255,32,FALSE),)</f>
        <v>0</v>
      </c>
      <c r="W75">
        <f>IFERROR(VLOOKUP($A75,'PivotTrac Totals'!$1:$255,34,FALSE),)</f>
        <v>0</v>
      </c>
      <c r="X75">
        <f>IFERROR(VLOOKUP($A75,'PivotTrac Totals'!$1:$255,36,FALSE),)</f>
        <v>0</v>
      </c>
      <c r="Y75">
        <f>IFERROR(VLOOKUP($A75,'PivotTrac Totals'!$1:$255,38,FALSE),)</f>
        <v>0</v>
      </c>
      <c r="Z75">
        <f>IFERROR(VLOOKUP($A75,'PivotTrac Totals'!$1:$255,40,FALSE),)</f>
        <v>0</v>
      </c>
      <c r="AA75">
        <f>IFERROR(VLOOKUP($A75,'PivotTrac Totals'!$1:$255,42,FALSE),)</f>
        <v>0</v>
      </c>
      <c r="AB75">
        <f>IFERROR(VLOOKUP($A75,'PivotTrac Totals'!$1:$255,44,FALSE),)</f>
        <v>0</v>
      </c>
      <c r="AC75">
        <f>IFERROR(VLOOKUP($A75,'PivotTrac Totals'!$1:$255,46,FALSE),)</f>
        <v>0</v>
      </c>
      <c r="AD75">
        <f>IFERROR(VLOOKUP($A75,'PivotTrac Totals'!$1:$255,48,FALSE),)</f>
        <v>0</v>
      </c>
      <c r="AE75">
        <f>IFERROR(VLOOKUP($A75,'PivotTrac Totals'!$1:$255,50,FALSE),)</f>
        <v>0</v>
      </c>
      <c r="AF75">
        <f>IFERROR(VLOOKUP($A75,'PivotTrac Totals'!$1:$255,52,FALSE),)</f>
        <v>0</v>
      </c>
      <c r="AG75">
        <f>IFERROR(VLOOKUP($A75,'PivotTrac Totals'!$1:$255,54,FALSE),)</f>
        <v>0</v>
      </c>
      <c r="AH75">
        <f t="shared" si="9"/>
        <v>0</v>
      </c>
    </row>
    <row r="76" spans="1:34" ht="15.75" hidden="1" thickBot="1" x14ac:dyDescent="0.25">
      <c r="A76" s="29" t="s">
        <v>66</v>
      </c>
      <c r="B76" s="25" t="s">
        <v>11</v>
      </c>
      <c r="C76" s="28" t="str">
        <f>MID(A76,FIND(" ",A76)+1,256)</f>
        <v>8</v>
      </c>
      <c r="D76" s="25" t="s">
        <v>12</v>
      </c>
      <c r="E76" s="25"/>
      <c r="F76" s="25"/>
      <c r="G76" s="25"/>
      <c r="H76">
        <f>+IF($F76="Spring Grain",SUMIFS('Osgood Agrimet'!$D:$D,'Osgood Agrimet'!$A:$A,"&lt;="&amp;Data!H$1,'Osgood Agrimet'!$D:$D,"&gt;0"),IF($F76="Winter Grain",SUMIFS('Osgood Agrimet'!$C:$C,'Osgood Agrimet'!$A:$A,"&lt;="&amp;Data!H$1,'Osgood Agrimet'!$C:$C,"&gt;0"),IF($F76="Potatoes",SUMIFS('Osgood Agrimet'!$N:$N,'Osgood Agrimet'!$A:$A,"&lt;="&amp;Data!H$1,'Osgood Agrimet'!$N:$N,"&gt;0"),0)))</f>
        <v>0</v>
      </c>
      <c r="I76">
        <f>+IF($F76="Spring Grain",SUMIFS('Osgood Agrimet'!$D:$D,'Osgood Agrimet'!$A:$A,"&lt;="&amp;Data!I$1,'Osgood Agrimet'!$D:$D,"&gt;0"),IF($F76="Winter Grain",SUMIFS('Osgood Agrimet'!$C:$C,'Osgood Agrimet'!$A:$A,"&lt;="&amp;Data!I$1,'Osgood Agrimet'!$C:$C,"&gt;0"),IF($F76="Potatoes",SUMIFS('Osgood Agrimet'!$N:$N,'Osgood Agrimet'!$A:$A,"&lt;="&amp;Data!I$1,'Osgood Agrimet'!$N:$N,"&gt;0"),0)))</f>
        <v>0</v>
      </c>
      <c r="J76">
        <f>+IF($F76="Spring Grain",SUMIFS('Osgood Agrimet'!$D:$D,'Osgood Agrimet'!$A:$A,"&lt;="&amp;Data!J$1,'Osgood Agrimet'!$D:$D,"&gt;0"),IF($F76="Winter Grain",SUMIFS('Osgood Agrimet'!$C:$C,'Osgood Agrimet'!$A:$A,"&lt;="&amp;Data!J$1,'Osgood Agrimet'!$C:$C,"&gt;0"),IF($F76="Potatoes",SUMIFS('Osgood Agrimet'!$N:$N,'Osgood Agrimet'!$A:$A,"&lt;="&amp;Data!J$1,'Osgood Agrimet'!$N:$N,"&gt;0"),0)))</f>
        <v>0</v>
      </c>
      <c r="K76">
        <f>+IF($F76="Spring Grain",SUMIFS('Osgood Agrimet'!$D:$D,'Osgood Agrimet'!$A:$A,"&lt;="&amp;Data!K$1,'Osgood Agrimet'!$D:$D,"&gt;0"),IF($F76="Winter Grain",SUMIFS('Osgood Agrimet'!$C:$C,'Osgood Agrimet'!$A:$A,"&lt;="&amp;Data!K$1,'Osgood Agrimet'!$C:$C,"&gt;0"),IF($F76="Potatoes",SUMIFS('Osgood Agrimet'!$N:$N,'Osgood Agrimet'!$A:$A,"&lt;="&amp;Data!K$1,'Osgood Agrimet'!$N:$N,"&gt;0"),0)))</f>
        <v>0</v>
      </c>
      <c r="L76">
        <f>+IF($F76="Spring Grain",SUMIFS('Osgood Agrimet'!$D:$D,'Osgood Agrimet'!$A:$A,"&lt;="&amp;Data!L$1,'Osgood Agrimet'!$D:$D,"&gt;0"),IF($F76="Winter Grain",SUMIFS('Osgood Agrimet'!$C:$C,'Osgood Agrimet'!$A:$A,"&lt;="&amp;Data!L$1,'Osgood Agrimet'!$C:$C,"&gt;0"),IF($F76="Potatoes",SUMIFS('Osgood Agrimet'!$N:$N,'Osgood Agrimet'!$A:$A,"&lt;="&amp;Data!L$1,'Osgood Agrimet'!$N:$N,"&gt;0"),0)))</f>
        <v>0</v>
      </c>
      <c r="M76">
        <f>+IF($F76="Spring Grain",SUMIFS('Osgood Agrimet'!$D:$D,'Osgood Agrimet'!$A:$A,"&lt;="&amp;Data!M$1,'Osgood Agrimet'!$D:$D,"&gt;0"),IF($F76="Winter Grain",SUMIFS('Osgood Agrimet'!$C:$C,'Osgood Agrimet'!$A:$A,"&lt;="&amp;Data!M$1,'Osgood Agrimet'!$C:$C,"&gt;0"),IF($F76="Potatoes",SUMIFS('Osgood Agrimet'!$N:$N,'Osgood Agrimet'!$A:$A,"&lt;="&amp;Data!M$1,'Osgood Agrimet'!$N:$N,"&gt;0"),0)))</f>
        <v>0</v>
      </c>
      <c r="N76">
        <f>+IF($F76="Spring Grain",SUMIFS('Osgood Agrimet'!$D:$D,'Osgood Agrimet'!$A:$A,"&lt;="&amp;Data!N$1,'Osgood Agrimet'!$D:$D,"&gt;0"),IF($F76="Winter Grain",SUMIFS('Osgood Agrimet'!$C:$C,'Osgood Agrimet'!$A:$A,"&lt;="&amp;Data!N$1,'Osgood Agrimet'!$C:$C,"&gt;0"),IF($F76="Potatoes",SUMIFS('Osgood Agrimet'!$N:$N,'Osgood Agrimet'!$A:$A,"&lt;="&amp;Data!N$1,'Osgood Agrimet'!$N:$N,"&gt;0"),0)))</f>
        <v>0</v>
      </c>
      <c r="O76">
        <f>+IF($F76="Spring Grain",SUMIFS('Osgood Agrimet'!$D:$D,'Osgood Agrimet'!$A:$A,"&lt;="&amp;Data!O$1,'Osgood Agrimet'!$D:$D,"&gt;0"),IF($F76="Winter Grain",SUMIFS('Osgood Agrimet'!$C:$C,'Osgood Agrimet'!$A:$A,"&lt;="&amp;Data!O$1,'Osgood Agrimet'!$C:$C,"&gt;0"),IF($F76="Potatoes",SUMIFS('Osgood Agrimet'!$N:$N,'Osgood Agrimet'!$A:$A,"&lt;="&amp;Data!O$1,'Osgood Agrimet'!$N:$N,"&gt;0"),0)))</f>
        <v>0</v>
      </c>
      <c r="P76">
        <f>+IF($F76="Spring Grain",SUMIFS('Osgood Agrimet'!$D:$D,'Osgood Agrimet'!$A:$A,"&lt;="&amp;Data!P$1,'Osgood Agrimet'!$D:$D,"&gt;0"),IF($F76="Winter Grain",SUMIFS('Osgood Agrimet'!$C:$C,'Osgood Agrimet'!$A:$A,"&lt;="&amp;Data!P$1,'Osgood Agrimet'!$C:$C,"&gt;0"),IF($F76="Potatoes",SUMIFS('Osgood Agrimet'!$N:$N,'Osgood Agrimet'!$A:$A,"&lt;="&amp;Data!P$1,'Osgood Agrimet'!$N:$N,"&gt;0"),0)))</f>
        <v>0</v>
      </c>
      <c r="Q76">
        <f>+IF($F76="Spring Grain",SUMIFS('Osgood Agrimet'!$D:$D,'Osgood Agrimet'!$A:$A,"&lt;="&amp;Data!Q$1,'Osgood Agrimet'!$D:$D,"&gt;0"),IF($F76="Winter Grain",SUMIFS('Osgood Agrimet'!$C:$C,'Osgood Agrimet'!$A:$A,"&lt;="&amp;Data!Q$1,'Osgood Agrimet'!$C:$C,"&gt;0"),IF($F76="Potatoes",SUMIFS('Osgood Agrimet'!$N:$N,'Osgood Agrimet'!$A:$A,"&lt;="&amp;Data!Q$1,'Osgood Agrimet'!$N:$N,"&gt;0"),0)))</f>
        <v>0</v>
      </c>
      <c r="R76">
        <f>+IF($F76="Spring Grain",SUMIFS('Osgood Agrimet'!$D:$D,'Osgood Agrimet'!$A:$A,"&lt;="&amp;Data!R$1,'Osgood Agrimet'!$D:$D,"&gt;0"),IF($F76="Winter Grain",SUMIFS('Osgood Agrimet'!$C:$C,'Osgood Agrimet'!$A:$A,"&lt;="&amp;Data!R$1,'Osgood Agrimet'!$C:$C,"&gt;0"),IF($F76="Potatoes",SUMIFS('Osgood Agrimet'!$N:$N,'Osgood Agrimet'!$A:$A,"&lt;="&amp;Data!R$1,'Osgood Agrimet'!$N:$N,"&gt;0"),0)))</f>
        <v>0</v>
      </c>
      <c r="S76">
        <f>+IF($F76="Spring Grain",SUMIFS('Osgood Agrimet'!$D:$D,'Osgood Agrimet'!$A:$A,"&lt;="&amp;Data!S$1,'Osgood Agrimet'!$D:$D,"&gt;0"),IF($F76="Winter Grain",SUMIFS('Osgood Agrimet'!$C:$C,'Osgood Agrimet'!$A:$A,"&lt;="&amp;Data!S$1,'Osgood Agrimet'!$C:$C,"&gt;0"),IF($F76="Potatoes",SUMIFS('Osgood Agrimet'!$N:$N,'Osgood Agrimet'!$A:$A,"&lt;="&amp;Data!S$1,'Osgood Agrimet'!$N:$N,"&gt;0"),0)))</f>
        <v>0</v>
      </c>
      <c r="T76">
        <f>+IF($F76="Spring Grain",SUMIFS('Osgood Agrimet'!$D:$D,'Osgood Agrimet'!$A:$A,"&lt;="&amp;Data!T$1,'Osgood Agrimet'!$D:$D,"&gt;0"),IF($F76="Winter Grain",SUMIFS('Osgood Agrimet'!$C:$C,'Osgood Agrimet'!$A:$A,"&lt;="&amp;Data!T$1,'Osgood Agrimet'!$C:$C,"&gt;0"),IF($F76="Potatoes",SUMIFS('Osgood Agrimet'!$N:$N,'Osgood Agrimet'!$A:$A,"&lt;="&amp;Data!T$1,'Osgood Agrimet'!$N:$N,"&gt;0"),0)))</f>
        <v>0</v>
      </c>
      <c r="U76">
        <f>+IF($F76="Spring Grain",SUMIFS('Osgood Agrimet'!$D:$D,'Osgood Agrimet'!$A:$A,"&lt;="&amp;Data!U$1,'Osgood Agrimet'!$D:$D,"&gt;0"),IF($F76="Winter Grain",SUMIFS('Osgood Agrimet'!$C:$C,'Osgood Agrimet'!$A:$A,"&lt;="&amp;Data!U$1,'Osgood Agrimet'!$C:$C,"&gt;0"),IF($F76="Potatoes",SUMIFS('Osgood Agrimet'!$N:$N,'Osgood Agrimet'!$A:$A,"&lt;="&amp;Data!U$1,'Osgood Agrimet'!$N:$N,"&gt;0"),0)))</f>
        <v>0</v>
      </c>
      <c r="V76">
        <f>+IF($F76="Spring Grain",SUMIFS('Osgood Agrimet'!$D:$D,'Osgood Agrimet'!$A:$A,"&lt;="&amp;Data!V$1,'Osgood Agrimet'!$D:$D,"&gt;0"),IF($F76="Winter Grain",SUMIFS('Osgood Agrimet'!$C:$C,'Osgood Agrimet'!$A:$A,"&lt;="&amp;Data!V$1,'Osgood Agrimet'!$C:$C,"&gt;0"),IF($F76="Potatoes",SUMIFS('Osgood Agrimet'!$N:$N,'Osgood Agrimet'!$A:$A,"&lt;="&amp;Data!V$1,'Osgood Agrimet'!$N:$N,"&gt;0"),0)))</f>
        <v>0</v>
      </c>
      <c r="W76">
        <f>+IF($F76="Spring Grain",SUMIFS('Osgood Agrimet'!$D:$D,'Osgood Agrimet'!$A:$A,"&lt;="&amp;Data!W$1,'Osgood Agrimet'!$D:$D,"&gt;0"),IF($F76="Winter Grain",SUMIFS('Osgood Agrimet'!$C:$C,'Osgood Agrimet'!$A:$A,"&lt;="&amp;Data!W$1,'Osgood Agrimet'!$C:$C,"&gt;0"),IF($F76="Potatoes",SUMIFS('Osgood Agrimet'!$N:$N,'Osgood Agrimet'!$A:$A,"&lt;="&amp;Data!W$1,'Osgood Agrimet'!$N:$N,"&gt;0"),0)))</f>
        <v>0</v>
      </c>
      <c r="X76">
        <f>+IF($F76="Spring Grain",SUMIFS('Osgood Agrimet'!$D:$D,'Osgood Agrimet'!$A:$A,"&lt;="&amp;Data!X$1,'Osgood Agrimet'!$D:$D,"&gt;0"),IF($F76="Winter Grain",SUMIFS('Osgood Agrimet'!$C:$C,'Osgood Agrimet'!$A:$A,"&lt;="&amp;Data!X$1,'Osgood Agrimet'!$C:$C,"&gt;0"),IF($F76="Potatoes",SUMIFS('Osgood Agrimet'!$N:$N,'Osgood Agrimet'!$A:$A,"&lt;="&amp;Data!X$1,'Osgood Agrimet'!$N:$N,"&gt;0"),0)))</f>
        <v>0</v>
      </c>
      <c r="Y76">
        <f>+IF($F76="Spring Grain",SUMIFS('Osgood Agrimet'!$D:$D,'Osgood Agrimet'!$A:$A,"&lt;="&amp;Data!Y$1,'Osgood Agrimet'!$D:$D,"&gt;0"),IF($F76="Winter Grain",SUMIFS('Osgood Agrimet'!$C:$C,'Osgood Agrimet'!$A:$A,"&lt;="&amp;Data!Y$1,'Osgood Agrimet'!$C:$C,"&gt;0"),IF($F76="Potatoes",SUMIFS('Osgood Agrimet'!$N:$N,'Osgood Agrimet'!$A:$A,"&lt;="&amp;Data!Y$1,'Osgood Agrimet'!$N:$N,"&gt;0"),0)))</f>
        <v>0</v>
      </c>
      <c r="Z76">
        <f>+IF($F76="Spring Grain",SUMIFS('Osgood Agrimet'!$D:$D,'Osgood Agrimet'!$A:$A,"&lt;="&amp;Data!Z$1,'Osgood Agrimet'!$D:$D,"&gt;0"),IF($F76="Winter Grain",SUMIFS('Osgood Agrimet'!$C:$C,'Osgood Agrimet'!$A:$A,"&lt;="&amp;Data!Z$1,'Osgood Agrimet'!$C:$C,"&gt;0"),IF($F76="Potatoes",SUMIFS('Osgood Agrimet'!$N:$N,'Osgood Agrimet'!$A:$A,"&lt;="&amp;Data!Z$1,'Osgood Agrimet'!$N:$N,"&gt;0"),0)))</f>
        <v>0</v>
      </c>
      <c r="AA76">
        <f>+IF($F76="Spring Grain",SUMIFS('Osgood Agrimet'!$D:$D,'Osgood Agrimet'!$A:$A,"&lt;="&amp;Data!AA$1,'Osgood Agrimet'!$D:$D,"&gt;0"),IF($F76="Winter Grain",SUMIFS('Osgood Agrimet'!$C:$C,'Osgood Agrimet'!$A:$A,"&lt;="&amp;Data!AA$1,'Osgood Agrimet'!$C:$C,"&gt;0"),IF($F76="Potatoes",SUMIFS('Osgood Agrimet'!$N:$N,'Osgood Agrimet'!$A:$A,"&lt;="&amp;Data!AA$1,'Osgood Agrimet'!$N:$N,"&gt;0"),0)))</f>
        <v>0</v>
      </c>
      <c r="AB76">
        <f>+IF($F76="Spring Grain",SUMIFS('Osgood Agrimet'!$D:$D,'Osgood Agrimet'!$A:$A,"&lt;="&amp;Data!AB$1,'Osgood Agrimet'!$D:$D,"&gt;0"),IF($F76="Winter Grain",SUMIFS('Osgood Agrimet'!$C:$C,'Osgood Agrimet'!$A:$A,"&lt;="&amp;Data!AB$1,'Osgood Agrimet'!$C:$C,"&gt;0"),IF($F76="Potatoes",SUMIFS('Osgood Agrimet'!$N:$N,'Osgood Agrimet'!$A:$A,"&lt;="&amp;Data!AB$1,'Osgood Agrimet'!$N:$N,"&gt;0"),0)))</f>
        <v>0</v>
      </c>
      <c r="AC76">
        <f>+IF($F76="Spring Grain",SUMIFS('Osgood Agrimet'!$D:$D,'Osgood Agrimet'!$A:$A,"&lt;="&amp;Data!AC$1,'Osgood Agrimet'!$D:$D,"&gt;0"),IF($F76="Winter Grain",SUMIFS('Osgood Agrimet'!$C:$C,'Osgood Agrimet'!$A:$A,"&lt;="&amp;Data!AC$1,'Osgood Agrimet'!$C:$C,"&gt;0"),IF($F76="Potatoes",SUMIFS('Osgood Agrimet'!$N:$N,'Osgood Agrimet'!$A:$A,"&lt;="&amp;Data!AC$1,'Osgood Agrimet'!$N:$N,"&gt;0"),0)))</f>
        <v>0</v>
      </c>
      <c r="AD76">
        <f>+IF($F76="Spring Grain",SUMIFS('Osgood Agrimet'!$D:$D,'Osgood Agrimet'!$A:$A,"&lt;="&amp;Data!AD$1,'Osgood Agrimet'!$D:$D,"&gt;0"),IF($F76="Winter Grain",SUMIFS('Osgood Agrimet'!$C:$C,'Osgood Agrimet'!$A:$A,"&lt;="&amp;Data!AD$1,'Osgood Agrimet'!$C:$C,"&gt;0"),IF($F76="Potatoes",SUMIFS('Osgood Agrimet'!$N:$N,'Osgood Agrimet'!$A:$A,"&lt;="&amp;Data!AD$1,'Osgood Agrimet'!$N:$N,"&gt;0"),0)))</f>
        <v>0</v>
      </c>
      <c r="AE76">
        <f>+IF($F76="Spring Grain",SUMIFS('Osgood Agrimet'!$D:$D,'Osgood Agrimet'!$A:$A,"&lt;="&amp;Data!AE$1,'Osgood Agrimet'!$D:$D,"&gt;0"),IF($F76="Winter Grain",SUMIFS('Osgood Agrimet'!$C:$C,'Osgood Agrimet'!$A:$A,"&lt;="&amp;Data!AE$1,'Osgood Agrimet'!$C:$C,"&gt;0"),IF($F76="Potatoes",SUMIFS('Osgood Agrimet'!$N:$N,'Osgood Agrimet'!$A:$A,"&lt;="&amp;Data!AE$1,'Osgood Agrimet'!$N:$N,"&gt;0"),0)))</f>
        <v>0</v>
      </c>
      <c r="AF76">
        <f>+IF($F76="Spring Grain",SUMIFS('Osgood Agrimet'!$D:$D,'Osgood Agrimet'!$A:$A,"&lt;="&amp;Data!AF$1,'Osgood Agrimet'!$D:$D,"&gt;0"),IF($F76="Winter Grain",SUMIFS('Osgood Agrimet'!$C:$C,'Osgood Agrimet'!$A:$A,"&lt;="&amp;Data!AF$1,'Osgood Agrimet'!$C:$C,"&gt;0"),IF($F76="Potatoes",SUMIFS('Osgood Agrimet'!$N:$N,'Osgood Agrimet'!$A:$A,"&lt;="&amp;Data!AF$1,'Osgood Agrimet'!$N:$N,"&gt;0"),0)))</f>
        <v>0</v>
      </c>
      <c r="AG76">
        <f>+IF($F76="Spring Grain",SUMIFS('Osgood Agrimet'!$D:$D,'Osgood Agrimet'!$A:$A,"&lt;="&amp;Data!AG$1,'Osgood Agrimet'!$D:$D,"&gt;0"),IF($F76="Winter Grain",SUMIFS('Osgood Agrimet'!$C:$C,'Osgood Agrimet'!$A:$A,"&lt;="&amp;Data!AG$1,'Osgood Agrimet'!$C:$C,"&gt;0"),IF($F76="Potatoes",SUMIFS('Osgood Agrimet'!$N:$N,'Osgood Agrimet'!$A:$A,"&lt;="&amp;Data!AG$1,'Osgood Agrimet'!$N:$N,"&gt;0"),0)))</f>
        <v>0</v>
      </c>
      <c r="AH76">
        <f>+SUM(H76:AG76)</f>
        <v>0</v>
      </c>
    </row>
    <row r="77" spans="1:34" ht="15.75" hidden="1" thickBot="1" x14ac:dyDescent="0.25">
      <c r="A77" s="25"/>
      <c r="B77" s="25" t="s">
        <v>11</v>
      </c>
      <c r="C77" s="28" t="str">
        <f>C76</f>
        <v>8</v>
      </c>
      <c r="D77" s="25" t="s">
        <v>12</v>
      </c>
      <c r="E77" s="25"/>
      <c r="F77" s="25"/>
      <c r="G77" s="25"/>
      <c r="H77">
        <f>IFERROR(VLOOKUP($A77,'PivotTrac Totals'!$A$1:$AK$255,4,FALSE),)</f>
        <v>0</v>
      </c>
      <c r="I77">
        <f>IFERROR(VLOOKUP($A77,'PivotTrac Totals'!$1:$405,6,FALSE),)</f>
        <v>0</v>
      </c>
      <c r="J77">
        <f>IFERROR(VLOOKUP($A77,'PivotTrac Totals'!$1:$255,8,FALSE),)</f>
        <v>0</v>
      </c>
      <c r="K77">
        <f>IFERROR(VLOOKUP($A77,'PivotTrac Totals'!$1:$255,10,FALSE),)</f>
        <v>0</v>
      </c>
      <c r="L77">
        <f>IFERROR(VLOOKUP($A77,'PivotTrac Totals'!$1:$255,12,FALSE),)</f>
        <v>0</v>
      </c>
      <c r="M77">
        <f>IFERROR(VLOOKUP($A77,'PivotTrac Totals'!$1:$255,14,FALSE),)</f>
        <v>0</v>
      </c>
      <c r="N77">
        <f>IFERROR(VLOOKUP($A77,'PivotTrac Totals'!$1:$255,16,FALSE),)</f>
        <v>0</v>
      </c>
      <c r="O77">
        <f>IFERROR(VLOOKUP($A77,'PivotTrac Totals'!$1:$255,18,FALSE),)</f>
        <v>0</v>
      </c>
      <c r="P77">
        <f>IFERROR(VLOOKUP($A77,'PivotTrac Totals'!$1:$255,20,FALSE),)</f>
        <v>0</v>
      </c>
      <c r="Q77">
        <f>IFERROR(VLOOKUP($A77,'PivotTrac Totals'!$1:$255,22,FALSE),)</f>
        <v>0</v>
      </c>
      <c r="R77">
        <f>IFERROR(VLOOKUP($A77,'PivotTrac Totals'!$1:$255,24,FALSE),)</f>
        <v>0</v>
      </c>
      <c r="S77">
        <f>IFERROR(VLOOKUP($A77,'PivotTrac Totals'!$1:$255,26,FALSE),)</f>
        <v>0</v>
      </c>
      <c r="T77">
        <f>IFERROR(VLOOKUP($A77,'PivotTrac Totals'!$1:$255,28,FALSE),)</f>
        <v>0</v>
      </c>
      <c r="U77">
        <f>IFERROR(VLOOKUP($A77,'PivotTrac Totals'!$1:$255,30,FALSE),)</f>
        <v>0</v>
      </c>
      <c r="V77">
        <f>IFERROR(VLOOKUP($A77,'PivotTrac Totals'!$1:$255,32,FALSE),)</f>
        <v>0</v>
      </c>
      <c r="W77">
        <f>IFERROR(VLOOKUP($A77,'PivotTrac Totals'!$1:$255,34,FALSE),)</f>
        <v>0</v>
      </c>
      <c r="X77">
        <f>IFERROR(VLOOKUP($A77,'PivotTrac Totals'!$1:$255,36,FALSE),)</f>
        <v>0</v>
      </c>
      <c r="Y77">
        <f>IFERROR(VLOOKUP($A77,'PivotTrac Totals'!$1:$255,38,FALSE),)</f>
        <v>0</v>
      </c>
      <c r="Z77">
        <f>IFERROR(VLOOKUP($A77,'PivotTrac Totals'!$1:$255,40,FALSE),)</f>
        <v>0</v>
      </c>
      <c r="AA77">
        <f>IFERROR(VLOOKUP($A77,'PivotTrac Totals'!$1:$255,42,FALSE),)</f>
        <v>0</v>
      </c>
      <c r="AB77">
        <f>IFERROR(VLOOKUP($A77,'PivotTrac Totals'!$1:$255,44,FALSE),)</f>
        <v>0</v>
      </c>
      <c r="AC77">
        <f>IFERROR(VLOOKUP($A77,'PivotTrac Totals'!$1:$255,46,FALSE),)</f>
        <v>0</v>
      </c>
      <c r="AD77">
        <f>IFERROR(VLOOKUP($A77,'PivotTrac Totals'!$1:$255,48,FALSE),)</f>
        <v>0</v>
      </c>
      <c r="AE77">
        <f>IFERROR(VLOOKUP($A77,'PivotTrac Totals'!$1:$255,50,FALSE),)</f>
        <v>0</v>
      </c>
      <c r="AF77">
        <f>IFERROR(VLOOKUP($A77,'PivotTrac Totals'!$1:$255,52,FALSE),)</f>
        <v>0</v>
      </c>
      <c r="AG77">
        <f>IFERROR(VLOOKUP($A77,'PivotTrac Totals'!$1:$255,54,FALSE),)</f>
        <v>0</v>
      </c>
      <c r="AH77">
        <f t="shared" si="9"/>
        <v>0</v>
      </c>
    </row>
    <row r="78" spans="1:34" ht="15.75" hidden="1" thickBot="1" x14ac:dyDescent="0.25">
      <c r="A78" s="25"/>
      <c r="B78" s="25" t="s">
        <v>11</v>
      </c>
      <c r="C78" s="28" t="str">
        <f t="shared" ref="C78:C85" si="10">C77</f>
        <v>8</v>
      </c>
      <c r="D78" s="25" t="s">
        <v>12</v>
      </c>
      <c r="E78" s="25"/>
      <c r="F78" s="25"/>
      <c r="G78" s="25"/>
      <c r="H78">
        <f>IFERROR(VLOOKUP($A78,'PivotTrac Totals'!$A$1:$AK$255,4,FALSE),)</f>
        <v>0</v>
      </c>
      <c r="I78">
        <f>IFERROR(VLOOKUP($A78,'PivotTrac Totals'!$1:$405,6,FALSE),)</f>
        <v>0</v>
      </c>
      <c r="J78">
        <f>IFERROR(VLOOKUP($A78,'PivotTrac Totals'!$1:$255,8,FALSE),)</f>
        <v>0</v>
      </c>
      <c r="K78">
        <f>IFERROR(VLOOKUP($A78,'PivotTrac Totals'!$1:$255,10,FALSE),)</f>
        <v>0</v>
      </c>
      <c r="L78">
        <f>IFERROR(VLOOKUP($A78,'PivotTrac Totals'!$1:$255,12,FALSE),)</f>
        <v>0</v>
      </c>
      <c r="M78">
        <f>IFERROR(VLOOKUP($A78,'PivotTrac Totals'!$1:$255,14,FALSE),)</f>
        <v>0</v>
      </c>
      <c r="N78">
        <f>IFERROR(VLOOKUP($A78,'PivotTrac Totals'!$1:$255,16,FALSE),)</f>
        <v>0</v>
      </c>
      <c r="O78">
        <f>IFERROR(VLOOKUP($A78,'PivotTrac Totals'!$1:$255,18,FALSE),)</f>
        <v>0</v>
      </c>
      <c r="P78">
        <f>IFERROR(VLOOKUP($A78,'PivotTrac Totals'!$1:$255,20,FALSE),)</f>
        <v>0</v>
      </c>
      <c r="Q78">
        <f>IFERROR(VLOOKUP($A78,'PivotTrac Totals'!$1:$255,22,FALSE),)</f>
        <v>0</v>
      </c>
      <c r="R78">
        <f>IFERROR(VLOOKUP($A78,'PivotTrac Totals'!$1:$255,24,FALSE),)</f>
        <v>0</v>
      </c>
      <c r="S78">
        <f>IFERROR(VLOOKUP($A78,'PivotTrac Totals'!$1:$255,26,FALSE),)</f>
        <v>0</v>
      </c>
      <c r="T78">
        <f>IFERROR(VLOOKUP($A78,'PivotTrac Totals'!$1:$255,28,FALSE),)</f>
        <v>0</v>
      </c>
      <c r="U78">
        <f>IFERROR(VLOOKUP($A78,'PivotTrac Totals'!$1:$255,30,FALSE),)</f>
        <v>0</v>
      </c>
      <c r="V78">
        <f>IFERROR(VLOOKUP($A78,'PivotTrac Totals'!$1:$255,32,FALSE),)</f>
        <v>0</v>
      </c>
      <c r="W78">
        <f>IFERROR(VLOOKUP($A78,'PivotTrac Totals'!$1:$255,34,FALSE),)</f>
        <v>0</v>
      </c>
      <c r="X78">
        <f>IFERROR(VLOOKUP($A78,'PivotTrac Totals'!$1:$255,36,FALSE),)</f>
        <v>0</v>
      </c>
      <c r="Y78">
        <f>IFERROR(VLOOKUP($A78,'PivotTrac Totals'!$1:$255,38,FALSE),)</f>
        <v>0</v>
      </c>
      <c r="Z78">
        <f>IFERROR(VLOOKUP($A78,'PivotTrac Totals'!$1:$255,40,FALSE),)</f>
        <v>0</v>
      </c>
      <c r="AA78">
        <f>IFERROR(VLOOKUP($A78,'PivotTrac Totals'!$1:$255,42,FALSE),)</f>
        <v>0</v>
      </c>
      <c r="AB78">
        <f>IFERROR(VLOOKUP($A78,'PivotTrac Totals'!$1:$255,44,FALSE),)</f>
        <v>0</v>
      </c>
      <c r="AC78">
        <f>IFERROR(VLOOKUP($A78,'PivotTrac Totals'!$1:$255,46,FALSE),)</f>
        <v>0</v>
      </c>
      <c r="AD78">
        <f>IFERROR(VLOOKUP($A78,'PivotTrac Totals'!$1:$255,48,FALSE),)</f>
        <v>0</v>
      </c>
      <c r="AE78">
        <f>IFERROR(VLOOKUP($A78,'PivotTrac Totals'!$1:$255,50,FALSE),)</f>
        <v>0</v>
      </c>
      <c r="AF78">
        <f>IFERROR(VLOOKUP($A78,'PivotTrac Totals'!$1:$255,52,FALSE),)</f>
        <v>0</v>
      </c>
      <c r="AG78">
        <f>IFERROR(VLOOKUP($A78,'PivotTrac Totals'!$1:$255,54,FALSE),)</f>
        <v>0</v>
      </c>
      <c r="AH78">
        <f t="shared" si="9"/>
        <v>0</v>
      </c>
    </row>
    <row r="79" spans="1:34" ht="15.75" hidden="1" thickBot="1" x14ac:dyDescent="0.25">
      <c r="A79" s="25"/>
      <c r="B79" s="25" t="s">
        <v>11</v>
      </c>
      <c r="C79" s="28" t="str">
        <f t="shared" si="10"/>
        <v>8</v>
      </c>
      <c r="D79" s="25" t="s">
        <v>12</v>
      </c>
      <c r="E79" s="25"/>
      <c r="F79" s="25"/>
      <c r="G79" s="25"/>
      <c r="H79">
        <f>IFERROR(VLOOKUP($A79,'PivotTrac Totals'!$A$1:$AK$255,4,FALSE),)</f>
        <v>0</v>
      </c>
      <c r="I79">
        <f>IFERROR(VLOOKUP($A79,'PivotTrac Totals'!$1:$405,6,FALSE),)</f>
        <v>0</v>
      </c>
      <c r="J79">
        <f>IFERROR(VLOOKUP($A79,'PivotTrac Totals'!$1:$255,8,FALSE),)</f>
        <v>0</v>
      </c>
      <c r="K79">
        <f>IFERROR(VLOOKUP($A79,'PivotTrac Totals'!$1:$255,10,FALSE),)</f>
        <v>0</v>
      </c>
      <c r="L79">
        <f>IFERROR(VLOOKUP($A79,'PivotTrac Totals'!$1:$255,12,FALSE),)</f>
        <v>0</v>
      </c>
      <c r="M79">
        <f>IFERROR(VLOOKUP($A79,'PivotTrac Totals'!$1:$255,14,FALSE),)</f>
        <v>0</v>
      </c>
      <c r="N79">
        <f>IFERROR(VLOOKUP($A79,'PivotTrac Totals'!$1:$255,16,FALSE),)</f>
        <v>0</v>
      </c>
      <c r="O79">
        <f>IFERROR(VLOOKUP($A79,'PivotTrac Totals'!$1:$255,18,FALSE),)</f>
        <v>0</v>
      </c>
      <c r="P79">
        <f>IFERROR(VLOOKUP($A79,'PivotTrac Totals'!$1:$255,20,FALSE),)</f>
        <v>0</v>
      </c>
      <c r="Q79">
        <f>IFERROR(VLOOKUP($A79,'PivotTrac Totals'!$1:$255,22,FALSE),)</f>
        <v>0</v>
      </c>
      <c r="R79">
        <f>IFERROR(VLOOKUP($A79,'PivotTrac Totals'!$1:$255,24,FALSE),)</f>
        <v>0</v>
      </c>
      <c r="S79">
        <f>IFERROR(VLOOKUP($A79,'PivotTrac Totals'!$1:$255,26,FALSE),)</f>
        <v>0</v>
      </c>
      <c r="T79">
        <f>IFERROR(VLOOKUP($A79,'PivotTrac Totals'!$1:$255,28,FALSE),)</f>
        <v>0</v>
      </c>
      <c r="U79">
        <f>IFERROR(VLOOKUP($A79,'PivotTrac Totals'!$1:$255,30,FALSE),)</f>
        <v>0</v>
      </c>
      <c r="V79">
        <f>IFERROR(VLOOKUP($A79,'PivotTrac Totals'!$1:$255,32,FALSE),)</f>
        <v>0</v>
      </c>
      <c r="W79">
        <f>IFERROR(VLOOKUP($A79,'PivotTrac Totals'!$1:$255,34,FALSE),)</f>
        <v>0</v>
      </c>
      <c r="X79">
        <f>IFERROR(VLOOKUP($A79,'PivotTrac Totals'!$1:$255,36,FALSE),)</f>
        <v>0</v>
      </c>
      <c r="Y79">
        <f>IFERROR(VLOOKUP($A79,'PivotTrac Totals'!$1:$255,38,FALSE),)</f>
        <v>0</v>
      </c>
      <c r="Z79">
        <f>IFERROR(VLOOKUP($A79,'PivotTrac Totals'!$1:$255,40,FALSE),)</f>
        <v>0</v>
      </c>
      <c r="AA79">
        <f>IFERROR(VLOOKUP($A79,'PivotTrac Totals'!$1:$255,42,FALSE),)</f>
        <v>0</v>
      </c>
      <c r="AB79">
        <f>IFERROR(VLOOKUP($A79,'PivotTrac Totals'!$1:$255,44,FALSE),)</f>
        <v>0</v>
      </c>
      <c r="AC79">
        <f>IFERROR(VLOOKUP($A79,'PivotTrac Totals'!$1:$255,46,FALSE),)</f>
        <v>0</v>
      </c>
      <c r="AD79">
        <f>IFERROR(VLOOKUP($A79,'PivotTrac Totals'!$1:$255,48,FALSE),)</f>
        <v>0</v>
      </c>
      <c r="AE79">
        <f>IFERROR(VLOOKUP($A79,'PivotTrac Totals'!$1:$255,50,FALSE),)</f>
        <v>0</v>
      </c>
      <c r="AF79">
        <f>IFERROR(VLOOKUP($A79,'PivotTrac Totals'!$1:$255,52,FALSE),)</f>
        <v>0</v>
      </c>
      <c r="AG79">
        <f>IFERROR(VLOOKUP($A79,'PivotTrac Totals'!$1:$255,54,FALSE),)</f>
        <v>0</v>
      </c>
      <c r="AH79">
        <f t="shared" si="9"/>
        <v>0</v>
      </c>
    </row>
    <row r="80" spans="1:34" ht="15.75" hidden="1" thickBot="1" x14ac:dyDescent="0.25">
      <c r="A80" s="25"/>
      <c r="B80" s="25" t="s">
        <v>11</v>
      </c>
      <c r="C80" s="28" t="str">
        <f t="shared" si="10"/>
        <v>8</v>
      </c>
      <c r="D80" s="25" t="s">
        <v>12</v>
      </c>
      <c r="E80" s="25"/>
      <c r="F80" s="25"/>
      <c r="G80" s="25"/>
      <c r="H80">
        <f>IFERROR(VLOOKUP($A80,'PivotTrac Totals'!$A$1:$AK$255,4,FALSE),)</f>
        <v>0</v>
      </c>
      <c r="I80">
        <f>IFERROR(VLOOKUP($A80,'PivotTrac Totals'!$1:$405,6,FALSE),)</f>
        <v>0</v>
      </c>
      <c r="J80">
        <f>IFERROR(VLOOKUP($A80,'PivotTrac Totals'!$1:$255,8,FALSE),)</f>
        <v>0</v>
      </c>
      <c r="K80">
        <f>IFERROR(VLOOKUP($A80,'PivotTrac Totals'!$1:$255,10,FALSE),)</f>
        <v>0</v>
      </c>
      <c r="L80">
        <f>IFERROR(VLOOKUP($A80,'PivotTrac Totals'!$1:$255,12,FALSE),)</f>
        <v>0</v>
      </c>
      <c r="M80">
        <f>IFERROR(VLOOKUP($A80,'PivotTrac Totals'!$1:$255,14,FALSE),)</f>
        <v>0</v>
      </c>
      <c r="N80">
        <f>IFERROR(VLOOKUP($A80,'PivotTrac Totals'!$1:$255,16,FALSE),)</f>
        <v>0</v>
      </c>
      <c r="O80">
        <f>IFERROR(VLOOKUP($A80,'PivotTrac Totals'!$1:$255,18,FALSE),)</f>
        <v>0</v>
      </c>
      <c r="P80">
        <f>IFERROR(VLOOKUP($A80,'PivotTrac Totals'!$1:$255,20,FALSE),)</f>
        <v>0</v>
      </c>
      <c r="Q80">
        <f>IFERROR(VLOOKUP($A80,'PivotTrac Totals'!$1:$255,22,FALSE),)</f>
        <v>0</v>
      </c>
      <c r="R80">
        <f>IFERROR(VLOOKUP($A80,'PivotTrac Totals'!$1:$255,24,FALSE),)</f>
        <v>0</v>
      </c>
      <c r="S80">
        <f>IFERROR(VLOOKUP($A80,'PivotTrac Totals'!$1:$255,26,FALSE),)</f>
        <v>0</v>
      </c>
      <c r="T80">
        <f>IFERROR(VLOOKUP($A80,'PivotTrac Totals'!$1:$255,28,FALSE),)</f>
        <v>0</v>
      </c>
      <c r="U80">
        <f>IFERROR(VLOOKUP($A80,'PivotTrac Totals'!$1:$255,30,FALSE),)</f>
        <v>0</v>
      </c>
      <c r="V80">
        <f>IFERROR(VLOOKUP($A80,'PivotTrac Totals'!$1:$255,32,FALSE),)</f>
        <v>0</v>
      </c>
      <c r="W80">
        <f>IFERROR(VLOOKUP($A80,'PivotTrac Totals'!$1:$255,34,FALSE),)</f>
        <v>0</v>
      </c>
      <c r="X80">
        <f>IFERROR(VLOOKUP($A80,'PivotTrac Totals'!$1:$255,36,FALSE),)</f>
        <v>0</v>
      </c>
      <c r="Y80">
        <f>IFERROR(VLOOKUP($A80,'PivotTrac Totals'!$1:$255,38,FALSE),)</f>
        <v>0</v>
      </c>
      <c r="Z80">
        <f>IFERROR(VLOOKUP($A80,'PivotTrac Totals'!$1:$255,40,FALSE),)</f>
        <v>0</v>
      </c>
      <c r="AA80">
        <f>IFERROR(VLOOKUP($A80,'PivotTrac Totals'!$1:$255,42,FALSE),)</f>
        <v>0</v>
      </c>
      <c r="AB80">
        <f>IFERROR(VLOOKUP($A80,'PivotTrac Totals'!$1:$255,44,FALSE),)</f>
        <v>0</v>
      </c>
      <c r="AC80">
        <f>IFERROR(VLOOKUP($A80,'PivotTrac Totals'!$1:$255,46,FALSE),)</f>
        <v>0</v>
      </c>
      <c r="AD80">
        <f>IFERROR(VLOOKUP($A80,'PivotTrac Totals'!$1:$255,48,FALSE),)</f>
        <v>0</v>
      </c>
      <c r="AE80">
        <f>IFERROR(VLOOKUP($A80,'PivotTrac Totals'!$1:$255,50,FALSE),)</f>
        <v>0</v>
      </c>
      <c r="AF80">
        <f>IFERROR(VLOOKUP($A80,'PivotTrac Totals'!$1:$255,52,FALSE),)</f>
        <v>0</v>
      </c>
      <c r="AG80">
        <f>IFERROR(VLOOKUP($A80,'PivotTrac Totals'!$1:$255,54,FALSE),)</f>
        <v>0</v>
      </c>
      <c r="AH80">
        <f t="shared" si="9"/>
        <v>0</v>
      </c>
    </row>
    <row r="81" spans="1:34" ht="15.75" hidden="1" thickBot="1" x14ac:dyDescent="0.25">
      <c r="A81" s="25"/>
      <c r="B81" s="25" t="s">
        <v>11</v>
      </c>
      <c r="C81" s="28" t="str">
        <f t="shared" si="10"/>
        <v>8</v>
      </c>
      <c r="D81" s="25" t="s">
        <v>12</v>
      </c>
      <c r="E81" s="25"/>
      <c r="F81" s="25"/>
      <c r="G81" s="25"/>
      <c r="H81">
        <f>IFERROR(VLOOKUP($A81,'PivotTrac Totals'!$A$1:$AK$255,4,FALSE),)</f>
        <v>0</v>
      </c>
      <c r="I81">
        <f>IFERROR(VLOOKUP($A81,'PivotTrac Totals'!$1:$405,6,FALSE),)</f>
        <v>0</v>
      </c>
      <c r="J81">
        <f>IFERROR(VLOOKUP($A81,'PivotTrac Totals'!$1:$255,8,FALSE),)</f>
        <v>0</v>
      </c>
      <c r="K81">
        <f>IFERROR(VLOOKUP($A81,'PivotTrac Totals'!$1:$255,10,FALSE),)</f>
        <v>0</v>
      </c>
      <c r="L81">
        <f>IFERROR(VLOOKUP($A81,'PivotTrac Totals'!$1:$255,12,FALSE),)</f>
        <v>0</v>
      </c>
      <c r="M81">
        <f>IFERROR(VLOOKUP($A81,'PivotTrac Totals'!$1:$255,14,FALSE),)</f>
        <v>0</v>
      </c>
      <c r="N81">
        <f>IFERROR(VLOOKUP($A81,'PivotTrac Totals'!$1:$255,16,FALSE),)</f>
        <v>0</v>
      </c>
      <c r="O81">
        <f>IFERROR(VLOOKUP($A81,'PivotTrac Totals'!$1:$255,18,FALSE),)</f>
        <v>0</v>
      </c>
      <c r="P81">
        <f>IFERROR(VLOOKUP($A81,'PivotTrac Totals'!$1:$255,20,FALSE),)</f>
        <v>0</v>
      </c>
      <c r="Q81">
        <f>IFERROR(VLOOKUP($A81,'PivotTrac Totals'!$1:$255,22,FALSE),)</f>
        <v>0</v>
      </c>
      <c r="R81">
        <f>IFERROR(VLOOKUP($A81,'PivotTrac Totals'!$1:$255,24,FALSE),)</f>
        <v>0</v>
      </c>
      <c r="S81">
        <f>IFERROR(VLOOKUP($A81,'PivotTrac Totals'!$1:$255,26,FALSE),)</f>
        <v>0</v>
      </c>
      <c r="T81">
        <f>IFERROR(VLOOKUP($A81,'PivotTrac Totals'!$1:$255,28,FALSE),)</f>
        <v>0</v>
      </c>
      <c r="U81">
        <f>IFERROR(VLOOKUP($A81,'PivotTrac Totals'!$1:$255,30,FALSE),)</f>
        <v>0</v>
      </c>
      <c r="V81">
        <f>IFERROR(VLOOKUP($A81,'PivotTrac Totals'!$1:$255,32,FALSE),)</f>
        <v>0</v>
      </c>
      <c r="W81">
        <f>IFERROR(VLOOKUP($A81,'PivotTrac Totals'!$1:$255,34,FALSE),)</f>
        <v>0</v>
      </c>
      <c r="X81">
        <f>IFERROR(VLOOKUP($A81,'PivotTrac Totals'!$1:$255,36,FALSE),)</f>
        <v>0</v>
      </c>
      <c r="Y81">
        <f>IFERROR(VLOOKUP($A81,'PivotTrac Totals'!$1:$255,38,FALSE),)</f>
        <v>0</v>
      </c>
      <c r="Z81">
        <f>IFERROR(VLOOKUP($A81,'PivotTrac Totals'!$1:$255,40,FALSE),)</f>
        <v>0</v>
      </c>
      <c r="AA81">
        <f>IFERROR(VLOOKUP($A81,'PivotTrac Totals'!$1:$255,42,FALSE),)</f>
        <v>0</v>
      </c>
      <c r="AB81">
        <f>IFERROR(VLOOKUP($A81,'PivotTrac Totals'!$1:$255,44,FALSE),)</f>
        <v>0</v>
      </c>
      <c r="AC81">
        <f>IFERROR(VLOOKUP($A81,'PivotTrac Totals'!$1:$255,46,FALSE),)</f>
        <v>0</v>
      </c>
      <c r="AD81">
        <f>IFERROR(VLOOKUP($A81,'PivotTrac Totals'!$1:$255,48,FALSE),)</f>
        <v>0</v>
      </c>
      <c r="AE81">
        <f>IFERROR(VLOOKUP($A81,'PivotTrac Totals'!$1:$255,50,FALSE),)</f>
        <v>0</v>
      </c>
      <c r="AF81">
        <f>IFERROR(VLOOKUP($A81,'PivotTrac Totals'!$1:$255,52,FALSE),)</f>
        <v>0</v>
      </c>
      <c r="AG81">
        <f>IFERROR(VLOOKUP($A81,'PivotTrac Totals'!$1:$255,54,FALSE),)</f>
        <v>0</v>
      </c>
      <c r="AH81">
        <f t="shared" si="9"/>
        <v>0</v>
      </c>
    </row>
    <row r="82" spans="1:34" ht="15.75" hidden="1" thickBot="1" x14ac:dyDescent="0.25">
      <c r="A82" s="25"/>
      <c r="B82" s="25" t="s">
        <v>11</v>
      </c>
      <c r="C82" s="28" t="str">
        <f t="shared" si="10"/>
        <v>8</v>
      </c>
      <c r="D82" s="25" t="s">
        <v>12</v>
      </c>
      <c r="E82" s="25"/>
      <c r="F82" s="25"/>
      <c r="G82" s="25"/>
      <c r="H82">
        <f>IFERROR(VLOOKUP($A82,'PivotTrac Totals'!$A$1:$AK$255,4,FALSE),)</f>
        <v>0</v>
      </c>
      <c r="I82">
        <f>IFERROR(VLOOKUP($A82,'PivotTrac Totals'!$1:$405,6,FALSE),)</f>
        <v>0</v>
      </c>
      <c r="J82">
        <f>IFERROR(VLOOKUP($A82,'PivotTrac Totals'!$1:$255,8,FALSE),)</f>
        <v>0</v>
      </c>
      <c r="K82">
        <f>IFERROR(VLOOKUP($A82,'PivotTrac Totals'!$1:$255,10,FALSE),)</f>
        <v>0</v>
      </c>
      <c r="L82">
        <f>IFERROR(VLOOKUP($A82,'PivotTrac Totals'!$1:$255,12,FALSE),)</f>
        <v>0</v>
      </c>
      <c r="M82">
        <f>IFERROR(VLOOKUP($A82,'PivotTrac Totals'!$1:$255,14,FALSE),)</f>
        <v>0</v>
      </c>
      <c r="N82">
        <f>IFERROR(VLOOKUP($A82,'PivotTrac Totals'!$1:$255,16,FALSE),)</f>
        <v>0</v>
      </c>
      <c r="O82">
        <f>IFERROR(VLOOKUP($A82,'PivotTrac Totals'!$1:$255,18,FALSE),)</f>
        <v>0</v>
      </c>
      <c r="P82">
        <f>IFERROR(VLOOKUP($A82,'PivotTrac Totals'!$1:$255,20,FALSE),)</f>
        <v>0</v>
      </c>
      <c r="Q82">
        <f>IFERROR(VLOOKUP($A82,'PivotTrac Totals'!$1:$255,22,FALSE),)</f>
        <v>0</v>
      </c>
      <c r="R82">
        <f>IFERROR(VLOOKUP($A82,'PivotTrac Totals'!$1:$255,24,FALSE),)</f>
        <v>0</v>
      </c>
      <c r="S82">
        <f>IFERROR(VLOOKUP($A82,'PivotTrac Totals'!$1:$255,26,FALSE),)</f>
        <v>0</v>
      </c>
      <c r="T82">
        <f>IFERROR(VLOOKUP($A82,'PivotTrac Totals'!$1:$255,28,FALSE),)</f>
        <v>0</v>
      </c>
      <c r="U82">
        <f>IFERROR(VLOOKUP($A82,'PivotTrac Totals'!$1:$255,30,FALSE),)</f>
        <v>0</v>
      </c>
      <c r="V82">
        <f>IFERROR(VLOOKUP($A82,'PivotTrac Totals'!$1:$255,32,FALSE),)</f>
        <v>0</v>
      </c>
      <c r="W82">
        <f>IFERROR(VLOOKUP($A82,'PivotTrac Totals'!$1:$255,34,FALSE),)</f>
        <v>0</v>
      </c>
      <c r="X82">
        <f>IFERROR(VLOOKUP($A82,'PivotTrac Totals'!$1:$255,36,FALSE),)</f>
        <v>0</v>
      </c>
      <c r="Y82">
        <f>IFERROR(VLOOKUP($A82,'PivotTrac Totals'!$1:$255,38,FALSE),)</f>
        <v>0</v>
      </c>
      <c r="Z82">
        <f>IFERROR(VLOOKUP($A82,'PivotTrac Totals'!$1:$255,40,FALSE),)</f>
        <v>0</v>
      </c>
      <c r="AA82">
        <f>IFERROR(VLOOKUP($A82,'PivotTrac Totals'!$1:$255,42,FALSE),)</f>
        <v>0</v>
      </c>
      <c r="AB82">
        <f>IFERROR(VLOOKUP($A82,'PivotTrac Totals'!$1:$255,44,FALSE),)</f>
        <v>0</v>
      </c>
      <c r="AC82">
        <f>IFERROR(VLOOKUP($A82,'PivotTrac Totals'!$1:$255,46,FALSE),)</f>
        <v>0</v>
      </c>
      <c r="AD82">
        <f>IFERROR(VLOOKUP($A82,'PivotTrac Totals'!$1:$255,48,FALSE),)</f>
        <v>0</v>
      </c>
      <c r="AE82">
        <f>IFERROR(VLOOKUP($A82,'PivotTrac Totals'!$1:$255,50,FALSE),)</f>
        <v>0</v>
      </c>
      <c r="AF82">
        <f>IFERROR(VLOOKUP($A82,'PivotTrac Totals'!$1:$255,52,FALSE),)</f>
        <v>0</v>
      </c>
      <c r="AG82">
        <f>IFERROR(VLOOKUP($A82,'PivotTrac Totals'!$1:$255,54,FALSE),)</f>
        <v>0</v>
      </c>
      <c r="AH82">
        <f t="shared" si="9"/>
        <v>0</v>
      </c>
    </row>
    <row r="83" spans="1:34" ht="15.75" hidden="1" thickBot="1" x14ac:dyDescent="0.25">
      <c r="A83" s="25"/>
      <c r="B83" s="25" t="s">
        <v>11</v>
      </c>
      <c r="C83" s="28" t="str">
        <f t="shared" si="10"/>
        <v>8</v>
      </c>
      <c r="D83" s="25" t="s">
        <v>12</v>
      </c>
      <c r="E83" s="25"/>
      <c r="F83" s="25"/>
      <c r="G83" s="25"/>
      <c r="H83">
        <f>IFERROR(VLOOKUP($A83,'PivotTrac Totals'!$A$1:$AK$255,4,FALSE),)</f>
        <v>0</v>
      </c>
      <c r="I83">
        <f>IFERROR(VLOOKUP($A83,'PivotTrac Totals'!$1:$405,6,FALSE),)</f>
        <v>0</v>
      </c>
      <c r="J83">
        <f>IFERROR(VLOOKUP($A83,'PivotTrac Totals'!$1:$255,8,FALSE),)</f>
        <v>0</v>
      </c>
      <c r="K83">
        <f>IFERROR(VLOOKUP($A83,'PivotTrac Totals'!$1:$255,10,FALSE),)</f>
        <v>0</v>
      </c>
      <c r="L83">
        <f>IFERROR(VLOOKUP($A83,'PivotTrac Totals'!$1:$255,12,FALSE),)</f>
        <v>0</v>
      </c>
      <c r="M83">
        <f>IFERROR(VLOOKUP($A83,'PivotTrac Totals'!$1:$255,14,FALSE),)</f>
        <v>0</v>
      </c>
      <c r="N83">
        <f>IFERROR(VLOOKUP($A83,'PivotTrac Totals'!$1:$255,16,FALSE),)</f>
        <v>0</v>
      </c>
      <c r="O83">
        <f>IFERROR(VLOOKUP($A83,'PivotTrac Totals'!$1:$255,18,FALSE),)</f>
        <v>0</v>
      </c>
      <c r="P83">
        <f>IFERROR(VLOOKUP($A83,'PivotTrac Totals'!$1:$255,20,FALSE),)</f>
        <v>0</v>
      </c>
      <c r="Q83">
        <f>IFERROR(VLOOKUP($A83,'PivotTrac Totals'!$1:$255,22,FALSE),)</f>
        <v>0</v>
      </c>
      <c r="R83">
        <f>IFERROR(VLOOKUP($A83,'PivotTrac Totals'!$1:$255,24,FALSE),)</f>
        <v>0</v>
      </c>
      <c r="S83">
        <f>IFERROR(VLOOKUP($A83,'PivotTrac Totals'!$1:$255,26,FALSE),)</f>
        <v>0</v>
      </c>
      <c r="T83">
        <f>IFERROR(VLOOKUP($A83,'PivotTrac Totals'!$1:$255,28,FALSE),)</f>
        <v>0</v>
      </c>
      <c r="U83">
        <f>IFERROR(VLOOKUP($A83,'PivotTrac Totals'!$1:$255,30,FALSE),)</f>
        <v>0</v>
      </c>
      <c r="V83">
        <f>IFERROR(VLOOKUP($A83,'PivotTrac Totals'!$1:$255,32,FALSE),)</f>
        <v>0</v>
      </c>
      <c r="W83">
        <f>IFERROR(VLOOKUP($A83,'PivotTrac Totals'!$1:$255,34,FALSE),)</f>
        <v>0</v>
      </c>
      <c r="X83">
        <f>IFERROR(VLOOKUP($A83,'PivotTrac Totals'!$1:$255,36,FALSE),)</f>
        <v>0</v>
      </c>
      <c r="Y83">
        <f>IFERROR(VLOOKUP($A83,'PivotTrac Totals'!$1:$255,38,FALSE),)</f>
        <v>0</v>
      </c>
      <c r="Z83">
        <f>IFERROR(VLOOKUP($A83,'PivotTrac Totals'!$1:$255,40,FALSE),)</f>
        <v>0</v>
      </c>
      <c r="AA83">
        <f>IFERROR(VLOOKUP($A83,'PivotTrac Totals'!$1:$255,42,FALSE),)</f>
        <v>0</v>
      </c>
      <c r="AB83">
        <f>IFERROR(VLOOKUP($A83,'PivotTrac Totals'!$1:$255,44,FALSE),)</f>
        <v>0</v>
      </c>
      <c r="AC83">
        <f>IFERROR(VLOOKUP($A83,'PivotTrac Totals'!$1:$255,46,FALSE),)</f>
        <v>0</v>
      </c>
      <c r="AD83">
        <f>IFERROR(VLOOKUP($A83,'PivotTrac Totals'!$1:$255,48,FALSE),)</f>
        <v>0</v>
      </c>
      <c r="AE83">
        <f>IFERROR(VLOOKUP($A83,'PivotTrac Totals'!$1:$255,50,FALSE),)</f>
        <v>0</v>
      </c>
      <c r="AF83">
        <f>IFERROR(VLOOKUP($A83,'PivotTrac Totals'!$1:$255,52,FALSE),)</f>
        <v>0</v>
      </c>
      <c r="AG83">
        <f>IFERROR(VLOOKUP($A83,'PivotTrac Totals'!$1:$255,54,FALSE),)</f>
        <v>0</v>
      </c>
      <c r="AH83">
        <f t="shared" si="9"/>
        <v>0</v>
      </c>
    </row>
    <row r="84" spans="1:34" ht="15.75" hidden="1" thickBot="1" x14ac:dyDescent="0.25">
      <c r="A84" s="25"/>
      <c r="B84" s="25" t="s">
        <v>11</v>
      </c>
      <c r="C84" s="28" t="str">
        <f t="shared" si="10"/>
        <v>8</v>
      </c>
      <c r="D84" s="25" t="s">
        <v>12</v>
      </c>
      <c r="E84" s="25"/>
      <c r="F84" s="25"/>
      <c r="G84" s="25"/>
      <c r="H84">
        <f>IFERROR(VLOOKUP($A84,'PivotTrac Totals'!$A$1:$AK$255,4,FALSE),)</f>
        <v>0</v>
      </c>
      <c r="I84">
        <f>IFERROR(VLOOKUP($A84,'PivotTrac Totals'!$1:$405,6,FALSE),)</f>
        <v>0</v>
      </c>
      <c r="J84">
        <f>IFERROR(VLOOKUP($A84,'PivotTrac Totals'!$1:$255,8,FALSE),)</f>
        <v>0</v>
      </c>
      <c r="K84">
        <f>IFERROR(VLOOKUP($A84,'PivotTrac Totals'!$1:$255,10,FALSE),)</f>
        <v>0</v>
      </c>
      <c r="L84">
        <f>IFERROR(VLOOKUP($A84,'PivotTrac Totals'!$1:$255,12,FALSE),)</f>
        <v>0</v>
      </c>
      <c r="M84">
        <f>IFERROR(VLOOKUP($A84,'PivotTrac Totals'!$1:$255,14,FALSE),)</f>
        <v>0</v>
      </c>
      <c r="N84">
        <f>IFERROR(VLOOKUP($A84,'PivotTrac Totals'!$1:$255,16,FALSE),)</f>
        <v>0</v>
      </c>
      <c r="O84">
        <f>IFERROR(VLOOKUP($A84,'PivotTrac Totals'!$1:$255,18,FALSE),)</f>
        <v>0</v>
      </c>
      <c r="P84">
        <f>IFERROR(VLOOKUP($A84,'PivotTrac Totals'!$1:$255,20,FALSE),)</f>
        <v>0</v>
      </c>
      <c r="Q84">
        <f>IFERROR(VLOOKUP($A84,'PivotTrac Totals'!$1:$255,22,FALSE),)</f>
        <v>0</v>
      </c>
      <c r="R84">
        <f>IFERROR(VLOOKUP($A84,'PivotTrac Totals'!$1:$255,24,FALSE),)</f>
        <v>0</v>
      </c>
      <c r="S84">
        <f>IFERROR(VLOOKUP($A84,'PivotTrac Totals'!$1:$255,26,FALSE),)</f>
        <v>0</v>
      </c>
      <c r="T84">
        <f>IFERROR(VLOOKUP($A84,'PivotTrac Totals'!$1:$255,28,FALSE),)</f>
        <v>0</v>
      </c>
      <c r="U84">
        <f>IFERROR(VLOOKUP($A84,'PivotTrac Totals'!$1:$255,30,FALSE),)</f>
        <v>0</v>
      </c>
      <c r="V84">
        <f>IFERROR(VLOOKUP($A84,'PivotTrac Totals'!$1:$255,32,FALSE),)</f>
        <v>0</v>
      </c>
      <c r="W84">
        <f>IFERROR(VLOOKUP($A84,'PivotTrac Totals'!$1:$255,34,FALSE),)</f>
        <v>0</v>
      </c>
      <c r="X84">
        <f>IFERROR(VLOOKUP($A84,'PivotTrac Totals'!$1:$255,36,FALSE),)</f>
        <v>0</v>
      </c>
      <c r="Y84">
        <f>IFERROR(VLOOKUP($A84,'PivotTrac Totals'!$1:$255,38,FALSE),)</f>
        <v>0</v>
      </c>
      <c r="Z84">
        <f>IFERROR(VLOOKUP($A84,'PivotTrac Totals'!$1:$255,40,FALSE),)</f>
        <v>0</v>
      </c>
      <c r="AA84">
        <f>IFERROR(VLOOKUP($A84,'PivotTrac Totals'!$1:$255,42,FALSE),)</f>
        <v>0</v>
      </c>
      <c r="AB84">
        <f>IFERROR(VLOOKUP($A84,'PivotTrac Totals'!$1:$255,44,FALSE),)</f>
        <v>0</v>
      </c>
      <c r="AC84">
        <f>IFERROR(VLOOKUP($A84,'PivotTrac Totals'!$1:$255,46,FALSE),)</f>
        <v>0</v>
      </c>
      <c r="AD84">
        <f>IFERROR(VLOOKUP($A84,'PivotTrac Totals'!$1:$255,48,FALSE),)</f>
        <v>0</v>
      </c>
      <c r="AE84">
        <f>IFERROR(VLOOKUP($A84,'PivotTrac Totals'!$1:$255,50,FALSE),)</f>
        <v>0</v>
      </c>
      <c r="AF84">
        <f>IFERROR(VLOOKUP($A84,'PivotTrac Totals'!$1:$255,52,FALSE),)</f>
        <v>0</v>
      </c>
      <c r="AG84">
        <f>IFERROR(VLOOKUP($A84,'PivotTrac Totals'!$1:$255,54,FALSE),)</f>
        <v>0</v>
      </c>
      <c r="AH84">
        <f t="shared" si="9"/>
        <v>0</v>
      </c>
    </row>
    <row r="85" spans="1:34" ht="15.75" hidden="1" thickBot="1" x14ac:dyDescent="0.25">
      <c r="A85" s="25"/>
      <c r="B85" s="25" t="s">
        <v>11</v>
      </c>
      <c r="C85" s="28" t="str">
        <f t="shared" si="10"/>
        <v>8</v>
      </c>
      <c r="D85" s="25" t="s">
        <v>12</v>
      </c>
      <c r="E85" s="25"/>
      <c r="F85" s="25"/>
      <c r="G85" s="25"/>
      <c r="H85">
        <f>IFERROR(VLOOKUP($A85,'PivotTrac Totals'!$A$1:$AK$255,4,FALSE),)</f>
        <v>0</v>
      </c>
      <c r="I85">
        <f>IFERROR(VLOOKUP($A85,'PivotTrac Totals'!$1:$405,6,FALSE),)</f>
        <v>0</v>
      </c>
      <c r="J85">
        <f>IFERROR(VLOOKUP($A85,'PivotTrac Totals'!$1:$255,8,FALSE),)</f>
        <v>0</v>
      </c>
      <c r="K85">
        <f>IFERROR(VLOOKUP($A85,'PivotTrac Totals'!$1:$255,10,FALSE),)</f>
        <v>0</v>
      </c>
      <c r="L85">
        <f>IFERROR(VLOOKUP($A85,'PivotTrac Totals'!$1:$255,12,FALSE),)</f>
        <v>0</v>
      </c>
      <c r="M85">
        <f>IFERROR(VLOOKUP($A85,'PivotTrac Totals'!$1:$255,14,FALSE),)</f>
        <v>0</v>
      </c>
      <c r="N85">
        <f>IFERROR(VLOOKUP($A85,'PivotTrac Totals'!$1:$255,16,FALSE),)</f>
        <v>0</v>
      </c>
      <c r="O85">
        <f>IFERROR(VLOOKUP($A85,'PivotTrac Totals'!$1:$255,18,FALSE),)</f>
        <v>0</v>
      </c>
      <c r="P85">
        <f>IFERROR(VLOOKUP($A85,'PivotTrac Totals'!$1:$255,20,FALSE),)</f>
        <v>0</v>
      </c>
      <c r="Q85">
        <f>IFERROR(VLOOKUP($A85,'PivotTrac Totals'!$1:$255,22,FALSE),)</f>
        <v>0</v>
      </c>
      <c r="R85">
        <f>IFERROR(VLOOKUP($A85,'PivotTrac Totals'!$1:$255,24,FALSE),)</f>
        <v>0</v>
      </c>
      <c r="S85">
        <f>IFERROR(VLOOKUP($A85,'PivotTrac Totals'!$1:$255,26,FALSE),)</f>
        <v>0</v>
      </c>
      <c r="T85">
        <f>IFERROR(VLOOKUP($A85,'PivotTrac Totals'!$1:$255,28,FALSE),)</f>
        <v>0</v>
      </c>
      <c r="U85">
        <f>IFERROR(VLOOKUP($A85,'PivotTrac Totals'!$1:$255,30,FALSE),)</f>
        <v>0</v>
      </c>
      <c r="V85">
        <f>IFERROR(VLOOKUP($A85,'PivotTrac Totals'!$1:$255,32,FALSE),)</f>
        <v>0</v>
      </c>
      <c r="W85">
        <f>IFERROR(VLOOKUP($A85,'PivotTrac Totals'!$1:$255,34,FALSE),)</f>
        <v>0</v>
      </c>
      <c r="X85">
        <f>IFERROR(VLOOKUP($A85,'PivotTrac Totals'!$1:$255,36,FALSE),)</f>
        <v>0</v>
      </c>
      <c r="Y85">
        <f>IFERROR(VLOOKUP($A85,'PivotTrac Totals'!$1:$255,38,FALSE),)</f>
        <v>0</v>
      </c>
      <c r="Z85">
        <f>IFERROR(VLOOKUP($A85,'PivotTrac Totals'!$1:$255,40,FALSE),)</f>
        <v>0</v>
      </c>
      <c r="AA85">
        <f>IFERROR(VLOOKUP($A85,'PivotTrac Totals'!$1:$255,42,FALSE),)</f>
        <v>0</v>
      </c>
      <c r="AB85">
        <f>IFERROR(VLOOKUP($A85,'PivotTrac Totals'!$1:$255,44,FALSE),)</f>
        <v>0</v>
      </c>
      <c r="AC85">
        <f>IFERROR(VLOOKUP($A85,'PivotTrac Totals'!$1:$255,46,FALSE),)</f>
        <v>0</v>
      </c>
      <c r="AD85">
        <f>IFERROR(VLOOKUP($A85,'PivotTrac Totals'!$1:$255,48,FALSE),)</f>
        <v>0</v>
      </c>
      <c r="AE85">
        <f>IFERROR(VLOOKUP($A85,'PivotTrac Totals'!$1:$255,50,FALSE),)</f>
        <v>0</v>
      </c>
      <c r="AF85">
        <f>IFERROR(VLOOKUP($A85,'PivotTrac Totals'!$1:$255,52,FALSE),)</f>
        <v>0</v>
      </c>
      <c r="AG85">
        <f>IFERROR(VLOOKUP($A85,'PivotTrac Totals'!$1:$255,54,FALSE),)</f>
        <v>0</v>
      </c>
      <c r="AH85">
        <f t="shared" si="9"/>
        <v>0</v>
      </c>
    </row>
    <row r="86" spans="1:34" ht="15.75" hidden="1" thickBot="1" x14ac:dyDescent="0.25">
      <c r="A86" s="29" t="s">
        <v>67</v>
      </c>
      <c r="B86" s="25" t="s">
        <v>11</v>
      </c>
      <c r="C86" s="28" t="str">
        <f>MID(A86,FIND(" ",A86)+1,256)</f>
        <v>9</v>
      </c>
      <c r="D86" s="25" t="s">
        <v>12</v>
      </c>
      <c r="E86" s="25"/>
      <c r="F86" s="25"/>
      <c r="G86" s="25"/>
      <c r="H86">
        <f>+IF($F86="Spring Grain",SUMIFS('Osgood Agrimet'!$D:$D,'Osgood Agrimet'!$A:$A,"&lt;="&amp;Data!H$1,'Osgood Agrimet'!$D:$D,"&gt;0"),IF($F86="Winter Grain",SUMIFS('Osgood Agrimet'!$C:$C,'Osgood Agrimet'!$A:$A,"&lt;="&amp;Data!H$1,'Osgood Agrimet'!$C:$C,"&gt;0"),IF($F86="Potatoes",SUMIFS('Osgood Agrimet'!$N:$N,'Osgood Agrimet'!$A:$A,"&lt;="&amp;Data!H$1,'Osgood Agrimet'!$N:$N,"&gt;0"),0)))</f>
        <v>0</v>
      </c>
      <c r="I86">
        <f>+IF($F86="Spring Grain",SUMIFS('Osgood Agrimet'!$D:$D,'Osgood Agrimet'!$A:$A,"&lt;="&amp;Data!I$1,'Osgood Agrimet'!$D:$D,"&gt;0"),IF($F86="Winter Grain",SUMIFS('Osgood Agrimet'!$C:$C,'Osgood Agrimet'!$A:$A,"&lt;="&amp;Data!I$1,'Osgood Agrimet'!$C:$C,"&gt;0"),IF($F86="Potatoes",SUMIFS('Osgood Agrimet'!$N:$N,'Osgood Agrimet'!$A:$A,"&lt;="&amp;Data!I$1,'Osgood Agrimet'!$N:$N,"&gt;0"),0)))</f>
        <v>0</v>
      </c>
      <c r="J86">
        <f>+IF($F86="Spring Grain",SUMIFS('Osgood Agrimet'!$D:$D,'Osgood Agrimet'!$A:$A,"&lt;="&amp;Data!J$1,'Osgood Agrimet'!$D:$D,"&gt;0"),IF($F86="Winter Grain",SUMIFS('Osgood Agrimet'!$C:$C,'Osgood Agrimet'!$A:$A,"&lt;="&amp;Data!J$1,'Osgood Agrimet'!$C:$C,"&gt;0"),IF($F86="Potatoes",SUMIFS('Osgood Agrimet'!$N:$N,'Osgood Agrimet'!$A:$A,"&lt;="&amp;Data!J$1,'Osgood Agrimet'!$N:$N,"&gt;0"),0)))</f>
        <v>0</v>
      </c>
      <c r="K86">
        <f>+IF($F86="Spring Grain",SUMIFS('Osgood Agrimet'!$D:$D,'Osgood Agrimet'!$A:$A,"&lt;="&amp;Data!K$1,'Osgood Agrimet'!$D:$D,"&gt;0"),IF($F86="Winter Grain",SUMIFS('Osgood Agrimet'!$C:$C,'Osgood Agrimet'!$A:$A,"&lt;="&amp;Data!K$1,'Osgood Agrimet'!$C:$C,"&gt;0"),IF($F86="Potatoes",SUMIFS('Osgood Agrimet'!$N:$N,'Osgood Agrimet'!$A:$A,"&lt;="&amp;Data!K$1,'Osgood Agrimet'!$N:$N,"&gt;0"),0)))</f>
        <v>0</v>
      </c>
      <c r="L86">
        <f>+IF($F86="Spring Grain",SUMIFS('Osgood Agrimet'!$D:$D,'Osgood Agrimet'!$A:$A,"&lt;="&amp;Data!L$1,'Osgood Agrimet'!$D:$D,"&gt;0"),IF($F86="Winter Grain",SUMIFS('Osgood Agrimet'!$C:$C,'Osgood Agrimet'!$A:$A,"&lt;="&amp;Data!L$1,'Osgood Agrimet'!$C:$C,"&gt;0"),IF($F86="Potatoes",SUMIFS('Osgood Agrimet'!$N:$N,'Osgood Agrimet'!$A:$A,"&lt;="&amp;Data!L$1,'Osgood Agrimet'!$N:$N,"&gt;0"),0)))</f>
        <v>0</v>
      </c>
      <c r="M86">
        <f>+IF($F86="Spring Grain",SUMIFS('Osgood Agrimet'!$D:$D,'Osgood Agrimet'!$A:$A,"&lt;="&amp;Data!M$1,'Osgood Agrimet'!$D:$D,"&gt;0"),IF($F86="Winter Grain",SUMIFS('Osgood Agrimet'!$C:$C,'Osgood Agrimet'!$A:$A,"&lt;="&amp;Data!M$1,'Osgood Agrimet'!$C:$C,"&gt;0"),IF($F86="Potatoes",SUMIFS('Osgood Agrimet'!$N:$N,'Osgood Agrimet'!$A:$A,"&lt;="&amp;Data!M$1,'Osgood Agrimet'!$N:$N,"&gt;0"),0)))</f>
        <v>0</v>
      </c>
      <c r="N86">
        <f>+IF($F86="Spring Grain",SUMIFS('Osgood Agrimet'!$D:$D,'Osgood Agrimet'!$A:$A,"&lt;="&amp;Data!N$1,'Osgood Agrimet'!$D:$D,"&gt;0"),IF($F86="Winter Grain",SUMIFS('Osgood Agrimet'!$C:$C,'Osgood Agrimet'!$A:$A,"&lt;="&amp;Data!N$1,'Osgood Agrimet'!$C:$C,"&gt;0"),IF($F86="Potatoes",SUMIFS('Osgood Agrimet'!$N:$N,'Osgood Agrimet'!$A:$A,"&lt;="&amp;Data!N$1,'Osgood Agrimet'!$N:$N,"&gt;0"),0)))</f>
        <v>0</v>
      </c>
      <c r="O86">
        <f>+IF($F86="Spring Grain",SUMIFS('Osgood Agrimet'!$D:$D,'Osgood Agrimet'!$A:$A,"&lt;="&amp;Data!O$1,'Osgood Agrimet'!$D:$D,"&gt;0"),IF($F86="Winter Grain",SUMIFS('Osgood Agrimet'!$C:$C,'Osgood Agrimet'!$A:$A,"&lt;="&amp;Data!O$1,'Osgood Agrimet'!$C:$C,"&gt;0"),IF($F86="Potatoes",SUMIFS('Osgood Agrimet'!$N:$N,'Osgood Agrimet'!$A:$A,"&lt;="&amp;Data!O$1,'Osgood Agrimet'!$N:$N,"&gt;0"),0)))</f>
        <v>0</v>
      </c>
      <c r="P86">
        <f>+IF($F86="Spring Grain",SUMIFS('Osgood Agrimet'!$D:$D,'Osgood Agrimet'!$A:$A,"&lt;="&amp;Data!P$1,'Osgood Agrimet'!$D:$D,"&gt;0"),IF($F86="Winter Grain",SUMIFS('Osgood Agrimet'!$C:$C,'Osgood Agrimet'!$A:$A,"&lt;="&amp;Data!P$1,'Osgood Agrimet'!$C:$C,"&gt;0"),IF($F86="Potatoes",SUMIFS('Osgood Agrimet'!$N:$N,'Osgood Agrimet'!$A:$A,"&lt;="&amp;Data!P$1,'Osgood Agrimet'!$N:$N,"&gt;0"),0)))</f>
        <v>0</v>
      </c>
      <c r="Q86">
        <f>+IF($F86="Spring Grain",SUMIFS('Osgood Agrimet'!$D:$D,'Osgood Agrimet'!$A:$A,"&lt;="&amp;Data!Q$1,'Osgood Agrimet'!$D:$D,"&gt;0"),IF($F86="Winter Grain",SUMIFS('Osgood Agrimet'!$C:$C,'Osgood Agrimet'!$A:$A,"&lt;="&amp;Data!Q$1,'Osgood Agrimet'!$C:$C,"&gt;0"),IF($F86="Potatoes",SUMIFS('Osgood Agrimet'!$N:$N,'Osgood Agrimet'!$A:$A,"&lt;="&amp;Data!Q$1,'Osgood Agrimet'!$N:$N,"&gt;0"),0)))</f>
        <v>0</v>
      </c>
      <c r="R86">
        <f>+IF($F86="Spring Grain",SUMIFS('Osgood Agrimet'!$D:$D,'Osgood Agrimet'!$A:$A,"&lt;="&amp;Data!R$1,'Osgood Agrimet'!$D:$D,"&gt;0"),IF($F86="Winter Grain",SUMIFS('Osgood Agrimet'!$C:$C,'Osgood Agrimet'!$A:$A,"&lt;="&amp;Data!R$1,'Osgood Agrimet'!$C:$C,"&gt;0"),IF($F86="Potatoes",SUMIFS('Osgood Agrimet'!$N:$N,'Osgood Agrimet'!$A:$A,"&lt;="&amp;Data!R$1,'Osgood Agrimet'!$N:$N,"&gt;0"),0)))</f>
        <v>0</v>
      </c>
      <c r="S86">
        <f>+IF($F86="Spring Grain",SUMIFS('Osgood Agrimet'!$D:$D,'Osgood Agrimet'!$A:$A,"&lt;="&amp;Data!S$1,'Osgood Agrimet'!$D:$D,"&gt;0"),IF($F86="Winter Grain",SUMIFS('Osgood Agrimet'!$C:$C,'Osgood Agrimet'!$A:$A,"&lt;="&amp;Data!S$1,'Osgood Agrimet'!$C:$C,"&gt;0"),IF($F86="Potatoes",SUMIFS('Osgood Agrimet'!$N:$N,'Osgood Agrimet'!$A:$A,"&lt;="&amp;Data!S$1,'Osgood Agrimet'!$N:$N,"&gt;0"),0)))</f>
        <v>0</v>
      </c>
      <c r="T86">
        <f>+IF($F86="Spring Grain",SUMIFS('Osgood Agrimet'!$D:$D,'Osgood Agrimet'!$A:$A,"&lt;="&amp;Data!T$1,'Osgood Agrimet'!$D:$D,"&gt;0"),IF($F86="Winter Grain",SUMIFS('Osgood Agrimet'!$C:$C,'Osgood Agrimet'!$A:$A,"&lt;="&amp;Data!T$1,'Osgood Agrimet'!$C:$C,"&gt;0"),IF($F86="Potatoes",SUMIFS('Osgood Agrimet'!$N:$N,'Osgood Agrimet'!$A:$A,"&lt;="&amp;Data!T$1,'Osgood Agrimet'!$N:$N,"&gt;0"),0)))</f>
        <v>0</v>
      </c>
      <c r="U86">
        <f>+IF($F86="Spring Grain",SUMIFS('Osgood Agrimet'!$D:$D,'Osgood Agrimet'!$A:$A,"&lt;="&amp;Data!U$1,'Osgood Agrimet'!$D:$D,"&gt;0"),IF($F86="Winter Grain",SUMIFS('Osgood Agrimet'!$C:$C,'Osgood Agrimet'!$A:$A,"&lt;="&amp;Data!U$1,'Osgood Agrimet'!$C:$C,"&gt;0"),IF($F86="Potatoes",SUMIFS('Osgood Agrimet'!$N:$N,'Osgood Agrimet'!$A:$A,"&lt;="&amp;Data!U$1,'Osgood Agrimet'!$N:$N,"&gt;0"),0)))</f>
        <v>0</v>
      </c>
      <c r="V86">
        <f>+IF($F86="Spring Grain",SUMIFS('Osgood Agrimet'!$D:$D,'Osgood Agrimet'!$A:$A,"&lt;="&amp;Data!V$1,'Osgood Agrimet'!$D:$D,"&gt;0"),IF($F86="Winter Grain",SUMIFS('Osgood Agrimet'!$C:$C,'Osgood Agrimet'!$A:$A,"&lt;="&amp;Data!V$1,'Osgood Agrimet'!$C:$C,"&gt;0"),IF($F86="Potatoes",SUMIFS('Osgood Agrimet'!$N:$N,'Osgood Agrimet'!$A:$A,"&lt;="&amp;Data!V$1,'Osgood Agrimet'!$N:$N,"&gt;0"),0)))</f>
        <v>0</v>
      </c>
      <c r="W86">
        <f>+IF($F86="Spring Grain",SUMIFS('Osgood Agrimet'!$D:$D,'Osgood Agrimet'!$A:$A,"&lt;="&amp;Data!W$1,'Osgood Agrimet'!$D:$D,"&gt;0"),IF($F86="Winter Grain",SUMIFS('Osgood Agrimet'!$C:$C,'Osgood Agrimet'!$A:$A,"&lt;="&amp;Data!W$1,'Osgood Agrimet'!$C:$C,"&gt;0"),IF($F86="Potatoes",SUMIFS('Osgood Agrimet'!$N:$N,'Osgood Agrimet'!$A:$A,"&lt;="&amp;Data!W$1,'Osgood Agrimet'!$N:$N,"&gt;0"),0)))</f>
        <v>0</v>
      </c>
      <c r="X86">
        <f>+IF($F86="Spring Grain",SUMIFS('Osgood Agrimet'!$D:$D,'Osgood Agrimet'!$A:$A,"&lt;="&amp;Data!X$1,'Osgood Agrimet'!$D:$D,"&gt;0"),IF($F86="Winter Grain",SUMIFS('Osgood Agrimet'!$C:$C,'Osgood Agrimet'!$A:$A,"&lt;="&amp;Data!X$1,'Osgood Agrimet'!$C:$C,"&gt;0"),IF($F86="Potatoes",SUMIFS('Osgood Agrimet'!$N:$N,'Osgood Agrimet'!$A:$A,"&lt;="&amp;Data!X$1,'Osgood Agrimet'!$N:$N,"&gt;0"),0)))</f>
        <v>0</v>
      </c>
      <c r="Y86">
        <f>+IF($F86="Spring Grain",SUMIFS('Osgood Agrimet'!$D:$D,'Osgood Agrimet'!$A:$A,"&lt;="&amp;Data!Y$1,'Osgood Agrimet'!$D:$D,"&gt;0"),IF($F86="Winter Grain",SUMIFS('Osgood Agrimet'!$C:$C,'Osgood Agrimet'!$A:$A,"&lt;="&amp;Data!Y$1,'Osgood Agrimet'!$C:$C,"&gt;0"),IF($F86="Potatoes",SUMIFS('Osgood Agrimet'!$N:$N,'Osgood Agrimet'!$A:$A,"&lt;="&amp;Data!Y$1,'Osgood Agrimet'!$N:$N,"&gt;0"),0)))</f>
        <v>0</v>
      </c>
      <c r="Z86">
        <f>+IF($F86="Spring Grain",SUMIFS('Osgood Agrimet'!$D:$D,'Osgood Agrimet'!$A:$A,"&lt;="&amp;Data!Z$1,'Osgood Agrimet'!$D:$D,"&gt;0"),IF($F86="Winter Grain",SUMIFS('Osgood Agrimet'!$C:$C,'Osgood Agrimet'!$A:$A,"&lt;="&amp;Data!Z$1,'Osgood Agrimet'!$C:$C,"&gt;0"),IF($F86="Potatoes",SUMIFS('Osgood Agrimet'!$N:$N,'Osgood Agrimet'!$A:$A,"&lt;="&amp;Data!Z$1,'Osgood Agrimet'!$N:$N,"&gt;0"),0)))</f>
        <v>0</v>
      </c>
      <c r="AA86">
        <f>+IF($F86="Spring Grain",SUMIFS('Osgood Agrimet'!$D:$D,'Osgood Agrimet'!$A:$A,"&lt;="&amp;Data!AA$1,'Osgood Agrimet'!$D:$D,"&gt;0"),IF($F86="Winter Grain",SUMIFS('Osgood Agrimet'!$C:$C,'Osgood Agrimet'!$A:$A,"&lt;="&amp;Data!AA$1,'Osgood Agrimet'!$C:$C,"&gt;0"),IF($F86="Potatoes",SUMIFS('Osgood Agrimet'!$N:$N,'Osgood Agrimet'!$A:$A,"&lt;="&amp;Data!AA$1,'Osgood Agrimet'!$N:$N,"&gt;0"),0)))</f>
        <v>0</v>
      </c>
      <c r="AB86">
        <f>+IF($F86="Spring Grain",SUMIFS('Osgood Agrimet'!$D:$D,'Osgood Agrimet'!$A:$A,"&lt;="&amp;Data!AB$1,'Osgood Agrimet'!$D:$D,"&gt;0"),IF($F86="Winter Grain",SUMIFS('Osgood Agrimet'!$C:$C,'Osgood Agrimet'!$A:$A,"&lt;="&amp;Data!AB$1,'Osgood Agrimet'!$C:$C,"&gt;0"),IF($F86="Potatoes",SUMIFS('Osgood Agrimet'!$N:$N,'Osgood Agrimet'!$A:$A,"&lt;="&amp;Data!AB$1,'Osgood Agrimet'!$N:$N,"&gt;0"),0)))</f>
        <v>0</v>
      </c>
      <c r="AC86">
        <f>+IF($F86="Spring Grain",SUMIFS('Osgood Agrimet'!$D:$D,'Osgood Agrimet'!$A:$A,"&lt;="&amp;Data!AC$1,'Osgood Agrimet'!$D:$D,"&gt;0"),IF($F86="Winter Grain",SUMIFS('Osgood Agrimet'!$C:$C,'Osgood Agrimet'!$A:$A,"&lt;="&amp;Data!AC$1,'Osgood Agrimet'!$C:$C,"&gt;0"),IF($F86="Potatoes",SUMIFS('Osgood Agrimet'!$N:$N,'Osgood Agrimet'!$A:$A,"&lt;="&amp;Data!AC$1,'Osgood Agrimet'!$N:$N,"&gt;0"),0)))</f>
        <v>0</v>
      </c>
      <c r="AD86">
        <f>+IF($F86="Spring Grain",SUMIFS('Osgood Agrimet'!$D:$D,'Osgood Agrimet'!$A:$A,"&lt;="&amp;Data!AD$1,'Osgood Agrimet'!$D:$D,"&gt;0"),IF($F86="Winter Grain",SUMIFS('Osgood Agrimet'!$C:$C,'Osgood Agrimet'!$A:$A,"&lt;="&amp;Data!AD$1,'Osgood Agrimet'!$C:$C,"&gt;0"),IF($F86="Potatoes",SUMIFS('Osgood Agrimet'!$N:$N,'Osgood Agrimet'!$A:$A,"&lt;="&amp;Data!AD$1,'Osgood Agrimet'!$N:$N,"&gt;0"),0)))</f>
        <v>0</v>
      </c>
      <c r="AE86">
        <f>+IF($F86="Spring Grain",SUMIFS('Osgood Agrimet'!$D:$D,'Osgood Agrimet'!$A:$A,"&lt;="&amp;Data!AE$1,'Osgood Agrimet'!$D:$D,"&gt;0"),IF($F86="Winter Grain",SUMIFS('Osgood Agrimet'!$C:$C,'Osgood Agrimet'!$A:$A,"&lt;="&amp;Data!AE$1,'Osgood Agrimet'!$C:$C,"&gt;0"),IF($F86="Potatoes",SUMIFS('Osgood Agrimet'!$N:$N,'Osgood Agrimet'!$A:$A,"&lt;="&amp;Data!AE$1,'Osgood Agrimet'!$N:$N,"&gt;0"),0)))</f>
        <v>0</v>
      </c>
      <c r="AF86">
        <f>+IF($F86="Spring Grain",SUMIFS('Osgood Agrimet'!$D:$D,'Osgood Agrimet'!$A:$A,"&lt;="&amp;Data!AF$1,'Osgood Agrimet'!$D:$D,"&gt;0"),IF($F86="Winter Grain",SUMIFS('Osgood Agrimet'!$C:$C,'Osgood Agrimet'!$A:$A,"&lt;="&amp;Data!AF$1,'Osgood Agrimet'!$C:$C,"&gt;0"),IF($F86="Potatoes",SUMIFS('Osgood Agrimet'!$N:$N,'Osgood Agrimet'!$A:$A,"&lt;="&amp;Data!AF$1,'Osgood Agrimet'!$N:$N,"&gt;0"),0)))</f>
        <v>0</v>
      </c>
      <c r="AG86">
        <f>+IF($F86="Spring Grain",SUMIFS('Osgood Agrimet'!$D:$D,'Osgood Agrimet'!$A:$A,"&lt;="&amp;Data!AG$1,'Osgood Agrimet'!$D:$D,"&gt;0"),IF($F86="Winter Grain",SUMIFS('Osgood Agrimet'!$C:$C,'Osgood Agrimet'!$A:$A,"&lt;="&amp;Data!AG$1,'Osgood Agrimet'!$C:$C,"&gt;0"),IF($F86="Potatoes",SUMIFS('Osgood Agrimet'!$N:$N,'Osgood Agrimet'!$A:$A,"&lt;="&amp;Data!AG$1,'Osgood Agrimet'!$N:$N,"&gt;0"),0)))</f>
        <v>0</v>
      </c>
      <c r="AH86">
        <f>+SUM(H86:AG86)</f>
        <v>0</v>
      </c>
    </row>
    <row r="87" spans="1:34" ht="15.75" hidden="1" thickBot="1" x14ac:dyDescent="0.25">
      <c r="A87" s="25"/>
      <c r="B87" s="25" t="s">
        <v>11</v>
      </c>
      <c r="C87" s="28" t="str">
        <f>C86</f>
        <v>9</v>
      </c>
      <c r="D87" s="25" t="s">
        <v>12</v>
      </c>
      <c r="E87" s="25"/>
      <c r="F87" s="25"/>
      <c r="G87" s="25"/>
      <c r="H87">
        <f>IFERROR(VLOOKUP($A87,'PivotTrac Totals'!$A$1:$AK$255,4,FALSE),)</f>
        <v>0</v>
      </c>
      <c r="I87">
        <f>IFERROR(VLOOKUP($A87,'PivotTrac Totals'!$1:$405,6,FALSE),)</f>
        <v>0</v>
      </c>
      <c r="J87">
        <f>IFERROR(VLOOKUP($A87,'PivotTrac Totals'!$1:$255,8,FALSE),)</f>
        <v>0</v>
      </c>
      <c r="K87">
        <f>IFERROR(VLOOKUP($A87,'PivotTrac Totals'!$1:$255,10,FALSE),)</f>
        <v>0</v>
      </c>
      <c r="L87">
        <f>IFERROR(VLOOKUP($A87,'PivotTrac Totals'!$1:$255,12,FALSE),)</f>
        <v>0</v>
      </c>
      <c r="M87">
        <f>IFERROR(VLOOKUP($A87,'PivotTrac Totals'!$1:$255,14,FALSE),)</f>
        <v>0</v>
      </c>
      <c r="N87">
        <f>IFERROR(VLOOKUP($A87,'PivotTrac Totals'!$1:$255,16,FALSE),)</f>
        <v>0</v>
      </c>
      <c r="O87">
        <f>IFERROR(VLOOKUP($A87,'PivotTrac Totals'!$1:$255,18,FALSE),)</f>
        <v>0</v>
      </c>
      <c r="P87">
        <f>IFERROR(VLOOKUP($A87,'PivotTrac Totals'!$1:$255,20,FALSE),)</f>
        <v>0</v>
      </c>
      <c r="Q87">
        <f>IFERROR(VLOOKUP($A87,'PivotTrac Totals'!$1:$255,22,FALSE),)</f>
        <v>0</v>
      </c>
      <c r="R87">
        <f>IFERROR(VLOOKUP($A87,'PivotTrac Totals'!$1:$255,24,FALSE),)</f>
        <v>0</v>
      </c>
      <c r="S87">
        <f>IFERROR(VLOOKUP($A87,'PivotTrac Totals'!$1:$255,26,FALSE),)</f>
        <v>0</v>
      </c>
      <c r="T87">
        <f>IFERROR(VLOOKUP($A87,'PivotTrac Totals'!$1:$255,28,FALSE),)</f>
        <v>0</v>
      </c>
      <c r="U87">
        <f>IFERROR(VLOOKUP($A87,'PivotTrac Totals'!$1:$255,30,FALSE),)</f>
        <v>0</v>
      </c>
      <c r="V87">
        <f>IFERROR(VLOOKUP($A87,'PivotTrac Totals'!$1:$255,32,FALSE),)</f>
        <v>0</v>
      </c>
      <c r="W87">
        <f>IFERROR(VLOOKUP($A87,'PivotTrac Totals'!$1:$255,34,FALSE),)</f>
        <v>0</v>
      </c>
      <c r="X87">
        <f>IFERROR(VLOOKUP($A87,'PivotTrac Totals'!$1:$255,36,FALSE),)</f>
        <v>0</v>
      </c>
      <c r="Y87">
        <f>IFERROR(VLOOKUP($A87,'PivotTrac Totals'!$1:$255,38,FALSE),)</f>
        <v>0</v>
      </c>
      <c r="Z87">
        <f>IFERROR(VLOOKUP($A87,'PivotTrac Totals'!$1:$255,40,FALSE),)</f>
        <v>0</v>
      </c>
      <c r="AA87">
        <f>IFERROR(VLOOKUP($A87,'PivotTrac Totals'!$1:$255,42,FALSE),)</f>
        <v>0</v>
      </c>
      <c r="AB87">
        <f>IFERROR(VLOOKUP($A87,'PivotTrac Totals'!$1:$255,44,FALSE),)</f>
        <v>0</v>
      </c>
      <c r="AC87">
        <f>IFERROR(VLOOKUP($A87,'PivotTrac Totals'!$1:$255,46,FALSE),)</f>
        <v>0</v>
      </c>
      <c r="AD87">
        <f>IFERROR(VLOOKUP($A87,'PivotTrac Totals'!$1:$255,48,FALSE),)</f>
        <v>0</v>
      </c>
      <c r="AE87">
        <f>IFERROR(VLOOKUP($A87,'PivotTrac Totals'!$1:$255,50,FALSE),)</f>
        <v>0</v>
      </c>
      <c r="AF87">
        <f>IFERROR(VLOOKUP($A87,'PivotTrac Totals'!$1:$255,52,FALSE),)</f>
        <v>0</v>
      </c>
      <c r="AG87">
        <f>IFERROR(VLOOKUP($A87,'PivotTrac Totals'!$1:$255,54,FALSE),)</f>
        <v>0</v>
      </c>
      <c r="AH87">
        <f t="shared" si="9"/>
        <v>0</v>
      </c>
    </row>
    <row r="88" spans="1:34" ht="15.75" hidden="1" thickBot="1" x14ac:dyDescent="0.25">
      <c r="A88" s="25"/>
      <c r="B88" s="25" t="s">
        <v>11</v>
      </c>
      <c r="C88" s="28" t="str">
        <f t="shared" ref="C88:C95" si="11">C87</f>
        <v>9</v>
      </c>
      <c r="D88" s="25" t="s">
        <v>12</v>
      </c>
      <c r="E88" s="25"/>
      <c r="F88" s="25"/>
      <c r="G88" s="25"/>
      <c r="H88">
        <f>IFERROR(VLOOKUP($A88,'PivotTrac Totals'!$A$1:$AK$255,4,FALSE),)</f>
        <v>0</v>
      </c>
      <c r="I88">
        <f>IFERROR(VLOOKUP($A88,'PivotTrac Totals'!$1:$405,6,FALSE),)</f>
        <v>0</v>
      </c>
      <c r="J88">
        <f>IFERROR(VLOOKUP($A88,'PivotTrac Totals'!$1:$255,8,FALSE),)</f>
        <v>0</v>
      </c>
      <c r="K88">
        <f>IFERROR(VLOOKUP($A88,'PivotTrac Totals'!$1:$255,10,FALSE),)</f>
        <v>0</v>
      </c>
      <c r="L88">
        <f>IFERROR(VLOOKUP($A88,'PivotTrac Totals'!$1:$255,12,FALSE),)</f>
        <v>0</v>
      </c>
      <c r="M88">
        <f>IFERROR(VLOOKUP($A88,'PivotTrac Totals'!$1:$255,14,FALSE),)</f>
        <v>0</v>
      </c>
      <c r="N88">
        <f>IFERROR(VLOOKUP($A88,'PivotTrac Totals'!$1:$255,16,FALSE),)</f>
        <v>0</v>
      </c>
      <c r="O88">
        <f>IFERROR(VLOOKUP($A88,'PivotTrac Totals'!$1:$255,18,FALSE),)</f>
        <v>0</v>
      </c>
      <c r="P88">
        <f>IFERROR(VLOOKUP($A88,'PivotTrac Totals'!$1:$255,20,FALSE),)</f>
        <v>0</v>
      </c>
      <c r="Q88">
        <f>IFERROR(VLOOKUP($A88,'PivotTrac Totals'!$1:$255,22,FALSE),)</f>
        <v>0</v>
      </c>
      <c r="R88">
        <f>IFERROR(VLOOKUP($A88,'PivotTrac Totals'!$1:$255,24,FALSE),)</f>
        <v>0</v>
      </c>
      <c r="S88">
        <f>IFERROR(VLOOKUP($A88,'PivotTrac Totals'!$1:$255,26,FALSE),)</f>
        <v>0</v>
      </c>
      <c r="T88">
        <f>IFERROR(VLOOKUP($A88,'PivotTrac Totals'!$1:$255,28,FALSE),)</f>
        <v>0</v>
      </c>
      <c r="U88">
        <f>IFERROR(VLOOKUP($A88,'PivotTrac Totals'!$1:$255,30,FALSE),)</f>
        <v>0</v>
      </c>
      <c r="V88">
        <f>IFERROR(VLOOKUP($A88,'PivotTrac Totals'!$1:$255,32,FALSE),)</f>
        <v>0</v>
      </c>
      <c r="W88">
        <f>IFERROR(VLOOKUP($A88,'PivotTrac Totals'!$1:$255,34,FALSE),)</f>
        <v>0</v>
      </c>
      <c r="X88">
        <f>IFERROR(VLOOKUP($A88,'PivotTrac Totals'!$1:$255,36,FALSE),)</f>
        <v>0</v>
      </c>
      <c r="Y88">
        <f>IFERROR(VLOOKUP($A88,'PivotTrac Totals'!$1:$255,38,FALSE),)</f>
        <v>0</v>
      </c>
      <c r="Z88">
        <f>IFERROR(VLOOKUP($A88,'PivotTrac Totals'!$1:$255,40,FALSE),)</f>
        <v>0</v>
      </c>
      <c r="AA88">
        <f>IFERROR(VLOOKUP($A88,'PivotTrac Totals'!$1:$255,42,FALSE),)</f>
        <v>0</v>
      </c>
      <c r="AB88">
        <f>IFERROR(VLOOKUP($A88,'PivotTrac Totals'!$1:$255,44,FALSE),)</f>
        <v>0</v>
      </c>
      <c r="AC88">
        <f>IFERROR(VLOOKUP($A88,'PivotTrac Totals'!$1:$255,46,FALSE),)</f>
        <v>0</v>
      </c>
      <c r="AD88">
        <f>IFERROR(VLOOKUP($A88,'PivotTrac Totals'!$1:$255,48,FALSE),)</f>
        <v>0</v>
      </c>
      <c r="AE88">
        <f>IFERROR(VLOOKUP($A88,'PivotTrac Totals'!$1:$255,50,FALSE),)</f>
        <v>0</v>
      </c>
      <c r="AF88">
        <f>IFERROR(VLOOKUP($A88,'PivotTrac Totals'!$1:$255,52,FALSE),)</f>
        <v>0</v>
      </c>
      <c r="AG88">
        <f>IFERROR(VLOOKUP($A88,'PivotTrac Totals'!$1:$255,54,FALSE),)</f>
        <v>0</v>
      </c>
      <c r="AH88">
        <f t="shared" si="9"/>
        <v>0</v>
      </c>
    </row>
    <row r="89" spans="1:34" ht="15.75" hidden="1" thickBot="1" x14ac:dyDescent="0.25">
      <c r="A89" s="25"/>
      <c r="B89" s="25" t="s">
        <v>11</v>
      </c>
      <c r="C89" s="28" t="str">
        <f t="shared" si="11"/>
        <v>9</v>
      </c>
      <c r="D89" s="25" t="s">
        <v>12</v>
      </c>
      <c r="E89" s="25"/>
      <c r="F89" s="25"/>
      <c r="G89" s="25"/>
      <c r="H89">
        <f>IFERROR(VLOOKUP($A89,'PivotTrac Totals'!$A$1:$AK$255,4,FALSE),)</f>
        <v>0</v>
      </c>
      <c r="I89">
        <f>IFERROR(VLOOKUP($A89,'PivotTrac Totals'!$1:$405,6,FALSE),)</f>
        <v>0</v>
      </c>
      <c r="J89">
        <f>IFERROR(VLOOKUP($A89,'PivotTrac Totals'!$1:$255,8,FALSE),)</f>
        <v>0</v>
      </c>
      <c r="K89">
        <f>IFERROR(VLOOKUP($A89,'PivotTrac Totals'!$1:$255,10,FALSE),)</f>
        <v>0</v>
      </c>
      <c r="L89">
        <f>IFERROR(VLOOKUP($A89,'PivotTrac Totals'!$1:$255,12,FALSE),)</f>
        <v>0</v>
      </c>
      <c r="M89">
        <f>IFERROR(VLOOKUP($A89,'PivotTrac Totals'!$1:$255,14,FALSE),)</f>
        <v>0</v>
      </c>
      <c r="N89">
        <f>IFERROR(VLOOKUP($A89,'PivotTrac Totals'!$1:$255,16,FALSE),)</f>
        <v>0</v>
      </c>
      <c r="O89">
        <f>IFERROR(VLOOKUP($A89,'PivotTrac Totals'!$1:$255,18,FALSE),)</f>
        <v>0</v>
      </c>
      <c r="P89">
        <f>IFERROR(VLOOKUP($A89,'PivotTrac Totals'!$1:$255,20,FALSE),)</f>
        <v>0</v>
      </c>
      <c r="Q89">
        <f>IFERROR(VLOOKUP($A89,'PivotTrac Totals'!$1:$255,22,FALSE),)</f>
        <v>0</v>
      </c>
      <c r="R89">
        <f>IFERROR(VLOOKUP($A89,'PivotTrac Totals'!$1:$255,24,FALSE),)</f>
        <v>0</v>
      </c>
      <c r="S89">
        <f>IFERROR(VLOOKUP($A89,'PivotTrac Totals'!$1:$255,26,FALSE),)</f>
        <v>0</v>
      </c>
      <c r="T89">
        <f>IFERROR(VLOOKUP($A89,'PivotTrac Totals'!$1:$255,28,FALSE),)</f>
        <v>0</v>
      </c>
      <c r="U89">
        <f>IFERROR(VLOOKUP($A89,'PivotTrac Totals'!$1:$255,30,FALSE),)</f>
        <v>0</v>
      </c>
      <c r="V89">
        <f>IFERROR(VLOOKUP($A89,'PivotTrac Totals'!$1:$255,32,FALSE),)</f>
        <v>0</v>
      </c>
      <c r="W89">
        <f>IFERROR(VLOOKUP($A89,'PivotTrac Totals'!$1:$255,34,FALSE),)</f>
        <v>0</v>
      </c>
      <c r="X89">
        <f>IFERROR(VLOOKUP($A89,'PivotTrac Totals'!$1:$255,36,FALSE),)</f>
        <v>0</v>
      </c>
      <c r="Y89">
        <f>IFERROR(VLOOKUP($A89,'PivotTrac Totals'!$1:$255,38,FALSE),)</f>
        <v>0</v>
      </c>
      <c r="Z89">
        <f>IFERROR(VLOOKUP($A89,'PivotTrac Totals'!$1:$255,40,FALSE),)</f>
        <v>0</v>
      </c>
      <c r="AA89">
        <f>IFERROR(VLOOKUP($A89,'PivotTrac Totals'!$1:$255,42,FALSE),)</f>
        <v>0</v>
      </c>
      <c r="AB89">
        <f>IFERROR(VLOOKUP($A89,'PivotTrac Totals'!$1:$255,44,FALSE),)</f>
        <v>0</v>
      </c>
      <c r="AC89">
        <f>IFERROR(VLOOKUP($A89,'PivotTrac Totals'!$1:$255,46,FALSE),)</f>
        <v>0</v>
      </c>
      <c r="AD89">
        <f>IFERROR(VLOOKUP($A89,'PivotTrac Totals'!$1:$255,48,FALSE),)</f>
        <v>0</v>
      </c>
      <c r="AE89">
        <f>IFERROR(VLOOKUP($A89,'PivotTrac Totals'!$1:$255,50,FALSE),)</f>
        <v>0</v>
      </c>
      <c r="AF89">
        <f>IFERROR(VLOOKUP($A89,'PivotTrac Totals'!$1:$255,52,FALSE),)</f>
        <v>0</v>
      </c>
      <c r="AG89">
        <f>IFERROR(VLOOKUP($A89,'PivotTrac Totals'!$1:$255,54,FALSE),)</f>
        <v>0</v>
      </c>
      <c r="AH89">
        <f t="shared" si="9"/>
        <v>0</v>
      </c>
    </row>
    <row r="90" spans="1:34" ht="15.75" hidden="1" thickBot="1" x14ac:dyDescent="0.25">
      <c r="A90" s="25"/>
      <c r="B90" s="25" t="s">
        <v>11</v>
      </c>
      <c r="C90" s="28" t="str">
        <f t="shared" si="11"/>
        <v>9</v>
      </c>
      <c r="D90" s="25" t="s">
        <v>12</v>
      </c>
      <c r="E90" s="25"/>
      <c r="F90" s="25"/>
      <c r="G90" s="25"/>
      <c r="H90">
        <f>IFERROR(VLOOKUP($A90,'PivotTrac Totals'!$A$1:$AK$255,4,FALSE),)</f>
        <v>0</v>
      </c>
      <c r="I90">
        <f>IFERROR(VLOOKUP($A90,'PivotTrac Totals'!$1:$405,6,FALSE),)</f>
        <v>0</v>
      </c>
      <c r="J90">
        <f>IFERROR(VLOOKUP($A90,'PivotTrac Totals'!$1:$255,8,FALSE),)</f>
        <v>0</v>
      </c>
      <c r="K90">
        <f>IFERROR(VLOOKUP($A90,'PivotTrac Totals'!$1:$255,10,FALSE),)</f>
        <v>0</v>
      </c>
      <c r="L90">
        <f>IFERROR(VLOOKUP($A90,'PivotTrac Totals'!$1:$255,12,FALSE),)</f>
        <v>0</v>
      </c>
      <c r="M90">
        <f>IFERROR(VLOOKUP($A90,'PivotTrac Totals'!$1:$255,14,FALSE),)</f>
        <v>0</v>
      </c>
      <c r="N90">
        <f>IFERROR(VLOOKUP($A90,'PivotTrac Totals'!$1:$255,16,FALSE),)</f>
        <v>0</v>
      </c>
      <c r="O90">
        <f>IFERROR(VLOOKUP($A90,'PivotTrac Totals'!$1:$255,18,FALSE),)</f>
        <v>0</v>
      </c>
      <c r="P90">
        <f>IFERROR(VLOOKUP($A90,'PivotTrac Totals'!$1:$255,20,FALSE),)</f>
        <v>0</v>
      </c>
      <c r="Q90">
        <f>IFERROR(VLOOKUP($A90,'PivotTrac Totals'!$1:$255,22,FALSE),)</f>
        <v>0</v>
      </c>
      <c r="R90">
        <f>IFERROR(VLOOKUP($A90,'PivotTrac Totals'!$1:$255,24,FALSE),)</f>
        <v>0</v>
      </c>
      <c r="S90">
        <f>IFERROR(VLOOKUP($A90,'PivotTrac Totals'!$1:$255,26,FALSE),)</f>
        <v>0</v>
      </c>
      <c r="T90">
        <f>IFERROR(VLOOKUP($A90,'PivotTrac Totals'!$1:$255,28,FALSE),)</f>
        <v>0</v>
      </c>
      <c r="U90">
        <f>IFERROR(VLOOKUP($A90,'PivotTrac Totals'!$1:$255,30,FALSE),)</f>
        <v>0</v>
      </c>
      <c r="V90">
        <f>IFERROR(VLOOKUP($A90,'PivotTrac Totals'!$1:$255,32,FALSE),)</f>
        <v>0</v>
      </c>
      <c r="W90">
        <f>IFERROR(VLOOKUP($A90,'PivotTrac Totals'!$1:$255,34,FALSE),)</f>
        <v>0</v>
      </c>
      <c r="X90">
        <f>IFERROR(VLOOKUP($A90,'PivotTrac Totals'!$1:$255,36,FALSE),)</f>
        <v>0</v>
      </c>
      <c r="Y90">
        <f>IFERROR(VLOOKUP($A90,'PivotTrac Totals'!$1:$255,38,FALSE),)</f>
        <v>0</v>
      </c>
      <c r="Z90">
        <f>IFERROR(VLOOKUP($A90,'PivotTrac Totals'!$1:$255,40,FALSE),)</f>
        <v>0</v>
      </c>
      <c r="AA90">
        <f>IFERROR(VLOOKUP($A90,'PivotTrac Totals'!$1:$255,42,FALSE),)</f>
        <v>0</v>
      </c>
      <c r="AB90">
        <f>IFERROR(VLOOKUP($A90,'PivotTrac Totals'!$1:$255,44,FALSE),)</f>
        <v>0</v>
      </c>
      <c r="AC90">
        <f>IFERROR(VLOOKUP($A90,'PivotTrac Totals'!$1:$255,46,FALSE),)</f>
        <v>0</v>
      </c>
      <c r="AD90">
        <f>IFERROR(VLOOKUP($A90,'PivotTrac Totals'!$1:$255,48,FALSE),)</f>
        <v>0</v>
      </c>
      <c r="AE90">
        <f>IFERROR(VLOOKUP($A90,'PivotTrac Totals'!$1:$255,50,FALSE),)</f>
        <v>0</v>
      </c>
      <c r="AF90">
        <f>IFERROR(VLOOKUP($A90,'PivotTrac Totals'!$1:$255,52,FALSE),)</f>
        <v>0</v>
      </c>
      <c r="AG90">
        <f>IFERROR(VLOOKUP($A90,'PivotTrac Totals'!$1:$255,54,FALSE),)</f>
        <v>0</v>
      </c>
      <c r="AH90">
        <f t="shared" si="9"/>
        <v>0</v>
      </c>
    </row>
    <row r="91" spans="1:34" ht="15.75" hidden="1" thickBot="1" x14ac:dyDescent="0.25">
      <c r="A91" s="25"/>
      <c r="B91" s="25" t="s">
        <v>11</v>
      </c>
      <c r="C91" s="28" t="str">
        <f t="shared" si="11"/>
        <v>9</v>
      </c>
      <c r="D91" s="25" t="s">
        <v>12</v>
      </c>
      <c r="E91" s="25"/>
      <c r="F91" s="25"/>
      <c r="G91" s="25"/>
      <c r="H91">
        <f>IFERROR(VLOOKUP($A91,'PivotTrac Totals'!$A$1:$AK$255,4,FALSE),)</f>
        <v>0</v>
      </c>
      <c r="I91">
        <f>IFERROR(VLOOKUP($A91,'PivotTrac Totals'!$1:$405,6,FALSE),)</f>
        <v>0</v>
      </c>
      <c r="J91">
        <f>IFERROR(VLOOKUP($A91,'PivotTrac Totals'!$1:$255,8,FALSE),)</f>
        <v>0</v>
      </c>
      <c r="K91">
        <f>IFERROR(VLOOKUP($A91,'PivotTrac Totals'!$1:$255,10,FALSE),)</f>
        <v>0</v>
      </c>
      <c r="L91">
        <f>IFERROR(VLOOKUP($A91,'PivotTrac Totals'!$1:$255,12,FALSE),)</f>
        <v>0</v>
      </c>
      <c r="M91">
        <f>IFERROR(VLOOKUP($A91,'PivotTrac Totals'!$1:$255,14,FALSE),)</f>
        <v>0</v>
      </c>
      <c r="N91">
        <f>IFERROR(VLOOKUP($A91,'PivotTrac Totals'!$1:$255,16,FALSE),)</f>
        <v>0</v>
      </c>
      <c r="O91">
        <f>IFERROR(VLOOKUP($A91,'PivotTrac Totals'!$1:$255,18,FALSE),)</f>
        <v>0</v>
      </c>
      <c r="P91">
        <f>IFERROR(VLOOKUP($A91,'PivotTrac Totals'!$1:$255,20,FALSE),)</f>
        <v>0</v>
      </c>
      <c r="Q91">
        <f>IFERROR(VLOOKUP($A91,'PivotTrac Totals'!$1:$255,22,FALSE),)</f>
        <v>0</v>
      </c>
      <c r="R91">
        <f>IFERROR(VLOOKUP($A91,'PivotTrac Totals'!$1:$255,24,FALSE),)</f>
        <v>0</v>
      </c>
      <c r="S91">
        <f>IFERROR(VLOOKUP($A91,'PivotTrac Totals'!$1:$255,26,FALSE),)</f>
        <v>0</v>
      </c>
      <c r="T91">
        <f>IFERROR(VLOOKUP($A91,'PivotTrac Totals'!$1:$255,28,FALSE),)</f>
        <v>0</v>
      </c>
      <c r="U91">
        <f>IFERROR(VLOOKUP($A91,'PivotTrac Totals'!$1:$255,30,FALSE),)</f>
        <v>0</v>
      </c>
      <c r="V91">
        <f>IFERROR(VLOOKUP($A91,'PivotTrac Totals'!$1:$255,32,FALSE),)</f>
        <v>0</v>
      </c>
      <c r="W91">
        <f>IFERROR(VLOOKUP($A91,'PivotTrac Totals'!$1:$255,34,FALSE),)</f>
        <v>0</v>
      </c>
      <c r="X91">
        <f>IFERROR(VLOOKUP($A91,'PivotTrac Totals'!$1:$255,36,FALSE),)</f>
        <v>0</v>
      </c>
      <c r="Y91">
        <f>IFERROR(VLOOKUP($A91,'PivotTrac Totals'!$1:$255,38,FALSE),)</f>
        <v>0</v>
      </c>
      <c r="Z91">
        <f>IFERROR(VLOOKUP($A91,'PivotTrac Totals'!$1:$255,40,FALSE),)</f>
        <v>0</v>
      </c>
      <c r="AA91">
        <f>IFERROR(VLOOKUP($A91,'PivotTrac Totals'!$1:$255,42,FALSE),)</f>
        <v>0</v>
      </c>
      <c r="AB91">
        <f>IFERROR(VLOOKUP($A91,'PivotTrac Totals'!$1:$255,44,FALSE),)</f>
        <v>0</v>
      </c>
      <c r="AC91">
        <f>IFERROR(VLOOKUP($A91,'PivotTrac Totals'!$1:$255,46,FALSE),)</f>
        <v>0</v>
      </c>
      <c r="AD91">
        <f>IFERROR(VLOOKUP($A91,'PivotTrac Totals'!$1:$255,48,FALSE),)</f>
        <v>0</v>
      </c>
      <c r="AE91">
        <f>IFERROR(VLOOKUP($A91,'PivotTrac Totals'!$1:$255,50,FALSE),)</f>
        <v>0</v>
      </c>
      <c r="AF91">
        <f>IFERROR(VLOOKUP($A91,'PivotTrac Totals'!$1:$255,52,FALSE),)</f>
        <v>0</v>
      </c>
      <c r="AG91">
        <f>IFERROR(VLOOKUP($A91,'PivotTrac Totals'!$1:$255,54,FALSE),)</f>
        <v>0</v>
      </c>
      <c r="AH91">
        <f t="shared" si="9"/>
        <v>0</v>
      </c>
    </row>
    <row r="92" spans="1:34" ht="15.75" hidden="1" thickBot="1" x14ac:dyDescent="0.25">
      <c r="A92" s="25"/>
      <c r="B92" s="25" t="s">
        <v>11</v>
      </c>
      <c r="C92" s="28" t="str">
        <f t="shared" si="11"/>
        <v>9</v>
      </c>
      <c r="D92" s="25" t="s">
        <v>12</v>
      </c>
      <c r="E92" s="25"/>
      <c r="F92" s="25"/>
      <c r="G92" s="25"/>
      <c r="H92">
        <f>IFERROR(VLOOKUP($A92,'PivotTrac Totals'!$A$1:$AK$255,4,FALSE),)</f>
        <v>0</v>
      </c>
      <c r="I92">
        <f>IFERROR(VLOOKUP($A92,'PivotTrac Totals'!$1:$405,6,FALSE),)</f>
        <v>0</v>
      </c>
      <c r="J92">
        <f>IFERROR(VLOOKUP($A92,'PivotTrac Totals'!$1:$255,8,FALSE),)</f>
        <v>0</v>
      </c>
      <c r="K92">
        <f>IFERROR(VLOOKUP($A92,'PivotTrac Totals'!$1:$255,10,FALSE),)</f>
        <v>0</v>
      </c>
      <c r="L92">
        <f>IFERROR(VLOOKUP($A92,'PivotTrac Totals'!$1:$255,12,FALSE),)</f>
        <v>0</v>
      </c>
      <c r="M92">
        <f>IFERROR(VLOOKUP($A92,'PivotTrac Totals'!$1:$255,14,FALSE),)</f>
        <v>0</v>
      </c>
      <c r="N92">
        <f>IFERROR(VLOOKUP($A92,'PivotTrac Totals'!$1:$255,16,FALSE),)</f>
        <v>0</v>
      </c>
      <c r="O92">
        <f>IFERROR(VLOOKUP($A92,'PivotTrac Totals'!$1:$255,18,FALSE),)</f>
        <v>0</v>
      </c>
      <c r="P92">
        <f>IFERROR(VLOOKUP($A92,'PivotTrac Totals'!$1:$255,20,FALSE),)</f>
        <v>0</v>
      </c>
      <c r="Q92">
        <f>IFERROR(VLOOKUP($A92,'PivotTrac Totals'!$1:$255,22,FALSE),)</f>
        <v>0</v>
      </c>
      <c r="R92">
        <f>IFERROR(VLOOKUP($A92,'PivotTrac Totals'!$1:$255,24,FALSE),)</f>
        <v>0</v>
      </c>
      <c r="S92">
        <f>IFERROR(VLOOKUP($A92,'PivotTrac Totals'!$1:$255,26,FALSE),)</f>
        <v>0</v>
      </c>
      <c r="T92">
        <f>IFERROR(VLOOKUP($A92,'PivotTrac Totals'!$1:$255,28,FALSE),)</f>
        <v>0</v>
      </c>
      <c r="U92">
        <f>IFERROR(VLOOKUP($A92,'PivotTrac Totals'!$1:$255,30,FALSE),)</f>
        <v>0</v>
      </c>
      <c r="V92">
        <f>IFERROR(VLOOKUP($A92,'PivotTrac Totals'!$1:$255,32,FALSE),)</f>
        <v>0</v>
      </c>
      <c r="W92">
        <f>IFERROR(VLOOKUP($A92,'PivotTrac Totals'!$1:$255,34,FALSE),)</f>
        <v>0</v>
      </c>
      <c r="X92">
        <f>IFERROR(VLOOKUP($A92,'PivotTrac Totals'!$1:$255,36,FALSE),)</f>
        <v>0</v>
      </c>
      <c r="Y92">
        <f>IFERROR(VLOOKUP($A92,'PivotTrac Totals'!$1:$255,38,FALSE),)</f>
        <v>0</v>
      </c>
      <c r="Z92">
        <f>IFERROR(VLOOKUP($A92,'PivotTrac Totals'!$1:$255,40,FALSE),)</f>
        <v>0</v>
      </c>
      <c r="AA92">
        <f>IFERROR(VLOOKUP($A92,'PivotTrac Totals'!$1:$255,42,FALSE),)</f>
        <v>0</v>
      </c>
      <c r="AB92">
        <f>IFERROR(VLOOKUP($A92,'PivotTrac Totals'!$1:$255,44,FALSE),)</f>
        <v>0</v>
      </c>
      <c r="AC92">
        <f>IFERROR(VLOOKUP($A92,'PivotTrac Totals'!$1:$255,46,FALSE),)</f>
        <v>0</v>
      </c>
      <c r="AD92">
        <f>IFERROR(VLOOKUP($A92,'PivotTrac Totals'!$1:$255,48,FALSE),)</f>
        <v>0</v>
      </c>
      <c r="AE92">
        <f>IFERROR(VLOOKUP($A92,'PivotTrac Totals'!$1:$255,50,FALSE),)</f>
        <v>0</v>
      </c>
      <c r="AF92">
        <f>IFERROR(VLOOKUP($A92,'PivotTrac Totals'!$1:$255,52,FALSE),)</f>
        <v>0</v>
      </c>
      <c r="AG92">
        <f>IFERROR(VLOOKUP($A92,'PivotTrac Totals'!$1:$255,54,FALSE),)</f>
        <v>0</v>
      </c>
      <c r="AH92">
        <f t="shared" si="9"/>
        <v>0</v>
      </c>
    </row>
    <row r="93" spans="1:34" ht="15.75" hidden="1" thickBot="1" x14ac:dyDescent="0.25">
      <c r="A93" s="25"/>
      <c r="B93" s="25" t="s">
        <v>11</v>
      </c>
      <c r="C93" s="28" t="str">
        <f t="shared" si="11"/>
        <v>9</v>
      </c>
      <c r="D93" s="25" t="s">
        <v>12</v>
      </c>
      <c r="E93" s="25"/>
      <c r="F93" s="25"/>
      <c r="G93" s="25"/>
      <c r="H93">
        <f>IFERROR(VLOOKUP($A93,'PivotTrac Totals'!$A$1:$AK$255,4,FALSE),)</f>
        <v>0</v>
      </c>
      <c r="I93">
        <f>IFERROR(VLOOKUP($A93,'PivotTrac Totals'!$1:$405,6,FALSE),)</f>
        <v>0</v>
      </c>
      <c r="J93">
        <f>IFERROR(VLOOKUP($A93,'PivotTrac Totals'!$1:$255,8,FALSE),)</f>
        <v>0</v>
      </c>
      <c r="K93">
        <f>IFERROR(VLOOKUP($A93,'PivotTrac Totals'!$1:$255,10,FALSE),)</f>
        <v>0</v>
      </c>
      <c r="L93">
        <f>IFERROR(VLOOKUP($A93,'PivotTrac Totals'!$1:$255,12,FALSE),)</f>
        <v>0</v>
      </c>
      <c r="M93">
        <f>IFERROR(VLOOKUP($A93,'PivotTrac Totals'!$1:$255,14,FALSE),)</f>
        <v>0</v>
      </c>
      <c r="N93">
        <f>IFERROR(VLOOKUP($A93,'PivotTrac Totals'!$1:$255,16,FALSE),)</f>
        <v>0</v>
      </c>
      <c r="O93">
        <f>IFERROR(VLOOKUP($A93,'PivotTrac Totals'!$1:$255,18,FALSE),)</f>
        <v>0</v>
      </c>
      <c r="P93">
        <f>IFERROR(VLOOKUP($A93,'PivotTrac Totals'!$1:$255,20,FALSE),)</f>
        <v>0</v>
      </c>
      <c r="Q93">
        <f>IFERROR(VLOOKUP($A93,'PivotTrac Totals'!$1:$255,22,FALSE),)</f>
        <v>0</v>
      </c>
      <c r="R93">
        <f>IFERROR(VLOOKUP($A93,'PivotTrac Totals'!$1:$255,24,FALSE),)</f>
        <v>0</v>
      </c>
      <c r="S93">
        <f>IFERROR(VLOOKUP($A93,'PivotTrac Totals'!$1:$255,26,FALSE),)</f>
        <v>0</v>
      </c>
      <c r="T93">
        <f>IFERROR(VLOOKUP($A93,'PivotTrac Totals'!$1:$255,28,FALSE),)</f>
        <v>0</v>
      </c>
      <c r="U93">
        <f>IFERROR(VLOOKUP($A93,'PivotTrac Totals'!$1:$255,30,FALSE),)</f>
        <v>0</v>
      </c>
      <c r="V93">
        <f>IFERROR(VLOOKUP($A93,'PivotTrac Totals'!$1:$255,32,FALSE),)</f>
        <v>0</v>
      </c>
      <c r="W93">
        <f>IFERROR(VLOOKUP($A93,'PivotTrac Totals'!$1:$255,34,FALSE),)</f>
        <v>0</v>
      </c>
      <c r="X93">
        <f>IFERROR(VLOOKUP($A93,'PivotTrac Totals'!$1:$255,36,FALSE),)</f>
        <v>0</v>
      </c>
      <c r="Y93">
        <f>IFERROR(VLOOKUP($A93,'PivotTrac Totals'!$1:$255,38,FALSE),)</f>
        <v>0</v>
      </c>
      <c r="Z93">
        <f>IFERROR(VLOOKUP($A93,'PivotTrac Totals'!$1:$255,40,FALSE),)</f>
        <v>0</v>
      </c>
      <c r="AA93">
        <f>IFERROR(VLOOKUP($A93,'PivotTrac Totals'!$1:$255,42,FALSE),)</f>
        <v>0</v>
      </c>
      <c r="AB93">
        <f>IFERROR(VLOOKUP($A93,'PivotTrac Totals'!$1:$255,44,FALSE),)</f>
        <v>0</v>
      </c>
      <c r="AC93">
        <f>IFERROR(VLOOKUP($A93,'PivotTrac Totals'!$1:$255,46,FALSE),)</f>
        <v>0</v>
      </c>
      <c r="AD93">
        <f>IFERROR(VLOOKUP($A93,'PivotTrac Totals'!$1:$255,48,FALSE),)</f>
        <v>0</v>
      </c>
      <c r="AE93">
        <f>IFERROR(VLOOKUP($A93,'PivotTrac Totals'!$1:$255,50,FALSE),)</f>
        <v>0</v>
      </c>
      <c r="AF93">
        <f>IFERROR(VLOOKUP($A93,'PivotTrac Totals'!$1:$255,52,FALSE),)</f>
        <v>0</v>
      </c>
      <c r="AG93">
        <f>IFERROR(VLOOKUP($A93,'PivotTrac Totals'!$1:$255,54,FALSE),)</f>
        <v>0</v>
      </c>
      <c r="AH93">
        <f t="shared" si="9"/>
        <v>0</v>
      </c>
    </row>
    <row r="94" spans="1:34" ht="15.75" hidden="1" thickBot="1" x14ac:dyDescent="0.25">
      <c r="A94" s="25"/>
      <c r="B94" s="25" t="s">
        <v>11</v>
      </c>
      <c r="C94" s="28" t="str">
        <f t="shared" si="11"/>
        <v>9</v>
      </c>
      <c r="D94" s="25" t="s">
        <v>12</v>
      </c>
      <c r="E94" s="25"/>
      <c r="F94" s="25"/>
      <c r="G94" s="25"/>
      <c r="H94">
        <f>IFERROR(VLOOKUP($A94,'PivotTrac Totals'!$A$1:$AK$255,4,FALSE),)</f>
        <v>0</v>
      </c>
      <c r="I94">
        <f>IFERROR(VLOOKUP($A94,'PivotTrac Totals'!$1:$405,6,FALSE),)</f>
        <v>0</v>
      </c>
      <c r="J94">
        <f>IFERROR(VLOOKUP($A94,'PivotTrac Totals'!$1:$255,8,FALSE),)</f>
        <v>0</v>
      </c>
      <c r="K94">
        <f>IFERROR(VLOOKUP($A94,'PivotTrac Totals'!$1:$255,10,FALSE),)</f>
        <v>0</v>
      </c>
      <c r="L94">
        <f>IFERROR(VLOOKUP($A94,'PivotTrac Totals'!$1:$255,12,FALSE),)</f>
        <v>0</v>
      </c>
      <c r="M94">
        <f>IFERROR(VLOOKUP($A94,'PivotTrac Totals'!$1:$255,14,FALSE),)</f>
        <v>0</v>
      </c>
      <c r="N94">
        <f>IFERROR(VLOOKUP($A94,'PivotTrac Totals'!$1:$255,16,FALSE),)</f>
        <v>0</v>
      </c>
      <c r="O94">
        <f>IFERROR(VLOOKUP($A94,'PivotTrac Totals'!$1:$255,18,FALSE),)</f>
        <v>0</v>
      </c>
      <c r="P94">
        <f>IFERROR(VLOOKUP($A94,'PivotTrac Totals'!$1:$255,20,FALSE),)</f>
        <v>0</v>
      </c>
      <c r="Q94">
        <f>IFERROR(VLOOKUP($A94,'PivotTrac Totals'!$1:$255,22,FALSE),)</f>
        <v>0</v>
      </c>
      <c r="R94">
        <f>IFERROR(VLOOKUP($A94,'PivotTrac Totals'!$1:$255,24,FALSE),)</f>
        <v>0</v>
      </c>
      <c r="S94">
        <f>IFERROR(VLOOKUP($A94,'PivotTrac Totals'!$1:$255,26,FALSE),)</f>
        <v>0</v>
      </c>
      <c r="T94">
        <f>IFERROR(VLOOKUP($A94,'PivotTrac Totals'!$1:$255,28,FALSE),)</f>
        <v>0</v>
      </c>
      <c r="U94">
        <f>IFERROR(VLOOKUP($A94,'PivotTrac Totals'!$1:$255,30,FALSE),)</f>
        <v>0</v>
      </c>
      <c r="V94">
        <f>IFERROR(VLOOKUP($A94,'PivotTrac Totals'!$1:$255,32,FALSE),)</f>
        <v>0</v>
      </c>
      <c r="W94">
        <f>IFERROR(VLOOKUP($A94,'PivotTrac Totals'!$1:$255,34,FALSE),)</f>
        <v>0</v>
      </c>
      <c r="X94">
        <f>IFERROR(VLOOKUP($A94,'PivotTrac Totals'!$1:$255,36,FALSE),)</f>
        <v>0</v>
      </c>
      <c r="Y94">
        <f>IFERROR(VLOOKUP($A94,'PivotTrac Totals'!$1:$255,38,FALSE),)</f>
        <v>0</v>
      </c>
      <c r="Z94">
        <f>IFERROR(VLOOKUP($A94,'PivotTrac Totals'!$1:$255,40,FALSE),)</f>
        <v>0</v>
      </c>
      <c r="AA94">
        <f>IFERROR(VLOOKUP($A94,'PivotTrac Totals'!$1:$255,42,FALSE),)</f>
        <v>0</v>
      </c>
      <c r="AB94">
        <f>IFERROR(VLOOKUP($A94,'PivotTrac Totals'!$1:$255,44,FALSE),)</f>
        <v>0</v>
      </c>
      <c r="AC94">
        <f>IFERROR(VLOOKUP($A94,'PivotTrac Totals'!$1:$255,46,FALSE),)</f>
        <v>0</v>
      </c>
      <c r="AD94">
        <f>IFERROR(VLOOKUP($A94,'PivotTrac Totals'!$1:$255,48,FALSE),)</f>
        <v>0</v>
      </c>
      <c r="AE94">
        <f>IFERROR(VLOOKUP($A94,'PivotTrac Totals'!$1:$255,50,FALSE),)</f>
        <v>0</v>
      </c>
      <c r="AF94">
        <f>IFERROR(VLOOKUP($A94,'PivotTrac Totals'!$1:$255,52,FALSE),)</f>
        <v>0</v>
      </c>
      <c r="AG94">
        <f>IFERROR(VLOOKUP($A94,'PivotTrac Totals'!$1:$255,54,FALSE),)</f>
        <v>0</v>
      </c>
      <c r="AH94">
        <f t="shared" si="9"/>
        <v>0</v>
      </c>
    </row>
    <row r="95" spans="1:34" ht="15.75" hidden="1" thickBot="1" x14ac:dyDescent="0.25">
      <c r="A95" s="25"/>
      <c r="B95" s="25" t="s">
        <v>11</v>
      </c>
      <c r="C95" s="28" t="str">
        <f t="shared" si="11"/>
        <v>9</v>
      </c>
      <c r="D95" s="25" t="s">
        <v>12</v>
      </c>
      <c r="E95" s="25"/>
      <c r="F95" s="25"/>
      <c r="G95" s="25"/>
      <c r="H95">
        <f>IFERROR(VLOOKUP($A95,'PivotTrac Totals'!$A$1:$AK$255,4,FALSE),)</f>
        <v>0</v>
      </c>
      <c r="I95">
        <f>IFERROR(VLOOKUP($A95,'PivotTrac Totals'!$1:$405,6,FALSE),)</f>
        <v>0</v>
      </c>
      <c r="J95">
        <f>IFERROR(VLOOKUP($A95,'PivotTrac Totals'!$1:$255,8,FALSE),)</f>
        <v>0</v>
      </c>
      <c r="K95">
        <f>IFERROR(VLOOKUP($A95,'PivotTrac Totals'!$1:$255,10,FALSE),)</f>
        <v>0</v>
      </c>
      <c r="L95">
        <f>IFERROR(VLOOKUP($A95,'PivotTrac Totals'!$1:$255,12,FALSE),)</f>
        <v>0</v>
      </c>
      <c r="M95">
        <f>IFERROR(VLOOKUP($A95,'PivotTrac Totals'!$1:$255,14,FALSE),)</f>
        <v>0</v>
      </c>
      <c r="N95">
        <f>IFERROR(VLOOKUP($A95,'PivotTrac Totals'!$1:$255,16,FALSE),)</f>
        <v>0</v>
      </c>
      <c r="O95">
        <f>IFERROR(VLOOKUP($A95,'PivotTrac Totals'!$1:$255,18,FALSE),)</f>
        <v>0</v>
      </c>
      <c r="P95">
        <f>IFERROR(VLOOKUP($A95,'PivotTrac Totals'!$1:$255,20,FALSE),)</f>
        <v>0</v>
      </c>
      <c r="Q95">
        <f>IFERROR(VLOOKUP($A95,'PivotTrac Totals'!$1:$255,22,FALSE),)</f>
        <v>0</v>
      </c>
      <c r="R95">
        <f>IFERROR(VLOOKUP($A95,'PivotTrac Totals'!$1:$255,24,FALSE),)</f>
        <v>0</v>
      </c>
      <c r="S95">
        <f>IFERROR(VLOOKUP($A95,'PivotTrac Totals'!$1:$255,26,FALSE),)</f>
        <v>0</v>
      </c>
      <c r="T95">
        <f>IFERROR(VLOOKUP($A95,'PivotTrac Totals'!$1:$255,28,FALSE),)</f>
        <v>0</v>
      </c>
      <c r="U95">
        <f>IFERROR(VLOOKUP($A95,'PivotTrac Totals'!$1:$255,30,FALSE),)</f>
        <v>0</v>
      </c>
      <c r="V95">
        <f>IFERROR(VLOOKUP($A95,'PivotTrac Totals'!$1:$255,32,FALSE),)</f>
        <v>0</v>
      </c>
      <c r="W95">
        <f>IFERROR(VLOOKUP($A95,'PivotTrac Totals'!$1:$255,34,FALSE),)</f>
        <v>0</v>
      </c>
      <c r="X95">
        <f>IFERROR(VLOOKUP($A95,'PivotTrac Totals'!$1:$255,36,FALSE),)</f>
        <v>0</v>
      </c>
      <c r="Y95">
        <f>IFERROR(VLOOKUP($A95,'PivotTrac Totals'!$1:$255,38,FALSE),)</f>
        <v>0</v>
      </c>
      <c r="Z95">
        <f>IFERROR(VLOOKUP($A95,'PivotTrac Totals'!$1:$255,40,FALSE),)</f>
        <v>0</v>
      </c>
      <c r="AA95">
        <f>IFERROR(VLOOKUP($A95,'PivotTrac Totals'!$1:$255,42,FALSE),)</f>
        <v>0</v>
      </c>
      <c r="AB95">
        <f>IFERROR(VLOOKUP($A95,'PivotTrac Totals'!$1:$255,44,FALSE),)</f>
        <v>0</v>
      </c>
      <c r="AC95">
        <f>IFERROR(VLOOKUP($A95,'PivotTrac Totals'!$1:$255,46,FALSE),)</f>
        <v>0</v>
      </c>
      <c r="AD95">
        <f>IFERROR(VLOOKUP($A95,'PivotTrac Totals'!$1:$255,48,FALSE),)</f>
        <v>0</v>
      </c>
      <c r="AE95">
        <f>IFERROR(VLOOKUP($A95,'PivotTrac Totals'!$1:$255,50,FALSE),)</f>
        <v>0</v>
      </c>
      <c r="AF95">
        <f>IFERROR(VLOOKUP($A95,'PivotTrac Totals'!$1:$255,52,FALSE),)</f>
        <v>0</v>
      </c>
      <c r="AG95">
        <f>IFERROR(VLOOKUP($A95,'PivotTrac Totals'!$1:$255,54,FALSE),)</f>
        <v>0</v>
      </c>
      <c r="AH95">
        <f t="shared" si="9"/>
        <v>0</v>
      </c>
    </row>
    <row r="96" spans="1:34" ht="15.75" thickBot="1" x14ac:dyDescent="0.25">
      <c r="A96" s="32" t="s">
        <v>68</v>
      </c>
      <c r="B96" t="s">
        <v>11</v>
      </c>
      <c r="C96" s="31" t="str">
        <f>MID(A96,FIND(" ",A96)+1,256)</f>
        <v>10</v>
      </c>
      <c r="D96" t="s">
        <v>12</v>
      </c>
      <c r="E96" t="s">
        <v>11</v>
      </c>
      <c r="F96" t="s">
        <v>13</v>
      </c>
      <c r="G96" t="s">
        <v>14</v>
      </c>
      <c r="H96">
        <f>+IF($F96="Spring Grain",SUMIFS('Osgood Agrimet'!$E:$E,'Osgood Agrimet'!$A:$A,"&lt;="&amp;Data!H$1,'Osgood Agrimet'!$E:$E,"&gt;0"),IF($F96="Winter Grain",SUMIFS('Osgood Agrimet'!$D:$D,'Osgood Agrimet'!$A:$A,"&lt;="&amp;Data!H$1,'Osgood Agrimet'!$D:$D,"&gt;0"),IF($F96="Potatoes",SUMIFS('Osgood Agrimet'!$C:$C,'Osgood Agrimet'!$A:$A,"&lt;="&amp;Data!H$1,'Osgood Agrimet'!$C:$C,"&gt;0"),0)))</f>
        <v>0.1</v>
      </c>
      <c r="I96">
        <f>+IF($F96="Spring Grain",SUMIFS('Osgood Agrimet'!$E:$E,'Osgood Agrimet'!$A:$A,"&lt;="&amp;Data!I$1,'Osgood Agrimet'!$E:$E,"&gt;0"),IF($F96="Winter Grain",SUMIFS('Osgood Agrimet'!$D:$D,'Osgood Agrimet'!$A:$A,"&lt;="&amp;Data!I$1,'Osgood Agrimet'!$D:$D,"&gt;0"),IF($F96="Potatoes",SUMIFS('Osgood Agrimet'!$C:$C,'Osgood Agrimet'!$A:$A,"&lt;="&amp;Data!I$1,'Osgood Agrimet'!$C:$C,"&gt;0"),0)))-$H96</f>
        <v>0.35</v>
      </c>
      <c r="J96">
        <f>+IF($F96="Spring Grain",SUMIFS('Osgood Agrimet'!$E:$E,'Osgood Agrimet'!$A:$A,"&lt;="&amp;Data!J$1,'Osgood Agrimet'!$E:$E,"&gt;0"),IF($F96="Winter Grain",SUMIFS('Osgood Agrimet'!$D:$D,'Osgood Agrimet'!$A:$A,"&lt;="&amp;Data!J$1,'Osgood Agrimet'!$D:$D,"&gt;0"),IF($F96="Potatoes",SUMIFS('Osgood Agrimet'!$C:$C,'Osgood Agrimet'!$A:$A,"&lt;="&amp;Data!J$1,'Osgood Agrimet'!$C:$C,"&gt;0"),0)))-SUM($H96:I96)</f>
        <v>0.58000000000000007</v>
      </c>
      <c r="K96">
        <f>+IF($F96="Spring Grain",SUMIFS('Osgood Agrimet'!$E:$E,'Osgood Agrimet'!$A:$A,"&lt;="&amp;Data!K$1,'Osgood Agrimet'!$E:$E,"&gt;0"),IF($F96="Winter Grain",SUMIFS('Osgood Agrimet'!$D:$D,'Osgood Agrimet'!$A:$A,"&lt;="&amp;Data!K$1,'Osgood Agrimet'!$D:$D,"&gt;0"),IF($F96="Potatoes",SUMIFS('Osgood Agrimet'!$C:$C,'Osgood Agrimet'!$A:$A,"&lt;="&amp;Data!K$1,'Osgood Agrimet'!$C:$C,"&gt;0"),0)))-SUM($H96:J96)</f>
        <v>0.91000000000000036</v>
      </c>
      <c r="L96">
        <f>+IF($F96="Spring Grain",SUMIFS('Osgood Agrimet'!$E:$E,'Osgood Agrimet'!$A:$A,"&lt;="&amp;Data!L$1,'Osgood Agrimet'!$E:$E,"&gt;0"),IF($F96="Winter Grain",SUMIFS('Osgood Agrimet'!$D:$D,'Osgood Agrimet'!$A:$A,"&lt;="&amp;Data!L$1,'Osgood Agrimet'!$D:$D,"&gt;0"),IF($F96="Potatoes",SUMIFS('Osgood Agrimet'!$C:$C,'Osgood Agrimet'!$A:$A,"&lt;="&amp;Data!L$1,'Osgood Agrimet'!$C:$C,"&gt;0"),0)))-SUM($H96:K96)</f>
        <v>1.6900000000000004</v>
      </c>
      <c r="M96">
        <f>+IF($F96="Spring Grain",SUMIFS('Osgood Agrimet'!$E:$E,'Osgood Agrimet'!$A:$A,"&lt;="&amp;Data!M$1,'Osgood Agrimet'!$E:$E,"&gt;0"),IF($F96="Winter Grain",SUMIFS('Osgood Agrimet'!$D:$D,'Osgood Agrimet'!$A:$A,"&lt;="&amp;Data!M$1,'Osgood Agrimet'!$D:$D,"&gt;0"),IF($F96="Potatoes",SUMIFS('Osgood Agrimet'!$C:$C,'Osgood Agrimet'!$A:$A,"&lt;="&amp;Data!M$1,'Osgood Agrimet'!$C:$C,"&gt;0"),0)))-SUM($H96:L96)</f>
        <v>2.2400000000000002</v>
      </c>
      <c r="N96">
        <f>+IF($F96="Spring Grain",SUMIFS('Osgood Agrimet'!$E:$E,'Osgood Agrimet'!$A:$A,"&lt;="&amp;Data!N$1,'Osgood Agrimet'!$E:$E,"&gt;0"),IF($F96="Winter Grain",SUMIFS('Osgood Agrimet'!$D:$D,'Osgood Agrimet'!$A:$A,"&lt;="&amp;Data!N$1,'Osgood Agrimet'!$D:$D,"&gt;0"),IF($F96="Potatoes",SUMIFS('Osgood Agrimet'!$C:$C,'Osgood Agrimet'!$A:$A,"&lt;="&amp;Data!N$1,'Osgood Agrimet'!$C:$C,"&gt;0"),0)))-SUM($H96:M96)</f>
        <v>2.0300000000000011</v>
      </c>
      <c r="O96">
        <f>+IF($F96="Spring Grain",SUMIFS('Osgood Agrimet'!$E:$E,'Osgood Agrimet'!$A:$A,"&lt;="&amp;Data!O$1,'Osgood Agrimet'!$E:$E,"&gt;0"),IF($F96="Winter Grain",SUMIFS('Osgood Agrimet'!$D:$D,'Osgood Agrimet'!$A:$A,"&lt;="&amp;Data!O$1,'Osgood Agrimet'!$D:$D,"&gt;0"),IF($F96="Potatoes",SUMIFS('Osgood Agrimet'!$C:$C,'Osgood Agrimet'!$A:$A,"&lt;="&amp;Data!O$1,'Osgood Agrimet'!$C:$C,"&gt;0"),0)))-SUM($H96:N96)</f>
        <v>1.9900000000000002</v>
      </c>
      <c r="P96">
        <f>+IF($F96="Spring Grain",SUMIFS('Osgood Agrimet'!$E:$E,'Osgood Agrimet'!$A:$A,"&lt;="&amp;Data!P$1,'Osgood Agrimet'!$E:$E,"&gt;0"),IF($F96="Winter Grain",SUMIFS('Osgood Agrimet'!$D:$D,'Osgood Agrimet'!$A:$A,"&lt;="&amp;Data!P$1,'Osgood Agrimet'!$D:$D,"&gt;0"),IF($F96="Potatoes",SUMIFS('Osgood Agrimet'!$C:$C,'Osgood Agrimet'!$A:$A,"&lt;="&amp;Data!P$1,'Osgood Agrimet'!$C:$C,"&gt;0"),0)))-SUM($H96:O96)</f>
        <v>1.9400000000000013</v>
      </c>
      <c r="Q96">
        <f>+IF($F96="Spring Grain",SUMIFS('Osgood Agrimet'!$E:$E,'Osgood Agrimet'!$A:$A,"&lt;="&amp;Data!Q$1,'Osgood Agrimet'!$E:$E,"&gt;0"),IF($F96="Winter Grain",SUMIFS('Osgood Agrimet'!$D:$D,'Osgood Agrimet'!$A:$A,"&lt;="&amp;Data!Q$1,'Osgood Agrimet'!$D:$D,"&gt;0"),IF($F96="Potatoes",SUMIFS('Osgood Agrimet'!$C:$C,'Osgood Agrimet'!$A:$A,"&lt;="&amp;Data!Q$1,'Osgood Agrimet'!$C:$C,"&gt;0"),0)))-SUM($H96:P96)</f>
        <v>1.6800000000000015</v>
      </c>
      <c r="R96">
        <f>+IF($F96="Spring Grain",SUMIFS('Osgood Agrimet'!$E:$E,'Osgood Agrimet'!$A:$A,"&lt;="&amp;Data!R$1,'Osgood Agrimet'!$E:$E,"&gt;0"),IF($F96="Winter Grain",SUMIFS('Osgood Agrimet'!$D:$D,'Osgood Agrimet'!$A:$A,"&lt;="&amp;Data!R$1,'Osgood Agrimet'!$D:$D,"&gt;0"),IF($F96="Potatoes",SUMIFS('Osgood Agrimet'!$C:$C,'Osgood Agrimet'!$A:$A,"&lt;="&amp;Data!R$1,'Osgood Agrimet'!$C:$C,"&gt;0"),0)))-SUM($H96:Q96)</f>
        <v>1.6899999999999977</v>
      </c>
      <c r="S96">
        <f>+IF($F96="Spring Grain",SUMIFS('Osgood Agrimet'!$E:$E,'Osgood Agrimet'!$A:$A,"&lt;="&amp;Data!S$1,'Osgood Agrimet'!$E:$E,"&gt;0"),IF($F96="Winter Grain",SUMIFS('Osgood Agrimet'!$D:$D,'Osgood Agrimet'!$A:$A,"&lt;="&amp;Data!S$1,'Osgood Agrimet'!$D:$D,"&gt;0"),IF($F96="Potatoes",SUMIFS('Osgood Agrimet'!$C:$C,'Osgood Agrimet'!$A:$A,"&lt;="&amp;Data!S$1,'Osgood Agrimet'!$C:$C,"&gt;0"),0)))-SUM($H96:R96)</f>
        <v>1.7699999999999996</v>
      </c>
      <c r="T96">
        <f>+IF($F96="Spring Grain",SUMIFS('Osgood Agrimet'!$E:$E,'Osgood Agrimet'!$A:$A,"&lt;="&amp;Data!T$1,'Osgood Agrimet'!$E:$E,"&gt;0"),IF($F96="Winter Grain",SUMIFS('Osgood Agrimet'!$D:$D,'Osgood Agrimet'!$A:$A,"&lt;="&amp;Data!T$1,'Osgood Agrimet'!$D:$D,"&gt;0"),IF($F96="Potatoes",SUMIFS('Osgood Agrimet'!$C:$C,'Osgood Agrimet'!$A:$A,"&lt;="&amp;Data!T$1,'Osgood Agrimet'!$C:$C,"&gt;0"),0)))-SUM($H96:S96)</f>
        <v>1.8200000000000003</v>
      </c>
      <c r="U96">
        <f>+IF($F96="Spring Grain",SUMIFS('Osgood Agrimet'!$E:$E,'Osgood Agrimet'!$A:$A,"&lt;="&amp;Data!U$1,'Osgood Agrimet'!$E:$E,"&gt;0"),IF($F96="Winter Grain",SUMIFS('Osgood Agrimet'!$D:$D,'Osgood Agrimet'!$A:$A,"&lt;="&amp;Data!U$1,'Osgood Agrimet'!$D:$D,"&gt;0"),IF($F96="Potatoes",SUMIFS('Osgood Agrimet'!$C:$C,'Osgood Agrimet'!$A:$A,"&lt;="&amp;Data!U$1,'Osgood Agrimet'!$C:$C,"&gt;0"),0)))-SUM($H96:T96)</f>
        <v>1.610000000000003</v>
      </c>
      <c r="V96">
        <f>+IF($F96="Spring Grain",SUMIFS('Osgood Agrimet'!$E:$E,'Osgood Agrimet'!$A:$A,"&lt;="&amp;Data!V$1,'Osgood Agrimet'!$E:$E,"&gt;0"),IF($F96="Winter Grain",SUMIFS('Osgood Agrimet'!$D:$D,'Osgood Agrimet'!$A:$A,"&lt;="&amp;Data!V$1,'Osgood Agrimet'!$D:$D,"&gt;0"),IF($F96="Potatoes",SUMIFS('Osgood Agrimet'!$C:$C,'Osgood Agrimet'!$A:$A,"&lt;="&amp;Data!V$1,'Osgood Agrimet'!$C:$C,"&gt;0"),0)))-SUM($H96:U96)</f>
        <v>1.2200000000000024</v>
      </c>
      <c r="W96">
        <f>+IF($F96="Spring Grain",SUMIFS('Osgood Agrimet'!$E:$E,'Osgood Agrimet'!$A:$A,"&lt;="&amp;Data!W$1,'Osgood Agrimet'!$E:$E,"&gt;0"),IF($F96="Winter Grain",SUMIFS('Osgood Agrimet'!$D:$D,'Osgood Agrimet'!$A:$A,"&lt;="&amp;Data!W$1,'Osgood Agrimet'!$D:$D,"&gt;0"),IF($F96="Potatoes",SUMIFS('Osgood Agrimet'!$C:$C,'Osgood Agrimet'!$A:$A,"&lt;="&amp;Data!W$1,'Osgood Agrimet'!$C:$C,"&gt;0"),0)))-SUM($H96:V96)</f>
        <v>0.12999999999999901</v>
      </c>
      <c r="X96">
        <f>+IF($F96="Spring Grain",SUMIFS('Osgood Agrimet'!$E:$E,'Osgood Agrimet'!$A:$A,"&lt;="&amp;Data!X$1,'Osgood Agrimet'!$E:$E,"&gt;0"),IF($F96="Winter Grain",SUMIFS('Osgood Agrimet'!$D:$D,'Osgood Agrimet'!$A:$A,"&lt;="&amp;Data!X$1,'Osgood Agrimet'!$D:$D,"&gt;0"),IF($F96="Potatoes",SUMIFS('Osgood Agrimet'!$C:$C,'Osgood Agrimet'!$A:$A,"&lt;="&amp;Data!X$1,'Osgood Agrimet'!$C:$C,"&gt;0"),0)))-SUM($H96:W96)</f>
        <v>0</v>
      </c>
      <c r="Y96">
        <f>+IF($F96="Spring Grain",SUMIFS('Osgood Agrimet'!$E:$E,'Osgood Agrimet'!$A:$A,"&lt;="&amp;Data!Y$1,'Osgood Agrimet'!$E:$E,"&gt;0"),IF($F96="Winter Grain",SUMIFS('Osgood Agrimet'!$D:$D,'Osgood Agrimet'!$A:$A,"&lt;="&amp;Data!Y$1,'Osgood Agrimet'!$D:$D,"&gt;0"),IF($F96="Potatoes",SUMIFS('Osgood Agrimet'!$C:$C,'Osgood Agrimet'!$A:$A,"&lt;="&amp;Data!Y$1,'Osgood Agrimet'!$C:$C,"&gt;0"),0)))-SUM($H96:X96)</f>
        <v>0</v>
      </c>
      <c r="Z96">
        <f>+IF($F96="Spring Grain",SUMIFS('Osgood Agrimet'!$E:$E,'Osgood Agrimet'!$A:$A,"&lt;="&amp;Data!Z$1,'Osgood Agrimet'!$E:$E,"&gt;0"),IF($F96="Winter Grain",SUMIFS('Osgood Agrimet'!$D:$D,'Osgood Agrimet'!$A:$A,"&lt;="&amp;Data!Z$1,'Osgood Agrimet'!$D:$D,"&gt;0"),IF($F96="Potatoes",SUMIFS('Osgood Agrimet'!$C:$C,'Osgood Agrimet'!$A:$A,"&lt;="&amp;Data!Z$1,'Osgood Agrimet'!$C:$C,"&gt;0"),0)))-SUM($H96:Y96)</f>
        <v>0</v>
      </c>
      <c r="AA96">
        <f>+IF($F96="Spring Grain",SUMIFS('Osgood Agrimet'!$E:$E,'Osgood Agrimet'!$A:$A,"&lt;="&amp;Data!AA$1,'Osgood Agrimet'!$E:$E,"&gt;0"),IF($F96="Winter Grain",SUMIFS('Osgood Agrimet'!$D:$D,'Osgood Agrimet'!$A:$A,"&lt;="&amp;Data!AA$1,'Osgood Agrimet'!$D:$D,"&gt;0"),IF($F96="Potatoes",SUMIFS('Osgood Agrimet'!$C:$C,'Osgood Agrimet'!$A:$A,"&lt;="&amp;Data!AA$1,'Osgood Agrimet'!$C:$C,"&gt;0"),0)))-SUM($H96:Z96)</f>
        <v>0</v>
      </c>
      <c r="AB96">
        <f>+IF($F96="Spring Grain",SUMIFS('Osgood Agrimet'!$E:$E,'Osgood Agrimet'!$A:$A,"&lt;="&amp;Data!AB$1,'Osgood Agrimet'!$E:$E,"&gt;0"),IF($F96="Winter Grain",SUMIFS('Osgood Agrimet'!$D:$D,'Osgood Agrimet'!$A:$A,"&lt;="&amp;Data!AB$1,'Osgood Agrimet'!$D:$D,"&gt;0"),IF($F96="Potatoes",SUMIFS('Osgood Agrimet'!$C:$C,'Osgood Agrimet'!$A:$A,"&lt;="&amp;Data!AB$1,'Osgood Agrimet'!$C:$C,"&gt;0"),0)))-SUM($H96:AA96)</f>
        <v>0</v>
      </c>
      <c r="AC96">
        <f>+IF($F96="Spring Grain",SUMIFS('Osgood Agrimet'!$E:$E,'Osgood Agrimet'!$A:$A,"&lt;="&amp;Data!AC$1,'Osgood Agrimet'!$E:$E,"&gt;0"),IF($F96="Winter Grain",SUMIFS('Osgood Agrimet'!$D:$D,'Osgood Agrimet'!$A:$A,"&lt;="&amp;Data!AC$1,'Osgood Agrimet'!$D:$D,"&gt;0"),IF($F96="Potatoes",SUMIFS('Osgood Agrimet'!$C:$C,'Osgood Agrimet'!$A:$A,"&lt;="&amp;Data!AC$1,'Osgood Agrimet'!$C:$C,"&gt;0"),0)))-SUM($H96:AB96)</f>
        <v>0</v>
      </c>
      <c r="AD96">
        <f>+IF($F96="Spring Grain",SUMIFS('Osgood Agrimet'!$E:$E,'Osgood Agrimet'!$A:$A,"&lt;="&amp;Data!AD$1,'Osgood Agrimet'!$E:$E,"&gt;0"),IF($F96="Winter Grain",SUMIFS('Osgood Agrimet'!$D:$D,'Osgood Agrimet'!$A:$A,"&lt;="&amp;Data!AD$1,'Osgood Agrimet'!$D:$D,"&gt;0"),IF($F96="Potatoes",SUMIFS('Osgood Agrimet'!$C:$C,'Osgood Agrimet'!$A:$A,"&lt;="&amp;Data!AD$1,'Osgood Agrimet'!$C:$C,"&gt;0"),0)))-SUM($H96:AC96)</f>
        <v>0</v>
      </c>
      <c r="AE96">
        <f>+IF($F96="Spring Grain",SUMIFS('Osgood Agrimet'!$E:$E,'Osgood Agrimet'!$A:$A,"&lt;="&amp;Data!AE$1,'Osgood Agrimet'!$E:$E,"&gt;0"),IF($F96="Winter Grain",SUMIFS('Osgood Agrimet'!$D:$D,'Osgood Agrimet'!$A:$A,"&lt;="&amp;Data!AE$1,'Osgood Agrimet'!$D:$D,"&gt;0"),IF($F96="Potatoes",SUMIFS('Osgood Agrimet'!$C:$C,'Osgood Agrimet'!$A:$A,"&lt;="&amp;Data!AE$1,'Osgood Agrimet'!$C:$C,"&gt;0"),0)))-SUM($H96:AD96)</f>
        <v>0</v>
      </c>
      <c r="AF96">
        <f>+IF($F96="Spring Grain",SUMIFS('Osgood Agrimet'!$E:$E,'Osgood Agrimet'!$A:$A,"&lt;="&amp;Data!AF$1,'Osgood Agrimet'!$E:$E,"&gt;0"),IF($F96="Winter Grain",SUMIFS('Osgood Agrimet'!$D:$D,'Osgood Agrimet'!$A:$A,"&lt;="&amp;Data!AF$1,'Osgood Agrimet'!$D:$D,"&gt;0"),IF($F96="Potatoes",SUMIFS('Osgood Agrimet'!$C:$C,'Osgood Agrimet'!$A:$A,"&lt;="&amp;Data!AF$1,'Osgood Agrimet'!$C:$C,"&gt;0"),0)))-SUM($H96:AE96)</f>
        <v>0</v>
      </c>
      <c r="AG96">
        <f>+IF($F96="Spring Grain",SUMIFS('Osgood Agrimet'!$E:$E,'Osgood Agrimet'!$A:$A,"&lt;="&amp;Data!AG$1,'Osgood Agrimet'!$E:$E,"&gt;0"),IF($F96="Winter Grain",SUMIFS('Osgood Agrimet'!$D:$D,'Osgood Agrimet'!$A:$A,"&lt;="&amp;Data!AG$1,'Osgood Agrimet'!$D:$D,"&gt;0"),IF($F96="Potatoes",SUMIFS('Osgood Agrimet'!$C:$C,'Osgood Agrimet'!$A:$A,"&lt;="&amp;Data!AG$1,'Osgood Agrimet'!$C:$C,"&gt;0"),0)))-SUM($H96:AF96)</f>
        <v>0</v>
      </c>
      <c r="AH96">
        <f t="shared" si="9"/>
        <v>21.750000000000007</v>
      </c>
    </row>
    <row r="97" spans="1:34" x14ac:dyDescent="0.2">
      <c r="A97" t="s">
        <v>69</v>
      </c>
      <c r="B97" t="s">
        <v>11</v>
      </c>
      <c r="C97" s="31" t="str">
        <f>C96</f>
        <v>10</v>
      </c>
      <c r="D97" t="s">
        <v>12</v>
      </c>
      <c r="E97" t="s">
        <v>11</v>
      </c>
      <c r="F97" t="s">
        <v>13</v>
      </c>
      <c r="G97" t="s">
        <v>14</v>
      </c>
      <c r="H97">
        <f>IFERROR(VLOOKUP($A97,'PivotTrac Totals'!$A$1:$AK$255,4,FALSE),)</f>
        <v>0</v>
      </c>
      <c r="I97">
        <f>IFERROR(VLOOKUP($A97,'PivotTrac Totals'!$1:$405,6,FALSE),)</f>
        <v>0</v>
      </c>
      <c r="J97">
        <f>IFERROR(VLOOKUP($A97,'PivotTrac Totals'!$1:$255,8,FALSE),)</f>
        <v>0</v>
      </c>
      <c r="K97">
        <f>IFERROR(VLOOKUP($A97,'PivotTrac Totals'!$1:$255,10,FALSE),)</f>
        <v>0.78</v>
      </c>
      <c r="L97" t="str">
        <f>IFERROR(VLOOKUP($A97,'PivotTrac Totals'!$1:$255,12,FALSE),)</f>
        <v/>
      </c>
      <c r="M97" t="str">
        <f>IFERROR(VLOOKUP($A97,'PivotTrac Totals'!$1:$255,14,FALSE),)</f>
        <v/>
      </c>
      <c r="N97">
        <f>IFERROR(VLOOKUP($A97,'PivotTrac Totals'!$1:$255,16,FALSE),)</f>
        <v>1.29</v>
      </c>
      <c r="O97">
        <f>IFERROR(VLOOKUP($A97,'PivotTrac Totals'!$1:$255,18,FALSE),)</f>
        <v>0.78</v>
      </c>
      <c r="P97">
        <f>IFERROR(VLOOKUP($A97,'PivotTrac Totals'!$1:$255,20,FALSE),)</f>
        <v>2.3999999999999995</v>
      </c>
      <c r="Q97">
        <f>IFERROR(VLOOKUP($A97,'PivotTrac Totals'!$1:$255,22,FALSE),)</f>
        <v>2.5700000000000003</v>
      </c>
      <c r="R97">
        <f>IFERROR(VLOOKUP($A97,'PivotTrac Totals'!$1:$255,24,FALSE),)</f>
        <v>2.4900000000000002</v>
      </c>
      <c r="S97">
        <f>IFERROR(VLOOKUP($A97,'PivotTrac Totals'!$1:$255,26,FALSE),)</f>
        <v>1.7699999999999996</v>
      </c>
      <c r="T97">
        <f>IFERROR(VLOOKUP($A97,'PivotTrac Totals'!$1:$255,28,FALSE),)</f>
        <v>2.3800000000000008</v>
      </c>
      <c r="U97">
        <f>IFERROR(VLOOKUP($A97,'PivotTrac Totals'!$1:$255,30,FALSE),)</f>
        <v>1.4399999999999995</v>
      </c>
      <c r="V97">
        <f>IFERROR(VLOOKUP($A97,'PivotTrac Totals'!$1:$255,32,FALSE),)</f>
        <v>1.7200000000000006</v>
      </c>
      <c r="W97">
        <f>IFERROR(VLOOKUP($A97,'PivotTrac Totals'!$1:$255,34,FALSE),)</f>
        <v>1.3599999999999994</v>
      </c>
      <c r="X97">
        <f>IFERROR(VLOOKUP($A97,'PivotTrac Totals'!$1:$255,36,FALSE),)</f>
        <v>1.6600000000000001</v>
      </c>
      <c r="Y97">
        <f>IFERROR(VLOOKUP($A97,'PivotTrac Totals'!$1:$255,38,FALSE),)</f>
        <v>2.0199999999999996</v>
      </c>
      <c r="Z97">
        <f>IFERROR(VLOOKUP($A97,'PivotTrac Totals'!$1:$255,40,FALSE),)</f>
        <v>1.6799999999999997</v>
      </c>
      <c r="AA97">
        <f>IFERROR(VLOOKUP($A97,'PivotTrac Totals'!$1:$255,42,FALSE),)</f>
        <v>0</v>
      </c>
      <c r="AB97">
        <f>IFERROR(VLOOKUP($A97,'PivotTrac Totals'!$1:$255,44,FALSE),)</f>
        <v>0</v>
      </c>
      <c r="AC97">
        <f>IFERROR(VLOOKUP($A97,'PivotTrac Totals'!$1:$255,46,FALSE),)</f>
        <v>0</v>
      </c>
      <c r="AD97">
        <f>IFERROR(VLOOKUP($A97,'PivotTrac Totals'!$1:$255,48,FALSE),)</f>
        <v>0</v>
      </c>
      <c r="AE97">
        <f>IFERROR(VLOOKUP($A97,'PivotTrac Totals'!$1:$255,50,FALSE),)</f>
        <v>0</v>
      </c>
      <c r="AF97">
        <f>IFERROR(VLOOKUP($A97,'PivotTrac Totals'!$1:$255,52,FALSE),)</f>
        <v>0</v>
      </c>
      <c r="AG97">
        <f>IFERROR(VLOOKUP($A97,'PivotTrac Totals'!$1:$255,54,FALSE),)</f>
        <v>0</v>
      </c>
      <c r="AH97">
        <f t="shared" si="9"/>
        <v>24.34</v>
      </c>
    </row>
    <row r="98" spans="1:34" x14ac:dyDescent="0.2">
      <c r="A98" t="s">
        <v>70</v>
      </c>
      <c r="B98" t="s">
        <v>11</v>
      </c>
      <c r="C98" s="31" t="str">
        <f t="shared" ref="C98:C105" si="12">C97</f>
        <v>10</v>
      </c>
      <c r="D98" t="s">
        <v>12</v>
      </c>
      <c r="E98" t="s">
        <v>11</v>
      </c>
      <c r="F98" t="s">
        <v>13</v>
      </c>
      <c r="G98" t="s">
        <v>14</v>
      </c>
      <c r="H98">
        <f>IFERROR(VLOOKUP($A98,'PivotTrac Totals'!$A$1:$AK$255,4,FALSE),)</f>
        <v>0</v>
      </c>
      <c r="I98">
        <f>IFERROR(VLOOKUP($A98,'PivotTrac Totals'!$1:$405,6,FALSE),)</f>
        <v>0</v>
      </c>
      <c r="J98">
        <f>IFERROR(VLOOKUP($A98,'PivotTrac Totals'!$1:$255,8,FALSE),)</f>
        <v>0</v>
      </c>
      <c r="K98">
        <f>IFERROR(VLOOKUP($A98,'PivotTrac Totals'!$1:$255,10,FALSE),)</f>
        <v>0.72</v>
      </c>
      <c r="L98" t="str">
        <f>IFERROR(VLOOKUP($A98,'PivotTrac Totals'!$1:$255,12,FALSE),)</f>
        <v/>
      </c>
      <c r="M98" t="str">
        <f>IFERROR(VLOOKUP($A98,'PivotTrac Totals'!$1:$255,14,FALSE),)</f>
        <v/>
      </c>
      <c r="N98">
        <f>IFERROR(VLOOKUP($A98,'PivotTrac Totals'!$1:$255,16,FALSE),)</f>
        <v>1.31</v>
      </c>
      <c r="O98">
        <f>IFERROR(VLOOKUP($A98,'PivotTrac Totals'!$1:$255,18,FALSE),)</f>
        <v>0.77</v>
      </c>
      <c r="P98">
        <f>IFERROR(VLOOKUP($A98,'PivotTrac Totals'!$1:$255,20,FALSE),)</f>
        <v>2.39</v>
      </c>
      <c r="Q98">
        <f>IFERROR(VLOOKUP($A98,'PivotTrac Totals'!$1:$255,22,FALSE),)</f>
        <v>2.5299999999999994</v>
      </c>
      <c r="R98">
        <f>IFERROR(VLOOKUP($A98,'PivotTrac Totals'!$1:$255,24,FALSE),)</f>
        <v>2.5599999999999996</v>
      </c>
      <c r="S98">
        <f>IFERROR(VLOOKUP($A98,'PivotTrac Totals'!$1:$255,26,FALSE),)</f>
        <v>1.67</v>
      </c>
      <c r="T98">
        <f>IFERROR(VLOOKUP($A98,'PivotTrac Totals'!$1:$255,28,FALSE),)</f>
        <v>1.9300000000000015</v>
      </c>
      <c r="U98">
        <f>IFERROR(VLOOKUP($A98,'PivotTrac Totals'!$1:$255,30,FALSE),)</f>
        <v>1.8099999999999987</v>
      </c>
      <c r="V98">
        <f>IFERROR(VLOOKUP($A98,'PivotTrac Totals'!$1:$255,32,FALSE),)</f>
        <v>1.7700000000000014</v>
      </c>
      <c r="W98">
        <f>IFERROR(VLOOKUP($A98,'PivotTrac Totals'!$1:$255,34,FALSE),)</f>
        <v>1.1999999999999993</v>
      </c>
      <c r="X98">
        <f>IFERROR(VLOOKUP($A98,'PivotTrac Totals'!$1:$255,36,FALSE),)</f>
        <v>1.620000000000001</v>
      </c>
      <c r="Y98">
        <f>IFERROR(VLOOKUP($A98,'PivotTrac Totals'!$1:$255,38,FALSE),)</f>
        <v>1.6400000000000006</v>
      </c>
      <c r="Z98">
        <f>IFERROR(VLOOKUP($A98,'PivotTrac Totals'!$1:$255,40,FALSE),)</f>
        <v>0.81999999999999673</v>
      </c>
      <c r="AA98">
        <f>IFERROR(VLOOKUP($A98,'PivotTrac Totals'!$1:$255,42,FALSE),)</f>
        <v>0</v>
      </c>
      <c r="AB98">
        <f>IFERROR(VLOOKUP($A98,'PivotTrac Totals'!$1:$255,44,FALSE),)</f>
        <v>0</v>
      </c>
      <c r="AC98">
        <f>IFERROR(VLOOKUP($A98,'PivotTrac Totals'!$1:$255,46,FALSE),)</f>
        <v>0</v>
      </c>
      <c r="AD98">
        <f>IFERROR(VLOOKUP($A98,'PivotTrac Totals'!$1:$255,48,FALSE),)</f>
        <v>0</v>
      </c>
      <c r="AE98">
        <f>IFERROR(VLOOKUP($A98,'PivotTrac Totals'!$1:$255,50,FALSE),)</f>
        <v>0</v>
      </c>
      <c r="AF98">
        <f>IFERROR(VLOOKUP($A98,'PivotTrac Totals'!$1:$255,52,FALSE),)</f>
        <v>0</v>
      </c>
      <c r="AG98">
        <f>IFERROR(VLOOKUP($A98,'PivotTrac Totals'!$1:$255,54,FALSE),)</f>
        <v>0</v>
      </c>
      <c r="AH98">
        <f t="shared" si="9"/>
        <v>22.74</v>
      </c>
    </row>
    <row r="99" spans="1:34" x14ac:dyDescent="0.2">
      <c r="A99" t="s">
        <v>71</v>
      </c>
      <c r="B99" t="s">
        <v>11</v>
      </c>
      <c r="C99" s="31" t="str">
        <f t="shared" si="12"/>
        <v>10</v>
      </c>
      <c r="D99" t="s">
        <v>12</v>
      </c>
      <c r="E99" t="s">
        <v>11</v>
      </c>
      <c r="F99" t="s">
        <v>13</v>
      </c>
      <c r="G99" t="s">
        <v>14</v>
      </c>
      <c r="H99">
        <f>IFERROR(VLOOKUP($A99,'PivotTrac Totals'!$A$1:$AK$255,4,FALSE),)</f>
        <v>0</v>
      </c>
      <c r="I99">
        <f>IFERROR(VLOOKUP($A99,'PivotTrac Totals'!$1:$405,6,FALSE),)</f>
        <v>0</v>
      </c>
      <c r="J99">
        <f>IFERROR(VLOOKUP($A99,'PivotTrac Totals'!$1:$255,8,FALSE),)</f>
        <v>0</v>
      </c>
      <c r="K99">
        <f>IFERROR(VLOOKUP($A99,'PivotTrac Totals'!$1:$255,10,FALSE),)</f>
        <v>1</v>
      </c>
      <c r="L99" t="str">
        <f>IFERROR(VLOOKUP($A99,'PivotTrac Totals'!$1:$255,12,FALSE),)</f>
        <v/>
      </c>
      <c r="M99" t="str">
        <f>IFERROR(VLOOKUP($A99,'PivotTrac Totals'!$1:$255,14,FALSE),)</f>
        <v/>
      </c>
      <c r="N99">
        <f>IFERROR(VLOOKUP($A99,'PivotTrac Totals'!$1:$255,16,FALSE),)</f>
        <v>1.28</v>
      </c>
      <c r="O99">
        <f>IFERROR(VLOOKUP($A99,'PivotTrac Totals'!$1:$255,18,FALSE),)</f>
        <v>0.7</v>
      </c>
      <c r="P99">
        <f>IFERROR(VLOOKUP($A99,'PivotTrac Totals'!$1:$255,20,FALSE),)</f>
        <v>2.2199999999999998</v>
      </c>
      <c r="Q99">
        <f>IFERROR(VLOOKUP($A99,'PivotTrac Totals'!$1:$255,22,FALSE),)</f>
        <v>2.2999999999999998</v>
      </c>
      <c r="R99">
        <f>IFERROR(VLOOKUP($A99,'PivotTrac Totals'!$1:$255,24,FALSE),)</f>
        <v>2.3499999999999996</v>
      </c>
      <c r="S99">
        <f>IFERROR(VLOOKUP($A99,'PivotTrac Totals'!$1:$255,26,FALSE),)</f>
        <v>1.7300000000000004</v>
      </c>
      <c r="T99">
        <f>IFERROR(VLOOKUP($A99,'PivotTrac Totals'!$1:$255,28,FALSE),)</f>
        <v>2.1899999999999995</v>
      </c>
      <c r="U99">
        <f>IFERROR(VLOOKUP($A99,'PivotTrac Totals'!$1:$255,30,FALSE),)</f>
        <v>1.6300000000000008</v>
      </c>
      <c r="V99">
        <f>IFERROR(VLOOKUP($A99,'PivotTrac Totals'!$1:$255,32,FALSE),)</f>
        <v>2.0099999999999998</v>
      </c>
      <c r="W99">
        <f>IFERROR(VLOOKUP($A99,'PivotTrac Totals'!$1:$255,34,FALSE),)</f>
        <v>1.6499999999999986</v>
      </c>
      <c r="X99">
        <f>IFERROR(VLOOKUP($A99,'PivotTrac Totals'!$1:$255,36,FALSE),)</f>
        <v>1.4200000000000017</v>
      </c>
      <c r="Y99">
        <f>IFERROR(VLOOKUP($A99,'PivotTrac Totals'!$1:$255,38,FALSE),)</f>
        <v>1.4699999999999989</v>
      </c>
      <c r="Z99">
        <f>IFERROR(VLOOKUP($A99,'PivotTrac Totals'!$1:$255,40,FALSE),)</f>
        <v>0.85999999999999943</v>
      </c>
      <c r="AA99">
        <f>IFERROR(VLOOKUP($A99,'PivotTrac Totals'!$1:$255,42,FALSE),)</f>
        <v>0</v>
      </c>
      <c r="AB99">
        <f>IFERROR(VLOOKUP($A99,'PivotTrac Totals'!$1:$255,44,FALSE),)</f>
        <v>0</v>
      </c>
      <c r="AC99">
        <f>IFERROR(VLOOKUP($A99,'PivotTrac Totals'!$1:$255,46,FALSE),)</f>
        <v>0</v>
      </c>
      <c r="AD99">
        <f>IFERROR(VLOOKUP($A99,'PivotTrac Totals'!$1:$255,48,FALSE),)</f>
        <v>0</v>
      </c>
      <c r="AE99">
        <f>IFERROR(VLOOKUP($A99,'PivotTrac Totals'!$1:$255,50,FALSE),)</f>
        <v>0</v>
      </c>
      <c r="AF99">
        <f>IFERROR(VLOOKUP($A99,'PivotTrac Totals'!$1:$255,52,FALSE),)</f>
        <v>0</v>
      </c>
      <c r="AG99">
        <f>IFERROR(VLOOKUP($A99,'PivotTrac Totals'!$1:$255,54,FALSE),)</f>
        <v>0</v>
      </c>
      <c r="AH99">
        <f t="shared" si="9"/>
        <v>22.81</v>
      </c>
    </row>
    <row r="100" spans="1:34" ht="15.75" thickBot="1" x14ac:dyDescent="0.25">
      <c r="A100" t="s">
        <v>72</v>
      </c>
      <c r="B100" t="s">
        <v>11</v>
      </c>
      <c r="C100" s="31" t="str">
        <f t="shared" si="12"/>
        <v>10</v>
      </c>
      <c r="D100" t="s">
        <v>12</v>
      </c>
      <c r="E100" t="s">
        <v>11</v>
      </c>
      <c r="F100" t="s">
        <v>13</v>
      </c>
      <c r="G100" t="s">
        <v>14</v>
      </c>
      <c r="H100">
        <f>IFERROR(VLOOKUP($A100,'PivotTrac Totals'!$A$1:$AK$255,4,FALSE),)</f>
        <v>0</v>
      </c>
      <c r="I100">
        <f>IFERROR(VLOOKUP($A100,'PivotTrac Totals'!$1:$405,6,FALSE),)</f>
        <v>0</v>
      </c>
      <c r="J100">
        <f>IFERROR(VLOOKUP($A100,'PivotTrac Totals'!$1:$255,8,FALSE),)</f>
        <v>0</v>
      </c>
      <c r="K100">
        <f>IFERROR(VLOOKUP($A100,'PivotTrac Totals'!$1:$255,10,FALSE),)</f>
        <v>1.21</v>
      </c>
      <c r="L100" t="str">
        <f>IFERROR(VLOOKUP($A100,'PivotTrac Totals'!$1:$255,12,FALSE),)</f>
        <v/>
      </c>
      <c r="M100" t="str">
        <f>IFERROR(VLOOKUP($A100,'PivotTrac Totals'!$1:$255,14,FALSE),)</f>
        <v/>
      </c>
      <c r="N100">
        <f>IFERROR(VLOOKUP($A100,'PivotTrac Totals'!$1:$255,16,FALSE),)</f>
        <v>1.39</v>
      </c>
      <c r="O100">
        <f>IFERROR(VLOOKUP($A100,'PivotTrac Totals'!$1:$255,18,FALSE),)</f>
        <v>0.74</v>
      </c>
      <c r="P100">
        <f>IFERROR(VLOOKUP($A100,'PivotTrac Totals'!$1:$255,20,FALSE),)</f>
        <v>2.3500000000000005</v>
      </c>
      <c r="Q100">
        <f>IFERROR(VLOOKUP($A100,'PivotTrac Totals'!$1:$255,22,FALSE),)</f>
        <v>2.38</v>
      </c>
      <c r="R100">
        <f>IFERROR(VLOOKUP($A100,'PivotTrac Totals'!$1:$255,24,FALSE),)</f>
        <v>2.4699999999999989</v>
      </c>
      <c r="S100">
        <f>IFERROR(VLOOKUP($A100,'PivotTrac Totals'!$1:$255,26,FALSE),)</f>
        <v>1.8800000000000008</v>
      </c>
      <c r="T100">
        <f>IFERROR(VLOOKUP($A100,'PivotTrac Totals'!$1:$255,28,FALSE),)</f>
        <v>2.3499999999999996</v>
      </c>
      <c r="U100">
        <f>IFERROR(VLOOKUP($A100,'PivotTrac Totals'!$1:$255,30,FALSE),)</f>
        <v>1.75</v>
      </c>
      <c r="V100">
        <f>IFERROR(VLOOKUP($A100,'PivotTrac Totals'!$1:$255,32,FALSE),)</f>
        <v>1.8000000000000007</v>
      </c>
      <c r="W100">
        <f>IFERROR(VLOOKUP($A100,'PivotTrac Totals'!$1:$255,34,FALSE),)</f>
        <v>0</v>
      </c>
      <c r="X100">
        <f>IFERROR(VLOOKUP($A100,'PivotTrac Totals'!$1:$255,36,FALSE),)</f>
        <v>0</v>
      </c>
      <c r="Y100">
        <f>IFERROR(VLOOKUP($A100,'PivotTrac Totals'!$1:$255,38,FALSE),)</f>
        <v>1.8500000000000014</v>
      </c>
      <c r="Z100">
        <f>IFERROR(VLOOKUP($A100,'PivotTrac Totals'!$1:$255,40,FALSE),)</f>
        <v>0.93999999999999773</v>
      </c>
      <c r="AA100">
        <f>IFERROR(VLOOKUP($A100,'PivotTrac Totals'!$1:$255,42,FALSE),)</f>
        <v>0</v>
      </c>
      <c r="AB100">
        <f>IFERROR(VLOOKUP($A100,'PivotTrac Totals'!$1:$255,44,FALSE),)</f>
        <v>0</v>
      </c>
      <c r="AC100">
        <f>IFERROR(VLOOKUP($A100,'PivotTrac Totals'!$1:$255,46,FALSE),)</f>
        <v>0</v>
      </c>
      <c r="AD100">
        <f>IFERROR(VLOOKUP($A100,'PivotTrac Totals'!$1:$255,48,FALSE),)</f>
        <v>0</v>
      </c>
      <c r="AE100">
        <f>IFERROR(VLOOKUP($A100,'PivotTrac Totals'!$1:$255,50,FALSE),)</f>
        <v>0</v>
      </c>
      <c r="AF100">
        <f>IFERROR(VLOOKUP($A100,'PivotTrac Totals'!$1:$255,52,FALSE),)</f>
        <v>0</v>
      </c>
      <c r="AG100">
        <f>IFERROR(VLOOKUP($A100,'PivotTrac Totals'!$1:$255,54,FALSE),)</f>
        <v>0</v>
      </c>
      <c r="AH100">
        <f t="shared" si="9"/>
        <v>21.11</v>
      </c>
    </row>
    <row r="101" spans="1:34" ht="15.75" hidden="1" thickBot="1" x14ac:dyDescent="0.25">
      <c r="A101" s="33"/>
      <c r="B101" t="s">
        <v>11</v>
      </c>
      <c r="C101" s="31" t="str">
        <f t="shared" si="12"/>
        <v>10</v>
      </c>
      <c r="D101" t="s">
        <v>12</v>
      </c>
      <c r="H101">
        <f>IFERROR(VLOOKUP($A101,'PivotTrac Totals'!$A$1:$AK$255,4,FALSE),)</f>
        <v>0</v>
      </c>
      <c r="I101">
        <f>IFERROR(VLOOKUP($A101,'PivotTrac Totals'!$1:$405,6,FALSE),)</f>
        <v>0</v>
      </c>
      <c r="J101">
        <f>IFERROR(VLOOKUP($A101,'PivotTrac Totals'!$1:$255,8,FALSE),)</f>
        <v>0</v>
      </c>
      <c r="K101">
        <f>IFERROR(VLOOKUP($A101,'PivotTrac Totals'!$1:$255,10,FALSE),)</f>
        <v>0</v>
      </c>
      <c r="L101">
        <f>IFERROR(VLOOKUP($A101,'PivotTrac Totals'!$1:$255,12,FALSE),)</f>
        <v>0</v>
      </c>
      <c r="M101">
        <f>IFERROR(VLOOKUP($A101,'PivotTrac Totals'!$1:$255,14,FALSE),)</f>
        <v>0</v>
      </c>
      <c r="N101">
        <f>IFERROR(VLOOKUP($A101,'PivotTrac Totals'!$1:$255,16,FALSE),)</f>
        <v>0</v>
      </c>
      <c r="O101">
        <f>IFERROR(VLOOKUP($A101,'PivotTrac Totals'!$1:$255,18,FALSE),)</f>
        <v>0</v>
      </c>
      <c r="P101">
        <f>IFERROR(VLOOKUP($A101,'PivotTrac Totals'!$1:$255,20,FALSE),)</f>
        <v>0</v>
      </c>
      <c r="Q101">
        <f>IFERROR(VLOOKUP($A101,'PivotTrac Totals'!$1:$255,22,FALSE),)</f>
        <v>0</v>
      </c>
      <c r="R101">
        <f>IFERROR(VLOOKUP($A101,'PivotTrac Totals'!$1:$255,24,FALSE),)</f>
        <v>0</v>
      </c>
      <c r="S101">
        <f>IFERROR(VLOOKUP($A101,'PivotTrac Totals'!$1:$255,26,FALSE),)</f>
        <v>0</v>
      </c>
      <c r="T101">
        <f>IFERROR(VLOOKUP($A101,'PivotTrac Totals'!$1:$255,28,FALSE),)</f>
        <v>0</v>
      </c>
      <c r="U101">
        <f>IFERROR(VLOOKUP($A101,'PivotTrac Totals'!$1:$255,30,FALSE),)</f>
        <v>0</v>
      </c>
      <c r="V101">
        <f>IFERROR(VLOOKUP($A101,'PivotTrac Totals'!$1:$255,32,FALSE),)</f>
        <v>0</v>
      </c>
      <c r="W101">
        <f>IFERROR(VLOOKUP($A101,'PivotTrac Totals'!$1:$255,34,FALSE),)</f>
        <v>0</v>
      </c>
      <c r="X101">
        <f>IFERROR(VLOOKUP($A101,'PivotTrac Totals'!$1:$255,36,FALSE),)</f>
        <v>0</v>
      </c>
      <c r="Y101">
        <f>IFERROR(VLOOKUP($A101,'PivotTrac Totals'!$1:$255,38,FALSE),)</f>
        <v>0</v>
      </c>
      <c r="Z101">
        <f>IFERROR(VLOOKUP($A101,'PivotTrac Totals'!$1:$255,40,FALSE),)</f>
        <v>0</v>
      </c>
      <c r="AA101">
        <f>IFERROR(VLOOKUP($A101,'PivotTrac Totals'!$1:$255,42,FALSE),)</f>
        <v>0</v>
      </c>
      <c r="AB101">
        <f>IFERROR(VLOOKUP($A101,'PivotTrac Totals'!$1:$255,44,FALSE),)</f>
        <v>0</v>
      </c>
      <c r="AC101">
        <f>IFERROR(VLOOKUP($A101,'PivotTrac Totals'!$1:$255,46,FALSE),)</f>
        <v>0</v>
      </c>
      <c r="AD101">
        <f>IFERROR(VLOOKUP($A101,'PivotTrac Totals'!$1:$255,48,FALSE),)</f>
        <v>0</v>
      </c>
      <c r="AE101">
        <f>IFERROR(VLOOKUP($A101,'PivotTrac Totals'!$1:$255,50,FALSE),)</f>
        <v>0</v>
      </c>
      <c r="AF101">
        <f>IFERROR(VLOOKUP($A101,'PivotTrac Totals'!$1:$255,52,FALSE),)</f>
        <v>0</v>
      </c>
      <c r="AG101">
        <f>IFERROR(VLOOKUP($A101,'PivotTrac Totals'!$1:$255,54,FALSE),)</f>
        <v>0</v>
      </c>
      <c r="AH101">
        <f t="shared" si="9"/>
        <v>0</v>
      </c>
    </row>
    <row r="102" spans="1:34" ht="15.75" hidden="1" thickBot="1" x14ac:dyDescent="0.25">
      <c r="A102" s="33"/>
      <c r="B102" t="s">
        <v>11</v>
      </c>
      <c r="C102" s="31" t="str">
        <f t="shared" si="12"/>
        <v>10</v>
      </c>
      <c r="D102" t="s">
        <v>12</v>
      </c>
      <c r="H102">
        <f>IFERROR(VLOOKUP($A102,'PivotTrac Totals'!$A$1:$AK$255,4,FALSE),)</f>
        <v>0</v>
      </c>
      <c r="I102">
        <f>IFERROR(VLOOKUP($A102,'PivotTrac Totals'!$1:$405,6,FALSE),)</f>
        <v>0</v>
      </c>
      <c r="J102">
        <f>IFERROR(VLOOKUP($A102,'PivotTrac Totals'!$1:$255,8,FALSE),)</f>
        <v>0</v>
      </c>
      <c r="K102">
        <f>IFERROR(VLOOKUP($A102,'PivotTrac Totals'!$1:$255,10,FALSE),)</f>
        <v>0</v>
      </c>
      <c r="L102">
        <f>IFERROR(VLOOKUP($A102,'PivotTrac Totals'!$1:$255,12,FALSE),)</f>
        <v>0</v>
      </c>
      <c r="M102">
        <f>IFERROR(VLOOKUP($A102,'PivotTrac Totals'!$1:$255,14,FALSE),)</f>
        <v>0</v>
      </c>
      <c r="N102">
        <f>IFERROR(VLOOKUP($A102,'PivotTrac Totals'!$1:$255,16,FALSE),)</f>
        <v>0</v>
      </c>
      <c r="O102">
        <f>IFERROR(VLOOKUP($A102,'PivotTrac Totals'!$1:$255,18,FALSE),)</f>
        <v>0</v>
      </c>
      <c r="P102">
        <f>IFERROR(VLOOKUP($A102,'PivotTrac Totals'!$1:$255,20,FALSE),)</f>
        <v>0</v>
      </c>
      <c r="Q102">
        <f>IFERROR(VLOOKUP($A102,'PivotTrac Totals'!$1:$255,22,FALSE),)</f>
        <v>0</v>
      </c>
      <c r="R102">
        <f>IFERROR(VLOOKUP($A102,'PivotTrac Totals'!$1:$255,24,FALSE),)</f>
        <v>0</v>
      </c>
      <c r="S102">
        <f>IFERROR(VLOOKUP($A102,'PivotTrac Totals'!$1:$255,26,FALSE),)</f>
        <v>0</v>
      </c>
      <c r="T102">
        <f>IFERROR(VLOOKUP($A102,'PivotTrac Totals'!$1:$255,28,FALSE),)</f>
        <v>0</v>
      </c>
      <c r="U102">
        <f>IFERROR(VLOOKUP($A102,'PivotTrac Totals'!$1:$255,30,FALSE),)</f>
        <v>0</v>
      </c>
      <c r="V102">
        <f>IFERROR(VLOOKUP($A102,'PivotTrac Totals'!$1:$255,32,FALSE),)</f>
        <v>0</v>
      </c>
      <c r="W102">
        <f>IFERROR(VLOOKUP($A102,'PivotTrac Totals'!$1:$255,34,FALSE),)</f>
        <v>0</v>
      </c>
      <c r="X102">
        <f>IFERROR(VLOOKUP($A102,'PivotTrac Totals'!$1:$255,36,FALSE),)</f>
        <v>0</v>
      </c>
      <c r="Y102">
        <f>IFERROR(VLOOKUP($A102,'PivotTrac Totals'!$1:$255,38,FALSE),)</f>
        <v>0</v>
      </c>
      <c r="Z102">
        <f>IFERROR(VLOOKUP($A102,'PivotTrac Totals'!$1:$255,40,FALSE),)</f>
        <v>0</v>
      </c>
      <c r="AA102">
        <f>IFERROR(VLOOKUP($A102,'PivotTrac Totals'!$1:$255,42,FALSE),)</f>
        <v>0</v>
      </c>
      <c r="AB102">
        <f>IFERROR(VLOOKUP($A102,'PivotTrac Totals'!$1:$255,44,FALSE),)</f>
        <v>0</v>
      </c>
      <c r="AC102">
        <f>IFERROR(VLOOKUP($A102,'PivotTrac Totals'!$1:$255,46,FALSE),)</f>
        <v>0</v>
      </c>
      <c r="AD102">
        <f>IFERROR(VLOOKUP($A102,'PivotTrac Totals'!$1:$255,48,FALSE),)</f>
        <v>0</v>
      </c>
      <c r="AE102">
        <f>IFERROR(VLOOKUP($A102,'PivotTrac Totals'!$1:$255,50,FALSE),)</f>
        <v>0</v>
      </c>
      <c r="AF102">
        <f>IFERROR(VLOOKUP($A102,'PivotTrac Totals'!$1:$255,52,FALSE),)</f>
        <v>0</v>
      </c>
      <c r="AG102">
        <f>IFERROR(VLOOKUP($A102,'PivotTrac Totals'!$1:$255,54,FALSE),)</f>
        <v>0</v>
      </c>
      <c r="AH102">
        <f t="shared" si="9"/>
        <v>0</v>
      </c>
    </row>
    <row r="103" spans="1:34" ht="15.75" hidden="1" thickBot="1" x14ac:dyDescent="0.25">
      <c r="A103" s="33"/>
      <c r="B103" t="s">
        <v>11</v>
      </c>
      <c r="C103" s="31" t="str">
        <f t="shared" si="12"/>
        <v>10</v>
      </c>
      <c r="D103" t="s">
        <v>12</v>
      </c>
      <c r="H103">
        <f>IFERROR(VLOOKUP($A103,'PivotTrac Totals'!$A$1:$AK$255,4,FALSE),)</f>
        <v>0</v>
      </c>
      <c r="I103">
        <f>IFERROR(VLOOKUP($A103,'PivotTrac Totals'!$1:$405,6,FALSE),)</f>
        <v>0</v>
      </c>
      <c r="J103">
        <f>IFERROR(VLOOKUP($A103,'PivotTrac Totals'!$1:$255,8,FALSE),)</f>
        <v>0</v>
      </c>
      <c r="K103">
        <f>IFERROR(VLOOKUP($A103,'PivotTrac Totals'!$1:$255,10,FALSE),)</f>
        <v>0</v>
      </c>
      <c r="L103">
        <f>IFERROR(VLOOKUP($A103,'PivotTrac Totals'!$1:$255,12,FALSE),)</f>
        <v>0</v>
      </c>
      <c r="M103">
        <f>IFERROR(VLOOKUP($A103,'PivotTrac Totals'!$1:$255,14,FALSE),)</f>
        <v>0</v>
      </c>
      <c r="N103">
        <f>IFERROR(VLOOKUP($A103,'PivotTrac Totals'!$1:$255,16,FALSE),)</f>
        <v>0</v>
      </c>
      <c r="O103">
        <f>IFERROR(VLOOKUP($A103,'PivotTrac Totals'!$1:$255,18,FALSE),)</f>
        <v>0</v>
      </c>
      <c r="P103">
        <f>IFERROR(VLOOKUP($A103,'PivotTrac Totals'!$1:$255,20,FALSE),)</f>
        <v>0</v>
      </c>
      <c r="Q103">
        <f>IFERROR(VLOOKUP($A103,'PivotTrac Totals'!$1:$255,22,FALSE),)</f>
        <v>0</v>
      </c>
      <c r="R103">
        <f>IFERROR(VLOOKUP($A103,'PivotTrac Totals'!$1:$255,24,FALSE),)</f>
        <v>0</v>
      </c>
      <c r="S103">
        <f>IFERROR(VLOOKUP($A103,'PivotTrac Totals'!$1:$255,26,FALSE),)</f>
        <v>0</v>
      </c>
      <c r="T103">
        <f>IFERROR(VLOOKUP($A103,'PivotTrac Totals'!$1:$255,28,FALSE),)</f>
        <v>0</v>
      </c>
      <c r="U103">
        <f>IFERROR(VLOOKUP($A103,'PivotTrac Totals'!$1:$255,30,FALSE),)</f>
        <v>0</v>
      </c>
      <c r="V103">
        <f>IFERROR(VLOOKUP($A103,'PivotTrac Totals'!$1:$255,32,FALSE),)</f>
        <v>0</v>
      </c>
      <c r="W103">
        <f>IFERROR(VLOOKUP($A103,'PivotTrac Totals'!$1:$255,34,FALSE),)</f>
        <v>0</v>
      </c>
      <c r="X103">
        <f>IFERROR(VLOOKUP($A103,'PivotTrac Totals'!$1:$255,36,FALSE),)</f>
        <v>0</v>
      </c>
      <c r="Y103">
        <f>IFERROR(VLOOKUP($A103,'PivotTrac Totals'!$1:$255,38,FALSE),)</f>
        <v>0</v>
      </c>
      <c r="Z103">
        <f>IFERROR(VLOOKUP($A103,'PivotTrac Totals'!$1:$255,40,FALSE),)</f>
        <v>0</v>
      </c>
      <c r="AA103">
        <f>IFERROR(VLOOKUP($A103,'PivotTrac Totals'!$1:$255,42,FALSE),)</f>
        <v>0</v>
      </c>
      <c r="AB103">
        <f>IFERROR(VLOOKUP($A103,'PivotTrac Totals'!$1:$255,44,FALSE),)</f>
        <v>0</v>
      </c>
      <c r="AC103">
        <f>IFERROR(VLOOKUP($A103,'PivotTrac Totals'!$1:$255,46,FALSE),)</f>
        <v>0</v>
      </c>
      <c r="AD103">
        <f>IFERROR(VLOOKUP($A103,'PivotTrac Totals'!$1:$255,48,FALSE),)</f>
        <v>0</v>
      </c>
      <c r="AE103">
        <f>IFERROR(VLOOKUP($A103,'PivotTrac Totals'!$1:$255,50,FALSE),)</f>
        <v>0</v>
      </c>
      <c r="AF103">
        <f>IFERROR(VLOOKUP($A103,'PivotTrac Totals'!$1:$255,52,FALSE),)</f>
        <v>0</v>
      </c>
      <c r="AG103">
        <f>IFERROR(VLOOKUP($A103,'PivotTrac Totals'!$1:$255,54,FALSE),)</f>
        <v>0</v>
      </c>
      <c r="AH103">
        <f t="shared" si="9"/>
        <v>0</v>
      </c>
    </row>
    <row r="104" spans="1:34" ht="15.75" hidden="1" thickBot="1" x14ac:dyDescent="0.25">
      <c r="A104" s="33"/>
      <c r="B104" t="s">
        <v>11</v>
      </c>
      <c r="C104" s="31" t="str">
        <f t="shared" si="12"/>
        <v>10</v>
      </c>
      <c r="D104" t="s">
        <v>12</v>
      </c>
      <c r="H104">
        <f>IFERROR(VLOOKUP($A104,'PivotTrac Totals'!$A$1:$AK$255,4,FALSE),)</f>
        <v>0</v>
      </c>
      <c r="I104">
        <f>IFERROR(VLOOKUP($A104,'PivotTrac Totals'!$1:$405,6,FALSE),)</f>
        <v>0</v>
      </c>
      <c r="J104">
        <f>IFERROR(VLOOKUP($A104,'PivotTrac Totals'!$1:$255,8,FALSE),)</f>
        <v>0</v>
      </c>
      <c r="K104">
        <f>IFERROR(VLOOKUP($A104,'PivotTrac Totals'!$1:$255,10,FALSE),)</f>
        <v>0</v>
      </c>
      <c r="L104">
        <f>IFERROR(VLOOKUP($A104,'PivotTrac Totals'!$1:$255,12,FALSE),)</f>
        <v>0</v>
      </c>
      <c r="M104">
        <f>IFERROR(VLOOKUP($A104,'PivotTrac Totals'!$1:$255,14,FALSE),)</f>
        <v>0</v>
      </c>
      <c r="N104">
        <f>IFERROR(VLOOKUP($A104,'PivotTrac Totals'!$1:$255,16,FALSE),)</f>
        <v>0</v>
      </c>
      <c r="O104">
        <f>IFERROR(VLOOKUP($A104,'PivotTrac Totals'!$1:$255,18,FALSE),)</f>
        <v>0</v>
      </c>
      <c r="P104">
        <f>IFERROR(VLOOKUP($A104,'PivotTrac Totals'!$1:$255,20,FALSE),)</f>
        <v>0</v>
      </c>
      <c r="Q104">
        <f>IFERROR(VLOOKUP($A104,'PivotTrac Totals'!$1:$255,22,FALSE),)</f>
        <v>0</v>
      </c>
      <c r="R104">
        <f>IFERROR(VLOOKUP($A104,'PivotTrac Totals'!$1:$255,24,FALSE),)</f>
        <v>0</v>
      </c>
      <c r="S104">
        <f>IFERROR(VLOOKUP($A104,'PivotTrac Totals'!$1:$255,26,FALSE),)</f>
        <v>0</v>
      </c>
      <c r="T104">
        <f>IFERROR(VLOOKUP($A104,'PivotTrac Totals'!$1:$255,28,FALSE),)</f>
        <v>0</v>
      </c>
      <c r="U104">
        <f>IFERROR(VLOOKUP($A104,'PivotTrac Totals'!$1:$255,30,FALSE),)</f>
        <v>0</v>
      </c>
      <c r="V104">
        <f>IFERROR(VLOOKUP($A104,'PivotTrac Totals'!$1:$255,32,FALSE),)</f>
        <v>0</v>
      </c>
      <c r="W104">
        <f>IFERROR(VLOOKUP($A104,'PivotTrac Totals'!$1:$255,34,FALSE),)</f>
        <v>0</v>
      </c>
      <c r="X104">
        <f>IFERROR(VLOOKUP($A104,'PivotTrac Totals'!$1:$255,36,FALSE),)</f>
        <v>0</v>
      </c>
      <c r="Y104">
        <f>IFERROR(VLOOKUP($A104,'PivotTrac Totals'!$1:$255,38,FALSE),)</f>
        <v>0</v>
      </c>
      <c r="Z104">
        <f>IFERROR(VLOOKUP($A104,'PivotTrac Totals'!$1:$255,40,FALSE),)</f>
        <v>0</v>
      </c>
      <c r="AA104">
        <f>IFERROR(VLOOKUP($A104,'PivotTrac Totals'!$1:$255,42,FALSE),)</f>
        <v>0</v>
      </c>
      <c r="AB104">
        <f>IFERROR(VLOOKUP($A104,'PivotTrac Totals'!$1:$255,44,FALSE),)</f>
        <v>0</v>
      </c>
      <c r="AC104">
        <f>IFERROR(VLOOKUP($A104,'PivotTrac Totals'!$1:$255,46,FALSE),)</f>
        <v>0</v>
      </c>
      <c r="AD104">
        <f>IFERROR(VLOOKUP($A104,'PivotTrac Totals'!$1:$255,48,FALSE),)</f>
        <v>0</v>
      </c>
      <c r="AE104">
        <f>IFERROR(VLOOKUP($A104,'PivotTrac Totals'!$1:$255,50,FALSE),)</f>
        <v>0</v>
      </c>
      <c r="AF104">
        <f>IFERROR(VLOOKUP($A104,'PivotTrac Totals'!$1:$255,52,FALSE),)</f>
        <v>0</v>
      </c>
      <c r="AG104">
        <f>IFERROR(VLOOKUP($A104,'PivotTrac Totals'!$1:$255,54,FALSE),)</f>
        <v>0</v>
      </c>
      <c r="AH104">
        <f t="shared" si="9"/>
        <v>0</v>
      </c>
    </row>
    <row r="105" spans="1:34" ht="15.75" hidden="1" thickBot="1" x14ac:dyDescent="0.25">
      <c r="B105" t="s">
        <v>11</v>
      </c>
      <c r="C105" s="31" t="str">
        <f t="shared" si="12"/>
        <v>10</v>
      </c>
      <c r="D105" t="s">
        <v>12</v>
      </c>
      <c r="H105">
        <f>IFERROR(VLOOKUP($A105,'PivotTrac Totals'!$A$1:$AK$255,4,FALSE),)</f>
        <v>0</v>
      </c>
      <c r="I105">
        <f>IFERROR(VLOOKUP($A105,'PivotTrac Totals'!$1:$405,6,FALSE),)</f>
        <v>0</v>
      </c>
      <c r="J105">
        <f>IFERROR(VLOOKUP($A105,'PivotTrac Totals'!$1:$255,8,FALSE),)</f>
        <v>0</v>
      </c>
      <c r="K105">
        <f>IFERROR(VLOOKUP($A105,'PivotTrac Totals'!$1:$255,10,FALSE),)</f>
        <v>0</v>
      </c>
      <c r="L105">
        <f>IFERROR(VLOOKUP($A105,'PivotTrac Totals'!$1:$255,12,FALSE),)</f>
        <v>0</v>
      </c>
      <c r="M105">
        <f>IFERROR(VLOOKUP($A105,'PivotTrac Totals'!$1:$255,14,FALSE),)</f>
        <v>0</v>
      </c>
      <c r="N105">
        <f>IFERROR(VLOOKUP($A105,'PivotTrac Totals'!$1:$255,16,FALSE),)</f>
        <v>0</v>
      </c>
      <c r="O105">
        <f>IFERROR(VLOOKUP($A105,'PivotTrac Totals'!$1:$255,18,FALSE),)</f>
        <v>0</v>
      </c>
      <c r="P105">
        <f>IFERROR(VLOOKUP($A105,'PivotTrac Totals'!$1:$255,20,FALSE),)</f>
        <v>0</v>
      </c>
      <c r="Q105">
        <f>IFERROR(VLOOKUP($A105,'PivotTrac Totals'!$1:$255,22,FALSE),)</f>
        <v>0</v>
      </c>
      <c r="R105">
        <f>IFERROR(VLOOKUP($A105,'PivotTrac Totals'!$1:$255,24,FALSE),)</f>
        <v>0</v>
      </c>
      <c r="S105">
        <f>IFERROR(VLOOKUP($A105,'PivotTrac Totals'!$1:$255,26,FALSE),)</f>
        <v>0</v>
      </c>
      <c r="T105">
        <f>IFERROR(VLOOKUP($A105,'PivotTrac Totals'!$1:$255,28,FALSE),)</f>
        <v>0</v>
      </c>
      <c r="U105">
        <f>IFERROR(VLOOKUP($A105,'PivotTrac Totals'!$1:$255,30,FALSE),)</f>
        <v>0</v>
      </c>
      <c r="V105">
        <f>IFERROR(VLOOKUP($A105,'PivotTrac Totals'!$1:$255,32,FALSE),)</f>
        <v>0</v>
      </c>
      <c r="W105">
        <f>IFERROR(VLOOKUP($A105,'PivotTrac Totals'!$1:$255,34,FALSE),)</f>
        <v>0</v>
      </c>
      <c r="X105">
        <f>IFERROR(VLOOKUP($A105,'PivotTrac Totals'!$1:$255,36,FALSE),)</f>
        <v>0</v>
      </c>
      <c r="Y105">
        <f>IFERROR(VLOOKUP($A105,'PivotTrac Totals'!$1:$255,38,FALSE),)</f>
        <v>0</v>
      </c>
      <c r="Z105">
        <f>IFERROR(VLOOKUP($A105,'PivotTrac Totals'!$1:$255,40,FALSE),)</f>
        <v>0</v>
      </c>
      <c r="AA105">
        <f>IFERROR(VLOOKUP($A105,'PivotTrac Totals'!$1:$255,42,FALSE),)</f>
        <v>0</v>
      </c>
      <c r="AB105">
        <f>IFERROR(VLOOKUP($A105,'PivotTrac Totals'!$1:$255,44,FALSE),)</f>
        <v>0</v>
      </c>
      <c r="AC105">
        <f>IFERROR(VLOOKUP($A105,'PivotTrac Totals'!$1:$255,46,FALSE),)</f>
        <v>0</v>
      </c>
      <c r="AD105">
        <f>IFERROR(VLOOKUP($A105,'PivotTrac Totals'!$1:$255,48,FALSE),)</f>
        <v>0</v>
      </c>
      <c r="AE105">
        <f>IFERROR(VLOOKUP($A105,'PivotTrac Totals'!$1:$255,50,FALSE),)</f>
        <v>0</v>
      </c>
      <c r="AF105">
        <f>IFERROR(VLOOKUP($A105,'PivotTrac Totals'!$1:$255,52,FALSE),)</f>
        <v>0</v>
      </c>
      <c r="AG105">
        <f>IFERROR(VLOOKUP($A105,'PivotTrac Totals'!$1:$255,54,FALSE),)</f>
        <v>0</v>
      </c>
      <c r="AH105">
        <f t="shared" si="9"/>
        <v>0</v>
      </c>
    </row>
    <row r="106" spans="1:34" ht="15.75" hidden="1" thickBot="1" x14ac:dyDescent="0.25">
      <c r="A106" s="29" t="s">
        <v>73</v>
      </c>
      <c r="B106" s="25" t="s">
        <v>11</v>
      </c>
      <c r="C106" s="28" t="str">
        <f>MID(A106,FIND(" ",A106)+1,256)</f>
        <v>11</v>
      </c>
      <c r="D106" s="25" t="s">
        <v>74</v>
      </c>
      <c r="E106" s="25"/>
      <c r="F106" s="25"/>
      <c r="G106" s="25"/>
      <c r="H106">
        <f>+IF($F106="Spring Grain",SUMIFS('Osgood Agrimet'!$D:$D,'Osgood Agrimet'!$A:$A,"&lt;="&amp;Data!H$1,'Osgood Agrimet'!$D:$D,"&gt;0"),IF($F106="Winter Grain",SUMIFS('Osgood Agrimet'!$C:$C,'Osgood Agrimet'!$A:$A,"&lt;="&amp;Data!H$1,'Osgood Agrimet'!$C:$C,"&gt;0"),IF($F106="Potatoes",SUMIFS('Osgood Agrimet'!$N:$N,'Osgood Agrimet'!$A:$A,"&lt;="&amp;Data!H$1,'Osgood Agrimet'!$N:$N,"&gt;0"),0)))</f>
        <v>0</v>
      </c>
      <c r="I106">
        <f>+IF($F106="Spring Grain",SUMIFS('Osgood Agrimet'!$D:$D,'Osgood Agrimet'!$A:$A,"&lt;="&amp;Data!I$1,'Osgood Agrimet'!$D:$D,"&gt;0"),IF($F106="Winter Grain",SUMIFS('Osgood Agrimet'!$C:$C,'Osgood Agrimet'!$A:$A,"&lt;="&amp;Data!I$1,'Osgood Agrimet'!$C:$C,"&gt;0"),IF($F106="Potatoes",SUMIFS('Osgood Agrimet'!$N:$N,'Osgood Agrimet'!$A:$A,"&lt;="&amp;Data!I$1,'Osgood Agrimet'!$N:$N,"&gt;0"),0)))-H106</f>
        <v>0</v>
      </c>
      <c r="J106">
        <f>+IF($F106="Spring Grain",SUMIFS('Osgood Agrimet'!$D:$D,'Osgood Agrimet'!$A:$A,"&lt;="&amp;Data!J$1,'Osgood Agrimet'!$D:$D,"&gt;0"),IF($F106="Winter Grain",SUMIFS('Osgood Agrimet'!$C:$C,'Osgood Agrimet'!$A:$A,"&lt;="&amp;Data!J$1,'Osgood Agrimet'!$C:$C,"&gt;0"),IF($F106="Potatoes",SUMIFS('Osgood Agrimet'!$N:$N,'Osgood Agrimet'!$A:$A,"&lt;="&amp;Data!J$1,'Osgood Agrimet'!$N:$N,"&gt;0"),0)))-SUM($H106:I106)</f>
        <v>0</v>
      </c>
      <c r="K106">
        <f>+IF($F106="Spring Grain",SUMIFS('Osgood Agrimet'!$D:$D,'Osgood Agrimet'!$A:$A,"&lt;="&amp;Data!K$1,'Osgood Agrimet'!$D:$D,"&gt;0"),IF($F106="Winter Grain",SUMIFS('Osgood Agrimet'!$C:$C,'Osgood Agrimet'!$A:$A,"&lt;="&amp;Data!K$1,'Osgood Agrimet'!$C:$C,"&gt;0"),IF($F106="Potatoes",SUMIFS('Osgood Agrimet'!$N:$N,'Osgood Agrimet'!$A:$A,"&lt;="&amp;Data!K$1,'Osgood Agrimet'!$N:$N,"&gt;0"),0)))-SUM($H106:J106)</f>
        <v>0</v>
      </c>
      <c r="L106">
        <f>+IF($F106="Spring Grain",SUMIFS('Osgood Agrimet'!$D:$D,'Osgood Agrimet'!$A:$A,"&lt;="&amp;Data!L$1,'Osgood Agrimet'!$D:$D,"&gt;0"),IF($F106="Winter Grain",SUMIFS('Osgood Agrimet'!$C:$C,'Osgood Agrimet'!$A:$A,"&lt;="&amp;Data!L$1,'Osgood Agrimet'!$C:$C,"&gt;0"),IF($F106="Potatoes",SUMIFS('Osgood Agrimet'!$N:$N,'Osgood Agrimet'!$A:$A,"&lt;="&amp;Data!L$1,'Osgood Agrimet'!$N:$N,"&gt;0"),0)))-SUM($H106:K106)</f>
        <v>0</v>
      </c>
      <c r="M106">
        <f>+IF($F106="Spring Grain",SUMIFS('Osgood Agrimet'!$D:$D,'Osgood Agrimet'!$A:$A,"&lt;="&amp;Data!M$1,'Osgood Agrimet'!$D:$D,"&gt;0"),IF($F106="Winter Grain",SUMIFS('Osgood Agrimet'!$C:$C,'Osgood Agrimet'!$A:$A,"&lt;="&amp;Data!M$1,'Osgood Agrimet'!$C:$C,"&gt;0"),IF($F106="Potatoes",SUMIFS('Osgood Agrimet'!$N:$N,'Osgood Agrimet'!$A:$A,"&lt;="&amp;Data!M$1,'Osgood Agrimet'!$N:$N,"&gt;0"),0)))-SUM($H106:L106)</f>
        <v>0</v>
      </c>
      <c r="N106">
        <f>+IF($F106="Spring Grain",SUMIFS('Osgood Agrimet'!$D:$D,'Osgood Agrimet'!$A:$A,"&lt;="&amp;Data!N$1,'Osgood Agrimet'!$D:$D,"&gt;0"),IF($F106="Winter Grain",SUMIFS('Osgood Agrimet'!$C:$C,'Osgood Agrimet'!$A:$A,"&lt;="&amp;Data!N$1,'Osgood Agrimet'!$C:$C,"&gt;0"),IF($F106="Potatoes",SUMIFS('Osgood Agrimet'!$N:$N,'Osgood Agrimet'!$A:$A,"&lt;="&amp;Data!N$1,'Osgood Agrimet'!$N:$N,"&gt;0"),0)))-SUM($H106:M106)</f>
        <v>0</v>
      </c>
      <c r="O106">
        <f>+IF($F106="Spring Grain",SUMIFS('Osgood Agrimet'!$D:$D,'Osgood Agrimet'!$A:$A,"&lt;="&amp;Data!O$1,'Osgood Agrimet'!$D:$D,"&gt;0"),IF($F106="Winter Grain",SUMIFS('Osgood Agrimet'!$C:$C,'Osgood Agrimet'!$A:$A,"&lt;="&amp;Data!O$1,'Osgood Agrimet'!$C:$C,"&gt;0"),IF($F106="Potatoes",SUMIFS('Osgood Agrimet'!$N:$N,'Osgood Agrimet'!$A:$A,"&lt;="&amp;Data!O$1,'Osgood Agrimet'!$N:$N,"&gt;0"),0)))-SUM($H106:N106)</f>
        <v>0</v>
      </c>
      <c r="P106">
        <f>+IF($F106="Spring Grain",SUMIFS('Osgood Agrimet'!$D:$D,'Osgood Agrimet'!$A:$A,"&lt;="&amp;Data!P$1,'Osgood Agrimet'!$D:$D,"&gt;0"),IF($F106="Winter Grain",SUMIFS('Osgood Agrimet'!$C:$C,'Osgood Agrimet'!$A:$A,"&lt;="&amp;Data!P$1,'Osgood Agrimet'!$C:$C,"&gt;0"),IF($F106="Potatoes",SUMIFS('Osgood Agrimet'!$N:$N,'Osgood Agrimet'!$A:$A,"&lt;="&amp;Data!P$1,'Osgood Agrimet'!$N:$N,"&gt;0"),0)))-SUM($H106:O106)</f>
        <v>0</v>
      </c>
      <c r="Q106">
        <f>+IF($F106="Spring Grain",SUMIFS('Osgood Agrimet'!$D:$D,'Osgood Agrimet'!$A:$A,"&lt;="&amp;Data!Q$1,'Osgood Agrimet'!$D:$D,"&gt;0"),IF($F106="Winter Grain",SUMIFS('Osgood Agrimet'!$C:$C,'Osgood Agrimet'!$A:$A,"&lt;="&amp;Data!Q$1,'Osgood Agrimet'!$C:$C,"&gt;0"),IF($F106="Potatoes",SUMIFS('Osgood Agrimet'!$N:$N,'Osgood Agrimet'!$A:$A,"&lt;="&amp;Data!Q$1,'Osgood Agrimet'!$N:$N,"&gt;0"),0)))-SUM($H106:P106)</f>
        <v>0</v>
      </c>
      <c r="R106" s="2">
        <f>+IF($F106="Spring Grain",SUMIFS('Osgood Agrimet'!$D:$D,'Osgood Agrimet'!$A:$A,"&lt;="&amp;Data!R$1,'Osgood Agrimet'!$D:$D,"&gt;0"),IF($F106="Winter Grain",SUMIFS('Osgood Agrimet'!$C:$C,'Osgood Agrimet'!$A:$A,"&lt;="&amp;Data!R$1,'Osgood Agrimet'!$C:$C,"&gt;0"),IF($F106="Potatoes",SUMIFS('Osgood Agrimet'!$N:$N,'Osgood Agrimet'!$A:$A,"&lt;="&amp;Data!R$1,'Osgood Agrimet'!$N:$N,"&gt;0"),0)))-SUM($H106:Q106)</f>
        <v>0</v>
      </c>
      <c r="S106" s="2">
        <f>+IF($F106="Spring Grain",SUMIFS('Osgood Agrimet'!$D:$D,'Osgood Agrimet'!$A:$A,"&lt;="&amp;Data!S$1,'Osgood Agrimet'!$D:$D,"&gt;0"),IF($F106="Winter Grain",SUMIFS('Osgood Agrimet'!$C:$C,'Osgood Agrimet'!$A:$A,"&lt;="&amp;Data!S$1,'Osgood Agrimet'!$C:$C,"&gt;0"),IF($F106="Potatoes",SUMIFS('Osgood Agrimet'!$N:$N,'Osgood Agrimet'!$A:$A,"&lt;="&amp;Data!S$1,'Osgood Agrimet'!$N:$N,"&gt;0"),0)))-SUM($H106:R106)</f>
        <v>0</v>
      </c>
      <c r="T106" s="2">
        <f>+IF($F106="Spring Grain",SUMIFS('Osgood Agrimet'!$D:$D,'Osgood Agrimet'!$A:$A,"&lt;="&amp;Data!T$1,'Osgood Agrimet'!$D:$D,"&gt;0"),IF($F106="Winter Grain",SUMIFS('Osgood Agrimet'!$C:$C,'Osgood Agrimet'!$A:$A,"&lt;="&amp;Data!T$1,'Osgood Agrimet'!$C:$C,"&gt;0"),IF($F106="Potatoes",SUMIFS('Osgood Agrimet'!$N:$N,'Osgood Agrimet'!$A:$A,"&lt;="&amp;Data!T$1,'Osgood Agrimet'!$N:$N,"&gt;0"),0)))-SUM($H106:S106)</f>
        <v>0</v>
      </c>
      <c r="U106" s="2">
        <f>+IF($F106="Spring Grain",SUMIFS('Osgood Agrimet'!$D:$D,'Osgood Agrimet'!$A:$A,"&lt;="&amp;Data!U$1,'Osgood Agrimet'!$D:$D,"&gt;0"),IF($F106="Winter Grain",SUMIFS('Osgood Agrimet'!$C:$C,'Osgood Agrimet'!$A:$A,"&lt;="&amp;Data!U$1,'Osgood Agrimet'!$C:$C,"&gt;0"),IF($F106="Potatoes",SUMIFS('Osgood Agrimet'!$N:$N,'Osgood Agrimet'!$A:$A,"&lt;="&amp;Data!U$1,'Osgood Agrimet'!$N:$N,"&gt;0"),0)))-SUM($H106:T106)</f>
        <v>0</v>
      </c>
      <c r="V106" s="2">
        <f>+IF($F106="Spring Grain",SUMIFS('Osgood Agrimet'!$D:$D,'Osgood Agrimet'!$A:$A,"&lt;="&amp;Data!V$1,'Osgood Agrimet'!$D:$D,"&gt;0"),IF($F106="Winter Grain",SUMIFS('Osgood Agrimet'!$C:$C,'Osgood Agrimet'!$A:$A,"&lt;="&amp;Data!V$1,'Osgood Agrimet'!$C:$C,"&gt;0"),IF($F106="Potatoes",SUMIFS('Osgood Agrimet'!$N:$N,'Osgood Agrimet'!$A:$A,"&lt;="&amp;Data!V$1,'Osgood Agrimet'!$N:$N,"&gt;0"),0)))-SUM($H106:U106)</f>
        <v>0</v>
      </c>
      <c r="W106" s="2">
        <f>+IF($F106="Spring Grain",SUMIFS('Osgood Agrimet'!$D:$D,'Osgood Agrimet'!$A:$A,"&lt;="&amp;Data!W$1,'Osgood Agrimet'!$D:$D,"&gt;0"),IF($F106="Winter Grain",SUMIFS('Osgood Agrimet'!$C:$C,'Osgood Agrimet'!$A:$A,"&lt;="&amp;Data!W$1,'Osgood Agrimet'!$C:$C,"&gt;0"),IF($F106="Potatoes",SUMIFS('Osgood Agrimet'!$N:$N,'Osgood Agrimet'!$A:$A,"&lt;="&amp;Data!W$1,'Osgood Agrimet'!$N:$N,"&gt;0"),0)))-SUM($H106:V106)</f>
        <v>0</v>
      </c>
      <c r="X106" s="2">
        <f>+IF($F106="Spring Grain",SUMIFS('Osgood Agrimet'!$D:$D,'Osgood Agrimet'!$A:$A,"&lt;="&amp;Data!X$1,'Osgood Agrimet'!$D:$D,"&gt;0"),IF($F106="Winter Grain",SUMIFS('Osgood Agrimet'!$C:$C,'Osgood Agrimet'!$A:$A,"&lt;="&amp;Data!X$1,'Osgood Agrimet'!$C:$C,"&gt;0"),IF($F106="Potatoes",SUMIFS('Osgood Agrimet'!$N:$N,'Osgood Agrimet'!$A:$A,"&lt;="&amp;Data!X$1,'Osgood Agrimet'!$N:$N,"&gt;0"),0)))-SUM($H106:W106)</f>
        <v>0</v>
      </c>
      <c r="Y106" s="2">
        <f>+IF($F106="Spring Grain",SUMIFS('Osgood Agrimet'!$D:$D,'Osgood Agrimet'!$A:$A,"&lt;="&amp;Data!Y$1,'Osgood Agrimet'!$D:$D,"&gt;0"),IF($F106="Winter Grain",SUMIFS('Osgood Agrimet'!$C:$C,'Osgood Agrimet'!$A:$A,"&lt;="&amp;Data!Y$1,'Osgood Agrimet'!$C:$C,"&gt;0"),IF($F106="Potatoes",SUMIFS('Osgood Agrimet'!$N:$N,'Osgood Agrimet'!$A:$A,"&lt;="&amp;Data!Y$1,'Osgood Agrimet'!$N:$N,"&gt;0"),0)))-SUM($H106:X106)</f>
        <v>0</v>
      </c>
      <c r="Z106" s="2">
        <f>+IF($F106="Spring Grain",SUMIFS('Osgood Agrimet'!$D:$D,'Osgood Agrimet'!$A:$A,"&lt;="&amp;Data!Z$1,'Osgood Agrimet'!$D:$D,"&gt;0"),IF($F106="Winter Grain",SUMIFS('Osgood Agrimet'!$C:$C,'Osgood Agrimet'!$A:$A,"&lt;="&amp;Data!Z$1,'Osgood Agrimet'!$C:$C,"&gt;0"),IF($F106="Potatoes",SUMIFS('Osgood Agrimet'!$N:$N,'Osgood Agrimet'!$A:$A,"&lt;="&amp;Data!Z$1,'Osgood Agrimet'!$N:$N,"&gt;0"),0)))-SUM($H106:Y106)</f>
        <v>0</v>
      </c>
      <c r="AA106" s="2">
        <f>+IF($F106="Spring Grain",SUMIFS('Osgood Agrimet'!$D:$D,'Osgood Agrimet'!$A:$A,"&lt;="&amp;Data!AA$1,'Osgood Agrimet'!$D:$D,"&gt;0"),IF($F106="Winter Grain",SUMIFS('Osgood Agrimet'!$C:$C,'Osgood Agrimet'!$A:$A,"&lt;="&amp;Data!AA$1,'Osgood Agrimet'!$C:$C,"&gt;0"),IF($F106="Potatoes",SUMIFS('Osgood Agrimet'!$N:$N,'Osgood Agrimet'!$A:$A,"&lt;="&amp;Data!AA$1,'Osgood Agrimet'!$N:$N,"&gt;0"),0)))-SUM($H106:Z106)</f>
        <v>0</v>
      </c>
      <c r="AB106" s="2">
        <f>+IF($F106="Spring Grain",SUMIFS('Osgood Agrimet'!$D:$D,'Osgood Agrimet'!$A:$A,"&lt;="&amp;Data!AB$1,'Osgood Agrimet'!$D:$D,"&gt;0"),IF($F106="Winter Grain",SUMIFS('Osgood Agrimet'!$C:$C,'Osgood Agrimet'!$A:$A,"&lt;="&amp;Data!AB$1,'Osgood Agrimet'!$C:$C,"&gt;0"),IF($F106="Potatoes",SUMIFS('Osgood Agrimet'!$N:$N,'Osgood Agrimet'!$A:$A,"&lt;="&amp;Data!AB$1,'Osgood Agrimet'!$N:$N,"&gt;0"),0)))-SUM($H106:AA106)</f>
        <v>0</v>
      </c>
      <c r="AC106" s="2">
        <f>+IF($F106="Spring Grain",SUMIFS('Osgood Agrimet'!$D:$D,'Osgood Agrimet'!$A:$A,"&lt;="&amp;Data!AC$1,'Osgood Agrimet'!$D:$D,"&gt;0"),IF($F106="Winter Grain",SUMIFS('Osgood Agrimet'!$C:$C,'Osgood Agrimet'!$A:$A,"&lt;="&amp;Data!AC$1,'Osgood Agrimet'!$C:$C,"&gt;0"),IF($F106="Potatoes",SUMIFS('Osgood Agrimet'!$N:$N,'Osgood Agrimet'!$A:$A,"&lt;="&amp;Data!AC$1,'Osgood Agrimet'!$N:$N,"&gt;0"),0)))-SUM($H106:AB106)</f>
        <v>0</v>
      </c>
      <c r="AD106" s="2">
        <f>+IF($F106="Spring Grain",SUMIFS('Osgood Agrimet'!$D:$D,'Osgood Agrimet'!$A:$A,"&lt;="&amp;Data!AD$1,'Osgood Agrimet'!$D:$D,"&gt;0"),IF($F106="Winter Grain",SUMIFS('Osgood Agrimet'!$C:$C,'Osgood Agrimet'!$A:$A,"&lt;="&amp;Data!AD$1,'Osgood Agrimet'!$C:$C,"&gt;0"),IF($F106="Potatoes",SUMIFS('Osgood Agrimet'!$N:$N,'Osgood Agrimet'!$A:$A,"&lt;="&amp;Data!AD$1,'Osgood Agrimet'!$N:$N,"&gt;0"),0)))-SUM($H106:AC106)</f>
        <v>0</v>
      </c>
      <c r="AE106" s="2">
        <f>+IF($F106="Spring Grain",SUMIFS('Osgood Agrimet'!$D:$D,'Osgood Agrimet'!$A:$A,"&lt;="&amp;Data!AE$1,'Osgood Agrimet'!$D:$D,"&gt;0"),IF($F106="Winter Grain",SUMIFS('Osgood Agrimet'!$C:$C,'Osgood Agrimet'!$A:$A,"&lt;="&amp;Data!AE$1,'Osgood Agrimet'!$C:$C,"&gt;0"),IF($F106="Potatoes",SUMIFS('Osgood Agrimet'!$N:$N,'Osgood Agrimet'!$A:$A,"&lt;="&amp;Data!AE$1,'Osgood Agrimet'!$N:$N,"&gt;0"),0)))-SUM($H106:AD106)</f>
        <v>0</v>
      </c>
      <c r="AF106" s="2">
        <f>+IF($F106="Spring Grain",SUMIFS('Osgood Agrimet'!$D:$D,'Osgood Agrimet'!$A:$A,"&lt;="&amp;Data!AF$1,'Osgood Agrimet'!$D:$D,"&gt;0"),IF($F106="Winter Grain",SUMIFS('Osgood Agrimet'!$C:$C,'Osgood Agrimet'!$A:$A,"&lt;="&amp;Data!AF$1,'Osgood Agrimet'!$C:$C,"&gt;0"),IF($F106="Potatoes",SUMIFS('Osgood Agrimet'!$N:$N,'Osgood Agrimet'!$A:$A,"&lt;="&amp;Data!AF$1,'Osgood Agrimet'!$N:$N,"&gt;0"),0)))-SUM($H106:AE106)</f>
        <v>0</v>
      </c>
      <c r="AG106" s="2">
        <f>+IF($F106="Spring Grain",SUMIFS('Osgood Agrimet'!$D:$D,'Osgood Agrimet'!$A:$A,"&lt;="&amp;Data!AG$1,'Osgood Agrimet'!$D:$D,"&gt;0"),IF($F106="Winter Grain",SUMIFS('Osgood Agrimet'!$C:$C,'Osgood Agrimet'!$A:$A,"&lt;="&amp;Data!AG$1,'Osgood Agrimet'!$C:$C,"&gt;0"),IF($F106="Potatoes",SUMIFS('Osgood Agrimet'!$N:$N,'Osgood Agrimet'!$A:$A,"&lt;="&amp;Data!AG$1,'Osgood Agrimet'!$N:$N,"&gt;0"),0)))-SUM($H106:AF106)</f>
        <v>0</v>
      </c>
      <c r="AH106">
        <f>+SUM(H106:AG106)</f>
        <v>0</v>
      </c>
    </row>
    <row r="107" spans="1:34" ht="15.75" hidden="1" thickBot="1" x14ac:dyDescent="0.25">
      <c r="A107" s="25"/>
      <c r="B107" s="25" t="s">
        <v>11</v>
      </c>
      <c r="C107" s="28" t="str">
        <f>C106</f>
        <v>11</v>
      </c>
      <c r="D107" s="25" t="s">
        <v>74</v>
      </c>
      <c r="E107" s="25"/>
      <c r="F107" s="25"/>
      <c r="G107" s="25"/>
      <c r="H107">
        <f>IFERROR(VLOOKUP($A107,'PivotTrac Totals'!$A$1:$AK$255,4,FALSE),)</f>
        <v>0</v>
      </c>
      <c r="I107">
        <f>IFERROR(VLOOKUP($A107,'PivotTrac Totals'!$1:$405,6,FALSE),)</f>
        <v>0</v>
      </c>
      <c r="J107">
        <f>IFERROR(VLOOKUP($A107,'PivotTrac Totals'!$1:$255,8,FALSE),)</f>
        <v>0</v>
      </c>
      <c r="K107">
        <f>IFERROR(VLOOKUP($A107,'PivotTrac Totals'!$1:$255,10,FALSE),)</f>
        <v>0</v>
      </c>
      <c r="L107">
        <f>IFERROR(VLOOKUP($A107,'PivotTrac Totals'!$1:$255,12,FALSE),)</f>
        <v>0</v>
      </c>
      <c r="M107">
        <f>IFERROR(VLOOKUP($A107,'PivotTrac Totals'!$1:$255,14,FALSE),)</f>
        <v>0</v>
      </c>
      <c r="N107">
        <f>IFERROR(VLOOKUP($A107,'PivotTrac Totals'!$1:$255,16,FALSE),)</f>
        <v>0</v>
      </c>
      <c r="O107">
        <f>IFERROR(VLOOKUP($A107,'PivotTrac Totals'!$1:$255,18,FALSE),)</f>
        <v>0</v>
      </c>
      <c r="P107">
        <f>IFERROR(VLOOKUP($A107,'PivotTrac Totals'!$1:$255,20,FALSE),)</f>
        <v>0</v>
      </c>
      <c r="Q107">
        <f>IFERROR(VLOOKUP($A107,'PivotTrac Totals'!$1:$255,22,FALSE),)</f>
        <v>0</v>
      </c>
      <c r="R107">
        <f>IFERROR(VLOOKUP($A107,'PivotTrac Totals'!$1:$255,24,FALSE),)</f>
        <v>0</v>
      </c>
      <c r="S107">
        <f>IFERROR(VLOOKUP($A107,'PivotTrac Totals'!$1:$255,26,FALSE),)</f>
        <v>0</v>
      </c>
      <c r="T107">
        <f>IFERROR(VLOOKUP($A107,'PivotTrac Totals'!$1:$255,28,FALSE),)</f>
        <v>0</v>
      </c>
      <c r="U107">
        <f>IFERROR(VLOOKUP($A107,'PivotTrac Totals'!$1:$255,30,FALSE),)</f>
        <v>0</v>
      </c>
      <c r="V107">
        <f>IFERROR(VLOOKUP($A107,'PivotTrac Totals'!$1:$255,32,FALSE),)</f>
        <v>0</v>
      </c>
      <c r="W107">
        <f>IFERROR(VLOOKUP($A107,'PivotTrac Totals'!$1:$255,34,FALSE),)</f>
        <v>0</v>
      </c>
      <c r="X107">
        <f>IFERROR(VLOOKUP($A107,'PivotTrac Totals'!$1:$255,36,FALSE),)</f>
        <v>0</v>
      </c>
      <c r="Y107">
        <f>IFERROR(VLOOKUP($A107,'PivotTrac Totals'!$1:$255,38,FALSE),)</f>
        <v>0</v>
      </c>
      <c r="Z107">
        <f>IFERROR(VLOOKUP($A107,'PivotTrac Totals'!$1:$255,40,FALSE),)</f>
        <v>0</v>
      </c>
      <c r="AA107">
        <f>IFERROR(VLOOKUP($A107,'PivotTrac Totals'!$1:$255,42,FALSE),)</f>
        <v>0</v>
      </c>
      <c r="AB107">
        <f>IFERROR(VLOOKUP($A107,'PivotTrac Totals'!$1:$255,44,FALSE),)</f>
        <v>0</v>
      </c>
      <c r="AC107">
        <f>IFERROR(VLOOKUP($A107,'PivotTrac Totals'!$1:$255,46,FALSE),)</f>
        <v>0</v>
      </c>
      <c r="AD107">
        <f>IFERROR(VLOOKUP($A107,'PivotTrac Totals'!$1:$255,48,FALSE),)</f>
        <v>0</v>
      </c>
      <c r="AE107">
        <f>IFERROR(VLOOKUP($A107,'PivotTrac Totals'!$1:$255,50,FALSE),)</f>
        <v>0</v>
      </c>
      <c r="AF107">
        <f>IFERROR(VLOOKUP($A107,'PivotTrac Totals'!$1:$255,52,FALSE),)</f>
        <v>0</v>
      </c>
      <c r="AG107">
        <f>IFERROR(VLOOKUP($A107,'PivotTrac Totals'!$1:$255,54,FALSE),)</f>
        <v>0</v>
      </c>
      <c r="AH107">
        <f t="shared" si="9"/>
        <v>0</v>
      </c>
    </row>
    <row r="108" spans="1:34" ht="15.75" hidden="1" thickBot="1" x14ac:dyDescent="0.25">
      <c r="A108" s="25"/>
      <c r="B108" s="25" t="s">
        <v>11</v>
      </c>
      <c r="C108" s="28" t="str">
        <f t="shared" ref="C108:C115" si="13">C107</f>
        <v>11</v>
      </c>
      <c r="D108" s="25" t="s">
        <v>74</v>
      </c>
      <c r="E108" s="25"/>
      <c r="F108" s="25"/>
      <c r="G108" s="25"/>
      <c r="H108">
        <f>IFERROR(VLOOKUP($A108,'PivotTrac Totals'!$A$1:$AK$255,4,FALSE),)</f>
        <v>0</v>
      </c>
      <c r="I108">
        <f>IFERROR(VLOOKUP($A108,'PivotTrac Totals'!$1:$405,6,FALSE),)</f>
        <v>0</v>
      </c>
      <c r="J108">
        <f>IFERROR(VLOOKUP($A108,'PivotTrac Totals'!$1:$255,8,FALSE),)</f>
        <v>0</v>
      </c>
      <c r="K108">
        <f>IFERROR(VLOOKUP($A108,'PivotTrac Totals'!$1:$255,10,FALSE),)</f>
        <v>0</v>
      </c>
      <c r="L108">
        <f>IFERROR(VLOOKUP($A108,'PivotTrac Totals'!$1:$255,12,FALSE),)</f>
        <v>0</v>
      </c>
      <c r="M108">
        <f>IFERROR(VLOOKUP($A108,'PivotTrac Totals'!$1:$255,14,FALSE),)</f>
        <v>0</v>
      </c>
      <c r="N108">
        <f>IFERROR(VLOOKUP($A108,'PivotTrac Totals'!$1:$255,16,FALSE),)</f>
        <v>0</v>
      </c>
      <c r="O108">
        <f>IFERROR(VLOOKUP($A108,'PivotTrac Totals'!$1:$255,18,FALSE),)</f>
        <v>0</v>
      </c>
      <c r="P108">
        <f>IFERROR(VLOOKUP($A108,'PivotTrac Totals'!$1:$255,20,FALSE),)</f>
        <v>0</v>
      </c>
      <c r="Q108">
        <f>IFERROR(VLOOKUP($A108,'PivotTrac Totals'!$1:$255,22,FALSE),)</f>
        <v>0</v>
      </c>
      <c r="R108">
        <f>IFERROR(VLOOKUP($A108,'PivotTrac Totals'!$1:$255,24,FALSE),)</f>
        <v>0</v>
      </c>
      <c r="S108">
        <f>IFERROR(VLOOKUP($A108,'PivotTrac Totals'!$1:$255,26,FALSE),)</f>
        <v>0</v>
      </c>
      <c r="T108">
        <f>IFERROR(VLOOKUP($A108,'PivotTrac Totals'!$1:$255,28,FALSE),)</f>
        <v>0</v>
      </c>
      <c r="U108">
        <f>IFERROR(VLOOKUP($A108,'PivotTrac Totals'!$1:$255,30,FALSE),)</f>
        <v>0</v>
      </c>
      <c r="V108">
        <f>IFERROR(VLOOKUP($A108,'PivotTrac Totals'!$1:$255,32,FALSE),)</f>
        <v>0</v>
      </c>
      <c r="W108">
        <f>IFERROR(VLOOKUP($A108,'PivotTrac Totals'!$1:$255,34,FALSE),)</f>
        <v>0</v>
      </c>
      <c r="X108">
        <f>IFERROR(VLOOKUP($A108,'PivotTrac Totals'!$1:$255,36,FALSE),)</f>
        <v>0</v>
      </c>
      <c r="Y108">
        <f>IFERROR(VLOOKUP($A108,'PivotTrac Totals'!$1:$255,38,FALSE),)</f>
        <v>0</v>
      </c>
      <c r="Z108">
        <f>IFERROR(VLOOKUP($A108,'PivotTrac Totals'!$1:$255,40,FALSE),)</f>
        <v>0</v>
      </c>
      <c r="AA108">
        <f>IFERROR(VLOOKUP($A108,'PivotTrac Totals'!$1:$255,42,FALSE),)</f>
        <v>0</v>
      </c>
      <c r="AB108">
        <f>IFERROR(VLOOKUP($A108,'PivotTrac Totals'!$1:$255,44,FALSE),)</f>
        <v>0</v>
      </c>
      <c r="AC108">
        <f>IFERROR(VLOOKUP($A108,'PivotTrac Totals'!$1:$255,46,FALSE),)</f>
        <v>0</v>
      </c>
      <c r="AD108">
        <f>IFERROR(VLOOKUP($A108,'PivotTrac Totals'!$1:$255,48,FALSE),)</f>
        <v>0</v>
      </c>
      <c r="AE108">
        <f>IFERROR(VLOOKUP($A108,'PivotTrac Totals'!$1:$255,50,FALSE),)</f>
        <v>0</v>
      </c>
      <c r="AF108">
        <f>IFERROR(VLOOKUP($A108,'PivotTrac Totals'!$1:$255,52,FALSE),)</f>
        <v>0</v>
      </c>
      <c r="AG108">
        <f>IFERROR(VLOOKUP($A108,'PivotTrac Totals'!$1:$255,54,FALSE),)</f>
        <v>0</v>
      </c>
      <c r="AH108">
        <f t="shared" si="9"/>
        <v>0</v>
      </c>
    </row>
    <row r="109" spans="1:34" ht="15.75" hidden="1" thickBot="1" x14ac:dyDescent="0.25">
      <c r="A109" s="25"/>
      <c r="B109" s="25" t="s">
        <v>11</v>
      </c>
      <c r="C109" s="28" t="str">
        <f t="shared" si="13"/>
        <v>11</v>
      </c>
      <c r="D109" s="25" t="s">
        <v>74</v>
      </c>
      <c r="E109" s="25"/>
      <c r="F109" s="25"/>
      <c r="G109" s="25"/>
      <c r="H109">
        <f>IFERROR(VLOOKUP($A109,'PivotTrac Totals'!$A$1:$AK$255,4,FALSE),)</f>
        <v>0</v>
      </c>
      <c r="I109">
        <f>IFERROR(VLOOKUP($A109,'PivotTrac Totals'!$1:$405,6,FALSE),)</f>
        <v>0</v>
      </c>
      <c r="J109">
        <f>IFERROR(VLOOKUP($A109,'PivotTrac Totals'!$1:$255,8,FALSE),)</f>
        <v>0</v>
      </c>
      <c r="K109">
        <f>IFERROR(VLOOKUP($A109,'PivotTrac Totals'!$1:$255,10,FALSE),)</f>
        <v>0</v>
      </c>
      <c r="L109">
        <f>IFERROR(VLOOKUP($A109,'PivotTrac Totals'!$1:$255,12,FALSE),)</f>
        <v>0</v>
      </c>
      <c r="M109">
        <f>IFERROR(VLOOKUP($A109,'PivotTrac Totals'!$1:$255,14,FALSE),)</f>
        <v>0</v>
      </c>
      <c r="N109">
        <f>IFERROR(VLOOKUP($A109,'PivotTrac Totals'!$1:$255,16,FALSE),)</f>
        <v>0</v>
      </c>
      <c r="O109">
        <f>IFERROR(VLOOKUP($A109,'PivotTrac Totals'!$1:$255,18,FALSE),)</f>
        <v>0</v>
      </c>
      <c r="P109">
        <f>IFERROR(VLOOKUP($A109,'PivotTrac Totals'!$1:$255,20,FALSE),)</f>
        <v>0</v>
      </c>
      <c r="Q109">
        <f>IFERROR(VLOOKUP($A109,'PivotTrac Totals'!$1:$255,22,FALSE),)</f>
        <v>0</v>
      </c>
      <c r="R109">
        <f>IFERROR(VLOOKUP($A109,'PivotTrac Totals'!$1:$255,24,FALSE),)</f>
        <v>0</v>
      </c>
      <c r="S109">
        <f>IFERROR(VLOOKUP($A109,'PivotTrac Totals'!$1:$255,26,FALSE),)</f>
        <v>0</v>
      </c>
      <c r="T109">
        <f>IFERROR(VLOOKUP($A109,'PivotTrac Totals'!$1:$255,28,FALSE),)</f>
        <v>0</v>
      </c>
      <c r="U109">
        <f>IFERROR(VLOOKUP($A109,'PivotTrac Totals'!$1:$255,30,FALSE),)</f>
        <v>0</v>
      </c>
      <c r="V109">
        <f>IFERROR(VLOOKUP($A109,'PivotTrac Totals'!$1:$255,32,FALSE),)</f>
        <v>0</v>
      </c>
      <c r="W109">
        <f>IFERROR(VLOOKUP($A109,'PivotTrac Totals'!$1:$255,34,FALSE),)</f>
        <v>0</v>
      </c>
      <c r="X109">
        <f>IFERROR(VLOOKUP($A109,'PivotTrac Totals'!$1:$255,36,FALSE),)</f>
        <v>0</v>
      </c>
      <c r="Y109">
        <f>IFERROR(VLOOKUP($A109,'PivotTrac Totals'!$1:$255,38,FALSE),)</f>
        <v>0</v>
      </c>
      <c r="Z109">
        <f>IFERROR(VLOOKUP($A109,'PivotTrac Totals'!$1:$255,40,FALSE),)</f>
        <v>0</v>
      </c>
      <c r="AA109">
        <f>IFERROR(VLOOKUP($A109,'PivotTrac Totals'!$1:$255,42,FALSE),)</f>
        <v>0</v>
      </c>
      <c r="AB109">
        <f>IFERROR(VLOOKUP($A109,'PivotTrac Totals'!$1:$255,44,FALSE),)</f>
        <v>0</v>
      </c>
      <c r="AC109">
        <f>IFERROR(VLOOKUP($A109,'PivotTrac Totals'!$1:$255,46,FALSE),)</f>
        <v>0</v>
      </c>
      <c r="AD109">
        <f>IFERROR(VLOOKUP($A109,'PivotTrac Totals'!$1:$255,48,FALSE),)</f>
        <v>0</v>
      </c>
      <c r="AE109">
        <f>IFERROR(VLOOKUP($A109,'PivotTrac Totals'!$1:$255,50,FALSE),)</f>
        <v>0</v>
      </c>
      <c r="AF109">
        <f>IFERROR(VLOOKUP($A109,'PivotTrac Totals'!$1:$255,52,FALSE),)</f>
        <v>0</v>
      </c>
      <c r="AG109">
        <f>IFERROR(VLOOKUP($A109,'PivotTrac Totals'!$1:$255,54,FALSE),)</f>
        <v>0</v>
      </c>
      <c r="AH109">
        <f t="shared" si="9"/>
        <v>0</v>
      </c>
    </row>
    <row r="110" spans="1:34" ht="15.75" hidden="1" thickBot="1" x14ac:dyDescent="0.25">
      <c r="B110" s="25" t="s">
        <v>11</v>
      </c>
      <c r="C110" s="28" t="str">
        <f t="shared" si="13"/>
        <v>11</v>
      </c>
      <c r="D110" s="25" t="s">
        <v>74</v>
      </c>
      <c r="E110" s="25"/>
      <c r="F110" s="25"/>
      <c r="G110" s="25"/>
      <c r="H110">
        <f>IFERROR(VLOOKUP($A110,'PivotTrac Totals'!$A$1:$AK$255,4,FALSE),)</f>
        <v>0</v>
      </c>
      <c r="I110">
        <f>IFERROR(VLOOKUP($A110,'PivotTrac Totals'!$1:$405,6,FALSE),)</f>
        <v>0</v>
      </c>
      <c r="J110">
        <f>IFERROR(VLOOKUP($A110,'PivotTrac Totals'!$1:$255,8,FALSE),)</f>
        <v>0</v>
      </c>
      <c r="K110">
        <f>IFERROR(VLOOKUP($A110,'PivotTrac Totals'!$1:$255,10,FALSE),)</f>
        <v>0</v>
      </c>
      <c r="L110">
        <f>IFERROR(VLOOKUP($A110,'PivotTrac Totals'!$1:$255,12,FALSE),)</f>
        <v>0</v>
      </c>
      <c r="M110">
        <f>IFERROR(VLOOKUP($A110,'PivotTrac Totals'!$1:$255,14,FALSE),)</f>
        <v>0</v>
      </c>
      <c r="N110">
        <f>IFERROR(VLOOKUP($A110,'PivotTrac Totals'!$1:$255,16,FALSE),)</f>
        <v>0</v>
      </c>
      <c r="O110">
        <f>IFERROR(VLOOKUP($A110,'PivotTrac Totals'!$1:$255,18,FALSE),)</f>
        <v>0</v>
      </c>
      <c r="P110">
        <f>IFERROR(VLOOKUP($A110,'PivotTrac Totals'!$1:$255,20,FALSE),)</f>
        <v>0</v>
      </c>
      <c r="Q110">
        <f>IFERROR(VLOOKUP($A110,'PivotTrac Totals'!$1:$255,22,FALSE),)</f>
        <v>0</v>
      </c>
      <c r="R110">
        <f>IFERROR(VLOOKUP($A110,'PivotTrac Totals'!$1:$255,24,FALSE),)</f>
        <v>0</v>
      </c>
      <c r="S110">
        <f>IFERROR(VLOOKUP($A110,'PivotTrac Totals'!$1:$255,26,FALSE),)</f>
        <v>0</v>
      </c>
      <c r="T110">
        <f>IFERROR(VLOOKUP($A110,'PivotTrac Totals'!$1:$255,28,FALSE),)</f>
        <v>0</v>
      </c>
      <c r="U110">
        <f>IFERROR(VLOOKUP($A110,'PivotTrac Totals'!$1:$255,30,FALSE),)</f>
        <v>0</v>
      </c>
      <c r="V110">
        <f>IFERROR(VLOOKUP($A110,'PivotTrac Totals'!$1:$255,32,FALSE),)</f>
        <v>0</v>
      </c>
      <c r="W110">
        <f>IFERROR(VLOOKUP($A110,'PivotTrac Totals'!$1:$255,34,FALSE),)</f>
        <v>0</v>
      </c>
      <c r="X110">
        <f>IFERROR(VLOOKUP($A110,'PivotTrac Totals'!$1:$255,36,FALSE),)</f>
        <v>0</v>
      </c>
      <c r="Y110">
        <f>IFERROR(VLOOKUP($A110,'PivotTrac Totals'!$1:$255,38,FALSE),)</f>
        <v>0</v>
      </c>
      <c r="Z110">
        <f>IFERROR(VLOOKUP($A110,'PivotTrac Totals'!$1:$255,40,FALSE),)</f>
        <v>0</v>
      </c>
      <c r="AA110">
        <f>IFERROR(VLOOKUP($A110,'PivotTrac Totals'!$1:$255,42,FALSE),)</f>
        <v>0</v>
      </c>
      <c r="AB110">
        <f>IFERROR(VLOOKUP($A110,'PivotTrac Totals'!$1:$255,44,FALSE),)</f>
        <v>0</v>
      </c>
      <c r="AC110">
        <f>IFERROR(VLOOKUP($A110,'PivotTrac Totals'!$1:$255,46,FALSE),)</f>
        <v>0</v>
      </c>
      <c r="AD110">
        <f>IFERROR(VLOOKUP($A110,'PivotTrac Totals'!$1:$255,48,FALSE),)</f>
        <v>0</v>
      </c>
      <c r="AE110">
        <f>IFERROR(VLOOKUP($A110,'PivotTrac Totals'!$1:$255,50,FALSE),)</f>
        <v>0</v>
      </c>
      <c r="AF110">
        <f>IFERROR(VLOOKUP($A110,'PivotTrac Totals'!$1:$255,52,FALSE),)</f>
        <v>0</v>
      </c>
      <c r="AG110">
        <f>IFERROR(VLOOKUP($A110,'PivotTrac Totals'!$1:$255,54,FALSE),)</f>
        <v>0</v>
      </c>
      <c r="AH110">
        <f t="shared" si="9"/>
        <v>0</v>
      </c>
    </row>
    <row r="111" spans="1:34" ht="15.75" hidden="1" thickBot="1" x14ac:dyDescent="0.25">
      <c r="B111" s="25" t="s">
        <v>11</v>
      </c>
      <c r="C111" s="28" t="str">
        <f t="shared" si="13"/>
        <v>11</v>
      </c>
      <c r="D111" s="25" t="s">
        <v>74</v>
      </c>
      <c r="E111" s="25"/>
      <c r="F111" s="25"/>
      <c r="G111" s="25"/>
      <c r="H111">
        <f>IFERROR(VLOOKUP($A111,'PivotTrac Totals'!$A$1:$AK$255,4,FALSE),)</f>
        <v>0</v>
      </c>
      <c r="I111">
        <f>IFERROR(VLOOKUP($A111,'PivotTrac Totals'!$1:$405,6,FALSE),)</f>
        <v>0</v>
      </c>
      <c r="J111">
        <f>IFERROR(VLOOKUP($A111,'PivotTrac Totals'!$1:$255,8,FALSE),)</f>
        <v>0</v>
      </c>
      <c r="K111">
        <f>IFERROR(VLOOKUP($A111,'PivotTrac Totals'!$1:$255,10,FALSE),)</f>
        <v>0</v>
      </c>
      <c r="L111">
        <f>IFERROR(VLOOKUP($A111,'PivotTrac Totals'!$1:$255,12,FALSE),)</f>
        <v>0</v>
      </c>
      <c r="M111">
        <f>IFERROR(VLOOKUP($A111,'PivotTrac Totals'!$1:$255,14,FALSE),)</f>
        <v>0</v>
      </c>
      <c r="N111">
        <f>IFERROR(VLOOKUP($A111,'PivotTrac Totals'!$1:$255,16,FALSE),)</f>
        <v>0</v>
      </c>
      <c r="O111">
        <f>IFERROR(VLOOKUP($A111,'PivotTrac Totals'!$1:$255,18,FALSE),)</f>
        <v>0</v>
      </c>
      <c r="P111">
        <f>IFERROR(VLOOKUP($A111,'PivotTrac Totals'!$1:$255,20,FALSE),)</f>
        <v>0</v>
      </c>
      <c r="Q111">
        <f>IFERROR(VLOOKUP($A111,'PivotTrac Totals'!$1:$255,22,FALSE),)</f>
        <v>0</v>
      </c>
      <c r="R111">
        <f>IFERROR(VLOOKUP($A111,'PivotTrac Totals'!$1:$255,24,FALSE),)</f>
        <v>0</v>
      </c>
      <c r="S111">
        <f>IFERROR(VLOOKUP($A111,'PivotTrac Totals'!$1:$255,26,FALSE),)</f>
        <v>0</v>
      </c>
      <c r="T111">
        <f>IFERROR(VLOOKUP($A111,'PivotTrac Totals'!$1:$255,28,FALSE),)</f>
        <v>0</v>
      </c>
      <c r="U111">
        <f>IFERROR(VLOOKUP($A111,'PivotTrac Totals'!$1:$255,30,FALSE),)</f>
        <v>0</v>
      </c>
      <c r="V111">
        <f>IFERROR(VLOOKUP($A111,'PivotTrac Totals'!$1:$255,32,FALSE),)</f>
        <v>0</v>
      </c>
      <c r="W111">
        <f>IFERROR(VLOOKUP($A111,'PivotTrac Totals'!$1:$255,34,FALSE),)</f>
        <v>0</v>
      </c>
      <c r="X111">
        <f>IFERROR(VLOOKUP($A111,'PivotTrac Totals'!$1:$255,36,FALSE),)</f>
        <v>0</v>
      </c>
      <c r="Y111">
        <f>IFERROR(VLOOKUP($A111,'PivotTrac Totals'!$1:$255,38,FALSE),)</f>
        <v>0</v>
      </c>
      <c r="Z111">
        <f>IFERROR(VLOOKUP($A111,'PivotTrac Totals'!$1:$255,40,FALSE),)</f>
        <v>0</v>
      </c>
      <c r="AA111">
        <f>IFERROR(VLOOKUP($A111,'PivotTrac Totals'!$1:$255,42,FALSE),)</f>
        <v>0</v>
      </c>
      <c r="AB111">
        <f>IFERROR(VLOOKUP($A111,'PivotTrac Totals'!$1:$255,44,FALSE),)</f>
        <v>0</v>
      </c>
      <c r="AC111">
        <f>IFERROR(VLOOKUP($A111,'PivotTrac Totals'!$1:$255,46,FALSE),)</f>
        <v>0</v>
      </c>
      <c r="AD111">
        <f>IFERROR(VLOOKUP($A111,'PivotTrac Totals'!$1:$255,48,FALSE),)</f>
        <v>0</v>
      </c>
      <c r="AE111">
        <f>IFERROR(VLOOKUP($A111,'PivotTrac Totals'!$1:$255,50,FALSE),)</f>
        <v>0</v>
      </c>
      <c r="AF111">
        <f>IFERROR(VLOOKUP($A111,'PivotTrac Totals'!$1:$255,52,FALSE),)</f>
        <v>0</v>
      </c>
      <c r="AG111">
        <f>IFERROR(VLOOKUP($A111,'PivotTrac Totals'!$1:$255,54,FALSE),)</f>
        <v>0</v>
      </c>
      <c r="AH111">
        <f t="shared" si="9"/>
        <v>0</v>
      </c>
    </row>
    <row r="112" spans="1:34" ht="15.75" hidden="1" thickBot="1" x14ac:dyDescent="0.25">
      <c r="A112" s="25"/>
      <c r="B112" s="25" t="s">
        <v>11</v>
      </c>
      <c r="C112" s="28" t="str">
        <f t="shared" si="13"/>
        <v>11</v>
      </c>
      <c r="D112" s="25" t="s">
        <v>74</v>
      </c>
      <c r="E112" s="25"/>
      <c r="F112" s="25"/>
      <c r="G112" s="25"/>
      <c r="H112">
        <f>IFERROR(VLOOKUP($A112,'PivotTrac Totals'!$A$1:$AK$255,4,FALSE),)</f>
        <v>0</v>
      </c>
      <c r="I112">
        <f>IFERROR(VLOOKUP($A112,'PivotTrac Totals'!$1:$405,6,FALSE),)</f>
        <v>0</v>
      </c>
      <c r="J112">
        <f>IFERROR(VLOOKUP($A112,'PivotTrac Totals'!$1:$255,8,FALSE),)</f>
        <v>0</v>
      </c>
      <c r="K112">
        <f>IFERROR(VLOOKUP($A112,'PivotTrac Totals'!$1:$255,10,FALSE),)</f>
        <v>0</v>
      </c>
      <c r="L112">
        <f>IFERROR(VLOOKUP($A112,'PivotTrac Totals'!$1:$255,12,FALSE),)</f>
        <v>0</v>
      </c>
      <c r="M112">
        <f>IFERROR(VLOOKUP($A112,'PivotTrac Totals'!$1:$255,14,FALSE),)</f>
        <v>0</v>
      </c>
      <c r="N112">
        <f>IFERROR(VLOOKUP($A112,'PivotTrac Totals'!$1:$255,16,FALSE),)</f>
        <v>0</v>
      </c>
      <c r="O112">
        <f>IFERROR(VLOOKUP($A112,'PivotTrac Totals'!$1:$255,18,FALSE),)</f>
        <v>0</v>
      </c>
      <c r="P112">
        <f>IFERROR(VLOOKUP($A112,'PivotTrac Totals'!$1:$255,20,FALSE),)</f>
        <v>0</v>
      </c>
      <c r="Q112">
        <f>IFERROR(VLOOKUP($A112,'PivotTrac Totals'!$1:$255,22,FALSE),)</f>
        <v>0</v>
      </c>
      <c r="R112">
        <f>IFERROR(VLOOKUP($A112,'PivotTrac Totals'!$1:$255,24,FALSE),)</f>
        <v>0</v>
      </c>
      <c r="S112">
        <f>IFERROR(VLOOKUP($A112,'PivotTrac Totals'!$1:$255,26,FALSE),)</f>
        <v>0</v>
      </c>
      <c r="T112">
        <f>IFERROR(VLOOKUP($A112,'PivotTrac Totals'!$1:$255,28,FALSE),)</f>
        <v>0</v>
      </c>
      <c r="U112">
        <f>IFERROR(VLOOKUP($A112,'PivotTrac Totals'!$1:$255,30,FALSE),)</f>
        <v>0</v>
      </c>
      <c r="V112">
        <f>IFERROR(VLOOKUP($A112,'PivotTrac Totals'!$1:$255,32,FALSE),)</f>
        <v>0</v>
      </c>
      <c r="W112">
        <f>IFERROR(VLOOKUP($A112,'PivotTrac Totals'!$1:$255,34,FALSE),)</f>
        <v>0</v>
      </c>
      <c r="X112">
        <f>IFERROR(VLOOKUP($A112,'PivotTrac Totals'!$1:$255,36,FALSE),)</f>
        <v>0</v>
      </c>
      <c r="Y112">
        <f>IFERROR(VLOOKUP($A112,'PivotTrac Totals'!$1:$255,38,FALSE),)</f>
        <v>0</v>
      </c>
      <c r="Z112">
        <f>IFERROR(VLOOKUP($A112,'PivotTrac Totals'!$1:$255,40,FALSE),)</f>
        <v>0</v>
      </c>
      <c r="AA112">
        <f>IFERROR(VLOOKUP($A112,'PivotTrac Totals'!$1:$255,42,FALSE),)</f>
        <v>0</v>
      </c>
      <c r="AB112">
        <f>IFERROR(VLOOKUP($A112,'PivotTrac Totals'!$1:$255,44,FALSE),)</f>
        <v>0</v>
      </c>
      <c r="AC112">
        <f>IFERROR(VLOOKUP($A112,'PivotTrac Totals'!$1:$255,46,FALSE),)</f>
        <v>0</v>
      </c>
      <c r="AD112">
        <f>IFERROR(VLOOKUP($A112,'PivotTrac Totals'!$1:$255,48,FALSE),)</f>
        <v>0</v>
      </c>
      <c r="AE112">
        <f>IFERROR(VLOOKUP($A112,'PivotTrac Totals'!$1:$255,50,FALSE),)</f>
        <v>0</v>
      </c>
      <c r="AF112">
        <f>IFERROR(VLOOKUP($A112,'PivotTrac Totals'!$1:$255,52,FALSE),)</f>
        <v>0</v>
      </c>
      <c r="AG112">
        <f>IFERROR(VLOOKUP($A112,'PivotTrac Totals'!$1:$255,54,FALSE),)</f>
        <v>0</v>
      </c>
      <c r="AH112">
        <f t="shared" si="9"/>
        <v>0</v>
      </c>
    </row>
    <row r="113" spans="1:34" ht="15.75" hidden="1" thickBot="1" x14ac:dyDescent="0.25">
      <c r="A113" s="25"/>
      <c r="B113" s="25" t="s">
        <v>11</v>
      </c>
      <c r="C113" s="28" t="str">
        <f t="shared" si="13"/>
        <v>11</v>
      </c>
      <c r="D113" s="25" t="s">
        <v>74</v>
      </c>
      <c r="E113" s="25"/>
      <c r="F113" s="25"/>
      <c r="G113" s="25"/>
      <c r="H113">
        <f>IFERROR(VLOOKUP($A113,'PivotTrac Totals'!$A$1:$AK$255,4,FALSE),)</f>
        <v>0</v>
      </c>
      <c r="I113">
        <f>IFERROR(VLOOKUP($A113,'PivotTrac Totals'!$1:$405,6,FALSE),)</f>
        <v>0</v>
      </c>
      <c r="J113">
        <f>IFERROR(VLOOKUP($A113,'PivotTrac Totals'!$1:$255,8,FALSE),)</f>
        <v>0</v>
      </c>
      <c r="K113">
        <f>IFERROR(VLOOKUP($A113,'PivotTrac Totals'!$1:$255,10,FALSE),)</f>
        <v>0</v>
      </c>
      <c r="L113">
        <f>IFERROR(VLOOKUP($A113,'PivotTrac Totals'!$1:$255,12,FALSE),)</f>
        <v>0</v>
      </c>
      <c r="M113">
        <f>IFERROR(VLOOKUP($A113,'PivotTrac Totals'!$1:$255,14,FALSE),)</f>
        <v>0</v>
      </c>
      <c r="N113">
        <f>IFERROR(VLOOKUP($A113,'PivotTrac Totals'!$1:$255,16,FALSE),)</f>
        <v>0</v>
      </c>
      <c r="O113">
        <f>IFERROR(VLOOKUP($A113,'PivotTrac Totals'!$1:$255,18,FALSE),)</f>
        <v>0</v>
      </c>
      <c r="P113">
        <f>IFERROR(VLOOKUP($A113,'PivotTrac Totals'!$1:$255,20,FALSE),)</f>
        <v>0</v>
      </c>
      <c r="Q113">
        <f>IFERROR(VLOOKUP($A113,'PivotTrac Totals'!$1:$255,22,FALSE),)</f>
        <v>0</v>
      </c>
      <c r="R113">
        <f>IFERROR(VLOOKUP($A113,'PivotTrac Totals'!$1:$255,24,FALSE),)</f>
        <v>0</v>
      </c>
      <c r="S113">
        <f>IFERROR(VLOOKUP($A113,'PivotTrac Totals'!$1:$255,26,FALSE),)</f>
        <v>0</v>
      </c>
      <c r="T113">
        <f>IFERROR(VLOOKUP($A113,'PivotTrac Totals'!$1:$255,28,FALSE),)</f>
        <v>0</v>
      </c>
      <c r="U113">
        <f>IFERROR(VLOOKUP($A113,'PivotTrac Totals'!$1:$255,30,FALSE),)</f>
        <v>0</v>
      </c>
      <c r="V113">
        <f>IFERROR(VLOOKUP($A113,'PivotTrac Totals'!$1:$255,32,FALSE),)</f>
        <v>0</v>
      </c>
      <c r="W113">
        <f>IFERROR(VLOOKUP($A113,'PivotTrac Totals'!$1:$255,34,FALSE),)</f>
        <v>0</v>
      </c>
      <c r="X113">
        <f>IFERROR(VLOOKUP($A113,'PivotTrac Totals'!$1:$255,36,FALSE),)</f>
        <v>0</v>
      </c>
      <c r="Y113">
        <f>IFERROR(VLOOKUP($A113,'PivotTrac Totals'!$1:$255,38,FALSE),)</f>
        <v>0</v>
      </c>
      <c r="Z113">
        <f>IFERROR(VLOOKUP($A113,'PivotTrac Totals'!$1:$255,40,FALSE),)</f>
        <v>0</v>
      </c>
      <c r="AA113">
        <f>IFERROR(VLOOKUP($A113,'PivotTrac Totals'!$1:$255,42,FALSE),)</f>
        <v>0</v>
      </c>
      <c r="AB113">
        <f>IFERROR(VLOOKUP($A113,'PivotTrac Totals'!$1:$255,44,FALSE),)</f>
        <v>0</v>
      </c>
      <c r="AC113">
        <f>IFERROR(VLOOKUP($A113,'PivotTrac Totals'!$1:$255,46,FALSE),)</f>
        <v>0</v>
      </c>
      <c r="AD113">
        <f>IFERROR(VLOOKUP($A113,'PivotTrac Totals'!$1:$255,48,FALSE),)</f>
        <v>0</v>
      </c>
      <c r="AE113">
        <f>IFERROR(VLOOKUP($A113,'PivotTrac Totals'!$1:$255,50,FALSE),)</f>
        <v>0</v>
      </c>
      <c r="AF113">
        <f>IFERROR(VLOOKUP($A113,'PivotTrac Totals'!$1:$255,52,FALSE),)</f>
        <v>0</v>
      </c>
      <c r="AG113">
        <f>IFERROR(VLOOKUP($A113,'PivotTrac Totals'!$1:$255,54,FALSE),)</f>
        <v>0</v>
      </c>
      <c r="AH113">
        <f t="shared" si="9"/>
        <v>0</v>
      </c>
    </row>
    <row r="114" spans="1:34" ht="15.75" hidden="1" thickBot="1" x14ac:dyDescent="0.25">
      <c r="A114" s="25"/>
      <c r="B114" s="25" t="s">
        <v>11</v>
      </c>
      <c r="C114" s="28" t="str">
        <f t="shared" si="13"/>
        <v>11</v>
      </c>
      <c r="D114" s="25" t="s">
        <v>74</v>
      </c>
      <c r="E114" s="25"/>
      <c r="F114" s="25"/>
      <c r="G114" s="25"/>
      <c r="H114">
        <f>IFERROR(VLOOKUP($A114,'PivotTrac Totals'!$A$1:$AK$255,4,FALSE),)</f>
        <v>0</v>
      </c>
      <c r="I114">
        <f>IFERROR(VLOOKUP($A114,'PivotTrac Totals'!$1:$405,6,FALSE),)</f>
        <v>0</v>
      </c>
      <c r="J114">
        <f>IFERROR(VLOOKUP($A114,'PivotTrac Totals'!$1:$255,8,FALSE),)</f>
        <v>0</v>
      </c>
      <c r="K114">
        <f>IFERROR(VLOOKUP($A114,'PivotTrac Totals'!$1:$255,10,FALSE),)</f>
        <v>0</v>
      </c>
      <c r="L114">
        <f>IFERROR(VLOOKUP($A114,'PivotTrac Totals'!$1:$255,12,FALSE),)</f>
        <v>0</v>
      </c>
      <c r="M114">
        <f>IFERROR(VLOOKUP($A114,'PivotTrac Totals'!$1:$255,14,FALSE),)</f>
        <v>0</v>
      </c>
      <c r="N114">
        <f>IFERROR(VLOOKUP($A114,'PivotTrac Totals'!$1:$255,16,FALSE),)</f>
        <v>0</v>
      </c>
      <c r="O114">
        <f>IFERROR(VLOOKUP($A114,'PivotTrac Totals'!$1:$255,18,FALSE),)</f>
        <v>0</v>
      </c>
      <c r="P114">
        <f>IFERROR(VLOOKUP($A114,'PivotTrac Totals'!$1:$255,20,FALSE),)</f>
        <v>0</v>
      </c>
      <c r="Q114">
        <f>IFERROR(VLOOKUP($A114,'PivotTrac Totals'!$1:$255,22,FALSE),)</f>
        <v>0</v>
      </c>
      <c r="R114">
        <f>IFERROR(VLOOKUP($A114,'PivotTrac Totals'!$1:$255,24,FALSE),)</f>
        <v>0</v>
      </c>
      <c r="S114">
        <f>IFERROR(VLOOKUP($A114,'PivotTrac Totals'!$1:$255,26,FALSE),)</f>
        <v>0</v>
      </c>
      <c r="T114">
        <f>IFERROR(VLOOKUP($A114,'PivotTrac Totals'!$1:$255,28,FALSE),)</f>
        <v>0</v>
      </c>
      <c r="U114">
        <f>IFERROR(VLOOKUP($A114,'PivotTrac Totals'!$1:$255,30,FALSE),)</f>
        <v>0</v>
      </c>
      <c r="V114">
        <f>IFERROR(VLOOKUP($A114,'PivotTrac Totals'!$1:$255,32,FALSE),)</f>
        <v>0</v>
      </c>
      <c r="W114">
        <f>IFERROR(VLOOKUP($A114,'PivotTrac Totals'!$1:$255,34,FALSE),)</f>
        <v>0</v>
      </c>
      <c r="X114">
        <f>IFERROR(VLOOKUP($A114,'PivotTrac Totals'!$1:$255,36,FALSE),)</f>
        <v>0</v>
      </c>
      <c r="Y114">
        <f>IFERROR(VLOOKUP($A114,'PivotTrac Totals'!$1:$255,38,FALSE),)</f>
        <v>0</v>
      </c>
      <c r="Z114">
        <f>IFERROR(VLOOKUP($A114,'PivotTrac Totals'!$1:$255,40,FALSE),)</f>
        <v>0</v>
      </c>
      <c r="AA114">
        <f>IFERROR(VLOOKUP($A114,'PivotTrac Totals'!$1:$255,42,FALSE),)</f>
        <v>0</v>
      </c>
      <c r="AB114">
        <f>IFERROR(VLOOKUP($A114,'PivotTrac Totals'!$1:$255,44,FALSE),)</f>
        <v>0</v>
      </c>
      <c r="AC114">
        <f>IFERROR(VLOOKUP($A114,'PivotTrac Totals'!$1:$255,46,FALSE),)</f>
        <v>0</v>
      </c>
      <c r="AD114">
        <f>IFERROR(VLOOKUP($A114,'PivotTrac Totals'!$1:$255,48,FALSE),)</f>
        <v>0</v>
      </c>
      <c r="AE114">
        <f>IFERROR(VLOOKUP($A114,'PivotTrac Totals'!$1:$255,50,FALSE),)</f>
        <v>0</v>
      </c>
      <c r="AF114">
        <f>IFERROR(VLOOKUP($A114,'PivotTrac Totals'!$1:$255,52,FALSE),)</f>
        <v>0</v>
      </c>
      <c r="AG114">
        <f>IFERROR(VLOOKUP($A114,'PivotTrac Totals'!$1:$255,54,FALSE),)</f>
        <v>0</v>
      </c>
      <c r="AH114">
        <f t="shared" si="9"/>
        <v>0</v>
      </c>
    </row>
    <row r="115" spans="1:34" ht="15.75" hidden="1" thickBot="1" x14ac:dyDescent="0.25">
      <c r="A115" s="25"/>
      <c r="B115" s="25" t="s">
        <v>11</v>
      </c>
      <c r="C115" s="28" t="str">
        <f t="shared" si="13"/>
        <v>11</v>
      </c>
      <c r="D115" s="25" t="s">
        <v>74</v>
      </c>
      <c r="E115" s="25"/>
      <c r="F115" s="25"/>
      <c r="G115" s="25"/>
      <c r="H115">
        <f>IFERROR(VLOOKUP($A115,'PivotTrac Totals'!$A$1:$AK$255,4,FALSE),)</f>
        <v>0</v>
      </c>
      <c r="I115">
        <f>IFERROR(VLOOKUP($A115,'PivotTrac Totals'!$1:$405,6,FALSE),)</f>
        <v>0</v>
      </c>
      <c r="J115">
        <f>IFERROR(VLOOKUP($A115,'PivotTrac Totals'!$1:$255,8,FALSE),)</f>
        <v>0</v>
      </c>
      <c r="K115">
        <f>IFERROR(VLOOKUP($A115,'PivotTrac Totals'!$1:$255,10,FALSE),)</f>
        <v>0</v>
      </c>
      <c r="L115">
        <f>IFERROR(VLOOKUP($A115,'PivotTrac Totals'!$1:$255,12,FALSE),)</f>
        <v>0</v>
      </c>
      <c r="M115">
        <f>IFERROR(VLOOKUP($A115,'PivotTrac Totals'!$1:$255,14,FALSE),)</f>
        <v>0</v>
      </c>
      <c r="N115">
        <f>IFERROR(VLOOKUP($A115,'PivotTrac Totals'!$1:$255,16,FALSE),)</f>
        <v>0</v>
      </c>
      <c r="O115">
        <f>IFERROR(VLOOKUP($A115,'PivotTrac Totals'!$1:$255,18,FALSE),)</f>
        <v>0</v>
      </c>
      <c r="P115">
        <f>IFERROR(VLOOKUP($A115,'PivotTrac Totals'!$1:$255,20,FALSE),)</f>
        <v>0</v>
      </c>
      <c r="Q115">
        <f>IFERROR(VLOOKUP($A115,'PivotTrac Totals'!$1:$255,22,FALSE),)</f>
        <v>0</v>
      </c>
      <c r="R115">
        <f>IFERROR(VLOOKUP($A115,'PivotTrac Totals'!$1:$255,24,FALSE),)</f>
        <v>0</v>
      </c>
      <c r="S115">
        <f>IFERROR(VLOOKUP($A115,'PivotTrac Totals'!$1:$255,26,FALSE),)</f>
        <v>0</v>
      </c>
      <c r="T115">
        <f>IFERROR(VLOOKUP($A115,'PivotTrac Totals'!$1:$255,28,FALSE),)</f>
        <v>0</v>
      </c>
      <c r="U115">
        <f>IFERROR(VLOOKUP($A115,'PivotTrac Totals'!$1:$255,30,FALSE),)</f>
        <v>0</v>
      </c>
      <c r="V115">
        <f>IFERROR(VLOOKUP($A115,'PivotTrac Totals'!$1:$255,32,FALSE),)</f>
        <v>0</v>
      </c>
      <c r="W115">
        <f>IFERROR(VLOOKUP($A115,'PivotTrac Totals'!$1:$255,34,FALSE),)</f>
        <v>0</v>
      </c>
      <c r="X115">
        <f>IFERROR(VLOOKUP($A115,'PivotTrac Totals'!$1:$255,36,FALSE),)</f>
        <v>0</v>
      </c>
      <c r="Y115">
        <f>IFERROR(VLOOKUP($A115,'PivotTrac Totals'!$1:$255,38,FALSE),)</f>
        <v>0</v>
      </c>
      <c r="Z115">
        <f>IFERROR(VLOOKUP($A115,'PivotTrac Totals'!$1:$255,40,FALSE),)</f>
        <v>0</v>
      </c>
      <c r="AA115">
        <f>IFERROR(VLOOKUP($A115,'PivotTrac Totals'!$1:$255,42,FALSE),)</f>
        <v>0</v>
      </c>
      <c r="AB115">
        <f>IFERROR(VLOOKUP($A115,'PivotTrac Totals'!$1:$255,44,FALSE),)</f>
        <v>0</v>
      </c>
      <c r="AC115">
        <f>IFERROR(VLOOKUP($A115,'PivotTrac Totals'!$1:$255,46,FALSE),)</f>
        <v>0</v>
      </c>
      <c r="AD115">
        <f>IFERROR(VLOOKUP($A115,'PivotTrac Totals'!$1:$255,48,FALSE),)</f>
        <v>0</v>
      </c>
      <c r="AE115">
        <f>IFERROR(VLOOKUP($A115,'PivotTrac Totals'!$1:$255,50,FALSE),)</f>
        <v>0</v>
      </c>
      <c r="AF115">
        <f>IFERROR(VLOOKUP($A115,'PivotTrac Totals'!$1:$255,52,FALSE),)</f>
        <v>0</v>
      </c>
      <c r="AG115">
        <f>IFERROR(VLOOKUP($A115,'PivotTrac Totals'!$1:$255,54,FALSE),)</f>
        <v>0</v>
      </c>
      <c r="AH115">
        <f t="shared" si="9"/>
        <v>0</v>
      </c>
    </row>
    <row r="116" spans="1:34" ht="15.75" hidden="1" thickBot="1" x14ac:dyDescent="0.25">
      <c r="A116" s="29" t="s">
        <v>75</v>
      </c>
      <c r="B116" s="25" t="s">
        <v>11</v>
      </c>
      <c r="C116" s="28" t="str">
        <f>MID(A116,FIND(" ",A116)+1,256)</f>
        <v>12</v>
      </c>
      <c r="D116" s="25" t="s">
        <v>74</v>
      </c>
      <c r="E116" s="25"/>
      <c r="F116" s="25"/>
      <c r="G116" s="25"/>
      <c r="H116">
        <f>+IF($F116="Spring Grain",SUMIFS('Osgood Agrimet'!$D:$D,'Osgood Agrimet'!$A:$A,"&lt;="&amp;Data!H$1,'Osgood Agrimet'!$D:$D,"&gt;0"),IF($F116="Winter Grain",SUMIFS('Osgood Agrimet'!$C:$C,'Osgood Agrimet'!$A:$A,"&lt;="&amp;Data!H$1,'Osgood Agrimet'!$C:$C,"&gt;0"),IF($F116="Potatoes",SUMIFS('Osgood Agrimet'!$N:$N,'Osgood Agrimet'!$A:$A,"&lt;="&amp;Data!H$1,'Osgood Agrimet'!$N:$N,"&gt;0"),0)))</f>
        <v>0</v>
      </c>
      <c r="I116">
        <f>+IF($F116="Spring Grain",SUMIFS('Osgood Agrimet'!$D:$D,'Osgood Agrimet'!$A:$A,"&lt;="&amp;Data!I$1,'Osgood Agrimet'!$D:$D,"&gt;0"),IF($F116="Winter Grain",SUMIFS('Osgood Agrimet'!$C:$C,'Osgood Agrimet'!$A:$A,"&lt;="&amp;Data!I$1,'Osgood Agrimet'!$C:$C,"&gt;0"),IF($F116="Potatoes",SUMIFS('Osgood Agrimet'!$N:$N,'Osgood Agrimet'!$A:$A,"&lt;="&amp;Data!I$1,'Osgood Agrimet'!$N:$N,"&gt;0"),0)))</f>
        <v>0</v>
      </c>
      <c r="J116">
        <f>+IF($F116="Spring Grain",SUMIFS('Osgood Agrimet'!$D:$D,'Osgood Agrimet'!$A:$A,"&lt;="&amp;Data!J$1,'Osgood Agrimet'!$D:$D,"&gt;0"),IF($F116="Winter Grain",SUMIFS('Osgood Agrimet'!$C:$C,'Osgood Agrimet'!$A:$A,"&lt;="&amp;Data!J$1,'Osgood Agrimet'!$C:$C,"&gt;0"),IF($F116="Potatoes",SUMIFS('Osgood Agrimet'!$N:$N,'Osgood Agrimet'!$A:$A,"&lt;="&amp;Data!J$1,'Osgood Agrimet'!$N:$N,"&gt;0"),0)))</f>
        <v>0</v>
      </c>
      <c r="K116">
        <f>+IF($F116="Spring Grain",SUMIFS('Osgood Agrimet'!$D:$D,'Osgood Agrimet'!$A:$A,"&lt;="&amp;Data!K$1,'Osgood Agrimet'!$D:$D,"&gt;0"),IF($F116="Winter Grain",SUMIFS('Osgood Agrimet'!$C:$C,'Osgood Agrimet'!$A:$A,"&lt;="&amp;Data!K$1,'Osgood Agrimet'!$C:$C,"&gt;0"),IF($F116="Potatoes",SUMIFS('Osgood Agrimet'!$N:$N,'Osgood Agrimet'!$A:$A,"&lt;="&amp;Data!K$1,'Osgood Agrimet'!$N:$N,"&gt;0"),0)))</f>
        <v>0</v>
      </c>
      <c r="L116">
        <f>+IF($F116="Spring Grain",SUMIFS('Osgood Agrimet'!$D:$D,'Osgood Agrimet'!$A:$A,"&lt;="&amp;Data!L$1,'Osgood Agrimet'!$D:$D,"&gt;0"),IF($F116="Winter Grain",SUMIFS('Osgood Agrimet'!$C:$C,'Osgood Agrimet'!$A:$A,"&lt;="&amp;Data!L$1,'Osgood Agrimet'!$C:$C,"&gt;0"),IF($F116="Potatoes",SUMIFS('Osgood Agrimet'!$N:$N,'Osgood Agrimet'!$A:$A,"&lt;="&amp;Data!L$1,'Osgood Agrimet'!$N:$N,"&gt;0"),0)))</f>
        <v>0</v>
      </c>
      <c r="M116">
        <f>+IF($F116="Spring Grain",SUMIFS('Osgood Agrimet'!$D:$D,'Osgood Agrimet'!$A:$A,"&lt;="&amp;Data!M$1,'Osgood Agrimet'!$D:$D,"&gt;0"),IF($F116="Winter Grain",SUMIFS('Osgood Agrimet'!$C:$C,'Osgood Agrimet'!$A:$A,"&lt;="&amp;Data!M$1,'Osgood Agrimet'!$C:$C,"&gt;0"),IF($F116="Potatoes",SUMIFS('Osgood Agrimet'!$N:$N,'Osgood Agrimet'!$A:$A,"&lt;="&amp;Data!M$1,'Osgood Agrimet'!$N:$N,"&gt;0"),0)))</f>
        <v>0</v>
      </c>
      <c r="N116">
        <f>+IF($F116="Spring Grain",SUMIFS('Osgood Agrimet'!$D:$D,'Osgood Agrimet'!$A:$A,"&lt;="&amp;Data!N$1,'Osgood Agrimet'!$D:$D,"&gt;0"),IF($F116="Winter Grain",SUMIFS('Osgood Agrimet'!$C:$C,'Osgood Agrimet'!$A:$A,"&lt;="&amp;Data!N$1,'Osgood Agrimet'!$C:$C,"&gt;0"),IF($F116="Potatoes",SUMIFS('Osgood Agrimet'!$N:$N,'Osgood Agrimet'!$A:$A,"&lt;="&amp;Data!N$1,'Osgood Agrimet'!$N:$N,"&gt;0"),0)))</f>
        <v>0</v>
      </c>
      <c r="O116">
        <f>+IF($F116="Spring Grain",SUMIFS('Osgood Agrimet'!$D:$D,'Osgood Agrimet'!$A:$A,"&lt;="&amp;Data!O$1,'Osgood Agrimet'!$D:$D,"&gt;0"),IF($F116="Winter Grain",SUMIFS('Osgood Agrimet'!$C:$C,'Osgood Agrimet'!$A:$A,"&lt;="&amp;Data!O$1,'Osgood Agrimet'!$C:$C,"&gt;0"),IF($F116="Potatoes",SUMIFS('Osgood Agrimet'!$N:$N,'Osgood Agrimet'!$A:$A,"&lt;="&amp;Data!O$1,'Osgood Agrimet'!$N:$N,"&gt;0"),0)))</f>
        <v>0</v>
      </c>
      <c r="P116">
        <f>+IF($F116="Spring Grain",SUMIFS('Osgood Agrimet'!$D:$D,'Osgood Agrimet'!$A:$A,"&lt;="&amp;Data!P$1,'Osgood Agrimet'!$D:$D,"&gt;0"),IF($F116="Winter Grain",SUMIFS('Osgood Agrimet'!$C:$C,'Osgood Agrimet'!$A:$A,"&lt;="&amp;Data!P$1,'Osgood Agrimet'!$C:$C,"&gt;0"),IF($F116="Potatoes",SUMIFS('Osgood Agrimet'!$N:$N,'Osgood Agrimet'!$A:$A,"&lt;="&amp;Data!P$1,'Osgood Agrimet'!$N:$N,"&gt;0"),0)))</f>
        <v>0</v>
      </c>
      <c r="Q116">
        <f>+IF($F116="Spring Grain",SUMIFS('Osgood Agrimet'!$D:$D,'Osgood Agrimet'!$A:$A,"&lt;="&amp;Data!Q$1,'Osgood Agrimet'!$D:$D,"&gt;0"),IF($F116="Winter Grain",SUMIFS('Osgood Agrimet'!$C:$C,'Osgood Agrimet'!$A:$A,"&lt;="&amp;Data!Q$1,'Osgood Agrimet'!$C:$C,"&gt;0"),IF($F116="Potatoes",SUMIFS('Osgood Agrimet'!$N:$N,'Osgood Agrimet'!$A:$A,"&lt;="&amp;Data!Q$1,'Osgood Agrimet'!$N:$N,"&gt;0"),0)))</f>
        <v>0</v>
      </c>
      <c r="R116">
        <f>+IF($F116="Spring Grain",SUMIFS('Osgood Agrimet'!$D:$D,'Osgood Agrimet'!$A:$A,"&lt;="&amp;Data!R$1,'Osgood Agrimet'!$D:$D,"&gt;0"),IF($F116="Winter Grain",SUMIFS('Osgood Agrimet'!$C:$C,'Osgood Agrimet'!$A:$A,"&lt;="&amp;Data!R$1,'Osgood Agrimet'!$C:$C,"&gt;0"),IF($F116="Potatoes",SUMIFS('Osgood Agrimet'!$N:$N,'Osgood Agrimet'!$A:$A,"&lt;="&amp;Data!R$1,'Osgood Agrimet'!$N:$N,"&gt;0"),0)))</f>
        <v>0</v>
      </c>
      <c r="S116">
        <f>+IF($F116="Spring Grain",SUMIFS('Osgood Agrimet'!$D:$D,'Osgood Agrimet'!$A:$A,"&lt;="&amp;Data!S$1,'Osgood Agrimet'!$D:$D,"&gt;0"),IF($F116="Winter Grain",SUMIFS('Osgood Agrimet'!$C:$C,'Osgood Agrimet'!$A:$A,"&lt;="&amp;Data!S$1,'Osgood Agrimet'!$C:$C,"&gt;0"),IF($F116="Potatoes",SUMIFS('Osgood Agrimet'!$N:$N,'Osgood Agrimet'!$A:$A,"&lt;="&amp;Data!S$1,'Osgood Agrimet'!$N:$N,"&gt;0"),0)))</f>
        <v>0</v>
      </c>
      <c r="T116">
        <f>+IF($F116="Spring Grain",SUMIFS('Osgood Agrimet'!$D:$D,'Osgood Agrimet'!$A:$A,"&lt;="&amp;Data!T$1,'Osgood Agrimet'!$D:$D,"&gt;0"),IF($F116="Winter Grain",SUMIFS('Osgood Agrimet'!$C:$C,'Osgood Agrimet'!$A:$A,"&lt;="&amp;Data!T$1,'Osgood Agrimet'!$C:$C,"&gt;0"),IF($F116="Potatoes",SUMIFS('Osgood Agrimet'!$N:$N,'Osgood Agrimet'!$A:$A,"&lt;="&amp;Data!T$1,'Osgood Agrimet'!$N:$N,"&gt;0"),0)))</f>
        <v>0</v>
      </c>
      <c r="U116">
        <f>+IF($F116="Spring Grain",SUMIFS('Osgood Agrimet'!$D:$D,'Osgood Agrimet'!$A:$A,"&lt;="&amp;Data!U$1,'Osgood Agrimet'!$D:$D,"&gt;0"),IF($F116="Winter Grain",SUMIFS('Osgood Agrimet'!$C:$C,'Osgood Agrimet'!$A:$A,"&lt;="&amp;Data!U$1,'Osgood Agrimet'!$C:$C,"&gt;0"),IF($F116="Potatoes",SUMIFS('Osgood Agrimet'!$N:$N,'Osgood Agrimet'!$A:$A,"&lt;="&amp;Data!U$1,'Osgood Agrimet'!$N:$N,"&gt;0"),0)))</f>
        <v>0</v>
      </c>
      <c r="V116">
        <f>+IF($F116="Spring Grain",SUMIFS('Osgood Agrimet'!$D:$D,'Osgood Agrimet'!$A:$A,"&lt;="&amp;Data!V$1,'Osgood Agrimet'!$D:$D,"&gt;0"),IF($F116="Winter Grain",SUMIFS('Osgood Agrimet'!$C:$C,'Osgood Agrimet'!$A:$A,"&lt;="&amp;Data!V$1,'Osgood Agrimet'!$C:$C,"&gt;0"),IF($F116="Potatoes",SUMIFS('Osgood Agrimet'!$N:$N,'Osgood Agrimet'!$A:$A,"&lt;="&amp;Data!V$1,'Osgood Agrimet'!$N:$N,"&gt;0"),0)))</f>
        <v>0</v>
      </c>
      <c r="W116">
        <f>+IF($F116="Spring Grain",SUMIFS('Osgood Agrimet'!$D:$D,'Osgood Agrimet'!$A:$A,"&lt;="&amp;Data!W$1,'Osgood Agrimet'!$D:$D,"&gt;0"),IF($F116="Winter Grain",SUMIFS('Osgood Agrimet'!$C:$C,'Osgood Agrimet'!$A:$A,"&lt;="&amp;Data!W$1,'Osgood Agrimet'!$C:$C,"&gt;0"),IF($F116="Potatoes",SUMIFS('Osgood Agrimet'!$N:$N,'Osgood Agrimet'!$A:$A,"&lt;="&amp;Data!W$1,'Osgood Agrimet'!$N:$N,"&gt;0"),0)))</f>
        <v>0</v>
      </c>
      <c r="X116">
        <f>+IF($F116="Spring Grain",SUMIFS('Osgood Agrimet'!$D:$D,'Osgood Agrimet'!$A:$A,"&lt;="&amp;Data!X$1,'Osgood Agrimet'!$D:$D,"&gt;0"),IF($F116="Winter Grain",SUMIFS('Osgood Agrimet'!$C:$C,'Osgood Agrimet'!$A:$A,"&lt;="&amp;Data!X$1,'Osgood Agrimet'!$C:$C,"&gt;0"),IF($F116="Potatoes",SUMIFS('Osgood Agrimet'!$N:$N,'Osgood Agrimet'!$A:$A,"&lt;="&amp;Data!X$1,'Osgood Agrimet'!$N:$N,"&gt;0"),0)))</f>
        <v>0</v>
      </c>
      <c r="Y116">
        <f>+IF($F116="Spring Grain",SUMIFS('Osgood Agrimet'!$D:$D,'Osgood Agrimet'!$A:$A,"&lt;="&amp;Data!Y$1,'Osgood Agrimet'!$D:$D,"&gt;0"),IF($F116="Winter Grain",SUMIFS('Osgood Agrimet'!$C:$C,'Osgood Agrimet'!$A:$A,"&lt;="&amp;Data!Y$1,'Osgood Agrimet'!$C:$C,"&gt;0"),IF($F116="Potatoes",SUMIFS('Osgood Agrimet'!$N:$N,'Osgood Agrimet'!$A:$A,"&lt;="&amp;Data!Y$1,'Osgood Agrimet'!$N:$N,"&gt;0"),0)))</f>
        <v>0</v>
      </c>
      <c r="Z116">
        <f>+IF($F116="Spring Grain",SUMIFS('Osgood Agrimet'!$D:$D,'Osgood Agrimet'!$A:$A,"&lt;="&amp;Data!Z$1,'Osgood Agrimet'!$D:$D,"&gt;0"),IF($F116="Winter Grain",SUMIFS('Osgood Agrimet'!$C:$C,'Osgood Agrimet'!$A:$A,"&lt;="&amp;Data!Z$1,'Osgood Agrimet'!$C:$C,"&gt;0"),IF($F116="Potatoes",SUMIFS('Osgood Agrimet'!$N:$N,'Osgood Agrimet'!$A:$A,"&lt;="&amp;Data!Z$1,'Osgood Agrimet'!$N:$N,"&gt;0"),0)))</f>
        <v>0</v>
      </c>
      <c r="AA116">
        <f>+IF($F116="Spring Grain",SUMIFS('Osgood Agrimet'!$D:$D,'Osgood Agrimet'!$A:$A,"&lt;="&amp;Data!AA$1,'Osgood Agrimet'!$D:$D,"&gt;0"),IF($F116="Winter Grain",SUMIFS('Osgood Agrimet'!$C:$C,'Osgood Agrimet'!$A:$A,"&lt;="&amp;Data!AA$1,'Osgood Agrimet'!$C:$C,"&gt;0"),IF($F116="Potatoes",SUMIFS('Osgood Agrimet'!$N:$N,'Osgood Agrimet'!$A:$A,"&lt;="&amp;Data!AA$1,'Osgood Agrimet'!$N:$N,"&gt;0"),0)))</f>
        <v>0</v>
      </c>
      <c r="AB116">
        <f>+IF($F116="Spring Grain",SUMIFS('Osgood Agrimet'!$D:$D,'Osgood Agrimet'!$A:$A,"&lt;="&amp;Data!AB$1,'Osgood Agrimet'!$D:$D,"&gt;0"),IF($F116="Winter Grain",SUMIFS('Osgood Agrimet'!$C:$C,'Osgood Agrimet'!$A:$A,"&lt;="&amp;Data!AB$1,'Osgood Agrimet'!$C:$C,"&gt;0"),IF($F116="Potatoes",SUMIFS('Osgood Agrimet'!$N:$N,'Osgood Agrimet'!$A:$A,"&lt;="&amp;Data!AB$1,'Osgood Agrimet'!$N:$N,"&gt;0"),0)))</f>
        <v>0</v>
      </c>
      <c r="AC116">
        <f>+IF($F116="Spring Grain",SUMIFS('Osgood Agrimet'!$D:$D,'Osgood Agrimet'!$A:$A,"&lt;="&amp;Data!AC$1,'Osgood Agrimet'!$D:$D,"&gt;0"),IF($F116="Winter Grain",SUMIFS('Osgood Agrimet'!$C:$C,'Osgood Agrimet'!$A:$A,"&lt;="&amp;Data!AC$1,'Osgood Agrimet'!$C:$C,"&gt;0"),IF($F116="Potatoes",SUMIFS('Osgood Agrimet'!$N:$N,'Osgood Agrimet'!$A:$A,"&lt;="&amp;Data!AC$1,'Osgood Agrimet'!$N:$N,"&gt;0"),0)))</f>
        <v>0</v>
      </c>
      <c r="AD116">
        <f>+IF($F116="Spring Grain",SUMIFS('Osgood Agrimet'!$D:$D,'Osgood Agrimet'!$A:$A,"&lt;="&amp;Data!AD$1,'Osgood Agrimet'!$D:$D,"&gt;0"),IF($F116="Winter Grain",SUMIFS('Osgood Agrimet'!$C:$C,'Osgood Agrimet'!$A:$A,"&lt;="&amp;Data!AD$1,'Osgood Agrimet'!$C:$C,"&gt;0"),IF($F116="Potatoes",SUMIFS('Osgood Agrimet'!$N:$N,'Osgood Agrimet'!$A:$A,"&lt;="&amp;Data!AD$1,'Osgood Agrimet'!$N:$N,"&gt;0"),0)))</f>
        <v>0</v>
      </c>
      <c r="AE116">
        <f>+IF($F116="Spring Grain",SUMIFS('Osgood Agrimet'!$D:$D,'Osgood Agrimet'!$A:$A,"&lt;="&amp;Data!AE$1,'Osgood Agrimet'!$D:$D,"&gt;0"),IF($F116="Winter Grain",SUMIFS('Osgood Agrimet'!$C:$C,'Osgood Agrimet'!$A:$A,"&lt;="&amp;Data!AE$1,'Osgood Agrimet'!$C:$C,"&gt;0"),IF($F116="Potatoes",SUMIFS('Osgood Agrimet'!$N:$N,'Osgood Agrimet'!$A:$A,"&lt;="&amp;Data!AE$1,'Osgood Agrimet'!$N:$N,"&gt;0"),0)))</f>
        <v>0</v>
      </c>
      <c r="AF116">
        <f>+IF($F116="Spring Grain",SUMIFS('Osgood Agrimet'!$D:$D,'Osgood Agrimet'!$A:$A,"&lt;="&amp;Data!AF$1,'Osgood Agrimet'!$D:$D,"&gt;0"),IF($F116="Winter Grain",SUMIFS('Osgood Agrimet'!$C:$C,'Osgood Agrimet'!$A:$A,"&lt;="&amp;Data!AF$1,'Osgood Agrimet'!$C:$C,"&gt;0"),IF($F116="Potatoes",SUMIFS('Osgood Agrimet'!$N:$N,'Osgood Agrimet'!$A:$A,"&lt;="&amp;Data!AF$1,'Osgood Agrimet'!$N:$N,"&gt;0"),0)))</f>
        <v>0</v>
      </c>
      <c r="AG116">
        <f>+IF($F116="Spring Grain",SUMIFS('Osgood Agrimet'!$D:$D,'Osgood Agrimet'!$A:$A,"&lt;="&amp;Data!AG$1,'Osgood Agrimet'!$D:$D,"&gt;0"),IF($F116="Winter Grain",SUMIFS('Osgood Agrimet'!$C:$C,'Osgood Agrimet'!$A:$A,"&lt;="&amp;Data!AG$1,'Osgood Agrimet'!$C:$C,"&gt;0"),IF($F116="Potatoes",SUMIFS('Osgood Agrimet'!$N:$N,'Osgood Agrimet'!$A:$A,"&lt;="&amp;Data!AG$1,'Osgood Agrimet'!$N:$N,"&gt;0"),0)))</f>
        <v>0</v>
      </c>
      <c r="AH116">
        <f>+SUM(H116:AG116)</f>
        <v>0</v>
      </c>
    </row>
    <row r="117" spans="1:34" ht="15.75" hidden="1" thickBot="1" x14ac:dyDescent="0.25">
      <c r="A117" s="25"/>
      <c r="B117" s="25" t="s">
        <v>11</v>
      </c>
      <c r="C117" s="28" t="str">
        <f>C116</f>
        <v>12</v>
      </c>
      <c r="D117" s="25" t="s">
        <v>74</v>
      </c>
      <c r="E117" s="25"/>
      <c r="F117" s="25"/>
      <c r="G117" s="25"/>
      <c r="H117">
        <f>IFERROR(VLOOKUP($A117,'PivotTrac Totals'!$A$1:$AK$255,4,FALSE),)</f>
        <v>0</v>
      </c>
      <c r="I117">
        <f>IFERROR(VLOOKUP($A117,'PivotTrac Totals'!$1:$405,6,FALSE),)</f>
        <v>0</v>
      </c>
      <c r="J117">
        <f>IFERROR(VLOOKUP($A117,'PivotTrac Totals'!$1:$255,8,FALSE),)</f>
        <v>0</v>
      </c>
      <c r="K117">
        <f>IFERROR(VLOOKUP($A117,'PivotTrac Totals'!$1:$255,10,FALSE),)</f>
        <v>0</v>
      </c>
      <c r="L117">
        <f>IFERROR(VLOOKUP($A117,'PivotTrac Totals'!$1:$255,12,FALSE),)</f>
        <v>0</v>
      </c>
      <c r="M117">
        <f>IFERROR(VLOOKUP($A117,'PivotTrac Totals'!$1:$255,14,FALSE),)</f>
        <v>0</v>
      </c>
      <c r="N117">
        <f>IFERROR(VLOOKUP($A117,'PivotTrac Totals'!$1:$255,16,FALSE),)</f>
        <v>0</v>
      </c>
      <c r="O117">
        <f>IFERROR(VLOOKUP($A117,'PivotTrac Totals'!$1:$255,18,FALSE),)</f>
        <v>0</v>
      </c>
      <c r="P117">
        <f>IFERROR(VLOOKUP($A117,'PivotTrac Totals'!$1:$255,20,FALSE),)</f>
        <v>0</v>
      </c>
      <c r="Q117">
        <f>IFERROR(VLOOKUP($A117,'PivotTrac Totals'!$1:$255,22,FALSE),)</f>
        <v>0</v>
      </c>
      <c r="R117">
        <f>IFERROR(VLOOKUP($A117,'PivotTrac Totals'!$1:$255,24,FALSE),)</f>
        <v>0</v>
      </c>
      <c r="S117">
        <f>IFERROR(VLOOKUP($A117,'PivotTrac Totals'!$1:$255,26,FALSE),)</f>
        <v>0</v>
      </c>
      <c r="T117">
        <f>IFERROR(VLOOKUP($A117,'PivotTrac Totals'!$1:$255,28,FALSE),)</f>
        <v>0</v>
      </c>
      <c r="U117">
        <f>IFERROR(VLOOKUP($A117,'PivotTrac Totals'!$1:$255,30,FALSE),)</f>
        <v>0</v>
      </c>
      <c r="V117">
        <f>IFERROR(VLOOKUP($A117,'PivotTrac Totals'!$1:$255,32,FALSE),)</f>
        <v>0</v>
      </c>
      <c r="W117">
        <f>IFERROR(VLOOKUP($A117,'PivotTrac Totals'!$1:$255,34,FALSE),)</f>
        <v>0</v>
      </c>
      <c r="X117">
        <f>IFERROR(VLOOKUP($A117,'PivotTrac Totals'!$1:$255,36,FALSE),)</f>
        <v>0</v>
      </c>
      <c r="Y117">
        <f>IFERROR(VLOOKUP($A117,'PivotTrac Totals'!$1:$255,38,FALSE),)</f>
        <v>0</v>
      </c>
      <c r="Z117">
        <f>IFERROR(VLOOKUP($A117,'PivotTrac Totals'!$1:$255,40,FALSE),)</f>
        <v>0</v>
      </c>
      <c r="AA117">
        <f>IFERROR(VLOOKUP($A117,'PivotTrac Totals'!$1:$255,42,FALSE),)</f>
        <v>0</v>
      </c>
      <c r="AB117">
        <f>IFERROR(VLOOKUP($A117,'PivotTrac Totals'!$1:$255,44,FALSE),)</f>
        <v>0</v>
      </c>
      <c r="AC117">
        <f>IFERROR(VLOOKUP($A117,'PivotTrac Totals'!$1:$255,46,FALSE),)</f>
        <v>0</v>
      </c>
      <c r="AD117">
        <f>IFERROR(VLOOKUP($A117,'PivotTrac Totals'!$1:$255,48,FALSE),)</f>
        <v>0</v>
      </c>
      <c r="AE117">
        <f>IFERROR(VLOOKUP($A117,'PivotTrac Totals'!$1:$255,50,FALSE),)</f>
        <v>0</v>
      </c>
      <c r="AF117">
        <f>IFERROR(VLOOKUP($A117,'PivotTrac Totals'!$1:$255,52,FALSE),)</f>
        <v>0</v>
      </c>
      <c r="AG117">
        <f>IFERROR(VLOOKUP($A117,'PivotTrac Totals'!$1:$255,54,FALSE),)</f>
        <v>0</v>
      </c>
      <c r="AH117">
        <f t="shared" si="9"/>
        <v>0</v>
      </c>
    </row>
    <row r="118" spans="1:34" ht="15.75" hidden="1" thickBot="1" x14ac:dyDescent="0.25">
      <c r="A118" s="25"/>
      <c r="B118" s="25" t="s">
        <v>11</v>
      </c>
      <c r="C118" s="28" t="str">
        <f t="shared" ref="C118:C125" si="14">C117</f>
        <v>12</v>
      </c>
      <c r="D118" s="25" t="s">
        <v>74</v>
      </c>
      <c r="E118" s="25"/>
      <c r="F118" s="25"/>
      <c r="G118" s="25"/>
      <c r="H118">
        <f>IFERROR(VLOOKUP($A118,'PivotTrac Totals'!$A$1:$AK$255,4,FALSE),)</f>
        <v>0</v>
      </c>
      <c r="I118">
        <f>IFERROR(VLOOKUP($A118,'PivotTrac Totals'!$1:$405,6,FALSE),)</f>
        <v>0</v>
      </c>
      <c r="J118">
        <f>IFERROR(VLOOKUP($A118,'PivotTrac Totals'!$1:$255,8,FALSE),)</f>
        <v>0</v>
      </c>
      <c r="K118">
        <f>IFERROR(VLOOKUP($A118,'PivotTrac Totals'!$1:$255,10,FALSE),)</f>
        <v>0</v>
      </c>
      <c r="L118">
        <f>IFERROR(VLOOKUP($A118,'PivotTrac Totals'!$1:$255,12,FALSE),)</f>
        <v>0</v>
      </c>
      <c r="M118">
        <f>IFERROR(VLOOKUP($A118,'PivotTrac Totals'!$1:$255,14,FALSE),)</f>
        <v>0</v>
      </c>
      <c r="N118">
        <f>IFERROR(VLOOKUP($A118,'PivotTrac Totals'!$1:$255,16,FALSE),)</f>
        <v>0</v>
      </c>
      <c r="O118">
        <f>IFERROR(VLOOKUP($A118,'PivotTrac Totals'!$1:$255,18,FALSE),)</f>
        <v>0</v>
      </c>
      <c r="P118">
        <f>IFERROR(VLOOKUP($A118,'PivotTrac Totals'!$1:$255,20,FALSE),)</f>
        <v>0</v>
      </c>
      <c r="Q118">
        <f>IFERROR(VLOOKUP($A118,'PivotTrac Totals'!$1:$255,22,FALSE),)</f>
        <v>0</v>
      </c>
      <c r="R118">
        <f>IFERROR(VLOOKUP($A118,'PivotTrac Totals'!$1:$255,24,FALSE),)</f>
        <v>0</v>
      </c>
      <c r="S118">
        <f>IFERROR(VLOOKUP($A118,'PivotTrac Totals'!$1:$255,26,FALSE),)</f>
        <v>0</v>
      </c>
      <c r="T118">
        <f>IFERROR(VLOOKUP($A118,'PivotTrac Totals'!$1:$255,28,FALSE),)</f>
        <v>0</v>
      </c>
      <c r="U118">
        <f>IFERROR(VLOOKUP($A118,'PivotTrac Totals'!$1:$255,30,FALSE),)</f>
        <v>0</v>
      </c>
      <c r="V118">
        <f>IFERROR(VLOOKUP($A118,'PivotTrac Totals'!$1:$255,32,FALSE),)</f>
        <v>0</v>
      </c>
      <c r="W118">
        <f>IFERROR(VLOOKUP($A118,'PivotTrac Totals'!$1:$255,34,FALSE),)</f>
        <v>0</v>
      </c>
      <c r="X118">
        <f>IFERROR(VLOOKUP($A118,'PivotTrac Totals'!$1:$255,36,FALSE),)</f>
        <v>0</v>
      </c>
      <c r="Y118">
        <f>IFERROR(VLOOKUP($A118,'PivotTrac Totals'!$1:$255,38,FALSE),)</f>
        <v>0</v>
      </c>
      <c r="Z118">
        <f>IFERROR(VLOOKUP($A118,'PivotTrac Totals'!$1:$255,40,FALSE),)</f>
        <v>0</v>
      </c>
      <c r="AA118">
        <f>IFERROR(VLOOKUP($A118,'PivotTrac Totals'!$1:$255,42,FALSE),)</f>
        <v>0</v>
      </c>
      <c r="AB118">
        <f>IFERROR(VLOOKUP($A118,'PivotTrac Totals'!$1:$255,44,FALSE),)</f>
        <v>0</v>
      </c>
      <c r="AC118">
        <f>IFERROR(VLOOKUP($A118,'PivotTrac Totals'!$1:$255,46,FALSE),)</f>
        <v>0</v>
      </c>
      <c r="AD118">
        <f>IFERROR(VLOOKUP($A118,'PivotTrac Totals'!$1:$255,48,FALSE),)</f>
        <v>0</v>
      </c>
      <c r="AE118">
        <f>IFERROR(VLOOKUP($A118,'PivotTrac Totals'!$1:$255,50,FALSE),)</f>
        <v>0</v>
      </c>
      <c r="AF118">
        <f>IFERROR(VLOOKUP($A118,'PivotTrac Totals'!$1:$255,52,FALSE),)</f>
        <v>0</v>
      </c>
      <c r="AG118">
        <f>IFERROR(VLOOKUP($A118,'PivotTrac Totals'!$1:$255,54,FALSE),)</f>
        <v>0</v>
      </c>
      <c r="AH118">
        <f t="shared" si="9"/>
        <v>0</v>
      </c>
    </row>
    <row r="119" spans="1:34" ht="15.75" hidden="1" thickBot="1" x14ac:dyDescent="0.25">
      <c r="A119" s="25"/>
      <c r="B119" s="25" t="s">
        <v>11</v>
      </c>
      <c r="C119" s="28" t="str">
        <f t="shared" si="14"/>
        <v>12</v>
      </c>
      <c r="D119" s="25" t="s">
        <v>74</v>
      </c>
      <c r="E119" s="25"/>
      <c r="F119" s="25"/>
      <c r="G119" s="25"/>
      <c r="H119">
        <f>IFERROR(VLOOKUP($A119,'PivotTrac Totals'!$A$1:$AK$255,4,FALSE),)</f>
        <v>0</v>
      </c>
      <c r="I119">
        <f>IFERROR(VLOOKUP($A119,'PivotTrac Totals'!$1:$405,6,FALSE),)</f>
        <v>0</v>
      </c>
      <c r="J119">
        <f>IFERROR(VLOOKUP($A119,'PivotTrac Totals'!$1:$255,8,FALSE),)</f>
        <v>0</v>
      </c>
      <c r="K119">
        <f>IFERROR(VLOOKUP($A119,'PivotTrac Totals'!$1:$255,10,FALSE),)</f>
        <v>0</v>
      </c>
      <c r="L119">
        <f>IFERROR(VLOOKUP($A119,'PivotTrac Totals'!$1:$255,12,FALSE),)</f>
        <v>0</v>
      </c>
      <c r="M119">
        <f>IFERROR(VLOOKUP($A119,'PivotTrac Totals'!$1:$255,14,FALSE),)</f>
        <v>0</v>
      </c>
      <c r="N119">
        <f>IFERROR(VLOOKUP($A119,'PivotTrac Totals'!$1:$255,16,FALSE),)</f>
        <v>0</v>
      </c>
      <c r="O119">
        <f>IFERROR(VLOOKUP($A119,'PivotTrac Totals'!$1:$255,18,FALSE),)</f>
        <v>0</v>
      </c>
      <c r="P119">
        <f>IFERROR(VLOOKUP($A119,'PivotTrac Totals'!$1:$255,20,FALSE),)</f>
        <v>0</v>
      </c>
      <c r="Q119">
        <f>IFERROR(VLOOKUP($A119,'PivotTrac Totals'!$1:$255,22,FALSE),)</f>
        <v>0</v>
      </c>
      <c r="R119">
        <f>IFERROR(VLOOKUP($A119,'PivotTrac Totals'!$1:$255,24,FALSE),)</f>
        <v>0</v>
      </c>
      <c r="S119">
        <f>IFERROR(VLOOKUP($A119,'PivotTrac Totals'!$1:$255,26,FALSE),)</f>
        <v>0</v>
      </c>
      <c r="T119">
        <f>IFERROR(VLOOKUP($A119,'PivotTrac Totals'!$1:$255,28,FALSE),)</f>
        <v>0</v>
      </c>
      <c r="U119">
        <f>IFERROR(VLOOKUP($A119,'PivotTrac Totals'!$1:$255,30,FALSE),)</f>
        <v>0</v>
      </c>
      <c r="V119">
        <f>IFERROR(VLOOKUP($A119,'PivotTrac Totals'!$1:$255,32,FALSE),)</f>
        <v>0</v>
      </c>
      <c r="W119">
        <f>IFERROR(VLOOKUP($A119,'PivotTrac Totals'!$1:$255,34,FALSE),)</f>
        <v>0</v>
      </c>
      <c r="X119">
        <f>IFERROR(VLOOKUP($A119,'PivotTrac Totals'!$1:$255,36,FALSE),)</f>
        <v>0</v>
      </c>
      <c r="Y119">
        <f>IFERROR(VLOOKUP($A119,'PivotTrac Totals'!$1:$255,38,FALSE),)</f>
        <v>0</v>
      </c>
      <c r="Z119">
        <f>IFERROR(VLOOKUP($A119,'PivotTrac Totals'!$1:$255,40,FALSE),)</f>
        <v>0</v>
      </c>
      <c r="AA119">
        <f>IFERROR(VLOOKUP($A119,'PivotTrac Totals'!$1:$255,42,FALSE),)</f>
        <v>0</v>
      </c>
      <c r="AB119">
        <f>IFERROR(VLOOKUP($A119,'PivotTrac Totals'!$1:$255,44,FALSE),)</f>
        <v>0</v>
      </c>
      <c r="AC119">
        <f>IFERROR(VLOOKUP($A119,'PivotTrac Totals'!$1:$255,46,FALSE),)</f>
        <v>0</v>
      </c>
      <c r="AD119">
        <f>IFERROR(VLOOKUP($A119,'PivotTrac Totals'!$1:$255,48,FALSE),)</f>
        <v>0</v>
      </c>
      <c r="AE119">
        <f>IFERROR(VLOOKUP($A119,'PivotTrac Totals'!$1:$255,50,FALSE),)</f>
        <v>0</v>
      </c>
      <c r="AF119">
        <f>IFERROR(VLOOKUP($A119,'PivotTrac Totals'!$1:$255,52,FALSE),)</f>
        <v>0</v>
      </c>
      <c r="AG119">
        <f>IFERROR(VLOOKUP($A119,'PivotTrac Totals'!$1:$255,54,FALSE),)</f>
        <v>0</v>
      </c>
      <c r="AH119">
        <f t="shared" si="9"/>
        <v>0</v>
      </c>
    </row>
    <row r="120" spans="1:34" ht="15.75" hidden="1" thickBot="1" x14ac:dyDescent="0.25">
      <c r="A120" s="25"/>
      <c r="B120" s="25" t="s">
        <v>11</v>
      </c>
      <c r="C120" s="28" t="str">
        <f t="shared" si="14"/>
        <v>12</v>
      </c>
      <c r="D120" s="25" t="s">
        <v>74</v>
      </c>
      <c r="E120" s="25"/>
      <c r="F120" s="25"/>
      <c r="G120" s="25"/>
      <c r="H120">
        <f>IFERROR(VLOOKUP($A120,'PivotTrac Totals'!$A$1:$AK$255,4,FALSE),)</f>
        <v>0</v>
      </c>
      <c r="I120">
        <f>IFERROR(VLOOKUP($A120,'PivotTrac Totals'!$1:$405,6,FALSE),)</f>
        <v>0</v>
      </c>
      <c r="J120">
        <f>IFERROR(VLOOKUP($A120,'PivotTrac Totals'!$1:$255,8,FALSE),)</f>
        <v>0</v>
      </c>
      <c r="K120">
        <f>IFERROR(VLOOKUP($A120,'PivotTrac Totals'!$1:$255,10,FALSE),)</f>
        <v>0</v>
      </c>
      <c r="L120">
        <f>IFERROR(VLOOKUP($A120,'PivotTrac Totals'!$1:$255,12,FALSE),)</f>
        <v>0</v>
      </c>
      <c r="M120">
        <f>IFERROR(VLOOKUP($A120,'PivotTrac Totals'!$1:$255,14,FALSE),)</f>
        <v>0</v>
      </c>
      <c r="N120">
        <f>IFERROR(VLOOKUP($A120,'PivotTrac Totals'!$1:$255,16,FALSE),)</f>
        <v>0</v>
      </c>
      <c r="O120">
        <f>IFERROR(VLOOKUP($A120,'PivotTrac Totals'!$1:$255,18,FALSE),)</f>
        <v>0</v>
      </c>
      <c r="P120">
        <f>IFERROR(VLOOKUP($A120,'PivotTrac Totals'!$1:$255,20,FALSE),)</f>
        <v>0</v>
      </c>
      <c r="Q120">
        <f>IFERROR(VLOOKUP($A120,'PivotTrac Totals'!$1:$255,22,FALSE),)</f>
        <v>0</v>
      </c>
      <c r="R120">
        <f>IFERROR(VLOOKUP($A120,'PivotTrac Totals'!$1:$255,24,FALSE),)</f>
        <v>0</v>
      </c>
      <c r="S120">
        <f>IFERROR(VLOOKUP($A120,'PivotTrac Totals'!$1:$255,26,FALSE),)</f>
        <v>0</v>
      </c>
      <c r="T120">
        <f>IFERROR(VLOOKUP($A120,'PivotTrac Totals'!$1:$255,28,FALSE),)</f>
        <v>0</v>
      </c>
      <c r="U120">
        <f>IFERROR(VLOOKUP($A120,'PivotTrac Totals'!$1:$255,30,FALSE),)</f>
        <v>0</v>
      </c>
      <c r="V120">
        <f>IFERROR(VLOOKUP($A120,'PivotTrac Totals'!$1:$255,32,FALSE),)</f>
        <v>0</v>
      </c>
      <c r="W120">
        <f>IFERROR(VLOOKUP($A120,'PivotTrac Totals'!$1:$255,34,FALSE),)</f>
        <v>0</v>
      </c>
      <c r="X120">
        <f>IFERROR(VLOOKUP($A120,'PivotTrac Totals'!$1:$255,36,FALSE),)</f>
        <v>0</v>
      </c>
      <c r="Y120">
        <f>IFERROR(VLOOKUP($A120,'PivotTrac Totals'!$1:$255,38,FALSE),)</f>
        <v>0</v>
      </c>
      <c r="Z120">
        <f>IFERROR(VLOOKUP($A120,'PivotTrac Totals'!$1:$255,40,FALSE),)</f>
        <v>0</v>
      </c>
      <c r="AA120">
        <f>IFERROR(VLOOKUP($A120,'PivotTrac Totals'!$1:$255,42,FALSE),)</f>
        <v>0</v>
      </c>
      <c r="AB120">
        <f>IFERROR(VLOOKUP($A120,'PivotTrac Totals'!$1:$255,44,FALSE),)</f>
        <v>0</v>
      </c>
      <c r="AC120">
        <f>IFERROR(VLOOKUP($A120,'PivotTrac Totals'!$1:$255,46,FALSE),)</f>
        <v>0</v>
      </c>
      <c r="AD120">
        <f>IFERROR(VLOOKUP($A120,'PivotTrac Totals'!$1:$255,48,FALSE),)</f>
        <v>0</v>
      </c>
      <c r="AE120">
        <f>IFERROR(VLOOKUP($A120,'PivotTrac Totals'!$1:$255,50,FALSE),)</f>
        <v>0</v>
      </c>
      <c r="AF120">
        <f>IFERROR(VLOOKUP($A120,'PivotTrac Totals'!$1:$255,52,FALSE),)</f>
        <v>0</v>
      </c>
      <c r="AG120">
        <f>IFERROR(VLOOKUP($A120,'PivotTrac Totals'!$1:$255,54,FALSE),)</f>
        <v>0</v>
      </c>
      <c r="AH120">
        <f t="shared" si="9"/>
        <v>0</v>
      </c>
    </row>
    <row r="121" spans="1:34" ht="15.75" hidden="1" thickBot="1" x14ac:dyDescent="0.25">
      <c r="A121" s="25"/>
      <c r="B121" s="25" t="s">
        <v>11</v>
      </c>
      <c r="C121" s="28" t="str">
        <f t="shared" si="14"/>
        <v>12</v>
      </c>
      <c r="D121" s="25" t="s">
        <v>74</v>
      </c>
      <c r="E121" s="25"/>
      <c r="F121" s="25"/>
      <c r="G121" s="25"/>
      <c r="H121">
        <f>IFERROR(VLOOKUP($A121,'PivotTrac Totals'!$A$1:$AK$255,4,FALSE),)</f>
        <v>0</v>
      </c>
      <c r="I121">
        <f>IFERROR(VLOOKUP($A121,'PivotTrac Totals'!$1:$405,6,FALSE),)</f>
        <v>0</v>
      </c>
      <c r="J121">
        <f>IFERROR(VLOOKUP($A121,'PivotTrac Totals'!$1:$255,8,FALSE),)</f>
        <v>0</v>
      </c>
      <c r="K121">
        <f>IFERROR(VLOOKUP($A121,'PivotTrac Totals'!$1:$255,10,FALSE),)</f>
        <v>0</v>
      </c>
      <c r="L121">
        <f>IFERROR(VLOOKUP($A121,'PivotTrac Totals'!$1:$255,12,FALSE),)</f>
        <v>0</v>
      </c>
      <c r="M121">
        <f>IFERROR(VLOOKUP($A121,'PivotTrac Totals'!$1:$255,14,FALSE),)</f>
        <v>0</v>
      </c>
      <c r="N121">
        <f>IFERROR(VLOOKUP($A121,'PivotTrac Totals'!$1:$255,16,FALSE),)</f>
        <v>0</v>
      </c>
      <c r="O121">
        <f>IFERROR(VLOOKUP($A121,'PivotTrac Totals'!$1:$255,18,FALSE),)</f>
        <v>0</v>
      </c>
      <c r="P121">
        <f>IFERROR(VLOOKUP($A121,'PivotTrac Totals'!$1:$255,20,FALSE),)</f>
        <v>0</v>
      </c>
      <c r="Q121">
        <f>IFERROR(VLOOKUP($A121,'PivotTrac Totals'!$1:$255,22,FALSE),)</f>
        <v>0</v>
      </c>
      <c r="R121">
        <f>IFERROR(VLOOKUP($A121,'PivotTrac Totals'!$1:$255,24,FALSE),)</f>
        <v>0</v>
      </c>
      <c r="S121">
        <f>IFERROR(VLOOKUP($A121,'PivotTrac Totals'!$1:$255,26,FALSE),)</f>
        <v>0</v>
      </c>
      <c r="T121">
        <f>IFERROR(VLOOKUP($A121,'PivotTrac Totals'!$1:$255,28,FALSE),)</f>
        <v>0</v>
      </c>
      <c r="U121">
        <f>IFERROR(VLOOKUP($A121,'PivotTrac Totals'!$1:$255,30,FALSE),)</f>
        <v>0</v>
      </c>
      <c r="V121">
        <f>IFERROR(VLOOKUP($A121,'PivotTrac Totals'!$1:$255,32,FALSE),)</f>
        <v>0</v>
      </c>
      <c r="W121">
        <f>IFERROR(VLOOKUP($A121,'PivotTrac Totals'!$1:$255,34,FALSE),)</f>
        <v>0</v>
      </c>
      <c r="X121">
        <f>IFERROR(VLOOKUP($A121,'PivotTrac Totals'!$1:$255,36,FALSE),)</f>
        <v>0</v>
      </c>
      <c r="Y121">
        <f>IFERROR(VLOOKUP($A121,'PivotTrac Totals'!$1:$255,38,FALSE),)</f>
        <v>0</v>
      </c>
      <c r="Z121">
        <f>IFERROR(VLOOKUP($A121,'PivotTrac Totals'!$1:$255,40,FALSE),)</f>
        <v>0</v>
      </c>
      <c r="AA121">
        <f>IFERROR(VLOOKUP($A121,'PivotTrac Totals'!$1:$255,42,FALSE),)</f>
        <v>0</v>
      </c>
      <c r="AB121">
        <f>IFERROR(VLOOKUP($A121,'PivotTrac Totals'!$1:$255,44,FALSE),)</f>
        <v>0</v>
      </c>
      <c r="AC121">
        <f>IFERROR(VLOOKUP($A121,'PivotTrac Totals'!$1:$255,46,FALSE),)</f>
        <v>0</v>
      </c>
      <c r="AD121">
        <f>IFERROR(VLOOKUP($A121,'PivotTrac Totals'!$1:$255,48,FALSE),)</f>
        <v>0</v>
      </c>
      <c r="AE121">
        <f>IFERROR(VLOOKUP($A121,'PivotTrac Totals'!$1:$255,50,FALSE),)</f>
        <v>0</v>
      </c>
      <c r="AF121">
        <f>IFERROR(VLOOKUP($A121,'PivotTrac Totals'!$1:$255,52,FALSE),)</f>
        <v>0</v>
      </c>
      <c r="AG121">
        <f>IFERROR(VLOOKUP($A121,'PivotTrac Totals'!$1:$255,54,FALSE),)</f>
        <v>0</v>
      </c>
      <c r="AH121">
        <f t="shared" si="9"/>
        <v>0</v>
      </c>
    </row>
    <row r="122" spans="1:34" ht="15.75" hidden="1" thickBot="1" x14ac:dyDescent="0.25">
      <c r="A122" s="25"/>
      <c r="B122" s="25" t="s">
        <v>11</v>
      </c>
      <c r="C122" s="28" t="str">
        <f t="shared" si="14"/>
        <v>12</v>
      </c>
      <c r="D122" s="25" t="s">
        <v>74</v>
      </c>
      <c r="E122" s="25"/>
      <c r="F122" s="25"/>
      <c r="G122" s="25"/>
      <c r="H122">
        <f>IFERROR(VLOOKUP($A122,'PivotTrac Totals'!$A$1:$AK$255,4,FALSE),)</f>
        <v>0</v>
      </c>
      <c r="I122">
        <f>IFERROR(VLOOKUP($A122,'PivotTrac Totals'!$1:$405,6,FALSE),)</f>
        <v>0</v>
      </c>
      <c r="J122">
        <f>IFERROR(VLOOKUP($A122,'PivotTrac Totals'!$1:$255,8,FALSE),)</f>
        <v>0</v>
      </c>
      <c r="K122">
        <f>IFERROR(VLOOKUP($A122,'PivotTrac Totals'!$1:$255,10,FALSE),)</f>
        <v>0</v>
      </c>
      <c r="L122">
        <f>IFERROR(VLOOKUP($A122,'PivotTrac Totals'!$1:$255,12,FALSE),)</f>
        <v>0</v>
      </c>
      <c r="M122">
        <f>IFERROR(VLOOKUP($A122,'PivotTrac Totals'!$1:$255,14,FALSE),)</f>
        <v>0</v>
      </c>
      <c r="N122">
        <f>IFERROR(VLOOKUP($A122,'PivotTrac Totals'!$1:$255,16,FALSE),)</f>
        <v>0</v>
      </c>
      <c r="O122">
        <f>IFERROR(VLOOKUP($A122,'PivotTrac Totals'!$1:$255,18,FALSE),)</f>
        <v>0</v>
      </c>
      <c r="P122">
        <f>IFERROR(VLOOKUP($A122,'PivotTrac Totals'!$1:$255,20,FALSE),)</f>
        <v>0</v>
      </c>
      <c r="Q122">
        <f>IFERROR(VLOOKUP($A122,'PivotTrac Totals'!$1:$255,22,FALSE),)</f>
        <v>0</v>
      </c>
      <c r="R122">
        <f>IFERROR(VLOOKUP($A122,'PivotTrac Totals'!$1:$255,24,FALSE),)</f>
        <v>0</v>
      </c>
      <c r="S122">
        <f>IFERROR(VLOOKUP($A122,'PivotTrac Totals'!$1:$255,26,FALSE),)</f>
        <v>0</v>
      </c>
      <c r="T122">
        <f>IFERROR(VLOOKUP($A122,'PivotTrac Totals'!$1:$255,28,FALSE),)</f>
        <v>0</v>
      </c>
      <c r="U122">
        <f>IFERROR(VLOOKUP($A122,'PivotTrac Totals'!$1:$255,30,FALSE),)</f>
        <v>0</v>
      </c>
      <c r="V122">
        <f>IFERROR(VLOOKUP($A122,'PivotTrac Totals'!$1:$255,32,FALSE),)</f>
        <v>0</v>
      </c>
      <c r="W122">
        <f>IFERROR(VLOOKUP($A122,'PivotTrac Totals'!$1:$255,34,FALSE),)</f>
        <v>0</v>
      </c>
      <c r="X122">
        <f>IFERROR(VLOOKUP($A122,'PivotTrac Totals'!$1:$255,36,FALSE),)</f>
        <v>0</v>
      </c>
      <c r="Y122">
        <f>IFERROR(VLOOKUP($A122,'PivotTrac Totals'!$1:$255,38,FALSE),)</f>
        <v>0</v>
      </c>
      <c r="Z122">
        <f>IFERROR(VLOOKUP($A122,'PivotTrac Totals'!$1:$255,40,FALSE),)</f>
        <v>0</v>
      </c>
      <c r="AA122">
        <f>IFERROR(VLOOKUP($A122,'PivotTrac Totals'!$1:$255,42,FALSE),)</f>
        <v>0</v>
      </c>
      <c r="AB122">
        <f>IFERROR(VLOOKUP($A122,'PivotTrac Totals'!$1:$255,44,FALSE),)</f>
        <v>0</v>
      </c>
      <c r="AC122">
        <f>IFERROR(VLOOKUP($A122,'PivotTrac Totals'!$1:$255,46,FALSE),)</f>
        <v>0</v>
      </c>
      <c r="AD122">
        <f>IFERROR(VLOOKUP($A122,'PivotTrac Totals'!$1:$255,48,FALSE),)</f>
        <v>0</v>
      </c>
      <c r="AE122">
        <f>IFERROR(VLOOKUP($A122,'PivotTrac Totals'!$1:$255,50,FALSE),)</f>
        <v>0</v>
      </c>
      <c r="AF122">
        <f>IFERROR(VLOOKUP($A122,'PivotTrac Totals'!$1:$255,52,FALSE),)</f>
        <v>0</v>
      </c>
      <c r="AG122">
        <f>IFERROR(VLOOKUP($A122,'PivotTrac Totals'!$1:$255,54,FALSE),)</f>
        <v>0</v>
      </c>
      <c r="AH122">
        <f t="shared" si="9"/>
        <v>0</v>
      </c>
    </row>
    <row r="123" spans="1:34" ht="15.75" hidden="1" thickBot="1" x14ac:dyDescent="0.25">
      <c r="A123" s="25"/>
      <c r="B123" s="25" t="s">
        <v>11</v>
      </c>
      <c r="C123" s="28" t="str">
        <f t="shared" si="14"/>
        <v>12</v>
      </c>
      <c r="D123" s="25" t="s">
        <v>74</v>
      </c>
      <c r="E123" s="25"/>
      <c r="F123" s="25"/>
      <c r="G123" s="25"/>
      <c r="H123">
        <f>IFERROR(VLOOKUP($A123,'PivotTrac Totals'!$A$1:$AK$255,4,FALSE),)</f>
        <v>0</v>
      </c>
      <c r="I123">
        <f>IFERROR(VLOOKUP($A123,'PivotTrac Totals'!$1:$405,6,FALSE),)</f>
        <v>0</v>
      </c>
      <c r="J123">
        <f>IFERROR(VLOOKUP($A123,'PivotTrac Totals'!$1:$255,8,FALSE),)</f>
        <v>0</v>
      </c>
      <c r="K123">
        <f>IFERROR(VLOOKUP($A123,'PivotTrac Totals'!$1:$255,10,FALSE),)</f>
        <v>0</v>
      </c>
      <c r="L123">
        <f>IFERROR(VLOOKUP($A123,'PivotTrac Totals'!$1:$255,12,FALSE),)</f>
        <v>0</v>
      </c>
      <c r="M123">
        <f>IFERROR(VLOOKUP($A123,'PivotTrac Totals'!$1:$255,14,FALSE),)</f>
        <v>0</v>
      </c>
      <c r="N123">
        <f>IFERROR(VLOOKUP($A123,'PivotTrac Totals'!$1:$255,16,FALSE),)</f>
        <v>0</v>
      </c>
      <c r="O123">
        <f>IFERROR(VLOOKUP($A123,'PivotTrac Totals'!$1:$255,18,FALSE),)</f>
        <v>0</v>
      </c>
      <c r="P123">
        <f>IFERROR(VLOOKUP($A123,'PivotTrac Totals'!$1:$255,20,FALSE),)</f>
        <v>0</v>
      </c>
      <c r="Q123">
        <f>IFERROR(VLOOKUP($A123,'PivotTrac Totals'!$1:$255,22,FALSE),)</f>
        <v>0</v>
      </c>
      <c r="R123">
        <f>IFERROR(VLOOKUP($A123,'PivotTrac Totals'!$1:$255,24,FALSE),)</f>
        <v>0</v>
      </c>
      <c r="S123">
        <f>IFERROR(VLOOKUP($A123,'PivotTrac Totals'!$1:$255,26,FALSE),)</f>
        <v>0</v>
      </c>
      <c r="T123">
        <f>IFERROR(VLOOKUP($A123,'PivotTrac Totals'!$1:$255,28,FALSE),)</f>
        <v>0</v>
      </c>
      <c r="U123">
        <f>IFERROR(VLOOKUP($A123,'PivotTrac Totals'!$1:$255,30,FALSE),)</f>
        <v>0</v>
      </c>
      <c r="V123">
        <f>IFERROR(VLOOKUP($A123,'PivotTrac Totals'!$1:$255,32,FALSE),)</f>
        <v>0</v>
      </c>
      <c r="W123">
        <f>IFERROR(VLOOKUP($A123,'PivotTrac Totals'!$1:$255,34,FALSE),)</f>
        <v>0</v>
      </c>
      <c r="X123">
        <f>IFERROR(VLOOKUP($A123,'PivotTrac Totals'!$1:$255,36,FALSE),)</f>
        <v>0</v>
      </c>
      <c r="Y123">
        <f>IFERROR(VLOOKUP($A123,'PivotTrac Totals'!$1:$255,38,FALSE),)</f>
        <v>0</v>
      </c>
      <c r="Z123">
        <f>IFERROR(VLOOKUP($A123,'PivotTrac Totals'!$1:$255,40,FALSE),)</f>
        <v>0</v>
      </c>
      <c r="AA123">
        <f>IFERROR(VLOOKUP($A123,'PivotTrac Totals'!$1:$255,42,FALSE),)</f>
        <v>0</v>
      </c>
      <c r="AB123">
        <f>IFERROR(VLOOKUP($A123,'PivotTrac Totals'!$1:$255,44,FALSE),)</f>
        <v>0</v>
      </c>
      <c r="AC123">
        <f>IFERROR(VLOOKUP($A123,'PivotTrac Totals'!$1:$255,46,FALSE),)</f>
        <v>0</v>
      </c>
      <c r="AD123">
        <f>IFERROR(VLOOKUP($A123,'PivotTrac Totals'!$1:$255,48,FALSE),)</f>
        <v>0</v>
      </c>
      <c r="AE123">
        <f>IFERROR(VLOOKUP($A123,'PivotTrac Totals'!$1:$255,50,FALSE),)</f>
        <v>0</v>
      </c>
      <c r="AF123">
        <f>IFERROR(VLOOKUP($A123,'PivotTrac Totals'!$1:$255,52,FALSE),)</f>
        <v>0</v>
      </c>
      <c r="AG123">
        <f>IFERROR(VLOOKUP($A123,'PivotTrac Totals'!$1:$255,54,FALSE),)</f>
        <v>0</v>
      </c>
      <c r="AH123">
        <f t="shared" si="9"/>
        <v>0</v>
      </c>
    </row>
    <row r="124" spans="1:34" ht="15.75" hidden="1" thickBot="1" x14ac:dyDescent="0.25">
      <c r="A124" s="25"/>
      <c r="B124" s="25" t="s">
        <v>11</v>
      </c>
      <c r="C124" s="28" t="str">
        <f t="shared" si="14"/>
        <v>12</v>
      </c>
      <c r="D124" s="25" t="s">
        <v>74</v>
      </c>
      <c r="E124" s="25"/>
      <c r="F124" s="25"/>
      <c r="G124" s="25"/>
      <c r="H124">
        <f>IFERROR(VLOOKUP($A124,'PivotTrac Totals'!$A$1:$AK$255,4,FALSE),)</f>
        <v>0</v>
      </c>
      <c r="I124">
        <f>IFERROR(VLOOKUP($A124,'PivotTrac Totals'!$1:$405,6,FALSE),)</f>
        <v>0</v>
      </c>
      <c r="J124">
        <f>IFERROR(VLOOKUP($A124,'PivotTrac Totals'!$1:$255,8,FALSE),)</f>
        <v>0</v>
      </c>
      <c r="K124">
        <f>IFERROR(VLOOKUP($A124,'PivotTrac Totals'!$1:$255,10,FALSE),)</f>
        <v>0</v>
      </c>
      <c r="L124">
        <f>IFERROR(VLOOKUP($A124,'PivotTrac Totals'!$1:$255,12,FALSE),)</f>
        <v>0</v>
      </c>
      <c r="M124">
        <f>IFERROR(VLOOKUP($A124,'PivotTrac Totals'!$1:$255,14,FALSE),)</f>
        <v>0</v>
      </c>
      <c r="N124">
        <f>IFERROR(VLOOKUP($A124,'PivotTrac Totals'!$1:$255,16,FALSE),)</f>
        <v>0</v>
      </c>
      <c r="O124">
        <f>IFERROR(VLOOKUP($A124,'PivotTrac Totals'!$1:$255,18,FALSE),)</f>
        <v>0</v>
      </c>
      <c r="P124">
        <f>IFERROR(VLOOKUP($A124,'PivotTrac Totals'!$1:$255,20,FALSE),)</f>
        <v>0</v>
      </c>
      <c r="Q124">
        <f>IFERROR(VLOOKUP($A124,'PivotTrac Totals'!$1:$255,22,FALSE),)</f>
        <v>0</v>
      </c>
      <c r="R124">
        <f>IFERROR(VLOOKUP($A124,'PivotTrac Totals'!$1:$255,24,FALSE),)</f>
        <v>0</v>
      </c>
      <c r="S124">
        <f>IFERROR(VLOOKUP($A124,'PivotTrac Totals'!$1:$255,26,FALSE),)</f>
        <v>0</v>
      </c>
      <c r="T124">
        <f>IFERROR(VLOOKUP($A124,'PivotTrac Totals'!$1:$255,28,FALSE),)</f>
        <v>0</v>
      </c>
      <c r="U124">
        <f>IFERROR(VLOOKUP($A124,'PivotTrac Totals'!$1:$255,30,FALSE),)</f>
        <v>0</v>
      </c>
      <c r="V124">
        <f>IFERROR(VLOOKUP($A124,'PivotTrac Totals'!$1:$255,32,FALSE),)</f>
        <v>0</v>
      </c>
      <c r="W124">
        <f>IFERROR(VLOOKUP($A124,'PivotTrac Totals'!$1:$255,34,FALSE),)</f>
        <v>0</v>
      </c>
      <c r="X124">
        <f>IFERROR(VLOOKUP($A124,'PivotTrac Totals'!$1:$255,36,FALSE),)</f>
        <v>0</v>
      </c>
      <c r="Y124">
        <f>IFERROR(VLOOKUP($A124,'PivotTrac Totals'!$1:$255,38,FALSE),)</f>
        <v>0</v>
      </c>
      <c r="Z124">
        <f>IFERROR(VLOOKUP($A124,'PivotTrac Totals'!$1:$255,40,FALSE),)</f>
        <v>0</v>
      </c>
      <c r="AA124">
        <f>IFERROR(VLOOKUP($A124,'PivotTrac Totals'!$1:$255,42,FALSE),)</f>
        <v>0</v>
      </c>
      <c r="AB124">
        <f>IFERROR(VLOOKUP($A124,'PivotTrac Totals'!$1:$255,44,FALSE),)</f>
        <v>0</v>
      </c>
      <c r="AC124">
        <f>IFERROR(VLOOKUP($A124,'PivotTrac Totals'!$1:$255,46,FALSE),)</f>
        <v>0</v>
      </c>
      <c r="AD124">
        <f>IFERROR(VLOOKUP($A124,'PivotTrac Totals'!$1:$255,48,FALSE),)</f>
        <v>0</v>
      </c>
      <c r="AE124">
        <f>IFERROR(VLOOKUP($A124,'PivotTrac Totals'!$1:$255,50,FALSE),)</f>
        <v>0</v>
      </c>
      <c r="AF124">
        <f>IFERROR(VLOOKUP($A124,'PivotTrac Totals'!$1:$255,52,FALSE),)</f>
        <v>0</v>
      </c>
      <c r="AG124">
        <f>IFERROR(VLOOKUP($A124,'PivotTrac Totals'!$1:$255,54,FALSE),)</f>
        <v>0</v>
      </c>
      <c r="AH124">
        <f t="shared" si="9"/>
        <v>0</v>
      </c>
    </row>
    <row r="125" spans="1:34" ht="15.75" hidden="1" thickBot="1" x14ac:dyDescent="0.25">
      <c r="A125" s="25"/>
      <c r="B125" s="25" t="s">
        <v>11</v>
      </c>
      <c r="C125" s="28" t="str">
        <f t="shared" si="14"/>
        <v>12</v>
      </c>
      <c r="D125" s="25" t="s">
        <v>74</v>
      </c>
      <c r="E125" s="25"/>
      <c r="F125" s="25"/>
      <c r="G125" s="25"/>
      <c r="H125">
        <f>IFERROR(VLOOKUP($A125,'PivotTrac Totals'!$A$1:$AK$255,4,FALSE),)</f>
        <v>0</v>
      </c>
      <c r="I125">
        <f>IFERROR(VLOOKUP($A125,'PivotTrac Totals'!$1:$405,6,FALSE),)</f>
        <v>0</v>
      </c>
      <c r="J125">
        <f>IFERROR(VLOOKUP($A125,'PivotTrac Totals'!$1:$255,8,FALSE),)</f>
        <v>0</v>
      </c>
      <c r="K125">
        <f>IFERROR(VLOOKUP($A125,'PivotTrac Totals'!$1:$255,10,FALSE),)</f>
        <v>0</v>
      </c>
      <c r="L125">
        <f>IFERROR(VLOOKUP($A125,'PivotTrac Totals'!$1:$255,12,FALSE),)</f>
        <v>0</v>
      </c>
      <c r="M125">
        <f>IFERROR(VLOOKUP($A125,'PivotTrac Totals'!$1:$255,14,FALSE),)</f>
        <v>0</v>
      </c>
      <c r="N125">
        <f>IFERROR(VLOOKUP($A125,'PivotTrac Totals'!$1:$255,16,FALSE),)</f>
        <v>0</v>
      </c>
      <c r="O125">
        <f>IFERROR(VLOOKUP($A125,'PivotTrac Totals'!$1:$255,18,FALSE),)</f>
        <v>0</v>
      </c>
      <c r="P125">
        <f>IFERROR(VLOOKUP($A125,'PivotTrac Totals'!$1:$255,20,FALSE),)</f>
        <v>0</v>
      </c>
      <c r="Q125">
        <f>IFERROR(VLOOKUP($A125,'PivotTrac Totals'!$1:$255,22,FALSE),)</f>
        <v>0</v>
      </c>
      <c r="R125">
        <f>IFERROR(VLOOKUP($A125,'PivotTrac Totals'!$1:$255,24,FALSE),)</f>
        <v>0</v>
      </c>
      <c r="S125">
        <f>IFERROR(VLOOKUP($A125,'PivotTrac Totals'!$1:$255,26,FALSE),)</f>
        <v>0</v>
      </c>
      <c r="T125">
        <f>IFERROR(VLOOKUP($A125,'PivotTrac Totals'!$1:$255,28,FALSE),)</f>
        <v>0</v>
      </c>
      <c r="U125">
        <f>IFERROR(VLOOKUP($A125,'PivotTrac Totals'!$1:$255,30,FALSE),)</f>
        <v>0</v>
      </c>
      <c r="V125">
        <f>IFERROR(VLOOKUP($A125,'PivotTrac Totals'!$1:$255,32,FALSE),)</f>
        <v>0</v>
      </c>
      <c r="W125">
        <f>IFERROR(VLOOKUP($A125,'PivotTrac Totals'!$1:$255,34,FALSE),)</f>
        <v>0</v>
      </c>
      <c r="X125">
        <f>IFERROR(VLOOKUP($A125,'PivotTrac Totals'!$1:$255,36,FALSE),)</f>
        <v>0</v>
      </c>
      <c r="Y125">
        <f>IFERROR(VLOOKUP($A125,'PivotTrac Totals'!$1:$255,38,FALSE),)</f>
        <v>0</v>
      </c>
      <c r="Z125">
        <f>IFERROR(VLOOKUP($A125,'PivotTrac Totals'!$1:$255,40,FALSE),)</f>
        <v>0</v>
      </c>
      <c r="AA125">
        <f>IFERROR(VLOOKUP($A125,'PivotTrac Totals'!$1:$255,42,FALSE),)</f>
        <v>0</v>
      </c>
      <c r="AB125">
        <f>IFERROR(VLOOKUP($A125,'PivotTrac Totals'!$1:$255,44,FALSE),)</f>
        <v>0</v>
      </c>
      <c r="AC125">
        <f>IFERROR(VLOOKUP($A125,'PivotTrac Totals'!$1:$255,46,FALSE),)</f>
        <v>0</v>
      </c>
      <c r="AD125">
        <f>IFERROR(VLOOKUP($A125,'PivotTrac Totals'!$1:$255,48,FALSE),)</f>
        <v>0</v>
      </c>
      <c r="AE125">
        <f>IFERROR(VLOOKUP($A125,'PivotTrac Totals'!$1:$255,50,FALSE),)</f>
        <v>0</v>
      </c>
      <c r="AF125">
        <f>IFERROR(VLOOKUP($A125,'PivotTrac Totals'!$1:$255,52,FALSE),)</f>
        <v>0</v>
      </c>
      <c r="AG125">
        <f>IFERROR(VLOOKUP($A125,'PivotTrac Totals'!$1:$255,54,FALSE),)</f>
        <v>0</v>
      </c>
      <c r="AH125">
        <f t="shared" si="9"/>
        <v>0</v>
      </c>
    </row>
    <row r="126" spans="1:34" ht="15.75" hidden="1" thickBot="1" x14ac:dyDescent="0.25">
      <c r="A126" s="29" t="s">
        <v>76</v>
      </c>
      <c r="B126" s="25" t="s">
        <v>11</v>
      </c>
      <c r="C126" s="28" t="str">
        <f>MID(A126,FIND(" ",A126)+1,256)</f>
        <v>13</v>
      </c>
      <c r="D126" s="25" t="s">
        <v>74</v>
      </c>
      <c r="E126" s="25"/>
      <c r="F126" s="25"/>
      <c r="G126" s="25"/>
      <c r="H126">
        <f>+IF($F126="Spring Grain",SUMIFS('Osgood Agrimet'!$D:$D,'Osgood Agrimet'!$A:$A,"&lt;="&amp;Data!H$1,'Osgood Agrimet'!$D:$D,"&gt;0"),IF($F126="Winter Grain",SUMIFS('Osgood Agrimet'!$C:$C,'Osgood Agrimet'!$A:$A,"&lt;="&amp;Data!H$1,'Osgood Agrimet'!$C:$C,"&gt;0"),IF($F126="Potatoes",SUMIFS('Osgood Agrimet'!$N:$N,'Osgood Agrimet'!$A:$A,"&lt;="&amp;Data!H$1,'Osgood Agrimet'!$N:$N,"&gt;0"),0)))</f>
        <v>0</v>
      </c>
      <c r="I126">
        <f>+IF($F126="Spring Grain",SUMIFS('Osgood Agrimet'!$D:$D,'Osgood Agrimet'!$A:$A,"&lt;="&amp;Data!I$1,'Osgood Agrimet'!$D:$D,"&gt;0"),IF($F126="Winter Grain",SUMIFS('Osgood Agrimet'!$C:$C,'Osgood Agrimet'!$A:$A,"&lt;="&amp;Data!I$1,'Osgood Agrimet'!$C:$C,"&gt;0"),IF($F126="Potatoes",SUMIFS('Osgood Agrimet'!$N:$N,'Osgood Agrimet'!$A:$A,"&lt;="&amp;Data!I$1,'Osgood Agrimet'!$N:$N,"&gt;0"),0)))</f>
        <v>0</v>
      </c>
      <c r="J126">
        <f>+IF($F126="Spring Grain",SUMIFS('Osgood Agrimet'!$D:$D,'Osgood Agrimet'!$A:$A,"&lt;="&amp;Data!J$1,'Osgood Agrimet'!$D:$D,"&gt;0"),IF($F126="Winter Grain",SUMIFS('Osgood Agrimet'!$C:$C,'Osgood Agrimet'!$A:$A,"&lt;="&amp;Data!J$1,'Osgood Agrimet'!$C:$C,"&gt;0"),IF($F126="Potatoes",SUMIFS('Osgood Agrimet'!$N:$N,'Osgood Agrimet'!$A:$A,"&lt;="&amp;Data!J$1,'Osgood Agrimet'!$N:$N,"&gt;0"),0)))</f>
        <v>0</v>
      </c>
      <c r="K126">
        <f>+IF($F126="Spring Grain",SUMIFS('Osgood Agrimet'!$D:$D,'Osgood Agrimet'!$A:$A,"&lt;="&amp;Data!K$1,'Osgood Agrimet'!$D:$D,"&gt;0"),IF($F126="Winter Grain",SUMIFS('Osgood Agrimet'!$C:$C,'Osgood Agrimet'!$A:$A,"&lt;="&amp;Data!K$1,'Osgood Agrimet'!$C:$C,"&gt;0"),IF($F126="Potatoes",SUMIFS('Osgood Agrimet'!$N:$N,'Osgood Agrimet'!$A:$A,"&lt;="&amp;Data!K$1,'Osgood Agrimet'!$N:$N,"&gt;0"),0)))</f>
        <v>0</v>
      </c>
      <c r="L126">
        <f>+IF($F126="Spring Grain",SUMIFS('Osgood Agrimet'!$D:$D,'Osgood Agrimet'!$A:$A,"&lt;="&amp;Data!L$1,'Osgood Agrimet'!$D:$D,"&gt;0"),IF($F126="Winter Grain",SUMIFS('Osgood Agrimet'!$C:$C,'Osgood Agrimet'!$A:$A,"&lt;="&amp;Data!L$1,'Osgood Agrimet'!$C:$C,"&gt;0"),IF($F126="Potatoes",SUMIFS('Osgood Agrimet'!$N:$N,'Osgood Agrimet'!$A:$A,"&lt;="&amp;Data!L$1,'Osgood Agrimet'!$N:$N,"&gt;0"),0)))</f>
        <v>0</v>
      </c>
      <c r="M126">
        <f>+IF($F126="Spring Grain",SUMIFS('Osgood Agrimet'!$D:$D,'Osgood Agrimet'!$A:$A,"&lt;="&amp;Data!M$1,'Osgood Agrimet'!$D:$D,"&gt;0"),IF($F126="Winter Grain",SUMIFS('Osgood Agrimet'!$C:$C,'Osgood Agrimet'!$A:$A,"&lt;="&amp;Data!M$1,'Osgood Agrimet'!$C:$C,"&gt;0"),IF($F126="Potatoes",SUMIFS('Osgood Agrimet'!$N:$N,'Osgood Agrimet'!$A:$A,"&lt;="&amp;Data!M$1,'Osgood Agrimet'!$N:$N,"&gt;0"),0)))</f>
        <v>0</v>
      </c>
      <c r="N126">
        <f>+IF($F126="Spring Grain",SUMIFS('Osgood Agrimet'!$D:$D,'Osgood Agrimet'!$A:$A,"&lt;="&amp;Data!N$1,'Osgood Agrimet'!$D:$D,"&gt;0"),IF($F126="Winter Grain",SUMIFS('Osgood Agrimet'!$C:$C,'Osgood Agrimet'!$A:$A,"&lt;="&amp;Data!N$1,'Osgood Agrimet'!$C:$C,"&gt;0"),IF($F126="Potatoes",SUMIFS('Osgood Agrimet'!$N:$N,'Osgood Agrimet'!$A:$A,"&lt;="&amp;Data!N$1,'Osgood Agrimet'!$N:$N,"&gt;0"),0)))</f>
        <v>0</v>
      </c>
      <c r="O126">
        <f>+IF($F126="Spring Grain",SUMIFS('Osgood Agrimet'!$D:$D,'Osgood Agrimet'!$A:$A,"&lt;="&amp;Data!O$1,'Osgood Agrimet'!$D:$D,"&gt;0"),IF($F126="Winter Grain",SUMIFS('Osgood Agrimet'!$C:$C,'Osgood Agrimet'!$A:$A,"&lt;="&amp;Data!O$1,'Osgood Agrimet'!$C:$C,"&gt;0"),IF($F126="Potatoes",SUMIFS('Osgood Agrimet'!$N:$N,'Osgood Agrimet'!$A:$A,"&lt;="&amp;Data!O$1,'Osgood Agrimet'!$N:$N,"&gt;0"),0)))</f>
        <v>0</v>
      </c>
      <c r="P126">
        <f>+IF($F126="Spring Grain",SUMIFS('Osgood Agrimet'!$D:$D,'Osgood Agrimet'!$A:$A,"&lt;="&amp;Data!P$1,'Osgood Agrimet'!$D:$D,"&gt;0"),IF($F126="Winter Grain",SUMIFS('Osgood Agrimet'!$C:$C,'Osgood Agrimet'!$A:$A,"&lt;="&amp;Data!P$1,'Osgood Agrimet'!$C:$C,"&gt;0"),IF($F126="Potatoes",SUMIFS('Osgood Agrimet'!$N:$N,'Osgood Agrimet'!$A:$A,"&lt;="&amp;Data!P$1,'Osgood Agrimet'!$N:$N,"&gt;0"),0)))</f>
        <v>0</v>
      </c>
      <c r="Q126">
        <f>+IF($F126="Spring Grain",SUMIFS('Osgood Agrimet'!$D:$D,'Osgood Agrimet'!$A:$A,"&lt;="&amp;Data!Q$1,'Osgood Agrimet'!$D:$D,"&gt;0"),IF($F126="Winter Grain",SUMIFS('Osgood Agrimet'!$C:$C,'Osgood Agrimet'!$A:$A,"&lt;="&amp;Data!Q$1,'Osgood Agrimet'!$C:$C,"&gt;0"),IF($F126="Potatoes",SUMIFS('Osgood Agrimet'!$N:$N,'Osgood Agrimet'!$A:$A,"&lt;="&amp;Data!Q$1,'Osgood Agrimet'!$N:$N,"&gt;0"),0)))</f>
        <v>0</v>
      </c>
      <c r="R126">
        <f>+IF($F126="Spring Grain",SUMIFS('Osgood Agrimet'!$D:$D,'Osgood Agrimet'!$A:$A,"&lt;="&amp;Data!R$1,'Osgood Agrimet'!$D:$D,"&gt;0"),IF($F126="Winter Grain",SUMIFS('Osgood Agrimet'!$C:$C,'Osgood Agrimet'!$A:$A,"&lt;="&amp;Data!R$1,'Osgood Agrimet'!$C:$C,"&gt;0"),IF($F126="Potatoes",SUMIFS('Osgood Agrimet'!$N:$N,'Osgood Agrimet'!$A:$A,"&lt;="&amp;Data!R$1,'Osgood Agrimet'!$N:$N,"&gt;0"),0)))</f>
        <v>0</v>
      </c>
      <c r="S126">
        <f>+IF($F126="Spring Grain",SUMIFS('Osgood Agrimet'!$D:$D,'Osgood Agrimet'!$A:$A,"&lt;="&amp;Data!S$1,'Osgood Agrimet'!$D:$D,"&gt;0"),IF($F126="Winter Grain",SUMIFS('Osgood Agrimet'!$C:$C,'Osgood Agrimet'!$A:$A,"&lt;="&amp;Data!S$1,'Osgood Agrimet'!$C:$C,"&gt;0"),IF($F126="Potatoes",SUMIFS('Osgood Agrimet'!$N:$N,'Osgood Agrimet'!$A:$A,"&lt;="&amp;Data!S$1,'Osgood Agrimet'!$N:$N,"&gt;0"),0)))</f>
        <v>0</v>
      </c>
      <c r="T126">
        <f>+IF($F126="Spring Grain",SUMIFS('Osgood Agrimet'!$D:$D,'Osgood Agrimet'!$A:$A,"&lt;="&amp;Data!T$1,'Osgood Agrimet'!$D:$D,"&gt;0"),IF($F126="Winter Grain",SUMIFS('Osgood Agrimet'!$C:$C,'Osgood Agrimet'!$A:$A,"&lt;="&amp;Data!T$1,'Osgood Agrimet'!$C:$C,"&gt;0"),IF($F126="Potatoes",SUMIFS('Osgood Agrimet'!$N:$N,'Osgood Agrimet'!$A:$A,"&lt;="&amp;Data!T$1,'Osgood Agrimet'!$N:$N,"&gt;0"),0)))</f>
        <v>0</v>
      </c>
      <c r="U126">
        <f>+IF($F126="Spring Grain",SUMIFS('Osgood Agrimet'!$D:$D,'Osgood Agrimet'!$A:$A,"&lt;="&amp;Data!U$1,'Osgood Agrimet'!$D:$D,"&gt;0"),IF($F126="Winter Grain",SUMIFS('Osgood Agrimet'!$C:$C,'Osgood Agrimet'!$A:$A,"&lt;="&amp;Data!U$1,'Osgood Agrimet'!$C:$C,"&gt;0"),IF($F126="Potatoes",SUMIFS('Osgood Agrimet'!$N:$N,'Osgood Agrimet'!$A:$A,"&lt;="&amp;Data!U$1,'Osgood Agrimet'!$N:$N,"&gt;0"),0)))</f>
        <v>0</v>
      </c>
      <c r="V126">
        <f>+IF($F126="Spring Grain",SUMIFS('Osgood Agrimet'!$D:$D,'Osgood Agrimet'!$A:$A,"&lt;="&amp;Data!V$1,'Osgood Agrimet'!$D:$D,"&gt;0"),IF($F126="Winter Grain",SUMIFS('Osgood Agrimet'!$C:$C,'Osgood Agrimet'!$A:$A,"&lt;="&amp;Data!V$1,'Osgood Agrimet'!$C:$C,"&gt;0"),IF($F126="Potatoes",SUMIFS('Osgood Agrimet'!$N:$N,'Osgood Agrimet'!$A:$A,"&lt;="&amp;Data!V$1,'Osgood Agrimet'!$N:$N,"&gt;0"),0)))</f>
        <v>0</v>
      </c>
      <c r="W126">
        <f>+IF($F126="Spring Grain",SUMIFS('Osgood Agrimet'!$D:$D,'Osgood Agrimet'!$A:$A,"&lt;="&amp;Data!W$1,'Osgood Agrimet'!$D:$D,"&gt;0"),IF($F126="Winter Grain",SUMIFS('Osgood Agrimet'!$C:$C,'Osgood Agrimet'!$A:$A,"&lt;="&amp;Data!W$1,'Osgood Agrimet'!$C:$C,"&gt;0"),IF($F126="Potatoes",SUMIFS('Osgood Agrimet'!$N:$N,'Osgood Agrimet'!$A:$A,"&lt;="&amp;Data!W$1,'Osgood Agrimet'!$N:$N,"&gt;0"),0)))</f>
        <v>0</v>
      </c>
      <c r="X126">
        <f>+IF($F126="Spring Grain",SUMIFS('Osgood Agrimet'!$D:$D,'Osgood Agrimet'!$A:$A,"&lt;="&amp;Data!X$1,'Osgood Agrimet'!$D:$D,"&gt;0"),IF($F126="Winter Grain",SUMIFS('Osgood Agrimet'!$C:$C,'Osgood Agrimet'!$A:$A,"&lt;="&amp;Data!X$1,'Osgood Agrimet'!$C:$C,"&gt;0"),IF($F126="Potatoes",SUMIFS('Osgood Agrimet'!$N:$N,'Osgood Agrimet'!$A:$A,"&lt;="&amp;Data!X$1,'Osgood Agrimet'!$N:$N,"&gt;0"),0)))</f>
        <v>0</v>
      </c>
      <c r="Y126">
        <f>+IF($F126="Spring Grain",SUMIFS('Osgood Agrimet'!$D:$D,'Osgood Agrimet'!$A:$A,"&lt;="&amp;Data!Y$1,'Osgood Agrimet'!$D:$D,"&gt;0"),IF($F126="Winter Grain",SUMIFS('Osgood Agrimet'!$C:$C,'Osgood Agrimet'!$A:$A,"&lt;="&amp;Data!Y$1,'Osgood Agrimet'!$C:$C,"&gt;0"),IF($F126="Potatoes",SUMIFS('Osgood Agrimet'!$N:$N,'Osgood Agrimet'!$A:$A,"&lt;="&amp;Data!Y$1,'Osgood Agrimet'!$N:$N,"&gt;0"),0)))</f>
        <v>0</v>
      </c>
      <c r="Z126">
        <f>+IF($F126="Spring Grain",SUMIFS('Osgood Agrimet'!$D:$D,'Osgood Agrimet'!$A:$A,"&lt;="&amp;Data!Z$1,'Osgood Agrimet'!$D:$D,"&gt;0"),IF($F126="Winter Grain",SUMIFS('Osgood Agrimet'!$C:$C,'Osgood Agrimet'!$A:$A,"&lt;="&amp;Data!Z$1,'Osgood Agrimet'!$C:$C,"&gt;0"),IF($F126="Potatoes",SUMIFS('Osgood Agrimet'!$N:$N,'Osgood Agrimet'!$A:$A,"&lt;="&amp;Data!Z$1,'Osgood Agrimet'!$N:$N,"&gt;0"),0)))</f>
        <v>0</v>
      </c>
      <c r="AA126">
        <f>+IF($F126="Spring Grain",SUMIFS('Osgood Agrimet'!$D:$D,'Osgood Agrimet'!$A:$A,"&lt;="&amp;Data!AA$1,'Osgood Agrimet'!$D:$D,"&gt;0"),IF($F126="Winter Grain",SUMIFS('Osgood Agrimet'!$C:$C,'Osgood Agrimet'!$A:$A,"&lt;="&amp;Data!AA$1,'Osgood Agrimet'!$C:$C,"&gt;0"),IF($F126="Potatoes",SUMIFS('Osgood Agrimet'!$N:$N,'Osgood Agrimet'!$A:$A,"&lt;="&amp;Data!AA$1,'Osgood Agrimet'!$N:$N,"&gt;0"),0)))</f>
        <v>0</v>
      </c>
      <c r="AB126">
        <f>+IF($F126="Spring Grain",SUMIFS('Osgood Agrimet'!$D:$D,'Osgood Agrimet'!$A:$A,"&lt;="&amp;Data!AB$1,'Osgood Agrimet'!$D:$D,"&gt;0"),IF($F126="Winter Grain",SUMIFS('Osgood Agrimet'!$C:$C,'Osgood Agrimet'!$A:$A,"&lt;="&amp;Data!AB$1,'Osgood Agrimet'!$C:$C,"&gt;0"),IF($F126="Potatoes",SUMIFS('Osgood Agrimet'!$N:$N,'Osgood Agrimet'!$A:$A,"&lt;="&amp;Data!AB$1,'Osgood Agrimet'!$N:$N,"&gt;0"),0)))</f>
        <v>0</v>
      </c>
      <c r="AC126">
        <f>+IF($F126="Spring Grain",SUMIFS('Osgood Agrimet'!$D:$D,'Osgood Agrimet'!$A:$A,"&lt;="&amp;Data!AC$1,'Osgood Agrimet'!$D:$D,"&gt;0"),IF($F126="Winter Grain",SUMIFS('Osgood Agrimet'!$C:$C,'Osgood Agrimet'!$A:$A,"&lt;="&amp;Data!AC$1,'Osgood Agrimet'!$C:$C,"&gt;0"),IF($F126="Potatoes",SUMIFS('Osgood Agrimet'!$N:$N,'Osgood Agrimet'!$A:$A,"&lt;="&amp;Data!AC$1,'Osgood Agrimet'!$N:$N,"&gt;0"),0)))</f>
        <v>0</v>
      </c>
      <c r="AD126">
        <f>+IF($F126="Spring Grain",SUMIFS('Osgood Agrimet'!$D:$D,'Osgood Agrimet'!$A:$A,"&lt;="&amp;Data!AD$1,'Osgood Agrimet'!$D:$D,"&gt;0"),IF($F126="Winter Grain",SUMIFS('Osgood Agrimet'!$C:$C,'Osgood Agrimet'!$A:$A,"&lt;="&amp;Data!AD$1,'Osgood Agrimet'!$C:$C,"&gt;0"),IF($F126="Potatoes",SUMIFS('Osgood Agrimet'!$N:$N,'Osgood Agrimet'!$A:$A,"&lt;="&amp;Data!AD$1,'Osgood Agrimet'!$N:$N,"&gt;0"),0)))</f>
        <v>0</v>
      </c>
      <c r="AE126">
        <f>+IF($F126="Spring Grain",SUMIFS('Osgood Agrimet'!$D:$D,'Osgood Agrimet'!$A:$A,"&lt;="&amp;Data!AE$1,'Osgood Agrimet'!$D:$D,"&gt;0"),IF($F126="Winter Grain",SUMIFS('Osgood Agrimet'!$C:$C,'Osgood Agrimet'!$A:$A,"&lt;="&amp;Data!AE$1,'Osgood Agrimet'!$C:$C,"&gt;0"),IF($F126="Potatoes",SUMIFS('Osgood Agrimet'!$N:$N,'Osgood Agrimet'!$A:$A,"&lt;="&amp;Data!AE$1,'Osgood Agrimet'!$N:$N,"&gt;0"),0)))</f>
        <v>0</v>
      </c>
      <c r="AF126">
        <f>+IF($F126="Spring Grain",SUMIFS('Osgood Agrimet'!$D:$D,'Osgood Agrimet'!$A:$A,"&lt;="&amp;Data!AF$1,'Osgood Agrimet'!$D:$D,"&gt;0"),IF($F126="Winter Grain",SUMIFS('Osgood Agrimet'!$C:$C,'Osgood Agrimet'!$A:$A,"&lt;="&amp;Data!AF$1,'Osgood Agrimet'!$C:$C,"&gt;0"),IF($F126="Potatoes",SUMIFS('Osgood Agrimet'!$N:$N,'Osgood Agrimet'!$A:$A,"&lt;="&amp;Data!AF$1,'Osgood Agrimet'!$N:$N,"&gt;0"),0)))</f>
        <v>0</v>
      </c>
      <c r="AG126">
        <f>+IF($F126="Spring Grain",SUMIFS('Osgood Agrimet'!$D:$D,'Osgood Agrimet'!$A:$A,"&lt;="&amp;Data!AG$1,'Osgood Agrimet'!$D:$D,"&gt;0"),IF($F126="Winter Grain",SUMIFS('Osgood Agrimet'!$C:$C,'Osgood Agrimet'!$A:$A,"&lt;="&amp;Data!AG$1,'Osgood Agrimet'!$C:$C,"&gt;0"),IF($F126="Potatoes",SUMIFS('Osgood Agrimet'!$N:$N,'Osgood Agrimet'!$A:$A,"&lt;="&amp;Data!AG$1,'Osgood Agrimet'!$N:$N,"&gt;0"),0)))</f>
        <v>0</v>
      </c>
      <c r="AH126">
        <f>+SUM(H126:AG126)</f>
        <v>0</v>
      </c>
    </row>
    <row r="127" spans="1:34" ht="15.75" hidden="1" thickBot="1" x14ac:dyDescent="0.25">
      <c r="A127" s="25"/>
      <c r="B127" s="25" t="s">
        <v>11</v>
      </c>
      <c r="C127" s="28" t="str">
        <f>C126</f>
        <v>13</v>
      </c>
      <c r="D127" s="25" t="s">
        <v>74</v>
      </c>
      <c r="E127" s="25"/>
      <c r="F127" s="25"/>
      <c r="G127" s="25"/>
      <c r="H127">
        <f>IFERROR(VLOOKUP($A127,'PivotTrac Totals'!$A$1:$AK$255,4,FALSE),)</f>
        <v>0</v>
      </c>
      <c r="I127">
        <f>IFERROR(VLOOKUP($A127,'PivotTrac Totals'!$1:$405,6,FALSE),)</f>
        <v>0</v>
      </c>
      <c r="J127">
        <f>IFERROR(VLOOKUP($A127,'PivotTrac Totals'!$1:$255,8,FALSE),)</f>
        <v>0</v>
      </c>
      <c r="K127">
        <f>IFERROR(VLOOKUP($A127,'PivotTrac Totals'!$1:$255,10,FALSE),)</f>
        <v>0</v>
      </c>
      <c r="L127">
        <f>IFERROR(VLOOKUP($A127,'PivotTrac Totals'!$1:$255,12,FALSE),)</f>
        <v>0</v>
      </c>
      <c r="M127">
        <f>IFERROR(VLOOKUP($A127,'PivotTrac Totals'!$1:$255,14,FALSE),)</f>
        <v>0</v>
      </c>
      <c r="N127">
        <f>IFERROR(VLOOKUP($A127,'PivotTrac Totals'!$1:$255,16,FALSE),)</f>
        <v>0</v>
      </c>
      <c r="O127">
        <f>IFERROR(VLOOKUP($A127,'PivotTrac Totals'!$1:$255,18,FALSE),)</f>
        <v>0</v>
      </c>
      <c r="P127">
        <f>IFERROR(VLOOKUP($A127,'PivotTrac Totals'!$1:$255,20,FALSE),)</f>
        <v>0</v>
      </c>
      <c r="Q127">
        <f>IFERROR(VLOOKUP($A127,'PivotTrac Totals'!$1:$255,22,FALSE),)</f>
        <v>0</v>
      </c>
      <c r="R127">
        <f>IFERROR(VLOOKUP($A127,'PivotTrac Totals'!$1:$255,24,FALSE),)</f>
        <v>0</v>
      </c>
      <c r="S127">
        <f>IFERROR(VLOOKUP($A127,'PivotTrac Totals'!$1:$255,26,FALSE),)</f>
        <v>0</v>
      </c>
      <c r="T127">
        <f>IFERROR(VLOOKUP($A127,'PivotTrac Totals'!$1:$255,28,FALSE),)</f>
        <v>0</v>
      </c>
      <c r="U127">
        <f>IFERROR(VLOOKUP($A127,'PivotTrac Totals'!$1:$255,30,FALSE),)</f>
        <v>0</v>
      </c>
      <c r="V127">
        <f>IFERROR(VLOOKUP($A127,'PivotTrac Totals'!$1:$255,32,FALSE),)</f>
        <v>0</v>
      </c>
      <c r="W127">
        <f>IFERROR(VLOOKUP($A127,'PivotTrac Totals'!$1:$255,34,FALSE),)</f>
        <v>0</v>
      </c>
      <c r="X127">
        <f>IFERROR(VLOOKUP($A127,'PivotTrac Totals'!$1:$255,36,FALSE),)</f>
        <v>0</v>
      </c>
      <c r="Y127">
        <f>IFERROR(VLOOKUP($A127,'PivotTrac Totals'!$1:$255,38,FALSE),)</f>
        <v>0</v>
      </c>
      <c r="Z127">
        <f>IFERROR(VLOOKUP($A127,'PivotTrac Totals'!$1:$255,40,FALSE),)</f>
        <v>0</v>
      </c>
      <c r="AA127">
        <f>IFERROR(VLOOKUP($A127,'PivotTrac Totals'!$1:$255,42,FALSE),)</f>
        <v>0</v>
      </c>
      <c r="AB127">
        <f>IFERROR(VLOOKUP($A127,'PivotTrac Totals'!$1:$255,44,FALSE),)</f>
        <v>0</v>
      </c>
      <c r="AC127">
        <f>IFERROR(VLOOKUP($A127,'PivotTrac Totals'!$1:$255,46,FALSE),)</f>
        <v>0</v>
      </c>
      <c r="AD127">
        <f>IFERROR(VLOOKUP($A127,'PivotTrac Totals'!$1:$255,48,FALSE),)</f>
        <v>0</v>
      </c>
      <c r="AE127">
        <f>IFERROR(VLOOKUP($A127,'PivotTrac Totals'!$1:$255,50,FALSE),)</f>
        <v>0</v>
      </c>
      <c r="AF127">
        <f>IFERROR(VLOOKUP($A127,'PivotTrac Totals'!$1:$255,52,FALSE),)</f>
        <v>0</v>
      </c>
      <c r="AG127">
        <f>IFERROR(VLOOKUP($A127,'PivotTrac Totals'!$1:$255,54,FALSE),)</f>
        <v>0</v>
      </c>
      <c r="AH127">
        <f t="shared" si="9"/>
        <v>0</v>
      </c>
    </row>
    <row r="128" spans="1:34" ht="15.75" hidden="1" thickBot="1" x14ac:dyDescent="0.25">
      <c r="A128" s="25"/>
      <c r="B128" s="25" t="s">
        <v>11</v>
      </c>
      <c r="C128" s="28" t="str">
        <f t="shared" ref="C128:C135" si="15">C127</f>
        <v>13</v>
      </c>
      <c r="D128" s="25" t="s">
        <v>74</v>
      </c>
      <c r="E128" s="25"/>
      <c r="F128" s="25"/>
      <c r="G128" s="25"/>
      <c r="H128">
        <f>IFERROR(VLOOKUP($A128,'PivotTrac Totals'!$A$1:$AK$255,4,FALSE),)</f>
        <v>0</v>
      </c>
      <c r="I128">
        <f>IFERROR(VLOOKUP($A128,'PivotTrac Totals'!$1:$405,6,FALSE),)</f>
        <v>0</v>
      </c>
      <c r="J128">
        <f>IFERROR(VLOOKUP($A128,'PivotTrac Totals'!$1:$255,8,FALSE),)</f>
        <v>0</v>
      </c>
      <c r="K128">
        <f>IFERROR(VLOOKUP($A128,'PivotTrac Totals'!$1:$255,10,FALSE),)</f>
        <v>0</v>
      </c>
      <c r="L128">
        <f>IFERROR(VLOOKUP($A128,'PivotTrac Totals'!$1:$255,12,FALSE),)</f>
        <v>0</v>
      </c>
      <c r="M128">
        <f>IFERROR(VLOOKUP($A128,'PivotTrac Totals'!$1:$255,14,FALSE),)</f>
        <v>0</v>
      </c>
      <c r="N128">
        <f>IFERROR(VLOOKUP($A128,'PivotTrac Totals'!$1:$255,16,FALSE),)</f>
        <v>0</v>
      </c>
      <c r="O128">
        <f>IFERROR(VLOOKUP($A128,'PivotTrac Totals'!$1:$255,18,FALSE),)</f>
        <v>0</v>
      </c>
      <c r="P128">
        <f>IFERROR(VLOOKUP($A128,'PivotTrac Totals'!$1:$255,20,FALSE),)</f>
        <v>0</v>
      </c>
      <c r="Q128">
        <f>IFERROR(VLOOKUP($A128,'PivotTrac Totals'!$1:$255,22,FALSE),)</f>
        <v>0</v>
      </c>
      <c r="R128">
        <f>IFERROR(VLOOKUP($A128,'PivotTrac Totals'!$1:$255,24,FALSE),)</f>
        <v>0</v>
      </c>
      <c r="S128">
        <f>IFERROR(VLOOKUP($A128,'PivotTrac Totals'!$1:$255,26,FALSE),)</f>
        <v>0</v>
      </c>
      <c r="T128">
        <f>IFERROR(VLOOKUP($A128,'PivotTrac Totals'!$1:$255,28,FALSE),)</f>
        <v>0</v>
      </c>
      <c r="U128">
        <f>IFERROR(VLOOKUP($A128,'PivotTrac Totals'!$1:$255,30,FALSE),)</f>
        <v>0</v>
      </c>
      <c r="V128">
        <f>IFERROR(VLOOKUP($A128,'PivotTrac Totals'!$1:$255,32,FALSE),)</f>
        <v>0</v>
      </c>
      <c r="W128">
        <f>IFERROR(VLOOKUP($A128,'PivotTrac Totals'!$1:$255,34,FALSE),)</f>
        <v>0</v>
      </c>
      <c r="X128">
        <f>IFERROR(VLOOKUP($A128,'PivotTrac Totals'!$1:$255,36,FALSE),)</f>
        <v>0</v>
      </c>
      <c r="Y128">
        <f>IFERROR(VLOOKUP($A128,'PivotTrac Totals'!$1:$255,38,FALSE),)</f>
        <v>0</v>
      </c>
      <c r="Z128">
        <f>IFERROR(VLOOKUP($A128,'PivotTrac Totals'!$1:$255,40,FALSE),)</f>
        <v>0</v>
      </c>
      <c r="AA128">
        <f>IFERROR(VLOOKUP($A128,'PivotTrac Totals'!$1:$255,42,FALSE),)</f>
        <v>0</v>
      </c>
      <c r="AB128">
        <f>IFERROR(VLOOKUP($A128,'PivotTrac Totals'!$1:$255,44,FALSE),)</f>
        <v>0</v>
      </c>
      <c r="AC128">
        <f>IFERROR(VLOOKUP($A128,'PivotTrac Totals'!$1:$255,46,FALSE),)</f>
        <v>0</v>
      </c>
      <c r="AD128">
        <f>IFERROR(VLOOKUP($A128,'PivotTrac Totals'!$1:$255,48,FALSE),)</f>
        <v>0</v>
      </c>
      <c r="AE128">
        <f>IFERROR(VLOOKUP($A128,'PivotTrac Totals'!$1:$255,50,FALSE),)</f>
        <v>0</v>
      </c>
      <c r="AF128">
        <f>IFERROR(VLOOKUP($A128,'PivotTrac Totals'!$1:$255,52,FALSE),)</f>
        <v>0</v>
      </c>
      <c r="AG128">
        <f>IFERROR(VLOOKUP($A128,'PivotTrac Totals'!$1:$255,54,FALSE),)</f>
        <v>0</v>
      </c>
      <c r="AH128">
        <f t="shared" si="9"/>
        <v>0</v>
      </c>
    </row>
    <row r="129" spans="1:34" ht="15.75" hidden="1" thickBot="1" x14ac:dyDescent="0.25">
      <c r="A129" s="25"/>
      <c r="B129" s="25" t="s">
        <v>11</v>
      </c>
      <c r="C129" s="28" t="str">
        <f t="shared" si="15"/>
        <v>13</v>
      </c>
      <c r="D129" s="25" t="s">
        <v>74</v>
      </c>
      <c r="E129" s="25"/>
      <c r="F129" s="25"/>
      <c r="G129" s="25"/>
      <c r="H129">
        <f>IFERROR(VLOOKUP($A129,'PivotTrac Totals'!$A$1:$AK$255,4,FALSE),)</f>
        <v>0</v>
      </c>
      <c r="I129">
        <f>IFERROR(VLOOKUP($A129,'PivotTrac Totals'!$1:$405,6,FALSE),)</f>
        <v>0</v>
      </c>
      <c r="J129">
        <f>IFERROR(VLOOKUP($A129,'PivotTrac Totals'!$1:$255,8,FALSE),)</f>
        <v>0</v>
      </c>
      <c r="K129">
        <f>IFERROR(VLOOKUP($A129,'PivotTrac Totals'!$1:$255,10,FALSE),)</f>
        <v>0</v>
      </c>
      <c r="L129">
        <f>IFERROR(VLOOKUP($A129,'PivotTrac Totals'!$1:$255,12,FALSE),)</f>
        <v>0</v>
      </c>
      <c r="M129">
        <f>IFERROR(VLOOKUP($A129,'PivotTrac Totals'!$1:$255,14,FALSE),)</f>
        <v>0</v>
      </c>
      <c r="N129">
        <f>IFERROR(VLOOKUP($A129,'PivotTrac Totals'!$1:$255,16,FALSE),)</f>
        <v>0</v>
      </c>
      <c r="O129">
        <f>IFERROR(VLOOKUP($A129,'PivotTrac Totals'!$1:$255,18,FALSE),)</f>
        <v>0</v>
      </c>
      <c r="P129">
        <f>IFERROR(VLOOKUP($A129,'PivotTrac Totals'!$1:$255,20,FALSE),)</f>
        <v>0</v>
      </c>
      <c r="Q129">
        <f>IFERROR(VLOOKUP($A129,'PivotTrac Totals'!$1:$255,22,FALSE),)</f>
        <v>0</v>
      </c>
      <c r="R129">
        <f>IFERROR(VLOOKUP($A129,'PivotTrac Totals'!$1:$255,24,FALSE),)</f>
        <v>0</v>
      </c>
      <c r="S129">
        <f>IFERROR(VLOOKUP($A129,'PivotTrac Totals'!$1:$255,26,FALSE),)</f>
        <v>0</v>
      </c>
      <c r="T129">
        <f>IFERROR(VLOOKUP($A129,'PivotTrac Totals'!$1:$255,28,FALSE),)</f>
        <v>0</v>
      </c>
      <c r="U129">
        <f>IFERROR(VLOOKUP($A129,'PivotTrac Totals'!$1:$255,30,FALSE),)</f>
        <v>0</v>
      </c>
      <c r="V129">
        <f>IFERROR(VLOOKUP($A129,'PivotTrac Totals'!$1:$255,32,FALSE),)</f>
        <v>0</v>
      </c>
      <c r="W129">
        <f>IFERROR(VLOOKUP($A129,'PivotTrac Totals'!$1:$255,34,FALSE),)</f>
        <v>0</v>
      </c>
      <c r="X129">
        <f>IFERROR(VLOOKUP($A129,'PivotTrac Totals'!$1:$255,36,FALSE),)</f>
        <v>0</v>
      </c>
      <c r="Y129">
        <f>IFERROR(VLOOKUP($A129,'PivotTrac Totals'!$1:$255,38,FALSE),)</f>
        <v>0</v>
      </c>
      <c r="Z129">
        <f>IFERROR(VLOOKUP($A129,'PivotTrac Totals'!$1:$255,40,FALSE),)</f>
        <v>0</v>
      </c>
      <c r="AA129">
        <f>IFERROR(VLOOKUP($A129,'PivotTrac Totals'!$1:$255,42,FALSE),)</f>
        <v>0</v>
      </c>
      <c r="AB129">
        <f>IFERROR(VLOOKUP($A129,'PivotTrac Totals'!$1:$255,44,FALSE),)</f>
        <v>0</v>
      </c>
      <c r="AC129">
        <f>IFERROR(VLOOKUP($A129,'PivotTrac Totals'!$1:$255,46,FALSE),)</f>
        <v>0</v>
      </c>
      <c r="AD129">
        <f>IFERROR(VLOOKUP($A129,'PivotTrac Totals'!$1:$255,48,FALSE),)</f>
        <v>0</v>
      </c>
      <c r="AE129">
        <f>IFERROR(VLOOKUP($A129,'PivotTrac Totals'!$1:$255,50,FALSE),)</f>
        <v>0</v>
      </c>
      <c r="AF129">
        <f>IFERROR(VLOOKUP($A129,'PivotTrac Totals'!$1:$255,52,FALSE),)</f>
        <v>0</v>
      </c>
      <c r="AG129">
        <f>IFERROR(VLOOKUP($A129,'PivotTrac Totals'!$1:$255,54,FALSE),)</f>
        <v>0</v>
      </c>
      <c r="AH129">
        <f t="shared" si="9"/>
        <v>0</v>
      </c>
    </row>
    <row r="130" spans="1:34" ht="15.75" hidden="1" thickBot="1" x14ac:dyDescent="0.25">
      <c r="A130" s="25"/>
      <c r="B130" s="25" t="s">
        <v>11</v>
      </c>
      <c r="C130" s="28" t="str">
        <f t="shared" si="15"/>
        <v>13</v>
      </c>
      <c r="D130" s="25" t="s">
        <v>74</v>
      </c>
      <c r="E130" s="25"/>
      <c r="F130" s="25"/>
      <c r="G130" s="25"/>
      <c r="H130">
        <f>IFERROR(VLOOKUP($A130,'PivotTrac Totals'!$A$1:$AK$255,4,FALSE),)</f>
        <v>0</v>
      </c>
      <c r="I130">
        <f>IFERROR(VLOOKUP($A130,'PivotTrac Totals'!$1:$405,6,FALSE),)</f>
        <v>0</v>
      </c>
      <c r="J130">
        <f>IFERROR(VLOOKUP($A130,'PivotTrac Totals'!$1:$255,8,FALSE),)</f>
        <v>0</v>
      </c>
      <c r="K130">
        <f>IFERROR(VLOOKUP($A130,'PivotTrac Totals'!$1:$255,10,FALSE),)</f>
        <v>0</v>
      </c>
      <c r="L130">
        <f>IFERROR(VLOOKUP($A130,'PivotTrac Totals'!$1:$255,12,FALSE),)</f>
        <v>0</v>
      </c>
      <c r="M130">
        <f>IFERROR(VLOOKUP($A130,'PivotTrac Totals'!$1:$255,14,FALSE),)</f>
        <v>0</v>
      </c>
      <c r="N130">
        <f>IFERROR(VLOOKUP($A130,'PivotTrac Totals'!$1:$255,16,FALSE),)</f>
        <v>0</v>
      </c>
      <c r="O130">
        <f>IFERROR(VLOOKUP($A130,'PivotTrac Totals'!$1:$255,18,FALSE),)</f>
        <v>0</v>
      </c>
      <c r="P130">
        <f>IFERROR(VLOOKUP($A130,'PivotTrac Totals'!$1:$255,20,FALSE),)</f>
        <v>0</v>
      </c>
      <c r="Q130">
        <f>IFERROR(VLOOKUP($A130,'PivotTrac Totals'!$1:$255,22,FALSE),)</f>
        <v>0</v>
      </c>
      <c r="R130">
        <f>IFERROR(VLOOKUP($A130,'PivotTrac Totals'!$1:$255,24,FALSE),)</f>
        <v>0</v>
      </c>
      <c r="S130">
        <f>IFERROR(VLOOKUP($A130,'PivotTrac Totals'!$1:$255,26,FALSE),)</f>
        <v>0</v>
      </c>
      <c r="T130">
        <f>IFERROR(VLOOKUP($A130,'PivotTrac Totals'!$1:$255,28,FALSE),)</f>
        <v>0</v>
      </c>
      <c r="U130">
        <f>IFERROR(VLOOKUP($A130,'PivotTrac Totals'!$1:$255,30,FALSE),)</f>
        <v>0</v>
      </c>
      <c r="V130">
        <f>IFERROR(VLOOKUP($A130,'PivotTrac Totals'!$1:$255,32,FALSE),)</f>
        <v>0</v>
      </c>
      <c r="W130">
        <f>IFERROR(VLOOKUP($A130,'PivotTrac Totals'!$1:$255,34,FALSE),)</f>
        <v>0</v>
      </c>
      <c r="X130">
        <f>IFERROR(VLOOKUP($A130,'PivotTrac Totals'!$1:$255,36,FALSE),)</f>
        <v>0</v>
      </c>
      <c r="Y130">
        <f>IFERROR(VLOOKUP($A130,'PivotTrac Totals'!$1:$255,38,FALSE),)</f>
        <v>0</v>
      </c>
      <c r="Z130">
        <f>IFERROR(VLOOKUP($A130,'PivotTrac Totals'!$1:$255,40,FALSE),)</f>
        <v>0</v>
      </c>
      <c r="AA130">
        <f>IFERROR(VLOOKUP($A130,'PivotTrac Totals'!$1:$255,42,FALSE),)</f>
        <v>0</v>
      </c>
      <c r="AB130">
        <f>IFERROR(VLOOKUP($A130,'PivotTrac Totals'!$1:$255,44,FALSE),)</f>
        <v>0</v>
      </c>
      <c r="AC130">
        <f>IFERROR(VLOOKUP($A130,'PivotTrac Totals'!$1:$255,46,FALSE),)</f>
        <v>0</v>
      </c>
      <c r="AD130">
        <f>IFERROR(VLOOKUP($A130,'PivotTrac Totals'!$1:$255,48,FALSE),)</f>
        <v>0</v>
      </c>
      <c r="AE130">
        <f>IFERROR(VLOOKUP($A130,'PivotTrac Totals'!$1:$255,50,FALSE),)</f>
        <v>0</v>
      </c>
      <c r="AF130">
        <f>IFERROR(VLOOKUP($A130,'PivotTrac Totals'!$1:$255,52,FALSE),)</f>
        <v>0</v>
      </c>
      <c r="AG130">
        <f>IFERROR(VLOOKUP($A130,'PivotTrac Totals'!$1:$255,54,FALSE),)</f>
        <v>0</v>
      </c>
      <c r="AH130">
        <f t="shared" si="9"/>
        <v>0</v>
      </c>
    </row>
    <row r="131" spans="1:34" ht="15.75" hidden="1" thickBot="1" x14ac:dyDescent="0.25">
      <c r="A131" s="25"/>
      <c r="B131" s="25" t="s">
        <v>11</v>
      </c>
      <c r="C131" s="28" t="str">
        <f t="shared" si="15"/>
        <v>13</v>
      </c>
      <c r="D131" s="25" t="s">
        <v>74</v>
      </c>
      <c r="E131" s="25"/>
      <c r="F131" s="25"/>
      <c r="G131" s="25"/>
      <c r="H131">
        <f>IFERROR(VLOOKUP($A131,'PivotTrac Totals'!$A$1:$AK$255,4,FALSE),)</f>
        <v>0</v>
      </c>
      <c r="I131">
        <f>IFERROR(VLOOKUP($A131,'PivotTrac Totals'!$1:$405,6,FALSE),)</f>
        <v>0</v>
      </c>
      <c r="J131">
        <f>IFERROR(VLOOKUP($A131,'PivotTrac Totals'!$1:$255,8,FALSE),)</f>
        <v>0</v>
      </c>
      <c r="K131">
        <f>IFERROR(VLOOKUP($A131,'PivotTrac Totals'!$1:$255,10,FALSE),)</f>
        <v>0</v>
      </c>
      <c r="L131">
        <f>IFERROR(VLOOKUP($A131,'PivotTrac Totals'!$1:$255,12,FALSE),)</f>
        <v>0</v>
      </c>
      <c r="M131">
        <f>IFERROR(VLOOKUP($A131,'PivotTrac Totals'!$1:$255,14,FALSE),)</f>
        <v>0</v>
      </c>
      <c r="N131">
        <f>IFERROR(VLOOKUP($A131,'PivotTrac Totals'!$1:$255,16,FALSE),)</f>
        <v>0</v>
      </c>
      <c r="O131">
        <f>IFERROR(VLOOKUP($A131,'PivotTrac Totals'!$1:$255,18,FALSE),)</f>
        <v>0</v>
      </c>
      <c r="P131">
        <f>IFERROR(VLOOKUP($A131,'PivotTrac Totals'!$1:$255,20,FALSE),)</f>
        <v>0</v>
      </c>
      <c r="Q131">
        <f>IFERROR(VLOOKUP($A131,'PivotTrac Totals'!$1:$255,22,FALSE),)</f>
        <v>0</v>
      </c>
      <c r="R131">
        <f>IFERROR(VLOOKUP($A131,'PivotTrac Totals'!$1:$255,24,FALSE),)</f>
        <v>0</v>
      </c>
      <c r="S131">
        <f>IFERROR(VLOOKUP($A131,'PivotTrac Totals'!$1:$255,26,FALSE),)</f>
        <v>0</v>
      </c>
      <c r="T131">
        <f>IFERROR(VLOOKUP($A131,'PivotTrac Totals'!$1:$255,28,FALSE),)</f>
        <v>0</v>
      </c>
      <c r="U131">
        <f>IFERROR(VLOOKUP($A131,'PivotTrac Totals'!$1:$255,30,FALSE),)</f>
        <v>0</v>
      </c>
      <c r="V131">
        <f>IFERROR(VLOOKUP($A131,'PivotTrac Totals'!$1:$255,32,FALSE),)</f>
        <v>0</v>
      </c>
      <c r="W131">
        <f>IFERROR(VLOOKUP($A131,'PivotTrac Totals'!$1:$255,34,FALSE),)</f>
        <v>0</v>
      </c>
      <c r="X131">
        <f>IFERROR(VLOOKUP($A131,'PivotTrac Totals'!$1:$255,36,FALSE),)</f>
        <v>0</v>
      </c>
      <c r="Y131">
        <f>IFERROR(VLOOKUP($A131,'PivotTrac Totals'!$1:$255,38,FALSE),)</f>
        <v>0</v>
      </c>
      <c r="Z131">
        <f>IFERROR(VLOOKUP($A131,'PivotTrac Totals'!$1:$255,40,FALSE),)</f>
        <v>0</v>
      </c>
      <c r="AA131">
        <f>IFERROR(VLOOKUP($A131,'PivotTrac Totals'!$1:$255,42,FALSE),)</f>
        <v>0</v>
      </c>
      <c r="AB131">
        <f>IFERROR(VLOOKUP($A131,'PivotTrac Totals'!$1:$255,44,FALSE),)</f>
        <v>0</v>
      </c>
      <c r="AC131">
        <f>IFERROR(VLOOKUP($A131,'PivotTrac Totals'!$1:$255,46,FALSE),)</f>
        <v>0</v>
      </c>
      <c r="AD131">
        <f>IFERROR(VLOOKUP($A131,'PivotTrac Totals'!$1:$255,48,FALSE),)</f>
        <v>0</v>
      </c>
      <c r="AE131">
        <f>IFERROR(VLOOKUP($A131,'PivotTrac Totals'!$1:$255,50,FALSE),)</f>
        <v>0</v>
      </c>
      <c r="AF131">
        <f>IFERROR(VLOOKUP($A131,'PivotTrac Totals'!$1:$255,52,FALSE),)</f>
        <v>0</v>
      </c>
      <c r="AG131">
        <f>IFERROR(VLOOKUP($A131,'PivotTrac Totals'!$1:$255,54,FALSE),)</f>
        <v>0</v>
      </c>
      <c r="AH131">
        <f t="shared" si="9"/>
        <v>0</v>
      </c>
    </row>
    <row r="132" spans="1:34" ht="15.75" hidden="1" thickBot="1" x14ac:dyDescent="0.25">
      <c r="A132" s="25"/>
      <c r="B132" s="25" t="s">
        <v>11</v>
      </c>
      <c r="C132" s="28" t="str">
        <f t="shared" si="15"/>
        <v>13</v>
      </c>
      <c r="D132" s="25" t="s">
        <v>74</v>
      </c>
      <c r="E132" s="25"/>
      <c r="F132" s="25"/>
      <c r="G132" s="25"/>
      <c r="H132">
        <f>IFERROR(VLOOKUP($A132,'PivotTrac Totals'!$A$1:$AK$255,4,FALSE),)</f>
        <v>0</v>
      </c>
      <c r="I132">
        <f>IFERROR(VLOOKUP($A132,'PivotTrac Totals'!$1:$405,6,FALSE),)</f>
        <v>0</v>
      </c>
      <c r="J132">
        <f>IFERROR(VLOOKUP($A132,'PivotTrac Totals'!$1:$255,8,FALSE),)</f>
        <v>0</v>
      </c>
      <c r="K132">
        <f>IFERROR(VLOOKUP($A132,'PivotTrac Totals'!$1:$255,10,FALSE),)</f>
        <v>0</v>
      </c>
      <c r="L132">
        <f>IFERROR(VLOOKUP($A132,'PivotTrac Totals'!$1:$255,12,FALSE),)</f>
        <v>0</v>
      </c>
      <c r="M132">
        <f>IFERROR(VLOOKUP($A132,'PivotTrac Totals'!$1:$255,14,FALSE),)</f>
        <v>0</v>
      </c>
      <c r="N132">
        <f>IFERROR(VLOOKUP($A132,'PivotTrac Totals'!$1:$255,16,FALSE),)</f>
        <v>0</v>
      </c>
      <c r="O132">
        <f>IFERROR(VLOOKUP($A132,'PivotTrac Totals'!$1:$255,18,FALSE),)</f>
        <v>0</v>
      </c>
      <c r="P132">
        <f>IFERROR(VLOOKUP($A132,'PivotTrac Totals'!$1:$255,20,FALSE),)</f>
        <v>0</v>
      </c>
      <c r="Q132">
        <f>IFERROR(VLOOKUP($A132,'PivotTrac Totals'!$1:$255,22,FALSE),)</f>
        <v>0</v>
      </c>
      <c r="R132">
        <f>IFERROR(VLOOKUP($A132,'PivotTrac Totals'!$1:$255,24,FALSE),)</f>
        <v>0</v>
      </c>
      <c r="S132">
        <f>IFERROR(VLOOKUP($A132,'PivotTrac Totals'!$1:$255,26,FALSE),)</f>
        <v>0</v>
      </c>
      <c r="T132">
        <f>IFERROR(VLOOKUP($A132,'PivotTrac Totals'!$1:$255,28,FALSE),)</f>
        <v>0</v>
      </c>
      <c r="U132">
        <f>IFERROR(VLOOKUP($A132,'PivotTrac Totals'!$1:$255,30,FALSE),)</f>
        <v>0</v>
      </c>
      <c r="V132">
        <f>IFERROR(VLOOKUP($A132,'PivotTrac Totals'!$1:$255,32,FALSE),)</f>
        <v>0</v>
      </c>
      <c r="W132">
        <f>IFERROR(VLOOKUP($A132,'PivotTrac Totals'!$1:$255,34,FALSE),)</f>
        <v>0</v>
      </c>
      <c r="X132">
        <f>IFERROR(VLOOKUP($A132,'PivotTrac Totals'!$1:$255,36,FALSE),)</f>
        <v>0</v>
      </c>
      <c r="Y132">
        <f>IFERROR(VLOOKUP($A132,'PivotTrac Totals'!$1:$255,38,FALSE),)</f>
        <v>0</v>
      </c>
      <c r="Z132">
        <f>IFERROR(VLOOKUP($A132,'PivotTrac Totals'!$1:$255,40,FALSE),)</f>
        <v>0</v>
      </c>
      <c r="AA132">
        <f>IFERROR(VLOOKUP($A132,'PivotTrac Totals'!$1:$255,42,FALSE),)</f>
        <v>0</v>
      </c>
      <c r="AB132">
        <f>IFERROR(VLOOKUP($A132,'PivotTrac Totals'!$1:$255,44,FALSE),)</f>
        <v>0</v>
      </c>
      <c r="AC132">
        <f>IFERROR(VLOOKUP($A132,'PivotTrac Totals'!$1:$255,46,FALSE),)</f>
        <v>0</v>
      </c>
      <c r="AD132">
        <f>IFERROR(VLOOKUP($A132,'PivotTrac Totals'!$1:$255,48,FALSE),)</f>
        <v>0</v>
      </c>
      <c r="AE132">
        <f>IFERROR(VLOOKUP($A132,'PivotTrac Totals'!$1:$255,50,FALSE),)</f>
        <v>0</v>
      </c>
      <c r="AF132">
        <f>IFERROR(VLOOKUP($A132,'PivotTrac Totals'!$1:$255,52,FALSE),)</f>
        <v>0</v>
      </c>
      <c r="AG132">
        <f>IFERROR(VLOOKUP($A132,'PivotTrac Totals'!$1:$255,54,FALSE),)</f>
        <v>0</v>
      </c>
      <c r="AH132">
        <f t="shared" si="9"/>
        <v>0</v>
      </c>
    </row>
    <row r="133" spans="1:34" ht="15.75" hidden="1" thickBot="1" x14ac:dyDescent="0.25">
      <c r="A133" s="25"/>
      <c r="B133" s="25" t="s">
        <v>11</v>
      </c>
      <c r="C133" s="28" t="str">
        <f t="shared" si="15"/>
        <v>13</v>
      </c>
      <c r="D133" s="25" t="s">
        <v>74</v>
      </c>
      <c r="E133" s="25"/>
      <c r="F133" s="25"/>
      <c r="G133" s="25"/>
      <c r="H133">
        <f>IFERROR(VLOOKUP($A133,'PivotTrac Totals'!$A$1:$AK$255,4,FALSE),)</f>
        <v>0</v>
      </c>
      <c r="I133">
        <f>IFERROR(VLOOKUP($A133,'PivotTrac Totals'!$1:$405,6,FALSE),)</f>
        <v>0</v>
      </c>
      <c r="J133">
        <f>IFERROR(VLOOKUP($A133,'PivotTrac Totals'!$1:$255,8,FALSE),)</f>
        <v>0</v>
      </c>
      <c r="K133">
        <f>IFERROR(VLOOKUP($A133,'PivotTrac Totals'!$1:$255,10,FALSE),)</f>
        <v>0</v>
      </c>
      <c r="L133">
        <f>IFERROR(VLOOKUP($A133,'PivotTrac Totals'!$1:$255,12,FALSE),)</f>
        <v>0</v>
      </c>
      <c r="M133">
        <f>IFERROR(VLOOKUP($A133,'PivotTrac Totals'!$1:$255,14,FALSE),)</f>
        <v>0</v>
      </c>
      <c r="N133">
        <f>IFERROR(VLOOKUP($A133,'PivotTrac Totals'!$1:$255,16,FALSE),)</f>
        <v>0</v>
      </c>
      <c r="O133">
        <f>IFERROR(VLOOKUP($A133,'PivotTrac Totals'!$1:$255,18,FALSE),)</f>
        <v>0</v>
      </c>
      <c r="P133">
        <f>IFERROR(VLOOKUP($A133,'PivotTrac Totals'!$1:$255,20,FALSE),)</f>
        <v>0</v>
      </c>
      <c r="Q133">
        <f>IFERROR(VLOOKUP($A133,'PivotTrac Totals'!$1:$255,22,FALSE),)</f>
        <v>0</v>
      </c>
      <c r="R133">
        <f>IFERROR(VLOOKUP($A133,'PivotTrac Totals'!$1:$255,24,FALSE),)</f>
        <v>0</v>
      </c>
      <c r="S133">
        <f>IFERROR(VLOOKUP($A133,'PivotTrac Totals'!$1:$255,26,FALSE),)</f>
        <v>0</v>
      </c>
      <c r="T133">
        <f>IFERROR(VLOOKUP($A133,'PivotTrac Totals'!$1:$255,28,FALSE),)</f>
        <v>0</v>
      </c>
      <c r="U133">
        <f>IFERROR(VLOOKUP($A133,'PivotTrac Totals'!$1:$255,30,FALSE),)</f>
        <v>0</v>
      </c>
      <c r="V133">
        <f>IFERROR(VLOOKUP($A133,'PivotTrac Totals'!$1:$255,32,FALSE),)</f>
        <v>0</v>
      </c>
      <c r="W133">
        <f>IFERROR(VLOOKUP($A133,'PivotTrac Totals'!$1:$255,34,FALSE),)</f>
        <v>0</v>
      </c>
      <c r="X133">
        <f>IFERROR(VLOOKUP($A133,'PivotTrac Totals'!$1:$255,36,FALSE),)</f>
        <v>0</v>
      </c>
      <c r="Y133">
        <f>IFERROR(VLOOKUP($A133,'PivotTrac Totals'!$1:$255,38,FALSE),)</f>
        <v>0</v>
      </c>
      <c r="Z133">
        <f>IFERROR(VLOOKUP($A133,'PivotTrac Totals'!$1:$255,40,FALSE),)</f>
        <v>0</v>
      </c>
      <c r="AA133">
        <f>IFERROR(VLOOKUP($A133,'PivotTrac Totals'!$1:$255,42,FALSE),)</f>
        <v>0</v>
      </c>
      <c r="AB133">
        <f>IFERROR(VLOOKUP($A133,'PivotTrac Totals'!$1:$255,44,FALSE),)</f>
        <v>0</v>
      </c>
      <c r="AC133">
        <f>IFERROR(VLOOKUP($A133,'PivotTrac Totals'!$1:$255,46,FALSE),)</f>
        <v>0</v>
      </c>
      <c r="AD133">
        <f>IFERROR(VLOOKUP($A133,'PivotTrac Totals'!$1:$255,48,FALSE),)</f>
        <v>0</v>
      </c>
      <c r="AE133">
        <f>IFERROR(VLOOKUP($A133,'PivotTrac Totals'!$1:$255,50,FALSE),)</f>
        <v>0</v>
      </c>
      <c r="AF133">
        <f>IFERROR(VLOOKUP($A133,'PivotTrac Totals'!$1:$255,52,FALSE),)</f>
        <v>0</v>
      </c>
      <c r="AG133">
        <f>IFERROR(VLOOKUP($A133,'PivotTrac Totals'!$1:$255,54,FALSE),)</f>
        <v>0</v>
      </c>
      <c r="AH133">
        <f t="shared" si="9"/>
        <v>0</v>
      </c>
    </row>
    <row r="134" spans="1:34" ht="15.75" hidden="1" thickBot="1" x14ac:dyDescent="0.25">
      <c r="A134" s="25"/>
      <c r="B134" s="25" t="s">
        <v>11</v>
      </c>
      <c r="C134" s="28" t="str">
        <f t="shared" si="15"/>
        <v>13</v>
      </c>
      <c r="D134" s="25" t="s">
        <v>74</v>
      </c>
      <c r="E134" s="25"/>
      <c r="F134" s="25"/>
      <c r="G134" s="25"/>
      <c r="H134">
        <f>IFERROR(VLOOKUP($A134,'PivotTrac Totals'!$A$1:$AK$255,4,FALSE),)</f>
        <v>0</v>
      </c>
      <c r="I134">
        <f>IFERROR(VLOOKUP($A134,'PivotTrac Totals'!$1:$405,6,FALSE),)</f>
        <v>0</v>
      </c>
      <c r="J134">
        <f>IFERROR(VLOOKUP($A134,'PivotTrac Totals'!$1:$255,8,FALSE),)</f>
        <v>0</v>
      </c>
      <c r="K134">
        <f>IFERROR(VLOOKUP($A134,'PivotTrac Totals'!$1:$255,10,FALSE),)</f>
        <v>0</v>
      </c>
      <c r="L134">
        <f>IFERROR(VLOOKUP($A134,'PivotTrac Totals'!$1:$255,12,FALSE),)</f>
        <v>0</v>
      </c>
      <c r="M134">
        <f>IFERROR(VLOOKUP($A134,'PivotTrac Totals'!$1:$255,14,FALSE),)</f>
        <v>0</v>
      </c>
      <c r="N134">
        <f>IFERROR(VLOOKUP($A134,'PivotTrac Totals'!$1:$255,16,FALSE),)</f>
        <v>0</v>
      </c>
      <c r="O134">
        <f>IFERROR(VLOOKUP($A134,'PivotTrac Totals'!$1:$255,18,FALSE),)</f>
        <v>0</v>
      </c>
      <c r="P134">
        <f>IFERROR(VLOOKUP($A134,'PivotTrac Totals'!$1:$255,20,FALSE),)</f>
        <v>0</v>
      </c>
      <c r="Q134">
        <f>IFERROR(VLOOKUP($A134,'PivotTrac Totals'!$1:$255,22,FALSE),)</f>
        <v>0</v>
      </c>
      <c r="R134">
        <f>IFERROR(VLOOKUP($A134,'PivotTrac Totals'!$1:$255,24,FALSE),)</f>
        <v>0</v>
      </c>
      <c r="S134">
        <f>IFERROR(VLOOKUP($A134,'PivotTrac Totals'!$1:$255,26,FALSE),)</f>
        <v>0</v>
      </c>
      <c r="T134">
        <f>IFERROR(VLOOKUP($A134,'PivotTrac Totals'!$1:$255,28,FALSE),)</f>
        <v>0</v>
      </c>
      <c r="U134">
        <f>IFERROR(VLOOKUP($A134,'PivotTrac Totals'!$1:$255,30,FALSE),)</f>
        <v>0</v>
      </c>
      <c r="V134">
        <f>IFERROR(VLOOKUP($A134,'PivotTrac Totals'!$1:$255,32,FALSE),)</f>
        <v>0</v>
      </c>
      <c r="W134">
        <f>IFERROR(VLOOKUP($A134,'PivotTrac Totals'!$1:$255,34,FALSE),)</f>
        <v>0</v>
      </c>
      <c r="X134">
        <f>IFERROR(VLOOKUP($A134,'PivotTrac Totals'!$1:$255,36,FALSE),)</f>
        <v>0</v>
      </c>
      <c r="Y134">
        <f>IFERROR(VLOOKUP($A134,'PivotTrac Totals'!$1:$255,38,FALSE),)</f>
        <v>0</v>
      </c>
      <c r="Z134">
        <f>IFERROR(VLOOKUP($A134,'PivotTrac Totals'!$1:$255,40,FALSE),)</f>
        <v>0</v>
      </c>
      <c r="AA134">
        <f>IFERROR(VLOOKUP($A134,'PivotTrac Totals'!$1:$255,42,FALSE),)</f>
        <v>0</v>
      </c>
      <c r="AB134">
        <f>IFERROR(VLOOKUP($A134,'PivotTrac Totals'!$1:$255,44,FALSE),)</f>
        <v>0</v>
      </c>
      <c r="AC134">
        <f>IFERROR(VLOOKUP($A134,'PivotTrac Totals'!$1:$255,46,FALSE),)</f>
        <v>0</v>
      </c>
      <c r="AD134">
        <f>IFERROR(VLOOKUP($A134,'PivotTrac Totals'!$1:$255,48,FALSE),)</f>
        <v>0</v>
      </c>
      <c r="AE134">
        <f>IFERROR(VLOOKUP($A134,'PivotTrac Totals'!$1:$255,50,FALSE),)</f>
        <v>0</v>
      </c>
      <c r="AF134">
        <f>IFERROR(VLOOKUP($A134,'PivotTrac Totals'!$1:$255,52,FALSE),)</f>
        <v>0</v>
      </c>
      <c r="AG134">
        <f>IFERROR(VLOOKUP($A134,'PivotTrac Totals'!$1:$255,54,FALSE),)</f>
        <v>0</v>
      </c>
      <c r="AH134">
        <f t="shared" si="9"/>
        <v>0</v>
      </c>
    </row>
    <row r="135" spans="1:34" ht="15.75" hidden="1" thickBot="1" x14ac:dyDescent="0.25">
      <c r="A135" s="25"/>
      <c r="B135" s="25" t="s">
        <v>11</v>
      </c>
      <c r="C135" s="28" t="str">
        <f t="shared" si="15"/>
        <v>13</v>
      </c>
      <c r="D135" s="25" t="s">
        <v>74</v>
      </c>
      <c r="E135" s="25"/>
      <c r="F135" s="25"/>
      <c r="G135" s="25"/>
      <c r="H135">
        <f>IFERROR(VLOOKUP($A135,'PivotTrac Totals'!$A$1:$AK$255,4,FALSE),)</f>
        <v>0</v>
      </c>
      <c r="I135">
        <f>IFERROR(VLOOKUP($A135,'PivotTrac Totals'!$1:$405,6,FALSE),)</f>
        <v>0</v>
      </c>
      <c r="J135">
        <f>IFERROR(VLOOKUP($A135,'PivotTrac Totals'!$1:$255,8,FALSE),)</f>
        <v>0</v>
      </c>
      <c r="K135">
        <f>IFERROR(VLOOKUP($A135,'PivotTrac Totals'!$1:$255,10,FALSE),)</f>
        <v>0</v>
      </c>
      <c r="L135">
        <f>IFERROR(VLOOKUP($A135,'PivotTrac Totals'!$1:$255,12,FALSE),)</f>
        <v>0</v>
      </c>
      <c r="M135">
        <f>IFERROR(VLOOKUP($A135,'PivotTrac Totals'!$1:$255,14,FALSE),)</f>
        <v>0</v>
      </c>
      <c r="N135">
        <f>IFERROR(VLOOKUP($A135,'PivotTrac Totals'!$1:$255,16,FALSE),)</f>
        <v>0</v>
      </c>
      <c r="O135">
        <f>IFERROR(VLOOKUP($A135,'PivotTrac Totals'!$1:$255,18,FALSE),)</f>
        <v>0</v>
      </c>
      <c r="P135">
        <f>IFERROR(VLOOKUP($A135,'PivotTrac Totals'!$1:$255,20,FALSE),)</f>
        <v>0</v>
      </c>
      <c r="Q135">
        <f>IFERROR(VLOOKUP($A135,'PivotTrac Totals'!$1:$255,22,FALSE),)</f>
        <v>0</v>
      </c>
      <c r="R135">
        <f>IFERROR(VLOOKUP($A135,'PivotTrac Totals'!$1:$255,24,FALSE),)</f>
        <v>0</v>
      </c>
      <c r="S135">
        <f>IFERROR(VLOOKUP($A135,'PivotTrac Totals'!$1:$255,26,FALSE),)</f>
        <v>0</v>
      </c>
      <c r="T135">
        <f>IFERROR(VLOOKUP($A135,'PivotTrac Totals'!$1:$255,28,FALSE),)</f>
        <v>0</v>
      </c>
      <c r="U135">
        <f>IFERROR(VLOOKUP($A135,'PivotTrac Totals'!$1:$255,30,FALSE),)</f>
        <v>0</v>
      </c>
      <c r="V135">
        <f>IFERROR(VLOOKUP($A135,'PivotTrac Totals'!$1:$255,32,FALSE),)</f>
        <v>0</v>
      </c>
      <c r="W135">
        <f>IFERROR(VLOOKUP($A135,'PivotTrac Totals'!$1:$255,34,FALSE),)</f>
        <v>0</v>
      </c>
      <c r="X135">
        <f>IFERROR(VLOOKUP($A135,'PivotTrac Totals'!$1:$255,36,FALSE),)</f>
        <v>0</v>
      </c>
      <c r="Y135">
        <f>IFERROR(VLOOKUP($A135,'PivotTrac Totals'!$1:$255,38,FALSE),)</f>
        <v>0</v>
      </c>
      <c r="Z135">
        <f>IFERROR(VLOOKUP($A135,'PivotTrac Totals'!$1:$255,40,FALSE),)</f>
        <v>0</v>
      </c>
      <c r="AA135">
        <f>IFERROR(VLOOKUP($A135,'PivotTrac Totals'!$1:$255,42,FALSE),)</f>
        <v>0</v>
      </c>
      <c r="AB135">
        <f>IFERROR(VLOOKUP($A135,'PivotTrac Totals'!$1:$255,44,FALSE),)</f>
        <v>0</v>
      </c>
      <c r="AC135">
        <f>IFERROR(VLOOKUP($A135,'PivotTrac Totals'!$1:$255,46,FALSE),)</f>
        <v>0</v>
      </c>
      <c r="AD135">
        <f>IFERROR(VLOOKUP($A135,'PivotTrac Totals'!$1:$255,48,FALSE),)</f>
        <v>0</v>
      </c>
      <c r="AE135">
        <f>IFERROR(VLOOKUP($A135,'PivotTrac Totals'!$1:$255,50,FALSE),)</f>
        <v>0</v>
      </c>
      <c r="AF135">
        <f>IFERROR(VLOOKUP($A135,'PivotTrac Totals'!$1:$255,52,FALSE),)</f>
        <v>0</v>
      </c>
      <c r="AG135">
        <f>IFERROR(VLOOKUP($A135,'PivotTrac Totals'!$1:$255,54,FALSE),)</f>
        <v>0</v>
      </c>
      <c r="AH135">
        <f t="shared" si="9"/>
        <v>0</v>
      </c>
    </row>
    <row r="136" spans="1:34" ht="15.75" hidden="1" thickBot="1" x14ac:dyDescent="0.25">
      <c r="A136" s="29" t="s">
        <v>77</v>
      </c>
      <c r="B136" s="25" t="s">
        <v>11</v>
      </c>
      <c r="C136" s="28" t="str">
        <f>MID(A136,FIND(" ",A136)+1,256)</f>
        <v>14</v>
      </c>
      <c r="D136" s="25" t="s">
        <v>74</v>
      </c>
      <c r="E136" s="25"/>
      <c r="F136" s="25"/>
      <c r="G136" s="25"/>
      <c r="H136">
        <f>+IF($F136="Spring Grain",SUMIFS('Osgood Agrimet'!$D:$D,'Osgood Agrimet'!$A:$A,"&lt;="&amp;Data!H$1,'Osgood Agrimet'!$D:$D,"&gt;0"),IF($F136="Winter Grain",SUMIFS('Osgood Agrimet'!$C:$C,'Osgood Agrimet'!$A:$A,"&lt;="&amp;Data!H$1,'Osgood Agrimet'!$C:$C,"&gt;0"),IF($F136="Potatoes",SUMIFS('Osgood Agrimet'!$N:$N,'Osgood Agrimet'!$A:$A,"&lt;="&amp;Data!H$1,'Osgood Agrimet'!$N:$N,"&gt;0"),0)))</f>
        <v>0</v>
      </c>
      <c r="I136">
        <f>+IF($F136="Spring Grain",SUMIFS('Osgood Agrimet'!$D:$D,'Osgood Agrimet'!$A:$A,"&lt;="&amp;Data!I$1,'Osgood Agrimet'!$D:$D,"&gt;0"),IF($F136="Winter Grain",SUMIFS('Osgood Agrimet'!$C:$C,'Osgood Agrimet'!$A:$A,"&lt;="&amp;Data!I$1,'Osgood Agrimet'!$C:$C,"&gt;0"),IF($F136="Potatoes",SUMIFS('Osgood Agrimet'!$N:$N,'Osgood Agrimet'!$A:$A,"&lt;="&amp;Data!I$1,'Osgood Agrimet'!$N:$N,"&gt;0"),0)))</f>
        <v>0</v>
      </c>
      <c r="J136">
        <f>+IF($F136="Spring Grain",SUMIFS('Osgood Agrimet'!$D:$D,'Osgood Agrimet'!$A:$A,"&lt;="&amp;Data!J$1,'Osgood Agrimet'!$D:$D,"&gt;0"),IF($F136="Winter Grain",SUMIFS('Osgood Agrimet'!$C:$C,'Osgood Agrimet'!$A:$A,"&lt;="&amp;Data!J$1,'Osgood Agrimet'!$C:$C,"&gt;0"),IF($F136="Potatoes",SUMIFS('Osgood Agrimet'!$N:$N,'Osgood Agrimet'!$A:$A,"&lt;="&amp;Data!J$1,'Osgood Agrimet'!$N:$N,"&gt;0"),0)))</f>
        <v>0</v>
      </c>
      <c r="K136">
        <f>+IF($F136="Spring Grain",SUMIFS('Osgood Agrimet'!$D:$D,'Osgood Agrimet'!$A:$A,"&lt;="&amp;Data!K$1,'Osgood Agrimet'!$D:$D,"&gt;0"),IF($F136="Winter Grain",SUMIFS('Osgood Agrimet'!$C:$C,'Osgood Agrimet'!$A:$A,"&lt;="&amp;Data!K$1,'Osgood Agrimet'!$C:$C,"&gt;0"),IF($F136="Potatoes",SUMIFS('Osgood Agrimet'!$N:$N,'Osgood Agrimet'!$A:$A,"&lt;="&amp;Data!K$1,'Osgood Agrimet'!$N:$N,"&gt;0"),0)))</f>
        <v>0</v>
      </c>
      <c r="L136">
        <f>+IF($F136="Spring Grain",SUMIFS('Osgood Agrimet'!$D:$D,'Osgood Agrimet'!$A:$A,"&lt;="&amp;Data!L$1,'Osgood Agrimet'!$D:$D,"&gt;0"),IF($F136="Winter Grain",SUMIFS('Osgood Agrimet'!$C:$C,'Osgood Agrimet'!$A:$A,"&lt;="&amp;Data!L$1,'Osgood Agrimet'!$C:$C,"&gt;0"),IF($F136="Potatoes",SUMIFS('Osgood Agrimet'!$N:$N,'Osgood Agrimet'!$A:$A,"&lt;="&amp;Data!L$1,'Osgood Agrimet'!$N:$N,"&gt;0"),0)))</f>
        <v>0</v>
      </c>
      <c r="M136">
        <f>+IF($F136="Spring Grain",SUMIFS('Osgood Agrimet'!$D:$D,'Osgood Agrimet'!$A:$A,"&lt;="&amp;Data!M$1,'Osgood Agrimet'!$D:$D,"&gt;0"),IF($F136="Winter Grain",SUMIFS('Osgood Agrimet'!$C:$C,'Osgood Agrimet'!$A:$A,"&lt;="&amp;Data!M$1,'Osgood Agrimet'!$C:$C,"&gt;0"),IF($F136="Potatoes",SUMIFS('Osgood Agrimet'!$N:$N,'Osgood Agrimet'!$A:$A,"&lt;="&amp;Data!M$1,'Osgood Agrimet'!$N:$N,"&gt;0"),0)))</f>
        <v>0</v>
      </c>
      <c r="N136">
        <f>+IF($F136="Spring Grain",SUMIFS('Osgood Agrimet'!$D:$D,'Osgood Agrimet'!$A:$A,"&lt;="&amp;Data!N$1,'Osgood Agrimet'!$D:$D,"&gt;0"),IF($F136="Winter Grain",SUMIFS('Osgood Agrimet'!$C:$C,'Osgood Agrimet'!$A:$A,"&lt;="&amp;Data!N$1,'Osgood Agrimet'!$C:$C,"&gt;0"),IF($F136="Potatoes",SUMIFS('Osgood Agrimet'!$N:$N,'Osgood Agrimet'!$A:$A,"&lt;="&amp;Data!N$1,'Osgood Agrimet'!$N:$N,"&gt;0"),0)))</f>
        <v>0</v>
      </c>
      <c r="O136">
        <f>+IF($F136="Spring Grain",SUMIFS('Osgood Agrimet'!$D:$D,'Osgood Agrimet'!$A:$A,"&lt;="&amp;Data!O$1,'Osgood Agrimet'!$D:$D,"&gt;0"),IF($F136="Winter Grain",SUMIFS('Osgood Agrimet'!$C:$C,'Osgood Agrimet'!$A:$A,"&lt;="&amp;Data!O$1,'Osgood Agrimet'!$C:$C,"&gt;0"),IF($F136="Potatoes",SUMIFS('Osgood Agrimet'!$N:$N,'Osgood Agrimet'!$A:$A,"&lt;="&amp;Data!O$1,'Osgood Agrimet'!$N:$N,"&gt;0"),0)))</f>
        <v>0</v>
      </c>
      <c r="P136">
        <f>+IF($F136="Spring Grain",SUMIFS('Osgood Agrimet'!$D:$D,'Osgood Agrimet'!$A:$A,"&lt;="&amp;Data!P$1,'Osgood Agrimet'!$D:$D,"&gt;0"),IF($F136="Winter Grain",SUMIFS('Osgood Agrimet'!$C:$C,'Osgood Agrimet'!$A:$A,"&lt;="&amp;Data!P$1,'Osgood Agrimet'!$C:$C,"&gt;0"),IF($F136="Potatoes",SUMIFS('Osgood Agrimet'!$N:$N,'Osgood Agrimet'!$A:$A,"&lt;="&amp;Data!P$1,'Osgood Agrimet'!$N:$N,"&gt;0"),0)))</f>
        <v>0</v>
      </c>
      <c r="Q136">
        <f>+IF($F136="Spring Grain",SUMIFS('Osgood Agrimet'!$D:$D,'Osgood Agrimet'!$A:$A,"&lt;="&amp;Data!Q$1,'Osgood Agrimet'!$D:$D,"&gt;0"),IF($F136="Winter Grain",SUMIFS('Osgood Agrimet'!$C:$C,'Osgood Agrimet'!$A:$A,"&lt;="&amp;Data!Q$1,'Osgood Agrimet'!$C:$C,"&gt;0"),IF($F136="Potatoes",SUMIFS('Osgood Agrimet'!$N:$N,'Osgood Agrimet'!$A:$A,"&lt;="&amp;Data!Q$1,'Osgood Agrimet'!$N:$N,"&gt;0"),0)))</f>
        <v>0</v>
      </c>
      <c r="R136">
        <f>+IF($F136="Spring Grain",SUMIFS('Osgood Agrimet'!$D:$D,'Osgood Agrimet'!$A:$A,"&lt;="&amp;Data!R$1,'Osgood Agrimet'!$D:$D,"&gt;0"),IF($F136="Winter Grain",SUMIFS('Osgood Agrimet'!$C:$C,'Osgood Agrimet'!$A:$A,"&lt;="&amp;Data!R$1,'Osgood Agrimet'!$C:$C,"&gt;0"),IF($F136="Potatoes",SUMIFS('Osgood Agrimet'!$N:$N,'Osgood Agrimet'!$A:$A,"&lt;="&amp;Data!R$1,'Osgood Agrimet'!$N:$N,"&gt;0"),0)))</f>
        <v>0</v>
      </c>
      <c r="S136">
        <f>+IF($F136="Spring Grain",SUMIFS('Osgood Agrimet'!$D:$D,'Osgood Agrimet'!$A:$A,"&lt;="&amp;Data!S$1,'Osgood Agrimet'!$D:$D,"&gt;0"),IF($F136="Winter Grain",SUMIFS('Osgood Agrimet'!$C:$C,'Osgood Agrimet'!$A:$A,"&lt;="&amp;Data!S$1,'Osgood Agrimet'!$C:$C,"&gt;0"),IF($F136="Potatoes",SUMIFS('Osgood Agrimet'!$N:$N,'Osgood Agrimet'!$A:$A,"&lt;="&amp;Data!S$1,'Osgood Agrimet'!$N:$N,"&gt;0"),0)))</f>
        <v>0</v>
      </c>
      <c r="T136">
        <f>+IF($F136="Spring Grain",SUMIFS('Osgood Agrimet'!$D:$D,'Osgood Agrimet'!$A:$A,"&lt;="&amp;Data!T$1,'Osgood Agrimet'!$D:$D,"&gt;0"),IF($F136="Winter Grain",SUMIFS('Osgood Agrimet'!$C:$C,'Osgood Agrimet'!$A:$A,"&lt;="&amp;Data!T$1,'Osgood Agrimet'!$C:$C,"&gt;0"),IF($F136="Potatoes",SUMIFS('Osgood Agrimet'!$N:$N,'Osgood Agrimet'!$A:$A,"&lt;="&amp;Data!T$1,'Osgood Agrimet'!$N:$N,"&gt;0"),0)))</f>
        <v>0</v>
      </c>
      <c r="U136">
        <f>+IF($F136="Spring Grain",SUMIFS('Osgood Agrimet'!$D:$D,'Osgood Agrimet'!$A:$A,"&lt;="&amp;Data!U$1,'Osgood Agrimet'!$D:$D,"&gt;0"),IF($F136="Winter Grain",SUMIFS('Osgood Agrimet'!$C:$C,'Osgood Agrimet'!$A:$A,"&lt;="&amp;Data!U$1,'Osgood Agrimet'!$C:$C,"&gt;0"),IF($F136="Potatoes",SUMIFS('Osgood Agrimet'!$N:$N,'Osgood Agrimet'!$A:$A,"&lt;="&amp;Data!U$1,'Osgood Agrimet'!$N:$N,"&gt;0"),0)))</f>
        <v>0</v>
      </c>
      <c r="V136">
        <f>+IF($F136="Spring Grain",SUMIFS('Osgood Agrimet'!$D:$D,'Osgood Agrimet'!$A:$A,"&lt;="&amp;Data!V$1,'Osgood Agrimet'!$D:$D,"&gt;0"),IF($F136="Winter Grain",SUMIFS('Osgood Agrimet'!$C:$C,'Osgood Agrimet'!$A:$A,"&lt;="&amp;Data!V$1,'Osgood Agrimet'!$C:$C,"&gt;0"),IF($F136="Potatoes",SUMIFS('Osgood Agrimet'!$N:$N,'Osgood Agrimet'!$A:$A,"&lt;="&amp;Data!V$1,'Osgood Agrimet'!$N:$N,"&gt;0"),0)))</f>
        <v>0</v>
      </c>
      <c r="W136">
        <f>+IF($F136="Spring Grain",SUMIFS('Osgood Agrimet'!$D:$D,'Osgood Agrimet'!$A:$A,"&lt;="&amp;Data!W$1,'Osgood Agrimet'!$D:$D,"&gt;0"),IF($F136="Winter Grain",SUMIFS('Osgood Agrimet'!$C:$C,'Osgood Agrimet'!$A:$A,"&lt;="&amp;Data!W$1,'Osgood Agrimet'!$C:$C,"&gt;0"),IF($F136="Potatoes",SUMIFS('Osgood Agrimet'!$N:$N,'Osgood Agrimet'!$A:$A,"&lt;="&amp;Data!W$1,'Osgood Agrimet'!$N:$N,"&gt;0"),0)))</f>
        <v>0</v>
      </c>
      <c r="X136">
        <f>+IF($F136="Spring Grain",SUMIFS('Osgood Agrimet'!$D:$D,'Osgood Agrimet'!$A:$A,"&lt;="&amp;Data!X$1,'Osgood Agrimet'!$D:$D,"&gt;0"),IF($F136="Winter Grain",SUMIFS('Osgood Agrimet'!$C:$C,'Osgood Agrimet'!$A:$A,"&lt;="&amp;Data!X$1,'Osgood Agrimet'!$C:$C,"&gt;0"),IF($F136="Potatoes",SUMIFS('Osgood Agrimet'!$N:$N,'Osgood Agrimet'!$A:$A,"&lt;="&amp;Data!X$1,'Osgood Agrimet'!$N:$N,"&gt;0"),0)))</f>
        <v>0</v>
      </c>
      <c r="Y136">
        <f>+IF($F136="Spring Grain",SUMIFS('Osgood Agrimet'!$D:$D,'Osgood Agrimet'!$A:$A,"&lt;="&amp;Data!Y$1,'Osgood Agrimet'!$D:$D,"&gt;0"),IF($F136="Winter Grain",SUMIFS('Osgood Agrimet'!$C:$C,'Osgood Agrimet'!$A:$A,"&lt;="&amp;Data!Y$1,'Osgood Agrimet'!$C:$C,"&gt;0"),IF($F136="Potatoes",SUMIFS('Osgood Agrimet'!$N:$N,'Osgood Agrimet'!$A:$A,"&lt;="&amp;Data!Y$1,'Osgood Agrimet'!$N:$N,"&gt;0"),0)))</f>
        <v>0</v>
      </c>
      <c r="Z136">
        <f>+IF($F136="Spring Grain",SUMIFS('Osgood Agrimet'!$D:$D,'Osgood Agrimet'!$A:$A,"&lt;="&amp;Data!Z$1,'Osgood Agrimet'!$D:$D,"&gt;0"),IF($F136="Winter Grain",SUMIFS('Osgood Agrimet'!$C:$C,'Osgood Agrimet'!$A:$A,"&lt;="&amp;Data!Z$1,'Osgood Agrimet'!$C:$C,"&gt;0"),IF($F136="Potatoes",SUMIFS('Osgood Agrimet'!$N:$N,'Osgood Agrimet'!$A:$A,"&lt;="&amp;Data!Z$1,'Osgood Agrimet'!$N:$N,"&gt;0"),0)))</f>
        <v>0</v>
      </c>
      <c r="AA136">
        <f>+IF($F136="Spring Grain",SUMIFS('Osgood Agrimet'!$D:$D,'Osgood Agrimet'!$A:$A,"&lt;="&amp;Data!AA$1,'Osgood Agrimet'!$D:$D,"&gt;0"),IF($F136="Winter Grain",SUMIFS('Osgood Agrimet'!$C:$C,'Osgood Agrimet'!$A:$A,"&lt;="&amp;Data!AA$1,'Osgood Agrimet'!$C:$C,"&gt;0"),IF($F136="Potatoes",SUMIFS('Osgood Agrimet'!$N:$N,'Osgood Agrimet'!$A:$A,"&lt;="&amp;Data!AA$1,'Osgood Agrimet'!$N:$N,"&gt;0"),0)))</f>
        <v>0</v>
      </c>
      <c r="AB136">
        <f>+IF($F136="Spring Grain",SUMIFS('Osgood Agrimet'!$D:$D,'Osgood Agrimet'!$A:$A,"&lt;="&amp;Data!AB$1,'Osgood Agrimet'!$D:$D,"&gt;0"),IF($F136="Winter Grain",SUMIFS('Osgood Agrimet'!$C:$C,'Osgood Agrimet'!$A:$A,"&lt;="&amp;Data!AB$1,'Osgood Agrimet'!$C:$C,"&gt;0"),IF($F136="Potatoes",SUMIFS('Osgood Agrimet'!$N:$N,'Osgood Agrimet'!$A:$A,"&lt;="&amp;Data!AB$1,'Osgood Agrimet'!$N:$N,"&gt;0"),0)))</f>
        <v>0</v>
      </c>
      <c r="AC136">
        <f>+IF($F136="Spring Grain",SUMIFS('Osgood Agrimet'!$D:$D,'Osgood Agrimet'!$A:$A,"&lt;="&amp;Data!AC$1,'Osgood Agrimet'!$D:$D,"&gt;0"),IF($F136="Winter Grain",SUMIFS('Osgood Agrimet'!$C:$C,'Osgood Agrimet'!$A:$A,"&lt;="&amp;Data!AC$1,'Osgood Agrimet'!$C:$C,"&gt;0"),IF($F136="Potatoes",SUMIFS('Osgood Agrimet'!$N:$N,'Osgood Agrimet'!$A:$A,"&lt;="&amp;Data!AC$1,'Osgood Agrimet'!$N:$N,"&gt;0"),0)))</f>
        <v>0</v>
      </c>
      <c r="AD136">
        <f>+IF($F136="Spring Grain",SUMIFS('Osgood Agrimet'!$D:$D,'Osgood Agrimet'!$A:$A,"&lt;="&amp;Data!AD$1,'Osgood Agrimet'!$D:$D,"&gt;0"),IF($F136="Winter Grain",SUMIFS('Osgood Agrimet'!$C:$C,'Osgood Agrimet'!$A:$A,"&lt;="&amp;Data!AD$1,'Osgood Agrimet'!$C:$C,"&gt;0"),IF($F136="Potatoes",SUMIFS('Osgood Agrimet'!$N:$N,'Osgood Agrimet'!$A:$A,"&lt;="&amp;Data!AD$1,'Osgood Agrimet'!$N:$N,"&gt;0"),0)))</f>
        <v>0</v>
      </c>
      <c r="AE136">
        <f>+IF($F136="Spring Grain",SUMIFS('Osgood Agrimet'!$D:$D,'Osgood Agrimet'!$A:$A,"&lt;="&amp;Data!AE$1,'Osgood Agrimet'!$D:$D,"&gt;0"),IF($F136="Winter Grain",SUMIFS('Osgood Agrimet'!$C:$C,'Osgood Agrimet'!$A:$A,"&lt;="&amp;Data!AE$1,'Osgood Agrimet'!$C:$C,"&gt;0"),IF($F136="Potatoes",SUMIFS('Osgood Agrimet'!$N:$N,'Osgood Agrimet'!$A:$A,"&lt;="&amp;Data!AE$1,'Osgood Agrimet'!$N:$N,"&gt;0"),0)))</f>
        <v>0</v>
      </c>
      <c r="AF136">
        <f>+IF($F136="Spring Grain",SUMIFS('Osgood Agrimet'!$D:$D,'Osgood Agrimet'!$A:$A,"&lt;="&amp;Data!AF$1,'Osgood Agrimet'!$D:$D,"&gt;0"),IF($F136="Winter Grain",SUMIFS('Osgood Agrimet'!$C:$C,'Osgood Agrimet'!$A:$A,"&lt;="&amp;Data!AF$1,'Osgood Agrimet'!$C:$C,"&gt;0"),IF($F136="Potatoes",SUMIFS('Osgood Agrimet'!$N:$N,'Osgood Agrimet'!$A:$A,"&lt;="&amp;Data!AF$1,'Osgood Agrimet'!$N:$N,"&gt;0"),0)))</f>
        <v>0</v>
      </c>
      <c r="AG136">
        <f>+IF($F136="Spring Grain",SUMIFS('Osgood Agrimet'!$D:$D,'Osgood Agrimet'!$A:$A,"&lt;="&amp;Data!AG$1,'Osgood Agrimet'!$D:$D,"&gt;0"),IF($F136="Winter Grain",SUMIFS('Osgood Agrimet'!$C:$C,'Osgood Agrimet'!$A:$A,"&lt;="&amp;Data!AG$1,'Osgood Agrimet'!$C:$C,"&gt;0"),IF($F136="Potatoes",SUMIFS('Osgood Agrimet'!$N:$N,'Osgood Agrimet'!$A:$A,"&lt;="&amp;Data!AG$1,'Osgood Agrimet'!$N:$N,"&gt;0"),0)))</f>
        <v>0</v>
      </c>
      <c r="AH136">
        <f>+SUM(H136:AG136)</f>
        <v>0</v>
      </c>
    </row>
    <row r="137" spans="1:34" ht="15.75" hidden="1" thickBot="1" x14ac:dyDescent="0.25">
      <c r="A137" s="25"/>
      <c r="B137" s="25" t="s">
        <v>11</v>
      </c>
      <c r="C137" s="28" t="str">
        <f>C136</f>
        <v>14</v>
      </c>
      <c r="D137" s="25" t="s">
        <v>74</v>
      </c>
      <c r="E137" s="25"/>
      <c r="F137" s="25"/>
      <c r="G137" s="25"/>
      <c r="H137">
        <f>IFERROR(VLOOKUP($A137,'PivotTrac Totals'!$A$1:$AK$255,4,FALSE),)</f>
        <v>0</v>
      </c>
      <c r="I137">
        <f>IFERROR(VLOOKUP($A137,'PivotTrac Totals'!$1:$405,6,FALSE),)</f>
        <v>0</v>
      </c>
      <c r="J137">
        <f>IFERROR(VLOOKUP($A137,'PivotTrac Totals'!$1:$255,8,FALSE),)</f>
        <v>0</v>
      </c>
      <c r="K137">
        <f>IFERROR(VLOOKUP($A137,'PivotTrac Totals'!$1:$255,10,FALSE),)</f>
        <v>0</v>
      </c>
      <c r="L137">
        <f>IFERROR(VLOOKUP($A137,'PivotTrac Totals'!$1:$255,12,FALSE),)</f>
        <v>0</v>
      </c>
      <c r="M137">
        <f>IFERROR(VLOOKUP($A137,'PivotTrac Totals'!$1:$255,14,FALSE),)</f>
        <v>0</v>
      </c>
      <c r="N137">
        <f>IFERROR(VLOOKUP($A137,'PivotTrac Totals'!$1:$255,16,FALSE),)</f>
        <v>0</v>
      </c>
      <c r="O137">
        <f>IFERROR(VLOOKUP($A137,'PivotTrac Totals'!$1:$255,18,FALSE),)</f>
        <v>0</v>
      </c>
      <c r="P137">
        <f>IFERROR(VLOOKUP($A137,'PivotTrac Totals'!$1:$255,20,FALSE),)</f>
        <v>0</v>
      </c>
      <c r="Q137">
        <f>IFERROR(VLOOKUP($A137,'PivotTrac Totals'!$1:$255,22,FALSE),)</f>
        <v>0</v>
      </c>
      <c r="R137">
        <f>IFERROR(VLOOKUP($A137,'PivotTrac Totals'!$1:$255,24,FALSE),)</f>
        <v>0</v>
      </c>
      <c r="S137">
        <f>IFERROR(VLOOKUP($A137,'PivotTrac Totals'!$1:$255,26,FALSE),)</f>
        <v>0</v>
      </c>
      <c r="T137">
        <f>IFERROR(VLOOKUP($A137,'PivotTrac Totals'!$1:$255,28,FALSE),)</f>
        <v>0</v>
      </c>
      <c r="U137">
        <f>IFERROR(VLOOKUP($A137,'PivotTrac Totals'!$1:$255,30,FALSE),)</f>
        <v>0</v>
      </c>
      <c r="V137">
        <f>IFERROR(VLOOKUP($A137,'PivotTrac Totals'!$1:$255,32,FALSE),)</f>
        <v>0</v>
      </c>
      <c r="W137">
        <f>IFERROR(VLOOKUP($A137,'PivotTrac Totals'!$1:$255,34,FALSE),)</f>
        <v>0</v>
      </c>
      <c r="X137">
        <f>IFERROR(VLOOKUP($A137,'PivotTrac Totals'!$1:$255,36,FALSE),)</f>
        <v>0</v>
      </c>
      <c r="Y137">
        <f>IFERROR(VLOOKUP($A137,'PivotTrac Totals'!$1:$255,38,FALSE),)</f>
        <v>0</v>
      </c>
      <c r="Z137">
        <f>IFERROR(VLOOKUP($A137,'PivotTrac Totals'!$1:$255,40,FALSE),)</f>
        <v>0</v>
      </c>
      <c r="AA137">
        <f>IFERROR(VLOOKUP($A137,'PivotTrac Totals'!$1:$255,42,FALSE),)</f>
        <v>0</v>
      </c>
      <c r="AB137">
        <f>IFERROR(VLOOKUP($A137,'PivotTrac Totals'!$1:$255,44,FALSE),)</f>
        <v>0</v>
      </c>
      <c r="AC137">
        <f>IFERROR(VLOOKUP($A137,'PivotTrac Totals'!$1:$255,46,FALSE),)</f>
        <v>0</v>
      </c>
      <c r="AD137">
        <f>IFERROR(VLOOKUP($A137,'PivotTrac Totals'!$1:$255,48,FALSE),)</f>
        <v>0</v>
      </c>
      <c r="AE137">
        <f>IFERROR(VLOOKUP($A137,'PivotTrac Totals'!$1:$255,50,FALSE),)</f>
        <v>0</v>
      </c>
      <c r="AF137">
        <f>IFERROR(VLOOKUP($A137,'PivotTrac Totals'!$1:$255,52,FALSE),)</f>
        <v>0</v>
      </c>
      <c r="AG137">
        <f>IFERROR(VLOOKUP($A137,'PivotTrac Totals'!$1:$255,54,FALSE),)</f>
        <v>0</v>
      </c>
      <c r="AH137">
        <f t="shared" ref="AH137:AH199" si="16">+SUM(H137:AG137)</f>
        <v>0</v>
      </c>
    </row>
    <row r="138" spans="1:34" ht="15.75" hidden="1" thickBot="1" x14ac:dyDescent="0.25">
      <c r="A138" s="25"/>
      <c r="B138" s="25" t="s">
        <v>11</v>
      </c>
      <c r="C138" s="28" t="str">
        <f t="shared" ref="C138:C145" si="17">C137</f>
        <v>14</v>
      </c>
      <c r="D138" s="25" t="s">
        <v>74</v>
      </c>
      <c r="E138" s="25"/>
      <c r="F138" s="25"/>
      <c r="G138" s="25"/>
      <c r="H138">
        <f>IFERROR(VLOOKUP($A138,'PivotTrac Totals'!$A$1:$AK$255,4,FALSE),)</f>
        <v>0</v>
      </c>
      <c r="I138">
        <f>IFERROR(VLOOKUP($A138,'PivotTrac Totals'!$1:$405,6,FALSE),)</f>
        <v>0</v>
      </c>
      <c r="J138">
        <f>IFERROR(VLOOKUP($A138,'PivotTrac Totals'!$1:$255,8,FALSE),)</f>
        <v>0</v>
      </c>
      <c r="K138">
        <f>IFERROR(VLOOKUP($A138,'PivotTrac Totals'!$1:$255,10,FALSE),)</f>
        <v>0</v>
      </c>
      <c r="L138">
        <f>IFERROR(VLOOKUP($A138,'PivotTrac Totals'!$1:$255,12,FALSE),)</f>
        <v>0</v>
      </c>
      <c r="M138">
        <f>IFERROR(VLOOKUP($A138,'PivotTrac Totals'!$1:$255,14,FALSE),)</f>
        <v>0</v>
      </c>
      <c r="N138">
        <f>IFERROR(VLOOKUP($A138,'PivotTrac Totals'!$1:$255,16,FALSE),)</f>
        <v>0</v>
      </c>
      <c r="O138">
        <f>IFERROR(VLOOKUP($A138,'PivotTrac Totals'!$1:$255,18,FALSE),)</f>
        <v>0</v>
      </c>
      <c r="P138">
        <f>IFERROR(VLOOKUP($A138,'PivotTrac Totals'!$1:$255,20,FALSE),)</f>
        <v>0</v>
      </c>
      <c r="Q138">
        <f>IFERROR(VLOOKUP($A138,'PivotTrac Totals'!$1:$255,22,FALSE),)</f>
        <v>0</v>
      </c>
      <c r="R138">
        <f>IFERROR(VLOOKUP($A138,'PivotTrac Totals'!$1:$255,24,FALSE),)</f>
        <v>0</v>
      </c>
      <c r="S138">
        <f>IFERROR(VLOOKUP($A138,'PivotTrac Totals'!$1:$255,26,FALSE),)</f>
        <v>0</v>
      </c>
      <c r="T138">
        <f>IFERROR(VLOOKUP($A138,'PivotTrac Totals'!$1:$255,28,FALSE),)</f>
        <v>0</v>
      </c>
      <c r="U138">
        <f>IFERROR(VLOOKUP($A138,'PivotTrac Totals'!$1:$255,30,FALSE),)</f>
        <v>0</v>
      </c>
      <c r="V138">
        <f>IFERROR(VLOOKUP($A138,'PivotTrac Totals'!$1:$255,32,FALSE),)</f>
        <v>0</v>
      </c>
      <c r="W138">
        <f>IFERROR(VLOOKUP($A138,'PivotTrac Totals'!$1:$255,34,FALSE),)</f>
        <v>0</v>
      </c>
      <c r="X138">
        <f>IFERROR(VLOOKUP($A138,'PivotTrac Totals'!$1:$255,36,FALSE),)</f>
        <v>0</v>
      </c>
      <c r="Y138">
        <f>IFERROR(VLOOKUP($A138,'PivotTrac Totals'!$1:$255,38,FALSE),)</f>
        <v>0</v>
      </c>
      <c r="Z138">
        <f>IFERROR(VLOOKUP($A138,'PivotTrac Totals'!$1:$255,40,FALSE),)</f>
        <v>0</v>
      </c>
      <c r="AA138">
        <f>IFERROR(VLOOKUP($A138,'PivotTrac Totals'!$1:$255,42,FALSE),)</f>
        <v>0</v>
      </c>
      <c r="AB138">
        <f>IFERROR(VLOOKUP($A138,'PivotTrac Totals'!$1:$255,44,FALSE),)</f>
        <v>0</v>
      </c>
      <c r="AC138">
        <f>IFERROR(VLOOKUP($A138,'PivotTrac Totals'!$1:$255,46,FALSE),)</f>
        <v>0</v>
      </c>
      <c r="AD138">
        <f>IFERROR(VLOOKUP($A138,'PivotTrac Totals'!$1:$255,48,FALSE),)</f>
        <v>0</v>
      </c>
      <c r="AE138">
        <f>IFERROR(VLOOKUP($A138,'PivotTrac Totals'!$1:$255,50,FALSE),)</f>
        <v>0</v>
      </c>
      <c r="AF138">
        <f>IFERROR(VLOOKUP($A138,'PivotTrac Totals'!$1:$255,52,FALSE),)</f>
        <v>0</v>
      </c>
      <c r="AG138">
        <f>IFERROR(VLOOKUP($A138,'PivotTrac Totals'!$1:$255,54,FALSE),)</f>
        <v>0</v>
      </c>
      <c r="AH138">
        <f t="shared" si="16"/>
        <v>0</v>
      </c>
    </row>
    <row r="139" spans="1:34" ht="15.75" hidden="1" thickBot="1" x14ac:dyDescent="0.25">
      <c r="A139" s="25"/>
      <c r="B139" s="25" t="s">
        <v>11</v>
      </c>
      <c r="C139" s="28" t="str">
        <f t="shared" si="17"/>
        <v>14</v>
      </c>
      <c r="D139" s="25" t="s">
        <v>74</v>
      </c>
      <c r="E139" s="25"/>
      <c r="F139" s="25"/>
      <c r="G139" s="25"/>
      <c r="H139">
        <f>IFERROR(VLOOKUP($A139,'PivotTrac Totals'!$A$1:$AK$255,4,FALSE),)</f>
        <v>0</v>
      </c>
      <c r="I139">
        <f>IFERROR(VLOOKUP($A139,'PivotTrac Totals'!$1:$405,6,FALSE),)</f>
        <v>0</v>
      </c>
      <c r="J139">
        <f>IFERROR(VLOOKUP($A139,'PivotTrac Totals'!$1:$255,8,FALSE),)</f>
        <v>0</v>
      </c>
      <c r="K139">
        <f>IFERROR(VLOOKUP($A139,'PivotTrac Totals'!$1:$255,10,FALSE),)</f>
        <v>0</v>
      </c>
      <c r="L139">
        <f>IFERROR(VLOOKUP($A139,'PivotTrac Totals'!$1:$255,12,FALSE),)</f>
        <v>0</v>
      </c>
      <c r="M139">
        <f>IFERROR(VLOOKUP($A139,'PivotTrac Totals'!$1:$255,14,FALSE),)</f>
        <v>0</v>
      </c>
      <c r="N139">
        <f>IFERROR(VLOOKUP($A139,'PivotTrac Totals'!$1:$255,16,FALSE),)</f>
        <v>0</v>
      </c>
      <c r="O139">
        <f>IFERROR(VLOOKUP($A139,'PivotTrac Totals'!$1:$255,18,FALSE),)</f>
        <v>0</v>
      </c>
      <c r="P139">
        <f>IFERROR(VLOOKUP($A139,'PivotTrac Totals'!$1:$255,20,FALSE),)</f>
        <v>0</v>
      </c>
      <c r="Q139">
        <f>IFERROR(VLOOKUP($A139,'PivotTrac Totals'!$1:$255,22,FALSE),)</f>
        <v>0</v>
      </c>
      <c r="R139">
        <f>IFERROR(VLOOKUP($A139,'PivotTrac Totals'!$1:$255,24,FALSE),)</f>
        <v>0</v>
      </c>
      <c r="S139">
        <f>IFERROR(VLOOKUP($A139,'PivotTrac Totals'!$1:$255,26,FALSE),)</f>
        <v>0</v>
      </c>
      <c r="T139">
        <f>IFERROR(VLOOKUP($A139,'PivotTrac Totals'!$1:$255,28,FALSE),)</f>
        <v>0</v>
      </c>
      <c r="U139">
        <f>IFERROR(VLOOKUP($A139,'PivotTrac Totals'!$1:$255,30,FALSE),)</f>
        <v>0</v>
      </c>
      <c r="V139">
        <f>IFERROR(VLOOKUP($A139,'PivotTrac Totals'!$1:$255,32,FALSE),)</f>
        <v>0</v>
      </c>
      <c r="W139">
        <f>IFERROR(VLOOKUP($A139,'PivotTrac Totals'!$1:$255,34,FALSE),)</f>
        <v>0</v>
      </c>
      <c r="X139">
        <f>IFERROR(VLOOKUP($A139,'PivotTrac Totals'!$1:$255,36,FALSE),)</f>
        <v>0</v>
      </c>
      <c r="Y139">
        <f>IFERROR(VLOOKUP($A139,'PivotTrac Totals'!$1:$255,38,FALSE),)</f>
        <v>0</v>
      </c>
      <c r="Z139">
        <f>IFERROR(VLOOKUP($A139,'PivotTrac Totals'!$1:$255,40,FALSE),)</f>
        <v>0</v>
      </c>
      <c r="AA139">
        <f>IFERROR(VLOOKUP($A139,'PivotTrac Totals'!$1:$255,42,FALSE),)</f>
        <v>0</v>
      </c>
      <c r="AB139">
        <f>IFERROR(VLOOKUP($A139,'PivotTrac Totals'!$1:$255,44,FALSE),)</f>
        <v>0</v>
      </c>
      <c r="AC139">
        <f>IFERROR(VLOOKUP($A139,'PivotTrac Totals'!$1:$255,46,FALSE),)</f>
        <v>0</v>
      </c>
      <c r="AD139">
        <f>IFERROR(VLOOKUP($A139,'PivotTrac Totals'!$1:$255,48,FALSE),)</f>
        <v>0</v>
      </c>
      <c r="AE139">
        <f>IFERROR(VLOOKUP($A139,'PivotTrac Totals'!$1:$255,50,FALSE),)</f>
        <v>0</v>
      </c>
      <c r="AF139">
        <f>IFERROR(VLOOKUP($A139,'PivotTrac Totals'!$1:$255,52,FALSE),)</f>
        <v>0</v>
      </c>
      <c r="AG139">
        <f>IFERROR(VLOOKUP($A139,'PivotTrac Totals'!$1:$255,54,FALSE),)</f>
        <v>0</v>
      </c>
      <c r="AH139">
        <f t="shared" si="16"/>
        <v>0</v>
      </c>
    </row>
    <row r="140" spans="1:34" ht="15.75" hidden="1" thickBot="1" x14ac:dyDescent="0.25">
      <c r="A140" s="25"/>
      <c r="B140" s="25" t="s">
        <v>11</v>
      </c>
      <c r="C140" s="28" t="str">
        <f t="shared" si="17"/>
        <v>14</v>
      </c>
      <c r="D140" s="25" t="s">
        <v>74</v>
      </c>
      <c r="E140" s="25"/>
      <c r="F140" s="25"/>
      <c r="G140" s="25"/>
      <c r="H140">
        <f>IFERROR(VLOOKUP($A140,'PivotTrac Totals'!$A$1:$AK$255,4,FALSE),)</f>
        <v>0</v>
      </c>
      <c r="I140">
        <f>IFERROR(VLOOKUP($A140,'PivotTrac Totals'!$1:$405,6,FALSE),)</f>
        <v>0</v>
      </c>
      <c r="J140">
        <f>IFERROR(VLOOKUP($A140,'PivotTrac Totals'!$1:$255,8,FALSE),)</f>
        <v>0</v>
      </c>
      <c r="K140">
        <f>IFERROR(VLOOKUP($A140,'PivotTrac Totals'!$1:$255,10,FALSE),)</f>
        <v>0</v>
      </c>
      <c r="L140">
        <f>IFERROR(VLOOKUP($A140,'PivotTrac Totals'!$1:$255,12,FALSE),)</f>
        <v>0</v>
      </c>
      <c r="M140">
        <f>IFERROR(VLOOKUP($A140,'PivotTrac Totals'!$1:$255,14,FALSE),)</f>
        <v>0</v>
      </c>
      <c r="N140">
        <f>IFERROR(VLOOKUP($A140,'PivotTrac Totals'!$1:$255,16,FALSE),)</f>
        <v>0</v>
      </c>
      <c r="O140">
        <f>IFERROR(VLOOKUP($A140,'PivotTrac Totals'!$1:$255,18,FALSE),)</f>
        <v>0</v>
      </c>
      <c r="P140">
        <f>IFERROR(VLOOKUP($A140,'PivotTrac Totals'!$1:$255,20,FALSE),)</f>
        <v>0</v>
      </c>
      <c r="Q140">
        <f>IFERROR(VLOOKUP($A140,'PivotTrac Totals'!$1:$255,22,FALSE),)</f>
        <v>0</v>
      </c>
      <c r="R140">
        <f>IFERROR(VLOOKUP($A140,'PivotTrac Totals'!$1:$255,24,FALSE),)</f>
        <v>0</v>
      </c>
      <c r="S140">
        <f>IFERROR(VLOOKUP($A140,'PivotTrac Totals'!$1:$255,26,FALSE),)</f>
        <v>0</v>
      </c>
      <c r="T140">
        <f>IFERROR(VLOOKUP($A140,'PivotTrac Totals'!$1:$255,28,FALSE),)</f>
        <v>0</v>
      </c>
      <c r="U140">
        <f>IFERROR(VLOOKUP($A140,'PivotTrac Totals'!$1:$255,30,FALSE),)</f>
        <v>0</v>
      </c>
      <c r="V140">
        <f>IFERROR(VLOOKUP($A140,'PivotTrac Totals'!$1:$255,32,FALSE),)</f>
        <v>0</v>
      </c>
      <c r="W140">
        <f>IFERROR(VLOOKUP($A140,'PivotTrac Totals'!$1:$255,34,FALSE),)</f>
        <v>0</v>
      </c>
      <c r="X140">
        <f>IFERROR(VLOOKUP($A140,'PivotTrac Totals'!$1:$255,36,FALSE),)</f>
        <v>0</v>
      </c>
      <c r="Y140">
        <f>IFERROR(VLOOKUP($A140,'PivotTrac Totals'!$1:$255,38,FALSE),)</f>
        <v>0</v>
      </c>
      <c r="Z140">
        <f>IFERROR(VLOOKUP($A140,'PivotTrac Totals'!$1:$255,40,FALSE),)</f>
        <v>0</v>
      </c>
      <c r="AA140">
        <f>IFERROR(VLOOKUP($A140,'PivotTrac Totals'!$1:$255,42,FALSE),)</f>
        <v>0</v>
      </c>
      <c r="AB140">
        <f>IFERROR(VLOOKUP($A140,'PivotTrac Totals'!$1:$255,44,FALSE),)</f>
        <v>0</v>
      </c>
      <c r="AC140">
        <f>IFERROR(VLOOKUP($A140,'PivotTrac Totals'!$1:$255,46,FALSE),)</f>
        <v>0</v>
      </c>
      <c r="AD140">
        <f>IFERROR(VLOOKUP($A140,'PivotTrac Totals'!$1:$255,48,FALSE),)</f>
        <v>0</v>
      </c>
      <c r="AE140">
        <f>IFERROR(VLOOKUP($A140,'PivotTrac Totals'!$1:$255,50,FALSE),)</f>
        <v>0</v>
      </c>
      <c r="AF140">
        <f>IFERROR(VLOOKUP($A140,'PivotTrac Totals'!$1:$255,52,FALSE),)</f>
        <v>0</v>
      </c>
      <c r="AG140">
        <f>IFERROR(VLOOKUP($A140,'PivotTrac Totals'!$1:$255,54,FALSE),)</f>
        <v>0</v>
      </c>
      <c r="AH140">
        <f t="shared" si="16"/>
        <v>0</v>
      </c>
    </row>
    <row r="141" spans="1:34" ht="15.75" hidden="1" thickBot="1" x14ac:dyDescent="0.25">
      <c r="A141" s="25"/>
      <c r="B141" s="25" t="s">
        <v>11</v>
      </c>
      <c r="C141" s="28" t="str">
        <f t="shared" si="17"/>
        <v>14</v>
      </c>
      <c r="D141" s="25" t="s">
        <v>74</v>
      </c>
      <c r="E141" s="25"/>
      <c r="F141" s="25"/>
      <c r="G141" s="25"/>
      <c r="H141">
        <f>IFERROR(VLOOKUP($A141,'PivotTrac Totals'!$A$1:$AK$255,4,FALSE),)</f>
        <v>0</v>
      </c>
      <c r="I141">
        <f>IFERROR(VLOOKUP($A141,'PivotTrac Totals'!$1:$405,6,FALSE),)</f>
        <v>0</v>
      </c>
      <c r="J141">
        <f>IFERROR(VLOOKUP($A141,'PivotTrac Totals'!$1:$255,8,FALSE),)</f>
        <v>0</v>
      </c>
      <c r="K141">
        <f>IFERROR(VLOOKUP($A141,'PivotTrac Totals'!$1:$255,10,FALSE),)</f>
        <v>0</v>
      </c>
      <c r="L141">
        <f>IFERROR(VLOOKUP($A141,'PivotTrac Totals'!$1:$255,12,FALSE),)</f>
        <v>0</v>
      </c>
      <c r="M141">
        <f>IFERROR(VLOOKUP($A141,'PivotTrac Totals'!$1:$255,14,FALSE),)</f>
        <v>0</v>
      </c>
      <c r="N141">
        <f>IFERROR(VLOOKUP($A141,'PivotTrac Totals'!$1:$255,16,FALSE),)</f>
        <v>0</v>
      </c>
      <c r="O141">
        <f>IFERROR(VLOOKUP($A141,'PivotTrac Totals'!$1:$255,18,FALSE),)</f>
        <v>0</v>
      </c>
      <c r="P141">
        <f>IFERROR(VLOOKUP($A141,'PivotTrac Totals'!$1:$255,20,FALSE),)</f>
        <v>0</v>
      </c>
      <c r="Q141">
        <f>IFERROR(VLOOKUP($A141,'PivotTrac Totals'!$1:$255,22,FALSE),)</f>
        <v>0</v>
      </c>
      <c r="R141">
        <f>IFERROR(VLOOKUP($A141,'PivotTrac Totals'!$1:$255,24,FALSE),)</f>
        <v>0</v>
      </c>
      <c r="S141">
        <f>IFERROR(VLOOKUP($A141,'PivotTrac Totals'!$1:$255,26,FALSE),)</f>
        <v>0</v>
      </c>
      <c r="T141">
        <f>IFERROR(VLOOKUP($A141,'PivotTrac Totals'!$1:$255,28,FALSE),)</f>
        <v>0</v>
      </c>
      <c r="U141">
        <f>IFERROR(VLOOKUP($A141,'PivotTrac Totals'!$1:$255,30,FALSE),)</f>
        <v>0</v>
      </c>
      <c r="V141">
        <f>IFERROR(VLOOKUP($A141,'PivotTrac Totals'!$1:$255,32,FALSE),)</f>
        <v>0</v>
      </c>
      <c r="W141">
        <f>IFERROR(VLOOKUP($A141,'PivotTrac Totals'!$1:$255,34,FALSE),)</f>
        <v>0</v>
      </c>
      <c r="X141">
        <f>IFERROR(VLOOKUP($A141,'PivotTrac Totals'!$1:$255,36,FALSE),)</f>
        <v>0</v>
      </c>
      <c r="Y141">
        <f>IFERROR(VLOOKUP($A141,'PivotTrac Totals'!$1:$255,38,FALSE),)</f>
        <v>0</v>
      </c>
      <c r="Z141">
        <f>IFERROR(VLOOKUP($A141,'PivotTrac Totals'!$1:$255,40,FALSE),)</f>
        <v>0</v>
      </c>
      <c r="AA141">
        <f>IFERROR(VLOOKUP($A141,'PivotTrac Totals'!$1:$255,42,FALSE),)</f>
        <v>0</v>
      </c>
      <c r="AB141">
        <f>IFERROR(VLOOKUP($A141,'PivotTrac Totals'!$1:$255,44,FALSE),)</f>
        <v>0</v>
      </c>
      <c r="AC141">
        <f>IFERROR(VLOOKUP($A141,'PivotTrac Totals'!$1:$255,46,FALSE),)</f>
        <v>0</v>
      </c>
      <c r="AD141">
        <f>IFERROR(VLOOKUP($A141,'PivotTrac Totals'!$1:$255,48,FALSE),)</f>
        <v>0</v>
      </c>
      <c r="AE141">
        <f>IFERROR(VLOOKUP($A141,'PivotTrac Totals'!$1:$255,50,FALSE),)</f>
        <v>0</v>
      </c>
      <c r="AF141">
        <f>IFERROR(VLOOKUP($A141,'PivotTrac Totals'!$1:$255,52,FALSE),)</f>
        <v>0</v>
      </c>
      <c r="AG141">
        <f>IFERROR(VLOOKUP($A141,'PivotTrac Totals'!$1:$255,54,FALSE),)</f>
        <v>0</v>
      </c>
      <c r="AH141">
        <f t="shared" si="16"/>
        <v>0</v>
      </c>
    </row>
    <row r="142" spans="1:34" ht="15.75" hidden="1" thickBot="1" x14ac:dyDescent="0.25">
      <c r="A142" s="25"/>
      <c r="B142" s="25" t="s">
        <v>11</v>
      </c>
      <c r="C142" s="28" t="str">
        <f t="shared" si="17"/>
        <v>14</v>
      </c>
      <c r="D142" s="25" t="s">
        <v>74</v>
      </c>
      <c r="E142" s="25"/>
      <c r="F142" s="25"/>
      <c r="G142" s="25"/>
      <c r="H142">
        <f>IFERROR(VLOOKUP($A142,'PivotTrac Totals'!$A$1:$AK$255,4,FALSE),)</f>
        <v>0</v>
      </c>
      <c r="I142">
        <f>IFERROR(VLOOKUP($A142,'PivotTrac Totals'!$1:$405,6,FALSE),)</f>
        <v>0</v>
      </c>
      <c r="J142">
        <f>IFERROR(VLOOKUP($A142,'PivotTrac Totals'!$1:$255,8,FALSE),)</f>
        <v>0</v>
      </c>
      <c r="K142">
        <f>IFERROR(VLOOKUP($A142,'PivotTrac Totals'!$1:$255,10,FALSE),)</f>
        <v>0</v>
      </c>
      <c r="L142">
        <f>IFERROR(VLOOKUP($A142,'PivotTrac Totals'!$1:$255,12,FALSE),)</f>
        <v>0</v>
      </c>
      <c r="M142">
        <f>IFERROR(VLOOKUP($A142,'PivotTrac Totals'!$1:$255,14,FALSE),)</f>
        <v>0</v>
      </c>
      <c r="N142">
        <f>IFERROR(VLOOKUP($A142,'PivotTrac Totals'!$1:$255,16,FALSE),)</f>
        <v>0</v>
      </c>
      <c r="O142">
        <f>IFERROR(VLOOKUP($A142,'PivotTrac Totals'!$1:$255,18,FALSE),)</f>
        <v>0</v>
      </c>
      <c r="P142">
        <f>IFERROR(VLOOKUP($A142,'PivotTrac Totals'!$1:$255,20,FALSE),)</f>
        <v>0</v>
      </c>
      <c r="Q142">
        <f>IFERROR(VLOOKUP($A142,'PivotTrac Totals'!$1:$255,22,FALSE),)</f>
        <v>0</v>
      </c>
      <c r="R142">
        <f>IFERROR(VLOOKUP($A142,'PivotTrac Totals'!$1:$255,24,FALSE),)</f>
        <v>0</v>
      </c>
      <c r="S142">
        <f>IFERROR(VLOOKUP($A142,'PivotTrac Totals'!$1:$255,26,FALSE),)</f>
        <v>0</v>
      </c>
      <c r="T142">
        <f>IFERROR(VLOOKUP($A142,'PivotTrac Totals'!$1:$255,28,FALSE),)</f>
        <v>0</v>
      </c>
      <c r="U142">
        <f>IFERROR(VLOOKUP($A142,'PivotTrac Totals'!$1:$255,30,FALSE),)</f>
        <v>0</v>
      </c>
      <c r="V142">
        <f>IFERROR(VLOOKUP($A142,'PivotTrac Totals'!$1:$255,32,FALSE),)</f>
        <v>0</v>
      </c>
      <c r="W142">
        <f>IFERROR(VLOOKUP($A142,'PivotTrac Totals'!$1:$255,34,FALSE),)</f>
        <v>0</v>
      </c>
      <c r="X142">
        <f>IFERROR(VLOOKUP($A142,'PivotTrac Totals'!$1:$255,36,FALSE),)</f>
        <v>0</v>
      </c>
      <c r="Y142">
        <f>IFERROR(VLOOKUP($A142,'PivotTrac Totals'!$1:$255,38,FALSE),)</f>
        <v>0</v>
      </c>
      <c r="Z142">
        <f>IFERROR(VLOOKUP($A142,'PivotTrac Totals'!$1:$255,40,FALSE),)</f>
        <v>0</v>
      </c>
      <c r="AA142">
        <f>IFERROR(VLOOKUP($A142,'PivotTrac Totals'!$1:$255,42,FALSE),)</f>
        <v>0</v>
      </c>
      <c r="AB142">
        <f>IFERROR(VLOOKUP($A142,'PivotTrac Totals'!$1:$255,44,FALSE),)</f>
        <v>0</v>
      </c>
      <c r="AC142">
        <f>IFERROR(VLOOKUP($A142,'PivotTrac Totals'!$1:$255,46,FALSE),)</f>
        <v>0</v>
      </c>
      <c r="AD142">
        <f>IFERROR(VLOOKUP($A142,'PivotTrac Totals'!$1:$255,48,FALSE),)</f>
        <v>0</v>
      </c>
      <c r="AE142">
        <f>IFERROR(VLOOKUP($A142,'PivotTrac Totals'!$1:$255,50,FALSE),)</f>
        <v>0</v>
      </c>
      <c r="AF142">
        <f>IFERROR(VLOOKUP($A142,'PivotTrac Totals'!$1:$255,52,FALSE),)</f>
        <v>0</v>
      </c>
      <c r="AG142">
        <f>IFERROR(VLOOKUP($A142,'PivotTrac Totals'!$1:$255,54,FALSE),)</f>
        <v>0</v>
      </c>
      <c r="AH142">
        <f t="shared" si="16"/>
        <v>0</v>
      </c>
    </row>
    <row r="143" spans="1:34" ht="15.75" hidden="1" thickBot="1" x14ac:dyDescent="0.25">
      <c r="A143" s="25"/>
      <c r="B143" s="25" t="s">
        <v>11</v>
      </c>
      <c r="C143" s="28" t="str">
        <f t="shared" si="17"/>
        <v>14</v>
      </c>
      <c r="D143" s="25" t="s">
        <v>74</v>
      </c>
      <c r="E143" s="25"/>
      <c r="F143" s="25"/>
      <c r="G143" s="25"/>
      <c r="H143">
        <f>IFERROR(VLOOKUP($A143,'PivotTrac Totals'!$A$1:$AK$255,4,FALSE),)</f>
        <v>0</v>
      </c>
      <c r="I143">
        <f>IFERROR(VLOOKUP($A143,'PivotTrac Totals'!$1:$405,6,FALSE),)</f>
        <v>0</v>
      </c>
      <c r="J143">
        <f>IFERROR(VLOOKUP($A143,'PivotTrac Totals'!$1:$255,8,FALSE),)</f>
        <v>0</v>
      </c>
      <c r="K143">
        <f>IFERROR(VLOOKUP($A143,'PivotTrac Totals'!$1:$255,10,FALSE),)</f>
        <v>0</v>
      </c>
      <c r="L143">
        <f>IFERROR(VLOOKUP($A143,'PivotTrac Totals'!$1:$255,12,FALSE),)</f>
        <v>0</v>
      </c>
      <c r="M143">
        <f>IFERROR(VLOOKUP($A143,'PivotTrac Totals'!$1:$255,14,FALSE),)</f>
        <v>0</v>
      </c>
      <c r="N143">
        <f>IFERROR(VLOOKUP($A143,'PivotTrac Totals'!$1:$255,16,FALSE),)</f>
        <v>0</v>
      </c>
      <c r="O143">
        <f>IFERROR(VLOOKUP($A143,'PivotTrac Totals'!$1:$255,18,FALSE),)</f>
        <v>0</v>
      </c>
      <c r="P143">
        <f>IFERROR(VLOOKUP($A143,'PivotTrac Totals'!$1:$255,20,FALSE),)</f>
        <v>0</v>
      </c>
      <c r="Q143">
        <f>IFERROR(VLOOKUP($A143,'PivotTrac Totals'!$1:$255,22,FALSE),)</f>
        <v>0</v>
      </c>
      <c r="R143">
        <f>IFERROR(VLOOKUP($A143,'PivotTrac Totals'!$1:$255,24,FALSE),)</f>
        <v>0</v>
      </c>
      <c r="S143">
        <f>IFERROR(VLOOKUP($A143,'PivotTrac Totals'!$1:$255,26,FALSE),)</f>
        <v>0</v>
      </c>
      <c r="T143">
        <f>IFERROR(VLOOKUP($A143,'PivotTrac Totals'!$1:$255,28,FALSE),)</f>
        <v>0</v>
      </c>
      <c r="U143">
        <f>IFERROR(VLOOKUP($A143,'PivotTrac Totals'!$1:$255,30,FALSE),)</f>
        <v>0</v>
      </c>
      <c r="V143">
        <f>IFERROR(VLOOKUP($A143,'PivotTrac Totals'!$1:$255,32,FALSE),)</f>
        <v>0</v>
      </c>
      <c r="W143">
        <f>IFERROR(VLOOKUP($A143,'PivotTrac Totals'!$1:$255,34,FALSE),)</f>
        <v>0</v>
      </c>
      <c r="X143">
        <f>IFERROR(VLOOKUP($A143,'PivotTrac Totals'!$1:$255,36,FALSE),)</f>
        <v>0</v>
      </c>
      <c r="Y143">
        <f>IFERROR(VLOOKUP($A143,'PivotTrac Totals'!$1:$255,38,FALSE),)</f>
        <v>0</v>
      </c>
      <c r="Z143">
        <f>IFERROR(VLOOKUP($A143,'PivotTrac Totals'!$1:$255,40,FALSE),)</f>
        <v>0</v>
      </c>
      <c r="AA143">
        <f>IFERROR(VLOOKUP($A143,'PivotTrac Totals'!$1:$255,42,FALSE),)</f>
        <v>0</v>
      </c>
      <c r="AB143">
        <f>IFERROR(VLOOKUP($A143,'PivotTrac Totals'!$1:$255,44,FALSE),)</f>
        <v>0</v>
      </c>
      <c r="AC143">
        <f>IFERROR(VLOOKUP($A143,'PivotTrac Totals'!$1:$255,46,FALSE),)</f>
        <v>0</v>
      </c>
      <c r="AD143">
        <f>IFERROR(VLOOKUP($A143,'PivotTrac Totals'!$1:$255,48,FALSE),)</f>
        <v>0</v>
      </c>
      <c r="AE143">
        <f>IFERROR(VLOOKUP($A143,'PivotTrac Totals'!$1:$255,50,FALSE),)</f>
        <v>0</v>
      </c>
      <c r="AF143">
        <f>IFERROR(VLOOKUP($A143,'PivotTrac Totals'!$1:$255,52,FALSE),)</f>
        <v>0</v>
      </c>
      <c r="AG143">
        <f>IFERROR(VLOOKUP($A143,'PivotTrac Totals'!$1:$255,54,FALSE),)</f>
        <v>0</v>
      </c>
      <c r="AH143">
        <f t="shared" si="16"/>
        <v>0</v>
      </c>
    </row>
    <row r="144" spans="1:34" ht="15.75" hidden="1" thickBot="1" x14ac:dyDescent="0.25">
      <c r="A144" s="25"/>
      <c r="B144" s="25" t="s">
        <v>11</v>
      </c>
      <c r="C144" s="28" t="str">
        <f t="shared" si="17"/>
        <v>14</v>
      </c>
      <c r="D144" s="25" t="s">
        <v>74</v>
      </c>
      <c r="E144" s="25"/>
      <c r="F144" s="25"/>
      <c r="G144" s="25"/>
      <c r="H144">
        <f>IFERROR(VLOOKUP($A144,'PivotTrac Totals'!$A$1:$AK$255,4,FALSE),)</f>
        <v>0</v>
      </c>
      <c r="I144">
        <f>IFERROR(VLOOKUP($A144,'PivotTrac Totals'!$1:$405,6,FALSE),)</f>
        <v>0</v>
      </c>
      <c r="J144">
        <f>IFERROR(VLOOKUP($A144,'PivotTrac Totals'!$1:$255,8,FALSE),)</f>
        <v>0</v>
      </c>
      <c r="K144">
        <f>IFERROR(VLOOKUP($A144,'PivotTrac Totals'!$1:$255,10,FALSE),)</f>
        <v>0</v>
      </c>
      <c r="L144">
        <f>IFERROR(VLOOKUP($A144,'PivotTrac Totals'!$1:$255,12,FALSE),)</f>
        <v>0</v>
      </c>
      <c r="M144">
        <f>IFERROR(VLOOKUP($A144,'PivotTrac Totals'!$1:$255,14,FALSE),)</f>
        <v>0</v>
      </c>
      <c r="N144">
        <f>IFERROR(VLOOKUP($A144,'PivotTrac Totals'!$1:$255,16,FALSE),)</f>
        <v>0</v>
      </c>
      <c r="O144">
        <f>IFERROR(VLOOKUP($A144,'PivotTrac Totals'!$1:$255,18,FALSE),)</f>
        <v>0</v>
      </c>
      <c r="P144">
        <f>IFERROR(VLOOKUP($A144,'PivotTrac Totals'!$1:$255,20,FALSE),)</f>
        <v>0</v>
      </c>
      <c r="Q144">
        <f>IFERROR(VLOOKUP($A144,'PivotTrac Totals'!$1:$255,22,FALSE),)</f>
        <v>0</v>
      </c>
      <c r="R144">
        <f>IFERROR(VLOOKUP($A144,'PivotTrac Totals'!$1:$255,24,FALSE),)</f>
        <v>0</v>
      </c>
      <c r="S144">
        <f>IFERROR(VLOOKUP($A144,'PivotTrac Totals'!$1:$255,26,FALSE),)</f>
        <v>0</v>
      </c>
      <c r="T144">
        <f>IFERROR(VLOOKUP($A144,'PivotTrac Totals'!$1:$255,28,FALSE),)</f>
        <v>0</v>
      </c>
      <c r="U144">
        <f>IFERROR(VLOOKUP($A144,'PivotTrac Totals'!$1:$255,30,FALSE),)</f>
        <v>0</v>
      </c>
      <c r="V144">
        <f>IFERROR(VLOOKUP($A144,'PivotTrac Totals'!$1:$255,32,FALSE),)</f>
        <v>0</v>
      </c>
      <c r="W144">
        <f>IFERROR(VLOOKUP($A144,'PivotTrac Totals'!$1:$255,34,FALSE),)</f>
        <v>0</v>
      </c>
      <c r="X144">
        <f>IFERROR(VLOOKUP($A144,'PivotTrac Totals'!$1:$255,36,FALSE),)</f>
        <v>0</v>
      </c>
      <c r="Y144">
        <f>IFERROR(VLOOKUP($A144,'PivotTrac Totals'!$1:$255,38,FALSE),)</f>
        <v>0</v>
      </c>
      <c r="Z144">
        <f>IFERROR(VLOOKUP($A144,'PivotTrac Totals'!$1:$255,40,FALSE),)</f>
        <v>0</v>
      </c>
      <c r="AA144">
        <f>IFERROR(VLOOKUP($A144,'PivotTrac Totals'!$1:$255,42,FALSE),)</f>
        <v>0</v>
      </c>
      <c r="AB144">
        <f>IFERROR(VLOOKUP($A144,'PivotTrac Totals'!$1:$255,44,FALSE),)</f>
        <v>0</v>
      </c>
      <c r="AC144">
        <f>IFERROR(VLOOKUP($A144,'PivotTrac Totals'!$1:$255,46,FALSE),)</f>
        <v>0</v>
      </c>
      <c r="AD144">
        <f>IFERROR(VLOOKUP($A144,'PivotTrac Totals'!$1:$255,48,FALSE),)</f>
        <v>0</v>
      </c>
      <c r="AE144">
        <f>IFERROR(VLOOKUP($A144,'PivotTrac Totals'!$1:$255,50,FALSE),)</f>
        <v>0</v>
      </c>
      <c r="AF144">
        <f>IFERROR(VLOOKUP($A144,'PivotTrac Totals'!$1:$255,52,FALSE),)</f>
        <v>0</v>
      </c>
      <c r="AG144">
        <f>IFERROR(VLOOKUP($A144,'PivotTrac Totals'!$1:$255,54,FALSE),)</f>
        <v>0</v>
      </c>
      <c r="AH144">
        <f t="shared" si="16"/>
        <v>0</v>
      </c>
    </row>
    <row r="145" spans="1:34" ht="15.75" hidden="1" thickBot="1" x14ac:dyDescent="0.25">
      <c r="A145" s="25"/>
      <c r="B145" s="25" t="s">
        <v>11</v>
      </c>
      <c r="C145" s="28" t="str">
        <f t="shared" si="17"/>
        <v>14</v>
      </c>
      <c r="D145" s="25" t="s">
        <v>74</v>
      </c>
      <c r="E145" s="25"/>
      <c r="F145" s="25"/>
      <c r="G145" s="25"/>
      <c r="H145">
        <f>IFERROR(VLOOKUP($A145,'PivotTrac Totals'!$A$1:$AK$255,4,FALSE),)</f>
        <v>0</v>
      </c>
      <c r="I145">
        <f>IFERROR(VLOOKUP($A145,'PivotTrac Totals'!$1:$405,6,FALSE),)</f>
        <v>0</v>
      </c>
      <c r="J145">
        <f>IFERROR(VLOOKUP($A145,'PivotTrac Totals'!$1:$255,8,FALSE),)</f>
        <v>0</v>
      </c>
      <c r="K145">
        <f>IFERROR(VLOOKUP($A145,'PivotTrac Totals'!$1:$255,10,FALSE),)</f>
        <v>0</v>
      </c>
      <c r="L145">
        <f>IFERROR(VLOOKUP($A145,'PivotTrac Totals'!$1:$255,12,FALSE),)</f>
        <v>0</v>
      </c>
      <c r="M145">
        <f>IFERROR(VLOOKUP($A145,'PivotTrac Totals'!$1:$255,14,FALSE),)</f>
        <v>0</v>
      </c>
      <c r="N145">
        <f>IFERROR(VLOOKUP($A145,'PivotTrac Totals'!$1:$255,16,FALSE),)</f>
        <v>0</v>
      </c>
      <c r="O145">
        <f>IFERROR(VLOOKUP($A145,'PivotTrac Totals'!$1:$255,18,FALSE),)</f>
        <v>0</v>
      </c>
      <c r="P145">
        <f>IFERROR(VLOOKUP($A145,'PivotTrac Totals'!$1:$255,20,FALSE),)</f>
        <v>0</v>
      </c>
      <c r="Q145">
        <f>IFERROR(VLOOKUP($A145,'PivotTrac Totals'!$1:$255,22,FALSE),)</f>
        <v>0</v>
      </c>
      <c r="R145">
        <f>IFERROR(VLOOKUP($A145,'PivotTrac Totals'!$1:$255,24,FALSE),)</f>
        <v>0</v>
      </c>
      <c r="S145">
        <f>IFERROR(VLOOKUP($A145,'PivotTrac Totals'!$1:$255,26,FALSE),)</f>
        <v>0</v>
      </c>
      <c r="T145">
        <f>IFERROR(VLOOKUP($A145,'PivotTrac Totals'!$1:$255,28,FALSE),)</f>
        <v>0</v>
      </c>
      <c r="U145">
        <f>IFERROR(VLOOKUP($A145,'PivotTrac Totals'!$1:$255,30,FALSE),)</f>
        <v>0</v>
      </c>
      <c r="V145">
        <f>IFERROR(VLOOKUP($A145,'PivotTrac Totals'!$1:$255,32,FALSE),)</f>
        <v>0</v>
      </c>
      <c r="W145">
        <f>IFERROR(VLOOKUP($A145,'PivotTrac Totals'!$1:$255,34,FALSE),)</f>
        <v>0</v>
      </c>
      <c r="X145">
        <f>IFERROR(VLOOKUP($A145,'PivotTrac Totals'!$1:$255,36,FALSE),)</f>
        <v>0</v>
      </c>
      <c r="Y145">
        <f>IFERROR(VLOOKUP($A145,'PivotTrac Totals'!$1:$255,38,FALSE),)</f>
        <v>0</v>
      </c>
      <c r="Z145">
        <f>IFERROR(VLOOKUP($A145,'PivotTrac Totals'!$1:$255,40,FALSE),)</f>
        <v>0</v>
      </c>
      <c r="AA145">
        <f>IFERROR(VLOOKUP($A145,'PivotTrac Totals'!$1:$255,42,FALSE),)</f>
        <v>0</v>
      </c>
      <c r="AB145">
        <f>IFERROR(VLOOKUP($A145,'PivotTrac Totals'!$1:$255,44,FALSE),)</f>
        <v>0</v>
      </c>
      <c r="AC145">
        <f>IFERROR(VLOOKUP($A145,'PivotTrac Totals'!$1:$255,46,FALSE),)</f>
        <v>0</v>
      </c>
      <c r="AD145">
        <f>IFERROR(VLOOKUP($A145,'PivotTrac Totals'!$1:$255,48,FALSE),)</f>
        <v>0</v>
      </c>
      <c r="AE145">
        <f>IFERROR(VLOOKUP($A145,'PivotTrac Totals'!$1:$255,50,FALSE),)</f>
        <v>0</v>
      </c>
      <c r="AF145">
        <f>IFERROR(VLOOKUP($A145,'PivotTrac Totals'!$1:$255,52,FALSE),)</f>
        <v>0</v>
      </c>
      <c r="AG145">
        <f>IFERROR(VLOOKUP($A145,'PivotTrac Totals'!$1:$255,54,FALSE),)</f>
        <v>0</v>
      </c>
      <c r="AH145">
        <f t="shared" si="16"/>
        <v>0</v>
      </c>
    </row>
    <row r="146" spans="1:34" ht="15.75" hidden="1" thickBot="1" x14ac:dyDescent="0.25">
      <c r="A146" s="29" t="s">
        <v>78</v>
      </c>
      <c r="B146" s="25" t="s">
        <v>11</v>
      </c>
      <c r="C146" s="28" t="str">
        <f>MID(A146,FIND(" ",A146)+1,256)</f>
        <v>15</v>
      </c>
      <c r="D146" s="25" t="s">
        <v>74</v>
      </c>
      <c r="E146" s="25"/>
      <c r="F146" s="25"/>
      <c r="G146" s="25"/>
      <c r="H146">
        <f>+IF($F146="Spring Grain",SUMIFS('Osgood Agrimet'!$D:$D,'Osgood Agrimet'!$A:$A,"&lt;="&amp;Data!H$1,'Osgood Agrimet'!$D:$D,"&gt;0"),IF($F146="Winter Grain",SUMIFS('Osgood Agrimet'!$C:$C,'Osgood Agrimet'!$A:$A,"&lt;="&amp;Data!H$1,'Osgood Agrimet'!$C:$C,"&gt;0"),IF($F146="Potatoes",SUMIFS('Osgood Agrimet'!$N:$N,'Osgood Agrimet'!$A:$A,"&lt;="&amp;Data!H$1,'Osgood Agrimet'!$N:$N,"&gt;0"),0)))</f>
        <v>0</v>
      </c>
      <c r="I146">
        <f>+IF($F146="Spring Grain",SUMIFS('Osgood Agrimet'!$D:$D,'Osgood Agrimet'!$A:$A,"&lt;="&amp;Data!I$1,'Osgood Agrimet'!$D:$D,"&gt;0"),IF($F146="Winter Grain",SUMIFS('Osgood Agrimet'!$C:$C,'Osgood Agrimet'!$A:$A,"&lt;="&amp;Data!I$1,'Osgood Agrimet'!$C:$C,"&gt;0"),IF($F146="Potatoes",SUMIFS('Osgood Agrimet'!$N:$N,'Osgood Agrimet'!$A:$A,"&lt;="&amp;Data!I$1,'Osgood Agrimet'!$N:$N,"&gt;0"),0)))</f>
        <v>0</v>
      </c>
      <c r="J146">
        <f>+IF($F146="Spring Grain",SUMIFS('Osgood Agrimet'!$D:$D,'Osgood Agrimet'!$A:$A,"&lt;="&amp;Data!J$1,'Osgood Agrimet'!$D:$D,"&gt;0"),IF($F146="Winter Grain",SUMIFS('Osgood Agrimet'!$C:$C,'Osgood Agrimet'!$A:$A,"&lt;="&amp;Data!J$1,'Osgood Agrimet'!$C:$C,"&gt;0"),IF($F146="Potatoes",SUMIFS('Osgood Agrimet'!$N:$N,'Osgood Agrimet'!$A:$A,"&lt;="&amp;Data!J$1,'Osgood Agrimet'!$N:$N,"&gt;0"),0)))</f>
        <v>0</v>
      </c>
      <c r="K146">
        <f>+IF($F146="Spring Grain",SUMIFS('Osgood Agrimet'!$D:$D,'Osgood Agrimet'!$A:$A,"&lt;="&amp;Data!K$1,'Osgood Agrimet'!$D:$D,"&gt;0"),IF($F146="Winter Grain",SUMIFS('Osgood Agrimet'!$C:$C,'Osgood Agrimet'!$A:$A,"&lt;="&amp;Data!K$1,'Osgood Agrimet'!$C:$C,"&gt;0"),IF($F146="Potatoes",SUMIFS('Osgood Agrimet'!$N:$N,'Osgood Agrimet'!$A:$A,"&lt;="&amp;Data!K$1,'Osgood Agrimet'!$N:$N,"&gt;0"),0)))</f>
        <v>0</v>
      </c>
      <c r="L146">
        <f>+IF($F146="Spring Grain",SUMIFS('Osgood Agrimet'!$D:$D,'Osgood Agrimet'!$A:$A,"&lt;="&amp;Data!L$1,'Osgood Agrimet'!$D:$D,"&gt;0"),IF($F146="Winter Grain",SUMIFS('Osgood Agrimet'!$C:$C,'Osgood Agrimet'!$A:$A,"&lt;="&amp;Data!L$1,'Osgood Agrimet'!$C:$C,"&gt;0"),IF($F146="Potatoes",SUMIFS('Osgood Agrimet'!$N:$N,'Osgood Agrimet'!$A:$A,"&lt;="&amp;Data!L$1,'Osgood Agrimet'!$N:$N,"&gt;0"),0)))</f>
        <v>0</v>
      </c>
      <c r="M146">
        <f>+IF($F146="Spring Grain",SUMIFS('Osgood Agrimet'!$D:$D,'Osgood Agrimet'!$A:$A,"&lt;="&amp;Data!M$1,'Osgood Agrimet'!$D:$D,"&gt;0"),IF($F146="Winter Grain",SUMIFS('Osgood Agrimet'!$C:$C,'Osgood Agrimet'!$A:$A,"&lt;="&amp;Data!M$1,'Osgood Agrimet'!$C:$C,"&gt;0"),IF($F146="Potatoes",SUMIFS('Osgood Agrimet'!$N:$N,'Osgood Agrimet'!$A:$A,"&lt;="&amp;Data!M$1,'Osgood Agrimet'!$N:$N,"&gt;0"),0)))</f>
        <v>0</v>
      </c>
      <c r="N146">
        <f>+IF($F146="Spring Grain",SUMIFS('Osgood Agrimet'!$D:$D,'Osgood Agrimet'!$A:$A,"&lt;="&amp;Data!N$1,'Osgood Agrimet'!$D:$D,"&gt;0"),IF($F146="Winter Grain",SUMIFS('Osgood Agrimet'!$C:$C,'Osgood Agrimet'!$A:$A,"&lt;="&amp;Data!N$1,'Osgood Agrimet'!$C:$C,"&gt;0"),IF($F146="Potatoes",SUMIFS('Osgood Agrimet'!$N:$N,'Osgood Agrimet'!$A:$A,"&lt;="&amp;Data!N$1,'Osgood Agrimet'!$N:$N,"&gt;0"),0)))</f>
        <v>0</v>
      </c>
      <c r="O146">
        <f>+IF($F146="Spring Grain",SUMIFS('Osgood Agrimet'!$D:$D,'Osgood Agrimet'!$A:$A,"&lt;="&amp;Data!O$1,'Osgood Agrimet'!$D:$D,"&gt;0"),IF($F146="Winter Grain",SUMIFS('Osgood Agrimet'!$C:$C,'Osgood Agrimet'!$A:$A,"&lt;="&amp;Data!O$1,'Osgood Agrimet'!$C:$C,"&gt;0"),IF($F146="Potatoes",SUMIFS('Osgood Agrimet'!$N:$N,'Osgood Agrimet'!$A:$A,"&lt;="&amp;Data!O$1,'Osgood Agrimet'!$N:$N,"&gt;0"),0)))</f>
        <v>0</v>
      </c>
      <c r="P146">
        <f>+IF($F146="Spring Grain",SUMIFS('Osgood Agrimet'!$D:$D,'Osgood Agrimet'!$A:$A,"&lt;="&amp;Data!P$1,'Osgood Agrimet'!$D:$D,"&gt;0"),IF($F146="Winter Grain",SUMIFS('Osgood Agrimet'!$C:$C,'Osgood Agrimet'!$A:$A,"&lt;="&amp;Data!P$1,'Osgood Agrimet'!$C:$C,"&gt;0"),IF($F146="Potatoes",SUMIFS('Osgood Agrimet'!$N:$N,'Osgood Agrimet'!$A:$A,"&lt;="&amp;Data!P$1,'Osgood Agrimet'!$N:$N,"&gt;0"),0)))</f>
        <v>0</v>
      </c>
      <c r="Q146">
        <f>+IF($F146="Spring Grain",SUMIFS('Osgood Agrimet'!$D:$D,'Osgood Agrimet'!$A:$A,"&lt;="&amp;Data!Q$1,'Osgood Agrimet'!$D:$D,"&gt;0"),IF($F146="Winter Grain",SUMIFS('Osgood Agrimet'!$C:$C,'Osgood Agrimet'!$A:$A,"&lt;="&amp;Data!Q$1,'Osgood Agrimet'!$C:$C,"&gt;0"),IF($F146="Potatoes",SUMIFS('Osgood Agrimet'!$N:$N,'Osgood Agrimet'!$A:$A,"&lt;="&amp;Data!Q$1,'Osgood Agrimet'!$N:$N,"&gt;0"),0)))</f>
        <v>0</v>
      </c>
      <c r="R146">
        <f>+IF($F146="Spring Grain",SUMIFS('Osgood Agrimet'!$D:$D,'Osgood Agrimet'!$A:$A,"&lt;="&amp;Data!R$1,'Osgood Agrimet'!$D:$D,"&gt;0"),IF($F146="Winter Grain",SUMIFS('Osgood Agrimet'!$C:$C,'Osgood Agrimet'!$A:$A,"&lt;="&amp;Data!R$1,'Osgood Agrimet'!$C:$C,"&gt;0"),IF($F146="Potatoes",SUMIFS('Osgood Agrimet'!$N:$N,'Osgood Agrimet'!$A:$A,"&lt;="&amp;Data!R$1,'Osgood Agrimet'!$N:$N,"&gt;0"),0)))</f>
        <v>0</v>
      </c>
      <c r="S146">
        <f>+IF($F146="Spring Grain",SUMIFS('Osgood Agrimet'!$D:$D,'Osgood Agrimet'!$A:$A,"&lt;="&amp;Data!S$1,'Osgood Agrimet'!$D:$D,"&gt;0"),IF($F146="Winter Grain",SUMIFS('Osgood Agrimet'!$C:$C,'Osgood Agrimet'!$A:$A,"&lt;="&amp;Data!S$1,'Osgood Agrimet'!$C:$C,"&gt;0"),IF($F146="Potatoes",SUMIFS('Osgood Agrimet'!$N:$N,'Osgood Agrimet'!$A:$A,"&lt;="&amp;Data!S$1,'Osgood Agrimet'!$N:$N,"&gt;0"),0)))</f>
        <v>0</v>
      </c>
      <c r="T146">
        <f>+IF($F146="Spring Grain",SUMIFS('Osgood Agrimet'!$D:$D,'Osgood Agrimet'!$A:$A,"&lt;="&amp;Data!T$1,'Osgood Agrimet'!$D:$D,"&gt;0"),IF($F146="Winter Grain",SUMIFS('Osgood Agrimet'!$C:$C,'Osgood Agrimet'!$A:$A,"&lt;="&amp;Data!T$1,'Osgood Agrimet'!$C:$C,"&gt;0"),IF($F146="Potatoes",SUMIFS('Osgood Agrimet'!$N:$N,'Osgood Agrimet'!$A:$A,"&lt;="&amp;Data!T$1,'Osgood Agrimet'!$N:$N,"&gt;0"),0)))</f>
        <v>0</v>
      </c>
      <c r="U146">
        <f>+IF($F146="Spring Grain",SUMIFS('Osgood Agrimet'!$D:$D,'Osgood Agrimet'!$A:$A,"&lt;="&amp;Data!U$1,'Osgood Agrimet'!$D:$D,"&gt;0"),IF($F146="Winter Grain",SUMIFS('Osgood Agrimet'!$C:$C,'Osgood Agrimet'!$A:$A,"&lt;="&amp;Data!U$1,'Osgood Agrimet'!$C:$C,"&gt;0"),IF($F146="Potatoes",SUMIFS('Osgood Agrimet'!$N:$N,'Osgood Agrimet'!$A:$A,"&lt;="&amp;Data!U$1,'Osgood Agrimet'!$N:$N,"&gt;0"),0)))</f>
        <v>0</v>
      </c>
      <c r="V146">
        <f>+IF($F146="Spring Grain",SUMIFS('Osgood Agrimet'!$D:$D,'Osgood Agrimet'!$A:$A,"&lt;="&amp;Data!V$1,'Osgood Agrimet'!$D:$D,"&gt;0"),IF($F146="Winter Grain",SUMIFS('Osgood Agrimet'!$C:$C,'Osgood Agrimet'!$A:$A,"&lt;="&amp;Data!V$1,'Osgood Agrimet'!$C:$C,"&gt;0"),IF($F146="Potatoes",SUMIFS('Osgood Agrimet'!$N:$N,'Osgood Agrimet'!$A:$A,"&lt;="&amp;Data!V$1,'Osgood Agrimet'!$N:$N,"&gt;0"),0)))</f>
        <v>0</v>
      </c>
      <c r="W146">
        <f>+IF($F146="Spring Grain",SUMIFS('Osgood Agrimet'!$D:$D,'Osgood Agrimet'!$A:$A,"&lt;="&amp;Data!W$1,'Osgood Agrimet'!$D:$D,"&gt;0"),IF($F146="Winter Grain",SUMIFS('Osgood Agrimet'!$C:$C,'Osgood Agrimet'!$A:$A,"&lt;="&amp;Data!W$1,'Osgood Agrimet'!$C:$C,"&gt;0"),IF($F146="Potatoes",SUMIFS('Osgood Agrimet'!$N:$N,'Osgood Agrimet'!$A:$A,"&lt;="&amp;Data!W$1,'Osgood Agrimet'!$N:$N,"&gt;0"),0)))</f>
        <v>0</v>
      </c>
      <c r="X146">
        <f>+IF($F146="Spring Grain",SUMIFS('Osgood Agrimet'!$D:$D,'Osgood Agrimet'!$A:$A,"&lt;="&amp;Data!X$1,'Osgood Agrimet'!$D:$D,"&gt;0"),IF($F146="Winter Grain",SUMIFS('Osgood Agrimet'!$C:$C,'Osgood Agrimet'!$A:$A,"&lt;="&amp;Data!X$1,'Osgood Agrimet'!$C:$C,"&gt;0"),IF($F146="Potatoes",SUMIFS('Osgood Agrimet'!$N:$N,'Osgood Agrimet'!$A:$A,"&lt;="&amp;Data!X$1,'Osgood Agrimet'!$N:$N,"&gt;0"),0)))</f>
        <v>0</v>
      </c>
      <c r="Y146">
        <f>+IF($F146="Spring Grain",SUMIFS('Osgood Agrimet'!$D:$D,'Osgood Agrimet'!$A:$A,"&lt;="&amp;Data!Y$1,'Osgood Agrimet'!$D:$D,"&gt;0"),IF($F146="Winter Grain",SUMIFS('Osgood Agrimet'!$C:$C,'Osgood Agrimet'!$A:$A,"&lt;="&amp;Data!Y$1,'Osgood Agrimet'!$C:$C,"&gt;0"),IF($F146="Potatoes",SUMIFS('Osgood Agrimet'!$N:$N,'Osgood Agrimet'!$A:$A,"&lt;="&amp;Data!Y$1,'Osgood Agrimet'!$N:$N,"&gt;0"),0)))</f>
        <v>0</v>
      </c>
      <c r="Z146">
        <f>+IF($F146="Spring Grain",SUMIFS('Osgood Agrimet'!$D:$D,'Osgood Agrimet'!$A:$A,"&lt;="&amp;Data!Z$1,'Osgood Agrimet'!$D:$D,"&gt;0"),IF($F146="Winter Grain",SUMIFS('Osgood Agrimet'!$C:$C,'Osgood Agrimet'!$A:$A,"&lt;="&amp;Data!Z$1,'Osgood Agrimet'!$C:$C,"&gt;0"),IF($F146="Potatoes",SUMIFS('Osgood Agrimet'!$N:$N,'Osgood Agrimet'!$A:$A,"&lt;="&amp;Data!Z$1,'Osgood Agrimet'!$N:$N,"&gt;0"),0)))</f>
        <v>0</v>
      </c>
      <c r="AA146">
        <f>+IF($F146="Spring Grain",SUMIFS('Osgood Agrimet'!$D:$D,'Osgood Agrimet'!$A:$A,"&lt;="&amp;Data!AA$1,'Osgood Agrimet'!$D:$D,"&gt;0"),IF($F146="Winter Grain",SUMIFS('Osgood Agrimet'!$C:$C,'Osgood Agrimet'!$A:$A,"&lt;="&amp;Data!AA$1,'Osgood Agrimet'!$C:$C,"&gt;0"),IF($F146="Potatoes",SUMIFS('Osgood Agrimet'!$N:$N,'Osgood Agrimet'!$A:$A,"&lt;="&amp;Data!AA$1,'Osgood Agrimet'!$N:$N,"&gt;0"),0)))</f>
        <v>0</v>
      </c>
      <c r="AB146">
        <f>+IF($F146="Spring Grain",SUMIFS('Osgood Agrimet'!$D:$D,'Osgood Agrimet'!$A:$A,"&lt;="&amp;Data!AB$1,'Osgood Agrimet'!$D:$D,"&gt;0"),IF($F146="Winter Grain",SUMIFS('Osgood Agrimet'!$C:$C,'Osgood Agrimet'!$A:$A,"&lt;="&amp;Data!AB$1,'Osgood Agrimet'!$C:$C,"&gt;0"),IF($F146="Potatoes",SUMIFS('Osgood Agrimet'!$N:$N,'Osgood Agrimet'!$A:$A,"&lt;="&amp;Data!AB$1,'Osgood Agrimet'!$N:$N,"&gt;0"),0)))</f>
        <v>0</v>
      </c>
      <c r="AC146">
        <f>+IF($F146="Spring Grain",SUMIFS('Osgood Agrimet'!$D:$D,'Osgood Agrimet'!$A:$A,"&lt;="&amp;Data!AC$1,'Osgood Agrimet'!$D:$D,"&gt;0"),IF($F146="Winter Grain",SUMIFS('Osgood Agrimet'!$C:$C,'Osgood Agrimet'!$A:$A,"&lt;="&amp;Data!AC$1,'Osgood Agrimet'!$C:$C,"&gt;0"),IF($F146="Potatoes",SUMIFS('Osgood Agrimet'!$N:$N,'Osgood Agrimet'!$A:$A,"&lt;="&amp;Data!AC$1,'Osgood Agrimet'!$N:$N,"&gt;0"),0)))</f>
        <v>0</v>
      </c>
      <c r="AD146">
        <f>+IF($F146="Spring Grain",SUMIFS('Osgood Agrimet'!$D:$D,'Osgood Agrimet'!$A:$A,"&lt;="&amp;Data!AD$1,'Osgood Agrimet'!$D:$D,"&gt;0"),IF($F146="Winter Grain",SUMIFS('Osgood Agrimet'!$C:$C,'Osgood Agrimet'!$A:$A,"&lt;="&amp;Data!AD$1,'Osgood Agrimet'!$C:$C,"&gt;0"),IF($F146="Potatoes",SUMIFS('Osgood Agrimet'!$N:$N,'Osgood Agrimet'!$A:$A,"&lt;="&amp;Data!AD$1,'Osgood Agrimet'!$N:$N,"&gt;0"),0)))</f>
        <v>0</v>
      </c>
      <c r="AE146">
        <f>+IF($F146="Spring Grain",SUMIFS('Osgood Agrimet'!$D:$D,'Osgood Agrimet'!$A:$A,"&lt;="&amp;Data!AE$1,'Osgood Agrimet'!$D:$D,"&gt;0"),IF($F146="Winter Grain",SUMIFS('Osgood Agrimet'!$C:$C,'Osgood Agrimet'!$A:$A,"&lt;="&amp;Data!AE$1,'Osgood Agrimet'!$C:$C,"&gt;0"),IF($F146="Potatoes",SUMIFS('Osgood Agrimet'!$N:$N,'Osgood Agrimet'!$A:$A,"&lt;="&amp;Data!AE$1,'Osgood Agrimet'!$N:$N,"&gt;0"),0)))</f>
        <v>0</v>
      </c>
      <c r="AF146">
        <f>+IF($F146="Spring Grain",SUMIFS('Osgood Agrimet'!$D:$D,'Osgood Agrimet'!$A:$A,"&lt;="&amp;Data!AF$1,'Osgood Agrimet'!$D:$D,"&gt;0"),IF($F146="Winter Grain",SUMIFS('Osgood Agrimet'!$C:$C,'Osgood Agrimet'!$A:$A,"&lt;="&amp;Data!AF$1,'Osgood Agrimet'!$C:$C,"&gt;0"),IF($F146="Potatoes",SUMIFS('Osgood Agrimet'!$N:$N,'Osgood Agrimet'!$A:$A,"&lt;="&amp;Data!AF$1,'Osgood Agrimet'!$N:$N,"&gt;0"),0)))</f>
        <v>0</v>
      </c>
      <c r="AG146">
        <f>+IF($F146="Spring Grain",SUMIFS('Osgood Agrimet'!$D:$D,'Osgood Agrimet'!$A:$A,"&lt;="&amp;Data!AG$1,'Osgood Agrimet'!$D:$D,"&gt;0"),IF($F146="Winter Grain",SUMIFS('Osgood Agrimet'!$C:$C,'Osgood Agrimet'!$A:$A,"&lt;="&amp;Data!AG$1,'Osgood Agrimet'!$C:$C,"&gt;0"),IF($F146="Potatoes",SUMIFS('Osgood Agrimet'!$N:$N,'Osgood Agrimet'!$A:$A,"&lt;="&amp;Data!AG$1,'Osgood Agrimet'!$N:$N,"&gt;0"),0)))</f>
        <v>0</v>
      </c>
      <c r="AH146">
        <f>+SUM(H146:AG146)</f>
        <v>0</v>
      </c>
    </row>
    <row r="147" spans="1:34" ht="15.75" hidden="1" thickBot="1" x14ac:dyDescent="0.25">
      <c r="A147" s="25"/>
      <c r="B147" s="25" t="s">
        <v>11</v>
      </c>
      <c r="C147" s="28" t="str">
        <f>C146</f>
        <v>15</v>
      </c>
      <c r="D147" s="25" t="s">
        <v>74</v>
      </c>
      <c r="E147" s="25"/>
      <c r="F147" s="25"/>
      <c r="G147" s="25"/>
      <c r="H147">
        <f>IFERROR(VLOOKUP($A147,'PivotTrac Totals'!$A$1:$AK$255,4,FALSE),)</f>
        <v>0</v>
      </c>
      <c r="I147">
        <f>IFERROR(VLOOKUP($A147,'PivotTrac Totals'!$1:$405,6,FALSE),)</f>
        <v>0</v>
      </c>
      <c r="J147">
        <f>IFERROR(VLOOKUP($A147,'PivotTrac Totals'!$1:$255,8,FALSE),)</f>
        <v>0</v>
      </c>
      <c r="K147">
        <f>IFERROR(VLOOKUP($A147,'PivotTrac Totals'!$1:$255,10,FALSE),)</f>
        <v>0</v>
      </c>
      <c r="L147">
        <f>IFERROR(VLOOKUP($A147,'PivotTrac Totals'!$1:$255,12,FALSE),)</f>
        <v>0</v>
      </c>
      <c r="M147">
        <f>IFERROR(VLOOKUP($A147,'PivotTrac Totals'!$1:$255,14,FALSE),)</f>
        <v>0</v>
      </c>
      <c r="N147">
        <f>IFERROR(VLOOKUP($A147,'PivotTrac Totals'!$1:$255,16,FALSE),)</f>
        <v>0</v>
      </c>
      <c r="O147">
        <f>IFERROR(VLOOKUP($A147,'PivotTrac Totals'!$1:$255,18,FALSE),)</f>
        <v>0</v>
      </c>
      <c r="P147">
        <f>IFERROR(VLOOKUP($A147,'PivotTrac Totals'!$1:$255,20,FALSE),)</f>
        <v>0</v>
      </c>
      <c r="Q147">
        <f>IFERROR(VLOOKUP($A147,'PivotTrac Totals'!$1:$255,22,FALSE),)</f>
        <v>0</v>
      </c>
      <c r="R147">
        <f>IFERROR(VLOOKUP($A147,'PivotTrac Totals'!$1:$255,24,FALSE),)</f>
        <v>0</v>
      </c>
      <c r="S147">
        <f>IFERROR(VLOOKUP($A147,'PivotTrac Totals'!$1:$255,26,FALSE),)</f>
        <v>0</v>
      </c>
      <c r="T147">
        <f>IFERROR(VLOOKUP($A147,'PivotTrac Totals'!$1:$255,28,FALSE),)</f>
        <v>0</v>
      </c>
      <c r="U147">
        <f>IFERROR(VLOOKUP($A147,'PivotTrac Totals'!$1:$255,30,FALSE),)</f>
        <v>0</v>
      </c>
      <c r="V147">
        <f>IFERROR(VLOOKUP($A147,'PivotTrac Totals'!$1:$255,32,FALSE),)</f>
        <v>0</v>
      </c>
      <c r="W147">
        <f>IFERROR(VLOOKUP($A147,'PivotTrac Totals'!$1:$255,34,FALSE),)</f>
        <v>0</v>
      </c>
      <c r="X147">
        <f>IFERROR(VLOOKUP($A147,'PivotTrac Totals'!$1:$255,36,FALSE),)</f>
        <v>0</v>
      </c>
      <c r="Y147">
        <f>IFERROR(VLOOKUP($A147,'PivotTrac Totals'!$1:$255,38,FALSE),)</f>
        <v>0</v>
      </c>
      <c r="Z147">
        <f>IFERROR(VLOOKUP($A147,'PivotTrac Totals'!$1:$255,40,FALSE),)</f>
        <v>0</v>
      </c>
      <c r="AA147">
        <f>IFERROR(VLOOKUP($A147,'PivotTrac Totals'!$1:$255,42,FALSE),)</f>
        <v>0</v>
      </c>
      <c r="AB147">
        <f>IFERROR(VLOOKUP($A147,'PivotTrac Totals'!$1:$255,44,FALSE),)</f>
        <v>0</v>
      </c>
      <c r="AC147">
        <f>IFERROR(VLOOKUP($A147,'PivotTrac Totals'!$1:$255,46,FALSE),)</f>
        <v>0</v>
      </c>
      <c r="AD147">
        <f>IFERROR(VLOOKUP($A147,'PivotTrac Totals'!$1:$255,48,FALSE),)</f>
        <v>0</v>
      </c>
      <c r="AE147">
        <f>IFERROR(VLOOKUP($A147,'PivotTrac Totals'!$1:$255,50,FALSE),)</f>
        <v>0</v>
      </c>
      <c r="AF147">
        <f>IFERROR(VLOOKUP($A147,'PivotTrac Totals'!$1:$255,52,FALSE),)</f>
        <v>0</v>
      </c>
      <c r="AG147">
        <f>IFERROR(VLOOKUP($A147,'PivotTrac Totals'!$1:$255,54,FALSE),)</f>
        <v>0</v>
      </c>
      <c r="AH147">
        <f t="shared" si="16"/>
        <v>0</v>
      </c>
    </row>
    <row r="148" spans="1:34" ht="15.75" hidden="1" thickBot="1" x14ac:dyDescent="0.25">
      <c r="A148" s="25"/>
      <c r="B148" s="25" t="s">
        <v>11</v>
      </c>
      <c r="C148" s="28" t="str">
        <f t="shared" ref="C148:C155" si="18">C147</f>
        <v>15</v>
      </c>
      <c r="D148" s="25" t="s">
        <v>74</v>
      </c>
      <c r="E148" s="25"/>
      <c r="F148" s="25"/>
      <c r="G148" s="25"/>
      <c r="H148">
        <f>IFERROR(VLOOKUP($A148,'PivotTrac Totals'!$A$1:$AK$255,4,FALSE),)</f>
        <v>0</v>
      </c>
      <c r="I148">
        <f>IFERROR(VLOOKUP($A148,'PivotTrac Totals'!$1:$405,6,FALSE),)</f>
        <v>0</v>
      </c>
      <c r="J148">
        <f>IFERROR(VLOOKUP($A148,'PivotTrac Totals'!$1:$255,8,FALSE),)</f>
        <v>0</v>
      </c>
      <c r="K148">
        <f>IFERROR(VLOOKUP($A148,'PivotTrac Totals'!$1:$255,10,FALSE),)</f>
        <v>0</v>
      </c>
      <c r="L148">
        <f>IFERROR(VLOOKUP($A148,'PivotTrac Totals'!$1:$255,12,FALSE),)</f>
        <v>0</v>
      </c>
      <c r="M148">
        <f>IFERROR(VLOOKUP($A148,'PivotTrac Totals'!$1:$255,14,FALSE),)</f>
        <v>0</v>
      </c>
      <c r="N148">
        <f>IFERROR(VLOOKUP($A148,'PivotTrac Totals'!$1:$255,16,FALSE),)</f>
        <v>0</v>
      </c>
      <c r="O148">
        <f>IFERROR(VLOOKUP($A148,'PivotTrac Totals'!$1:$255,18,FALSE),)</f>
        <v>0</v>
      </c>
      <c r="P148">
        <f>IFERROR(VLOOKUP($A148,'PivotTrac Totals'!$1:$255,20,FALSE),)</f>
        <v>0</v>
      </c>
      <c r="Q148">
        <f>IFERROR(VLOOKUP($A148,'PivotTrac Totals'!$1:$255,22,FALSE),)</f>
        <v>0</v>
      </c>
      <c r="R148">
        <f>IFERROR(VLOOKUP($A148,'PivotTrac Totals'!$1:$255,24,FALSE),)</f>
        <v>0</v>
      </c>
      <c r="S148">
        <f>IFERROR(VLOOKUP($A148,'PivotTrac Totals'!$1:$255,26,FALSE),)</f>
        <v>0</v>
      </c>
      <c r="T148">
        <f>IFERROR(VLOOKUP($A148,'PivotTrac Totals'!$1:$255,28,FALSE),)</f>
        <v>0</v>
      </c>
      <c r="U148">
        <f>IFERROR(VLOOKUP($A148,'PivotTrac Totals'!$1:$255,30,FALSE),)</f>
        <v>0</v>
      </c>
      <c r="V148">
        <f>IFERROR(VLOOKUP($A148,'PivotTrac Totals'!$1:$255,32,FALSE),)</f>
        <v>0</v>
      </c>
      <c r="W148">
        <f>IFERROR(VLOOKUP($A148,'PivotTrac Totals'!$1:$255,34,FALSE),)</f>
        <v>0</v>
      </c>
      <c r="X148">
        <f>IFERROR(VLOOKUP($A148,'PivotTrac Totals'!$1:$255,36,FALSE),)</f>
        <v>0</v>
      </c>
      <c r="Y148">
        <f>IFERROR(VLOOKUP($A148,'PivotTrac Totals'!$1:$255,38,FALSE),)</f>
        <v>0</v>
      </c>
      <c r="Z148">
        <f>IFERROR(VLOOKUP($A148,'PivotTrac Totals'!$1:$255,40,FALSE),)</f>
        <v>0</v>
      </c>
      <c r="AA148">
        <f>IFERROR(VLOOKUP($A148,'PivotTrac Totals'!$1:$255,42,FALSE),)</f>
        <v>0</v>
      </c>
      <c r="AB148">
        <f>IFERROR(VLOOKUP($A148,'PivotTrac Totals'!$1:$255,44,FALSE),)</f>
        <v>0</v>
      </c>
      <c r="AC148">
        <f>IFERROR(VLOOKUP($A148,'PivotTrac Totals'!$1:$255,46,FALSE),)</f>
        <v>0</v>
      </c>
      <c r="AD148">
        <f>IFERROR(VLOOKUP($A148,'PivotTrac Totals'!$1:$255,48,FALSE),)</f>
        <v>0</v>
      </c>
      <c r="AE148">
        <f>IFERROR(VLOOKUP($A148,'PivotTrac Totals'!$1:$255,50,FALSE),)</f>
        <v>0</v>
      </c>
      <c r="AF148">
        <f>IFERROR(VLOOKUP($A148,'PivotTrac Totals'!$1:$255,52,FALSE),)</f>
        <v>0</v>
      </c>
      <c r="AG148">
        <f>IFERROR(VLOOKUP($A148,'PivotTrac Totals'!$1:$255,54,FALSE),)</f>
        <v>0</v>
      </c>
      <c r="AH148">
        <f t="shared" si="16"/>
        <v>0</v>
      </c>
    </row>
    <row r="149" spans="1:34" ht="15.75" hidden="1" thickBot="1" x14ac:dyDescent="0.25">
      <c r="A149" s="25"/>
      <c r="B149" s="25" t="s">
        <v>11</v>
      </c>
      <c r="C149" s="28" t="str">
        <f t="shared" si="18"/>
        <v>15</v>
      </c>
      <c r="D149" s="25" t="s">
        <v>74</v>
      </c>
      <c r="E149" s="25"/>
      <c r="F149" s="25"/>
      <c r="G149" s="25"/>
      <c r="H149">
        <f>IFERROR(VLOOKUP($A149,'PivotTrac Totals'!$A$1:$AK$255,4,FALSE),)</f>
        <v>0</v>
      </c>
      <c r="I149">
        <f>IFERROR(VLOOKUP($A149,'PivotTrac Totals'!$1:$405,6,FALSE),)</f>
        <v>0</v>
      </c>
      <c r="J149">
        <f>IFERROR(VLOOKUP($A149,'PivotTrac Totals'!$1:$255,8,FALSE),)</f>
        <v>0</v>
      </c>
      <c r="K149">
        <f>IFERROR(VLOOKUP($A149,'PivotTrac Totals'!$1:$255,10,FALSE),)</f>
        <v>0</v>
      </c>
      <c r="L149">
        <f>IFERROR(VLOOKUP($A149,'PivotTrac Totals'!$1:$255,12,FALSE),)</f>
        <v>0</v>
      </c>
      <c r="M149">
        <f>IFERROR(VLOOKUP($A149,'PivotTrac Totals'!$1:$255,14,FALSE),)</f>
        <v>0</v>
      </c>
      <c r="N149">
        <f>IFERROR(VLOOKUP($A149,'PivotTrac Totals'!$1:$255,16,FALSE),)</f>
        <v>0</v>
      </c>
      <c r="O149">
        <f>IFERROR(VLOOKUP($A149,'PivotTrac Totals'!$1:$255,18,FALSE),)</f>
        <v>0</v>
      </c>
      <c r="P149">
        <f>IFERROR(VLOOKUP($A149,'PivotTrac Totals'!$1:$255,20,FALSE),)</f>
        <v>0</v>
      </c>
      <c r="Q149">
        <f>IFERROR(VLOOKUP($A149,'PivotTrac Totals'!$1:$255,22,FALSE),)</f>
        <v>0</v>
      </c>
      <c r="R149">
        <f>IFERROR(VLOOKUP($A149,'PivotTrac Totals'!$1:$255,24,FALSE),)</f>
        <v>0</v>
      </c>
      <c r="S149">
        <f>IFERROR(VLOOKUP($A149,'PivotTrac Totals'!$1:$255,26,FALSE),)</f>
        <v>0</v>
      </c>
      <c r="T149">
        <f>IFERROR(VLOOKUP($A149,'PivotTrac Totals'!$1:$255,28,FALSE),)</f>
        <v>0</v>
      </c>
      <c r="U149">
        <f>IFERROR(VLOOKUP($A149,'PivotTrac Totals'!$1:$255,30,FALSE),)</f>
        <v>0</v>
      </c>
      <c r="V149">
        <f>IFERROR(VLOOKUP($A149,'PivotTrac Totals'!$1:$255,32,FALSE),)</f>
        <v>0</v>
      </c>
      <c r="W149">
        <f>IFERROR(VLOOKUP($A149,'PivotTrac Totals'!$1:$255,34,FALSE),)</f>
        <v>0</v>
      </c>
      <c r="X149">
        <f>IFERROR(VLOOKUP($A149,'PivotTrac Totals'!$1:$255,36,FALSE),)</f>
        <v>0</v>
      </c>
      <c r="Y149">
        <f>IFERROR(VLOOKUP($A149,'PivotTrac Totals'!$1:$255,38,FALSE),)</f>
        <v>0</v>
      </c>
      <c r="Z149">
        <f>IFERROR(VLOOKUP($A149,'PivotTrac Totals'!$1:$255,40,FALSE),)</f>
        <v>0</v>
      </c>
      <c r="AA149">
        <f>IFERROR(VLOOKUP($A149,'PivotTrac Totals'!$1:$255,42,FALSE),)</f>
        <v>0</v>
      </c>
      <c r="AB149">
        <f>IFERROR(VLOOKUP($A149,'PivotTrac Totals'!$1:$255,44,FALSE),)</f>
        <v>0</v>
      </c>
      <c r="AC149">
        <f>IFERROR(VLOOKUP($A149,'PivotTrac Totals'!$1:$255,46,FALSE),)</f>
        <v>0</v>
      </c>
      <c r="AD149">
        <f>IFERROR(VLOOKUP($A149,'PivotTrac Totals'!$1:$255,48,FALSE),)</f>
        <v>0</v>
      </c>
      <c r="AE149">
        <f>IFERROR(VLOOKUP($A149,'PivotTrac Totals'!$1:$255,50,FALSE),)</f>
        <v>0</v>
      </c>
      <c r="AF149">
        <f>IFERROR(VLOOKUP($A149,'PivotTrac Totals'!$1:$255,52,FALSE),)</f>
        <v>0</v>
      </c>
      <c r="AG149">
        <f>IFERROR(VLOOKUP($A149,'PivotTrac Totals'!$1:$255,54,FALSE),)</f>
        <v>0</v>
      </c>
      <c r="AH149">
        <f t="shared" si="16"/>
        <v>0</v>
      </c>
    </row>
    <row r="150" spans="1:34" ht="15.75" hidden="1" thickBot="1" x14ac:dyDescent="0.25">
      <c r="A150" s="25"/>
      <c r="B150" s="25" t="s">
        <v>11</v>
      </c>
      <c r="C150" s="28" t="str">
        <f t="shared" si="18"/>
        <v>15</v>
      </c>
      <c r="D150" s="25" t="s">
        <v>74</v>
      </c>
      <c r="E150" s="25"/>
      <c r="F150" s="25"/>
      <c r="G150" s="25"/>
      <c r="H150">
        <f>IFERROR(VLOOKUP($A150,'PivotTrac Totals'!$A$1:$AK$255,4,FALSE),)</f>
        <v>0</v>
      </c>
      <c r="I150">
        <f>IFERROR(VLOOKUP($A150,'PivotTrac Totals'!$1:$405,6,FALSE),)</f>
        <v>0</v>
      </c>
      <c r="J150">
        <f>IFERROR(VLOOKUP($A150,'PivotTrac Totals'!$1:$255,8,FALSE),)</f>
        <v>0</v>
      </c>
      <c r="K150">
        <f>IFERROR(VLOOKUP($A150,'PivotTrac Totals'!$1:$255,10,FALSE),)</f>
        <v>0</v>
      </c>
      <c r="L150">
        <f>IFERROR(VLOOKUP($A150,'PivotTrac Totals'!$1:$255,12,FALSE),)</f>
        <v>0</v>
      </c>
      <c r="M150">
        <f>IFERROR(VLOOKUP($A150,'PivotTrac Totals'!$1:$255,14,FALSE),)</f>
        <v>0</v>
      </c>
      <c r="N150">
        <f>IFERROR(VLOOKUP($A150,'PivotTrac Totals'!$1:$255,16,FALSE),)</f>
        <v>0</v>
      </c>
      <c r="O150">
        <f>IFERROR(VLOOKUP($A150,'PivotTrac Totals'!$1:$255,18,FALSE),)</f>
        <v>0</v>
      </c>
      <c r="P150">
        <f>IFERROR(VLOOKUP($A150,'PivotTrac Totals'!$1:$255,20,FALSE),)</f>
        <v>0</v>
      </c>
      <c r="Q150">
        <f>IFERROR(VLOOKUP($A150,'PivotTrac Totals'!$1:$255,22,FALSE),)</f>
        <v>0</v>
      </c>
      <c r="R150">
        <f>IFERROR(VLOOKUP($A150,'PivotTrac Totals'!$1:$255,24,FALSE),)</f>
        <v>0</v>
      </c>
      <c r="S150">
        <f>IFERROR(VLOOKUP($A150,'PivotTrac Totals'!$1:$255,26,FALSE),)</f>
        <v>0</v>
      </c>
      <c r="T150">
        <f>IFERROR(VLOOKUP($A150,'PivotTrac Totals'!$1:$255,28,FALSE),)</f>
        <v>0</v>
      </c>
      <c r="U150">
        <f>IFERROR(VLOOKUP($A150,'PivotTrac Totals'!$1:$255,30,FALSE),)</f>
        <v>0</v>
      </c>
      <c r="V150">
        <f>IFERROR(VLOOKUP($A150,'PivotTrac Totals'!$1:$255,32,FALSE),)</f>
        <v>0</v>
      </c>
      <c r="W150">
        <f>IFERROR(VLOOKUP($A150,'PivotTrac Totals'!$1:$255,34,FALSE),)</f>
        <v>0</v>
      </c>
      <c r="X150">
        <f>IFERROR(VLOOKUP($A150,'PivotTrac Totals'!$1:$255,36,FALSE),)</f>
        <v>0</v>
      </c>
      <c r="Y150">
        <f>IFERROR(VLOOKUP($A150,'PivotTrac Totals'!$1:$255,38,FALSE),)</f>
        <v>0</v>
      </c>
      <c r="Z150">
        <f>IFERROR(VLOOKUP($A150,'PivotTrac Totals'!$1:$255,40,FALSE),)</f>
        <v>0</v>
      </c>
      <c r="AA150">
        <f>IFERROR(VLOOKUP($A150,'PivotTrac Totals'!$1:$255,42,FALSE),)</f>
        <v>0</v>
      </c>
      <c r="AB150">
        <f>IFERROR(VLOOKUP($A150,'PivotTrac Totals'!$1:$255,44,FALSE),)</f>
        <v>0</v>
      </c>
      <c r="AC150">
        <f>IFERROR(VLOOKUP($A150,'PivotTrac Totals'!$1:$255,46,FALSE),)</f>
        <v>0</v>
      </c>
      <c r="AD150">
        <f>IFERROR(VLOOKUP($A150,'PivotTrac Totals'!$1:$255,48,FALSE),)</f>
        <v>0</v>
      </c>
      <c r="AE150">
        <f>IFERROR(VLOOKUP($A150,'PivotTrac Totals'!$1:$255,50,FALSE),)</f>
        <v>0</v>
      </c>
      <c r="AF150">
        <f>IFERROR(VLOOKUP($A150,'PivotTrac Totals'!$1:$255,52,FALSE),)</f>
        <v>0</v>
      </c>
      <c r="AG150">
        <f>IFERROR(VLOOKUP($A150,'PivotTrac Totals'!$1:$255,54,FALSE),)</f>
        <v>0</v>
      </c>
      <c r="AH150">
        <f t="shared" si="16"/>
        <v>0</v>
      </c>
    </row>
    <row r="151" spans="1:34" ht="15.75" hidden="1" thickBot="1" x14ac:dyDescent="0.25">
      <c r="A151" s="25"/>
      <c r="B151" s="25" t="s">
        <v>11</v>
      </c>
      <c r="C151" s="28" t="str">
        <f t="shared" si="18"/>
        <v>15</v>
      </c>
      <c r="D151" s="25" t="s">
        <v>74</v>
      </c>
      <c r="E151" s="25"/>
      <c r="F151" s="25"/>
      <c r="G151" s="25"/>
      <c r="H151">
        <f>IFERROR(VLOOKUP($A151,'PivotTrac Totals'!$A$1:$AK$255,4,FALSE),)</f>
        <v>0</v>
      </c>
      <c r="I151">
        <f>IFERROR(VLOOKUP($A151,'PivotTrac Totals'!$1:$405,6,FALSE),)</f>
        <v>0</v>
      </c>
      <c r="J151">
        <f>IFERROR(VLOOKUP($A151,'PivotTrac Totals'!$1:$255,8,FALSE),)</f>
        <v>0</v>
      </c>
      <c r="K151">
        <f>IFERROR(VLOOKUP($A151,'PivotTrac Totals'!$1:$255,10,FALSE),)</f>
        <v>0</v>
      </c>
      <c r="L151">
        <f>IFERROR(VLOOKUP($A151,'PivotTrac Totals'!$1:$255,12,FALSE),)</f>
        <v>0</v>
      </c>
      <c r="M151">
        <f>IFERROR(VLOOKUP($A151,'PivotTrac Totals'!$1:$255,14,FALSE),)</f>
        <v>0</v>
      </c>
      <c r="N151">
        <f>IFERROR(VLOOKUP($A151,'PivotTrac Totals'!$1:$255,16,FALSE),)</f>
        <v>0</v>
      </c>
      <c r="O151">
        <f>IFERROR(VLOOKUP($A151,'PivotTrac Totals'!$1:$255,18,FALSE),)</f>
        <v>0</v>
      </c>
      <c r="P151">
        <f>IFERROR(VLOOKUP($A151,'PivotTrac Totals'!$1:$255,20,FALSE),)</f>
        <v>0</v>
      </c>
      <c r="Q151">
        <f>IFERROR(VLOOKUP($A151,'PivotTrac Totals'!$1:$255,22,FALSE),)</f>
        <v>0</v>
      </c>
      <c r="R151">
        <f>IFERROR(VLOOKUP($A151,'PivotTrac Totals'!$1:$255,24,FALSE),)</f>
        <v>0</v>
      </c>
      <c r="S151">
        <f>IFERROR(VLOOKUP($A151,'PivotTrac Totals'!$1:$255,26,FALSE),)</f>
        <v>0</v>
      </c>
      <c r="T151">
        <f>IFERROR(VLOOKUP($A151,'PivotTrac Totals'!$1:$255,28,FALSE),)</f>
        <v>0</v>
      </c>
      <c r="U151">
        <f>IFERROR(VLOOKUP($A151,'PivotTrac Totals'!$1:$255,30,FALSE),)</f>
        <v>0</v>
      </c>
      <c r="V151">
        <f>IFERROR(VLOOKUP($A151,'PivotTrac Totals'!$1:$255,32,FALSE),)</f>
        <v>0</v>
      </c>
      <c r="W151">
        <f>IFERROR(VLOOKUP($A151,'PivotTrac Totals'!$1:$255,34,FALSE),)</f>
        <v>0</v>
      </c>
      <c r="X151">
        <f>IFERROR(VLOOKUP($A151,'PivotTrac Totals'!$1:$255,36,FALSE),)</f>
        <v>0</v>
      </c>
      <c r="Y151">
        <f>IFERROR(VLOOKUP($A151,'PivotTrac Totals'!$1:$255,38,FALSE),)</f>
        <v>0</v>
      </c>
      <c r="Z151">
        <f>IFERROR(VLOOKUP($A151,'PivotTrac Totals'!$1:$255,40,FALSE),)</f>
        <v>0</v>
      </c>
      <c r="AA151">
        <f>IFERROR(VLOOKUP($A151,'PivotTrac Totals'!$1:$255,42,FALSE),)</f>
        <v>0</v>
      </c>
      <c r="AB151">
        <f>IFERROR(VLOOKUP($A151,'PivotTrac Totals'!$1:$255,44,FALSE),)</f>
        <v>0</v>
      </c>
      <c r="AC151">
        <f>IFERROR(VLOOKUP($A151,'PivotTrac Totals'!$1:$255,46,FALSE),)</f>
        <v>0</v>
      </c>
      <c r="AD151">
        <f>IFERROR(VLOOKUP($A151,'PivotTrac Totals'!$1:$255,48,FALSE),)</f>
        <v>0</v>
      </c>
      <c r="AE151">
        <f>IFERROR(VLOOKUP($A151,'PivotTrac Totals'!$1:$255,50,FALSE),)</f>
        <v>0</v>
      </c>
      <c r="AF151">
        <f>IFERROR(VLOOKUP($A151,'PivotTrac Totals'!$1:$255,52,FALSE),)</f>
        <v>0</v>
      </c>
      <c r="AG151">
        <f>IFERROR(VLOOKUP($A151,'PivotTrac Totals'!$1:$255,54,FALSE),)</f>
        <v>0</v>
      </c>
      <c r="AH151">
        <f t="shared" si="16"/>
        <v>0</v>
      </c>
    </row>
    <row r="152" spans="1:34" ht="15.75" hidden="1" thickBot="1" x14ac:dyDescent="0.25">
      <c r="A152" s="25"/>
      <c r="B152" s="25" t="s">
        <v>11</v>
      </c>
      <c r="C152" s="28" t="str">
        <f t="shared" si="18"/>
        <v>15</v>
      </c>
      <c r="D152" s="25" t="s">
        <v>74</v>
      </c>
      <c r="E152" s="25"/>
      <c r="F152" s="25"/>
      <c r="G152" s="25"/>
      <c r="H152">
        <f>IFERROR(VLOOKUP($A152,'PivotTrac Totals'!$A$1:$AK$255,4,FALSE),)</f>
        <v>0</v>
      </c>
      <c r="I152">
        <f>IFERROR(VLOOKUP($A152,'PivotTrac Totals'!$1:$405,6,FALSE),)</f>
        <v>0</v>
      </c>
      <c r="J152">
        <f>IFERROR(VLOOKUP($A152,'PivotTrac Totals'!$1:$255,8,FALSE),)</f>
        <v>0</v>
      </c>
      <c r="K152">
        <f>IFERROR(VLOOKUP($A152,'PivotTrac Totals'!$1:$255,10,FALSE),)</f>
        <v>0</v>
      </c>
      <c r="L152">
        <f>IFERROR(VLOOKUP($A152,'PivotTrac Totals'!$1:$255,12,FALSE),)</f>
        <v>0</v>
      </c>
      <c r="M152">
        <f>IFERROR(VLOOKUP($A152,'PivotTrac Totals'!$1:$255,14,FALSE),)</f>
        <v>0</v>
      </c>
      <c r="N152">
        <f>IFERROR(VLOOKUP($A152,'PivotTrac Totals'!$1:$255,16,FALSE),)</f>
        <v>0</v>
      </c>
      <c r="O152">
        <f>IFERROR(VLOOKUP($A152,'PivotTrac Totals'!$1:$255,18,FALSE),)</f>
        <v>0</v>
      </c>
      <c r="P152">
        <f>IFERROR(VLOOKUP($A152,'PivotTrac Totals'!$1:$255,20,FALSE),)</f>
        <v>0</v>
      </c>
      <c r="Q152">
        <f>IFERROR(VLOOKUP($A152,'PivotTrac Totals'!$1:$255,22,FALSE),)</f>
        <v>0</v>
      </c>
      <c r="R152">
        <f>IFERROR(VLOOKUP($A152,'PivotTrac Totals'!$1:$255,24,FALSE),)</f>
        <v>0</v>
      </c>
      <c r="S152">
        <f>IFERROR(VLOOKUP($A152,'PivotTrac Totals'!$1:$255,26,FALSE),)</f>
        <v>0</v>
      </c>
      <c r="T152">
        <f>IFERROR(VLOOKUP($A152,'PivotTrac Totals'!$1:$255,28,FALSE),)</f>
        <v>0</v>
      </c>
      <c r="U152">
        <f>IFERROR(VLOOKUP($A152,'PivotTrac Totals'!$1:$255,30,FALSE),)</f>
        <v>0</v>
      </c>
      <c r="V152">
        <f>IFERROR(VLOOKUP($A152,'PivotTrac Totals'!$1:$255,32,FALSE),)</f>
        <v>0</v>
      </c>
      <c r="W152">
        <f>IFERROR(VLOOKUP($A152,'PivotTrac Totals'!$1:$255,34,FALSE),)</f>
        <v>0</v>
      </c>
      <c r="X152">
        <f>IFERROR(VLOOKUP($A152,'PivotTrac Totals'!$1:$255,36,FALSE),)</f>
        <v>0</v>
      </c>
      <c r="Y152">
        <f>IFERROR(VLOOKUP($A152,'PivotTrac Totals'!$1:$255,38,FALSE),)</f>
        <v>0</v>
      </c>
      <c r="Z152">
        <f>IFERROR(VLOOKUP($A152,'PivotTrac Totals'!$1:$255,40,FALSE),)</f>
        <v>0</v>
      </c>
      <c r="AA152">
        <f>IFERROR(VLOOKUP($A152,'PivotTrac Totals'!$1:$255,42,FALSE),)</f>
        <v>0</v>
      </c>
      <c r="AB152">
        <f>IFERROR(VLOOKUP($A152,'PivotTrac Totals'!$1:$255,44,FALSE),)</f>
        <v>0</v>
      </c>
      <c r="AC152">
        <f>IFERROR(VLOOKUP($A152,'PivotTrac Totals'!$1:$255,46,FALSE),)</f>
        <v>0</v>
      </c>
      <c r="AD152">
        <f>IFERROR(VLOOKUP($A152,'PivotTrac Totals'!$1:$255,48,FALSE),)</f>
        <v>0</v>
      </c>
      <c r="AE152">
        <f>IFERROR(VLOOKUP($A152,'PivotTrac Totals'!$1:$255,50,FALSE),)</f>
        <v>0</v>
      </c>
      <c r="AF152">
        <f>IFERROR(VLOOKUP($A152,'PivotTrac Totals'!$1:$255,52,FALSE),)</f>
        <v>0</v>
      </c>
      <c r="AG152">
        <f>IFERROR(VLOOKUP($A152,'PivotTrac Totals'!$1:$255,54,FALSE),)</f>
        <v>0</v>
      </c>
      <c r="AH152">
        <f t="shared" si="16"/>
        <v>0</v>
      </c>
    </row>
    <row r="153" spans="1:34" ht="15.75" hidden="1" thickBot="1" x14ac:dyDescent="0.25">
      <c r="A153" s="25"/>
      <c r="B153" s="25" t="s">
        <v>11</v>
      </c>
      <c r="C153" s="28" t="str">
        <f t="shared" si="18"/>
        <v>15</v>
      </c>
      <c r="D153" s="25" t="s">
        <v>74</v>
      </c>
      <c r="E153" s="25"/>
      <c r="F153" s="25"/>
      <c r="G153" s="25"/>
      <c r="H153">
        <f>IFERROR(VLOOKUP($A153,'PivotTrac Totals'!$A$1:$AK$255,4,FALSE),)</f>
        <v>0</v>
      </c>
      <c r="I153">
        <f>IFERROR(VLOOKUP($A153,'PivotTrac Totals'!$1:$405,6,FALSE),)</f>
        <v>0</v>
      </c>
      <c r="J153">
        <f>IFERROR(VLOOKUP($A153,'PivotTrac Totals'!$1:$255,8,FALSE),)</f>
        <v>0</v>
      </c>
      <c r="K153">
        <f>IFERROR(VLOOKUP($A153,'PivotTrac Totals'!$1:$255,10,FALSE),)</f>
        <v>0</v>
      </c>
      <c r="L153">
        <f>IFERROR(VLOOKUP($A153,'PivotTrac Totals'!$1:$255,12,FALSE),)</f>
        <v>0</v>
      </c>
      <c r="M153">
        <f>IFERROR(VLOOKUP($A153,'PivotTrac Totals'!$1:$255,14,FALSE),)</f>
        <v>0</v>
      </c>
      <c r="N153">
        <f>IFERROR(VLOOKUP($A153,'PivotTrac Totals'!$1:$255,16,FALSE),)</f>
        <v>0</v>
      </c>
      <c r="O153">
        <f>IFERROR(VLOOKUP($A153,'PivotTrac Totals'!$1:$255,18,FALSE),)</f>
        <v>0</v>
      </c>
      <c r="P153">
        <f>IFERROR(VLOOKUP($A153,'PivotTrac Totals'!$1:$255,20,FALSE),)</f>
        <v>0</v>
      </c>
      <c r="Q153">
        <f>IFERROR(VLOOKUP($A153,'PivotTrac Totals'!$1:$255,22,FALSE),)</f>
        <v>0</v>
      </c>
      <c r="R153">
        <f>IFERROR(VLOOKUP($A153,'PivotTrac Totals'!$1:$255,24,FALSE),)</f>
        <v>0</v>
      </c>
      <c r="S153">
        <f>IFERROR(VLOOKUP($A153,'PivotTrac Totals'!$1:$255,26,FALSE),)</f>
        <v>0</v>
      </c>
      <c r="T153">
        <f>IFERROR(VLOOKUP($A153,'PivotTrac Totals'!$1:$255,28,FALSE),)</f>
        <v>0</v>
      </c>
      <c r="U153">
        <f>IFERROR(VLOOKUP($A153,'PivotTrac Totals'!$1:$255,30,FALSE),)</f>
        <v>0</v>
      </c>
      <c r="V153">
        <f>IFERROR(VLOOKUP($A153,'PivotTrac Totals'!$1:$255,32,FALSE),)</f>
        <v>0</v>
      </c>
      <c r="W153">
        <f>IFERROR(VLOOKUP($A153,'PivotTrac Totals'!$1:$255,34,FALSE),)</f>
        <v>0</v>
      </c>
      <c r="X153">
        <f>IFERROR(VLOOKUP($A153,'PivotTrac Totals'!$1:$255,36,FALSE),)</f>
        <v>0</v>
      </c>
      <c r="Y153">
        <f>IFERROR(VLOOKUP($A153,'PivotTrac Totals'!$1:$255,38,FALSE),)</f>
        <v>0</v>
      </c>
      <c r="Z153">
        <f>IFERROR(VLOOKUP($A153,'PivotTrac Totals'!$1:$255,40,FALSE),)</f>
        <v>0</v>
      </c>
      <c r="AA153">
        <f>IFERROR(VLOOKUP($A153,'PivotTrac Totals'!$1:$255,42,FALSE),)</f>
        <v>0</v>
      </c>
      <c r="AB153">
        <f>IFERROR(VLOOKUP($A153,'PivotTrac Totals'!$1:$255,44,FALSE),)</f>
        <v>0</v>
      </c>
      <c r="AC153">
        <f>IFERROR(VLOOKUP($A153,'PivotTrac Totals'!$1:$255,46,FALSE),)</f>
        <v>0</v>
      </c>
      <c r="AD153">
        <f>IFERROR(VLOOKUP($A153,'PivotTrac Totals'!$1:$255,48,FALSE),)</f>
        <v>0</v>
      </c>
      <c r="AE153">
        <f>IFERROR(VLOOKUP($A153,'PivotTrac Totals'!$1:$255,50,FALSE),)</f>
        <v>0</v>
      </c>
      <c r="AF153">
        <f>IFERROR(VLOOKUP($A153,'PivotTrac Totals'!$1:$255,52,FALSE),)</f>
        <v>0</v>
      </c>
      <c r="AG153">
        <f>IFERROR(VLOOKUP($A153,'PivotTrac Totals'!$1:$255,54,FALSE),)</f>
        <v>0</v>
      </c>
      <c r="AH153">
        <f t="shared" si="16"/>
        <v>0</v>
      </c>
    </row>
    <row r="154" spans="1:34" ht="15.75" hidden="1" thickBot="1" x14ac:dyDescent="0.25">
      <c r="A154" s="25"/>
      <c r="B154" s="25" t="s">
        <v>11</v>
      </c>
      <c r="C154" s="28" t="str">
        <f t="shared" si="18"/>
        <v>15</v>
      </c>
      <c r="D154" s="25" t="s">
        <v>74</v>
      </c>
      <c r="E154" s="25"/>
      <c r="F154" s="25"/>
      <c r="G154" s="25"/>
      <c r="H154">
        <f>IFERROR(VLOOKUP($A154,'PivotTrac Totals'!$A$1:$AK$255,4,FALSE),)</f>
        <v>0</v>
      </c>
      <c r="I154">
        <f>IFERROR(VLOOKUP($A154,'PivotTrac Totals'!$1:$405,6,FALSE),)</f>
        <v>0</v>
      </c>
      <c r="J154">
        <f>IFERROR(VLOOKUP($A154,'PivotTrac Totals'!$1:$255,8,FALSE),)</f>
        <v>0</v>
      </c>
      <c r="K154">
        <f>IFERROR(VLOOKUP($A154,'PivotTrac Totals'!$1:$255,10,FALSE),)</f>
        <v>0</v>
      </c>
      <c r="L154">
        <f>IFERROR(VLOOKUP($A154,'PivotTrac Totals'!$1:$255,12,FALSE),)</f>
        <v>0</v>
      </c>
      <c r="M154">
        <f>IFERROR(VLOOKUP($A154,'PivotTrac Totals'!$1:$255,14,FALSE),)</f>
        <v>0</v>
      </c>
      <c r="N154">
        <f>IFERROR(VLOOKUP($A154,'PivotTrac Totals'!$1:$255,16,FALSE),)</f>
        <v>0</v>
      </c>
      <c r="O154">
        <f>IFERROR(VLOOKUP($A154,'PivotTrac Totals'!$1:$255,18,FALSE),)</f>
        <v>0</v>
      </c>
      <c r="P154">
        <f>IFERROR(VLOOKUP($A154,'PivotTrac Totals'!$1:$255,20,FALSE),)</f>
        <v>0</v>
      </c>
      <c r="Q154">
        <f>IFERROR(VLOOKUP($A154,'PivotTrac Totals'!$1:$255,22,FALSE),)</f>
        <v>0</v>
      </c>
      <c r="R154">
        <f>IFERROR(VLOOKUP($A154,'PivotTrac Totals'!$1:$255,24,FALSE),)</f>
        <v>0</v>
      </c>
      <c r="S154">
        <f>IFERROR(VLOOKUP($A154,'PivotTrac Totals'!$1:$255,26,FALSE),)</f>
        <v>0</v>
      </c>
      <c r="T154">
        <f>IFERROR(VLOOKUP($A154,'PivotTrac Totals'!$1:$255,28,FALSE),)</f>
        <v>0</v>
      </c>
      <c r="U154">
        <f>IFERROR(VLOOKUP($A154,'PivotTrac Totals'!$1:$255,30,FALSE),)</f>
        <v>0</v>
      </c>
      <c r="V154">
        <f>IFERROR(VLOOKUP($A154,'PivotTrac Totals'!$1:$255,32,FALSE),)</f>
        <v>0</v>
      </c>
      <c r="W154">
        <f>IFERROR(VLOOKUP($A154,'PivotTrac Totals'!$1:$255,34,FALSE),)</f>
        <v>0</v>
      </c>
      <c r="X154">
        <f>IFERROR(VLOOKUP($A154,'PivotTrac Totals'!$1:$255,36,FALSE),)</f>
        <v>0</v>
      </c>
      <c r="Y154">
        <f>IFERROR(VLOOKUP($A154,'PivotTrac Totals'!$1:$255,38,FALSE),)</f>
        <v>0</v>
      </c>
      <c r="Z154">
        <f>IFERROR(VLOOKUP($A154,'PivotTrac Totals'!$1:$255,40,FALSE),)</f>
        <v>0</v>
      </c>
      <c r="AA154">
        <f>IFERROR(VLOOKUP($A154,'PivotTrac Totals'!$1:$255,42,FALSE),)</f>
        <v>0</v>
      </c>
      <c r="AB154">
        <f>IFERROR(VLOOKUP($A154,'PivotTrac Totals'!$1:$255,44,FALSE),)</f>
        <v>0</v>
      </c>
      <c r="AC154">
        <f>IFERROR(VLOOKUP($A154,'PivotTrac Totals'!$1:$255,46,FALSE),)</f>
        <v>0</v>
      </c>
      <c r="AD154">
        <f>IFERROR(VLOOKUP($A154,'PivotTrac Totals'!$1:$255,48,FALSE),)</f>
        <v>0</v>
      </c>
      <c r="AE154">
        <f>IFERROR(VLOOKUP($A154,'PivotTrac Totals'!$1:$255,50,FALSE),)</f>
        <v>0</v>
      </c>
      <c r="AF154">
        <f>IFERROR(VLOOKUP($A154,'PivotTrac Totals'!$1:$255,52,FALSE),)</f>
        <v>0</v>
      </c>
      <c r="AG154">
        <f>IFERROR(VLOOKUP($A154,'PivotTrac Totals'!$1:$255,54,FALSE),)</f>
        <v>0</v>
      </c>
      <c r="AH154">
        <f t="shared" si="16"/>
        <v>0</v>
      </c>
    </row>
    <row r="155" spans="1:34" ht="15.75" hidden="1" thickBot="1" x14ac:dyDescent="0.25">
      <c r="A155" s="25"/>
      <c r="B155" s="25" t="s">
        <v>11</v>
      </c>
      <c r="C155" s="28" t="str">
        <f t="shared" si="18"/>
        <v>15</v>
      </c>
      <c r="D155" s="25" t="s">
        <v>74</v>
      </c>
      <c r="E155" s="25"/>
      <c r="F155" s="25"/>
      <c r="G155" s="25"/>
      <c r="H155">
        <f>IFERROR(VLOOKUP($A155,'PivotTrac Totals'!$A$1:$AK$255,4,FALSE),)</f>
        <v>0</v>
      </c>
      <c r="I155">
        <f>IFERROR(VLOOKUP($A155,'PivotTrac Totals'!$1:$405,6,FALSE),)</f>
        <v>0</v>
      </c>
      <c r="J155">
        <f>IFERROR(VLOOKUP($A155,'PivotTrac Totals'!$1:$255,8,FALSE),)</f>
        <v>0</v>
      </c>
      <c r="K155">
        <f>IFERROR(VLOOKUP($A155,'PivotTrac Totals'!$1:$255,10,FALSE),)</f>
        <v>0</v>
      </c>
      <c r="L155">
        <f>IFERROR(VLOOKUP($A155,'PivotTrac Totals'!$1:$255,12,FALSE),)</f>
        <v>0</v>
      </c>
      <c r="M155">
        <f>IFERROR(VLOOKUP($A155,'PivotTrac Totals'!$1:$255,14,FALSE),)</f>
        <v>0</v>
      </c>
      <c r="N155">
        <f>IFERROR(VLOOKUP($A155,'PivotTrac Totals'!$1:$255,16,FALSE),)</f>
        <v>0</v>
      </c>
      <c r="O155">
        <f>IFERROR(VLOOKUP($A155,'PivotTrac Totals'!$1:$255,18,FALSE),)</f>
        <v>0</v>
      </c>
      <c r="P155">
        <f>IFERROR(VLOOKUP($A155,'PivotTrac Totals'!$1:$255,20,FALSE),)</f>
        <v>0</v>
      </c>
      <c r="Q155">
        <f>IFERROR(VLOOKUP($A155,'PivotTrac Totals'!$1:$255,22,FALSE),)</f>
        <v>0</v>
      </c>
      <c r="R155">
        <f>IFERROR(VLOOKUP($A155,'PivotTrac Totals'!$1:$255,24,FALSE),)</f>
        <v>0</v>
      </c>
      <c r="S155">
        <f>IFERROR(VLOOKUP($A155,'PivotTrac Totals'!$1:$255,26,FALSE),)</f>
        <v>0</v>
      </c>
      <c r="T155">
        <f>IFERROR(VLOOKUP($A155,'PivotTrac Totals'!$1:$255,28,FALSE),)</f>
        <v>0</v>
      </c>
      <c r="U155">
        <f>IFERROR(VLOOKUP($A155,'PivotTrac Totals'!$1:$255,30,FALSE),)</f>
        <v>0</v>
      </c>
      <c r="V155">
        <f>IFERROR(VLOOKUP($A155,'PivotTrac Totals'!$1:$255,32,FALSE),)</f>
        <v>0</v>
      </c>
      <c r="W155">
        <f>IFERROR(VLOOKUP($A155,'PivotTrac Totals'!$1:$255,34,FALSE),)</f>
        <v>0</v>
      </c>
      <c r="X155">
        <f>IFERROR(VLOOKUP($A155,'PivotTrac Totals'!$1:$255,36,FALSE),)</f>
        <v>0</v>
      </c>
      <c r="Y155">
        <f>IFERROR(VLOOKUP($A155,'PivotTrac Totals'!$1:$255,38,FALSE),)</f>
        <v>0</v>
      </c>
      <c r="Z155">
        <f>IFERROR(VLOOKUP($A155,'PivotTrac Totals'!$1:$255,40,FALSE),)</f>
        <v>0</v>
      </c>
      <c r="AA155">
        <f>IFERROR(VLOOKUP($A155,'PivotTrac Totals'!$1:$255,42,FALSE),)</f>
        <v>0</v>
      </c>
      <c r="AB155">
        <f>IFERROR(VLOOKUP($A155,'PivotTrac Totals'!$1:$255,44,FALSE),)</f>
        <v>0</v>
      </c>
      <c r="AC155">
        <f>IFERROR(VLOOKUP($A155,'PivotTrac Totals'!$1:$255,46,FALSE),)</f>
        <v>0</v>
      </c>
      <c r="AD155">
        <f>IFERROR(VLOOKUP($A155,'PivotTrac Totals'!$1:$255,48,FALSE),)</f>
        <v>0</v>
      </c>
      <c r="AE155">
        <f>IFERROR(VLOOKUP($A155,'PivotTrac Totals'!$1:$255,50,FALSE),)</f>
        <v>0</v>
      </c>
      <c r="AF155">
        <f>IFERROR(VLOOKUP($A155,'PivotTrac Totals'!$1:$255,52,FALSE),)</f>
        <v>0</v>
      </c>
      <c r="AG155">
        <f>IFERROR(VLOOKUP($A155,'PivotTrac Totals'!$1:$255,54,FALSE),)</f>
        <v>0</v>
      </c>
      <c r="AH155">
        <f t="shared" si="16"/>
        <v>0</v>
      </c>
    </row>
    <row r="156" spans="1:34" ht="15.75" hidden="1" thickBot="1" x14ac:dyDescent="0.25">
      <c r="A156" s="29" t="s">
        <v>79</v>
      </c>
      <c r="B156" s="25" t="s">
        <v>11</v>
      </c>
      <c r="C156" s="28" t="str">
        <f>MID(A156,FIND(" ",A156)+1,256)</f>
        <v>16</v>
      </c>
      <c r="D156" s="25" t="s">
        <v>74</v>
      </c>
      <c r="E156" s="25"/>
      <c r="F156" s="25"/>
      <c r="G156" s="25"/>
      <c r="H156">
        <f>+IF($F156="Spring Grain",SUMIFS('Osgood Agrimet'!$D:$D,'Osgood Agrimet'!$A:$A,"&lt;="&amp;Data!H$1,'Osgood Agrimet'!$D:$D,"&gt;0"),IF($F156="Winter Grain",SUMIFS('Osgood Agrimet'!$C:$C,'Osgood Agrimet'!$A:$A,"&lt;="&amp;Data!H$1,'Osgood Agrimet'!$C:$C,"&gt;0"),IF($F156="Potatoes",SUMIFS('Osgood Agrimet'!$N:$N,'Osgood Agrimet'!$A:$A,"&lt;="&amp;Data!H$1,'Osgood Agrimet'!$N:$N,"&gt;0"),0)))</f>
        <v>0</v>
      </c>
      <c r="I156">
        <f>+IF($F156="Spring Grain",SUMIFS('Osgood Agrimet'!$D:$D,'Osgood Agrimet'!$A:$A,"&lt;="&amp;Data!I$1,'Osgood Agrimet'!$D:$D,"&gt;0"),IF($F156="Winter Grain",SUMIFS('Osgood Agrimet'!$C:$C,'Osgood Agrimet'!$A:$A,"&lt;="&amp;Data!I$1,'Osgood Agrimet'!$C:$C,"&gt;0"),IF($F156="Potatoes",SUMIFS('Osgood Agrimet'!$N:$N,'Osgood Agrimet'!$A:$A,"&lt;="&amp;Data!I$1,'Osgood Agrimet'!$N:$N,"&gt;0"),0)))</f>
        <v>0</v>
      </c>
      <c r="J156">
        <f>+IF($F156="Spring Grain",SUMIFS('Osgood Agrimet'!$D:$D,'Osgood Agrimet'!$A:$A,"&lt;="&amp;Data!J$1,'Osgood Agrimet'!$D:$D,"&gt;0"),IF($F156="Winter Grain",SUMIFS('Osgood Agrimet'!$C:$C,'Osgood Agrimet'!$A:$A,"&lt;="&amp;Data!J$1,'Osgood Agrimet'!$C:$C,"&gt;0"),IF($F156="Potatoes",SUMIFS('Osgood Agrimet'!$N:$N,'Osgood Agrimet'!$A:$A,"&lt;="&amp;Data!J$1,'Osgood Agrimet'!$N:$N,"&gt;0"),0)))</f>
        <v>0</v>
      </c>
      <c r="K156">
        <f>+IF($F156="Spring Grain",SUMIFS('Osgood Agrimet'!$D:$D,'Osgood Agrimet'!$A:$A,"&lt;="&amp;Data!K$1,'Osgood Agrimet'!$D:$D,"&gt;0"),IF($F156="Winter Grain",SUMIFS('Osgood Agrimet'!$C:$C,'Osgood Agrimet'!$A:$A,"&lt;="&amp;Data!K$1,'Osgood Agrimet'!$C:$C,"&gt;0"),IF($F156="Potatoes",SUMIFS('Osgood Agrimet'!$N:$N,'Osgood Agrimet'!$A:$A,"&lt;="&amp;Data!K$1,'Osgood Agrimet'!$N:$N,"&gt;0"),0)))</f>
        <v>0</v>
      </c>
      <c r="L156">
        <f>+IF($F156="Spring Grain",SUMIFS('Osgood Agrimet'!$D:$D,'Osgood Agrimet'!$A:$A,"&lt;="&amp;Data!L$1,'Osgood Agrimet'!$D:$D,"&gt;0"),IF($F156="Winter Grain",SUMIFS('Osgood Agrimet'!$C:$C,'Osgood Agrimet'!$A:$A,"&lt;="&amp;Data!L$1,'Osgood Agrimet'!$C:$C,"&gt;0"),IF($F156="Potatoes",SUMIFS('Osgood Agrimet'!$N:$N,'Osgood Agrimet'!$A:$A,"&lt;="&amp;Data!L$1,'Osgood Agrimet'!$N:$N,"&gt;0"),0)))</f>
        <v>0</v>
      </c>
      <c r="M156">
        <f>+IF($F156="Spring Grain",SUMIFS('Osgood Agrimet'!$D:$D,'Osgood Agrimet'!$A:$A,"&lt;="&amp;Data!M$1,'Osgood Agrimet'!$D:$D,"&gt;0"),IF($F156="Winter Grain",SUMIFS('Osgood Agrimet'!$C:$C,'Osgood Agrimet'!$A:$A,"&lt;="&amp;Data!M$1,'Osgood Agrimet'!$C:$C,"&gt;0"),IF($F156="Potatoes",SUMIFS('Osgood Agrimet'!$N:$N,'Osgood Agrimet'!$A:$A,"&lt;="&amp;Data!M$1,'Osgood Agrimet'!$N:$N,"&gt;0"),0)))</f>
        <v>0</v>
      </c>
      <c r="N156">
        <f>+IF($F156="Spring Grain",SUMIFS('Osgood Agrimet'!$D:$D,'Osgood Agrimet'!$A:$A,"&lt;="&amp;Data!N$1,'Osgood Agrimet'!$D:$D,"&gt;0"),IF($F156="Winter Grain",SUMIFS('Osgood Agrimet'!$C:$C,'Osgood Agrimet'!$A:$A,"&lt;="&amp;Data!N$1,'Osgood Agrimet'!$C:$C,"&gt;0"),IF($F156="Potatoes",SUMIFS('Osgood Agrimet'!$N:$N,'Osgood Agrimet'!$A:$A,"&lt;="&amp;Data!N$1,'Osgood Agrimet'!$N:$N,"&gt;0"),0)))</f>
        <v>0</v>
      </c>
      <c r="O156">
        <f>+IF($F156="Spring Grain",SUMIFS('Osgood Agrimet'!$D:$D,'Osgood Agrimet'!$A:$A,"&lt;="&amp;Data!O$1,'Osgood Agrimet'!$D:$D,"&gt;0"),IF($F156="Winter Grain",SUMIFS('Osgood Agrimet'!$C:$C,'Osgood Agrimet'!$A:$A,"&lt;="&amp;Data!O$1,'Osgood Agrimet'!$C:$C,"&gt;0"),IF($F156="Potatoes",SUMIFS('Osgood Agrimet'!$N:$N,'Osgood Agrimet'!$A:$A,"&lt;="&amp;Data!O$1,'Osgood Agrimet'!$N:$N,"&gt;0"),0)))</f>
        <v>0</v>
      </c>
      <c r="P156">
        <f>+IF($F156="Spring Grain",SUMIFS('Osgood Agrimet'!$D:$D,'Osgood Agrimet'!$A:$A,"&lt;="&amp;Data!P$1,'Osgood Agrimet'!$D:$D,"&gt;0"),IF($F156="Winter Grain",SUMIFS('Osgood Agrimet'!$C:$C,'Osgood Agrimet'!$A:$A,"&lt;="&amp;Data!P$1,'Osgood Agrimet'!$C:$C,"&gt;0"),IF($F156="Potatoes",SUMIFS('Osgood Agrimet'!$N:$N,'Osgood Agrimet'!$A:$A,"&lt;="&amp;Data!P$1,'Osgood Agrimet'!$N:$N,"&gt;0"),0)))</f>
        <v>0</v>
      </c>
      <c r="Q156">
        <f>+IF($F156="Spring Grain",SUMIFS('Osgood Agrimet'!$D:$D,'Osgood Agrimet'!$A:$A,"&lt;="&amp;Data!Q$1,'Osgood Agrimet'!$D:$D,"&gt;0"),IF($F156="Winter Grain",SUMIFS('Osgood Agrimet'!$C:$C,'Osgood Agrimet'!$A:$A,"&lt;="&amp;Data!Q$1,'Osgood Agrimet'!$C:$C,"&gt;0"),IF($F156="Potatoes",SUMIFS('Osgood Agrimet'!$N:$N,'Osgood Agrimet'!$A:$A,"&lt;="&amp;Data!Q$1,'Osgood Agrimet'!$N:$N,"&gt;0"),0)))</f>
        <v>0</v>
      </c>
      <c r="R156">
        <f>+IF($F156="Spring Grain",SUMIFS('Osgood Agrimet'!$D:$D,'Osgood Agrimet'!$A:$A,"&lt;="&amp;Data!R$1,'Osgood Agrimet'!$D:$D,"&gt;0"),IF($F156="Winter Grain",SUMIFS('Osgood Agrimet'!$C:$C,'Osgood Agrimet'!$A:$A,"&lt;="&amp;Data!R$1,'Osgood Agrimet'!$C:$C,"&gt;0"),IF($F156="Potatoes",SUMIFS('Osgood Agrimet'!$N:$N,'Osgood Agrimet'!$A:$A,"&lt;="&amp;Data!R$1,'Osgood Agrimet'!$N:$N,"&gt;0"),0)))</f>
        <v>0</v>
      </c>
      <c r="S156">
        <f>+IF($F156="Spring Grain",SUMIFS('Osgood Agrimet'!$D:$D,'Osgood Agrimet'!$A:$A,"&lt;="&amp;Data!S$1,'Osgood Agrimet'!$D:$D,"&gt;0"),IF($F156="Winter Grain",SUMIFS('Osgood Agrimet'!$C:$C,'Osgood Agrimet'!$A:$A,"&lt;="&amp;Data!S$1,'Osgood Agrimet'!$C:$C,"&gt;0"),IF($F156="Potatoes",SUMIFS('Osgood Agrimet'!$N:$N,'Osgood Agrimet'!$A:$A,"&lt;="&amp;Data!S$1,'Osgood Agrimet'!$N:$N,"&gt;0"),0)))</f>
        <v>0</v>
      </c>
      <c r="T156">
        <f>+IF($F156="Spring Grain",SUMIFS('Osgood Agrimet'!$D:$D,'Osgood Agrimet'!$A:$A,"&lt;="&amp;Data!T$1,'Osgood Agrimet'!$D:$D,"&gt;0"),IF($F156="Winter Grain",SUMIFS('Osgood Agrimet'!$C:$C,'Osgood Agrimet'!$A:$A,"&lt;="&amp;Data!T$1,'Osgood Agrimet'!$C:$C,"&gt;0"),IF($F156="Potatoes",SUMIFS('Osgood Agrimet'!$N:$N,'Osgood Agrimet'!$A:$A,"&lt;="&amp;Data!T$1,'Osgood Agrimet'!$N:$N,"&gt;0"),0)))</f>
        <v>0</v>
      </c>
      <c r="U156">
        <f>+IF($F156="Spring Grain",SUMIFS('Osgood Agrimet'!$D:$D,'Osgood Agrimet'!$A:$A,"&lt;="&amp;Data!U$1,'Osgood Agrimet'!$D:$D,"&gt;0"),IF($F156="Winter Grain",SUMIFS('Osgood Agrimet'!$C:$C,'Osgood Agrimet'!$A:$A,"&lt;="&amp;Data!U$1,'Osgood Agrimet'!$C:$C,"&gt;0"),IF($F156="Potatoes",SUMIFS('Osgood Agrimet'!$N:$N,'Osgood Agrimet'!$A:$A,"&lt;="&amp;Data!U$1,'Osgood Agrimet'!$N:$N,"&gt;0"),0)))</f>
        <v>0</v>
      </c>
      <c r="V156">
        <f>+IF($F156="Spring Grain",SUMIFS('Osgood Agrimet'!$D:$D,'Osgood Agrimet'!$A:$A,"&lt;="&amp;Data!V$1,'Osgood Agrimet'!$D:$D,"&gt;0"),IF($F156="Winter Grain",SUMIFS('Osgood Agrimet'!$C:$C,'Osgood Agrimet'!$A:$A,"&lt;="&amp;Data!V$1,'Osgood Agrimet'!$C:$C,"&gt;0"),IF($F156="Potatoes",SUMIFS('Osgood Agrimet'!$N:$N,'Osgood Agrimet'!$A:$A,"&lt;="&amp;Data!V$1,'Osgood Agrimet'!$N:$N,"&gt;0"),0)))</f>
        <v>0</v>
      </c>
      <c r="W156">
        <f>+IF($F156="Spring Grain",SUMIFS('Osgood Agrimet'!$D:$D,'Osgood Agrimet'!$A:$A,"&lt;="&amp;Data!W$1,'Osgood Agrimet'!$D:$D,"&gt;0"),IF($F156="Winter Grain",SUMIFS('Osgood Agrimet'!$C:$C,'Osgood Agrimet'!$A:$A,"&lt;="&amp;Data!W$1,'Osgood Agrimet'!$C:$C,"&gt;0"),IF($F156="Potatoes",SUMIFS('Osgood Agrimet'!$N:$N,'Osgood Agrimet'!$A:$A,"&lt;="&amp;Data!W$1,'Osgood Agrimet'!$N:$N,"&gt;0"),0)))</f>
        <v>0</v>
      </c>
      <c r="X156">
        <f>+IF($F156="Spring Grain",SUMIFS('Osgood Agrimet'!$D:$D,'Osgood Agrimet'!$A:$A,"&lt;="&amp;Data!X$1,'Osgood Agrimet'!$D:$D,"&gt;0"),IF($F156="Winter Grain",SUMIFS('Osgood Agrimet'!$C:$C,'Osgood Agrimet'!$A:$A,"&lt;="&amp;Data!X$1,'Osgood Agrimet'!$C:$C,"&gt;0"),IF($F156="Potatoes",SUMIFS('Osgood Agrimet'!$N:$N,'Osgood Agrimet'!$A:$A,"&lt;="&amp;Data!X$1,'Osgood Agrimet'!$N:$N,"&gt;0"),0)))</f>
        <v>0</v>
      </c>
      <c r="Y156">
        <f>+IF($F156="Spring Grain",SUMIFS('Osgood Agrimet'!$D:$D,'Osgood Agrimet'!$A:$A,"&lt;="&amp;Data!Y$1,'Osgood Agrimet'!$D:$D,"&gt;0"),IF($F156="Winter Grain",SUMIFS('Osgood Agrimet'!$C:$C,'Osgood Agrimet'!$A:$A,"&lt;="&amp;Data!Y$1,'Osgood Agrimet'!$C:$C,"&gt;0"),IF($F156="Potatoes",SUMIFS('Osgood Agrimet'!$N:$N,'Osgood Agrimet'!$A:$A,"&lt;="&amp;Data!Y$1,'Osgood Agrimet'!$N:$N,"&gt;0"),0)))</f>
        <v>0</v>
      </c>
      <c r="Z156">
        <f>+IF($F156="Spring Grain",SUMIFS('Osgood Agrimet'!$D:$D,'Osgood Agrimet'!$A:$A,"&lt;="&amp;Data!Z$1,'Osgood Agrimet'!$D:$D,"&gt;0"),IF($F156="Winter Grain",SUMIFS('Osgood Agrimet'!$C:$C,'Osgood Agrimet'!$A:$A,"&lt;="&amp;Data!Z$1,'Osgood Agrimet'!$C:$C,"&gt;0"),IF($F156="Potatoes",SUMIFS('Osgood Agrimet'!$N:$N,'Osgood Agrimet'!$A:$A,"&lt;="&amp;Data!Z$1,'Osgood Agrimet'!$N:$N,"&gt;0"),0)))</f>
        <v>0</v>
      </c>
      <c r="AA156">
        <f>+IF($F156="Spring Grain",SUMIFS('Osgood Agrimet'!$D:$D,'Osgood Agrimet'!$A:$A,"&lt;="&amp;Data!AA$1,'Osgood Agrimet'!$D:$D,"&gt;0"),IF($F156="Winter Grain",SUMIFS('Osgood Agrimet'!$C:$C,'Osgood Agrimet'!$A:$A,"&lt;="&amp;Data!AA$1,'Osgood Agrimet'!$C:$C,"&gt;0"),IF($F156="Potatoes",SUMIFS('Osgood Agrimet'!$N:$N,'Osgood Agrimet'!$A:$A,"&lt;="&amp;Data!AA$1,'Osgood Agrimet'!$N:$N,"&gt;0"),0)))</f>
        <v>0</v>
      </c>
      <c r="AB156">
        <f>+IF($F156="Spring Grain",SUMIFS('Osgood Agrimet'!$D:$D,'Osgood Agrimet'!$A:$A,"&lt;="&amp;Data!AB$1,'Osgood Agrimet'!$D:$D,"&gt;0"),IF($F156="Winter Grain",SUMIFS('Osgood Agrimet'!$C:$C,'Osgood Agrimet'!$A:$A,"&lt;="&amp;Data!AB$1,'Osgood Agrimet'!$C:$C,"&gt;0"),IF($F156="Potatoes",SUMIFS('Osgood Agrimet'!$N:$N,'Osgood Agrimet'!$A:$A,"&lt;="&amp;Data!AB$1,'Osgood Agrimet'!$N:$N,"&gt;0"),0)))</f>
        <v>0</v>
      </c>
      <c r="AC156">
        <f>+IF($F156="Spring Grain",SUMIFS('Osgood Agrimet'!$D:$D,'Osgood Agrimet'!$A:$A,"&lt;="&amp;Data!AC$1,'Osgood Agrimet'!$D:$D,"&gt;0"),IF($F156="Winter Grain",SUMIFS('Osgood Agrimet'!$C:$C,'Osgood Agrimet'!$A:$A,"&lt;="&amp;Data!AC$1,'Osgood Agrimet'!$C:$C,"&gt;0"),IF($F156="Potatoes",SUMIFS('Osgood Agrimet'!$N:$N,'Osgood Agrimet'!$A:$A,"&lt;="&amp;Data!AC$1,'Osgood Agrimet'!$N:$N,"&gt;0"),0)))</f>
        <v>0</v>
      </c>
      <c r="AD156">
        <f>+IF($F156="Spring Grain",SUMIFS('Osgood Agrimet'!$D:$D,'Osgood Agrimet'!$A:$A,"&lt;="&amp;Data!AD$1,'Osgood Agrimet'!$D:$D,"&gt;0"),IF($F156="Winter Grain",SUMIFS('Osgood Agrimet'!$C:$C,'Osgood Agrimet'!$A:$A,"&lt;="&amp;Data!AD$1,'Osgood Agrimet'!$C:$C,"&gt;0"),IF($F156="Potatoes",SUMIFS('Osgood Agrimet'!$N:$N,'Osgood Agrimet'!$A:$A,"&lt;="&amp;Data!AD$1,'Osgood Agrimet'!$N:$N,"&gt;0"),0)))</f>
        <v>0</v>
      </c>
      <c r="AE156">
        <f>+IF($F156="Spring Grain",SUMIFS('Osgood Agrimet'!$D:$D,'Osgood Agrimet'!$A:$A,"&lt;="&amp;Data!AE$1,'Osgood Agrimet'!$D:$D,"&gt;0"),IF($F156="Winter Grain",SUMIFS('Osgood Agrimet'!$C:$C,'Osgood Agrimet'!$A:$A,"&lt;="&amp;Data!AE$1,'Osgood Agrimet'!$C:$C,"&gt;0"),IF($F156="Potatoes",SUMIFS('Osgood Agrimet'!$N:$N,'Osgood Agrimet'!$A:$A,"&lt;="&amp;Data!AE$1,'Osgood Agrimet'!$N:$N,"&gt;0"),0)))</f>
        <v>0</v>
      </c>
      <c r="AF156">
        <f>+IF($F156="Spring Grain",SUMIFS('Osgood Agrimet'!$D:$D,'Osgood Agrimet'!$A:$A,"&lt;="&amp;Data!AF$1,'Osgood Agrimet'!$D:$D,"&gt;0"),IF($F156="Winter Grain",SUMIFS('Osgood Agrimet'!$C:$C,'Osgood Agrimet'!$A:$A,"&lt;="&amp;Data!AF$1,'Osgood Agrimet'!$C:$C,"&gt;0"),IF($F156="Potatoes",SUMIFS('Osgood Agrimet'!$N:$N,'Osgood Agrimet'!$A:$A,"&lt;="&amp;Data!AF$1,'Osgood Agrimet'!$N:$N,"&gt;0"),0)))</f>
        <v>0</v>
      </c>
      <c r="AG156">
        <f>+IF($F156="Spring Grain",SUMIFS('Osgood Agrimet'!$D:$D,'Osgood Agrimet'!$A:$A,"&lt;="&amp;Data!AG$1,'Osgood Agrimet'!$D:$D,"&gt;0"),IF($F156="Winter Grain",SUMIFS('Osgood Agrimet'!$C:$C,'Osgood Agrimet'!$A:$A,"&lt;="&amp;Data!AG$1,'Osgood Agrimet'!$C:$C,"&gt;0"),IF($F156="Potatoes",SUMIFS('Osgood Agrimet'!$N:$N,'Osgood Agrimet'!$A:$A,"&lt;="&amp;Data!AG$1,'Osgood Agrimet'!$N:$N,"&gt;0"),0)))</f>
        <v>0</v>
      </c>
      <c r="AH156">
        <f>+SUM(H156:AG156)</f>
        <v>0</v>
      </c>
    </row>
    <row r="157" spans="1:34" ht="15.75" hidden="1" thickBot="1" x14ac:dyDescent="0.25">
      <c r="A157" s="25"/>
      <c r="B157" s="25" t="s">
        <v>11</v>
      </c>
      <c r="C157" s="28" t="str">
        <f>C156</f>
        <v>16</v>
      </c>
      <c r="D157" s="25" t="s">
        <v>74</v>
      </c>
      <c r="E157" s="25"/>
      <c r="F157" s="25"/>
      <c r="G157" s="25"/>
      <c r="H157">
        <f>IFERROR(VLOOKUP($A157,'PivotTrac Totals'!$A$1:$AK$255,4,FALSE),)</f>
        <v>0</v>
      </c>
      <c r="I157">
        <f>IFERROR(VLOOKUP($A157,'PivotTrac Totals'!$1:$405,6,FALSE),)</f>
        <v>0</v>
      </c>
      <c r="J157">
        <f>IFERROR(VLOOKUP($A157,'PivotTrac Totals'!$1:$255,8,FALSE),)</f>
        <v>0</v>
      </c>
      <c r="K157">
        <f>IFERROR(VLOOKUP($A157,'PivotTrac Totals'!$1:$255,10,FALSE),)</f>
        <v>0</v>
      </c>
      <c r="L157">
        <f>IFERROR(VLOOKUP($A157,'PivotTrac Totals'!$1:$255,12,FALSE),)</f>
        <v>0</v>
      </c>
      <c r="M157">
        <f>IFERROR(VLOOKUP($A157,'PivotTrac Totals'!$1:$255,14,FALSE),)</f>
        <v>0</v>
      </c>
      <c r="N157">
        <f>IFERROR(VLOOKUP($A157,'PivotTrac Totals'!$1:$255,16,FALSE),)</f>
        <v>0</v>
      </c>
      <c r="O157">
        <f>IFERROR(VLOOKUP($A157,'PivotTrac Totals'!$1:$255,18,FALSE),)</f>
        <v>0</v>
      </c>
      <c r="P157">
        <f>IFERROR(VLOOKUP($A157,'PivotTrac Totals'!$1:$255,20,FALSE),)</f>
        <v>0</v>
      </c>
      <c r="Q157">
        <f>IFERROR(VLOOKUP($A157,'PivotTrac Totals'!$1:$255,22,FALSE),)</f>
        <v>0</v>
      </c>
      <c r="R157">
        <f>IFERROR(VLOOKUP($A157,'PivotTrac Totals'!$1:$255,24,FALSE),)</f>
        <v>0</v>
      </c>
      <c r="S157">
        <f>IFERROR(VLOOKUP($A157,'PivotTrac Totals'!$1:$255,26,FALSE),)</f>
        <v>0</v>
      </c>
      <c r="T157">
        <f>IFERROR(VLOOKUP($A157,'PivotTrac Totals'!$1:$255,28,FALSE),)</f>
        <v>0</v>
      </c>
      <c r="U157">
        <f>IFERROR(VLOOKUP($A157,'PivotTrac Totals'!$1:$255,30,FALSE),)</f>
        <v>0</v>
      </c>
      <c r="V157">
        <f>IFERROR(VLOOKUP($A157,'PivotTrac Totals'!$1:$255,32,FALSE),)</f>
        <v>0</v>
      </c>
      <c r="W157">
        <f>IFERROR(VLOOKUP($A157,'PivotTrac Totals'!$1:$255,34,FALSE),)</f>
        <v>0</v>
      </c>
      <c r="X157">
        <f>IFERROR(VLOOKUP($A157,'PivotTrac Totals'!$1:$255,36,FALSE),)</f>
        <v>0</v>
      </c>
      <c r="Y157">
        <f>IFERROR(VLOOKUP($A157,'PivotTrac Totals'!$1:$255,38,FALSE),)</f>
        <v>0</v>
      </c>
      <c r="Z157">
        <f>IFERROR(VLOOKUP($A157,'PivotTrac Totals'!$1:$255,40,FALSE),)</f>
        <v>0</v>
      </c>
      <c r="AA157">
        <f>IFERROR(VLOOKUP($A157,'PivotTrac Totals'!$1:$255,42,FALSE),)</f>
        <v>0</v>
      </c>
      <c r="AB157">
        <f>IFERROR(VLOOKUP($A157,'PivotTrac Totals'!$1:$255,44,FALSE),)</f>
        <v>0</v>
      </c>
      <c r="AC157">
        <f>IFERROR(VLOOKUP($A157,'PivotTrac Totals'!$1:$255,46,FALSE),)</f>
        <v>0</v>
      </c>
      <c r="AD157">
        <f>IFERROR(VLOOKUP($A157,'PivotTrac Totals'!$1:$255,48,FALSE),)</f>
        <v>0</v>
      </c>
      <c r="AE157">
        <f>IFERROR(VLOOKUP($A157,'PivotTrac Totals'!$1:$255,50,FALSE),)</f>
        <v>0</v>
      </c>
      <c r="AF157">
        <f>IFERROR(VLOOKUP($A157,'PivotTrac Totals'!$1:$255,52,FALSE),)</f>
        <v>0</v>
      </c>
      <c r="AG157">
        <f>IFERROR(VLOOKUP($A157,'PivotTrac Totals'!$1:$255,54,FALSE),)</f>
        <v>0</v>
      </c>
      <c r="AH157">
        <f t="shared" si="16"/>
        <v>0</v>
      </c>
    </row>
    <row r="158" spans="1:34" ht="15.75" hidden="1" thickBot="1" x14ac:dyDescent="0.25">
      <c r="A158" s="25"/>
      <c r="B158" s="25" t="s">
        <v>11</v>
      </c>
      <c r="C158" s="28" t="str">
        <f t="shared" ref="C158:C165" si="19">C157</f>
        <v>16</v>
      </c>
      <c r="D158" s="25" t="s">
        <v>74</v>
      </c>
      <c r="E158" s="25"/>
      <c r="F158" s="25"/>
      <c r="G158" s="25"/>
      <c r="H158">
        <f>IFERROR(VLOOKUP($A158,'PivotTrac Totals'!$A$1:$AK$255,4,FALSE),)</f>
        <v>0</v>
      </c>
      <c r="I158">
        <f>IFERROR(VLOOKUP($A158,'PivotTrac Totals'!$1:$405,6,FALSE),)</f>
        <v>0</v>
      </c>
      <c r="J158">
        <f>IFERROR(VLOOKUP($A158,'PivotTrac Totals'!$1:$255,8,FALSE),)</f>
        <v>0</v>
      </c>
      <c r="K158">
        <f>IFERROR(VLOOKUP($A158,'PivotTrac Totals'!$1:$255,10,FALSE),)</f>
        <v>0</v>
      </c>
      <c r="L158">
        <f>IFERROR(VLOOKUP($A158,'PivotTrac Totals'!$1:$255,12,FALSE),)</f>
        <v>0</v>
      </c>
      <c r="M158">
        <f>IFERROR(VLOOKUP($A158,'PivotTrac Totals'!$1:$255,14,FALSE),)</f>
        <v>0</v>
      </c>
      <c r="N158">
        <f>IFERROR(VLOOKUP($A158,'PivotTrac Totals'!$1:$255,16,FALSE),)</f>
        <v>0</v>
      </c>
      <c r="O158">
        <f>IFERROR(VLOOKUP($A158,'PivotTrac Totals'!$1:$255,18,FALSE),)</f>
        <v>0</v>
      </c>
      <c r="P158">
        <f>IFERROR(VLOOKUP($A158,'PivotTrac Totals'!$1:$255,20,FALSE),)</f>
        <v>0</v>
      </c>
      <c r="Q158">
        <f>IFERROR(VLOOKUP($A158,'PivotTrac Totals'!$1:$255,22,FALSE),)</f>
        <v>0</v>
      </c>
      <c r="R158">
        <f>IFERROR(VLOOKUP($A158,'PivotTrac Totals'!$1:$255,24,FALSE),)</f>
        <v>0</v>
      </c>
      <c r="S158">
        <f>IFERROR(VLOOKUP($A158,'PivotTrac Totals'!$1:$255,26,FALSE),)</f>
        <v>0</v>
      </c>
      <c r="T158">
        <f>IFERROR(VLOOKUP($A158,'PivotTrac Totals'!$1:$255,28,FALSE),)</f>
        <v>0</v>
      </c>
      <c r="U158">
        <f>IFERROR(VLOOKUP($A158,'PivotTrac Totals'!$1:$255,30,FALSE),)</f>
        <v>0</v>
      </c>
      <c r="V158">
        <f>IFERROR(VLOOKUP($A158,'PivotTrac Totals'!$1:$255,32,FALSE),)</f>
        <v>0</v>
      </c>
      <c r="W158">
        <f>IFERROR(VLOOKUP($A158,'PivotTrac Totals'!$1:$255,34,FALSE),)</f>
        <v>0</v>
      </c>
      <c r="X158">
        <f>IFERROR(VLOOKUP($A158,'PivotTrac Totals'!$1:$255,36,FALSE),)</f>
        <v>0</v>
      </c>
      <c r="Y158">
        <f>IFERROR(VLOOKUP($A158,'PivotTrac Totals'!$1:$255,38,FALSE),)</f>
        <v>0</v>
      </c>
      <c r="Z158">
        <f>IFERROR(VLOOKUP($A158,'PivotTrac Totals'!$1:$255,40,FALSE),)</f>
        <v>0</v>
      </c>
      <c r="AA158">
        <f>IFERROR(VLOOKUP($A158,'PivotTrac Totals'!$1:$255,42,FALSE),)</f>
        <v>0</v>
      </c>
      <c r="AB158">
        <f>IFERROR(VLOOKUP($A158,'PivotTrac Totals'!$1:$255,44,FALSE),)</f>
        <v>0</v>
      </c>
      <c r="AC158">
        <f>IFERROR(VLOOKUP($A158,'PivotTrac Totals'!$1:$255,46,FALSE),)</f>
        <v>0</v>
      </c>
      <c r="AD158">
        <f>IFERROR(VLOOKUP($A158,'PivotTrac Totals'!$1:$255,48,FALSE),)</f>
        <v>0</v>
      </c>
      <c r="AE158">
        <f>IFERROR(VLOOKUP($A158,'PivotTrac Totals'!$1:$255,50,FALSE),)</f>
        <v>0</v>
      </c>
      <c r="AF158">
        <f>IFERROR(VLOOKUP($A158,'PivotTrac Totals'!$1:$255,52,FALSE),)</f>
        <v>0</v>
      </c>
      <c r="AG158">
        <f>IFERROR(VLOOKUP($A158,'PivotTrac Totals'!$1:$255,54,FALSE),)</f>
        <v>0</v>
      </c>
      <c r="AH158">
        <f t="shared" si="16"/>
        <v>0</v>
      </c>
    </row>
    <row r="159" spans="1:34" ht="15.75" hidden="1" thickBot="1" x14ac:dyDescent="0.25">
      <c r="A159" s="25"/>
      <c r="B159" s="25" t="s">
        <v>11</v>
      </c>
      <c r="C159" s="28" t="str">
        <f t="shared" si="19"/>
        <v>16</v>
      </c>
      <c r="D159" s="25" t="s">
        <v>74</v>
      </c>
      <c r="E159" s="25"/>
      <c r="F159" s="25"/>
      <c r="G159" s="25"/>
      <c r="H159">
        <f>IFERROR(VLOOKUP($A159,'PivotTrac Totals'!$A$1:$AK$255,4,FALSE),)</f>
        <v>0</v>
      </c>
      <c r="I159">
        <f>IFERROR(VLOOKUP($A159,'PivotTrac Totals'!$1:$405,6,FALSE),)</f>
        <v>0</v>
      </c>
      <c r="J159">
        <f>IFERROR(VLOOKUP($A159,'PivotTrac Totals'!$1:$255,8,FALSE),)</f>
        <v>0</v>
      </c>
      <c r="K159">
        <f>IFERROR(VLOOKUP($A159,'PivotTrac Totals'!$1:$255,10,FALSE),)</f>
        <v>0</v>
      </c>
      <c r="L159">
        <f>IFERROR(VLOOKUP($A159,'PivotTrac Totals'!$1:$255,12,FALSE),)</f>
        <v>0</v>
      </c>
      <c r="M159">
        <f>IFERROR(VLOOKUP($A159,'PivotTrac Totals'!$1:$255,14,FALSE),)</f>
        <v>0</v>
      </c>
      <c r="N159">
        <f>IFERROR(VLOOKUP($A159,'PivotTrac Totals'!$1:$255,16,FALSE),)</f>
        <v>0</v>
      </c>
      <c r="O159">
        <f>IFERROR(VLOOKUP($A159,'PivotTrac Totals'!$1:$255,18,FALSE),)</f>
        <v>0</v>
      </c>
      <c r="P159">
        <f>IFERROR(VLOOKUP($A159,'PivotTrac Totals'!$1:$255,20,FALSE),)</f>
        <v>0</v>
      </c>
      <c r="Q159">
        <f>IFERROR(VLOOKUP($A159,'PivotTrac Totals'!$1:$255,22,FALSE),)</f>
        <v>0</v>
      </c>
      <c r="R159">
        <f>IFERROR(VLOOKUP($A159,'PivotTrac Totals'!$1:$255,24,FALSE),)</f>
        <v>0</v>
      </c>
      <c r="S159">
        <f>IFERROR(VLOOKUP($A159,'PivotTrac Totals'!$1:$255,26,FALSE),)</f>
        <v>0</v>
      </c>
      <c r="T159">
        <f>IFERROR(VLOOKUP($A159,'PivotTrac Totals'!$1:$255,28,FALSE),)</f>
        <v>0</v>
      </c>
      <c r="U159">
        <f>IFERROR(VLOOKUP($A159,'PivotTrac Totals'!$1:$255,30,FALSE),)</f>
        <v>0</v>
      </c>
      <c r="V159">
        <f>IFERROR(VLOOKUP($A159,'PivotTrac Totals'!$1:$255,32,FALSE),)</f>
        <v>0</v>
      </c>
      <c r="W159">
        <f>IFERROR(VLOOKUP($A159,'PivotTrac Totals'!$1:$255,34,FALSE),)</f>
        <v>0</v>
      </c>
      <c r="X159">
        <f>IFERROR(VLOOKUP($A159,'PivotTrac Totals'!$1:$255,36,FALSE),)</f>
        <v>0</v>
      </c>
      <c r="Y159">
        <f>IFERROR(VLOOKUP($A159,'PivotTrac Totals'!$1:$255,38,FALSE),)</f>
        <v>0</v>
      </c>
      <c r="Z159">
        <f>IFERROR(VLOOKUP($A159,'PivotTrac Totals'!$1:$255,40,FALSE),)</f>
        <v>0</v>
      </c>
      <c r="AA159">
        <f>IFERROR(VLOOKUP($A159,'PivotTrac Totals'!$1:$255,42,FALSE),)</f>
        <v>0</v>
      </c>
      <c r="AB159">
        <f>IFERROR(VLOOKUP($A159,'PivotTrac Totals'!$1:$255,44,FALSE),)</f>
        <v>0</v>
      </c>
      <c r="AC159">
        <f>IFERROR(VLOOKUP($A159,'PivotTrac Totals'!$1:$255,46,FALSE),)</f>
        <v>0</v>
      </c>
      <c r="AD159">
        <f>IFERROR(VLOOKUP($A159,'PivotTrac Totals'!$1:$255,48,FALSE),)</f>
        <v>0</v>
      </c>
      <c r="AE159">
        <f>IFERROR(VLOOKUP($A159,'PivotTrac Totals'!$1:$255,50,FALSE),)</f>
        <v>0</v>
      </c>
      <c r="AF159">
        <f>IFERROR(VLOOKUP($A159,'PivotTrac Totals'!$1:$255,52,FALSE),)</f>
        <v>0</v>
      </c>
      <c r="AG159">
        <f>IFERROR(VLOOKUP($A159,'PivotTrac Totals'!$1:$255,54,FALSE),)</f>
        <v>0</v>
      </c>
      <c r="AH159">
        <f t="shared" si="16"/>
        <v>0</v>
      </c>
    </row>
    <row r="160" spans="1:34" ht="15.75" hidden="1" thickBot="1" x14ac:dyDescent="0.25">
      <c r="A160" s="25"/>
      <c r="B160" s="25" t="s">
        <v>11</v>
      </c>
      <c r="C160" s="28" t="str">
        <f t="shared" si="19"/>
        <v>16</v>
      </c>
      <c r="D160" s="25" t="s">
        <v>74</v>
      </c>
      <c r="E160" s="25"/>
      <c r="F160" s="25"/>
      <c r="G160" s="25"/>
      <c r="H160">
        <f>IFERROR(VLOOKUP($A160,'PivotTrac Totals'!$A$1:$AK$255,4,FALSE),)</f>
        <v>0</v>
      </c>
      <c r="I160">
        <f>IFERROR(VLOOKUP($A160,'PivotTrac Totals'!$1:$405,6,FALSE),)</f>
        <v>0</v>
      </c>
      <c r="J160">
        <f>IFERROR(VLOOKUP($A160,'PivotTrac Totals'!$1:$255,8,FALSE),)</f>
        <v>0</v>
      </c>
      <c r="K160">
        <f>IFERROR(VLOOKUP($A160,'PivotTrac Totals'!$1:$255,10,FALSE),)</f>
        <v>0</v>
      </c>
      <c r="L160">
        <f>IFERROR(VLOOKUP($A160,'PivotTrac Totals'!$1:$255,12,FALSE),)</f>
        <v>0</v>
      </c>
      <c r="M160">
        <f>IFERROR(VLOOKUP($A160,'PivotTrac Totals'!$1:$255,14,FALSE),)</f>
        <v>0</v>
      </c>
      <c r="N160">
        <f>IFERROR(VLOOKUP($A160,'PivotTrac Totals'!$1:$255,16,FALSE),)</f>
        <v>0</v>
      </c>
      <c r="O160">
        <f>IFERROR(VLOOKUP($A160,'PivotTrac Totals'!$1:$255,18,FALSE),)</f>
        <v>0</v>
      </c>
      <c r="P160">
        <f>IFERROR(VLOOKUP($A160,'PivotTrac Totals'!$1:$255,20,FALSE),)</f>
        <v>0</v>
      </c>
      <c r="Q160">
        <f>IFERROR(VLOOKUP($A160,'PivotTrac Totals'!$1:$255,22,FALSE),)</f>
        <v>0</v>
      </c>
      <c r="R160">
        <f>IFERROR(VLOOKUP($A160,'PivotTrac Totals'!$1:$255,24,FALSE),)</f>
        <v>0</v>
      </c>
      <c r="S160">
        <f>IFERROR(VLOOKUP($A160,'PivotTrac Totals'!$1:$255,26,FALSE),)</f>
        <v>0</v>
      </c>
      <c r="T160">
        <f>IFERROR(VLOOKUP($A160,'PivotTrac Totals'!$1:$255,28,FALSE),)</f>
        <v>0</v>
      </c>
      <c r="U160">
        <f>IFERROR(VLOOKUP($A160,'PivotTrac Totals'!$1:$255,30,FALSE),)</f>
        <v>0</v>
      </c>
      <c r="V160">
        <f>IFERROR(VLOOKUP($A160,'PivotTrac Totals'!$1:$255,32,FALSE),)</f>
        <v>0</v>
      </c>
      <c r="W160">
        <f>IFERROR(VLOOKUP($A160,'PivotTrac Totals'!$1:$255,34,FALSE),)</f>
        <v>0</v>
      </c>
      <c r="X160">
        <f>IFERROR(VLOOKUP($A160,'PivotTrac Totals'!$1:$255,36,FALSE),)</f>
        <v>0</v>
      </c>
      <c r="Y160">
        <f>IFERROR(VLOOKUP($A160,'PivotTrac Totals'!$1:$255,38,FALSE),)</f>
        <v>0</v>
      </c>
      <c r="Z160">
        <f>IFERROR(VLOOKUP($A160,'PivotTrac Totals'!$1:$255,40,FALSE),)</f>
        <v>0</v>
      </c>
      <c r="AA160">
        <f>IFERROR(VLOOKUP($A160,'PivotTrac Totals'!$1:$255,42,FALSE),)</f>
        <v>0</v>
      </c>
      <c r="AB160">
        <f>IFERROR(VLOOKUP($A160,'PivotTrac Totals'!$1:$255,44,FALSE),)</f>
        <v>0</v>
      </c>
      <c r="AC160">
        <f>IFERROR(VLOOKUP($A160,'PivotTrac Totals'!$1:$255,46,FALSE),)</f>
        <v>0</v>
      </c>
      <c r="AD160">
        <f>IFERROR(VLOOKUP($A160,'PivotTrac Totals'!$1:$255,48,FALSE),)</f>
        <v>0</v>
      </c>
      <c r="AE160">
        <f>IFERROR(VLOOKUP($A160,'PivotTrac Totals'!$1:$255,50,FALSE),)</f>
        <v>0</v>
      </c>
      <c r="AF160">
        <f>IFERROR(VLOOKUP($A160,'PivotTrac Totals'!$1:$255,52,FALSE),)</f>
        <v>0</v>
      </c>
      <c r="AG160">
        <f>IFERROR(VLOOKUP($A160,'PivotTrac Totals'!$1:$255,54,FALSE),)</f>
        <v>0</v>
      </c>
      <c r="AH160">
        <f t="shared" si="16"/>
        <v>0</v>
      </c>
    </row>
    <row r="161" spans="1:34" ht="15.75" hidden="1" thickBot="1" x14ac:dyDescent="0.25">
      <c r="A161" s="25"/>
      <c r="B161" s="25" t="s">
        <v>11</v>
      </c>
      <c r="C161" s="28" t="str">
        <f t="shared" si="19"/>
        <v>16</v>
      </c>
      <c r="D161" s="25" t="s">
        <v>74</v>
      </c>
      <c r="E161" s="25"/>
      <c r="F161" s="25"/>
      <c r="G161" s="25"/>
      <c r="H161">
        <f>IFERROR(VLOOKUP($A161,'PivotTrac Totals'!$A$1:$AK$255,4,FALSE),)</f>
        <v>0</v>
      </c>
      <c r="I161">
        <f>IFERROR(VLOOKUP($A161,'PivotTrac Totals'!$1:$405,6,FALSE),)</f>
        <v>0</v>
      </c>
      <c r="J161">
        <f>IFERROR(VLOOKUP($A161,'PivotTrac Totals'!$1:$255,8,FALSE),)</f>
        <v>0</v>
      </c>
      <c r="K161">
        <f>IFERROR(VLOOKUP($A161,'PivotTrac Totals'!$1:$255,10,FALSE),)</f>
        <v>0</v>
      </c>
      <c r="L161">
        <f>IFERROR(VLOOKUP($A161,'PivotTrac Totals'!$1:$255,12,FALSE),)</f>
        <v>0</v>
      </c>
      <c r="M161">
        <f>IFERROR(VLOOKUP($A161,'PivotTrac Totals'!$1:$255,14,FALSE),)</f>
        <v>0</v>
      </c>
      <c r="N161">
        <f>IFERROR(VLOOKUP($A161,'PivotTrac Totals'!$1:$255,16,FALSE),)</f>
        <v>0</v>
      </c>
      <c r="O161">
        <f>IFERROR(VLOOKUP($A161,'PivotTrac Totals'!$1:$255,18,FALSE),)</f>
        <v>0</v>
      </c>
      <c r="P161">
        <f>IFERROR(VLOOKUP($A161,'PivotTrac Totals'!$1:$255,20,FALSE),)</f>
        <v>0</v>
      </c>
      <c r="Q161">
        <f>IFERROR(VLOOKUP($A161,'PivotTrac Totals'!$1:$255,22,FALSE),)</f>
        <v>0</v>
      </c>
      <c r="R161">
        <f>IFERROR(VLOOKUP($A161,'PivotTrac Totals'!$1:$255,24,FALSE),)</f>
        <v>0</v>
      </c>
      <c r="S161">
        <f>IFERROR(VLOOKUP($A161,'PivotTrac Totals'!$1:$255,26,FALSE),)</f>
        <v>0</v>
      </c>
      <c r="T161">
        <f>IFERROR(VLOOKUP($A161,'PivotTrac Totals'!$1:$255,28,FALSE),)</f>
        <v>0</v>
      </c>
      <c r="U161">
        <f>IFERROR(VLOOKUP($A161,'PivotTrac Totals'!$1:$255,30,FALSE),)</f>
        <v>0</v>
      </c>
      <c r="V161">
        <f>IFERROR(VLOOKUP($A161,'PivotTrac Totals'!$1:$255,32,FALSE),)</f>
        <v>0</v>
      </c>
      <c r="W161">
        <f>IFERROR(VLOOKUP($A161,'PivotTrac Totals'!$1:$255,34,FALSE),)</f>
        <v>0</v>
      </c>
      <c r="X161">
        <f>IFERROR(VLOOKUP($A161,'PivotTrac Totals'!$1:$255,36,FALSE),)</f>
        <v>0</v>
      </c>
      <c r="Y161">
        <f>IFERROR(VLOOKUP($A161,'PivotTrac Totals'!$1:$255,38,FALSE),)</f>
        <v>0</v>
      </c>
      <c r="Z161">
        <f>IFERROR(VLOOKUP($A161,'PivotTrac Totals'!$1:$255,40,FALSE),)</f>
        <v>0</v>
      </c>
      <c r="AA161">
        <f>IFERROR(VLOOKUP($A161,'PivotTrac Totals'!$1:$255,42,FALSE),)</f>
        <v>0</v>
      </c>
      <c r="AB161">
        <f>IFERROR(VLOOKUP($A161,'PivotTrac Totals'!$1:$255,44,FALSE),)</f>
        <v>0</v>
      </c>
      <c r="AC161">
        <f>IFERROR(VLOOKUP($A161,'PivotTrac Totals'!$1:$255,46,FALSE),)</f>
        <v>0</v>
      </c>
      <c r="AD161">
        <f>IFERROR(VLOOKUP($A161,'PivotTrac Totals'!$1:$255,48,FALSE),)</f>
        <v>0</v>
      </c>
      <c r="AE161">
        <f>IFERROR(VLOOKUP($A161,'PivotTrac Totals'!$1:$255,50,FALSE),)</f>
        <v>0</v>
      </c>
      <c r="AF161">
        <f>IFERROR(VLOOKUP($A161,'PivotTrac Totals'!$1:$255,52,FALSE),)</f>
        <v>0</v>
      </c>
      <c r="AG161">
        <f>IFERROR(VLOOKUP($A161,'PivotTrac Totals'!$1:$255,54,FALSE),)</f>
        <v>0</v>
      </c>
      <c r="AH161">
        <f t="shared" si="16"/>
        <v>0</v>
      </c>
    </row>
    <row r="162" spans="1:34" ht="15.75" hidden="1" thickBot="1" x14ac:dyDescent="0.25">
      <c r="A162" s="25"/>
      <c r="B162" s="25" t="s">
        <v>11</v>
      </c>
      <c r="C162" s="28" t="str">
        <f t="shared" si="19"/>
        <v>16</v>
      </c>
      <c r="D162" s="25" t="s">
        <v>74</v>
      </c>
      <c r="E162" s="25"/>
      <c r="F162" s="25"/>
      <c r="G162" s="25"/>
      <c r="H162">
        <f>IFERROR(VLOOKUP($A162,'PivotTrac Totals'!$A$1:$AK$255,4,FALSE),)</f>
        <v>0</v>
      </c>
      <c r="I162">
        <f>IFERROR(VLOOKUP($A162,'PivotTrac Totals'!$1:$405,6,FALSE),)</f>
        <v>0</v>
      </c>
      <c r="J162">
        <f>IFERROR(VLOOKUP($A162,'PivotTrac Totals'!$1:$255,8,FALSE),)</f>
        <v>0</v>
      </c>
      <c r="K162">
        <f>IFERROR(VLOOKUP($A162,'PivotTrac Totals'!$1:$255,10,FALSE),)</f>
        <v>0</v>
      </c>
      <c r="L162">
        <f>IFERROR(VLOOKUP($A162,'PivotTrac Totals'!$1:$255,12,FALSE),)</f>
        <v>0</v>
      </c>
      <c r="M162">
        <f>IFERROR(VLOOKUP($A162,'PivotTrac Totals'!$1:$255,14,FALSE),)</f>
        <v>0</v>
      </c>
      <c r="N162">
        <f>IFERROR(VLOOKUP($A162,'PivotTrac Totals'!$1:$255,16,FALSE),)</f>
        <v>0</v>
      </c>
      <c r="O162">
        <f>IFERROR(VLOOKUP($A162,'PivotTrac Totals'!$1:$255,18,FALSE),)</f>
        <v>0</v>
      </c>
      <c r="P162">
        <f>IFERROR(VLOOKUP($A162,'PivotTrac Totals'!$1:$255,20,FALSE),)</f>
        <v>0</v>
      </c>
      <c r="Q162">
        <f>IFERROR(VLOOKUP($A162,'PivotTrac Totals'!$1:$255,22,FALSE),)</f>
        <v>0</v>
      </c>
      <c r="R162">
        <f>IFERROR(VLOOKUP($A162,'PivotTrac Totals'!$1:$255,24,FALSE),)</f>
        <v>0</v>
      </c>
      <c r="S162">
        <f>IFERROR(VLOOKUP($A162,'PivotTrac Totals'!$1:$255,26,FALSE),)</f>
        <v>0</v>
      </c>
      <c r="T162">
        <f>IFERROR(VLOOKUP($A162,'PivotTrac Totals'!$1:$255,28,FALSE),)</f>
        <v>0</v>
      </c>
      <c r="U162">
        <f>IFERROR(VLOOKUP($A162,'PivotTrac Totals'!$1:$255,30,FALSE),)</f>
        <v>0</v>
      </c>
      <c r="V162">
        <f>IFERROR(VLOOKUP($A162,'PivotTrac Totals'!$1:$255,32,FALSE),)</f>
        <v>0</v>
      </c>
      <c r="W162">
        <f>IFERROR(VLOOKUP($A162,'PivotTrac Totals'!$1:$255,34,FALSE),)</f>
        <v>0</v>
      </c>
      <c r="X162">
        <f>IFERROR(VLOOKUP($A162,'PivotTrac Totals'!$1:$255,36,FALSE),)</f>
        <v>0</v>
      </c>
      <c r="Y162">
        <f>IFERROR(VLOOKUP($A162,'PivotTrac Totals'!$1:$255,38,FALSE),)</f>
        <v>0</v>
      </c>
      <c r="Z162">
        <f>IFERROR(VLOOKUP($A162,'PivotTrac Totals'!$1:$255,40,FALSE),)</f>
        <v>0</v>
      </c>
      <c r="AA162">
        <f>IFERROR(VLOOKUP($A162,'PivotTrac Totals'!$1:$255,42,FALSE),)</f>
        <v>0</v>
      </c>
      <c r="AB162">
        <f>IFERROR(VLOOKUP($A162,'PivotTrac Totals'!$1:$255,44,FALSE),)</f>
        <v>0</v>
      </c>
      <c r="AC162">
        <f>IFERROR(VLOOKUP($A162,'PivotTrac Totals'!$1:$255,46,FALSE),)</f>
        <v>0</v>
      </c>
      <c r="AD162">
        <f>IFERROR(VLOOKUP($A162,'PivotTrac Totals'!$1:$255,48,FALSE),)</f>
        <v>0</v>
      </c>
      <c r="AE162">
        <f>IFERROR(VLOOKUP($A162,'PivotTrac Totals'!$1:$255,50,FALSE),)</f>
        <v>0</v>
      </c>
      <c r="AF162">
        <f>IFERROR(VLOOKUP($A162,'PivotTrac Totals'!$1:$255,52,FALSE),)</f>
        <v>0</v>
      </c>
      <c r="AG162">
        <f>IFERROR(VLOOKUP($A162,'PivotTrac Totals'!$1:$255,54,FALSE),)</f>
        <v>0</v>
      </c>
      <c r="AH162">
        <f t="shared" si="16"/>
        <v>0</v>
      </c>
    </row>
    <row r="163" spans="1:34" ht="15.75" hidden="1" thickBot="1" x14ac:dyDescent="0.25">
      <c r="A163" s="25"/>
      <c r="B163" s="25" t="s">
        <v>11</v>
      </c>
      <c r="C163" s="28" t="str">
        <f t="shared" si="19"/>
        <v>16</v>
      </c>
      <c r="D163" s="25" t="s">
        <v>74</v>
      </c>
      <c r="E163" s="25"/>
      <c r="F163" s="25"/>
      <c r="G163" s="25"/>
      <c r="H163">
        <f>IFERROR(VLOOKUP($A163,'PivotTrac Totals'!$A$1:$AK$255,4,FALSE),)</f>
        <v>0</v>
      </c>
      <c r="I163">
        <f>IFERROR(VLOOKUP($A163,'PivotTrac Totals'!$1:$405,6,FALSE),)</f>
        <v>0</v>
      </c>
      <c r="J163">
        <f>IFERROR(VLOOKUP($A163,'PivotTrac Totals'!$1:$255,8,FALSE),)</f>
        <v>0</v>
      </c>
      <c r="K163">
        <f>IFERROR(VLOOKUP($A163,'PivotTrac Totals'!$1:$255,10,FALSE),)</f>
        <v>0</v>
      </c>
      <c r="L163">
        <f>IFERROR(VLOOKUP($A163,'PivotTrac Totals'!$1:$255,12,FALSE),)</f>
        <v>0</v>
      </c>
      <c r="M163">
        <f>IFERROR(VLOOKUP($A163,'PivotTrac Totals'!$1:$255,14,FALSE),)</f>
        <v>0</v>
      </c>
      <c r="N163">
        <f>IFERROR(VLOOKUP($A163,'PivotTrac Totals'!$1:$255,16,FALSE),)</f>
        <v>0</v>
      </c>
      <c r="O163">
        <f>IFERROR(VLOOKUP($A163,'PivotTrac Totals'!$1:$255,18,FALSE),)</f>
        <v>0</v>
      </c>
      <c r="P163">
        <f>IFERROR(VLOOKUP($A163,'PivotTrac Totals'!$1:$255,20,FALSE),)</f>
        <v>0</v>
      </c>
      <c r="Q163">
        <f>IFERROR(VLOOKUP($A163,'PivotTrac Totals'!$1:$255,22,FALSE),)</f>
        <v>0</v>
      </c>
      <c r="R163">
        <f>IFERROR(VLOOKUP($A163,'PivotTrac Totals'!$1:$255,24,FALSE),)</f>
        <v>0</v>
      </c>
      <c r="S163">
        <f>IFERROR(VLOOKUP($A163,'PivotTrac Totals'!$1:$255,26,FALSE),)</f>
        <v>0</v>
      </c>
      <c r="T163">
        <f>IFERROR(VLOOKUP($A163,'PivotTrac Totals'!$1:$255,28,FALSE),)</f>
        <v>0</v>
      </c>
      <c r="U163">
        <f>IFERROR(VLOOKUP($A163,'PivotTrac Totals'!$1:$255,30,FALSE),)</f>
        <v>0</v>
      </c>
      <c r="V163">
        <f>IFERROR(VLOOKUP($A163,'PivotTrac Totals'!$1:$255,32,FALSE),)</f>
        <v>0</v>
      </c>
      <c r="W163">
        <f>IFERROR(VLOOKUP($A163,'PivotTrac Totals'!$1:$255,34,FALSE),)</f>
        <v>0</v>
      </c>
      <c r="X163">
        <f>IFERROR(VLOOKUP($A163,'PivotTrac Totals'!$1:$255,36,FALSE),)</f>
        <v>0</v>
      </c>
      <c r="Y163">
        <f>IFERROR(VLOOKUP($A163,'PivotTrac Totals'!$1:$255,38,FALSE),)</f>
        <v>0</v>
      </c>
      <c r="Z163">
        <f>IFERROR(VLOOKUP($A163,'PivotTrac Totals'!$1:$255,40,FALSE),)</f>
        <v>0</v>
      </c>
      <c r="AA163">
        <f>IFERROR(VLOOKUP($A163,'PivotTrac Totals'!$1:$255,42,FALSE),)</f>
        <v>0</v>
      </c>
      <c r="AB163">
        <f>IFERROR(VLOOKUP($A163,'PivotTrac Totals'!$1:$255,44,FALSE),)</f>
        <v>0</v>
      </c>
      <c r="AC163">
        <f>IFERROR(VLOOKUP($A163,'PivotTrac Totals'!$1:$255,46,FALSE),)</f>
        <v>0</v>
      </c>
      <c r="AD163">
        <f>IFERROR(VLOOKUP($A163,'PivotTrac Totals'!$1:$255,48,FALSE),)</f>
        <v>0</v>
      </c>
      <c r="AE163">
        <f>IFERROR(VLOOKUP($A163,'PivotTrac Totals'!$1:$255,50,FALSE),)</f>
        <v>0</v>
      </c>
      <c r="AF163">
        <f>IFERROR(VLOOKUP($A163,'PivotTrac Totals'!$1:$255,52,FALSE),)</f>
        <v>0</v>
      </c>
      <c r="AG163">
        <f>IFERROR(VLOOKUP($A163,'PivotTrac Totals'!$1:$255,54,FALSE),)</f>
        <v>0</v>
      </c>
      <c r="AH163">
        <f t="shared" si="16"/>
        <v>0</v>
      </c>
    </row>
    <row r="164" spans="1:34" ht="15.75" hidden="1" thickBot="1" x14ac:dyDescent="0.25">
      <c r="A164" s="25"/>
      <c r="B164" s="25" t="s">
        <v>11</v>
      </c>
      <c r="C164" s="28" t="str">
        <f t="shared" si="19"/>
        <v>16</v>
      </c>
      <c r="D164" s="25" t="s">
        <v>74</v>
      </c>
      <c r="E164" s="25"/>
      <c r="F164" s="25"/>
      <c r="G164" s="25"/>
      <c r="H164">
        <f>IFERROR(VLOOKUP($A164,'PivotTrac Totals'!$A$1:$AK$255,4,FALSE),)</f>
        <v>0</v>
      </c>
      <c r="I164">
        <f>IFERROR(VLOOKUP($A164,'PivotTrac Totals'!$1:$405,6,FALSE),)</f>
        <v>0</v>
      </c>
      <c r="J164">
        <f>IFERROR(VLOOKUP($A164,'PivotTrac Totals'!$1:$255,8,FALSE),)</f>
        <v>0</v>
      </c>
      <c r="K164">
        <f>IFERROR(VLOOKUP($A164,'PivotTrac Totals'!$1:$255,10,FALSE),)</f>
        <v>0</v>
      </c>
      <c r="L164">
        <f>IFERROR(VLOOKUP($A164,'PivotTrac Totals'!$1:$255,12,FALSE),)</f>
        <v>0</v>
      </c>
      <c r="M164">
        <f>IFERROR(VLOOKUP($A164,'PivotTrac Totals'!$1:$255,14,FALSE),)</f>
        <v>0</v>
      </c>
      <c r="N164">
        <f>IFERROR(VLOOKUP($A164,'PivotTrac Totals'!$1:$255,16,FALSE),)</f>
        <v>0</v>
      </c>
      <c r="O164">
        <f>IFERROR(VLOOKUP($A164,'PivotTrac Totals'!$1:$255,18,FALSE),)</f>
        <v>0</v>
      </c>
      <c r="P164">
        <f>IFERROR(VLOOKUP($A164,'PivotTrac Totals'!$1:$255,20,FALSE),)</f>
        <v>0</v>
      </c>
      <c r="Q164">
        <f>IFERROR(VLOOKUP($A164,'PivotTrac Totals'!$1:$255,22,FALSE),)</f>
        <v>0</v>
      </c>
      <c r="R164">
        <f>IFERROR(VLOOKUP($A164,'PivotTrac Totals'!$1:$255,24,FALSE),)</f>
        <v>0</v>
      </c>
      <c r="S164">
        <f>IFERROR(VLOOKUP($A164,'PivotTrac Totals'!$1:$255,26,FALSE),)</f>
        <v>0</v>
      </c>
      <c r="T164">
        <f>IFERROR(VLOOKUP($A164,'PivotTrac Totals'!$1:$255,28,FALSE),)</f>
        <v>0</v>
      </c>
      <c r="U164">
        <f>IFERROR(VLOOKUP($A164,'PivotTrac Totals'!$1:$255,30,FALSE),)</f>
        <v>0</v>
      </c>
      <c r="V164">
        <f>IFERROR(VLOOKUP($A164,'PivotTrac Totals'!$1:$255,32,FALSE),)</f>
        <v>0</v>
      </c>
      <c r="W164">
        <f>IFERROR(VLOOKUP($A164,'PivotTrac Totals'!$1:$255,34,FALSE),)</f>
        <v>0</v>
      </c>
      <c r="X164">
        <f>IFERROR(VLOOKUP($A164,'PivotTrac Totals'!$1:$255,36,FALSE),)</f>
        <v>0</v>
      </c>
      <c r="Y164">
        <f>IFERROR(VLOOKUP($A164,'PivotTrac Totals'!$1:$255,38,FALSE),)</f>
        <v>0</v>
      </c>
      <c r="Z164">
        <f>IFERROR(VLOOKUP($A164,'PivotTrac Totals'!$1:$255,40,FALSE),)</f>
        <v>0</v>
      </c>
      <c r="AA164">
        <f>IFERROR(VLOOKUP($A164,'PivotTrac Totals'!$1:$255,42,FALSE),)</f>
        <v>0</v>
      </c>
      <c r="AB164">
        <f>IFERROR(VLOOKUP($A164,'PivotTrac Totals'!$1:$255,44,FALSE),)</f>
        <v>0</v>
      </c>
      <c r="AC164">
        <f>IFERROR(VLOOKUP($A164,'PivotTrac Totals'!$1:$255,46,FALSE),)</f>
        <v>0</v>
      </c>
      <c r="AD164">
        <f>IFERROR(VLOOKUP($A164,'PivotTrac Totals'!$1:$255,48,FALSE),)</f>
        <v>0</v>
      </c>
      <c r="AE164">
        <f>IFERROR(VLOOKUP($A164,'PivotTrac Totals'!$1:$255,50,FALSE),)</f>
        <v>0</v>
      </c>
      <c r="AF164">
        <f>IFERROR(VLOOKUP($A164,'PivotTrac Totals'!$1:$255,52,FALSE),)</f>
        <v>0</v>
      </c>
      <c r="AG164">
        <f>IFERROR(VLOOKUP($A164,'PivotTrac Totals'!$1:$255,54,FALSE),)</f>
        <v>0</v>
      </c>
      <c r="AH164">
        <f t="shared" si="16"/>
        <v>0</v>
      </c>
    </row>
    <row r="165" spans="1:34" ht="15.75" hidden="1" thickBot="1" x14ac:dyDescent="0.25">
      <c r="A165" s="25"/>
      <c r="B165" s="25" t="s">
        <v>11</v>
      </c>
      <c r="C165" s="28" t="str">
        <f t="shared" si="19"/>
        <v>16</v>
      </c>
      <c r="D165" s="25" t="s">
        <v>74</v>
      </c>
      <c r="E165" s="25"/>
      <c r="F165" s="25"/>
      <c r="G165" s="25"/>
      <c r="H165">
        <f>IFERROR(VLOOKUP($A165,'PivotTrac Totals'!$A$1:$AK$255,4,FALSE),)</f>
        <v>0</v>
      </c>
      <c r="I165">
        <f>IFERROR(VLOOKUP($A165,'PivotTrac Totals'!$1:$405,6,FALSE),)</f>
        <v>0</v>
      </c>
      <c r="J165">
        <f>IFERROR(VLOOKUP($A165,'PivotTrac Totals'!$1:$255,8,FALSE),)</f>
        <v>0</v>
      </c>
      <c r="K165">
        <f>IFERROR(VLOOKUP($A165,'PivotTrac Totals'!$1:$255,10,FALSE),)</f>
        <v>0</v>
      </c>
      <c r="L165">
        <f>IFERROR(VLOOKUP($A165,'PivotTrac Totals'!$1:$255,12,FALSE),)</f>
        <v>0</v>
      </c>
      <c r="M165">
        <f>IFERROR(VLOOKUP($A165,'PivotTrac Totals'!$1:$255,14,FALSE),)</f>
        <v>0</v>
      </c>
      <c r="N165">
        <f>IFERROR(VLOOKUP($A165,'PivotTrac Totals'!$1:$255,16,FALSE),)</f>
        <v>0</v>
      </c>
      <c r="O165">
        <f>IFERROR(VLOOKUP($A165,'PivotTrac Totals'!$1:$255,18,FALSE),)</f>
        <v>0</v>
      </c>
      <c r="P165">
        <f>IFERROR(VLOOKUP($A165,'PivotTrac Totals'!$1:$255,20,FALSE),)</f>
        <v>0</v>
      </c>
      <c r="Q165">
        <f>IFERROR(VLOOKUP($A165,'PivotTrac Totals'!$1:$255,22,FALSE),)</f>
        <v>0</v>
      </c>
      <c r="R165">
        <f>IFERROR(VLOOKUP($A165,'PivotTrac Totals'!$1:$255,24,FALSE),)</f>
        <v>0</v>
      </c>
      <c r="S165">
        <f>IFERROR(VLOOKUP($A165,'PivotTrac Totals'!$1:$255,26,FALSE),)</f>
        <v>0</v>
      </c>
      <c r="T165">
        <f>IFERROR(VLOOKUP($A165,'PivotTrac Totals'!$1:$255,28,FALSE),)</f>
        <v>0</v>
      </c>
      <c r="U165">
        <f>IFERROR(VLOOKUP($A165,'PivotTrac Totals'!$1:$255,30,FALSE),)</f>
        <v>0</v>
      </c>
      <c r="V165">
        <f>IFERROR(VLOOKUP($A165,'PivotTrac Totals'!$1:$255,32,FALSE),)</f>
        <v>0</v>
      </c>
      <c r="W165">
        <f>IFERROR(VLOOKUP($A165,'PivotTrac Totals'!$1:$255,34,FALSE),)</f>
        <v>0</v>
      </c>
      <c r="X165">
        <f>IFERROR(VLOOKUP($A165,'PivotTrac Totals'!$1:$255,36,FALSE),)</f>
        <v>0</v>
      </c>
      <c r="Y165">
        <f>IFERROR(VLOOKUP($A165,'PivotTrac Totals'!$1:$255,38,FALSE),)</f>
        <v>0</v>
      </c>
      <c r="Z165">
        <f>IFERROR(VLOOKUP($A165,'PivotTrac Totals'!$1:$255,40,FALSE),)</f>
        <v>0</v>
      </c>
      <c r="AA165">
        <f>IFERROR(VLOOKUP($A165,'PivotTrac Totals'!$1:$255,42,FALSE),)</f>
        <v>0</v>
      </c>
      <c r="AB165">
        <f>IFERROR(VLOOKUP($A165,'PivotTrac Totals'!$1:$255,44,FALSE),)</f>
        <v>0</v>
      </c>
      <c r="AC165">
        <f>IFERROR(VLOOKUP($A165,'PivotTrac Totals'!$1:$255,46,FALSE),)</f>
        <v>0</v>
      </c>
      <c r="AD165">
        <f>IFERROR(VLOOKUP($A165,'PivotTrac Totals'!$1:$255,48,FALSE),)</f>
        <v>0</v>
      </c>
      <c r="AE165">
        <f>IFERROR(VLOOKUP($A165,'PivotTrac Totals'!$1:$255,50,FALSE),)</f>
        <v>0</v>
      </c>
      <c r="AF165">
        <f>IFERROR(VLOOKUP($A165,'PivotTrac Totals'!$1:$255,52,FALSE),)</f>
        <v>0</v>
      </c>
      <c r="AG165">
        <f>IFERROR(VLOOKUP($A165,'PivotTrac Totals'!$1:$255,54,FALSE),)</f>
        <v>0</v>
      </c>
      <c r="AH165">
        <f t="shared" si="16"/>
        <v>0</v>
      </c>
    </row>
    <row r="166" spans="1:34" ht="15.75" hidden="1" thickBot="1" x14ac:dyDescent="0.25">
      <c r="A166" s="29" t="s">
        <v>80</v>
      </c>
      <c r="B166" s="25" t="s">
        <v>11</v>
      </c>
      <c r="C166" s="28" t="str">
        <f>MID(A166,FIND(" ",A166)+1,256)</f>
        <v>17</v>
      </c>
      <c r="D166" s="25" t="s">
        <v>74</v>
      </c>
      <c r="E166" s="25"/>
      <c r="F166" s="25"/>
      <c r="G166" s="25"/>
      <c r="H166">
        <f>+IF($F166="Spring Grain",SUMIFS('Osgood Agrimet'!$D:$D,'Osgood Agrimet'!$A:$A,"&lt;="&amp;Data!H$1,'Osgood Agrimet'!$D:$D,"&gt;0"),IF($F166="Winter Grain",SUMIFS('Osgood Agrimet'!$C:$C,'Osgood Agrimet'!$A:$A,"&lt;="&amp;Data!H$1,'Osgood Agrimet'!$C:$C,"&gt;0"),IF($F166="Potatoes",SUMIFS('Osgood Agrimet'!$N:$N,'Osgood Agrimet'!$A:$A,"&lt;="&amp;Data!H$1,'Osgood Agrimet'!$N:$N,"&gt;0"),0)))</f>
        <v>0</v>
      </c>
      <c r="I166">
        <f>+IF($F166="Spring Grain",SUMIFS('Osgood Agrimet'!$D:$D,'Osgood Agrimet'!$A:$A,"&lt;="&amp;Data!I$1,'Osgood Agrimet'!$D:$D,"&gt;0"),IF($F166="Winter Grain",SUMIFS('Osgood Agrimet'!$C:$C,'Osgood Agrimet'!$A:$A,"&lt;="&amp;Data!I$1,'Osgood Agrimet'!$C:$C,"&gt;0"),IF($F166="Potatoes",SUMIFS('Osgood Agrimet'!$N:$N,'Osgood Agrimet'!$A:$A,"&lt;="&amp;Data!I$1,'Osgood Agrimet'!$N:$N,"&gt;0"),0)))</f>
        <v>0</v>
      </c>
      <c r="J166">
        <f>+IF($F166="Spring Grain",SUMIFS('Osgood Agrimet'!$D:$D,'Osgood Agrimet'!$A:$A,"&lt;="&amp;Data!J$1,'Osgood Agrimet'!$D:$D,"&gt;0"),IF($F166="Winter Grain",SUMIFS('Osgood Agrimet'!$C:$C,'Osgood Agrimet'!$A:$A,"&lt;="&amp;Data!J$1,'Osgood Agrimet'!$C:$C,"&gt;0"),IF($F166="Potatoes",SUMIFS('Osgood Agrimet'!$N:$N,'Osgood Agrimet'!$A:$A,"&lt;="&amp;Data!J$1,'Osgood Agrimet'!$N:$N,"&gt;0"),0)))</f>
        <v>0</v>
      </c>
      <c r="K166">
        <f>+IF($F166="Spring Grain",SUMIFS('Osgood Agrimet'!$D:$D,'Osgood Agrimet'!$A:$A,"&lt;="&amp;Data!K$1,'Osgood Agrimet'!$D:$D,"&gt;0"),IF($F166="Winter Grain",SUMIFS('Osgood Agrimet'!$C:$C,'Osgood Agrimet'!$A:$A,"&lt;="&amp;Data!K$1,'Osgood Agrimet'!$C:$C,"&gt;0"),IF($F166="Potatoes",SUMIFS('Osgood Agrimet'!$N:$N,'Osgood Agrimet'!$A:$A,"&lt;="&amp;Data!K$1,'Osgood Agrimet'!$N:$N,"&gt;0"),0)))</f>
        <v>0</v>
      </c>
      <c r="L166">
        <f>+IF($F166="Spring Grain",SUMIFS('Osgood Agrimet'!$D:$D,'Osgood Agrimet'!$A:$A,"&lt;="&amp;Data!L$1,'Osgood Agrimet'!$D:$D,"&gt;0"),IF($F166="Winter Grain",SUMIFS('Osgood Agrimet'!$C:$C,'Osgood Agrimet'!$A:$A,"&lt;="&amp;Data!L$1,'Osgood Agrimet'!$C:$C,"&gt;0"),IF($F166="Potatoes",SUMIFS('Osgood Agrimet'!$N:$N,'Osgood Agrimet'!$A:$A,"&lt;="&amp;Data!L$1,'Osgood Agrimet'!$N:$N,"&gt;0"),0)))</f>
        <v>0</v>
      </c>
      <c r="M166">
        <f>+IF($F166="Spring Grain",SUMIFS('Osgood Agrimet'!$D:$D,'Osgood Agrimet'!$A:$A,"&lt;="&amp;Data!M$1,'Osgood Agrimet'!$D:$D,"&gt;0"),IF($F166="Winter Grain",SUMIFS('Osgood Agrimet'!$C:$C,'Osgood Agrimet'!$A:$A,"&lt;="&amp;Data!M$1,'Osgood Agrimet'!$C:$C,"&gt;0"),IF($F166="Potatoes",SUMIFS('Osgood Agrimet'!$N:$N,'Osgood Agrimet'!$A:$A,"&lt;="&amp;Data!M$1,'Osgood Agrimet'!$N:$N,"&gt;0"),0)))</f>
        <v>0</v>
      </c>
      <c r="N166">
        <f>+IF($F166="Spring Grain",SUMIFS('Osgood Agrimet'!$D:$D,'Osgood Agrimet'!$A:$A,"&lt;="&amp;Data!N$1,'Osgood Agrimet'!$D:$D,"&gt;0"),IF($F166="Winter Grain",SUMIFS('Osgood Agrimet'!$C:$C,'Osgood Agrimet'!$A:$A,"&lt;="&amp;Data!N$1,'Osgood Agrimet'!$C:$C,"&gt;0"),IF($F166="Potatoes",SUMIFS('Osgood Agrimet'!$N:$N,'Osgood Agrimet'!$A:$A,"&lt;="&amp;Data!N$1,'Osgood Agrimet'!$N:$N,"&gt;0"),0)))</f>
        <v>0</v>
      </c>
      <c r="O166">
        <f>+IF($F166="Spring Grain",SUMIFS('Osgood Agrimet'!$D:$D,'Osgood Agrimet'!$A:$A,"&lt;="&amp;Data!O$1,'Osgood Agrimet'!$D:$D,"&gt;0"),IF($F166="Winter Grain",SUMIFS('Osgood Agrimet'!$C:$C,'Osgood Agrimet'!$A:$A,"&lt;="&amp;Data!O$1,'Osgood Agrimet'!$C:$C,"&gt;0"),IF($F166="Potatoes",SUMIFS('Osgood Agrimet'!$N:$N,'Osgood Agrimet'!$A:$A,"&lt;="&amp;Data!O$1,'Osgood Agrimet'!$N:$N,"&gt;0"),0)))</f>
        <v>0</v>
      </c>
      <c r="P166">
        <f>+IF($F166="Spring Grain",SUMIFS('Osgood Agrimet'!$D:$D,'Osgood Agrimet'!$A:$A,"&lt;="&amp;Data!P$1,'Osgood Agrimet'!$D:$D,"&gt;0"),IF($F166="Winter Grain",SUMIFS('Osgood Agrimet'!$C:$C,'Osgood Agrimet'!$A:$A,"&lt;="&amp;Data!P$1,'Osgood Agrimet'!$C:$C,"&gt;0"),IF($F166="Potatoes",SUMIFS('Osgood Agrimet'!$N:$N,'Osgood Agrimet'!$A:$A,"&lt;="&amp;Data!P$1,'Osgood Agrimet'!$N:$N,"&gt;0"),0)))</f>
        <v>0</v>
      </c>
      <c r="Q166">
        <f>+IF($F166="Spring Grain",SUMIFS('Osgood Agrimet'!$D:$D,'Osgood Agrimet'!$A:$A,"&lt;="&amp;Data!Q$1,'Osgood Agrimet'!$D:$D,"&gt;0"),IF($F166="Winter Grain",SUMIFS('Osgood Agrimet'!$C:$C,'Osgood Agrimet'!$A:$A,"&lt;="&amp;Data!Q$1,'Osgood Agrimet'!$C:$C,"&gt;0"),IF($F166="Potatoes",SUMIFS('Osgood Agrimet'!$N:$N,'Osgood Agrimet'!$A:$A,"&lt;="&amp;Data!Q$1,'Osgood Agrimet'!$N:$N,"&gt;0"),0)))</f>
        <v>0</v>
      </c>
      <c r="R166">
        <f>+IF($F166="Spring Grain",SUMIFS('Osgood Agrimet'!$D:$D,'Osgood Agrimet'!$A:$A,"&lt;="&amp;Data!R$1,'Osgood Agrimet'!$D:$D,"&gt;0"),IF($F166="Winter Grain",SUMIFS('Osgood Agrimet'!$C:$C,'Osgood Agrimet'!$A:$A,"&lt;="&amp;Data!R$1,'Osgood Agrimet'!$C:$C,"&gt;0"),IF($F166="Potatoes",SUMIFS('Osgood Agrimet'!$N:$N,'Osgood Agrimet'!$A:$A,"&lt;="&amp;Data!R$1,'Osgood Agrimet'!$N:$N,"&gt;0"),0)))</f>
        <v>0</v>
      </c>
      <c r="S166">
        <f>+IF($F166="Spring Grain",SUMIFS('Osgood Agrimet'!$D:$D,'Osgood Agrimet'!$A:$A,"&lt;="&amp;Data!S$1,'Osgood Agrimet'!$D:$D,"&gt;0"),IF($F166="Winter Grain",SUMIFS('Osgood Agrimet'!$C:$C,'Osgood Agrimet'!$A:$A,"&lt;="&amp;Data!S$1,'Osgood Agrimet'!$C:$C,"&gt;0"),IF($F166="Potatoes",SUMIFS('Osgood Agrimet'!$N:$N,'Osgood Agrimet'!$A:$A,"&lt;="&amp;Data!S$1,'Osgood Agrimet'!$N:$N,"&gt;0"),0)))</f>
        <v>0</v>
      </c>
      <c r="T166">
        <f>+IF($F166="Spring Grain",SUMIFS('Osgood Agrimet'!$D:$D,'Osgood Agrimet'!$A:$A,"&lt;="&amp;Data!T$1,'Osgood Agrimet'!$D:$D,"&gt;0"),IF($F166="Winter Grain",SUMIFS('Osgood Agrimet'!$C:$C,'Osgood Agrimet'!$A:$A,"&lt;="&amp;Data!T$1,'Osgood Agrimet'!$C:$C,"&gt;0"),IF($F166="Potatoes",SUMIFS('Osgood Agrimet'!$N:$N,'Osgood Agrimet'!$A:$A,"&lt;="&amp;Data!T$1,'Osgood Agrimet'!$N:$N,"&gt;0"),0)))</f>
        <v>0</v>
      </c>
      <c r="U166">
        <f>+IF($F166="Spring Grain",SUMIFS('Osgood Agrimet'!$D:$D,'Osgood Agrimet'!$A:$A,"&lt;="&amp;Data!U$1,'Osgood Agrimet'!$D:$D,"&gt;0"),IF($F166="Winter Grain",SUMIFS('Osgood Agrimet'!$C:$C,'Osgood Agrimet'!$A:$A,"&lt;="&amp;Data!U$1,'Osgood Agrimet'!$C:$C,"&gt;0"),IF($F166="Potatoes",SUMIFS('Osgood Agrimet'!$N:$N,'Osgood Agrimet'!$A:$A,"&lt;="&amp;Data!U$1,'Osgood Agrimet'!$N:$N,"&gt;0"),0)))</f>
        <v>0</v>
      </c>
      <c r="V166">
        <f>+IF($F166="Spring Grain",SUMIFS('Osgood Agrimet'!$D:$D,'Osgood Agrimet'!$A:$A,"&lt;="&amp;Data!V$1,'Osgood Agrimet'!$D:$D,"&gt;0"),IF($F166="Winter Grain",SUMIFS('Osgood Agrimet'!$C:$C,'Osgood Agrimet'!$A:$A,"&lt;="&amp;Data!V$1,'Osgood Agrimet'!$C:$C,"&gt;0"),IF($F166="Potatoes",SUMIFS('Osgood Agrimet'!$N:$N,'Osgood Agrimet'!$A:$A,"&lt;="&amp;Data!V$1,'Osgood Agrimet'!$N:$N,"&gt;0"),0)))</f>
        <v>0</v>
      </c>
      <c r="W166">
        <f>+IF($F166="Spring Grain",SUMIFS('Osgood Agrimet'!$D:$D,'Osgood Agrimet'!$A:$A,"&lt;="&amp;Data!W$1,'Osgood Agrimet'!$D:$D,"&gt;0"),IF($F166="Winter Grain",SUMIFS('Osgood Agrimet'!$C:$C,'Osgood Agrimet'!$A:$A,"&lt;="&amp;Data!W$1,'Osgood Agrimet'!$C:$C,"&gt;0"),IF($F166="Potatoes",SUMIFS('Osgood Agrimet'!$N:$N,'Osgood Agrimet'!$A:$A,"&lt;="&amp;Data!W$1,'Osgood Agrimet'!$N:$N,"&gt;0"),0)))</f>
        <v>0</v>
      </c>
      <c r="X166">
        <f>+IF($F166="Spring Grain",SUMIFS('Osgood Agrimet'!$D:$D,'Osgood Agrimet'!$A:$A,"&lt;="&amp;Data!X$1,'Osgood Agrimet'!$D:$D,"&gt;0"),IF($F166="Winter Grain",SUMIFS('Osgood Agrimet'!$C:$C,'Osgood Agrimet'!$A:$A,"&lt;="&amp;Data!X$1,'Osgood Agrimet'!$C:$C,"&gt;0"),IF($F166="Potatoes",SUMIFS('Osgood Agrimet'!$N:$N,'Osgood Agrimet'!$A:$A,"&lt;="&amp;Data!X$1,'Osgood Agrimet'!$N:$N,"&gt;0"),0)))</f>
        <v>0</v>
      </c>
      <c r="Y166">
        <f>+IF($F166="Spring Grain",SUMIFS('Osgood Agrimet'!$D:$D,'Osgood Agrimet'!$A:$A,"&lt;="&amp;Data!Y$1,'Osgood Agrimet'!$D:$D,"&gt;0"),IF($F166="Winter Grain",SUMIFS('Osgood Agrimet'!$C:$C,'Osgood Agrimet'!$A:$A,"&lt;="&amp;Data!Y$1,'Osgood Agrimet'!$C:$C,"&gt;0"),IF($F166="Potatoes",SUMIFS('Osgood Agrimet'!$N:$N,'Osgood Agrimet'!$A:$A,"&lt;="&amp;Data!Y$1,'Osgood Agrimet'!$N:$N,"&gt;0"),0)))</f>
        <v>0</v>
      </c>
      <c r="Z166">
        <f>+IF($F166="Spring Grain",SUMIFS('Osgood Agrimet'!$D:$D,'Osgood Agrimet'!$A:$A,"&lt;="&amp;Data!Z$1,'Osgood Agrimet'!$D:$D,"&gt;0"),IF($F166="Winter Grain",SUMIFS('Osgood Agrimet'!$C:$C,'Osgood Agrimet'!$A:$A,"&lt;="&amp;Data!Z$1,'Osgood Agrimet'!$C:$C,"&gt;0"),IF($F166="Potatoes",SUMIFS('Osgood Agrimet'!$N:$N,'Osgood Agrimet'!$A:$A,"&lt;="&amp;Data!Z$1,'Osgood Agrimet'!$N:$N,"&gt;0"),0)))</f>
        <v>0</v>
      </c>
      <c r="AA166">
        <f>+IF($F166="Spring Grain",SUMIFS('Osgood Agrimet'!$D:$D,'Osgood Agrimet'!$A:$A,"&lt;="&amp;Data!AA$1,'Osgood Agrimet'!$D:$D,"&gt;0"),IF($F166="Winter Grain",SUMIFS('Osgood Agrimet'!$C:$C,'Osgood Agrimet'!$A:$A,"&lt;="&amp;Data!AA$1,'Osgood Agrimet'!$C:$C,"&gt;0"),IF($F166="Potatoes",SUMIFS('Osgood Agrimet'!$N:$N,'Osgood Agrimet'!$A:$A,"&lt;="&amp;Data!AA$1,'Osgood Agrimet'!$N:$N,"&gt;0"),0)))</f>
        <v>0</v>
      </c>
      <c r="AB166">
        <f>+IF($F166="Spring Grain",SUMIFS('Osgood Agrimet'!$D:$D,'Osgood Agrimet'!$A:$A,"&lt;="&amp;Data!AB$1,'Osgood Agrimet'!$D:$D,"&gt;0"),IF($F166="Winter Grain",SUMIFS('Osgood Agrimet'!$C:$C,'Osgood Agrimet'!$A:$A,"&lt;="&amp;Data!AB$1,'Osgood Agrimet'!$C:$C,"&gt;0"),IF($F166="Potatoes",SUMIFS('Osgood Agrimet'!$N:$N,'Osgood Agrimet'!$A:$A,"&lt;="&amp;Data!AB$1,'Osgood Agrimet'!$N:$N,"&gt;0"),0)))</f>
        <v>0</v>
      </c>
      <c r="AC166">
        <f>+IF($F166="Spring Grain",SUMIFS('Osgood Agrimet'!$D:$D,'Osgood Agrimet'!$A:$A,"&lt;="&amp;Data!AC$1,'Osgood Agrimet'!$D:$D,"&gt;0"),IF($F166="Winter Grain",SUMIFS('Osgood Agrimet'!$C:$C,'Osgood Agrimet'!$A:$A,"&lt;="&amp;Data!AC$1,'Osgood Agrimet'!$C:$C,"&gt;0"),IF($F166="Potatoes",SUMIFS('Osgood Agrimet'!$N:$N,'Osgood Agrimet'!$A:$A,"&lt;="&amp;Data!AC$1,'Osgood Agrimet'!$N:$N,"&gt;0"),0)))</f>
        <v>0</v>
      </c>
      <c r="AD166">
        <f>+IF($F166="Spring Grain",SUMIFS('Osgood Agrimet'!$D:$D,'Osgood Agrimet'!$A:$A,"&lt;="&amp;Data!AD$1,'Osgood Agrimet'!$D:$D,"&gt;0"),IF($F166="Winter Grain",SUMIFS('Osgood Agrimet'!$C:$C,'Osgood Agrimet'!$A:$A,"&lt;="&amp;Data!AD$1,'Osgood Agrimet'!$C:$C,"&gt;0"),IF($F166="Potatoes",SUMIFS('Osgood Agrimet'!$N:$N,'Osgood Agrimet'!$A:$A,"&lt;="&amp;Data!AD$1,'Osgood Agrimet'!$N:$N,"&gt;0"),0)))</f>
        <v>0</v>
      </c>
      <c r="AE166">
        <f>+IF($F166="Spring Grain",SUMIFS('Osgood Agrimet'!$D:$D,'Osgood Agrimet'!$A:$A,"&lt;="&amp;Data!AE$1,'Osgood Agrimet'!$D:$D,"&gt;0"),IF($F166="Winter Grain",SUMIFS('Osgood Agrimet'!$C:$C,'Osgood Agrimet'!$A:$A,"&lt;="&amp;Data!AE$1,'Osgood Agrimet'!$C:$C,"&gt;0"),IF($F166="Potatoes",SUMIFS('Osgood Agrimet'!$N:$N,'Osgood Agrimet'!$A:$A,"&lt;="&amp;Data!AE$1,'Osgood Agrimet'!$N:$N,"&gt;0"),0)))</f>
        <v>0</v>
      </c>
      <c r="AF166">
        <f>+IF($F166="Spring Grain",SUMIFS('Osgood Agrimet'!$D:$D,'Osgood Agrimet'!$A:$A,"&lt;="&amp;Data!AF$1,'Osgood Agrimet'!$D:$D,"&gt;0"),IF($F166="Winter Grain",SUMIFS('Osgood Agrimet'!$C:$C,'Osgood Agrimet'!$A:$A,"&lt;="&amp;Data!AF$1,'Osgood Agrimet'!$C:$C,"&gt;0"),IF($F166="Potatoes",SUMIFS('Osgood Agrimet'!$N:$N,'Osgood Agrimet'!$A:$A,"&lt;="&amp;Data!AF$1,'Osgood Agrimet'!$N:$N,"&gt;0"),0)))</f>
        <v>0</v>
      </c>
      <c r="AG166">
        <f>+IF($F166="Spring Grain",SUMIFS('Osgood Agrimet'!$D:$D,'Osgood Agrimet'!$A:$A,"&lt;="&amp;Data!AG$1,'Osgood Agrimet'!$D:$D,"&gt;0"),IF($F166="Winter Grain",SUMIFS('Osgood Agrimet'!$C:$C,'Osgood Agrimet'!$A:$A,"&lt;="&amp;Data!AG$1,'Osgood Agrimet'!$C:$C,"&gt;0"),IF($F166="Potatoes",SUMIFS('Osgood Agrimet'!$N:$N,'Osgood Agrimet'!$A:$A,"&lt;="&amp;Data!AG$1,'Osgood Agrimet'!$N:$N,"&gt;0"),0)))</f>
        <v>0</v>
      </c>
      <c r="AH166">
        <f>+SUM(H166:AG166)</f>
        <v>0</v>
      </c>
    </row>
    <row r="167" spans="1:34" ht="15.75" hidden="1" thickBot="1" x14ac:dyDescent="0.25">
      <c r="A167" s="25"/>
      <c r="B167" s="25" t="s">
        <v>11</v>
      </c>
      <c r="C167" s="28" t="str">
        <f>C166</f>
        <v>17</v>
      </c>
      <c r="D167" s="25" t="s">
        <v>74</v>
      </c>
      <c r="E167" s="25"/>
      <c r="F167" s="25"/>
      <c r="G167" s="25"/>
      <c r="H167">
        <f>IFERROR(VLOOKUP($A167,'PivotTrac Totals'!$A$1:$AK$255,4,FALSE),)</f>
        <v>0</v>
      </c>
      <c r="I167">
        <f>IFERROR(VLOOKUP($A167,'PivotTrac Totals'!$1:$405,6,FALSE),)</f>
        <v>0</v>
      </c>
      <c r="J167">
        <f>IFERROR(VLOOKUP($A167,'PivotTrac Totals'!$1:$255,8,FALSE),)</f>
        <v>0</v>
      </c>
      <c r="K167">
        <f>IFERROR(VLOOKUP($A167,'PivotTrac Totals'!$1:$255,10,FALSE),)</f>
        <v>0</v>
      </c>
      <c r="L167">
        <f>IFERROR(VLOOKUP($A167,'PivotTrac Totals'!$1:$255,12,FALSE),)</f>
        <v>0</v>
      </c>
      <c r="M167">
        <f>IFERROR(VLOOKUP($A167,'PivotTrac Totals'!$1:$255,14,FALSE),)</f>
        <v>0</v>
      </c>
      <c r="N167">
        <f>IFERROR(VLOOKUP($A167,'PivotTrac Totals'!$1:$255,16,FALSE),)</f>
        <v>0</v>
      </c>
      <c r="O167">
        <f>IFERROR(VLOOKUP($A167,'PivotTrac Totals'!$1:$255,18,FALSE),)</f>
        <v>0</v>
      </c>
      <c r="P167">
        <f>IFERROR(VLOOKUP($A167,'PivotTrac Totals'!$1:$255,20,FALSE),)</f>
        <v>0</v>
      </c>
      <c r="Q167">
        <f>IFERROR(VLOOKUP($A167,'PivotTrac Totals'!$1:$255,22,FALSE),)</f>
        <v>0</v>
      </c>
      <c r="R167">
        <f>IFERROR(VLOOKUP($A167,'PivotTrac Totals'!$1:$255,24,FALSE),)</f>
        <v>0</v>
      </c>
      <c r="S167">
        <f>IFERROR(VLOOKUP($A167,'PivotTrac Totals'!$1:$255,26,FALSE),)</f>
        <v>0</v>
      </c>
      <c r="T167">
        <f>IFERROR(VLOOKUP($A167,'PivotTrac Totals'!$1:$255,28,FALSE),)</f>
        <v>0</v>
      </c>
      <c r="U167">
        <f>IFERROR(VLOOKUP($A167,'PivotTrac Totals'!$1:$255,30,FALSE),)</f>
        <v>0</v>
      </c>
      <c r="V167">
        <f>IFERROR(VLOOKUP($A167,'PivotTrac Totals'!$1:$255,32,FALSE),)</f>
        <v>0</v>
      </c>
      <c r="W167">
        <f>IFERROR(VLOOKUP($A167,'PivotTrac Totals'!$1:$255,34,FALSE),)</f>
        <v>0</v>
      </c>
      <c r="X167">
        <f>IFERROR(VLOOKUP($A167,'PivotTrac Totals'!$1:$255,36,FALSE),)</f>
        <v>0</v>
      </c>
      <c r="Y167">
        <f>IFERROR(VLOOKUP($A167,'PivotTrac Totals'!$1:$255,38,FALSE),)</f>
        <v>0</v>
      </c>
      <c r="Z167">
        <f>IFERROR(VLOOKUP($A167,'PivotTrac Totals'!$1:$255,40,FALSE),)</f>
        <v>0</v>
      </c>
      <c r="AA167">
        <f>IFERROR(VLOOKUP($A167,'PivotTrac Totals'!$1:$255,42,FALSE),)</f>
        <v>0</v>
      </c>
      <c r="AB167">
        <f>IFERROR(VLOOKUP($A167,'PivotTrac Totals'!$1:$255,44,FALSE),)</f>
        <v>0</v>
      </c>
      <c r="AC167">
        <f>IFERROR(VLOOKUP($A167,'PivotTrac Totals'!$1:$255,46,FALSE),)</f>
        <v>0</v>
      </c>
      <c r="AD167">
        <f>IFERROR(VLOOKUP($A167,'PivotTrac Totals'!$1:$255,48,FALSE),)</f>
        <v>0</v>
      </c>
      <c r="AE167">
        <f>IFERROR(VLOOKUP($A167,'PivotTrac Totals'!$1:$255,50,FALSE),)</f>
        <v>0</v>
      </c>
      <c r="AF167">
        <f>IFERROR(VLOOKUP($A167,'PivotTrac Totals'!$1:$255,52,FALSE),)</f>
        <v>0</v>
      </c>
      <c r="AG167">
        <f>IFERROR(VLOOKUP($A167,'PivotTrac Totals'!$1:$255,54,FALSE),)</f>
        <v>0</v>
      </c>
      <c r="AH167">
        <f t="shared" si="16"/>
        <v>0</v>
      </c>
    </row>
    <row r="168" spans="1:34" ht="15.75" hidden="1" thickBot="1" x14ac:dyDescent="0.25">
      <c r="A168" s="25"/>
      <c r="B168" s="25" t="s">
        <v>11</v>
      </c>
      <c r="C168" s="28" t="str">
        <f t="shared" ref="C168:C175" si="20">C167</f>
        <v>17</v>
      </c>
      <c r="D168" s="25" t="s">
        <v>74</v>
      </c>
      <c r="E168" s="25"/>
      <c r="F168" s="25"/>
      <c r="G168" s="25"/>
      <c r="H168">
        <f>IFERROR(VLOOKUP($A168,'PivotTrac Totals'!$A$1:$AK$255,4,FALSE),)</f>
        <v>0</v>
      </c>
      <c r="I168">
        <f>IFERROR(VLOOKUP($A168,'PivotTrac Totals'!$1:$405,6,FALSE),)</f>
        <v>0</v>
      </c>
      <c r="J168">
        <f>IFERROR(VLOOKUP($A168,'PivotTrac Totals'!$1:$255,8,FALSE),)</f>
        <v>0</v>
      </c>
      <c r="K168">
        <f>IFERROR(VLOOKUP($A168,'PivotTrac Totals'!$1:$255,10,FALSE),)</f>
        <v>0</v>
      </c>
      <c r="L168">
        <f>IFERROR(VLOOKUP($A168,'PivotTrac Totals'!$1:$255,12,FALSE),)</f>
        <v>0</v>
      </c>
      <c r="M168">
        <f>IFERROR(VLOOKUP($A168,'PivotTrac Totals'!$1:$255,14,FALSE),)</f>
        <v>0</v>
      </c>
      <c r="N168">
        <f>IFERROR(VLOOKUP($A168,'PivotTrac Totals'!$1:$255,16,FALSE),)</f>
        <v>0</v>
      </c>
      <c r="O168">
        <f>IFERROR(VLOOKUP($A168,'PivotTrac Totals'!$1:$255,18,FALSE),)</f>
        <v>0</v>
      </c>
      <c r="P168">
        <f>IFERROR(VLOOKUP($A168,'PivotTrac Totals'!$1:$255,20,FALSE),)</f>
        <v>0</v>
      </c>
      <c r="Q168">
        <f>IFERROR(VLOOKUP($A168,'PivotTrac Totals'!$1:$255,22,FALSE),)</f>
        <v>0</v>
      </c>
      <c r="R168">
        <f>IFERROR(VLOOKUP($A168,'PivotTrac Totals'!$1:$255,24,FALSE),)</f>
        <v>0</v>
      </c>
      <c r="S168">
        <f>IFERROR(VLOOKUP($A168,'PivotTrac Totals'!$1:$255,26,FALSE),)</f>
        <v>0</v>
      </c>
      <c r="T168">
        <f>IFERROR(VLOOKUP($A168,'PivotTrac Totals'!$1:$255,28,FALSE),)</f>
        <v>0</v>
      </c>
      <c r="U168">
        <f>IFERROR(VLOOKUP($A168,'PivotTrac Totals'!$1:$255,30,FALSE),)</f>
        <v>0</v>
      </c>
      <c r="V168">
        <f>IFERROR(VLOOKUP($A168,'PivotTrac Totals'!$1:$255,32,FALSE),)</f>
        <v>0</v>
      </c>
      <c r="W168">
        <f>IFERROR(VLOOKUP($A168,'PivotTrac Totals'!$1:$255,34,FALSE),)</f>
        <v>0</v>
      </c>
      <c r="X168">
        <f>IFERROR(VLOOKUP($A168,'PivotTrac Totals'!$1:$255,36,FALSE),)</f>
        <v>0</v>
      </c>
      <c r="Y168">
        <f>IFERROR(VLOOKUP($A168,'PivotTrac Totals'!$1:$255,38,FALSE),)</f>
        <v>0</v>
      </c>
      <c r="Z168">
        <f>IFERROR(VLOOKUP($A168,'PivotTrac Totals'!$1:$255,40,FALSE),)</f>
        <v>0</v>
      </c>
      <c r="AA168">
        <f>IFERROR(VLOOKUP($A168,'PivotTrac Totals'!$1:$255,42,FALSE),)</f>
        <v>0</v>
      </c>
      <c r="AB168">
        <f>IFERROR(VLOOKUP($A168,'PivotTrac Totals'!$1:$255,44,FALSE),)</f>
        <v>0</v>
      </c>
      <c r="AC168">
        <f>IFERROR(VLOOKUP($A168,'PivotTrac Totals'!$1:$255,46,FALSE),)</f>
        <v>0</v>
      </c>
      <c r="AD168">
        <f>IFERROR(VLOOKUP($A168,'PivotTrac Totals'!$1:$255,48,FALSE),)</f>
        <v>0</v>
      </c>
      <c r="AE168">
        <f>IFERROR(VLOOKUP($A168,'PivotTrac Totals'!$1:$255,50,FALSE),)</f>
        <v>0</v>
      </c>
      <c r="AF168">
        <f>IFERROR(VLOOKUP($A168,'PivotTrac Totals'!$1:$255,52,FALSE),)</f>
        <v>0</v>
      </c>
      <c r="AG168">
        <f>IFERROR(VLOOKUP($A168,'PivotTrac Totals'!$1:$255,54,FALSE),)</f>
        <v>0</v>
      </c>
      <c r="AH168">
        <f t="shared" si="16"/>
        <v>0</v>
      </c>
    </row>
    <row r="169" spans="1:34" ht="15.75" hidden="1" thickBot="1" x14ac:dyDescent="0.25">
      <c r="A169" s="25"/>
      <c r="B169" s="25" t="s">
        <v>11</v>
      </c>
      <c r="C169" s="28" t="str">
        <f t="shared" si="20"/>
        <v>17</v>
      </c>
      <c r="D169" s="25" t="s">
        <v>74</v>
      </c>
      <c r="E169" s="25"/>
      <c r="F169" s="25"/>
      <c r="G169" s="25"/>
      <c r="H169">
        <f>IFERROR(VLOOKUP($A169,'PivotTrac Totals'!$A$1:$AK$255,4,FALSE),)</f>
        <v>0</v>
      </c>
      <c r="I169">
        <f>IFERROR(VLOOKUP($A169,'PivotTrac Totals'!$1:$405,6,FALSE),)</f>
        <v>0</v>
      </c>
      <c r="J169">
        <f>IFERROR(VLOOKUP($A169,'PivotTrac Totals'!$1:$255,8,FALSE),)</f>
        <v>0</v>
      </c>
      <c r="K169">
        <f>IFERROR(VLOOKUP($A169,'PivotTrac Totals'!$1:$255,10,FALSE),)</f>
        <v>0</v>
      </c>
      <c r="L169">
        <f>IFERROR(VLOOKUP($A169,'PivotTrac Totals'!$1:$255,12,FALSE),)</f>
        <v>0</v>
      </c>
      <c r="M169">
        <f>IFERROR(VLOOKUP($A169,'PivotTrac Totals'!$1:$255,14,FALSE),)</f>
        <v>0</v>
      </c>
      <c r="N169">
        <f>IFERROR(VLOOKUP($A169,'PivotTrac Totals'!$1:$255,16,FALSE),)</f>
        <v>0</v>
      </c>
      <c r="O169">
        <f>IFERROR(VLOOKUP($A169,'PivotTrac Totals'!$1:$255,18,FALSE),)</f>
        <v>0</v>
      </c>
      <c r="P169">
        <f>IFERROR(VLOOKUP($A169,'PivotTrac Totals'!$1:$255,20,FALSE),)</f>
        <v>0</v>
      </c>
      <c r="Q169">
        <f>IFERROR(VLOOKUP($A169,'PivotTrac Totals'!$1:$255,22,FALSE),)</f>
        <v>0</v>
      </c>
      <c r="R169">
        <f>IFERROR(VLOOKUP($A169,'PivotTrac Totals'!$1:$255,24,FALSE),)</f>
        <v>0</v>
      </c>
      <c r="S169">
        <f>IFERROR(VLOOKUP($A169,'PivotTrac Totals'!$1:$255,26,FALSE),)</f>
        <v>0</v>
      </c>
      <c r="T169">
        <f>IFERROR(VLOOKUP($A169,'PivotTrac Totals'!$1:$255,28,FALSE),)</f>
        <v>0</v>
      </c>
      <c r="U169">
        <f>IFERROR(VLOOKUP($A169,'PivotTrac Totals'!$1:$255,30,FALSE),)</f>
        <v>0</v>
      </c>
      <c r="V169">
        <f>IFERROR(VLOOKUP($A169,'PivotTrac Totals'!$1:$255,32,FALSE),)</f>
        <v>0</v>
      </c>
      <c r="W169">
        <f>IFERROR(VLOOKUP($A169,'PivotTrac Totals'!$1:$255,34,FALSE),)</f>
        <v>0</v>
      </c>
      <c r="X169">
        <f>IFERROR(VLOOKUP($A169,'PivotTrac Totals'!$1:$255,36,FALSE),)</f>
        <v>0</v>
      </c>
      <c r="Y169">
        <f>IFERROR(VLOOKUP($A169,'PivotTrac Totals'!$1:$255,38,FALSE),)</f>
        <v>0</v>
      </c>
      <c r="Z169">
        <f>IFERROR(VLOOKUP($A169,'PivotTrac Totals'!$1:$255,40,FALSE),)</f>
        <v>0</v>
      </c>
      <c r="AA169">
        <f>IFERROR(VLOOKUP($A169,'PivotTrac Totals'!$1:$255,42,FALSE),)</f>
        <v>0</v>
      </c>
      <c r="AB169">
        <f>IFERROR(VLOOKUP($A169,'PivotTrac Totals'!$1:$255,44,FALSE),)</f>
        <v>0</v>
      </c>
      <c r="AC169">
        <f>IFERROR(VLOOKUP($A169,'PivotTrac Totals'!$1:$255,46,FALSE),)</f>
        <v>0</v>
      </c>
      <c r="AD169">
        <f>IFERROR(VLOOKUP($A169,'PivotTrac Totals'!$1:$255,48,FALSE),)</f>
        <v>0</v>
      </c>
      <c r="AE169">
        <f>IFERROR(VLOOKUP($A169,'PivotTrac Totals'!$1:$255,50,FALSE),)</f>
        <v>0</v>
      </c>
      <c r="AF169">
        <f>IFERROR(VLOOKUP($A169,'PivotTrac Totals'!$1:$255,52,FALSE),)</f>
        <v>0</v>
      </c>
      <c r="AG169">
        <f>IFERROR(VLOOKUP($A169,'PivotTrac Totals'!$1:$255,54,FALSE),)</f>
        <v>0</v>
      </c>
      <c r="AH169">
        <f t="shared" si="16"/>
        <v>0</v>
      </c>
    </row>
    <row r="170" spans="1:34" ht="15.75" hidden="1" thickBot="1" x14ac:dyDescent="0.25">
      <c r="A170" s="25"/>
      <c r="B170" s="25" t="s">
        <v>11</v>
      </c>
      <c r="C170" s="28" t="str">
        <f t="shared" si="20"/>
        <v>17</v>
      </c>
      <c r="D170" s="25" t="s">
        <v>74</v>
      </c>
      <c r="E170" s="25"/>
      <c r="F170" s="25"/>
      <c r="G170" s="25"/>
      <c r="H170">
        <f>IFERROR(VLOOKUP($A170,'PivotTrac Totals'!$A$1:$AK$255,4,FALSE),)</f>
        <v>0</v>
      </c>
      <c r="I170">
        <f>IFERROR(VLOOKUP($A170,'PivotTrac Totals'!$1:$405,6,FALSE),)</f>
        <v>0</v>
      </c>
      <c r="J170">
        <f>IFERROR(VLOOKUP($A170,'PivotTrac Totals'!$1:$255,8,FALSE),)</f>
        <v>0</v>
      </c>
      <c r="K170">
        <f>IFERROR(VLOOKUP($A170,'PivotTrac Totals'!$1:$255,10,FALSE),)</f>
        <v>0</v>
      </c>
      <c r="L170">
        <f>IFERROR(VLOOKUP($A170,'PivotTrac Totals'!$1:$255,12,FALSE),)</f>
        <v>0</v>
      </c>
      <c r="M170">
        <f>IFERROR(VLOOKUP($A170,'PivotTrac Totals'!$1:$255,14,FALSE),)</f>
        <v>0</v>
      </c>
      <c r="N170">
        <f>IFERROR(VLOOKUP($A170,'PivotTrac Totals'!$1:$255,16,FALSE),)</f>
        <v>0</v>
      </c>
      <c r="O170">
        <f>IFERROR(VLOOKUP($A170,'PivotTrac Totals'!$1:$255,18,FALSE),)</f>
        <v>0</v>
      </c>
      <c r="P170">
        <f>IFERROR(VLOOKUP($A170,'PivotTrac Totals'!$1:$255,20,FALSE),)</f>
        <v>0</v>
      </c>
      <c r="Q170">
        <f>IFERROR(VLOOKUP($A170,'PivotTrac Totals'!$1:$255,22,FALSE),)</f>
        <v>0</v>
      </c>
      <c r="R170">
        <f>IFERROR(VLOOKUP($A170,'PivotTrac Totals'!$1:$255,24,FALSE),)</f>
        <v>0</v>
      </c>
      <c r="S170">
        <f>IFERROR(VLOOKUP($A170,'PivotTrac Totals'!$1:$255,26,FALSE),)</f>
        <v>0</v>
      </c>
      <c r="T170">
        <f>IFERROR(VLOOKUP($A170,'PivotTrac Totals'!$1:$255,28,FALSE),)</f>
        <v>0</v>
      </c>
      <c r="U170">
        <f>IFERROR(VLOOKUP($A170,'PivotTrac Totals'!$1:$255,30,FALSE),)</f>
        <v>0</v>
      </c>
      <c r="V170">
        <f>IFERROR(VLOOKUP($A170,'PivotTrac Totals'!$1:$255,32,FALSE),)</f>
        <v>0</v>
      </c>
      <c r="W170">
        <f>IFERROR(VLOOKUP($A170,'PivotTrac Totals'!$1:$255,34,FALSE),)</f>
        <v>0</v>
      </c>
      <c r="X170">
        <f>IFERROR(VLOOKUP($A170,'PivotTrac Totals'!$1:$255,36,FALSE),)</f>
        <v>0</v>
      </c>
      <c r="Y170">
        <f>IFERROR(VLOOKUP($A170,'PivotTrac Totals'!$1:$255,38,FALSE),)</f>
        <v>0</v>
      </c>
      <c r="Z170">
        <f>IFERROR(VLOOKUP($A170,'PivotTrac Totals'!$1:$255,40,FALSE),)</f>
        <v>0</v>
      </c>
      <c r="AA170">
        <f>IFERROR(VLOOKUP($A170,'PivotTrac Totals'!$1:$255,42,FALSE),)</f>
        <v>0</v>
      </c>
      <c r="AB170">
        <f>IFERROR(VLOOKUP($A170,'PivotTrac Totals'!$1:$255,44,FALSE),)</f>
        <v>0</v>
      </c>
      <c r="AC170">
        <f>IFERROR(VLOOKUP($A170,'PivotTrac Totals'!$1:$255,46,FALSE),)</f>
        <v>0</v>
      </c>
      <c r="AD170">
        <f>IFERROR(VLOOKUP($A170,'PivotTrac Totals'!$1:$255,48,FALSE),)</f>
        <v>0</v>
      </c>
      <c r="AE170">
        <f>IFERROR(VLOOKUP($A170,'PivotTrac Totals'!$1:$255,50,FALSE),)</f>
        <v>0</v>
      </c>
      <c r="AF170">
        <f>IFERROR(VLOOKUP($A170,'PivotTrac Totals'!$1:$255,52,FALSE),)</f>
        <v>0</v>
      </c>
      <c r="AG170">
        <f>IFERROR(VLOOKUP($A170,'PivotTrac Totals'!$1:$255,54,FALSE),)</f>
        <v>0</v>
      </c>
      <c r="AH170">
        <f t="shared" si="16"/>
        <v>0</v>
      </c>
    </row>
    <row r="171" spans="1:34" ht="15.75" hidden="1" thickBot="1" x14ac:dyDescent="0.25">
      <c r="A171" s="25"/>
      <c r="B171" s="25" t="s">
        <v>11</v>
      </c>
      <c r="C171" s="28" t="str">
        <f t="shared" si="20"/>
        <v>17</v>
      </c>
      <c r="D171" s="25" t="s">
        <v>74</v>
      </c>
      <c r="E171" s="25"/>
      <c r="F171" s="25"/>
      <c r="G171" s="25"/>
      <c r="H171">
        <f>IFERROR(VLOOKUP($A171,'PivotTrac Totals'!$A$1:$AK$255,4,FALSE),)</f>
        <v>0</v>
      </c>
      <c r="I171">
        <f>IFERROR(VLOOKUP($A171,'PivotTrac Totals'!$1:$405,6,FALSE),)</f>
        <v>0</v>
      </c>
      <c r="J171">
        <f>IFERROR(VLOOKUP($A171,'PivotTrac Totals'!$1:$255,8,FALSE),)</f>
        <v>0</v>
      </c>
      <c r="K171">
        <f>IFERROR(VLOOKUP($A171,'PivotTrac Totals'!$1:$255,10,FALSE),)</f>
        <v>0</v>
      </c>
      <c r="L171">
        <f>IFERROR(VLOOKUP($A171,'PivotTrac Totals'!$1:$255,12,FALSE),)</f>
        <v>0</v>
      </c>
      <c r="M171">
        <f>IFERROR(VLOOKUP($A171,'PivotTrac Totals'!$1:$255,14,FALSE),)</f>
        <v>0</v>
      </c>
      <c r="N171">
        <f>IFERROR(VLOOKUP($A171,'PivotTrac Totals'!$1:$255,16,FALSE),)</f>
        <v>0</v>
      </c>
      <c r="O171">
        <f>IFERROR(VLOOKUP($A171,'PivotTrac Totals'!$1:$255,18,FALSE),)</f>
        <v>0</v>
      </c>
      <c r="P171">
        <f>IFERROR(VLOOKUP($A171,'PivotTrac Totals'!$1:$255,20,FALSE),)</f>
        <v>0</v>
      </c>
      <c r="Q171">
        <f>IFERROR(VLOOKUP($A171,'PivotTrac Totals'!$1:$255,22,FALSE),)</f>
        <v>0</v>
      </c>
      <c r="R171">
        <f>IFERROR(VLOOKUP($A171,'PivotTrac Totals'!$1:$255,24,FALSE),)</f>
        <v>0</v>
      </c>
      <c r="S171">
        <f>IFERROR(VLOOKUP($A171,'PivotTrac Totals'!$1:$255,26,FALSE),)</f>
        <v>0</v>
      </c>
      <c r="T171">
        <f>IFERROR(VLOOKUP($A171,'PivotTrac Totals'!$1:$255,28,FALSE),)</f>
        <v>0</v>
      </c>
      <c r="U171">
        <f>IFERROR(VLOOKUP($A171,'PivotTrac Totals'!$1:$255,30,FALSE),)</f>
        <v>0</v>
      </c>
      <c r="V171">
        <f>IFERROR(VLOOKUP($A171,'PivotTrac Totals'!$1:$255,32,FALSE),)</f>
        <v>0</v>
      </c>
      <c r="W171">
        <f>IFERROR(VLOOKUP($A171,'PivotTrac Totals'!$1:$255,34,FALSE),)</f>
        <v>0</v>
      </c>
      <c r="X171">
        <f>IFERROR(VLOOKUP($A171,'PivotTrac Totals'!$1:$255,36,FALSE),)</f>
        <v>0</v>
      </c>
      <c r="Y171">
        <f>IFERROR(VLOOKUP($A171,'PivotTrac Totals'!$1:$255,38,FALSE),)</f>
        <v>0</v>
      </c>
      <c r="Z171">
        <f>IFERROR(VLOOKUP($A171,'PivotTrac Totals'!$1:$255,40,FALSE),)</f>
        <v>0</v>
      </c>
      <c r="AA171">
        <f>IFERROR(VLOOKUP($A171,'PivotTrac Totals'!$1:$255,42,FALSE),)</f>
        <v>0</v>
      </c>
      <c r="AB171">
        <f>IFERROR(VLOOKUP($A171,'PivotTrac Totals'!$1:$255,44,FALSE),)</f>
        <v>0</v>
      </c>
      <c r="AC171">
        <f>IFERROR(VLOOKUP($A171,'PivotTrac Totals'!$1:$255,46,FALSE),)</f>
        <v>0</v>
      </c>
      <c r="AD171">
        <f>IFERROR(VLOOKUP($A171,'PivotTrac Totals'!$1:$255,48,FALSE),)</f>
        <v>0</v>
      </c>
      <c r="AE171">
        <f>IFERROR(VLOOKUP($A171,'PivotTrac Totals'!$1:$255,50,FALSE),)</f>
        <v>0</v>
      </c>
      <c r="AF171">
        <f>IFERROR(VLOOKUP($A171,'PivotTrac Totals'!$1:$255,52,FALSE),)</f>
        <v>0</v>
      </c>
      <c r="AG171">
        <f>IFERROR(VLOOKUP($A171,'PivotTrac Totals'!$1:$255,54,FALSE),)</f>
        <v>0</v>
      </c>
      <c r="AH171">
        <f t="shared" si="16"/>
        <v>0</v>
      </c>
    </row>
    <row r="172" spans="1:34" ht="15.75" hidden="1" thickBot="1" x14ac:dyDescent="0.25">
      <c r="A172" s="25"/>
      <c r="B172" s="25" t="s">
        <v>11</v>
      </c>
      <c r="C172" s="28" t="str">
        <f t="shared" si="20"/>
        <v>17</v>
      </c>
      <c r="D172" s="25" t="s">
        <v>74</v>
      </c>
      <c r="E172" s="25"/>
      <c r="F172" s="25"/>
      <c r="G172" s="25"/>
      <c r="H172">
        <f>IFERROR(VLOOKUP($A172,'PivotTrac Totals'!$A$1:$AK$255,4,FALSE),)</f>
        <v>0</v>
      </c>
      <c r="I172">
        <f>IFERROR(VLOOKUP($A172,'PivotTrac Totals'!$1:$405,6,FALSE),)</f>
        <v>0</v>
      </c>
      <c r="J172">
        <f>IFERROR(VLOOKUP($A172,'PivotTrac Totals'!$1:$255,8,FALSE),)</f>
        <v>0</v>
      </c>
      <c r="K172">
        <f>IFERROR(VLOOKUP($A172,'PivotTrac Totals'!$1:$255,10,FALSE),)</f>
        <v>0</v>
      </c>
      <c r="L172">
        <f>IFERROR(VLOOKUP($A172,'PivotTrac Totals'!$1:$255,12,FALSE),)</f>
        <v>0</v>
      </c>
      <c r="M172">
        <f>IFERROR(VLOOKUP($A172,'PivotTrac Totals'!$1:$255,14,FALSE),)</f>
        <v>0</v>
      </c>
      <c r="N172">
        <f>IFERROR(VLOOKUP($A172,'PivotTrac Totals'!$1:$255,16,FALSE),)</f>
        <v>0</v>
      </c>
      <c r="O172">
        <f>IFERROR(VLOOKUP($A172,'PivotTrac Totals'!$1:$255,18,FALSE),)</f>
        <v>0</v>
      </c>
      <c r="P172">
        <f>IFERROR(VLOOKUP($A172,'PivotTrac Totals'!$1:$255,20,FALSE),)</f>
        <v>0</v>
      </c>
      <c r="Q172">
        <f>IFERROR(VLOOKUP($A172,'PivotTrac Totals'!$1:$255,22,FALSE),)</f>
        <v>0</v>
      </c>
      <c r="R172">
        <f>IFERROR(VLOOKUP($A172,'PivotTrac Totals'!$1:$255,24,FALSE),)</f>
        <v>0</v>
      </c>
      <c r="S172">
        <f>IFERROR(VLOOKUP($A172,'PivotTrac Totals'!$1:$255,26,FALSE),)</f>
        <v>0</v>
      </c>
      <c r="T172">
        <f>IFERROR(VLOOKUP($A172,'PivotTrac Totals'!$1:$255,28,FALSE),)</f>
        <v>0</v>
      </c>
      <c r="U172">
        <f>IFERROR(VLOOKUP($A172,'PivotTrac Totals'!$1:$255,30,FALSE),)</f>
        <v>0</v>
      </c>
      <c r="V172">
        <f>IFERROR(VLOOKUP($A172,'PivotTrac Totals'!$1:$255,32,FALSE),)</f>
        <v>0</v>
      </c>
      <c r="W172">
        <f>IFERROR(VLOOKUP($A172,'PivotTrac Totals'!$1:$255,34,FALSE),)</f>
        <v>0</v>
      </c>
      <c r="X172">
        <f>IFERROR(VLOOKUP($A172,'PivotTrac Totals'!$1:$255,36,FALSE),)</f>
        <v>0</v>
      </c>
      <c r="Y172">
        <f>IFERROR(VLOOKUP($A172,'PivotTrac Totals'!$1:$255,38,FALSE),)</f>
        <v>0</v>
      </c>
      <c r="Z172">
        <f>IFERROR(VLOOKUP($A172,'PivotTrac Totals'!$1:$255,40,FALSE),)</f>
        <v>0</v>
      </c>
      <c r="AA172">
        <f>IFERROR(VLOOKUP($A172,'PivotTrac Totals'!$1:$255,42,FALSE),)</f>
        <v>0</v>
      </c>
      <c r="AB172">
        <f>IFERROR(VLOOKUP($A172,'PivotTrac Totals'!$1:$255,44,FALSE),)</f>
        <v>0</v>
      </c>
      <c r="AC172">
        <f>IFERROR(VLOOKUP($A172,'PivotTrac Totals'!$1:$255,46,FALSE),)</f>
        <v>0</v>
      </c>
      <c r="AD172">
        <f>IFERROR(VLOOKUP($A172,'PivotTrac Totals'!$1:$255,48,FALSE),)</f>
        <v>0</v>
      </c>
      <c r="AE172">
        <f>IFERROR(VLOOKUP($A172,'PivotTrac Totals'!$1:$255,50,FALSE),)</f>
        <v>0</v>
      </c>
      <c r="AF172">
        <f>IFERROR(VLOOKUP($A172,'PivotTrac Totals'!$1:$255,52,FALSE),)</f>
        <v>0</v>
      </c>
      <c r="AG172">
        <f>IFERROR(VLOOKUP($A172,'PivotTrac Totals'!$1:$255,54,FALSE),)</f>
        <v>0</v>
      </c>
      <c r="AH172">
        <f t="shared" si="16"/>
        <v>0</v>
      </c>
    </row>
    <row r="173" spans="1:34" ht="15.75" hidden="1" thickBot="1" x14ac:dyDescent="0.25">
      <c r="A173" s="25"/>
      <c r="B173" s="25" t="s">
        <v>11</v>
      </c>
      <c r="C173" s="28" t="str">
        <f t="shared" si="20"/>
        <v>17</v>
      </c>
      <c r="D173" s="25" t="s">
        <v>74</v>
      </c>
      <c r="E173" s="25"/>
      <c r="F173" s="25"/>
      <c r="G173" s="25"/>
      <c r="H173">
        <f>IFERROR(VLOOKUP($A173,'PivotTrac Totals'!$A$1:$AK$255,4,FALSE),)</f>
        <v>0</v>
      </c>
      <c r="I173">
        <f>IFERROR(VLOOKUP($A173,'PivotTrac Totals'!$1:$405,6,FALSE),)</f>
        <v>0</v>
      </c>
      <c r="J173">
        <f>IFERROR(VLOOKUP($A173,'PivotTrac Totals'!$1:$255,8,FALSE),)</f>
        <v>0</v>
      </c>
      <c r="K173">
        <f>IFERROR(VLOOKUP($A173,'PivotTrac Totals'!$1:$255,10,FALSE),)</f>
        <v>0</v>
      </c>
      <c r="L173">
        <f>IFERROR(VLOOKUP($A173,'PivotTrac Totals'!$1:$255,12,FALSE),)</f>
        <v>0</v>
      </c>
      <c r="M173">
        <f>IFERROR(VLOOKUP($A173,'PivotTrac Totals'!$1:$255,14,FALSE),)</f>
        <v>0</v>
      </c>
      <c r="N173">
        <f>IFERROR(VLOOKUP($A173,'PivotTrac Totals'!$1:$255,16,FALSE),)</f>
        <v>0</v>
      </c>
      <c r="O173">
        <f>IFERROR(VLOOKUP($A173,'PivotTrac Totals'!$1:$255,18,FALSE),)</f>
        <v>0</v>
      </c>
      <c r="P173">
        <f>IFERROR(VLOOKUP($A173,'PivotTrac Totals'!$1:$255,20,FALSE),)</f>
        <v>0</v>
      </c>
      <c r="Q173">
        <f>IFERROR(VLOOKUP($A173,'PivotTrac Totals'!$1:$255,22,FALSE),)</f>
        <v>0</v>
      </c>
      <c r="R173">
        <f>IFERROR(VLOOKUP($A173,'PivotTrac Totals'!$1:$255,24,FALSE),)</f>
        <v>0</v>
      </c>
      <c r="S173">
        <f>IFERROR(VLOOKUP($A173,'PivotTrac Totals'!$1:$255,26,FALSE),)</f>
        <v>0</v>
      </c>
      <c r="T173">
        <f>IFERROR(VLOOKUP($A173,'PivotTrac Totals'!$1:$255,28,FALSE),)</f>
        <v>0</v>
      </c>
      <c r="U173">
        <f>IFERROR(VLOOKUP($A173,'PivotTrac Totals'!$1:$255,30,FALSE),)</f>
        <v>0</v>
      </c>
      <c r="V173">
        <f>IFERROR(VLOOKUP($A173,'PivotTrac Totals'!$1:$255,32,FALSE),)</f>
        <v>0</v>
      </c>
      <c r="W173">
        <f>IFERROR(VLOOKUP($A173,'PivotTrac Totals'!$1:$255,34,FALSE),)</f>
        <v>0</v>
      </c>
      <c r="X173">
        <f>IFERROR(VLOOKUP($A173,'PivotTrac Totals'!$1:$255,36,FALSE),)</f>
        <v>0</v>
      </c>
      <c r="Y173">
        <f>IFERROR(VLOOKUP($A173,'PivotTrac Totals'!$1:$255,38,FALSE),)</f>
        <v>0</v>
      </c>
      <c r="Z173">
        <f>IFERROR(VLOOKUP($A173,'PivotTrac Totals'!$1:$255,40,FALSE),)</f>
        <v>0</v>
      </c>
      <c r="AA173">
        <f>IFERROR(VLOOKUP($A173,'PivotTrac Totals'!$1:$255,42,FALSE),)</f>
        <v>0</v>
      </c>
      <c r="AB173">
        <f>IFERROR(VLOOKUP($A173,'PivotTrac Totals'!$1:$255,44,FALSE),)</f>
        <v>0</v>
      </c>
      <c r="AC173">
        <f>IFERROR(VLOOKUP($A173,'PivotTrac Totals'!$1:$255,46,FALSE),)</f>
        <v>0</v>
      </c>
      <c r="AD173">
        <f>IFERROR(VLOOKUP($A173,'PivotTrac Totals'!$1:$255,48,FALSE),)</f>
        <v>0</v>
      </c>
      <c r="AE173">
        <f>IFERROR(VLOOKUP($A173,'PivotTrac Totals'!$1:$255,50,FALSE),)</f>
        <v>0</v>
      </c>
      <c r="AF173">
        <f>IFERROR(VLOOKUP($A173,'PivotTrac Totals'!$1:$255,52,FALSE),)</f>
        <v>0</v>
      </c>
      <c r="AG173">
        <f>IFERROR(VLOOKUP($A173,'PivotTrac Totals'!$1:$255,54,FALSE),)</f>
        <v>0</v>
      </c>
      <c r="AH173">
        <f t="shared" si="16"/>
        <v>0</v>
      </c>
    </row>
    <row r="174" spans="1:34" ht="15.75" hidden="1" thickBot="1" x14ac:dyDescent="0.25">
      <c r="A174" s="25"/>
      <c r="B174" s="25" t="s">
        <v>11</v>
      </c>
      <c r="C174" s="28" t="str">
        <f t="shared" si="20"/>
        <v>17</v>
      </c>
      <c r="D174" s="25" t="s">
        <v>74</v>
      </c>
      <c r="E174" s="25"/>
      <c r="F174" s="25"/>
      <c r="G174" s="25"/>
      <c r="H174">
        <f>IFERROR(VLOOKUP($A174,'PivotTrac Totals'!$A$1:$AK$255,4,FALSE),)</f>
        <v>0</v>
      </c>
      <c r="I174">
        <f>IFERROR(VLOOKUP($A174,'PivotTrac Totals'!$1:$405,6,FALSE),)</f>
        <v>0</v>
      </c>
      <c r="J174">
        <f>IFERROR(VLOOKUP($A174,'PivotTrac Totals'!$1:$255,8,FALSE),)</f>
        <v>0</v>
      </c>
      <c r="K174">
        <f>IFERROR(VLOOKUP($A174,'PivotTrac Totals'!$1:$255,10,FALSE),)</f>
        <v>0</v>
      </c>
      <c r="L174">
        <f>IFERROR(VLOOKUP($A174,'PivotTrac Totals'!$1:$255,12,FALSE),)</f>
        <v>0</v>
      </c>
      <c r="M174">
        <f>IFERROR(VLOOKUP($A174,'PivotTrac Totals'!$1:$255,14,FALSE),)</f>
        <v>0</v>
      </c>
      <c r="N174">
        <f>IFERROR(VLOOKUP($A174,'PivotTrac Totals'!$1:$255,16,FALSE),)</f>
        <v>0</v>
      </c>
      <c r="O174">
        <f>IFERROR(VLOOKUP($A174,'PivotTrac Totals'!$1:$255,18,FALSE),)</f>
        <v>0</v>
      </c>
      <c r="P174">
        <f>IFERROR(VLOOKUP($A174,'PivotTrac Totals'!$1:$255,20,FALSE),)</f>
        <v>0</v>
      </c>
      <c r="Q174">
        <f>IFERROR(VLOOKUP($A174,'PivotTrac Totals'!$1:$255,22,FALSE),)</f>
        <v>0</v>
      </c>
      <c r="R174">
        <f>IFERROR(VLOOKUP($A174,'PivotTrac Totals'!$1:$255,24,FALSE),)</f>
        <v>0</v>
      </c>
      <c r="S174">
        <f>IFERROR(VLOOKUP($A174,'PivotTrac Totals'!$1:$255,26,FALSE),)</f>
        <v>0</v>
      </c>
      <c r="T174">
        <f>IFERROR(VLOOKUP($A174,'PivotTrac Totals'!$1:$255,28,FALSE),)</f>
        <v>0</v>
      </c>
      <c r="U174">
        <f>IFERROR(VLOOKUP($A174,'PivotTrac Totals'!$1:$255,30,FALSE),)</f>
        <v>0</v>
      </c>
      <c r="V174">
        <f>IFERROR(VLOOKUP($A174,'PivotTrac Totals'!$1:$255,32,FALSE),)</f>
        <v>0</v>
      </c>
      <c r="W174">
        <f>IFERROR(VLOOKUP($A174,'PivotTrac Totals'!$1:$255,34,FALSE),)</f>
        <v>0</v>
      </c>
      <c r="X174">
        <f>IFERROR(VLOOKUP($A174,'PivotTrac Totals'!$1:$255,36,FALSE),)</f>
        <v>0</v>
      </c>
      <c r="Y174">
        <f>IFERROR(VLOOKUP($A174,'PivotTrac Totals'!$1:$255,38,FALSE),)</f>
        <v>0</v>
      </c>
      <c r="Z174">
        <f>IFERROR(VLOOKUP($A174,'PivotTrac Totals'!$1:$255,40,FALSE),)</f>
        <v>0</v>
      </c>
      <c r="AA174">
        <f>IFERROR(VLOOKUP($A174,'PivotTrac Totals'!$1:$255,42,FALSE),)</f>
        <v>0</v>
      </c>
      <c r="AB174">
        <f>IFERROR(VLOOKUP($A174,'PivotTrac Totals'!$1:$255,44,FALSE),)</f>
        <v>0</v>
      </c>
      <c r="AC174">
        <f>IFERROR(VLOOKUP($A174,'PivotTrac Totals'!$1:$255,46,FALSE),)</f>
        <v>0</v>
      </c>
      <c r="AD174">
        <f>IFERROR(VLOOKUP($A174,'PivotTrac Totals'!$1:$255,48,FALSE),)</f>
        <v>0</v>
      </c>
      <c r="AE174">
        <f>IFERROR(VLOOKUP($A174,'PivotTrac Totals'!$1:$255,50,FALSE),)</f>
        <v>0</v>
      </c>
      <c r="AF174">
        <f>IFERROR(VLOOKUP($A174,'PivotTrac Totals'!$1:$255,52,FALSE),)</f>
        <v>0</v>
      </c>
      <c r="AG174">
        <f>IFERROR(VLOOKUP($A174,'PivotTrac Totals'!$1:$255,54,FALSE),)</f>
        <v>0</v>
      </c>
      <c r="AH174">
        <f t="shared" si="16"/>
        <v>0</v>
      </c>
    </row>
    <row r="175" spans="1:34" ht="15.75" hidden="1" thickBot="1" x14ac:dyDescent="0.25">
      <c r="A175" s="25"/>
      <c r="B175" s="25" t="s">
        <v>11</v>
      </c>
      <c r="C175" s="28" t="str">
        <f t="shared" si="20"/>
        <v>17</v>
      </c>
      <c r="D175" s="25" t="s">
        <v>74</v>
      </c>
      <c r="E175" s="25"/>
      <c r="F175" s="25"/>
      <c r="G175" s="25"/>
      <c r="H175">
        <f>IFERROR(VLOOKUP($A175,'PivotTrac Totals'!$A$1:$AK$255,4,FALSE),)</f>
        <v>0</v>
      </c>
      <c r="I175">
        <f>IFERROR(VLOOKUP($A175,'PivotTrac Totals'!$1:$405,6,FALSE),)</f>
        <v>0</v>
      </c>
      <c r="J175">
        <f>IFERROR(VLOOKUP($A175,'PivotTrac Totals'!$1:$255,8,FALSE),)</f>
        <v>0</v>
      </c>
      <c r="K175">
        <f>IFERROR(VLOOKUP($A175,'PivotTrac Totals'!$1:$255,10,FALSE),)</f>
        <v>0</v>
      </c>
      <c r="L175">
        <f>IFERROR(VLOOKUP($A175,'PivotTrac Totals'!$1:$255,12,FALSE),)</f>
        <v>0</v>
      </c>
      <c r="M175">
        <f>IFERROR(VLOOKUP($A175,'PivotTrac Totals'!$1:$255,14,FALSE),)</f>
        <v>0</v>
      </c>
      <c r="N175">
        <f>IFERROR(VLOOKUP($A175,'PivotTrac Totals'!$1:$255,16,FALSE),)</f>
        <v>0</v>
      </c>
      <c r="O175">
        <f>IFERROR(VLOOKUP($A175,'PivotTrac Totals'!$1:$255,18,FALSE),)</f>
        <v>0</v>
      </c>
      <c r="P175">
        <f>IFERROR(VLOOKUP($A175,'PivotTrac Totals'!$1:$255,20,FALSE),)</f>
        <v>0</v>
      </c>
      <c r="Q175">
        <f>IFERROR(VLOOKUP($A175,'PivotTrac Totals'!$1:$255,22,FALSE),)</f>
        <v>0</v>
      </c>
      <c r="R175">
        <f>IFERROR(VLOOKUP($A175,'PivotTrac Totals'!$1:$255,24,FALSE),)</f>
        <v>0</v>
      </c>
      <c r="S175">
        <f>IFERROR(VLOOKUP($A175,'PivotTrac Totals'!$1:$255,26,FALSE),)</f>
        <v>0</v>
      </c>
      <c r="T175">
        <f>IFERROR(VLOOKUP($A175,'PivotTrac Totals'!$1:$255,28,FALSE),)</f>
        <v>0</v>
      </c>
      <c r="U175">
        <f>IFERROR(VLOOKUP($A175,'PivotTrac Totals'!$1:$255,30,FALSE),)</f>
        <v>0</v>
      </c>
      <c r="V175">
        <f>IFERROR(VLOOKUP($A175,'PivotTrac Totals'!$1:$255,32,FALSE),)</f>
        <v>0</v>
      </c>
      <c r="W175">
        <f>IFERROR(VLOOKUP($A175,'PivotTrac Totals'!$1:$255,34,FALSE),)</f>
        <v>0</v>
      </c>
      <c r="X175">
        <f>IFERROR(VLOOKUP($A175,'PivotTrac Totals'!$1:$255,36,FALSE),)</f>
        <v>0</v>
      </c>
      <c r="Y175">
        <f>IFERROR(VLOOKUP($A175,'PivotTrac Totals'!$1:$255,38,FALSE),)</f>
        <v>0</v>
      </c>
      <c r="Z175">
        <f>IFERROR(VLOOKUP($A175,'PivotTrac Totals'!$1:$255,40,FALSE),)</f>
        <v>0</v>
      </c>
      <c r="AA175">
        <f>IFERROR(VLOOKUP($A175,'PivotTrac Totals'!$1:$255,42,FALSE),)</f>
        <v>0</v>
      </c>
      <c r="AB175">
        <f>IFERROR(VLOOKUP($A175,'PivotTrac Totals'!$1:$255,44,FALSE),)</f>
        <v>0</v>
      </c>
      <c r="AC175">
        <f>IFERROR(VLOOKUP($A175,'PivotTrac Totals'!$1:$255,46,FALSE),)</f>
        <v>0</v>
      </c>
      <c r="AD175">
        <f>IFERROR(VLOOKUP($A175,'PivotTrac Totals'!$1:$255,48,FALSE),)</f>
        <v>0</v>
      </c>
      <c r="AE175">
        <f>IFERROR(VLOOKUP($A175,'PivotTrac Totals'!$1:$255,50,FALSE),)</f>
        <v>0</v>
      </c>
      <c r="AF175">
        <f>IFERROR(VLOOKUP($A175,'PivotTrac Totals'!$1:$255,52,FALSE),)</f>
        <v>0</v>
      </c>
      <c r="AG175">
        <f>IFERROR(VLOOKUP($A175,'PivotTrac Totals'!$1:$255,54,FALSE),)</f>
        <v>0</v>
      </c>
      <c r="AH175">
        <f t="shared" si="16"/>
        <v>0</v>
      </c>
    </row>
    <row r="176" spans="1:34" ht="15.75" hidden="1" thickBot="1" x14ac:dyDescent="0.25">
      <c r="A176" s="29" t="s">
        <v>81</v>
      </c>
      <c r="B176" s="25" t="s">
        <v>11</v>
      </c>
      <c r="C176" s="28" t="str">
        <f>MID(A176,FIND(" ",A176)+1,256)</f>
        <v>18</v>
      </c>
      <c r="D176" s="25" t="s">
        <v>74</v>
      </c>
      <c r="E176" s="25"/>
      <c r="F176" s="25"/>
      <c r="G176" s="25"/>
      <c r="H176">
        <f>+IF($F176="Spring Grain",SUMIFS('Osgood Agrimet'!$D:$D,'Osgood Agrimet'!$A:$A,"&lt;="&amp;Data!H$1,'Osgood Agrimet'!$D:$D,"&gt;0"),IF($F176="Winter Grain",SUMIFS('Osgood Agrimet'!$C:$C,'Osgood Agrimet'!$A:$A,"&lt;="&amp;Data!H$1,'Osgood Agrimet'!$C:$C,"&gt;0"),IF($F176="Potatoes",SUMIFS('Osgood Agrimet'!$N:$N,'Osgood Agrimet'!$A:$A,"&lt;="&amp;Data!H$1,'Osgood Agrimet'!$N:$N,"&gt;0"),0)))</f>
        <v>0</v>
      </c>
      <c r="I176">
        <f>+IF($F176="Spring Grain",SUMIFS('Osgood Agrimet'!$D:$D,'Osgood Agrimet'!$A:$A,"&lt;="&amp;Data!I$1,'Osgood Agrimet'!$D:$D,"&gt;0"),IF($F176="Winter Grain",SUMIFS('Osgood Agrimet'!$C:$C,'Osgood Agrimet'!$A:$A,"&lt;="&amp;Data!I$1,'Osgood Agrimet'!$C:$C,"&gt;0"),IF($F176="Potatoes",SUMIFS('Osgood Agrimet'!$N:$N,'Osgood Agrimet'!$A:$A,"&lt;="&amp;Data!I$1,'Osgood Agrimet'!$N:$N,"&gt;0"),0)))</f>
        <v>0</v>
      </c>
      <c r="J176">
        <f>+IF($F176="Spring Grain",SUMIFS('Osgood Agrimet'!$D:$D,'Osgood Agrimet'!$A:$A,"&lt;="&amp;Data!J$1,'Osgood Agrimet'!$D:$D,"&gt;0"),IF($F176="Winter Grain",SUMIFS('Osgood Agrimet'!$C:$C,'Osgood Agrimet'!$A:$A,"&lt;="&amp;Data!J$1,'Osgood Agrimet'!$C:$C,"&gt;0"),IF($F176="Potatoes",SUMIFS('Osgood Agrimet'!$N:$N,'Osgood Agrimet'!$A:$A,"&lt;="&amp;Data!J$1,'Osgood Agrimet'!$N:$N,"&gt;0"),0)))</f>
        <v>0</v>
      </c>
      <c r="K176">
        <f>+IF($F176="Spring Grain",SUMIFS('Osgood Agrimet'!$D:$D,'Osgood Agrimet'!$A:$A,"&lt;="&amp;Data!K$1,'Osgood Agrimet'!$D:$D,"&gt;0"),IF($F176="Winter Grain",SUMIFS('Osgood Agrimet'!$C:$C,'Osgood Agrimet'!$A:$A,"&lt;="&amp;Data!K$1,'Osgood Agrimet'!$C:$C,"&gt;0"),IF($F176="Potatoes",SUMIFS('Osgood Agrimet'!$N:$N,'Osgood Agrimet'!$A:$A,"&lt;="&amp;Data!K$1,'Osgood Agrimet'!$N:$N,"&gt;0"),0)))</f>
        <v>0</v>
      </c>
      <c r="L176">
        <f>+IF($F176="Spring Grain",SUMIFS('Osgood Agrimet'!$D:$D,'Osgood Agrimet'!$A:$A,"&lt;="&amp;Data!L$1,'Osgood Agrimet'!$D:$D,"&gt;0"),IF($F176="Winter Grain",SUMIFS('Osgood Agrimet'!$C:$C,'Osgood Agrimet'!$A:$A,"&lt;="&amp;Data!L$1,'Osgood Agrimet'!$C:$C,"&gt;0"),IF($F176="Potatoes",SUMIFS('Osgood Agrimet'!$N:$N,'Osgood Agrimet'!$A:$A,"&lt;="&amp;Data!L$1,'Osgood Agrimet'!$N:$N,"&gt;0"),0)))</f>
        <v>0</v>
      </c>
      <c r="M176">
        <f>+IF($F176="Spring Grain",SUMIFS('Osgood Agrimet'!$D:$D,'Osgood Agrimet'!$A:$A,"&lt;="&amp;Data!M$1,'Osgood Agrimet'!$D:$D,"&gt;0"),IF($F176="Winter Grain",SUMIFS('Osgood Agrimet'!$C:$C,'Osgood Agrimet'!$A:$A,"&lt;="&amp;Data!M$1,'Osgood Agrimet'!$C:$C,"&gt;0"),IF($F176="Potatoes",SUMIFS('Osgood Agrimet'!$N:$N,'Osgood Agrimet'!$A:$A,"&lt;="&amp;Data!M$1,'Osgood Agrimet'!$N:$N,"&gt;0"),0)))</f>
        <v>0</v>
      </c>
      <c r="N176">
        <f>+IF($F176="Spring Grain",SUMIFS('Osgood Agrimet'!$D:$D,'Osgood Agrimet'!$A:$A,"&lt;="&amp;Data!N$1,'Osgood Agrimet'!$D:$D,"&gt;0"),IF($F176="Winter Grain",SUMIFS('Osgood Agrimet'!$C:$C,'Osgood Agrimet'!$A:$A,"&lt;="&amp;Data!N$1,'Osgood Agrimet'!$C:$C,"&gt;0"),IF($F176="Potatoes",SUMIFS('Osgood Agrimet'!$N:$N,'Osgood Agrimet'!$A:$A,"&lt;="&amp;Data!N$1,'Osgood Agrimet'!$N:$N,"&gt;0"),0)))</f>
        <v>0</v>
      </c>
      <c r="O176">
        <f>+IF($F176="Spring Grain",SUMIFS('Osgood Agrimet'!$D:$D,'Osgood Agrimet'!$A:$A,"&lt;="&amp;Data!O$1,'Osgood Agrimet'!$D:$D,"&gt;0"),IF($F176="Winter Grain",SUMIFS('Osgood Agrimet'!$C:$C,'Osgood Agrimet'!$A:$A,"&lt;="&amp;Data!O$1,'Osgood Agrimet'!$C:$C,"&gt;0"),IF($F176="Potatoes",SUMIFS('Osgood Agrimet'!$N:$N,'Osgood Agrimet'!$A:$A,"&lt;="&amp;Data!O$1,'Osgood Agrimet'!$N:$N,"&gt;0"),0)))</f>
        <v>0</v>
      </c>
      <c r="P176">
        <f>+IF($F176="Spring Grain",SUMIFS('Osgood Agrimet'!$D:$D,'Osgood Agrimet'!$A:$A,"&lt;="&amp;Data!P$1,'Osgood Agrimet'!$D:$D,"&gt;0"),IF($F176="Winter Grain",SUMIFS('Osgood Agrimet'!$C:$C,'Osgood Agrimet'!$A:$A,"&lt;="&amp;Data!P$1,'Osgood Agrimet'!$C:$C,"&gt;0"),IF($F176="Potatoes",SUMIFS('Osgood Agrimet'!$N:$N,'Osgood Agrimet'!$A:$A,"&lt;="&amp;Data!P$1,'Osgood Agrimet'!$N:$N,"&gt;0"),0)))</f>
        <v>0</v>
      </c>
      <c r="Q176">
        <f>+IF($F176="Spring Grain",SUMIFS('Osgood Agrimet'!$D:$D,'Osgood Agrimet'!$A:$A,"&lt;="&amp;Data!Q$1,'Osgood Agrimet'!$D:$D,"&gt;0"),IF($F176="Winter Grain",SUMIFS('Osgood Agrimet'!$C:$C,'Osgood Agrimet'!$A:$A,"&lt;="&amp;Data!Q$1,'Osgood Agrimet'!$C:$C,"&gt;0"),IF($F176="Potatoes",SUMIFS('Osgood Agrimet'!$N:$N,'Osgood Agrimet'!$A:$A,"&lt;="&amp;Data!Q$1,'Osgood Agrimet'!$N:$N,"&gt;0"),0)))</f>
        <v>0</v>
      </c>
      <c r="R176">
        <f>+IF($F176="Spring Grain",SUMIFS('Osgood Agrimet'!$D:$D,'Osgood Agrimet'!$A:$A,"&lt;="&amp;Data!R$1,'Osgood Agrimet'!$D:$D,"&gt;0"),IF($F176="Winter Grain",SUMIFS('Osgood Agrimet'!$C:$C,'Osgood Agrimet'!$A:$A,"&lt;="&amp;Data!R$1,'Osgood Agrimet'!$C:$C,"&gt;0"),IF($F176="Potatoes",SUMIFS('Osgood Agrimet'!$N:$N,'Osgood Agrimet'!$A:$A,"&lt;="&amp;Data!R$1,'Osgood Agrimet'!$N:$N,"&gt;0"),0)))</f>
        <v>0</v>
      </c>
      <c r="S176">
        <f>+IF($F176="Spring Grain",SUMIFS('Osgood Agrimet'!$D:$D,'Osgood Agrimet'!$A:$A,"&lt;="&amp;Data!S$1,'Osgood Agrimet'!$D:$D,"&gt;0"),IF($F176="Winter Grain",SUMIFS('Osgood Agrimet'!$C:$C,'Osgood Agrimet'!$A:$A,"&lt;="&amp;Data!S$1,'Osgood Agrimet'!$C:$C,"&gt;0"),IF($F176="Potatoes",SUMIFS('Osgood Agrimet'!$N:$N,'Osgood Agrimet'!$A:$A,"&lt;="&amp;Data!S$1,'Osgood Agrimet'!$N:$N,"&gt;0"),0)))</f>
        <v>0</v>
      </c>
      <c r="T176">
        <f>+IF($F176="Spring Grain",SUMIFS('Osgood Agrimet'!$D:$D,'Osgood Agrimet'!$A:$A,"&lt;="&amp;Data!T$1,'Osgood Agrimet'!$D:$D,"&gt;0"),IF($F176="Winter Grain",SUMIFS('Osgood Agrimet'!$C:$C,'Osgood Agrimet'!$A:$A,"&lt;="&amp;Data!T$1,'Osgood Agrimet'!$C:$C,"&gt;0"),IF($F176="Potatoes",SUMIFS('Osgood Agrimet'!$N:$N,'Osgood Agrimet'!$A:$A,"&lt;="&amp;Data!T$1,'Osgood Agrimet'!$N:$N,"&gt;0"),0)))</f>
        <v>0</v>
      </c>
      <c r="U176">
        <f>+IF($F176="Spring Grain",SUMIFS('Osgood Agrimet'!$D:$D,'Osgood Agrimet'!$A:$A,"&lt;="&amp;Data!U$1,'Osgood Agrimet'!$D:$D,"&gt;0"),IF($F176="Winter Grain",SUMIFS('Osgood Agrimet'!$C:$C,'Osgood Agrimet'!$A:$A,"&lt;="&amp;Data!U$1,'Osgood Agrimet'!$C:$C,"&gt;0"),IF($F176="Potatoes",SUMIFS('Osgood Agrimet'!$N:$N,'Osgood Agrimet'!$A:$A,"&lt;="&amp;Data!U$1,'Osgood Agrimet'!$N:$N,"&gt;0"),0)))</f>
        <v>0</v>
      </c>
      <c r="V176">
        <f>+IF($F176="Spring Grain",SUMIFS('Osgood Agrimet'!$D:$D,'Osgood Agrimet'!$A:$A,"&lt;="&amp;Data!V$1,'Osgood Agrimet'!$D:$D,"&gt;0"),IF($F176="Winter Grain",SUMIFS('Osgood Agrimet'!$C:$C,'Osgood Agrimet'!$A:$A,"&lt;="&amp;Data!V$1,'Osgood Agrimet'!$C:$C,"&gt;0"),IF($F176="Potatoes",SUMIFS('Osgood Agrimet'!$N:$N,'Osgood Agrimet'!$A:$A,"&lt;="&amp;Data!V$1,'Osgood Agrimet'!$N:$N,"&gt;0"),0)))</f>
        <v>0</v>
      </c>
      <c r="W176">
        <f>+IF($F176="Spring Grain",SUMIFS('Osgood Agrimet'!$D:$D,'Osgood Agrimet'!$A:$A,"&lt;="&amp;Data!W$1,'Osgood Agrimet'!$D:$D,"&gt;0"),IF($F176="Winter Grain",SUMIFS('Osgood Agrimet'!$C:$C,'Osgood Agrimet'!$A:$A,"&lt;="&amp;Data!W$1,'Osgood Agrimet'!$C:$C,"&gt;0"),IF($F176="Potatoes",SUMIFS('Osgood Agrimet'!$N:$N,'Osgood Agrimet'!$A:$A,"&lt;="&amp;Data!W$1,'Osgood Agrimet'!$N:$N,"&gt;0"),0)))</f>
        <v>0</v>
      </c>
      <c r="X176">
        <f>+IF($F176="Spring Grain",SUMIFS('Osgood Agrimet'!$D:$D,'Osgood Agrimet'!$A:$A,"&lt;="&amp;Data!X$1,'Osgood Agrimet'!$D:$D,"&gt;0"),IF($F176="Winter Grain",SUMIFS('Osgood Agrimet'!$C:$C,'Osgood Agrimet'!$A:$A,"&lt;="&amp;Data!X$1,'Osgood Agrimet'!$C:$C,"&gt;0"),IF($F176="Potatoes",SUMIFS('Osgood Agrimet'!$N:$N,'Osgood Agrimet'!$A:$A,"&lt;="&amp;Data!X$1,'Osgood Agrimet'!$N:$N,"&gt;0"),0)))</f>
        <v>0</v>
      </c>
      <c r="Y176">
        <f>+IF($F176="Spring Grain",SUMIFS('Osgood Agrimet'!$D:$D,'Osgood Agrimet'!$A:$A,"&lt;="&amp;Data!Y$1,'Osgood Agrimet'!$D:$D,"&gt;0"),IF($F176="Winter Grain",SUMIFS('Osgood Agrimet'!$C:$C,'Osgood Agrimet'!$A:$A,"&lt;="&amp;Data!Y$1,'Osgood Agrimet'!$C:$C,"&gt;0"),IF($F176="Potatoes",SUMIFS('Osgood Agrimet'!$N:$N,'Osgood Agrimet'!$A:$A,"&lt;="&amp;Data!Y$1,'Osgood Agrimet'!$N:$N,"&gt;0"),0)))</f>
        <v>0</v>
      </c>
      <c r="Z176">
        <f>+IF($F176="Spring Grain",SUMIFS('Osgood Agrimet'!$D:$D,'Osgood Agrimet'!$A:$A,"&lt;="&amp;Data!Z$1,'Osgood Agrimet'!$D:$D,"&gt;0"),IF($F176="Winter Grain",SUMIFS('Osgood Agrimet'!$C:$C,'Osgood Agrimet'!$A:$A,"&lt;="&amp;Data!Z$1,'Osgood Agrimet'!$C:$C,"&gt;0"),IF($F176="Potatoes",SUMIFS('Osgood Agrimet'!$N:$N,'Osgood Agrimet'!$A:$A,"&lt;="&amp;Data!Z$1,'Osgood Agrimet'!$N:$N,"&gt;0"),0)))</f>
        <v>0</v>
      </c>
      <c r="AA176">
        <f>+IF($F176="Spring Grain",SUMIFS('Osgood Agrimet'!$D:$D,'Osgood Agrimet'!$A:$A,"&lt;="&amp;Data!AA$1,'Osgood Agrimet'!$D:$D,"&gt;0"),IF($F176="Winter Grain",SUMIFS('Osgood Agrimet'!$C:$C,'Osgood Agrimet'!$A:$A,"&lt;="&amp;Data!AA$1,'Osgood Agrimet'!$C:$C,"&gt;0"),IF($F176="Potatoes",SUMIFS('Osgood Agrimet'!$N:$N,'Osgood Agrimet'!$A:$A,"&lt;="&amp;Data!AA$1,'Osgood Agrimet'!$N:$N,"&gt;0"),0)))</f>
        <v>0</v>
      </c>
      <c r="AB176">
        <f>+IF($F176="Spring Grain",SUMIFS('Osgood Agrimet'!$D:$D,'Osgood Agrimet'!$A:$A,"&lt;="&amp;Data!AB$1,'Osgood Agrimet'!$D:$D,"&gt;0"),IF($F176="Winter Grain",SUMIFS('Osgood Agrimet'!$C:$C,'Osgood Agrimet'!$A:$A,"&lt;="&amp;Data!AB$1,'Osgood Agrimet'!$C:$C,"&gt;0"),IF($F176="Potatoes",SUMIFS('Osgood Agrimet'!$N:$N,'Osgood Agrimet'!$A:$A,"&lt;="&amp;Data!AB$1,'Osgood Agrimet'!$N:$N,"&gt;0"),0)))</f>
        <v>0</v>
      </c>
      <c r="AC176">
        <f>+IF($F176="Spring Grain",SUMIFS('Osgood Agrimet'!$D:$D,'Osgood Agrimet'!$A:$A,"&lt;="&amp;Data!AC$1,'Osgood Agrimet'!$D:$D,"&gt;0"),IF($F176="Winter Grain",SUMIFS('Osgood Agrimet'!$C:$C,'Osgood Agrimet'!$A:$A,"&lt;="&amp;Data!AC$1,'Osgood Agrimet'!$C:$C,"&gt;0"),IF($F176="Potatoes",SUMIFS('Osgood Agrimet'!$N:$N,'Osgood Agrimet'!$A:$A,"&lt;="&amp;Data!AC$1,'Osgood Agrimet'!$N:$N,"&gt;0"),0)))</f>
        <v>0</v>
      </c>
      <c r="AD176">
        <f>+IF($F176="Spring Grain",SUMIFS('Osgood Agrimet'!$D:$D,'Osgood Agrimet'!$A:$A,"&lt;="&amp;Data!AD$1,'Osgood Agrimet'!$D:$D,"&gt;0"),IF($F176="Winter Grain",SUMIFS('Osgood Agrimet'!$C:$C,'Osgood Agrimet'!$A:$A,"&lt;="&amp;Data!AD$1,'Osgood Agrimet'!$C:$C,"&gt;0"),IF($F176="Potatoes",SUMIFS('Osgood Agrimet'!$N:$N,'Osgood Agrimet'!$A:$A,"&lt;="&amp;Data!AD$1,'Osgood Agrimet'!$N:$N,"&gt;0"),0)))</f>
        <v>0</v>
      </c>
      <c r="AE176">
        <f>+IF($F176="Spring Grain",SUMIFS('Osgood Agrimet'!$D:$D,'Osgood Agrimet'!$A:$A,"&lt;="&amp;Data!AE$1,'Osgood Agrimet'!$D:$D,"&gt;0"),IF($F176="Winter Grain",SUMIFS('Osgood Agrimet'!$C:$C,'Osgood Agrimet'!$A:$A,"&lt;="&amp;Data!AE$1,'Osgood Agrimet'!$C:$C,"&gt;0"),IF($F176="Potatoes",SUMIFS('Osgood Agrimet'!$N:$N,'Osgood Agrimet'!$A:$A,"&lt;="&amp;Data!AE$1,'Osgood Agrimet'!$N:$N,"&gt;0"),0)))</f>
        <v>0</v>
      </c>
      <c r="AF176">
        <f>+IF($F176="Spring Grain",SUMIFS('Osgood Agrimet'!$D:$D,'Osgood Agrimet'!$A:$A,"&lt;="&amp;Data!AF$1,'Osgood Agrimet'!$D:$D,"&gt;0"),IF($F176="Winter Grain",SUMIFS('Osgood Agrimet'!$C:$C,'Osgood Agrimet'!$A:$A,"&lt;="&amp;Data!AF$1,'Osgood Agrimet'!$C:$C,"&gt;0"),IF($F176="Potatoes",SUMIFS('Osgood Agrimet'!$N:$N,'Osgood Agrimet'!$A:$A,"&lt;="&amp;Data!AF$1,'Osgood Agrimet'!$N:$N,"&gt;0"),0)))</f>
        <v>0</v>
      </c>
      <c r="AG176">
        <f>+IF($F176="Spring Grain",SUMIFS('Osgood Agrimet'!$D:$D,'Osgood Agrimet'!$A:$A,"&lt;="&amp;Data!AG$1,'Osgood Agrimet'!$D:$D,"&gt;0"),IF($F176="Winter Grain",SUMIFS('Osgood Agrimet'!$C:$C,'Osgood Agrimet'!$A:$A,"&lt;="&amp;Data!AG$1,'Osgood Agrimet'!$C:$C,"&gt;0"),IF($F176="Potatoes",SUMIFS('Osgood Agrimet'!$N:$N,'Osgood Agrimet'!$A:$A,"&lt;="&amp;Data!AG$1,'Osgood Agrimet'!$N:$N,"&gt;0"),0)))</f>
        <v>0</v>
      </c>
      <c r="AH176">
        <f>+SUM(H176:AG176)</f>
        <v>0</v>
      </c>
    </row>
    <row r="177" spans="1:34" ht="15.75" hidden="1" thickBot="1" x14ac:dyDescent="0.25">
      <c r="A177" s="25"/>
      <c r="B177" s="25" t="s">
        <v>11</v>
      </c>
      <c r="C177" s="28" t="str">
        <f>C176</f>
        <v>18</v>
      </c>
      <c r="D177" s="25" t="s">
        <v>74</v>
      </c>
      <c r="E177" s="25"/>
      <c r="F177" s="25"/>
      <c r="G177" s="25"/>
      <c r="H177">
        <f>IFERROR(VLOOKUP($A177,'PivotTrac Totals'!$A$1:$AK$255,4,FALSE),)</f>
        <v>0</v>
      </c>
      <c r="I177">
        <f>IFERROR(VLOOKUP($A177,'PivotTrac Totals'!$1:$405,6,FALSE),)</f>
        <v>0</v>
      </c>
      <c r="J177">
        <f>IFERROR(VLOOKUP($A177,'PivotTrac Totals'!$1:$255,8,FALSE),)</f>
        <v>0</v>
      </c>
      <c r="K177">
        <f>IFERROR(VLOOKUP($A177,'PivotTrac Totals'!$1:$255,10,FALSE),)</f>
        <v>0</v>
      </c>
      <c r="L177">
        <f>IFERROR(VLOOKUP($A177,'PivotTrac Totals'!$1:$255,12,FALSE),)</f>
        <v>0</v>
      </c>
      <c r="M177">
        <f>IFERROR(VLOOKUP($A177,'PivotTrac Totals'!$1:$255,14,FALSE),)</f>
        <v>0</v>
      </c>
      <c r="N177">
        <f>IFERROR(VLOOKUP($A177,'PivotTrac Totals'!$1:$255,16,FALSE),)</f>
        <v>0</v>
      </c>
      <c r="O177">
        <f>IFERROR(VLOOKUP($A177,'PivotTrac Totals'!$1:$255,18,FALSE),)</f>
        <v>0</v>
      </c>
      <c r="P177">
        <f>IFERROR(VLOOKUP($A177,'PivotTrac Totals'!$1:$255,20,FALSE),)</f>
        <v>0</v>
      </c>
      <c r="Q177">
        <f>IFERROR(VLOOKUP($A177,'PivotTrac Totals'!$1:$255,22,FALSE),)</f>
        <v>0</v>
      </c>
      <c r="R177">
        <f>IFERROR(VLOOKUP($A177,'PivotTrac Totals'!$1:$255,24,FALSE),)</f>
        <v>0</v>
      </c>
      <c r="S177">
        <f>IFERROR(VLOOKUP($A177,'PivotTrac Totals'!$1:$255,26,FALSE),)</f>
        <v>0</v>
      </c>
      <c r="T177">
        <f>IFERROR(VLOOKUP($A177,'PivotTrac Totals'!$1:$255,28,FALSE),)</f>
        <v>0</v>
      </c>
      <c r="U177">
        <f>IFERROR(VLOOKUP($A177,'PivotTrac Totals'!$1:$255,30,FALSE),)</f>
        <v>0</v>
      </c>
      <c r="V177">
        <f>IFERROR(VLOOKUP($A177,'PivotTrac Totals'!$1:$255,32,FALSE),)</f>
        <v>0</v>
      </c>
      <c r="W177">
        <f>IFERROR(VLOOKUP($A177,'PivotTrac Totals'!$1:$255,34,FALSE),)</f>
        <v>0</v>
      </c>
      <c r="X177">
        <f>IFERROR(VLOOKUP($A177,'PivotTrac Totals'!$1:$255,36,FALSE),)</f>
        <v>0</v>
      </c>
      <c r="Y177">
        <f>IFERROR(VLOOKUP($A177,'PivotTrac Totals'!$1:$255,38,FALSE),)</f>
        <v>0</v>
      </c>
      <c r="Z177">
        <f>IFERROR(VLOOKUP($A177,'PivotTrac Totals'!$1:$255,40,FALSE),)</f>
        <v>0</v>
      </c>
      <c r="AA177">
        <f>IFERROR(VLOOKUP($A177,'PivotTrac Totals'!$1:$255,42,FALSE),)</f>
        <v>0</v>
      </c>
      <c r="AB177">
        <f>IFERROR(VLOOKUP($A177,'PivotTrac Totals'!$1:$255,44,FALSE),)</f>
        <v>0</v>
      </c>
      <c r="AC177">
        <f>IFERROR(VLOOKUP($A177,'PivotTrac Totals'!$1:$255,46,FALSE),)</f>
        <v>0</v>
      </c>
      <c r="AD177">
        <f>IFERROR(VLOOKUP($A177,'PivotTrac Totals'!$1:$255,48,FALSE),)</f>
        <v>0</v>
      </c>
      <c r="AE177">
        <f>IFERROR(VLOOKUP($A177,'PivotTrac Totals'!$1:$255,50,FALSE),)</f>
        <v>0</v>
      </c>
      <c r="AF177">
        <f>IFERROR(VLOOKUP($A177,'PivotTrac Totals'!$1:$255,52,FALSE),)</f>
        <v>0</v>
      </c>
      <c r="AG177">
        <f>IFERROR(VLOOKUP($A177,'PivotTrac Totals'!$1:$255,54,FALSE),)</f>
        <v>0</v>
      </c>
      <c r="AH177">
        <f t="shared" si="16"/>
        <v>0</v>
      </c>
    </row>
    <row r="178" spans="1:34" ht="15.75" hidden="1" thickBot="1" x14ac:dyDescent="0.25">
      <c r="A178" s="25"/>
      <c r="B178" s="25" t="s">
        <v>11</v>
      </c>
      <c r="C178" s="28" t="str">
        <f t="shared" ref="C178:C185" si="21">C177</f>
        <v>18</v>
      </c>
      <c r="D178" s="25" t="s">
        <v>74</v>
      </c>
      <c r="E178" s="25"/>
      <c r="F178" s="25"/>
      <c r="G178" s="25"/>
      <c r="H178">
        <f>IFERROR(VLOOKUP($A178,'PivotTrac Totals'!$A$1:$AK$255,4,FALSE),)</f>
        <v>0</v>
      </c>
      <c r="I178">
        <f>IFERROR(VLOOKUP($A178,'PivotTrac Totals'!$1:$405,6,FALSE),)</f>
        <v>0</v>
      </c>
      <c r="J178">
        <f>IFERROR(VLOOKUP($A178,'PivotTrac Totals'!$1:$255,8,FALSE),)</f>
        <v>0</v>
      </c>
      <c r="K178">
        <f>IFERROR(VLOOKUP($A178,'PivotTrac Totals'!$1:$255,10,FALSE),)</f>
        <v>0</v>
      </c>
      <c r="L178">
        <f>IFERROR(VLOOKUP($A178,'PivotTrac Totals'!$1:$255,12,FALSE),)</f>
        <v>0</v>
      </c>
      <c r="M178">
        <f>IFERROR(VLOOKUP($A178,'PivotTrac Totals'!$1:$255,14,FALSE),)</f>
        <v>0</v>
      </c>
      <c r="N178">
        <f>IFERROR(VLOOKUP($A178,'PivotTrac Totals'!$1:$255,16,FALSE),)</f>
        <v>0</v>
      </c>
      <c r="O178">
        <f>IFERROR(VLOOKUP($A178,'PivotTrac Totals'!$1:$255,18,FALSE),)</f>
        <v>0</v>
      </c>
      <c r="P178">
        <f>IFERROR(VLOOKUP($A178,'PivotTrac Totals'!$1:$255,20,FALSE),)</f>
        <v>0</v>
      </c>
      <c r="Q178">
        <f>IFERROR(VLOOKUP($A178,'PivotTrac Totals'!$1:$255,22,FALSE),)</f>
        <v>0</v>
      </c>
      <c r="R178">
        <f>IFERROR(VLOOKUP($A178,'PivotTrac Totals'!$1:$255,24,FALSE),)</f>
        <v>0</v>
      </c>
      <c r="S178">
        <f>IFERROR(VLOOKUP($A178,'PivotTrac Totals'!$1:$255,26,FALSE),)</f>
        <v>0</v>
      </c>
      <c r="T178">
        <f>IFERROR(VLOOKUP($A178,'PivotTrac Totals'!$1:$255,28,FALSE),)</f>
        <v>0</v>
      </c>
      <c r="U178">
        <f>IFERROR(VLOOKUP($A178,'PivotTrac Totals'!$1:$255,30,FALSE),)</f>
        <v>0</v>
      </c>
      <c r="V178">
        <f>IFERROR(VLOOKUP($A178,'PivotTrac Totals'!$1:$255,32,FALSE),)</f>
        <v>0</v>
      </c>
      <c r="W178">
        <f>IFERROR(VLOOKUP($A178,'PivotTrac Totals'!$1:$255,34,FALSE),)</f>
        <v>0</v>
      </c>
      <c r="X178">
        <f>IFERROR(VLOOKUP($A178,'PivotTrac Totals'!$1:$255,36,FALSE),)</f>
        <v>0</v>
      </c>
      <c r="Y178">
        <f>IFERROR(VLOOKUP($A178,'PivotTrac Totals'!$1:$255,38,FALSE),)</f>
        <v>0</v>
      </c>
      <c r="Z178">
        <f>IFERROR(VLOOKUP($A178,'PivotTrac Totals'!$1:$255,40,FALSE),)</f>
        <v>0</v>
      </c>
      <c r="AA178">
        <f>IFERROR(VLOOKUP($A178,'PivotTrac Totals'!$1:$255,42,FALSE),)</f>
        <v>0</v>
      </c>
      <c r="AB178">
        <f>IFERROR(VLOOKUP($A178,'PivotTrac Totals'!$1:$255,44,FALSE),)</f>
        <v>0</v>
      </c>
      <c r="AC178">
        <f>IFERROR(VLOOKUP($A178,'PivotTrac Totals'!$1:$255,46,FALSE),)</f>
        <v>0</v>
      </c>
      <c r="AD178">
        <f>IFERROR(VLOOKUP($A178,'PivotTrac Totals'!$1:$255,48,FALSE),)</f>
        <v>0</v>
      </c>
      <c r="AE178">
        <f>IFERROR(VLOOKUP($A178,'PivotTrac Totals'!$1:$255,50,FALSE),)</f>
        <v>0</v>
      </c>
      <c r="AF178">
        <f>IFERROR(VLOOKUP($A178,'PivotTrac Totals'!$1:$255,52,FALSE),)</f>
        <v>0</v>
      </c>
      <c r="AG178">
        <f>IFERROR(VLOOKUP($A178,'PivotTrac Totals'!$1:$255,54,FALSE),)</f>
        <v>0</v>
      </c>
      <c r="AH178">
        <f t="shared" si="16"/>
        <v>0</v>
      </c>
    </row>
    <row r="179" spans="1:34" ht="15.75" hidden="1" thickBot="1" x14ac:dyDescent="0.25">
      <c r="A179" s="25"/>
      <c r="B179" s="25" t="s">
        <v>11</v>
      </c>
      <c r="C179" s="28" t="str">
        <f t="shared" si="21"/>
        <v>18</v>
      </c>
      <c r="D179" s="25" t="s">
        <v>74</v>
      </c>
      <c r="E179" s="25"/>
      <c r="F179" s="25"/>
      <c r="G179" s="25"/>
      <c r="H179">
        <f>IFERROR(VLOOKUP($A179,'PivotTrac Totals'!$A$1:$AK$255,4,FALSE),)</f>
        <v>0</v>
      </c>
      <c r="I179">
        <f>IFERROR(VLOOKUP($A179,'PivotTrac Totals'!$1:$405,6,FALSE),)</f>
        <v>0</v>
      </c>
      <c r="J179">
        <f>IFERROR(VLOOKUP($A179,'PivotTrac Totals'!$1:$255,8,FALSE),)</f>
        <v>0</v>
      </c>
      <c r="K179">
        <f>IFERROR(VLOOKUP($A179,'PivotTrac Totals'!$1:$255,10,FALSE),)</f>
        <v>0</v>
      </c>
      <c r="L179">
        <f>IFERROR(VLOOKUP($A179,'PivotTrac Totals'!$1:$255,12,FALSE),)</f>
        <v>0</v>
      </c>
      <c r="M179">
        <f>IFERROR(VLOOKUP($A179,'PivotTrac Totals'!$1:$255,14,FALSE),)</f>
        <v>0</v>
      </c>
      <c r="N179">
        <f>IFERROR(VLOOKUP($A179,'PivotTrac Totals'!$1:$255,16,FALSE),)</f>
        <v>0</v>
      </c>
      <c r="O179">
        <f>IFERROR(VLOOKUP($A179,'PivotTrac Totals'!$1:$255,18,FALSE),)</f>
        <v>0</v>
      </c>
      <c r="P179">
        <f>IFERROR(VLOOKUP($A179,'PivotTrac Totals'!$1:$255,20,FALSE),)</f>
        <v>0</v>
      </c>
      <c r="Q179">
        <f>IFERROR(VLOOKUP($A179,'PivotTrac Totals'!$1:$255,22,FALSE),)</f>
        <v>0</v>
      </c>
      <c r="R179">
        <f>IFERROR(VLOOKUP($A179,'PivotTrac Totals'!$1:$255,24,FALSE),)</f>
        <v>0</v>
      </c>
      <c r="S179">
        <f>IFERROR(VLOOKUP($A179,'PivotTrac Totals'!$1:$255,26,FALSE),)</f>
        <v>0</v>
      </c>
      <c r="T179">
        <f>IFERROR(VLOOKUP($A179,'PivotTrac Totals'!$1:$255,28,FALSE),)</f>
        <v>0</v>
      </c>
      <c r="U179">
        <f>IFERROR(VLOOKUP($A179,'PivotTrac Totals'!$1:$255,30,FALSE),)</f>
        <v>0</v>
      </c>
      <c r="V179">
        <f>IFERROR(VLOOKUP($A179,'PivotTrac Totals'!$1:$255,32,FALSE),)</f>
        <v>0</v>
      </c>
      <c r="W179">
        <f>IFERROR(VLOOKUP($A179,'PivotTrac Totals'!$1:$255,34,FALSE),)</f>
        <v>0</v>
      </c>
      <c r="X179">
        <f>IFERROR(VLOOKUP($A179,'PivotTrac Totals'!$1:$255,36,FALSE),)</f>
        <v>0</v>
      </c>
      <c r="Y179">
        <f>IFERROR(VLOOKUP($A179,'PivotTrac Totals'!$1:$255,38,FALSE),)</f>
        <v>0</v>
      </c>
      <c r="Z179">
        <f>IFERROR(VLOOKUP($A179,'PivotTrac Totals'!$1:$255,40,FALSE),)</f>
        <v>0</v>
      </c>
      <c r="AA179">
        <f>IFERROR(VLOOKUP($A179,'PivotTrac Totals'!$1:$255,42,FALSE),)</f>
        <v>0</v>
      </c>
      <c r="AB179">
        <f>IFERROR(VLOOKUP($A179,'PivotTrac Totals'!$1:$255,44,FALSE),)</f>
        <v>0</v>
      </c>
      <c r="AC179">
        <f>IFERROR(VLOOKUP($A179,'PivotTrac Totals'!$1:$255,46,FALSE),)</f>
        <v>0</v>
      </c>
      <c r="AD179">
        <f>IFERROR(VLOOKUP($A179,'PivotTrac Totals'!$1:$255,48,FALSE),)</f>
        <v>0</v>
      </c>
      <c r="AE179">
        <f>IFERROR(VLOOKUP($A179,'PivotTrac Totals'!$1:$255,50,FALSE),)</f>
        <v>0</v>
      </c>
      <c r="AF179">
        <f>IFERROR(VLOOKUP($A179,'PivotTrac Totals'!$1:$255,52,FALSE),)</f>
        <v>0</v>
      </c>
      <c r="AG179">
        <f>IFERROR(VLOOKUP($A179,'PivotTrac Totals'!$1:$255,54,FALSE),)</f>
        <v>0</v>
      </c>
      <c r="AH179">
        <f t="shared" si="16"/>
        <v>0</v>
      </c>
    </row>
    <row r="180" spans="1:34" ht="15.75" hidden="1" thickBot="1" x14ac:dyDescent="0.25">
      <c r="A180" s="25"/>
      <c r="B180" s="25" t="s">
        <v>11</v>
      </c>
      <c r="C180" s="28" t="str">
        <f t="shared" si="21"/>
        <v>18</v>
      </c>
      <c r="D180" s="25" t="s">
        <v>74</v>
      </c>
      <c r="E180" s="25"/>
      <c r="F180" s="25"/>
      <c r="G180" s="25"/>
      <c r="H180">
        <f>IFERROR(VLOOKUP($A180,'PivotTrac Totals'!$A$1:$AK$255,4,FALSE),)</f>
        <v>0</v>
      </c>
      <c r="I180">
        <f>IFERROR(VLOOKUP($A180,'PivotTrac Totals'!$1:$405,6,FALSE),)</f>
        <v>0</v>
      </c>
      <c r="J180">
        <f>IFERROR(VLOOKUP($A180,'PivotTrac Totals'!$1:$255,8,FALSE),)</f>
        <v>0</v>
      </c>
      <c r="K180">
        <f>IFERROR(VLOOKUP($A180,'PivotTrac Totals'!$1:$255,10,FALSE),)</f>
        <v>0</v>
      </c>
      <c r="L180">
        <f>IFERROR(VLOOKUP($A180,'PivotTrac Totals'!$1:$255,12,FALSE),)</f>
        <v>0</v>
      </c>
      <c r="M180">
        <f>IFERROR(VLOOKUP($A180,'PivotTrac Totals'!$1:$255,14,FALSE),)</f>
        <v>0</v>
      </c>
      <c r="N180">
        <f>IFERROR(VLOOKUP($A180,'PivotTrac Totals'!$1:$255,16,FALSE),)</f>
        <v>0</v>
      </c>
      <c r="O180">
        <f>IFERROR(VLOOKUP($A180,'PivotTrac Totals'!$1:$255,18,FALSE),)</f>
        <v>0</v>
      </c>
      <c r="P180">
        <f>IFERROR(VLOOKUP($A180,'PivotTrac Totals'!$1:$255,20,FALSE),)</f>
        <v>0</v>
      </c>
      <c r="Q180">
        <f>IFERROR(VLOOKUP($A180,'PivotTrac Totals'!$1:$255,22,FALSE),)</f>
        <v>0</v>
      </c>
      <c r="R180">
        <f>IFERROR(VLOOKUP($A180,'PivotTrac Totals'!$1:$255,24,FALSE),)</f>
        <v>0</v>
      </c>
      <c r="S180">
        <f>IFERROR(VLOOKUP($A180,'PivotTrac Totals'!$1:$255,26,FALSE),)</f>
        <v>0</v>
      </c>
      <c r="T180">
        <f>IFERROR(VLOOKUP($A180,'PivotTrac Totals'!$1:$255,28,FALSE),)</f>
        <v>0</v>
      </c>
      <c r="U180">
        <f>IFERROR(VLOOKUP($A180,'PivotTrac Totals'!$1:$255,30,FALSE),)</f>
        <v>0</v>
      </c>
      <c r="V180">
        <f>IFERROR(VLOOKUP($A180,'PivotTrac Totals'!$1:$255,32,FALSE),)</f>
        <v>0</v>
      </c>
      <c r="W180">
        <f>IFERROR(VLOOKUP($A180,'PivotTrac Totals'!$1:$255,34,FALSE),)</f>
        <v>0</v>
      </c>
      <c r="X180">
        <f>IFERROR(VLOOKUP($A180,'PivotTrac Totals'!$1:$255,36,FALSE),)</f>
        <v>0</v>
      </c>
      <c r="Y180">
        <f>IFERROR(VLOOKUP($A180,'PivotTrac Totals'!$1:$255,38,FALSE),)</f>
        <v>0</v>
      </c>
      <c r="Z180">
        <f>IFERROR(VLOOKUP($A180,'PivotTrac Totals'!$1:$255,40,FALSE),)</f>
        <v>0</v>
      </c>
      <c r="AA180">
        <f>IFERROR(VLOOKUP($A180,'PivotTrac Totals'!$1:$255,42,FALSE),)</f>
        <v>0</v>
      </c>
      <c r="AB180">
        <f>IFERROR(VLOOKUP($A180,'PivotTrac Totals'!$1:$255,44,FALSE),)</f>
        <v>0</v>
      </c>
      <c r="AC180">
        <f>IFERROR(VLOOKUP($A180,'PivotTrac Totals'!$1:$255,46,FALSE),)</f>
        <v>0</v>
      </c>
      <c r="AD180">
        <f>IFERROR(VLOOKUP($A180,'PivotTrac Totals'!$1:$255,48,FALSE),)</f>
        <v>0</v>
      </c>
      <c r="AE180">
        <f>IFERROR(VLOOKUP($A180,'PivotTrac Totals'!$1:$255,50,FALSE),)</f>
        <v>0</v>
      </c>
      <c r="AF180">
        <f>IFERROR(VLOOKUP($A180,'PivotTrac Totals'!$1:$255,52,FALSE),)</f>
        <v>0</v>
      </c>
      <c r="AG180">
        <f>IFERROR(VLOOKUP($A180,'PivotTrac Totals'!$1:$255,54,FALSE),)</f>
        <v>0</v>
      </c>
      <c r="AH180">
        <f t="shared" si="16"/>
        <v>0</v>
      </c>
    </row>
    <row r="181" spans="1:34" ht="15.75" hidden="1" thickBot="1" x14ac:dyDescent="0.25">
      <c r="A181" s="25"/>
      <c r="B181" s="25" t="s">
        <v>11</v>
      </c>
      <c r="C181" s="28" t="str">
        <f t="shared" si="21"/>
        <v>18</v>
      </c>
      <c r="D181" s="25" t="s">
        <v>74</v>
      </c>
      <c r="E181" s="25"/>
      <c r="F181" s="25"/>
      <c r="G181" s="25"/>
      <c r="H181">
        <f>IFERROR(VLOOKUP($A181,'PivotTrac Totals'!$A$1:$AK$255,4,FALSE),)</f>
        <v>0</v>
      </c>
      <c r="I181">
        <f>IFERROR(VLOOKUP($A181,'PivotTrac Totals'!$1:$405,6,FALSE),)</f>
        <v>0</v>
      </c>
      <c r="J181">
        <f>IFERROR(VLOOKUP($A181,'PivotTrac Totals'!$1:$255,8,FALSE),)</f>
        <v>0</v>
      </c>
      <c r="K181">
        <f>IFERROR(VLOOKUP($A181,'PivotTrac Totals'!$1:$255,10,FALSE),)</f>
        <v>0</v>
      </c>
      <c r="L181">
        <f>IFERROR(VLOOKUP($A181,'PivotTrac Totals'!$1:$255,12,FALSE),)</f>
        <v>0</v>
      </c>
      <c r="M181">
        <f>IFERROR(VLOOKUP($A181,'PivotTrac Totals'!$1:$255,14,FALSE),)</f>
        <v>0</v>
      </c>
      <c r="N181">
        <f>IFERROR(VLOOKUP($A181,'PivotTrac Totals'!$1:$255,16,FALSE),)</f>
        <v>0</v>
      </c>
      <c r="O181">
        <f>IFERROR(VLOOKUP($A181,'PivotTrac Totals'!$1:$255,18,FALSE),)</f>
        <v>0</v>
      </c>
      <c r="P181">
        <f>IFERROR(VLOOKUP($A181,'PivotTrac Totals'!$1:$255,20,FALSE),)</f>
        <v>0</v>
      </c>
      <c r="Q181">
        <f>IFERROR(VLOOKUP($A181,'PivotTrac Totals'!$1:$255,22,FALSE),)</f>
        <v>0</v>
      </c>
      <c r="R181">
        <f>IFERROR(VLOOKUP($A181,'PivotTrac Totals'!$1:$255,24,FALSE),)</f>
        <v>0</v>
      </c>
      <c r="S181">
        <f>IFERROR(VLOOKUP($A181,'PivotTrac Totals'!$1:$255,26,FALSE),)</f>
        <v>0</v>
      </c>
      <c r="T181">
        <f>IFERROR(VLOOKUP($A181,'PivotTrac Totals'!$1:$255,28,FALSE),)</f>
        <v>0</v>
      </c>
      <c r="U181">
        <f>IFERROR(VLOOKUP($A181,'PivotTrac Totals'!$1:$255,30,FALSE),)</f>
        <v>0</v>
      </c>
      <c r="V181">
        <f>IFERROR(VLOOKUP($A181,'PivotTrac Totals'!$1:$255,32,FALSE),)</f>
        <v>0</v>
      </c>
      <c r="W181">
        <f>IFERROR(VLOOKUP($A181,'PivotTrac Totals'!$1:$255,34,FALSE),)</f>
        <v>0</v>
      </c>
      <c r="X181">
        <f>IFERROR(VLOOKUP($A181,'PivotTrac Totals'!$1:$255,36,FALSE),)</f>
        <v>0</v>
      </c>
      <c r="Y181">
        <f>IFERROR(VLOOKUP($A181,'PivotTrac Totals'!$1:$255,38,FALSE),)</f>
        <v>0</v>
      </c>
      <c r="Z181">
        <f>IFERROR(VLOOKUP($A181,'PivotTrac Totals'!$1:$255,40,FALSE),)</f>
        <v>0</v>
      </c>
      <c r="AA181">
        <f>IFERROR(VLOOKUP($A181,'PivotTrac Totals'!$1:$255,42,FALSE),)</f>
        <v>0</v>
      </c>
      <c r="AB181">
        <f>IFERROR(VLOOKUP($A181,'PivotTrac Totals'!$1:$255,44,FALSE),)</f>
        <v>0</v>
      </c>
      <c r="AC181">
        <f>IFERROR(VLOOKUP($A181,'PivotTrac Totals'!$1:$255,46,FALSE),)</f>
        <v>0</v>
      </c>
      <c r="AD181">
        <f>IFERROR(VLOOKUP($A181,'PivotTrac Totals'!$1:$255,48,FALSE),)</f>
        <v>0</v>
      </c>
      <c r="AE181">
        <f>IFERROR(VLOOKUP($A181,'PivotTrac Totals'!$1:$255,50,FALSE),)</f>
        <v>0</v>
      </c>
      <c r="AF181">
        <f>IFERROR(VLOOKUP($A181,'PivotTrac Totals'!$1:$255,52,FALSE),)</f>
        <v>0</v>
      </c>
      <c r="AG181">
        <f>IFERROR(VLOOKUP($A181,'PivotTrac Totals'!$1:$255,54,FALSE),)</f>
        <v>0</v>
      </c>
      <c r="AH181">
        <f t="shared" si="16"/>
        <v>0</v>
      </c>
    </row>
    <row r="182" spans="1:34" ht="15.75" hidden="1" thickBot="1" x14ac:dyDescent="0.25">
      <c r="A182" s="25"/>
      <c r="B182" s="25" t="s">
        <v>11</v>
      </c>
      <c r="C182" s="28" t="str">
        <f t="shared" si="21"/>
        <v>18</v>
      </c>
      <c r="D182" s="25" t="s">
        <v>74</v>
      </c>
      <c r="E182" s="25"/>
      <c r="F182" s="25"/>
      <c r="G182" s="25"/>
      <c r="H182">
        <f>IFERROR(VLOOKUP($A182,'PivotTrac Totals'!$A$1:$AK$255,4,FALSE),)</f>
        <v>0</v>
      </c>
      <c r="I182">
        <f>IFERROR(VLOOKUP($A182,'PivotTrac Totals'!$1:$405,6,FALSE),)</f>
        <v>0</v>
      </c>
      <c r="J182">
        <f>IFERROR(VLOOKUP($A182,'PivotTrac Totals'!$1:$255,8,FALSE),)</f>
        <v>0</v>
      </c>
      <c r="K182">
        <f>IFERROR(VLOOKUP($A182,'PivotTrac Totals'!$1:$255,10,FALSE),)</f>
        <v>0</v>
      </c>
      <c r="L182">
        <f>IFERROR(VLOOKUP($A182,'PivotTrac Totals'!$1:$255,12,FALSE),)</f>
        <v>0</v>
      </c>
      <c r="M182">
        <f>IFERROR(VLOOKUP($A182,'PivotTrac Totals'!$1:$255,14,FALSE),)</f>
        <v>0</v>
      </c>
      <c r="N182">
        <f>IFERROR(VLOOKUP($A182,'PivotTrac Totals'!$1:$255,16,FALSE),)</f>
        <v>0</v>
      </c>
      <c r="O182">
        <f>IFERROR(VLOOKUP($A182,'PivotTrac Totals'!$1:$255,18,FALSE),)</f>
        <v>0</v>
      </c>
      <c r="P182">
        <f>IFERROR(VLOOKUP($A182,'PivotTrac Totals'!$1:$255,20,FALSE),)</f>
        <v>0</v>
      </c>
      <c r="Q182">
        <f>IFERROR(VLOOKUP($A182,'PivotTrac Totals'!$1:$255,22,FALSE),)</f>
        <v>0</v>
      </c>
      <c r="R182">
        <f>IFERROR(VLOOKUP($A182,'PivotTrac Totals'!$1:$255,24,FALSE),)</f>
        <v>0</v>
      </c>
      <c r="S182">
        <f>IFERROR(VLOOKUP($A182,'PivotTrac Totals'!$1:$255,26,FALSE),)</f>
        <v>0</v>
      </c>
      <c r="T182">
        <f>IFERROR(VLOOKUP($A182,'PivotTrac Totals'!$1:$255,28,FALSE),)</f>
        <v>0</v>
      </c>
      <c r="U182">
        <f>IFERROR(VLOOKUP($A182,'PivotTrac Totals'!$1:$255,30,FALSE),)</f>
        <v>0</v>
      </c>
      <c r="V182">
        <f>IFERROR(VLOOKUP($A182,'PivotTrac Totals'!$1:$255,32,FALSE),)</f>
        <v>0</v>
      </c>
      <c r="W182">
        <f>IFERROR(VLOOKUP($A182,'PivotTrac Totals'!$1:$255,34,FALSE),)</f>
        <v>0</v>
      </c>
      <c r="X182">
        <f>IFERROR(VLOOKUP($A182,'PivotTrac Totals'!$1:$255,36,FALSE),)</f>
        <v>0</v>
      </c>
      <c r="Y182">
        <f>IFERROR(VLOOKUP($A182,'PivotTrac Totals'!$1:$255,38,FALSE),)</f>
        <v>0</v>
      </c>
      <c r="Z182">
        <f>IFERROR(VLOOKUP($A182,'PivotTrac Totals'!$1:$255,40,FALSE),)</f>
        <v>0</v>
      </c>
      <c r="AA182">
        <f>IFERROR(VLOOKUP($A182,'PivotTrac Totals'!$1:$255,42,FALSE),)</f>
        <v>0</v>
      </c>
      <c r="AB182">
        <f>IFERROR(VLOOKUP($A182,'PivotTrac Totals'!$1:$255,44,FALSE),)</f>
        <v>0</v>
      </c>
      <c r="AC182">
        <f>IFERROR(VLOOKUP($A182,'PivotTrac Totals'!$1:$255,46,FALSE),)</f>
        <v>0</v>
      </c>
      <c r="AD182">
        <f>IFERROR(VLOOKUP($A182,'PivotTrac Totals'!$1:$255,48,FALSE),)</f>
        <v>0</v>
      </c>
      <c r="AE182">
        <f>IFERROR(VLOOKUP($A182,'PivotTrac Totals'!$1:$255,50,FALSE),)</f>
        <v>0</v>
      </c>
      <c r="AF182">
        <f>IFERROR(VLOOKUP($A182,'PivotTrac Totals'!$1:$255,52,FALSE),)</f>
        <v>0</v>
      </c>
      <c r="AG182">
        <f>IFERROR(VLOOKUP($A182,'PivotTrac Totals'!$1:$255,54,FALSE),)</f>
        <v>0</v>
      </c>
      <c r="AH182">
        <f t="shared" si="16"/>
        <v>0</v>
      </c>
    </row>
    <row r="183" spans="1:34" ht="15.75" hidden="1" thickBot="1" x14ac:dyDescent="0.25">
      <c r="A183" s="25"/>
      <c r="B183" s="25" t="s">
        <v>11</v>
      </c>
      <c r="C183" s="28" t="str">
        <f t="shared" si="21"/>
        <v>18</v>
      </c>
      <c r="D183" s="25" t="s">
        <v>74</v>
      </c>
      <c r="E183" s="25"/>
      <c r="F183" s="25"/>
      <c r="G183" s="25"/>
      <c r="H183">
        <f>IFERROR(VLOOKUP($A183,'PivotTrac Totals'!$A$1:$AK$255,4,FALSE),)</f>
        <v>0</v>
      </c>
      <c r="I183">
        <f>IFERROR(VLOOKUP($A183,'PivotTrac Totals'!$1:$405,6,FALSE),)</f>
        <v>0</v>
      </c>
      <c r="J183">
        <f>IFERROR(VLOOKUP($A183,'PivotTrac Totals'!$1:$255,8,FALSE),)</f>
        <v>0</v>
      </c>
      <c r="K183">
        <f>IFERROR(VLOOKUP($A183,'PivotTrac Totals'!$1:$255,10,FALSE),)</f>
        <v>0</v>
      </c>
      <c r="L183">
        <f>IFERROR(VLOOKUP($A183,'PivotTrac Totals'!$1:$255,12,FALSE),)</f>
        <v>0</v>
      </c>
      <c r="M183">
        <f>IFERROR(VLOOKUP($A183,'PivotTrac Totals'!$1:$255,14,FALSE),)</f>
        <v>0</v>
      </c>
      <c r="N183">
        <f>IFERROR(VLOOKUP($A183,'PivotTrac Totals'!$1:$255,16,FALSE),)</f>
        <v>0</v>
      </c>
      <c r="O183">
        <f>IFERROR(VLOOKUP($A183,'PivotTrac Totals'!$1:$255,18,FALSE),)</f>
        <v>0</v>
      </c>
      <c r="P183">
        <f>IFERROR(VLOOKUP($A183,'PivotTrac Totals'!$1:$255,20,FALSE),)</f>
        <v>0</v>
      </c>
      <c r="Q183">
        <f>IFERROR(VLOOKUP($A183,'PivotTrac Totals'!$1:$255,22,FALSE),)</f>
        <v>0</v>
      </c>
      <c r="R183">
        <f>IFERROR(VLOOKUP($A183,'PivotTrac Totals'!$1:$255,24,FALSE),)</f>
        <v>0</v>
      </c>
      <c r="S183">
        <f>IFERROR(VLOOKUP($A183,'PivotTrac Totals'!$1:$255,26,FALSE),)</f>
        <v>0</v>
      </c>
      <c r="T183">
        <f>IFERROR(VLOOKUP($A183,'PivotTrac Totals'!$1:$255,28,FALSE),)</f>
        <v>0</v>
      </c>
      <c r="U183">
        <f>IFERROR(VLOOKUP($A183,'PivotTrac Totals'!$1:$255,30,FALSE),)</f>
        <v>0</v>
      </c>
      <c r="V183">
        <f>IFERROR(VLOOKUP($A183,'PivotTrac Totals'!$1:$255,32,FALSE),)</f>
        <v>0</v>
      </c>
      <c r="W183">
        <f>IFERROR(VLOOKUP($A183,'PivotTrac Totals'!$1:$255,34,FALSE),)</f>
        <v>0</v>
      </c>
      <c r="X183">
        <f>IFERROR(VLOOKUP($A183,'PivotTrac Totals'!$1:$255,36,FALSE),)</f>
        <v>0</v>
      </c>
      <c r="Y183">
        <f>IFERROR(VLOOKUP($A183,'PivotTrac Totals'!$1:$255,38,FALSE),)</f>
        <v>0</v>
      </c>
      <c r="Z183">
        <f>IFERROR(VLOOKUP($A183,'PivotTrac Totals'!$1:$255,40,FALSE),)</f>
        <v>0</v>
      </c>
      <c r="AA183">
        <f>IFERROR(VLOOKUP($A183,'PivotTrac Totals'!$1:$255,42,FALSE),)</f>
        <v>0</v>
      </c>
      <c r="AB183">
        <f>IFERROR(VLOOKUP($A183,'PivotTrac Totals'!$1:$255,44,FALSE),)</f>
        <v>0</v>
      </c>
      <c r="AC183">
        <f>IFERROR(VLOOKUP($A183,'PivotTrac Totals'!$1:$255,46,FALSE),)</f>
        <v>0</v>
      </c>
      <c r="AD183">
        <f>IFERROR(VLOOKUP($A183,'PivotTrac Totals'!$1:$255,48,FALSE),)</f>
        <v>0</v>
      </c>
      <c r="AE183">
        <f>IFERROR(VLOOKUP($A183,'PivotTrac Totals'!$1:$255,50,FALSE),)</f>
        <v>0</v>
      </c>
      <c r="AF183">
        <f>IFERROR(VLOOKUP($A183,'PivotTrac Totals'!$1:$255,52,FALSE),)</f>
        <v>0</v>
      </c>
      <c r="AG183">
        <f>IFERROR(VLOOKUP($A183,'PivotTrac Totals'!$1:$255,54,FALSE),)</f>
        <v>0</v>
      </c>
      <c r="AH183">
        <f t="shared" si="16"/>
        <v>0</v>
      </c>
    </row>
    <row r="184" spans="1:34" ht="15.75" hidden="1" thickBot="1" x14ac:dyDescent="0.25">
      <c r="A184" s="25"/>
      <c r="B184" s="25" t="s">
        <v>11</v>
      </c>
      <c r="C184" s="28" t="str">
        <f t="shared" si="21"/>
        <v>18</v>
      </c>
      <c r="D184" s="25" t="s">
        <v>74</v>
      </c>
      <c r="E184" s="25"/>
      <c r="F184" s="25"/>
      <c r="G184" s="25"/>
      <c r="H184">
        <f>IFERROR(VLOOKUP($A184,'PivotTrac Totals'!$A$1:$AK$255,4,FALSE),)</f>
        <v>0</v>
      </c>
      <c r="I184">
        <f>IFERROR(VLOOKUP($A184,'PivotTrac Totals'!$1:$405,6,FALSE),)</f>
        <v>0</v>
      </c>
      <c r="J184">
        <f>IFERROR(VLOOKUP($A184,'PivotTrac Totals'!$1:$255,8,FALSE),)</f>
        <v>0</v>
      </c>
      <c r="K184">
        <f>IFERROR(VLOOKUP($A184,'PivotTrac Totals'!$1:$255,10,FALSE),)</f>
        <v>0</v>
      </c>
      <c r="L184">
        <f>IFERROR(VLOOKUP($A184,'PivotTrac Totals'!$1:$255,12,FALSE),)</f>
        <v>0</v>
      </c>
      <c r="M184">
        <f>IFERROR(VLOOKUP($A184,'PivotTrac Totals'!$1:$255,14,FALSE),)</f>
        <v>0</v>
      </c>
      <c r="N184">
        <f>IFERROR(VLOOKUP($A184,'PivotTrac Totals'!$1:$255,16,FALSE),)</f>
        <v>0</v>
      </c>
      <c r="O184">
        <f>IFERROR(VLOOKUP($A184,'PivotTrac Totals'!$1:$255,18,FALSE),)</f>
        <v>0</v>
      </c>
      <c r="P184">
        <f>IFERROR(VLOOKUP($A184,'PivotTrac Totals'!$1:$255,20,FALSE),)</f>
        <v>0</v>
      </c>
      <c r="Q184">
        <f>IFERROR(VLOOKUP($A184,'PivotTrac Totals'!$1:$255,22,FALSE),)</f>
        <v>0</v>
      </c>
      <c r="R184">
        <f>IFERROR(VLOOKUP($A184,'PivotTrac Totals'!$1:$255,24,FALSE),)</f>
        <v>0</v>
      </c>
      <c r="S184">
        <f>IFERROR(VLOOKUP($A184,'PivotTrac Totals'!$1:$255,26,FALSE),)</f>
        <v>0</v>
      </c>
      <c r="T184">
        <f>IFERROR(VLOOKUP($A184,'PivotTrac Totals'!$1:$255,28,FALSE),)</f>
        <v>0</v>
      </c>
      <c r="U184">
        <f>IFERROR(VLOOKUP($A184,'PivotTrac Totals'!$1:$255,30,FALSE),)</f>
        <v>0</v>
      </c>
      <c r="V184">
        <f>IFERROR(VLOOKUP($A184,'PivotTrac Totals'!$1:$255,32,FALSE),)</f>
        <v>0</v>
      </c>
      <c r="W184">
        <f>IFERROR(VLOOKUP($A184,'PivotTrac Totals'!$1:$255,34,FALSE),)</f>
        <v>0</v>
      </c>
      <c r="X184">
        <f>IFERROR(VLOOKUP($A184,'PivotTrac Totals'!$1:$255,36,FALSE),)</f>
        <v>0</v>
      </c>
      <c r="Y184">
        <f>IFERROR(VLOOKUP($A184,'PivotTrac Totals'!$1:$255,38,FALSE),)</f>
        <v>0</v>
      </c>
      <c r="Z184">
        <f>IFERROR(VLOOKUP($A184,'PivotTrac Totals'!$1:$255,40,FALSE),)</f>
        <v>0</v>
      </c>
      <c r="AA184">
        <f>IFERROR(VLOOKUP($A184,'PivotTrac Totals'!$1:$255,42,FALSE),)</f>
        <v>0</v>
      </c>
      <c r="AB184">
        <f>IFERROR(VLOOKUP($A184,'PivotTrac Totals'!$1:$255,44,FALSE),)</f>
        <v>0</v>
      </c>
      <c r="AC184">
        <f>IFERROR(VLOOKUP($A184,'PivotTrac Totals'!$1:$255,46,FALSE),)</f>
        <v>0</v>
      </c>
      <c r="AD184">
        <f>IFERROR(VLOOKUP($A184,'PivotTrac Totals'!$1:$255,48,FALSE),)</f>
        <v>0</v>
      </c>
      <c r="AE184">
        <f>IFERROR(VLOOKUP($A184,'PivotTrac Totals'!$1:$255,50,FALSE),)</f>
        <v>0</v>
      </c>
      <c r="AF184">
        <f>IFERROR(VLOOKUP($A184,'PivotTrac Totals'!$1:$255,52,FALSE),)</f>
        <v>0</v>
      </c>
      <c r="AG184">
        <f>IFERROR(VLOOKUP($A184,'PivotTrac Totals'!$1:$255,54,FALSE),)</f>
        <v>0</v>
      </c>
      <c r="AH184">
        <f t="shared" si="16"/>
        <v>0</v>
      </c>
    </row>
    <row r="185" spans="1:34" ht="15.75" hidden="1" thickBot="1" x14ac:dyDescent="0.25">
      <c r="A185" s="25"/>
      <c r="B185" s="25" t="s">
        <v>11</v>
      </c>
      <c r="C185" s="28" t="str">
        <f t="shared" si="21"/>
        <v>18</v>
      </c>
      <c r="D185" s="25" t="s">
        <v>74</v>
      </c>
      <c r="E185" s="25"/>
      <c r="F185" s="25"/>
      <c r="G185" s="25"/>
      <c r="H185">
        <f>IFERROR(VLOOKUP($A185,'PivotTrac Totals'!$A$1:$AK$255,4,FALSE),)</f>
        <v>0</v>
      </c>
      <c r="I185">
        <f>IFERROR(VLOOKUP($A185,'PivotTrac Totals'!$1:$405,6,FALSE),)</f>
        <v>0</v>
      </c>
      <c r="J185">
        <f>IFERROR(VLOOKUP($A185,'PivotTrac Totals'!$1:$255,8,FALSE),)</f>
        <v>0</v>
      </c>
      <c r="K185">
        <f>IFERROR(VLOOKUP($A185,'PivotTrac Totals'!$1:$255,10,FALSE),)</f>
        <v>0</v>
      </c>
      <c r="L185">
        <f>IFERROR(VLOOKUP($A185,'PivotTrac Totals'!$1:$255,12,FALSE),)</f>
        <v>0</v>
      </c>
      <c r="M185">
        <f>IFERROR(VLOOKUP($A185,'PivotTrac Totals'!$1:$255,14,FALSE),)</f>
        <v>0</v>
      </c>
      <c r="N185">
        <f>IFERROR(VLOOKUP($A185,'PivotTrac Totals'!$1:$255,16,FALSE),)</f>
        <v>0</v>
      </c>
      <c r="O185">
        <f>IFERROR(VLOOKUP($A185,'PivotTrac Totals'!$1:$255,18,FALSE),)</f>
        <v>0</v>
      </c>
      <c r="P185">
        <f>IFERROR(VLOOKUP($A185,'PivotTrac Totals'!$1:$255,20,FALSE),)</f>
        <v>0</v>
      </c>
      <c r="Q185">
        <f>IFERROR(VLOOKUP($A185,'PivotTrac Totals'!$1:$255,22,FALSE),)</f>
        <v>0</v>
      </c>
      <c r="R185">
        <f>IFERROR(VLOOKUP($A185,'PivotTrac Totals'!$1:$255,24,FALSE),)</f>
        <v>0</v>
      </c>
      <c r="S185">
        <f>IFERROR(VLOOKUP($A185,'PivotTrac Totals'!$1:$255,26,FALSE),)</f>
        <v>0</v>
      </c>
      <c r="T185">
        <f>IFERROR(VLOOKUP($A185,'PivotTrac Totals'!$1:$255,28,FALSE),)</f>
        <v>0</v>
      </c>
      <c r="U185">
        <f>IFERROR(VLOOKUP($A185,'PivotTrac Totals'!$1:$255,30,FALSE),)</f>
        <v>0</v>
      </c>
      <c r="V185">
        <f>IFERROR(VLOOKUP($A185,'PivotTrac Totals'!$1:$255,32,FALSE),)</f>
        <v>0</v>
      </c>
      <c r="W185">
        <f>IFERROR(VLOOKUP($A185,'PivotTrac Totals'!$1:$255,34,FALSE),)</f>
        <v>0</v>
      </c>
      <c r="X185">
        <f>IFERROR(VLOOKUP($A185,'PivotTrac Totals'!$1:$255,36,FALSE),)</f>
        <v>0</v>
      </c>
      <c r="Y185">
        <f>IFERROR(VLOOKUP($A185,'PivotTrac Totals'!$1:$255,38,FALSE),)</f>
        <v>0</v>
      </c>
      <c r="Z185">
        <f>IFERROR(VLOOKUP($A185,'PivotTrac Totals'!$1:$255,40,FALSE),)</f>
        <v>0</v>
      </c>
      <c r="AA185">
        <f>IFERROR(VLOOKUP($A185,'PivotTrac Totals'!$1:$255,42,FALSE),)</f>
        <v>0</v>
      </c>
      <c r="AB185">
        <f>IFERROR(VLOOKUP($A185,'PivotTrac Totals'!$1:$255,44,FALSE),)</f>
        <v>0</v>
      </c>
      <c r="AC185">
        <f>IFERROR(VLOOKUP($A185,'PivotTrac Totals'!$1:$255,46,FALSE),)</f>
        <v>0</v>
      </c>
      <c r="AD185">
        <f>IFERROR(VLOOKUP($A185,'PivotTrac Totals'!$1:$255,48,FALSE),)</f>
        <v>0</v>
      </c>
      <c r="AE185">
        <f>IFERROR(VLOOKUP($A185,'PivotTrac Totals'!$1:$255,50,FALSE),)</f>
        <v>0</v>
      </c>
      <c r="AF185">
        <f>IFERROR(VLOOKUP($A185,'PivotTrac Totals'!$1:$255,52,FALSE),)</f>
        <v>0</v>
      </c>
      <c r="AG185">
        <f>IFERROR(VLOOKUP($A185,'PivotTrac Totals'!$1:$255,54,FALSE),)</f>
        <v>0</v>
      </c>
      <c r="AH185">
        <f t="shared" si="16"/>
        <v>0</v>
      </c>
    </row>
    <row r="186" spans="1:34" ht="15.75" hidden="1" thickBot="1" x14ac:dyDescent="0.25">
      <c r="A186" s="29" t="s">
        <v>82</v>
      </c>
      <c r="B186" s="25" t="s">
        <v>11</v>
      </c>
      <c r="C186" s="28" t="str">
        <f>MID(A186,FIND(" ",A186)+1,256)</f>
        <v>19</v>
      </c>
      <c r="D186" s="25" t="s">
        <v>74</v>
      </c>
      <c r="E186" s="25"/>
      <c r="F186" s="25"/>
      <c r="G186" s="25"/>
      <c r="H186">
        <f>+IF($F186="Spring Grain",SUMIFS('Osgood Agrimet'!$D:$D,'Osgood Agrimet'!$A:$A,"&lt;="&amp;Data!H$1,'Osgood Agrimet'!$D:$D,"&gt;0"),IF($F186="Winter Grain",SUMIFS('Osgood Agrimet'!$C:$C,'Osgood Agrimet'!$A:$A,"&lt;="&amp;Data!H$1,'Osgood Agrimet'!$C:$C,"&gt;0"),IF($F186="Potatoes",SUMIFS('Osgood Agrimet'!$N:$N,'Osgood Agrimet'!$A:$A,"&lt;="&amp;Data!H$1,'Osgood Agrimet'!$N:$N,"&gt;0"),0)))</f>
        <v>0</v>
      </c>
      <c r="I186">
        <f>+IF($F186="Spring Grain",SUMIFS('Osgood Agrimet'!$D:$D,'Osgood Agrimet'!$A:$A,"&lt;="&amp;Data!I$1,'Osgood Agrimet'!$D:$D,"&gt;0"),IF($F186="Winter Grain",SUMIFS('Osgood Agrimet'!$C:$C,'Osgood Agrimet'!$A:$A,"&lt;="&amp;Data!I$1,'Osgood Agrimet'!$C:$C,"&gt;0"),IF($F186="Potatoes",SUMIFS('Osgood Agrimet'!$N:$N,'Osgood Agrimet'!$A:$A,"&lt;="&amp;Data!I$1,'Osgood Agrimet'!$N:$N,"&gt;0"),0)))</f>
        <v>0</v>
      </c>
      <c r="J186">
        <f>+IF($F186="Spring Grain",SUMIFS('Osgood Agrimet'!$D:$D,'Osgood Agrimet'!$A:$A,"&lt;="&amp;Data!J$1,'Osgood Agrimet'!$D:$D,"&gt;0"),IF($F186="Winter Grain",SUMIFS('Osgood Agrimet'!$C:$C,'Osgood Agrimet'!$A:$A,"&lt;="&amp;Data!J$1,'Osgood Agrimet'!$C:$C,"&gt;0"),IF($F186="Potatoes",SUMIFS('Osgood Agrimet'!$N:$N,'Osgood Agrimet'!$A:$A,"&lt;="&amp;Data!J$1,'Osgood Agrimet'!$N:$N,"&gt;0"),0)))</f>
        <v>0</v>
      </c>
      <c r="K186">
        <f>+IF($F186="Spring Grain",SUMIFS('Osgood Agrimet'!$D:$D,'Osgood Agrimet'!$A:$A,"&lt;="&amp;Data!K$1,'Osgood Agrimet'!$D:$D,"&gt;0"),IF($F186="Winter Grain",SUMIFS('Osgood Agrimet'!$C:$C,'Osgood Agrimet'!$A:$A,"&lt;="&amp;Data!K$1,'Osgood Agrimet'!$C:$C,"&gt;0"),IF($F186="Potatoes",SUMIFS('Osgood Agrimet'!$N:$N,'Osgood Agrimet'!$A:$A,"&lt;="&amp;Data!K$1,'Osgood Agrimet'!$N:$N,"&gt;0"),0)))</f>
        <v>0</v>
      </c>
      <c r="L186">
        <f>+IF($F186="Spring Grain",SUMIFS('Osgood Agrimet'!$D:$D,'Osgood Agrimet'!$A:$A,"&lt;="&amp;Data!L$1,'Osgood Agrimet'!$D:$D,"&gt;0"),IF($F186="Winter Grain",SUMIFS('Osgood Agrimet'!$C:$C,'Osgood Agrimet'!$A:$A,"&lt;="&amp;Data!L$1,'Osgood Agrimet'!$C:$C,"&gt;0"),IF($F186="Potatoes",SUMIFS('Osgood Agrimet'!$N:$N,'Osgood Agrimet'!$A:$A,"&lt;="&amp;Data!L$1,'Osgood Agrimet'!$N:$N,"&gt;0"),0)))</f>
        <v>0</v>
      </c>
      <c r="M186">
        <f>+IF($F186="Spring Grain",SUMIFS('Osgood Agrimet'!$D:$D,'Osgood Agrimet'!$A:$A,"&lt;="&amp;Data!M$1,'Osgood Agrimet'!$D:$D,"&gt;0"),IF($F186="Winter Grain",SUMIFS('Osgood Agrimet'!$C:$C,'Osgood Agrimet'!$A:$A,"&lt;="&amp;Data!M$1,'Osgood Agrimet'!$C:$C,"&gt;0"),IF($F186="Potatoes",SUMIFS('Osgood Agrimet'!$N:$N,'Osgood Agrimet'!$A:$A,"&lt;="&amp;Data!M$1,'Osgood Agrimet'!$N:$N,"&gt;0"),0)))</f>
        <v>0</v>
      </c>
      <c r="N186">
        <f>+IF($F186="Spring Grain",SUMIFS('Osgood Agrimet'!$D:$D,'Osgood Agrimet'!$A:$A,"&lt;="&amp;Data!N$1,'Osgood Agrimet'!$D:$D,"&gt;0"),IF($F186="Winter Grain",SUMIFS('Osgood Agrimet'!$C:$C,'Osgood Agrimet'!$A:$A,"&lt;="&amp;Data!N$1,'Osgood Agrimet'!$C:$C,"&gt;0"),IF($F186="Potatoes",SUMIFS('Osgood Agrimet'!$N:$N,'Osgood Agrimet'!$A:$A,"&lt;="&amp;Data!N$1,'Osgood Agrimet'!$N:$N,"&gt;0"),0)))</f>
        <v>0</v>
      </c>
      <c r="O186">
        <f>+IF($F186="Spring Grain",SUMIFS('Osgood Agrimet'!$D:$D,'Osgood Agrimet'!$A:$A,"&lt;="&amp;Data!O$1,'Osgood Agrimet'!$D:$D,"&gt;0"),IF($F186="Winter Grain",SUMIFS('Osgood Agrimet'!$C:$C,'Osgood Agrimet'!$A:$A,"&lt;="&amp;Data!O$1,'Osgood Agrimet'!$C:$C,"&gt;0"),IF($F186="Potatoes",SUMIFS('Osgood Agrimet'!$N:$N,'Osgood Agrimet'!$A:$A,"&lt;="&amp;Data!O$1,'Osgood Agrimet'!$N:$N,"&gt;0"),0)))</f>
        <v>0</v>
      </c>
      <c r="P186">
        <f>+IF($F186="Spring Grain",SUMIFS('Osgood Agrimet'!$D:$D,'Osgood Agrimet'!$A:$A,"&lt;="&amp;Data!P$1,'Osgood Agrimet'!$D:$D,"&gt;0"),IF($F186="Winter Grain",SUMIFS('Osgood Agrimet'!$C:$C,'Osgood Agrimet'!$A:$A,"&lt;="&amp;Data!P$1,'Osgood Agrimet'!$C:$C,"&gt;0"),IF($F186="Potatoes",SUMIFS('Osgood Agrimet'!$N:$N,'Osgood Agrimet'!$A:$A,"&lt;="&amp;Data!P$1,'Osgood Agrimet'!$N:$N,"&gt;0"),0)))</f>
        <v>0</v>
      </c>
      <c r="Q186">
        <f>+IF($F186="Spring Grain",SUMIFS('Osgood Agrimet'!$D:$D,'Osgood Agrimet'!$A:$A,"&lt;="&amp;Data!Q$1,'Osgood Agrimet'!$D:$D,"&gt;0"),IF($F186="Winter Grain",SUMIFS('Osgood Agrimet'!$C:$C,'Osgood Agrimet'!$A:$A,"&lt;="&amp;Data!Q$1,'Osgood Agrimet'!$C:$C,"&gt;0"),IF($F186="Potatoes",SUMIFS('Osgood Agrimet'!$N:$N,'Osgood Agrimet'!$A:$A,"&lt;="&amp;Data!Q$1,'Osgood Agrimet'!$N:$N,"&gt;0"),0)))</f>
        <v>0</v>
      </c>
      <c r="R186">
        <f>+IF($F186="Spring Grain",SUMIFS('Osgood Agrimet'!$D:$D,'Osgood Agrimet'!$A:$A,"&lt;="&amp;Data!R$1,'Osgood Agrimet'!$D:$D,"&gt;0"),IF($F186="Winter Grain",SUMIFS('Osgood Agrimet'!$C:$C,'Osgood Agrimet'!$A:$A,"&lt;="&amp;Data!R$1,'Osgood Agrimet'!$C:$C,"&gt;0"),IF($F186="Potatoes",SUMIFS('Osgood Agrimet'!$N:$N,'Osgood Agrimet'!$A:$A,"&lt;="&amp;Data!R$1,'Osgood Agrimet'!$N:$N,"&gt;0"),0)))</f>
        <v>0</v>
      </c>
      <c r="S186">
        <f>+IF($F186="Spring Grain",SUMIFS('Osgood Agrimet'!$D:$D,'Osgood Agrimet'!$A:$A,"&lt;="&amp;Data!S$1,'Osgood Agrimet'!$D:$D,"&gt;0"),IF($F186="Winter Grain",SUMIFS('Osgood Agrimet'!$C:$C,'Osgood Agrimet'!$A:$A,"&lt;="&amp;Data!S$1,'Osgood Agrimet'!$C:$C,"&gt;0"),IF($F186="Potatoes",SUMIFS('Osgood Agrimet'!$N:$N,'Osgood Agrimet'!$A:$A,"&lt;="&amp;Data!S$1,'Osgood Agrimet'!$N:$N,"&gt;0"),0)))</f>
        <v>0</v>
      </c>
      <c r="T186">
        <f>+IF($F186="Spring Grain",SUMIFS('Osgood Agrimet'!$D:$D,'Osgood Agrimet'!$A:$A,"&lt;="&amp;Data!T$1,'Osgood Agrimet'!$D:$D,"&gt;0"),IF($F186="Winter Grain",SUMIFS('Osgood Agrimet'!$C:$C,'Osgood Agrimet'!$A:$A,"&lt;="&amp;Data!T$1,'Osgood Agrimet'!$C:$C,"&gt;0"),IF($F186="Potatoes",SUMIFS('Osgood Agrimet'!$N:$N,'Osgood Agrimet'!$A:$A,"&lt;="&amp;Data!T$1,'Osgood Agrimet'!$N:$N,"&gt;0"),0)))</f>
        <v>0</v>
      </c>
      <c r="U186">
        <f>+IF($F186="Spring Grain",SUMIFS('Osgood Agrimet'!$D:$D,'Osgood Agrimet'!$A:$A,"&lt;="&amp;Data!U$1,'Osgood Agrimet'!$D:$D,"&gt;0"),IF($F186="Winter Grain",SUMIFS('Osgood Agrimet'!$C:$C,'Osgood Agrimet'!$A:$A,"&lt;="&amp;Data!U$1,'Osgood Agrimet'!$C:$C,"&gt;0"),IF($F186="Potatoes",SUMIFS('Osgood Agrimet'!$N:$N,'Osgood Agrimet'!$A:$A,"&lt;="&amp;Data!U$1,'Osgood Agrimet'!$N:$N,"&gt;0"),0)))</f>
        <v>0</v>
      </c>
      <c r="V186">
        <f>+IF($F186="Spring Grain",SUMIFS('Osgood Agrimet'!$D:$D,'Osgood Agrimet'!$A:$A,"&lt;="&amp;Data!V$1,'Osgood Agrimet'!$D:$D,"&gt;0"),IF($F186="Winter Grain",SUMIFS('Osgood Agrimet'!$C:$C,'Osgood Agrimet'!$A:$A,"&lt;="&amp;Data!V$1,'Osgood Agrimet'!$C:$C,"&gt;0"),IF($F186="Potatoes",SUMIFS('Osgood Agrimet'!$N:$N,'Osgood Agrimet'!$A:$A,"&lt;="&amp;Data!V$1,'Osgood Agrimet'!$N:$N,"&gt;0"),0)))</f>
        <v>0</v>
      </c>
      <c r="W186">
        <f>+IF($F186="Spring Grain",SUMIFS('Osgood Agrimet'!$D:$D,'Osgood Agrimet'!$A:$A,"&lt;="&amp;Data!W$1,'Osgood Agrimet'!$D:$D,"&gt;0"),IF($F186="Winter Grain",SUMIFS('Osgood Agrimet'!$C:$C,'Osgood Agrimet'!$A:$A,"&lt;="&amp;Data!W$1,'Osgood Agrimet'!$C:$C,"&gt;0"),IF($F186="Potatoes",SUMIFS('Osgood Agrimet'!$N:$N,'Osgood Agrimet'!$A:$A,"&lt;="&amp;Data!W$1,'Osgood Agrimet'!$N:$N,"&gt;0"),0)))</f>
        <v>0</v>
      </c>
      <c r="X186">
        <f>+IF($F186="Spring Grain",SUMIFS('Osgood Agrimet'!$D:$D,'Osgood Agrimet'!$A:$A,"&lt;="&amp;Data!X$1,'Osgood Agrimet'!$D:$D,"&gt;0"),IF($F186="Winter Grain",SUMIFS('Osgood Agrimet'!$C:$C,'Osgood Agrimet'!$A:$A,"&lt;="&amp;Data!X$1,'Osgood Agrimet'!$C:$C,"&gt;0"),IF($F186="Potatoes",SUMIFS('Osgood Agrimet'!$N:$N,'Osgood Agrimet'!$A:$A,"&lt;="&amp;Data!X$1,'Osgood Agrimet'!$N:$N,"&gt;0"),0)))</f>
        <v>0</v>
      </c>
      <c r="Y186">
        <f>+IF($F186="Spring Grain",SUMIFS('Osgood Agrimet'!$D:$D,'Osgood Agrimet'!$A:$A,"&lt;="&amp;Data!Y$1,'Osgood Agrimet'!$D:$D,"&gt;0"),IF($F186="Winter Grain",SUMIFS('Osgood Agrimet'!$C:$C,'Osgood Agrimet'!$A:$A,"&lt;="&amp;Data!Y$1,'Osgood Agrimet'!$C:$C,"&gt;0"),IF($F186="Potatoes",SUMIFS('Osgood Agrimet'!$N:$N,'Osgood Agrimet'!$A:$A,"&lt;="&amp;Data!Y$1,'Osgood Agrimet'!$N:$N,"&gt;0"),0)))</f>
        <v>0</v>
      </c>
      <c r="Z186">
        <f>+IF($F186="Spring Grain",SUMIFS('Osgood Agrimet'!$D:$D,'Osgood Agrimet'!$A:$A,"&lt;="&amp;Data!Z$1,'Osgood Agrimet'!$D:$D,"&gt;0"),IF($F186="Winter Grain",SUMIFS('Osgood Agrimet'!$C:$C,'Osgood Agrimet'!$A:$A,"&lt;="&amp;Data!Z$1,'Osgood Agrimet'!$C:$C,"&gt;0"),IF($F186="Potatoes",SUMIFS('Osgood Agrimet'!$N:$N,'Osgood Agrimet'!$A:$A,"&lt;="&amp;Data!Z$1,'Osgood Agrimet'!$N:$N,"&gt;0"),0)))</f>
        <v>0</v>
      </c>
      <c r="AA186">
        <f>+IF($F186="Spring Grain",SUMIFS('Osgood Agrimet'!$D:$D,'Osgood Agrimet'!$A:$A,"&lt;="&amp;Data!AA$1,'Osgood Agrimet'!$D:$D,"&gt;0"),IF($F186="Winter Grain",SUMIFS('Osgood Agrimet'!$C:$C,'Osgood Agrimet'!$A:$A,"&lt;="&amp;Data!AA$1,'Osgood Agrimet'!$C:$C,"&gt;0"),IF($F186="Potatoes",SUMIFS('Osgood Agrimet'!$N:$N,'Osgood Agrimet'!$A:$A,"&lt;="&amp;Data!AA$1,'Osgood Agrimet'!$N:$N,"&gt;0"),0)))</f>
        <v>0</v>
      </c>
      <c r="AB186">
        <f>+IF($F186="Spring Grain",SUMIFS('Osgood Agrimet'!$D:$D,'Osgood Agrimet'!$A:$A,"&lt;="&amp;Data!AB$1,'Osgood Agrimet'!$D:$D,"&gt;0"),IF($F186="Winter Grain",SUMIFS('Osgood Agrimet'!$C:$C,'Osgood Agrimet'!$A:$A,"&lt;="&amp;Data!AB$1,'Osgood Agrimet'!$C:$C,"&gt;0"),IF($F186="Potatoes",SUMIFS('Osgood Agrimet'!$N:$N,'Osgood Agrimet'!$A:$A,"&lt;="&amp;Data!AB$1,'Osgood Agrimet'!$N:$N,"&gt;0"),0)))</f>
        <v>0</v>
      </c>
      <c r="AC186">
        <f>+IF($F186="Spring Grain",SUMIFS('Osgood Agrimet'!$D:$D,'Osgood Agrimet'!$A:$A,"&lt;="&amp;Data!AC$1,'Osgood Agrimet'!$D:$D,"&gt;0"),IF($F186="Winter Grain",SUMIFS('Osgood Agrimet'!$C:$C,'Osgood Agrimet'!$A:$A,"&lt;="&amp;Data!AC$1,'Osgood Agrimet'!$C:$C,"&gt;0"),IF($F186="Potatoes",SUMIFS('Osgood Agrimet'!$N:$N,'Osgood Agrimet'!$A:$A,"&lt;="&amp;Data!AC$1,'Osgood Agrimet'!$N:$N,"&gt;0"),0)))</f>
        <v>0</v>
      </c>
      <c r="AD186">
        <f>+IF($F186="Spring Grain",SUMIFS('Osgood Agrimet'!$D:$D,'Osgood Agrimet'!$A:$A,"&lt;="&amp;Data!AD$1,'Osgood Agrimet'!$D:$D,"&gt;0"),IF($F186="Winter Grain",SUMIFS('Osgood Agrimet'!$C:$C,'Osgood Agrimet'!$A:$A,"&lt;="&amp;Data!AD$1,'Osgood Agrimet'!$C:$C,"&gt;0"),IF($F186="Potatoes",SUMIFS('Osgood Agrimet'!$N:$N,'Osgood Agrimet'!$A:$A,"&lt;="&amp;Data!AD$1,'Osgood Agrimet'!$N:$N,"&gt;0"),0)))</f>
        <v>0</v>
      </c>
      <c r="AE186">
        <f>+IF($F186="Spring Grain",SUMIFS('Osgood Agrimet'!$D:$D,'Osgood Agrimet'!$A:$A,"&lt;="&amp;Data!AE$1,'Osgood Agrimet'!$D:$D,"&gt;0"),IF($F186="Winter Grain",SUMIFS('Osgood Agrimet'!$C:$C,'Osgood Agrimet'!$A:$A,"&lt;="&amp;Data!AE$1,'Osgood Agrimet'!$C:$C,"&gt;0"),IF($F186="Potatoes",SUMIFS('Osgood Agrimet'!$N:$N,'Osgood Agrimet'!$A:$A,"&lt;="&amp;Data!AE$1,'Osgood Agrimet'!$N:$N,"&gt;0"),0)))</f>
        <v>0</v>
      </c>
      <c r="AF186">
        <f>+IF($F186="Spring Grain",SUMIFS('Osgood Agrimet'!$D:$D,'Osgood Agrimet'!$A:$A,"&lt;="&amp;Data!AF$1,'Osgood Agrimet'!$D:$D,"&gt;0"),IF($F186="Winter Grain",SUMIFS('Osgood Agrimet'!$C:$C,'Osgood Agrimet'!$A:$A,"&lt;="&amp;Data!AF$1,'Osgood Agrimet'!$C:$C,"&gt;0"),IF($F186="Potatoes",SUMIFS('Osgood Agrimet'!$N:$N,'Osgood Agrimet'!$A:$A,"&lt;="&amp;Data!AF$1,'Osgood Agrimet'!$N:$N,"&gt;0"),0)))</f>
        <v>0</v>
      </c>
      <c r="AG186">
        <f>+IF($F186="Spring Grain",SUMIFS('Osgood Agrimet'!$D:$D,'Osgood Agrimet'!$A:$A,"&lt;="&amp;Data!AG$1,'Osgood Agrimet'!$D:$D,"&gt;0"),IF($F186="Winter Grain",SUMIFS('Osgood Agrimet'!$C:$C,'Osgood Agrimet'!$A:$A,"&lt;="&amp;Data!AG$1,'Osgood Agrimet'!$C:$C,"&gt;0"),IF($F186="Potatoes",SUMIFS('Osgood Agrimet'!$N:$N,'Osgood Agrimet'!$A:$A,"&lt;="&amp;Data!AG$1,'Osgood Agrimet'!$N:$N,"&gt;0"),0)))</f>
        <v>0</v>
      </c>
      <c r="AH186">
        <f>+SUM(H186:AG186)</f>
        <v>0</v>
      </c>
    </row>
    <row r="187" spans="1:34" ht="15.75" hidden="1" thickBot="1" x14ac:dyDescent="0.25">
      <c r="A187" s="25"/>
      <c r="B187" s="25" t="s">
        <v>11</v>
      </c>
      <c r="C187" s="28" t="str">
        <f>C186</f>
        <v>19</v>
      </c>
      <c r="D187" s="25" t="s">
        <v>74</v>
      </c>
      <c r="E187" s="25"/>
      <c r="F187" s="25"/>
      <c r="G187" s="25"/>
      <c r="H187">
        <f>IFERROR(VLOOKUP($A187,'PivotTrac Totals'!$A$1:$AK$255,4,FALSE),)</f>
        <v>0</v>
      </c>
      <c r="I187">
        <f>IFERROR(VLOOKUP($A187,'PivotTrac Totals'!$1:$405,6,FALSE),)</f>
        <v>0</v>
      </c>
      <c r="J187">
        <f>IFERROR(VLOOKUP($A187,'PivotTrac Totals'!$1:$255,8,FALSE),)</f>
        <v>0</v>
      </c>
      <c r="K187">
        <f>IFERROR(VLOOKUP($A187,'PivotTrac Totals'!$1:$255,10,FALSE),)</f>
        <v>0</v>
      </c>
      <c r="L187">
        <f>IFERROR(VLOOKUP($A187,'PivotTrac Totals'!$1:$255,12,FALSE),)</f>
        <v>0</v>
      </c>
      <c r="M187">
        <f>IFERROR(VLOOKUP($A187,'PivotTrac Totals'!$1:$255,14,FALSE),)</f>
        <v>0</v>
      </c>
      <c r="N187">
        <f>IFERROR(VLOOKUP($A187,'PivotTrac Totals'!$1:$255,16,FALSE),)</f>
        <v>0</v>
      </c>
      <c r="O187">
        <f>IFERROR(VLOOKUP($A187,'PivotTrac Totals'!$1:$255,18,FALSE),)</f>
        <v>0</v>
      </c>
      <c r="P187">
        <f>IFERROR(VLOOKUP($A187,'PivotTrac Totals'!$1:$255,20,FALSE),)</f>
        <v>0</v>
      </c>
      <c r="Q187">
        <f>IFERROR(VLOOKUP($A187,'PivotTrac Totals'!$1:$255,22,FALSE),)</f>
        <v>0</v>
      </c>
      <c r="R187">
        <f>IFERROR(VLOOKUP($A187,'PivotTrac Totals'!$1:$255,24,FALSE),)</f>
        <v>0</v>
      </c>
      <c r="S187">
        <f>IFERROR(VLOOKUP($A187,'PivotTrac Totals'!$1:$255,26,FALSE),)</f>
        <v>0</v>
      </c>
      <c r="T187">
        <f>IFERROR(VLOOKUP($A187,'PivotTrac Totals'!$1:$255,28,FALSE),)</f>
        <v>0</v>
      </c>
      <c r="U187">
        <f>IFERROR(VLOOKUP($A187,'PivotTrac Totals'!$1:$255,30,FALSE),)</f>
        <v>0</v>
      </c>
      <c r="V187">
        <f>IFERROR(VLOOKUP($A187,'PivotTrac Totals'!$1:$255,32,FALSE),)</f>
        <v>0</v>
      </c>
      <c r="W187">
        <f>IFERROR(VLOOKUP($A187,'PivotTrac Totals'!$1:$255,34,FALSE),)</f>
        <v>0</v>
      </c>
      <c r="X187">
        <f>IFERROR(VLOOKUP($A187,'PivotTrac Totals'!$1:$255,36,FALSE),)</f>
        <v>0</v>
      </c>
      <c r="Y187">
        <f>IFERROR(VLOOKUP($A187,'PivotTrac Totals'!$1:$255,38,FALSE),)</f>
        <v>0</v>
      </c>
      <c r="Z187">
        <f>IFERROR(VLOOKUP($A187,'PivotTrac Totals'!$1:$255,40,FALSE),)</f>
        <v>0</v>
      </c>
      <c r="AA187">
        <f>IFERROR(VLOOKUP($A187,'PivotTrac Totals'!$1:$255,42,FALSE),)</f>
        <v>0</v>
      </c>
      <c r="AB187">
        <f>IFERROR(VLOOKUP($A187,'PivotTrac Totals'!$1:$255,44,FALSE),)</f>
        <v>0</v>
      </c>
      <c r="AC187">
        <f>IFERROR(VLOOKUP($A187,'PivotTrac Totals'!$1:$255,46,FALSE),)</f>
        <v>0</v>
      </c>
      <c r="AD187">
        <f>IFERROR(VLOOKUP($A187,'PivotTrac Totals'!$1:$255,48,FALSE),)</f>
        <v>0</v>
      </c>
      <c r="AE187">
        <f>IFERROR(VLOOKUP($A187,'PivotTrac Totals'!$1:$255,50,FALSE),)</f>
        <v>0</v>
      </c>
      <c r="AF187">
        <f>IFERROR(VLOOKUP($A187,'PivotTrac Totals'!$1:$255,52,FALSE),)</f>
        <v>0</v>
      </c>
      <c r="AG187">
        <f>IFERROR(VLOOKUP($A187,'PivotTrac Totals'!$1:$255,54,FALSE),)</f>
        <v>0</v>
      </c>
      <c r="AH187">
        <f t="shared" si="16"/>
        <v>0</v>
      </c>
    </row>
    <row r="188" spans="1:34" ht="15.75" hidden="1" thickBot="1" x14ac:dyDescent="0.25">
      <c r="A188" s="25"/>
      <c r="B188" s="25" t="s">
        <v>11</v>
      </c>
      <c r="C188" s="28" t="str">
        <f t="shared" ref="C188:C195" si="22">C187</f>
        <v>19</v>
      </c>
      <c r="D188" s="25" t="s">
        <v>74</v>
      </c>
      <c r="E188" s="25"/>
      <c r="F188" s="25"/>
      <c r="G188" s="25"/>
      <c r="H188">
        <f>IFERROR(VLOOKUP($A188,'PivotTrac Totals'!$A$1:$AK$255,4,FALSE),)</f>
        <v>0</v>
      </c>
      <c r="I188">
        <f>IFERROR(VLOOKUP($A188,'PivotTrac Totals'!$1:$405,6,FALSE),)</f>
        <v>0</v>
      </c>
      <c r="J188">
        <f>IFERROR(VLOOKUP($A188,'PivotTrac Totals'!$1:$255,8,FALSE),)</f>
        <v>0</v>
      </c>
      <c r="K188">
        <f>IFERROR(VLOOKUP($A188,'PivotTrac Totals'!$1:$255,10,FALSE),)</f>
        <v>0</v>
      </c>
      <c r="L188">
        <f>IFERROR(VLOOKUP($A188,'PivotTrac Totals'!$1:$255,12,FALSE),)</f>
        <v>0</v>
      </c>
      <c r="M188">
        <f>IFERROR(VLOOKUP($A188,'PivotTrac Totals'!$1:$255,14,FALSE),)</f>
        <v>0</v>
      </c>
      <c r="N188">
        <f>IFERROR(VLOOKUP($A188,'PivotTrac Totals'!$1:$255,16,FALSE),)</f>
        <v>0</v>
      </c>
      <c r="O188">
        <f>IFERROR(VLOOKUP($A188,'PivotTrac Totals'!$1:$255,18,FALSE),)</f>
        <v>0</v>
      </c>
      <c r="P188">
        <f>IFERROR(VLOOKUP($A188,'PivotTrac Totals'!$1:$255,20,FALSE),)</f>
        <v>0</v>
      </c>
      <c r="Q188">
        <f>IFERROR(VLOOKUP($A188,'PivotTrac Totals'!$1:$255,22,FALSE),)</f>
        <v>0</v>
      </c>
      <c r="R188">
        <f>IFERROR(VLOOKUP($A188,'PivotTrac Totals'!$1:$255,24,FALSE),)</f>
        <v>0</v>
      </c>
      <c r="S188">
        <f>IFERROR(VLOOKUP($A188,'PivotTrac Totals'!$1:$255,26,FALSE),)</f>
        <v>0</v>
      </c>
      <c r="T188">
        <f>IFERROR(VLOOKUP($A188,'PivotTrac Totals'!$1:$255,28,FALSE),)</f>
        <v>0</v>
      </c>
      <c r="U188">
        <f>IFERROR(VLOOKUP($A188,'PivotTrac Totals'!$1:$255,30,FALSE),)</f>
        <v>0</v>
      </c>
      <c r="V188">
        <f>IFERROR(VLOOKUP($A188,'PivotTrac Totals'!$1:$255,32,FALSE),)</f>
        <v>0</v>
      </c>
      <c r="W188">
        <f>IFERROR(VLOOKUP($A188,'PivotTrac Totals'!$1:$255,34,FALSE),)</f>
        <v>0</v>
      </c>
      <c r="X188">
        <f>IFERROR(VLOOKUP($A188,'PivotTrac Totals'!$1:$255,36,FALSE),)</f>
        <v>0</v>
      </c>
      <c r="Y188">
        <f>IFERROR(VLOOKUP($A188,'PivotTrac Totals'!$1:$255,38,FALSE),)</f>
        <v>0</v>
      </c>
      <c r="Z188">
        <f>IFERROR(VLOOKUP($A188,'PivotTrac Totals'!$1:$255,40,FALSE),)</f>
        <v>0</v>
      </c>
      <c r="AA188">
        <f>IFERROR(VLOOKUP($A188,'PivotTrac Totals'!$1:$255,42,FALSE),)</f>
        <v>0</v>
      </c>
      <c r="AB188">
        <f>IFERROR(VLOOKUP($A188,'PivotTrac Totals'!$1:$255,44,FALSE),)</f>
        <v>0</v>
      </c>
      <c r="AC188">
        <f>IFERROR(VLOOKUP($A188,'PivotTrac Totals'!$1:$255,46,FALSE),)</f>
        <v>0</v>
      </c>
      <c r="AD188">
        <f>IFERROR(VLOOKUP($A188,'PivotTrac Totals'!$1:$255,48,FALSE),)</f>
        <v>0</v>
      </c>
      <c r="AE188">
        <f>IFERROR(VLOOKUP($A188,'PivotTrac Totals'!$1:$255,50,FALSE),)</f>
        <v>0</v>
      </c>
      <c r="AF188">
        <f>IFERROR(VLOOKUP($A188,'PivotTrac Totals'!$1:$255,52,FALSE),)</f>
        <v>0</v>
      </c>
      <c r="AG188">
        <f>IFERROR(VLOOKUP($A188,'PivotTrac Totals'!$1:$255,54,FALSE),)</f>
        <v>0</v>
      </c>
      <c r="AH188">
        <f t="shared" si="16"/>
        <v>0</v>
      </c>
    </row>
    <row r="189" spans="1:34" ht="15.75" hidden="1" thickBot="1" x14ac:dyDescent="0.25">
      <c r="A189" s="25"/>
      <c r="B189" s="25" t="s">
        <v>11</v>
      </c>
      <c r="C189" s="28" t="str">
        <f t="shared" si="22"/>
        <v>19</v>
      </c>
      <c r="D189" s="25" t="s">
        <v>74</v>
      </c>
      <c r="E189" s="25"/>
      <c r="F189" s="25"/>
      <c r="G189" s="25"/>
      <c r="H189">
        <f>IFERROR(VLOOKUP($A189,'PivotTrac Totals'!$A$1:$AK$255,4,FALSE),)</f>
        <v>0</v>
      </c>
      <c r="I189">
        <f>IFERROR(VLOOKUP($A189,'PivotTrac Totals'!$1:$405,6,FALSE),)</f>
        <v>0</v>
      </c>
      <c r="J189">
        <f>IFERROR(VLOOKUP($A189,'PivotTrac Totals'!$1:$255,8,FALSE),)</f>
        <v>0</v>
      </c>
      <c r="K189">
        <f>IFERROR(VLOOKUP($A189,'PivotTrac Totals'!$1:$255,10,FALSE),)</f>
        <v>0</v>
      </c>
      <c r="L189">
        <f>IFERROR(VLOOKUP($A189,'PivotTrac Totals'!$1:$255,12,FALSE),)</f>
        <v>0</v>
      </c>
      <c r="M189">
        <f>IFERROR(VLOOKUP($A189,'PivotTrac Totals'!$1:$255,14,FALSE),)</f>
        <v>0</v>
      </c>
      <c r="N189">
        <f>IFERROR(VLOOKUP($A189,'PivotTrac Totals'!$1:$255,16,FALSE),)</f>
        <v>0</v>
      </c>
      <c r="O189">
        <f>IFERROR(VLOOKUP($A189,'PivotTrac Totals'!$1:$255,18,FALSE),)</f>
        <v>0</v>
      </c>
      <c r="P189">
        <f>IFERROR(VLOOKUP($A189,'PivotTrac Totals'!$1:$255,20,FALSE),)</f>
        <v>0</v>
      </c>
      <c r="Q189">
        <f>IFERROR(VLOOKUP($A189,'PivotTrac Totals'!$1:$255,22,FALSE),)</f>
        <v>0</v>
      </c>
      <c r="R189">
        <f>IFERROR(VLOOKUP($A189,'PivotTrac Totals'!$1:$255,24,FALSE),)</f>
        <v>0</v>
      </c>
      <c r="S189">
        <f>IFERROR(VLOOKUP($A189,'PivotTrac Totals'!$1:$255,26,FALSE),)</f>
        <v>0</v>
      </c>
      <c r="T189">
        <f>IFERROR(VLOOKUP($A189,'PivotTrac Totals'!$1:$255,28,FALSE),)</f>
        <v>0</v>
      </c>
      <c r="U189">
        <f>IFERROR(VLOOKUP($A189,'PivotTrac Totals'!$1:$255,30,FALSE),)</f>
        <v>0</v>
      </c>
      <c r="V189">
        <f>IFERROR(VLOOKUP($A189,'PivotTrac Totals'!$1:$255,32,FALSE),)</f>
        <v>0</v>
      </c>
      <c r="W189">
        <f>IFERROR(VLOOKUP($A189,'PivotTrac Totals'!$1:$255,34,FALSE),)</f>
        <v>0</v>
      </c>
      <c r="X189">
        <f>IFERROR(VLOOKUP($A189,'PivotTrac Totals'!$1:$255,36,FALSE),)</f>
        <v>0</v>
      </c>
      <c r="Y189">
        <f>IFERROR(VLOOKUP($A189,'PivotTrac Totals'!$1:$255,38,FALSE),)</f>
        <v>0</v>
      </c>
      <c r="Z189">
        <f>IFERROR(VLOOKUP($A189,'PivotTrac Totals'!$1:$255,40,FALSE),)</f>
        <v>0</v>
      </c>
      <c r="AA189">
        <f>IFERROR(VLOOKUP($A189,'PivotTrac Totals'!$1:$255,42,FALSE),)</f>
        <v>0</v>
      </c>
      <c r="AB189">
        <f>IFERROR(VLOOKUP($A189,'PivotTrac Totals'!$1:$255,44,FALSE),)</f>
        <v>0</v>
      </c>
      <c r="AC189">
        <f>IFERROR(VLOOKUP($A189,'PivotTrac Totals'!$1:$255,46,FALSE),)</f>
        <v>0</v>
      </c>
      <c r="AD189">
        <f>IFERROR(VLOOKUP($A189,'PivotTrac Totals'!$1:$255,48,FALSE),)</f>
        <v>0</v>
      </c>
      <c r="AE189">
        <f>IFERROR(VLOOKUP($A189,'PivotTrac Totals'!$1:$255,50,FALSE),)</f>
        <v>0</v>
      </c>
      <c r="AF189">
        <f>IFERROR(VLOOKUP($A189,'PivotTrac Totals'!$1:$255,52,FALSE),)</f>
        <v>0</v>
      </c>
      <c r="AG189">
        <f>IFERROR(VLOOKUP($A189,'PivotTrac Totals'!$1:$255,54,FALSE),)</f>
        <v>0</v>
      </c>
      <c r="AH189">
        <f t="shared" si="16"/>
        <v>0</v>
      </c>
    </row>
    <row r="190" spans="1:34" ht="15.75" hidden="1" thickBot="1" x14ac:dyDescent="0.25">
      <c r="A190" s="25"/>
      <c r="B190" s="25" t="s">
        <v>11</v>
      </c>
      <c r="C190" s="28" t="str">
        <f t="shared" si="22"/>
        <v>19</v>
      </c>
      <c r="D190" s="25" t="s">
        <v>74</v>
      </c>
      <c r="E190" s="25"/>
      <c r="F190" s="25"/>
      <c r="G190" s="25"/>
      <c r="H190">
        <f>IFERROR(VLOOKUP($A190,'PivotTrac Totals'!$A$1:$AK$255,4,FALSE),)</f>
        <v>0</v>
      </c>
      <c r="I190">
        <f>IFERROR(VLOOKUP($A190,'PivotTrac Totals'!$1:$405,6,FALSE),)</f>
        <v>0</v>
      </c>
      <c r="J190">
        <f>IFERROR(VLOOKUP($A190,'PivotTrac Totals'!$1:$255,8,FALSE),)</f>
        <v>0</v>
      </c>
      <c r="K190">
        <f>IFERROR(VLOOKUP($A190,'PivotTrac Totals'!$1:$255,10,FALSE),)</f>
        <v>0</v>
      </c>
      <c r="L190">
        <f>IFERROR(VLOOKUP($A190,'PivotTrac Totals'!$1:$255,12,FALSE),)</f>
        <v>0</v>
      </c>
      <c r="M190">
        <f>IFERROR(VLOOKUP($A190,'PivotTrac Totals'!$1:$255,14,FALSE),)</f>
        <v>0</v>
      </c>
      <c r="N190">
        <f>IFERROR(VLOOKUP($A190,'PivotTrac Totals'!$1:$255,16,FALSE),)</f>
        <v>0</v>
      </c>
      <c r="O190">
        <f>IFERROR(VLOOKUP($A190,'PivotTrac Totals'!$1:$255,18,FALSE),)</f>
        <v>0</v>
      </c>
      <c r="P190">
        <f>IFERROR(VLOOKUP($A190,'PivotTrac Totals'!$1:$255,20,FALSE),)</f>
        <v>0</v>
      </c>
      <c r="Q190">
        <f>IFERROR(VLOOKUP($A190,'PivotTrac Totals'!$1:$255,22,FALSE),)</f>
        <v>0</v>
      </c>
      <c r="R190">
        <f>IFERROR(VLOOKUP($A190,'PivotTrac Totals'!$1:$255,24,FALSE),)</f>
        <v>0</v>
      </c>
      <c r="S190">
        <f>IFERROR(VLOOKUP($A190,'PivotTrac Totals'!$1:$255,26,FALSE),)</f>
        <v>0</v>
      </c>
      <c r="T190">
        <f>IFERROR(VLOOKUP($A190,'PivotTrac Totals'!$1:$255,28,FALSE),)</f>
        <v>0</v>
      </c>
      <c r="U190">
        <f>IFERROR(VLOOKUP($A190,'PivotTrac Totals'!$1:$255,30,FALSE),)</f>
        <v>0</v>
      </c>
      <c r="V190">
        <f>IFERROR(VLOOKUP($A190,'PivotTrac Totals'!$1:$255,32,FALSE),)</f>
        <v>0</v>
      </c>
      <c r="W190">
        <f>IFERROR(VLOOKUP($A190,'PivotTrac Totals'!$1:$255,34,FALSE),)</f>
        <v>0</v>
      </c>
      <c r="X190">
        <f>IFERROR(VLOOKUP($A190,'PivotTrac Totals'!$1:$255,36,FALSE),)</f>
        <v>0</v>
      </c>
      <c r="Y190">
        <f>IFERROR(VLOOKUP($A190,'PivotTrac Totals'!$1:$255,38,FALSE),)</f>
        <v>0</v>
      </c>
      <c r="Z190">
        <f>IFERROR(VLOOKUP($A190,'PivotTrac Totals'!$1:$255,40,FALSE),)</f>
        <v>0</v>
      </c>
      <c r="AA190">
        <f>IFERROR(VLOOKUP($A190,'PivotTrac Totals'!$1:$255,42,FALSE),)</f>
        <v>0</v>
      </c>
      <c r="AB190">
        <f>IFERROR(VLOOKUP($A190,'PivotTrac Totals'!$1:$255,44,FALSE),)</f>
        <v>0</v>
      </c>
      <c r="AC190">
        <f>IFERROR(VLOOKUP($A190,'PivotTrac Totals'!$1:$255,46,FALSE),)</f>
        <v>0</v>
      </c>
      <c r="AD190">
        <f>IFERROR(VLOOKUP($A190,'PivotTrac Totals'!$1:$255,48,FALSE),)</f>
        <v>0</v>
      </c>
      <c r="AE190">
        <f>IFERROR(VLOOKUP($A190,'PivotTrac Totals'!$1:$255,50,FALSE),)</f>
        <v>0</v>
      </c>
      <c r="AF190">
        <f>IFERROR(VLOOKUP($A190,'PivotTrac Totals'!$1:$255,52,FALSE),)</f>
        <v>0</v>
      </c>
      <c r="AG190">
        <f>IFERROR(VLOOKUP($A190,'PivotTrac Totals'!$1:$255,54,FALSE),)</f>
        <v>0</v>
      </c>
      <c r="AH190">
        <f t="shared" si="16"/>
        <v>0</v>
      </c>
    </row>
    <row r="191" spans="1:34" ht="15.75" hidden="1" thickBot="1" x14ac:dyDescent="0.25">
      <c r="A191" s="25"/>
      <c r="B191" s="25" t="s">
        <v>11</v>
      </c>
      <c r="C191" s="28" t="str">
        <f t="shared" si="22"/>
        <v>19</v>
      </c>
      <c r="D191" s="25" t="s">
        <v>74</v>
      </c>
      <c r="E191" s="25"/>
      <c r="F191" s="25"/>
      <c r="G191" s="25"/>
      <c r="H191">
        <f>IFERROR(VLOOKUP($A191,'PivotTrac Totals'!$A$1:$AK$255,4,FALSE),)</f>
        <v>0</v>
      </c>
      <c r="I191">
        <f>IFERROR(VLOOKUP($A191,'PivotTrac Totals'!$1:$405,6,FALSE),)</f>
        <v>0</v>
      </c>
      <c r="J191">
        <f>IFERROR(VLOOKUP($A191,'PivotTrac Totals'!$1:$255,8,FALSE),)</f>
        <v>0</v>
      </c>
      <c r="K191">
        <f>IFERROR(VLOOKUP($A191,'PivotTrac Totals'!$1:$255,10,FALSE),)</f>
        <v>0</v>
      </c>
      <c r="L191">
        <f>IFERROR(VLOOKUP($A191,'PivotTrac Totals'!$1:$255,12,FALSE),)</f>
        <v>0</v>
      </c>
      <c r="M191">
        <f>IFERROR(VLOOKUP($A191,'PivotTrac Totals'!$1:$255,14,FALSE),)</f>
        <v>0</v>
      </c>
      <c r="N191">
        <f>IFERROR(VLOOKUP($A191,'PivotTrac Totals'!$1:$255,16,FALSE),)</f>
        <v>0</v>
      </c>
      <c r="O191">
        <f>IFERROR(VLOOKUP($A191,'PivotTrac Totals'!$1:$255,18,FALSE),)</f>
        <v>0</v>
      </c>
      <c r="P191">
        <f>IFERROR(VLOOKUP($A191,'PivotTrac Totals'!$1:$255,20,FALSE),)</f>
        <v>0</v>
      </c>
      <c r="Q191">
        <f>IFERROR(VLOOKUP($A191,'PivotTrac Totals'!$1:$255,22,FALSE),)</f>
        <v>0</v>
      </c>
      <c r="R191">
        <f>IFERROR(VLOOKUP($A191,'PivotTrac Totals'!$1:$255,24,FALSE),)</f>
        <v>0</v>
      </c>
      <c r="S191">
        <f>IFERROR(VLOOKUP($A191,'PivotTrac Totals'!$1:$255,26,FALSE),)</f>
        <v>0</v>
      </c>
      <c r="T191">
        <f>IFERROR(VLOOKUP($A191,'PivotTrac Totals'!$1:$255,28,FALSE),)</f>
        <v>0</v>
      </c>
      <c r="U191">
        <f>IFERROR(VLOOKUP($A191,'PivotTrac Totals'!$1:$255,30,FALSE),)</f>
        <v>0</v>
      </c>
      <c r="V191">
        <f>IFERROR(VLOOKUP($A191,'PivotTrac Totals'!$1:$255,32,FALSE),)</f>
        <v>0</v>
      </c>
      <c r="W191">
        <f>IFERROR(VLOOKUP($A191,'PivotTrac Totals'!$1:$255,34,FALSE),)</f>
        <v>0</v>
      </c>
      <c r="X191">
        <f>IFERROR(VLOOKUP($A191,'PivotTrac Totals'!$1:$255,36,FALSE),)</f>
        <v>0</v>
      </c>
      <c r="Y191">
        <f>IFERROR(VLOOKUP($A191,'PivotTrac Totals'!$1:$255,38,FALSE),)</f>
        <v>0</v>
      </c>
      <c r="Z191">
        <f>IFERROR(VLOOKUP($A191,'PivotTrac Totals'!$1:$255,40,FALSE),)</f>
        <v>0</v>
      </c>
      <c r="AA191">
        <f>IFERROR(VLOOKUP($A191,'PivotTrac Totals'!$1:$255,42,FALSE),)</f>
        <v>0</v>
      </c>
      <c r="AB191">
        <f>IFERROR(VLOOKUP($A191,'PivotTrac Totals'!$1:$255,44,FALSE),)</f>
        <v>0</v>
      </c>
      <c r="AC191">
        <f>IFERROR(VLOOKUP($A191,'PivotTrac Totals'!$1:$255,46,FALSE),)</f>
        <v>0</v>
      </c>
      <c r="AD191">
        <f>IFERROR(VLOOKUP($A191,'PivotTrac Totals'!$1:$255,48,FALSE),)</f>
        <v>0</v>
      </c>
      <c r="AE191">
        <f>IFERROR(VLOOKUP($A191,'PivotTrac Totals'!$1:$255,50,FALSE),)</f>
        <v>0</v>
      </c>
      <c r="AF191">
        <f>IFERROR(VLOOKUP($A191,'PivotTrac Totals'!$1:$255,52,FALSE),)</f>
        <v>0</v>
      </c>
      <c r="AG191">
        <f>IFERROR(VLOOKUP($A191,'PivotTrac Totals'!$1:$255,54,FALSE),)</f>
        <v>0</v>
      </c>
      <c r="AH191">
        <f t="shared" si="16"/>
        <v>0</v>
      </c>
    </row>
    <row r="192" spans="1:34" ht="15.75" hidden="1" thickBot="1" x14ac:dyDescent="0.25">
      <c r="A192" s="25"/>
      <c r="B192" s="25" t="s">
        <v>11</v>
      </c>
      <c r="C192" s="28" t="str">
        <f t="shared" si="22"/>
        <v>19</v>
      </c>
      <c r="D192" s="25" t="s">
        <v>74</v>
      </c>
      <c r="E192" s="25"/>
      <c r="F192" s="25"/>
      <c r="G192" s="25"/>
      <c r="H192">
        <f>IFERROR(VLOOKUP($A192,'PivotTrac Totals'!$A$1:$AK$255,4,FALSE),)</f>
        <v>0</v>
      </c>
      <c r="I192">
        <f>IFERROR(VLOOKUP($A192,'PivotTrac Totals'!$1:$405,6,FALSE),)</f>
        <v>0</v>
      </c>
      <c r="J192">
        <f>IFERROR(VLOOKUP($A192,'PivotTrac Totals'!$1:$255,8,FALSE),)</f>
        <v>0</v>
      </c>
      <c r="K192">
        <f>IFERROR(VLOOKUP($A192,'PivotTrac Totals'!$1:$255,10,FALSE),)</f>
        <v>0</v>
      </c>
      <c r="L192">
        <f>IFERROR(VLOOKUP($A192,'PivotTrac Totals'!$1:$255,12,FALSE),)</f>
        <v>0</v>
      </c>
      <c r="M192">
        <f>IFERROR(VLOOKUP($A192,'PivotTrac Totals'!$1:$255,14,FALSE),)</f>
        <v>0</v>
      </c>
      <c r="N192">
        <f>IFERROR(VLOOKUP($A192,'PivotTrac Totals'!$1:$255,16,FALSE),)</f>
        <v>0</v>
      </c>
      <c r="O192">
        <f>IFERROR(VLOOKUP($A192,'PivotTrac Totals'!$1:$255,18,FALSE),)</f>
        <v>0</v>
      </c>
      <c r="P192">
        <f>IFERROR(VLOOKUP($A192,'PivotTrac Totals'!$1:$255,20,FALSE),)</f>
        <v>0</v>
      </c>
      <c r="Q192">
        <f>IFERROR(VLOOKUP($A192,'PivotTrac Totals'!$1:$255,22,FALSE),)</f>
        <v>0</v>
      </c>
      <c r="R192">
        <f>IFERROR(VLOOKUP($A192,'PivotTrac Totals'!$1:$255,24,FALSE),)</f>
        <v>0</v>
      </c>
      <c r="S192">
        <f>IFERROR(VLOOKUP($A192,'PivotTrac Totals'!$1:$255,26,FALSE),)</f>
        <v>0</v>
      </c>
      <c r="T192">
        <f>IFERROR(VLOOKUP($A192,'PivotTrac Totals'!$1:$255,28,FALSE),)</f>
        <v>0</v>
      </c>
      <c r="U192">
        <f>IFERROR(VLOOKUP($A192,'PivotTrac Totals'!$1:$255,30,FALSE),)</f>
        <v>0</v>
      </c>
      <c r="V192">
        <f>IFERROR(VLOOKUP($A192,'PivotTrac Totals'!$1:$255,32,FALSE),)</f>
        <v>0</v>
      </c>
      <c r="W192">
        <f>IFERROR(VLOOKUP($A192,'PivotTrac Totals'!$1:$255,34,FALSE),)</f>
        <v>0</v>
      </c>
      <c r="X192">
        <f>IFERROR(VLOOKUP($A192,'PivotTrac Totals'!$1:$255,36,FALSE),)</f>
        <v>0</v>
      </c>
      <c r="Y192">
        <f>IFERROR(VLOOKUP($A192,'PivotTrac Totals'!$1:$255,38,FALSE),)</f>
        <v>0</v>
      </c>
      <c r="Z192">
        <f>IFERROR(VLOOKUP($A192,'PivotTrac Totals'!$1:$255,40,FALSE),)</f>
        <v>0</v>
      </c>
      <c r="AA192">
        <f>IFERROR(VLOOKUP($A192,'PivotTrac Totals'!$1:$255,42,FALSE),)</f>
        <v>0</v>
      </c>
      <c r="AB192">
        <f>IFERROR(VLOOKUP($A192,'PivotTrac Totals'!$1:$255,44,FALSE),)</f>
        <v>0</v>
      </c>
      <c r="AC192">
        <f>IFERROR(VLOOKUP($A192,'PivotTrac Totals'!$1:$255,46,FALSE),)</f>
        <v>0</v>
      </c>
      <c r="AD192">
        <f>IFERROR(VLOOKUP($A192,'PivotTrac Totals'!$1:$255,48,FALSE),)</f>
        <v>0</v>
      </c>
      <c r="AE192">
        <f>IFERROR(VLOOKUP($A192,'PivotTrac Totals'!$1:$255,50,FALSE),)</f>
        <v>0</v>
      </c>
      <c r="AF192">
        <f>IFERROR(VLOOKUP($A192,'PivotTrac Totals'!$1:$255,52,FALSE),)</f>
        <v>0</v>
      </c>
      <c r="AG192">
        <f>IFERROR(VLOOKUP($A192,'PivotTrac Totals'!$1:$255,54,FALSE),)</f>
        <v>0</v>
      </c>
      <c r="AH192">
        <f t="shared" si="16"/>
        <v>0</v>
      </c>
    </row>
    <row r="193" spans="1:34" ht="15.75" hidden="1" thickBot="1" x14ac:dyDescent="0.25">
      <c r="A193" s="25"/>
      <c r="B193" s="25" t="s">
        <v>11</v>
      </c>
      <c r="C193" s="28" t="str">
        <f t="shared" si="22"/>
        <v>19</v>
      </c>
      <c r="D193" s="25" t="s">
        <v>74</v>
      </c>
      <c r="E193" s="25"/>
      <c r="F193" s="25"/>
      <c r="G193" s="25"/>
      <c r="H193">
        <f>IFERROR(VLOOKUP($A193,'PivotTrac Totals'!$A$1:$AK$255,4,FALSE),)</f>
        <v>0</v>
      </c>
      <c r="I193">
        <f>IFERROR(VLOOKUP($A193,'PivotTrac Totals'!$1:$405,6,FALSE),)</f>
        <v>0</v>
      </c>
      <c r="J193">
        <f>IFERROR(VLOOKUP($A193,'PivotTrac Totals'!$1:$255,8,FALSE),)</f>
        <v>0</v>
      </c>
      <c r="K193">
        <f>IFERROR(VLOOKUP($A193,'PivotTrac Totals'!$1:$255,10,FALSE),)</f>
        <v>0</v>
      </c>
      <c r="L193">
        <f>IFERROR(VLOOKUP($A193,'PivotTrac Totals'!$1:$255,12,FALSE),)</f>
        <v>0</v>
      </c>
      <c r="M193">
        <f>IFERROR(VLOOKUP($A193,'PivotTrac Totals'!$1:$255,14,FALSE),)</f>
        <v>0</v>
      </c>
      <c r="N193">
        <f>IFERROR(VLOOKUP($A193,'PivotTrac Totals'!$1:$255,16,FALSE),)</f>
        <v>0</v>
      </c>
      <c r="O193">
        <f>IFERROR(VLOOKUP($A193,'PivotTrac Totals'!$1:$255,18,FALSE),)</f>
        <v>0</v>
      </c>
      <c r="P193">
        <f>IFERROR(VLOOKUP($A193,'PivotTrac Totals'!$1:$255,20,FALSE),)</f>
        <v>0</v>
      </c>
      <c r="Q193">
        <f>IFERROR(VLOOKUP($A193,'PivotTrac Totals'!$1:$255,22,FALSE),)</f>
        <v>0</v>
      </c>
      <c r="R193">
        <f>IFERROR(VLOOKUP($A193,'PivotTrac Totals'!$1:$255,24,FALSE),)</f>
        <v>0</v>
      </c>
      <c r="S193">
        <f>IFERROR(VLOOKUP($A193,'PivotTrac Totals'!$1:$255,26,FALSE),)</f>
        <v>0</v>
      </c>
      <c r="T193">
        <f>IFERROR(VLOOKUP($A193,'PivotTrac Totals'!$1:$255,28,FALSE),)</f>
        <v>0</v>
      </c>
      <c r="U193">
        <f>IFERROR(VLOOKUP($A193,'PivotTrac Totals'!$1:$255,30,FALSE),)</f>
        <v>0</v>
      </c>
      <c r="V193">
        <f>IFERROR(VLOOKUP($A193,'PivotTrac Totals'!$1:$255,32,FALSE),)</f>
        <v>0</v>
      </c>
      <c r="W193">
        <f>IFERROR(VLOOKUP($A193,'PivotTrac Totals'!$1:$255,34,FALSE),)</f>
        <v>0</v>
      </c>
      <c r="X193">
        <f>IFERROR(VLOOKUP($A193,'PivotTrac Totals'!$1:$255,36,FALSE),)</f>
        <v>0</v>
      </c>
      <c r="Y193">
        <f>IFERROR(VLOOKUP($A193,'PivotTrac Totals'!$1:$255,38,FALSE),)</f>
        <v>0</v>
      </c>
      <c r="Z193">
        <f>IFERROR(VLOOKUP($A193,'PivotTrac Totals'!$1:$255,40,FALSE),)</f>
        <v>0</v>
      </c>
      <c r="AA193">
        <f>IFERROR(VLOOKUP($A193,'PivotTrac Totals'!$1:$255,42,FALSE),)</f>
        <v>0</v>
      </c>
      <c r="AB193">
        <f>IFERROR(VLOOKUP($A193,'PivotTrac Totals'!$1:$255,44,FALSE),)</f>
        <v>0</v>
      </c>
      <c r="AC193">
        <f>IFERROR(VLOOKUP($A193,'PivotTrac Totals'!$1:$255,46,FALSE),)</f>
        <v>0</v>
      </c>
      <c r="AD193">
        <f>IFERROR(VLOOKUP($A193,'PivotTrac Totals'!$1:$255,48,FALSE),)</f>
        <v>0</v>
      </c>
      <c r="AE193">
        <f>IFERROR(VLOOKUP($A193,'PivotTrac Totals'!$1:$255,50,FALSE),)</f>
        <v>0</v>
      </c>
      <c r="AF193">
        <f>IFERROR(VLOOKUP($A193,'PivotTrac Totals'!$1:$255,52,FALSE),)</f>
        <v>0</v>
      </c>
      <c r="AG193">
        <f>IFERROR(VLOOKUP($A193,'PivotTrac Totals'!$1:$255,54,FALSE),)</f>
        <v>0</v>
      </c>
      <c r="AH193">
        <f t="shared" si="16"/>
        <v>0</v>
      </c>
    </row>
    <row r="194" spans="1:34" ht="15.75" hidden="1" thickBot="1" x14ac:dyDescent="0.25">
      <c r="A194" s="25"/>
      <c r="B194" s="25" t="s">
        <v>11</v>
      </c>
      <c r="C194" s="28" t="str">
        <f t="shared" si="22"/>
        <v>19</v>
      </c>
      <c r="D194" s="25" t="s">
        <v>74</v>
      </c>
      <c r="E194" s="25"/>
      <c r="F194" s="25"/>
      <c r="G194" s="25"/>
      <c r="H194">
        <f>IFERROR(VLOOKUP($A194,'PivotTrac Totals'!$A$1:$AK$255,4,FALSE),)</f>
        <v>0</v>
      </c>
      <c r="I194">
        <f>IFERROR(VLOOKUP($A194,'PivotTrac Totals'!$1:$405,6,FALSE),)</f>
        <v>0</v>
      </c>
      <c r="J194">
        <f>IFERROR(VLOOKUP($A194,'PivotTrac Totals'!$1:$255,8,FALSE),)</f>
        <v>0</v>
      </c>
      <c r="K194">
        <f>IFERROR(VLOOKUP($A194,'PivotTrac Totals'!$1:$255,10,FALSE),)</f>
        <v>0</v>
      </c>
      <c r="L194">
        <f>IFERROR(VLOOKUP($A194,'PivotTrac Totals'!$1:$255,12,FALSE),)</f>
        <v>0</v>
      </c>
      <c r="M194">
        <f>IFERROR(VLOOKUP($A194,'PivotTrac Totals'!$1:$255,14,FALSE),)</f>
        <v>0</v>
      </c>
      <c r="N194">
        <f>IFERROR(VLOOKUP($A194,'PivotTrac Totals'!$1:$255,16,FALSE),)</f>
        <v>0</v>
      </c>
      <c r="O194">
        <f>IFERROR(VLOOKUP($A194,'PivotTrac Totals'!$1:$255,18,FALSE),)</f>
        <v>0</v>
      </c>
      <c r="P194">
        <f>IFERROR(VLOOKUP($A194,'PivotTrac Totals'!$1:$255,20,FALSE),)</f>
        <v>0</v>
      </c>
      <c r="Q194">
        <f>IFERROR(VLOOKUP($A194,'PivotTrac Totals'!$1:$255,22,FALSE),)</f>
        <v>0</v>
      </c>
      <c r="R194">
        <f>IFERROR(VLOOKUP($A194,'PivotTrac Totals'!$1:$255,24,FALSE),)</f>
        <v>0</v>
      </c>
      <c r="S194">
        <f>IFERROR(VLOOKUP($A194,'PivotTrac Totals'!$1:$255,26,FALSE),)</f>
        <v>0</v>
      </c>
      <c r="T194">
        <f>IFERROR(VLOOKUP($A194,'PivotTrac Totals'!$1:$255,28,FALSE),)</f>
        <v>0</v>
      </c>
      <c r="U194">
        <f>IFERROR(VLOOKUP($A194,'PivotTrac Totals'!$1:$255,30,FALSE),)</f>
        <v>0</v>
      </c>
      <c r="V194">
        <f>IFERROR(VLOOKUP($A194,'PivotTrac Totals'!$1:$255,32,FALSE),)</f>
        <v>0</v>
      </c>
      <c r="W194">
        <f>IFERROR(VLOOKUP($A194,'PivotTrac Totals'!$1:$255,34,FALSE),)</f>
        <v>0</v>
      </c>
      <c r="X194">
        <f>IFERROR(VLOOKUP($A194,'PivotTrac Totals'!$1:$255,36,FALSE),)</f>
        <v>0</v>
      </c>
      <c r="Y194">
        <f>IFERROR(VLOOKUP($A194,'PivotTrac Totals'!$1:$255,38,FALSE),)</f>
        <v>0</v>
      </c>
      <c r="Z194">
        <f>IFERROR(VLOOKUP($A194,'PivotTrac Totals'!$1:$255,40,FALSE),)</f>
        <v>0</v>
      </c>
      <c r="AA194">
        <f>IFERROR(VLOOKUP($A194,'PivotTrac Totals'!$1:$255,42,FALSE),)</f>
        <v>0</v>
      </c>
      <c r="AB194">
        <f>IFERROR(VLOOKUP($A194,'PivotTrac Totals'!$1:$255,44,FALSE),)</f>
        <v>0</v>
      </c>
      <c r="AC194">
        <f>IFERROR(VLOOKUP($A194,'PivotTrac Totals'!$1:$255,46,FALSE),)</f>
        <v>0</v>
      </c>
      <c r="AD194">
        <f>IFERROR(VLOOKUP($A194,'PivotTrac Totals'!$1:$255,48,FALSE),)</f>
        <v>0</v>
      </c>
      <c r="AE194">
        <f>IFERROR(VLOOKUP($A194,'PivotTrac Totals'!$1:$255,50,FALSE),)</f>
        <v>0</v>
      </c>
      <c r="AF194">
        <f>IFERROR(VLOOKUP($A194,'PivotTrac Totals'!$1:$255,52,FALSE),)</f>
        <v>0</v>
      </c>
      <c r="AG194">
        <f>IFERROR(VLOOKUP($A194,'PivotTrac Totals'!$1:$255,54,FALSE),)</f>
        <v>0</v>
      </c>
      <c r="AH194">
        <f t="shared" si="16"/>
        <v>0</v>
      </c>
    </row>
    <row r="195" spans="1:34" ht="15.75" hidden="1" thickBot="1" x14ac:dyDescent="0.25">
      <c r="A195" s="25"/>
      <c r="B195" s="25" t="s">
        <v>11</v>
      </c>
      <c r="C195" s="28" t="str">
        <f t="shared" si="22"/>
        <v>19</v>
      </c>
      <c r="D195" s="25" t="s">
        <v>74</v>
      </c>
      <c r="E195" s="25"/>
      <c r="F195" s="25"/>
      <c r="G195" s="25"/>
      <c r="H195">
        <f>IFERROR(VLOOKUP($A195,'PivotTrac Totals'!$A$1:$AK$255,4,FALSE),)</f>
        <v>0</v>
      </c>
      <c r="I195">
        <f>IFERROR(VLOOKUP($A195,'PivotTrac Totals'!$1:$405,6,FALSE),)</f>
        <v>0</v>
      </c>
      <c r="J195">
        <f>IFERROR(VLOOKUP($A195,'PivotTrac Totals'!$1:$255,8,FALSE),)</f>
        <v>0</v>
      </c>
      <c r="K195">
        <f>IFERROR(VLOOKUP($A195,'PivotTrac Totals'!$1:$255,10,FALSE),)</f>
        <v>0</v>
      </c>
      <c r="L195">
        <f>IFERROR(VLOOKUP($A195,'PivotTrac Totals'!$1:$255,12,FALSE),)</f>
        <v>0</v>
      </c>
      <c r="M195">
        <f>IFERROR(VLOOKUP($A195,'PivotTrac Totals'!$1:$255,14,FALSE),)</f>
        <v>0</v>
      </c>
      <c r="N195">
        <f>IFERROR(VLOOKUP($A195,'PivotTrac Totals'!$1:$255,16,FALSE),)</f>
        <v>0</v>
      </c>
      <c r="O195">
        <f>IFERROR(VLOOKUP($A195,'PivotTrac Totals'!$1:$255,18,FALSE),)</f>
        <v>0</v>
      </c>
      <c r="P195">
        <f>IFERROR(VLOOKUP($A195,'PivotTrac Totals'!$1:$255,20,FALSE),)</f>
        <v>0</v>
      </c>
      <c r="Q195">
        <f>IFERROR(VLOOKUP($A195,'PivotTrac Totals'!$1:$255,22,FALSE),)</f>
        <v>0</v>
      </c>
      <c r="R195">
        <f>IFERROR(VLOOKUP($A195,'PivotTrac Totals'!$1:$255,24,FALSE),)</f>
        <v>0</v>
      </c>
      <c r="S195">
        <f>IFERROR(VLOOKUP($A195,'PivotTrac Totals'!$1:$255,26,FALSE),)</f>
        <v>0</v>
      </c>
      <c r="T195">
        <f>IFERROR(VLOOKUP($A195,'PivotTrac Totals'!$1:$255,28,FALSE),)</f>
        <v>0</v>
      </c>
      <c r="U195">
        <f>IFERROR(VLOOKUP($A195,'PivotTrac Totals'!$1:$255,30,FALSE),)</f>
        <v>0</v>
      </c>
      <c r="V195">
        <f>IFERROR(VLOOKUP($A195,'PivotTrac Totals'!$1:$255,32,FALSE),)</f>
        <v>0</v>
      </c>
      <c r="W195">
        <f>IFERROR(VLOOKUP($A195,'PivotTrac Totals'!$1:$255,34,FALSE),)</f>
        <v>0</v>
      </c>
      <c r="X195">
        <f>IFERROR(VLOOKUP($A195,'PivotTrac Totals'!$1:$255,36,FALSE),)</f>
        <v>0</v>
      </c>
      <c r="Y195">
        <f>IFERROR(VLOOKUP($A195,'PivotTrac Totals'!$1:$255,38,FALSE),)</f>
        <v>0</v>
      </c>
      <c r="Z195">
        <f>IFERROR(VLOOKUP($A195,'PivotTrac Totals'!$1:$255,40,FALSE),)</f>
        <v>0</v>
      </c>
      <c r="AA195">
        <f>IFERROR(VLOOKUP($A195,'PivotTrac Totals'!$1:$255,42,FALSE),)</f>
        <v>0</v>
      </c>
      <c r="AB195">
        <f>IFERROR(VLOOKUP($A195,'PivotTrac Totals'!$1:$255,44,FALSE),)</f>
        <v>0</v>
      </c>
      <c r="AC195">
        <f>IFERROR(VLOOKUP($A195,'PivotTrac Totals'!$1:$255,46,FALSE),)</f>
        <v>0</v>
      </c>
      <c r="AD195">
        <f>IFERROR(VLOOKUP($A195,'PivotTrac Totals'!$1:$255,48,FALSE),)</f>
        <v>0</v>
      </c>
      <c r="AE195">
        <f>IFERROR(VLOOKUP($A195,'PivotTrac Totals'!$1:$255,50,FALSE),)</f>
        <v>0</v>
      </c>
      <c r="AF195">
        <f>IFERROR(VLOOKUP($A195,'PivotTrac Totals'!$1:$255,52,FALSE),)</f>
        <v>0</v>
      </c>
      <c r="AG195">
        <f>IFERROR(VLOOKUP($A195,'PivotTrac Totals'!$1:$255,54,FALSE),)</f>
        <v>0</v>
      </c>
      <c r="AH195">
        <f t="shared" si="16"/>
        <v>0</v>
      </c>
    </row>
    <row r="196" spans="1:34" ht="15.75" thickBot="1" x14ac:dyDescent="0.25">
      <c r="A196" s="32" t="s">
        <v>83</v>
      </c>
      <c r="B196" t="s">
        <v>11</v>
      </c>
      <c r="C196" s="31" t="str">
        <f>MID(A196,FIND(" ",A196)+1,256)</f>
        <v>20</v>
      </c>
      <c r="D196" t="s">
        <v>12</v>
      </c>
      <c r="E196" t="s">
        <v>11</v>
      </c>
      <c r="F196" t="s">
        <v>33</v>
      </c>
      <c r="G196" t="s">
        <v>84</v>
      </c>
      <c r="H196">
        <f>+IF($F196="Spring Grain",SUMIFS('Osgood Agrimet'!$F:$F,'Osgood Agrimet'!$A:$A,"&lt;="&amp;Data!H$1,'Osgood Agrimet'!$F:$F,"&gt;0"),IF($F196="Winter Grain",SUMIFS('Osgood Agrimet'!$D:$D,'Osgood Agrimet'!$A:$A,"&lt;="&amp;Data!H$1,'Osgood Agrimet'!$D:$D,"&gt;0"),IF($F196="Potatoes",SUMIFS('Osgood Agrimet'!$C:$C,'Osgood Agrimet'!$A:$A,"&lt;="&amp;Data!H$1,'Osgood Agrimet'!$C:$C,"&gt;0"),0)))</f>
        <v>0</v>
      </c>
      <c r="I196">
        <f>+IF($F196="Spring Grain",SUMIFS('Osgood Agrimet'!$F:$F,'Osgood Agrimet'!$A:$A,"&lt;="&amp;Data!I$1,'Osgood Agrimet'!$F:$F,"&gt;0"),IF($F196="Winter Grain",SUMIFS('Osgood Agrimet'!$D:$D,'Osgood Agrimet'!$A:$A,"&lt;="&amp;Data!I$1,'Osgood Agrimet'!$D:$D,"&gt;0"),IF($F196="Potatoes",SUMIFS('Osgood Agrimet'!$C:$C,'Osgood Agrimet'!$A:$A,"&lt;="&amp;Data!I$1,'Osgood Agrimet'!$C:$C,"&gt;0"),0)))-$H196</f>
        <v>0</v>
      </c>
      <c r="J196">
        <f>+IF($F196="Spring Grain",SUMIFS('Osgood Agrimet'!$F:$F,'Osgood Agrimet'!$A:$A,"&lt;="&amp;Data!J$1,'Osgood Agrimet'!$F:$F,"&gt;0"),IF($F196="Winter Grain",SUMIFS('Osgood Agrimet'!$D:$D,'Osgood Agrimet'!$A:$A,"&lt;="&amp;Data!J$1,'Osgood Agrimet'!$D:$D,"&gt;0"),IF($F196="Potatoes",SUMIFS('Osgood Agrimet'!$C:$C,'Osgood Agrimet'!$A:$A,"&lt;="&amp;Data!J$1,'Osgood Agrimet'!$C:$C,"&gt;0"),0)))-SUM($H196:I196)</f>
        <v>0.59000000000000008</v>
      </c>
      <c r="K196">
        <f>+IF($F196="Spring Grain",SUMIFS('Osgood Agrimet'!$F:$F,'Osgood Agrimet'!$A:$A,"&lt;="&amp;Data!K$1,'Osgood Agrimet'!$F:$F,"&gt;0"),IF($F196="Winter Grain",SUMIFS('Osgood Agrimet'!$D:$D,'Osgood Agrimet'!$A:$A,"&lt;="&amp;Data!K$1,'Osgood Agrimet'!$D:$D,"&gt;0"),IF($F196="Potatoes",SUMIFS('Osgood Agrimet'!$C:$C,'Osgood Agrimet'!$A:$A,"&lt;="&amp;Data!K$1,'Osgood Agrimet'!$C:$C,"&gt;0"),0)))-SUM($H196:J196)</f>
        <v>0.67999999999999994</v>
      </c>
      <c r="L196">
        <f>+IF($F196="Spring Grain",SUMIFS('Osgood Agrimet'!$F:$F,'Osgood Agrimet'!$A:$A,"&lt;="&amp;Data!L$1,'Osgood Agrimet'!$F:$F,"&gt;0"),IF($F196="Winter Grain",SUMIFS('Osgood Agrimet'!$D:$D,'Osgood Agrimet'!$A:$A,"&lt;="&amp;Data!L$1,'Osgood Agrimet'!$D:$D,"&gt;0"),IF($F196="Potatoes",SUMIFS('Osgood Agrimet'!$C:$C,'Osgood Agrimet'!$A:$A,"&lt;="&amp;Data!L$1,'Osgood Agrimet'!$C:$C,"&gt;0"),0)))-SUM($H196:K196)</f>
        <v>1.3900000000000001</v>
      </c>
      <c r="M196">
        <f>+IF($F196="Spring Grain",SUMIFS('Osgood Agrimet'!$F:$F,'Osgood Agrimet'!$A:$A,"&lt;="&amp;Data!M$1,'Osgood Agrimet'!$F:$F,"&gt;0"),IF($F196="Winter Grain",SUMIFS('Osgood Agrimet'!$D:$D,'Osgood Agrimet'!$A:$A,"&lt;="&amp;Data!M$1,'Osgood Agrimet'!$D:$D,"&gt;0"),IF($F196="Potatoes",SUMIFS('Osgood Agrimet'!$C:$C,'Osgood Agrimet'!$A:$A,"&lt;="&amp;Data!M$1,'Osgood Agrimet'!$C:$C,"&gt;0"),0)))-SUM($H196:L196)</f>
        <v>2.0399999999999991</v>
      </c>
      <c r="N196">
        <f>+IF($F196="Spring Grain",SUMIFS('Osgood Agrimet'!$F:$F,'Osgood Agrimet'!$A:$A,"&lt;="&amp;Data!N$1,'Osgood Agrimet'!$F:$F,"&gt;0"),IF($F196="Winter Grain",SUMIFS('Osgood Agrimet'!$D:$D,'Osgood Agrimet'!$A:$A,"&lt;="&amp;Data!N$1,'Osgood Agrimet'!$D:$D,"&gt;0"),IF($F196="Potatoes",SUMIFS('Osgood Agrimet'!$C:$C,'Osgood Agrimet'!$A:$A,"&lt;="&amp;Data!N$1,'Osgood Agrimet'!$C:$C,"&gt;0"),0)))-SUM($H196:M196)</f>
        <v>1.9100000000000001</v>
      </c>
      <c r="O196">
        <f>+IF($F196="Spring Grain",SUMIFS('Osgood Agrimet'!$F:$F,'Osgood Agrimet'!$A:$A,"&lt;="&amp;Data!O$1,'Osgood Agrimet'!$F:$F,"&gt;0"),IF($F196="Winter Grain",SUMIFS('Osgood Agrimet'!$D:$D,'Osgood Agrimet'!$A:$A,"&lt;="&amp;Data!O$1,'Osgood Agrimet'!$D:$D,"&gt;0"),IF($F196="Potatoes",SUMIFS('Osgood Agrimet'!$C:$C,'Osgood Agrimet'!$A:$A,"&lt;="&amp;Data!O$1,'Osgood Agrimet'!$C:$C,"&gt;0"),0)))-SUM($H196:N196)</f>
        <v>1.83</v>
      </c>
      <c r="P196">
        <f>+IF($F196="Spring Grain",SUMIFS('Osgood Agrimet'!$F:$F,'Osgood Agrimet'!$A:$A,"&lt;="&amp;Data!P$1,'Osgood Agrimet'!$F:$F,"&gt;0"),IF($F196="Winter Grain",SUMIFS('Osgood Agrimet'!$D:$D,'Osgood Agrimet'!$A:$A,"&lt;="&amp;Data!P$1,'Osgood Agrimet'!$D:$D,"&gt;0"),IF($F196="Potatoes",SUMIFS('Osgood Agrimet'!$C:$C,'Osgood Agrimet'!$A:$A,"&lt;="&amp;Data!P$1,'Osgood Agrimet'!$C:$C,"&gt;0"),0)))-SUM($H196:O196)</f>
        <v>1.7800000000000011</v>
      </c>
      <c r="Q196">
        <f>+IF($F196="Spring Grain",SUMIFS('Osgood Agrimet'!$F:$F,'Osgood Agrimet'!$A:$A,"&lt;="&amp;Data!Q$1,'Osgood Agrimet'!$F:$F,"&gt;0"),IF($F196="Winter Grain",SUMIFS('Osgood Agrimet'!$D:$D,'Osgood Agrimet'!$A:$A,"&lt;="&amp;Data!Q$1,'Osgood Agrimet'!$D:$D,"&gt;0"),IF($F196="Potatoes",SUMIFS('Osgood Agrimet'!$C:$C,'Osgood Agrimet'!$A:$A,"&lt;="&amp;Data!Q$1,'Osgood Agrimet'!$C:$C,"&gt;0"),0)))-SUM($H196:P196)</f>
        <v>1.5400000000000009</v>
      </c>
      <c r="R196">
        <f>+IF($F196="Spring Grain",SUMIFS('Osgood Agrimet'!$F:$F,'Osgood Agrimet'!$A:$A,"&lt;="&amp;Data!R$1,'Osgood Agrimet'!$F:$F,"&gt;0"),IF($F196="Winter Grain",SUMIFS('Osgood Agrimet'!$D:$D,'Osgood Agrimet'!$A:$A,"&lt;="&amp;Data!R$1,'Osgood Agrimet'!$D:$D,"&gt;0"),IF($F196="Potatoes",SUMIFS('Osgood Agrimet'!$C:$C,'Osgood Agrimet'!$A:$A,"&lt;="&amp;Data!R$1,'Osgood Agrimet'!$C:$C,"&gt;0"),0)))-SUM($H196:Q196)</f>
        <v>1.5600000000000005</v>
      </c>
      <c r="S196">
        <f>+IF($F196="Spring Grain",SUMIFS('Osgood Agrimet'!$F:$F,'Osgood Agrimet'!$A:$A,"&lt;="&amp;Data!S$1,'Osgood Agrimet'!$F:$F,"&gt;0"),IF($F196="Winter Grain",SUMIFS('Osgood Agrimet'!$D:$D,'Osgood Agrimet'!$A:$A,"&lt;="&amp;Data!S$1,'Osgood Agrimet'!$D:$D,"&gt;0"),IF($F196="Potatoes",SUMIFS('Osgood Agrimet'!$C:$C,'Osgood Agrimet'!$A:$A,"&lt;="&amp;Data!S$1,'Osgood Agrimet'!$C:$C,"&gt;0"),0)))-SUM($H196:R196)</f>
        <v>1.629999999999999</v>
      </c>
      <c r="T196">
        <f>+IF($F196="Spring Grain",SUMIFS('Osgood Agrimet'!$F:$F,'Osgood Agrimet'!$A:$A,"&lt;="&amp;Data!T$1,'Osgood Agrimet'!$F:$F,"&gt;0"),IF($F196="Winter Grain",SUMIFS('Osgood Agrimet'!$D:$D,'Osgood Agrimet'!$A:$A,"&lt;="&amp;Data!T$1,'Osgood Agrimet'!$D:$D,"&gt;0"),IF($F196="Potatoes",SUMIFS('Osgood Agrimet'!$C:$C,'Osgood Agrimet'!$A:$A,"&lt;="&amp;Data!T$1,'Osgood Agrimet'!$C:$C,"&gt;0"),0)))-SUM($H196:S196)</f>
        <v>1.5899999999999981</v>
      </c>
      <c r="U196">
        <f>+IF($F196="Spring Grain",SUMIFS('Osgood Agrimet'!$F:$F,'Osgood Agrimet'!$A:$A,"&lt;="&amp;Data!U$1,'Osgood Agrimet'!$F:$F,"&gt;0"),IF($F196="Winter Grain",SUMIFS('Osgood Agrimet'!$D:$D,'Osgood Agrimet'!$A:$A,"&lt;="&amp;Data!U$1,'Osgood Agrimet'!$D:$D,"&gt;0"),IF($F196="Potatoes",SUMIFS('Osgood Agrimet'!$C:$C,'Osgood Agrimet'!$A:$A,"&lt;="&amp;Data!U$1,'Osgood Agrimet'!$C:$C,"&gt;0"),0)))-SUM($H196:T196)</f>
        <v>1.5700000000000003</v>
      </c>
      <c r="V196">
        <f>+IF($F196="Spring Grain",SUMIFS('Osgood Agrimet'!$F:$F,'Osgood Agrimet'!$A:$A,"&lt;="&amp;Data!V$1,'Osgood Agrimet'!$F:$F,"&gt;0"),IF($F196="Winter Grain",SUMIFS('Osgood Agrimet'!$D:$D,'Osgood Agrimet'!$A:$A,"&lt;="&amp;Data!V$1,'Osgood Agrimet'!$D:$D,"&gt;0"),IF($F196="Potatoes",SUMIFS('Osgood Agrimet'!$C:$C,'Osgood Agrimet'!$A:$A,"&lt;="&amp;Data!V$1,'Osgood Agrimet'!$C:$C,"&gt;0"),0)))-SUM($H196:U196)</f>
        <v>1.759999999999998</v>
      </c>
      <c r="W196">
        <f>+IF($F196="Spring Grain",SUMIFS('Osgood Agrimet'!$F:$F,'Osgood Agrimet'!$A:$A,"&lt;="&amp;Data!W$1,'Osgood Agrimet'!$F:$F,"&gt;0"),IF($F196="Winter Grain",SUMIFS('Osgood Agrimet'!$D:$D,'Osgood Agrimet'!$A:$A,"&lt;="&amp;Data!W$1,'Osgood Agrimet'!$D:$D,"&gt;0"),IF($F196="Potatoes",SUMIFS('Osgood Agrimet'!$C:$C,'Osgood Agrimet'!$A:$A,"&lt;="&amp;Data!W$1,'Osgood Agrimet'!$C:$C,"&gt;0"),0)))-SUM($H196:V196)</f>
        <v>1.3699999999999939</v>
      </c>
      <c r="X196">
        <f>+IF($F196="Spring Grain",SUMIFS('Osgood Agrimet'!$F:$F,'Osgood Agrimet'!$A:$A,"&lt;="&amp;Data!X$1,'Osgood Agrimet'!$F:$F,"&gt;0"),IF($F196="Winter Grain",SUMIFS('Osgood Agrimet'!$D:$D,'Osgood Agrimet'!$A:$A,"&lt;="&amp;Data!X$1,'Osgood Agrimet'!$D:$D,"&gt;0"),IF($F196="Potatoes",SUMIFS('Osgood Agrimet'!$C:$C,'Osgood Agrimet'!$A:$A,"&lt;="&amp;Data!X$1,'Osgood Agrimet'!$C:$C,"&gt;0"),0)))-SUM($H196:W196)</f>
        <v>1.2899999999999956</v>
      </c>
      <c r="Y196">
        <f>+IF($F196="Spring Grain",SUMIFS('Osgood Agrimet'!$F:$F,'Osgood Agrimet'!$A:$A,"&lt;="&amp;Data!Y$1,'Osgood Agrimet'!$F:$F,"&gt;0"),IF($F196="Winter Grain",SUMIFS('Osgood Agrimet'!$D:$D,'Osgood Agrimet'!$A:$A,"&lt;="&amp;Data!Y$1,'Osgood Agrimet'!$D:$D,"&gt;0"),IF($F196="Potatoes",SUMIFS('Osgood Agrimet'!$C:$C,'Osgood Agrimet'!$A:$A,"&lt;="&amp;Data!Y$1,'Osgood Agrimet'!$C:$C,"&gt;0"),0)))-SUM($H196:X196)</f>
        <v>0.80000000000000071</v>
      </c>
      <c r="Z196">
        <f>+IF($F196="Spring Grain",SUMIFS('Osgood Agrimet'!$F:$F,'Osgood Agrimet'!$A:$A,"&lt;="&amp;Data!Z$1,'Osgood Agrimet'!$F:$F,"&gt;0"),IF($F196="Winter Grain",SUMIFS('Osgood Agrimet'!$D:$D,'Osgood Agrimet'!$A:$A,"&lt;="&amp;Data!Z$1,'Osgood Agrimet'!$D:$D,"&gt;0"),IF($F196="Potatoes",SUMIFS('Osgood Agrimet'!$C:$C,'Osgood Agrimet'!$A:$A,"&lt;="&amp;Data!Z$1,'Osgood Agrimet'!$C:$C,"&gt;0"),0)))-SUM($H196:Y196)</f>
        <v>0.14000000000000057</v>
      </c>
      <c r="AA196">
        <f>+IF($F196="Spring Grain",SUMIFS('Osgood Agrimet'!$F:$F,'Osgood Agrimet'!$A:$A,"&lt;="&amp;Data!AA$1,'Osgood Agrimet'!$F:$F,"&gt;0"),IF($F196="Winter Grain",SUMIFS('Osgood Agrimet'!$D:$D,'Osgood Agrimet'!$A:$A,"&lt;="&amp;Data!AA$1,'Osgood Agrimet'!$D:$D,"&gt;0"),IF($F196="Potatoes",SUMIFS('Osgood Agrimet'!$C:$C,'Osgood Agrimet'!$A:$A,"&lt;="&amp;Data!AA$1,'Osgood Agrimet'!$C:$C,"&gt;0"),0)))-SUM($H196:Z196)</f>
        <v>0</v>
      </c>
      <c r="AB196">
        <f>+IF($F196="Spring Grain",SUMIFS('Osgood Agrimet'!$F:$F,'Osgood Agrimet'!$A:$A,"&lt;="&amp;Data!AB$1,'Osgood Agrimet'!$F:$F,"&gt;0"),IF($F196="Winter Grain",SUMIFS('Osgood Agrimet'!$D:$D,'Osgood Agrimet'!$A:$A,"&lt;="&amp;Data!AB$1,'Osgood Agrimet'!$D:$D,"&gt;0"),IF($F196="Potatoes",SUMIFS('Osgood Agrimet'!$C:$C,'Osgood Agrimet'!$A:$A,"&lt;="&amp;Data!AB$1,'Osgood Agrimet'!$C:$C,"&gt;0"),0)))-SUM($H196:AA196)</f>
        <v>0</v>
      </c>
      <c r="AC196">
        <f>+IF($F196="Spring Grain",SUMIFS('Osgood Agrimet'!$F:$F,'Osgood Agrimet'!$A:$A,"&lt;="&amp;Data!AC$1,'Osgood Agrimet'!$F:$F,"&gt;0"),IF($F196="Winter Grain",SUMIFS('Osgood Agrimet'!$D:$D,'Osgood Agrimet'!$A:$A,"&lt;="&amp;Data!AC$1,'Osgood Agrimet'!$D:$D,"&gt;0"),IF($F196="Potatoes",SUMIFS('Osgood Agrimet'!$C:$C,'Osgood Agrimet'!$A:$A,"&lt;="&amp;Data!AC$1,'Osgood Agrimet'!$C:$C,"&gt;0"),0)))-SUM($H196:AB196)</f>
        <v>0</v>
      </c>
      <c r="AD196">
        <f>+IF($F196="Spring Grain",SUMIFS('Osgood Agrimet'!$F:$F,'Osgood Agrimet'!$A:$A,"&lt;="&amp;Data!AD$1,'Osgood Agrimet'!$F:$F,"&gt;0"),IF($F196="Winter Grain",SUMIFS('Osgood Agrimet'!$D:$D,'Osgood Agrimet'!$A:$A,"&lt;="&amp;Data!AD$1,'Osgood Agrimet'!$D:$D,"&gt;0"),IF($F196="Potatoes",SUMIFS('Osgood Agrimet'!$C:$C,'Osgood Agrimet'!$A:$A,"&lt;="&amp;Data!AD$1,'Osgood Agrimet'!$C:$C,"&gt;0"),0)))-SUM($H196:AC196)</f>
        <v>0</v>
      </c>
      <c r="AE196">
        <f>+IF($F196="Spring Grain",SUMIFS('Osgood Agrimet'!$F:$F,'Osgood Agrimet'!$A:$A,"&lt;="&amp;Data!AE$1,'Osgood Agrimet'!$F:$F,"&gt;0"),IF($F196="Winter Grain",SUMIFS('Osgood Agrimet'!$D:$D,'Osgood Agrimet'!$A:$A,"&lt;="&amp;Data!AE$1,'Osgood Agrimet'!$D:$D,"&gt;0"),IF($F196="Potatoes",SUMIFS('Osgood Agrimet'!$C:$C,'Osgood Agrimet'!$A:$A,"&lt;="&amp;Data!AE$1,'Osgood Agrimet'!$C:$C,"&gt;0"),0)))-SUM($H196:AD196)</f>
        <v>0</v>
      </c>
      <c r="AF196">
        <f>+IF($F196="Spring Grain",SUMIFS('Osgood Agrimet'!$F:$F,'Osgood Agrimet'!$A:$A,"&lt;="&amp;Data!AF$1,'Osgood Agrimet'!$F:$F,"&gt;0"),IF($F196="Winter Grain",SUMIFS('Osgood Agrimet'!$D:$D,'Osgood Agrimet'!$A:$A,"&lt;="&amp;Data!AF$1,'Osgood Agrimet'!$D:$D,"&gt;0"),IF($F196="Potatoes",SUMIFS('Osgood Agrimet'!$C:$C,'Osgood Agrimet'!$A:$A,"&lt;="&amp;Data!AF$1,'Osgood Agrimet'!$C:$C,"&gt;0"),0)))-SUM($H196:AE196)</f>
        <v>0</v>
      </c>
      <c r="AG196">
        <f>+IF($F196="Spring Grain",SUMIFS('Osgood Agrimet'!$F:$F,'Osgood Agrimet'!$A:$A,"&lt;="&amp;Data!AG$1,'Osgood Agrimet'!$F:$F,"&gt;0"),IF($F196="Winter Grain",SUMIFS('Osgood Agrimet'!$D:$D,'Osgood Agrimet'!$A:$A,"&lt;="&amp;Data!AG$1,'Osgood Agrimet'!$D:$D,"&gt;0"),IF($F196="Potatoes",SUMIFS('Osgood Agrimet'!$C:$C,'Osgood Agrimet'!$A:$A,"&lt;="&amp;Data!AG$1,'Osgood Agrimet'!$C:$C,"&gt;0"),0)))-SUM($H196:AF196)</f>
        <v>0</v>
      </c>
      <c r="AH196">
        <f>+SUM(H196:AG196)</f>
        <v>23.469999999999988</v>
      </c>
    </row>
    <row r="197" spans="1:34" x14ac:dyDescent="0.2">
      <c r="A197" t="s">
        <v>85</v>
      </c>
      <c r="B197" t="s">
        <v>11</v>
      </c>
      <c r="C197" s="31" t="str">
        <f>C196</f>
        <v>20</v>
      </c>
      <c r="D197" t="s">
        <v>12</v>
      </c>
      <c r="E197" t="s">
        <v>11</v>
      </c>
      <c r="F197" t="s">
        <v>33</v>
      </c>
      <c r="G197" t="s">
        <v>84</v>
      </c>
      <c r="H197">
        <f>IFERROR(VLOOKUP($A197,'PivotTrac Totals'!$A$1:$AK$255,4,FALSE),)</f>
        <v>0</v>
      </c>
      <c r="I197">
        <f>IFERROR(VLOOKUP($A197,'PivotTrac Totals'!$1:$405,6,FALSE),)</f>
        <v>0</v>
      </c>
      <c r="J197">
        <f>IFERROR(VLOOKUP($A197,'PivotTrac Totals'!$1:$255,8,FALSE),)</f>
        <v>0</v>
      </c>
      <c r="K197">
        <f>IFERROR(VLOOKUP($A197,'PivotTrac Totals'!$1:$255,10,FALSE),)</f>
        <v>0.63</v>
      </c>
      <c r="L197" t="str">
        <f>IFERROR(VLOOKUP($A197,'PivotTrac Totals'!$1:$255,12,FALSE),)</f>
        <v/>
      </c>
      <c r="M197" t="str">
        <f>IFERROR(VLOOKUP($A197,'PivotTrac Totals'!$1:$255,14,FALSE),)</f>
        <v/>
      </c>
      <c r="N197">
        <f>IFERROR(VLOOKUP($A197,'PivotTrac Totals'!$1:$255,16,FALSE),)</f>
        <v>2.1</v>
      </c>
      <c r="O197">
        <f>IFERROR(VLOOKUP($A197,'PivotTrac Totals'!$1:$255,18,FALSE),)</f>
        <v>2.41</v>
      </c>
      <c r="P197">
        <f>IFERROR(VLOOKUP($A197,'PivotTrac Totals'!$1:$255,20,FALSE),)</f>
        <v>3.2199999999999989</v>
      </c>
      <c r="Q197">
        <f>IFERROR(VLOOKUP($A197,'PivotTrac Totals'!$1:$255,22,FALSE),)</f>
        <v>2.3800000000000008</v>
      </c>
      <c r="R197">
        <f>IFERROR(VLOOKUP($A197,'PivotTrac Totals'!$1:$255,24,FALSE),)</f>
        <v>1.879999999999999</v>
      </c>
      <c r="S197">
        <f>IFERROR(VLOOKUP($A197,'PivotTrac Totals'!$1:$255,26,FALSE),)</f>
        <v>2.2100000000000009</v>
      </c>
      <c r="T197">
        <f>IFERROR(VLOOKUP($A197,'PivotTrac Totals'!$1:$255,28,FALSE),)</f>
        <v>1.8899999999999988</v>
      </c>
      <c r="U197">
        <f>IFERROR(VLOOKUP($A197,'PivotTrac Totals'!$1:$255,30,FALSE),)</f>
        <v>1.0800000000000018</v>
      </c>
      <c r="V197">
        <f>IFERROR(VLOOKUP($A197,'PivotTrac Totals'!$1:$255,32,FALSE),)</f>
        <v>0.91999999999999815</v>
      </c>
      <c r="W197">
        <f>IFERROR(VLOOKUP($A197,'PivotTrac Totals'!$1:$255,34,FALSE),)</f>
        <v>0.20000000000000284</v>
      </c>
      <c r="X197">
        <f>IFERROR(VLOOKUP($A197,'PivotTrac Totals'!$1:$255,36,FALSE),)</f>
        <v>0</v>
      </c>
      <c r="Y197">
        <f>IFERROR(VLOOKUP($A197,'PivotTrac Totals'!$1:$255,38,FALSE),)</f>
        <v>0.60999999999999943</v>
      </c>
      <c r="Z197">
        <f>IFERROR(VLOOKUP($A197,'PivotTrac Totals'!$1:$255,40,FALSE),)</f>
        <v>0.9599999999999973</v>
      </c>
      <c r="AA197">
        <f>IFERROR(VLOOKUP($A197,'PivotTrac Totals'!$1:$255,42,FALSE),)</f>
        <v>0.61000000000000298</v>
      </c>
      <c r="AB197">
        <f>IFERROR(VLOOKUP($A197,'PivotTrac Totals'!$1:$255,44,FALSE),)</f>
        <v>0</v>
      </c>
      <c r="AC197">
        <f>IFERROR(VLOOKUP($A197,'PivotTrac Totals'!$1:$255,46,FALSE),)</f>
        <v>0</v>
      </c>
      <c r="AD197">
        <f>IFERROR(VLOOKUP($A197,'PivotTrac Totals'!$1:$255,48,FALSE),)</f>
        <v>0</v>
      </c>
      <c r="AE197">
        <f>IFERROR(VLOOKUP($A197,'PivotTrac Totals'!$1:$255,50,FALSE),)</f>
        <v>0</v>
      </c>
      <c r="AF197">
        <f>IFERROR(VLOOKUP($A197,'PivotTrac Totals'!$1:$255,52,FALSE),)</f>
        <v>0</v>
      </c>
      <c r="AG197">
        <f>IFERROR(VLOOKUP($A197,'PivotTrac Totals'!$1:$255,54,FALSE),)</f>
        <v>0</v>
      </c>
      <c r="AH197">
        <f t="shared" si="16"/>
        <v>21.1</v>
      </c>
    </row>
    <row r="198" spans="1:34" x14ac:dyDescent="0.2">
      <c r="A198" t="s">
        <v>86</v>
      </c>
      <c r="B198" t="s">
        <v>11</v>
      </c>
      <c r="C198" s="31" t="str">
        <f t="shared" ref="C198:C207" si="23">C197</f>
        <v>20</v>
      </c>
      <c r="D198" t="s">
        <v>12</v>
      </c>
      <c r="E198" t="s">
        <v>11</v>
      </c>
      <c r="F198" t="s">
        <v>33</v>
      </c>
      <c r="G198" t="s">
        <v>84</v>
      </c>
      <c r="H198">
        <f>IFERROR(VLOOKUP($A198,'PivotTrac Totals'!$A$1:$AK$255,4,FALSE),)</f>
        <v>0</v>
      </c>
      <c r="I198">
        <f>IFERROR(VLOOKUP($A198,'PivotTrac Totals'!$1:$405,6,FALSE),)</f>
        <v>0</v>
      </c>
      <c r="J198">
        <f>IFERROR(VLOOKUP($A198,'PivotTrac Totals'!$1:$255,8,FALSE),)</f>
        <v>0</v>
      </c>
      <c r="K198">
        <f>IFERROR(VLOOKUP($A198,'PivotTrac Totals'!$1:$255,10,FALSE),)</f>
        <v>0.69</v>
      </c>
      <c r="L198" t="str">
        <f>IFERROR(VLOOKUP($A198,'PivotTrac Totals'!$1:$255,12,FALSE),)</f>
        <v/>
      </c>
      <c r="M198" t="str">
        <f>IFERROR(VLOOKUP($A198,'PivotTrac Totals'!$1:$255,14,FALSE),)</f>
        <v/>
      </c>
      <c r="N198">
        <f>IFERROR(VLOOKUP($A198,'PivotTrac Totals'!$1:$255,16,FALSE),)</f>
        <v>2.14</v>
      </c>
      <c r="O198">
        <f>IFERROR(VLOOKUP($A198,'PivotTrac Totals'!$1:$255,18,FALSE),)</f>
        <v>2.23</v>
      </c>
      <c r="P198">
        <f>IFERROR(VLOOKUP($A198,'PivotTrac Totals'!$1:$255,20,FALSE),)</f>
        <v>3.5999999999999996</v>
      </c>
      <c r="Q198">
        <f>IFERROR(VLOOKUP($A198,'PivotTrac Totals'!$1:$255,22,FALSE),)</f>
        <v>2.5</v>
      </c>
      <c r="R198">
        <f>IFERROR(VLOOKUP($A198,'PivotTrac Totals'!$1:$255,24,FALSE),)</f>
        <v>2.0199999999999996</v>
      </c>
      <c r="S198">
        <f>IFERROR(VLOOKUP($A198,'PivotTrac Totals'!$1:$255,26,FALSE),)</f>
        <v>2.4399999999999995</v>
      </c>
      <c r="T198">
        <f>IFERROR(VLOOKUP($A198,'PivotTrac Totals'!$1:$255,28,FALSE),)</f>
        <v>1.8400000000000016</v>
      </c>
      <c r="U198">
        <f>IFERROR(VLOOKUP($A198,'PivotTrac Totals'!$1:$255,30,FALSE),)</f>
        <v>1.0899999999999999</v>
      </c>
      <c r="V198">
        <f>IFERROR(VLOOKUP($A198,'PivotTrac Totals'!$1:$255,32,FALSE),)</f>
        <v>0.92999999999999972</v>
      </c>
      <c r="W198">
        <f>IFERROR(VLOOKUP($A198,'PivotTrac Totals'!$1:$255,34,FALSE),)</f>
        <v>0.30000000000000071</v>
      </c>
      <c r="X198">
        <f>IFERROR(VLOOKUP($A198,'PivotTrac Totals'!$1:$255,36,FALSE),)</f>
        <v>0</v>
      </c>
      <c r="Y198">
        <f>IFERROR(VLOOKUP($A198,'PivotTrac Totals'!$1:$255,38,FALSE),)</f>
        <v>0.82000000000000028</v>
      </c>
      <c r="Z198">
        <f>IFERROR(VLOOKUP($A198,'PivotTrac Totals'!$1:$255,40,FALSE),)</f>
        <v>0.73999999999999844</v>
      </c>
      <c r="AA198">
        <f>IFERROR(VLOOKUP($A198,'PivotTrac Totals'!$1:$255,42,FALSE),)</f>
        <v>0.60000000000000142</v>
      </c>
      <c r="AB198">
        <f>IFERROR(VLOOKUP($A198,'PivotTrac Totals'!$1:$255,44,FALSE),)</f>
        <v>0</v>
      </c>
      <c r="AC198">
        <f>IFERROR(VLOOKUP($A198,'PivotTrac Totals'!$1:$255,46,FALSE),)</f>
        <v>0</v>
      </c>
      <c r="AD198">
        <f>IFERROR(VLOOKUP($A198,'PivotTrac Totals'!$1:$255,48,FALSE),)</f>
        <v>0</v>
      </c>
      <c r="AE198">
        <f>IFERROR(VLOOKUP($A198,'PivotTrac Totals'!$1:$255,50,FALSE),)</f>
        <v>0</v>
      </c>
      <c r="AF198">
        <f>IFERROR(VLOOKUP($A198,'PivotTrac Totals'!$1:$255,52,FALSE),)</f>
        <v>0</v>
      </c>
      <c r="AG198">
        <f>IFERROR(VLOOKUP($A198,'PivotTrac Totals'!$1:$255,54,FALSE),)</f>
        <v>0</v>
      </c>
      <c r="AH198">
        <f t="shared" si="16"/>
        <v>21.94</v>
      </c>
    </row>
    <row r="199" spans="1:34" x14ac:dyDescent="0.2">
      <c r="A199" t="s">
        <v>87</v>
      </c>
      <c r="B199" t="s">
        <v>11</v>
      </c>
      <c r="C199" s="31" t="str">
        <f t="shared" si="23"/>
        <v>20</v>
      </c>
      <c r="D199" t="s">
        <v>12</v>
      </c>
      <c r="E199" t="s">
        <v>11</v>
      </c>
      <c r="F199" t="s">
        <v>33</v>
      </c>
      <c r="G199" t="s">
        <v>84</v>
      </c>
      <c r="H199">
        <f>IFERROR(VLOOKUP($A199,'PivotTrac Totals'!$A$1:$AK$255,4,FALSE),)</f>
        <v>0</v>
      </c>
      <c r="I199">
        <f>IFERROR(VLOOKUP($A199,'PivotTrac Totals'!$1:$405,6,FALSE),)</f>
        <v>0</v>
      </c>
      <c r="J199">
        <f>IFERROR(VLOOKUP($A199,'PivotTrac Totals'!$1:$255,8,FALSE),)</f>
        <v>0</v>
      </c>
      <c r="K199">
        <f>IFERROR(VLOOKUP($A199,'PivotTrac Totals'!$1:$255,10,FALSE),)</f>
        <v>0.76</v>
      </c>
      <c r="L199" t="str">
        <f>IFERROR(VLOOKUP($A199,'PivotTrac Totals'!$1:$255,12,FALSE),)</f>
        <v/>
      </c>
      <c r="M199" t="str">
        <f>IFERROR(VLOOKUP($A199,'PivotTrac Totals'!$1:$255,14,FALSE),)</f>
        <v/>
      </c>
      <c r="N199">
        <f>IFERROR(VLOOKUP($A199,'PivotTrac Totals'!$1:$255,16,FALSE),)</f>
        <v>2.21</v>
      </c>
      <c r="O199">
        <f>IFERROR(VLOOKUP($A199,'PivotTrac Totals'!$1:$255,18,FALSE),)</f>
        <v>2.34</v>
      </c>
      <c r="P199">
        <f>IFERROR(VLOOKUP($A199,'PivotTrac Totals'!$1:$255,20,FALSE),)</f>
        <v>3.12</v>
      </c>
      <c r="Q199">
        <f>IFERROR(VLOOKUP($A199,'PivotTrac Totals'!$1:$255,22,FALSE),)</f>
        <v>2.4800000000000004</v>
      </c>
      <c r="R199">
        <f>IFERROR(VLOOKUP($A199,'PivotTrac Totals'!$1:$255,24,FALSE),)</f>
        <v>2.1500000000000004</v>
      </c>
      <c r="S199">
        <f>IFERROR(VLOOKUP($A199,'PivotTrac Totals'!$1:$255,26,FALSE),)</f>
        <v>2.2899999999999991</v>
      </c>
      <c r="T199">
        <f>IFERROR(VLOOKUP($A199,'PivotTrac Totals'!$1:$255,28,FALSE),)</f>
        <v>1.8600000000000012</v>
      </c>
      <c r="U199">
        <f>IFERROR(VLOOKUP($A199,'PivotTrac Totals'!$1:$255,30,FALSE),)</f>
        <v>1.0500000000000007</v>
      </c>
      <c r="V199">
        <f>IFERROR(VLOOKUP($A199,'PivotTrac Totals'!$1:$255,32,FALSE),)</f>
        <v>0.91000000000000014</v>
      </c>
      <c r="W199">
        <f>IFERROR(VLOOKUP($A199,'PivotTrac Totals'!$1:$255,34,FALSE),)</f>
        <v>0</v>
      </c>
      <c r="X199">
        <f>IFERROR(VLOOKUP($A199,'PivotTrac Totals'!$1:$255,36,FALSE),)</f>
        <v>0</v>
      </c>
      <c r="Y199">
        <f>IFERROR(VLOOKUP($A199,'PivotTrac Totals'!$1:$255,38,FALSE),)</f>
        <v>0.75</v>
      </c>
      <c r="Z199">
        <f>IFERROR(VLOOKUP($A199,'PivotTrac Totals'!$1:$255,40,FALSE),)</f>
        <v>0.89999999999999858</v>
      </c>
      <c r="AA199">
        <f>IFERROR(VLOOKUP($A199,'PivotTrac Totals'!$1:$255,42,FALSE),)</f>
        <v>0.60999999999999943</v>
      </c>
      <c r="AB199">
        <f>IFERROR(VLOOKUP($A199,'PivotTrac Totals'!$1:$255,44,FALSE),)</f>
        <v>0</v>
      </c>
      <c r="AC199">
        <f>IFERROR(VLOOKUP($A199,'PivotTrac Totals'!$1:$255,46,FALSE),)</f>
        <v>0</v>
      </c>
      <c r="AD199">
        <f>IFERROR(VLOOKUP($A199,'PivotTrac Totals'!$1:$255,48,FALSE),)</f>
        <v>0</v>
      </c>
      <c r="AE199">
        <f>IFERROR(VLOOKUP($A199,'PivotTrac Totals'!$1:$255,50,FALSE),)</f>
        <v>0</v>
      </c>
      <c r="AF199">
        <f>IFERROR(VLOOKUP($A199,'PivotTrac Totals'!$1:$255,52,FALSE),)</f>
        <v>0</v>
      </c>
      <c r="AG199">
        <f>IFERROR(VLOOKUP($A199,'PivotTrac Totals'!$1:$255,54,FALSE),)</f>
        <v>0</v>
      </c>
      <c r="AH199">
        <f t="shared" si="16"/>
        <v>21.43</v>
      </c>
    </row>
    <row r="200" spans="1:34" x14ac:dyDescent="0.2">
      <c r="A200" t="s">
        <v>88</v>
      </c>
      <c r="B200" t="s">
        <v>11</v>
      </c>
      <c r="C200" s="31" t="str">
        <f t="shared" si="23"/>
        <v>20</v>
      </c>
      <c r="D200" t="s">
        <v>12</v>
      </c>
      <c r="E200" t="s">
        <v>11</v>
      </c>
      <c r="F200" t="s">
        <v>33</v>
      </c>
      <c r="G200" t="s">
        <v>84</v>
      </c>
      <c r="H200">
        <f>IFERROR(VLOOKUP($A200,'PivotTrac Totals'!$A$1:$AK$255,4,FALSE),)</f>
        <v>0</v>
      </c>
      <c r="I200">
        <f>IFERROR(VLOOKUP($A200,'PivotTrac Totals'!$1:$405,6,FALSE),)</f>
        <v>0</v>
      </c>
      <c r="J200">
        <f>IFERROR(VLOOKUP($A200,'PivotTrac Totals'!$1:$255,8,FALSE),)</f>
        <v>0</v>
      </c>
      <c r="K200">
        <f>IFERROR(VLOOKUP($A200,'PivotTrac Totals'!$1:$255,10,FALSE),)</f>
        <v>0.73</v>
      </c>
      <c r="L200" t="str">
        <f>IFERROR(VLOOKUP($A200,'PivotTrac Totals'!$1:$255,12,FALSE),)</f>
        <v/>
      </c>
      <c r="M200" t="str">
        <f>IFERROR(VLOOKUP($A200,'PivotTrac Totals'!$1:$255,14,FALSE),)</f>
        <v/>
      </c>
      <c r="N200">
        <f>IFERROR(VLOOKUP($A200,'PivotTrac Totals'!$1:$255,16,FALSE),)</f>
        <v>2.42</v>
      </c>
      <c r="O200">
        <f>IFERROR(VLOOKUP($A200,'PivotTrac Totals'!$1:$255,18,FALSE),)</f>
        <v>2.37</v>
      </c>
      <c r="P200">
        <f>IFERROR(VLOOKUP($A200,'PivotTrac Totals'!$1:$255,20,FALSE),)</f>
        <v>3.3100000000000005</v>
      </c>
      <c r="Q200">
        <f>IFERROR(VLOOKUP($A200,'PivotTrac Totals'!$1:$255,22,FALSE),)</f>
        <v>2.4700000000000006</v>
      </c>
      <c r="R200">
        <f>IFERROR(VLOOKUP($A200,'PivotTrac Totals'!$1:$255,24,FALSE),)</f>
        <v>1.9399999999999995</v>
      </c>
      <c r="S200">
        <f>IFERROR(VLOOKUP($A200,'PivotTrac Totals'!$1:$255,26,FALSE),)</f>
        <v>2.25</v>
      </c>
      <c r="T200">
        <f>IFERROR(VLOOKUP($A200,'PivotTrac Totals'!$1:$255,28,FALSE),)</f>
        <v>1.6800000000000015</v>
      </c>
      <c r="U200">
        <f>IFERROR(VLOOKUP($A200,'PivotTrac Totals'!$1:$255,30,FALSE),)</f>
        <v>1.0599999999999987</v>
      </c>
      <c r="V200">
        <f>IFERROR(VLOOKUP($A200,'PivotTrac Totals'!$1:$255,32,FALSE),)</f>
        <v>0.92999999999999972</v>
      </c>
      <c r="W200">
        <f>IFERROR(VLOOKUP($A200,'PivotTrac Totals'!$1:$255,34,FALSE),)</f>
        <v>0</v>
      </c>
      <c r="X200">
        <f>IFERROR(VLOOKUP($A200,'PivotTrac Totals'!$1:$255,36,FALSE),)</f>
        <v>0</v>
      </c>
      <c r="Y200">
        <f>IFERROR(VLOOKUP($A200,'PivotTrac Totals'!$1:$255,38,FALSE),)</f>
        <v>0.64000000000000057</v>
      </c>
      <c r="Z200">
        <f>IFERROR(VLOOKUP($A200,'PivotTrac Totals'!$1:$255,40,FALSE),)</f>
        <v>0.98000000000000043</v>
      </c>
      <c r="AA200">
        <f>IFERROR(VLOOKUP($A200,'PivotTrac Totals'!$1:$255,42,FALSE),)</f>
        <v>0.58999999999999986</v>
      </c>
      <c r="AB200">
        <f>IFERROR(VLOOKUP($A200,'PivotTrac Totals'!$1:$255,44,FALSE),)</f>
        <v>0</v>
      </c>
      <c r="AC200">
        <f>IFERROR(VLOOKUP($A200,'PivotTrac Totals'!$1:$255,46,FALSE),)</f>
        <v>0</v>
      </c>
      <c r="AD200">
        <f>IFERROR(VLOOKUP($A200,'PivotTrac Totals'!$1:$255,48,FALSE),)</f>
        <v>0</v>
      </c>
      <c r="AE200">
        <f>IFERROR(VLOOKUP($A200,'PivotTrac Totals'!$1:$255,50,FALSE),)</f>
        <v>0</v>
      </c>
      <c r="AF200">
        <f>IFERROR(VLOOKUP($A200,'PivotTrac Totals'!$1:$255,52,FALSE),)</f>
        <v>0</v>
      </c>
      <c r="AG200">
        <f>IFERROR(VLOOKUP($A200,'PivotTrac Totals'!$1:$255,54,FALSE),)</f>
        <v>0</v>
      </c>
      <c r="AH200">
        <f t="shared" ref="AH200:AH268" si="24">+SUM(H200:AG200)</f>
        <v>21.37</v>
      </c>
    </row>
    <row r="201" spans="1:34" x14ac:dyDescent="0.2">
      <c r="A201" t="s">
        <v>89</v>
      </c>
      <c r="B201" t="s">
        <v>11</v>
      </c>
      <c r="C201" s="31" t="str">
        <f t="shared" si="23"/>
        <v>20</v>
      </c>
      <c r="D201" t="s">
        <v>12</v>
      </c>
      <c r="E201" t="s">
        <v>11</v>
      </c>
      <c r="F201" t="s">
        <v>33</v>
      </c>
      <c r="G201" t="s">
        <v>84</v>
      </c>
      <c r="H201">
        <f>IFERROR(VLOOKUP($A201,'PivotTrac Totals'!$A$1:$AK$255,4,FALSE),)</f>
        <v>0</v>
      </c>
      <c r="I201">
        <f>IFERROR(VLOOKUP($A201,'PivotTrac Totals'!$1:$405,6,FALSE),)</f>
        <v>0</v>
      </c>
      <c r="J201">
        <f>IFERROR(VLOOKUP($A201,'PivotTrac Totals'!$1:$255,8,FALSE),)</f>
        <v>0</v>
      </c>
      <c r="K201">
        <f>IFERROR(VLOOKUP($A201,'PivotTrac Totals'!$1:$255,10,FALSE),)</f>
        <v>0.25</v>
      </c>
      <c r="L201" t="str">
        <f>IFERROR(VLOOKUP($A201,'PivotTrac Totals'!$1:$255,12,FALSE),)</f>
        <v/>
      </c>
      <c r="M201" t="str">
        <f>IFERROR(VLOOKUP($A201,'PivotTrac Totals'!$1:$255,14,FALSE),)</f>
        <v/>
      </c>
      <c r="N201">
        <f>IFERROR(VLOOKUP($A201,'PivotTrac Totals'!$1:$255,16,FALSE),)</f>
        <v>2.2599999999999998</v>
      </c>
      <c r="O201">
        <f>IFERROR(VLOOKUP($A201,'PivotTrac Totals'!$1:$255,18,FALSE),)</f>
        <v>2.39</v>
      </c>
      <c r="P201">
        <f>IFERROR(VLOOKUP($A201,'PivotTrac Totals'!$1:$255,20,FALSE),)</f>
        <v>3.5399999999999991</v>
      </c>
      <c r="Q201">
        <f>IFERROR(VLOOKUP($A201,'PivotTrac Totals'!$1:$255,22,FALSE),)</f>
        <v>2.5500000000000007</v>
      </c>
      <c r="R201">
        <f>IFERROR(VLOOKUP($A201,'PivotTrac Totals'!$1:$255,24,FALSE),)</f>
        <v>2.16</v>
      </c>
      <c r="S201">
        <f>IFERROR(VLOOKUP($A201,'PivotTrac Totals'!$1:$255,26,FALSE),)</f>
        <v>2.4800000000000004</v>
      </c>
      <c r="T201">
        <f>IFERROR(VLOOKUP($A201,'PivotTrac Totals'!$1:$255,28,FALSE),)</f>
        <v>1.8599999999999977</v>
      </c>
      <c r="U201">
        <f>IFERROR(VLOOKUP($A201,'PivotTrac Totals'!$1:$255,30,FALSE),)</f>
        <v>1.0800000000000018</v>
      </c>
      <c r="V201">
        <f>IFERROR(VLOOKUP($A201,'PivotTrac Totals'!$1:$255,32,FALSE),)</f>
        <v>0.94000000000000128</v>
      </c>
      <c r="W201">
        <f>IFERROR(VLOOKUP($A201,'PivotTrac Totals'!$1:$255,34,FALSE),)</f>
        <v>0</v>
      </c>
      <c r="X201">
        <f>IFERROR(VLOOKUP($A201,'PivotTrac Totals'!$1:$255,36,FALSE),)</f>
        <v>0</v>
      </c>
      <c r="Y201">
        <f>IFERROR(VLOOKUP($A201,'PivotTrac Totals'!$1:$255,38,FALSE),)</f>
        <v>0.78999999999999915</v>
      </c>
      <c r="Z201">
        <f>IFERROR(VLOOKUP($A201,'PivotTrac Totals'!$1:$255,40,FALSE),)</f>
        <v>0.76999999999999957</v>
      </c>
      <c r="AA201">
        <f>IFERROR(VLOOKUP($A201,'PivotTrac Totals'!$1:$255,42,FALSE),)</f>
        <v>0.60000000000000142</v>
      </c>
      <c r="AB201">
        <f>IFERROR(VLOOKUP($A201,'PivotTrac Totals'!$1:$255,44,FALSE),)</f>
        <v>0</v>
      </c>
      <c r="AC201">
        <f>IFERROR(VLOOKUP($A201,'PivotTrac Totals'!$1:$255,46,FALSE),)</f>
        <v>0</v>
      </c>
      <c r="AD201">
        <f>IFERROR(VLOOKUP($A201,'PivotTrac Totals'!$1:$255,48,FALSE),)</f>
        <v>0</v>
      </c>
      <c r="AE201">
        <f>IFERROR(VLOOKUP($A201,'PivotTrac Totals'!$1:$255,50,FALSE),)</f>
        <v>0</v>
      </c>
      <c r="AF201">
        <f>IFERROR(VLOOKUP($A201,'PivotTrac Totals'!$1:$255,52,FALSE),)</f>
        <v>0</v>
      </c>
      <c r="AG201">
        <f>IFERROR(VLOOKUP($A201,'PivotTrac Totals'!$1:$255,54,FALSE),)</f>
        <v>0</v>
      </c>
      <c r="AH201">
        <f t="shared" si="24"/>
        <v>21.67</v>
      </c>
    </row>
    <row r="202" spans="1:34" x14ac:dyDescent="0.2">
      <c r="A202" t="s">
        <v>90</v>
      </c>
      <c r="B202" t="s">
        <v>11</v>
      </c>
      <c r="C202" s="31" t="str">
        <f t="shared" si="23"/>
        <v>20</v>
      </c>
      <c r="D202" t="s">
        <v>12</v>
      </c>
      <c r="E202" t="s">
        <v>11</v>
      </c>
      <c r="F202" t="s">
        <v>33</v>
      </c>
      <c r="G202" t="s">
        <v>84</v>
      </c>
      <c r="H202">
        <f>IFERROR(VLOOKUP($A202,'PivotTrac Totals'!$A$1:$AK$255,4,FALSE),)</f>
        <v>0</v>
      </c>
      <c r="I202">
        <f>IFERROR(VLOOKUP($A202,'PivotTrac Totals'!$1:$405,6,FALSE),)</f>
        <v>0</v>
      </c>
      <c r="J202">
        <f>IFERROR(VLOOKUP($A202,'PivotTrac Totals'!$1:$255,8,FALSE),)</f>
        <v>0</v>
      </c>
      <c r="K202">
        <f>IFERROR(VLOOKUP($A202,'PivotTrac Totals'!$1:$255,10,FALSE),)</f>
        <v>0.28000000000000003</v>
      </c>
      <c r="L202" t="str">
        <f>IFERROR(VLOOKUP($A202,'PivotTrac Totals'!$1:$255,12,FALSE),)</f>
        <v/>
      </c>
      <c r="M202" t="str">
        <f>IFERROR(VLOOKUP($A202,'PivotTrac Totals'!$1:$255,14,FALSE),)</f>
        <v/>
      </c>
      <c r="N202">
        <f>IFERROR(VLOOKUP($A202,'PivotTrac Totals'!$1:$255,16,FALSE),)</f>
        <v>2.54</v>
      </c>
      <c r="O202">
        <f>IFERROR(VLOOKUP($A202,'PivotTrac Totals'!$1:$255,18,FALSE),)</f>
        <v>2.37</v>
      </c>
      <c r="P202">
        <f>IFERROR(VLOOKUP($A202,'PivotTrac Totals'!$1:$255,20,FALSE),)</f>
        <v>3.5999999999999988</v>
      </c>
      <c r="Q202">
        <f>IFERROR(VLOOKUP($A202,'PivotTrac Totals'!$1:$255,22,FALSE),)</f>
        <v>2.5300000000000011</v>
      </c>
      <c r="R202">
        <f>IFERROR(VLOOKUP($A202,'PivotTrac Totals'!$1:$255,24,FALSE),)</f>
        <v>2.17</v>
      </c>
      <c r="S202">
        <f>IFERROR(VLOOKUP($A202,'PivotTrac Totals'!$1:$255,26,FALSE),)</f>
        <v>2.4599999999999991</v>
      </c>
      <c r="T202">
        <f>IFERROR(VLOOKUP($A202,'PivotTrac Totals'!$1:$255,28,FALSE),)</f>
        <v>1.9000000000000021</v>
      </c>
      <c r="U202">
        <f>IFERROR(VLOOKUP($A202,'PivotTrac Totals'!$1:$255,30,FALSE),)</f>
        <v>1.0799999999999983</v>
      </c>
      <c r="V202">
        <f>IFERROR(VLOOKUP($A202,'PivotTrac Totals'!$1:$255,32,FALSE),)</f>
        <v>0.96999999999999886</v>
      </c>
      <c r="W202">
        <f>IFERROR(VLOOKUP($A202,'PivotTrac Totals'!$1:$255,34,FALSE),)</f>
        <v>0</v>
      </c>
      <c r="X202">
        <f>IFERROR(VLOOKUP($A202,'PivotTrac Totals'!$1:$255,36,FALSE),)</f>
        <v>0</v>
      </c>
      <c r="Y202">
        <f>IFERROR(VLOOKUP($A202,'PivotTrac Totals'!$1:$255,38,FALSE),)</f>
        <v>0.86000000000000298</v>
      </c>
      <c r="Z202">
        <f>IFERROR(VLOOKUP($A202,'PivotTrac Totals'!$1:$255,40,FALSE),)</f>
        <v>0.84999999999999787</v>
      </c>
      <c r="AA202">
        <f>IFERROR(VLOOKUP($A202,'PivotTrac Totals'!$1:$255,42,FALSE),)</f>
        <v>0.62000000000000099</v>
      </c>
      <c r="AB202">
        <f>IFERROR(VLOOKUP($A202,'PivotTrac Totals'!$1:$255,44,FALSE),)</f>
        <v>0</v>
      </c>
      <c r="AC202">
        <f>IFERROR(VLOOKUP($A202,'PivotTrac Totals'!$1:$255,46,FALSE),)</f>
        <v>0</v>
      </c>
      <c r="AD202">
        <f>IFERROR(VLOOKUP($A202,'PivotTrac Totals'!$1:$255,48,FALSE),)</f>
        <v>0</v>
      </c>
      <c r="AE202">
        <f>IFERROR(VLOOKUP($A202,'PivotTrac Totals'!$1:$255,50,FALSE),)</f>
        <v>0</v>
      </c>
      <c r="AF202">
        <f>IFERROR(VLOOKUP($A202,'PivotTrac Totals'!$1:$255,52,FALSE),)</f>
        <v>0</v>
      </c>
      <c r="AG202">
        <f>IFERROR(VLOOKUP($A202,'PivotTrac Totals'!$1:$255,54,FALSE),)</f>
        <v>0</v>
      </c>
      <c r="AH202">
        <f t="shared" si="24"/>
        <v>22.23</v>
      </c>
    </row>
    <row r="203" spans="1:34" x14ac:dyDescent="0.2">
      <c r="A203" t="s">
        <v>91</v>
      </c>
      <c r="B203" t="s">
        <v>11</v>
      </c>
      <c r="C203" s="31" t="str">
        <f t="shared" si="23"/>
        <v>20</v>
      </c>
      <c r="D203" t="s">
        <v>12</v>
      </c>
      <c r="E203" t="s">
        <v>11</v>
      </c>
      <c r="F203" t="s">
        <v>33</v>
      </c>
      <c r="G203" t="s">
        <v>84</v>
      </c>
      <c r="H203">
        <f>IFERROR(VLOOKUP($A203,'PivotTrac Totals'!$A$1:$AK$255,4,FALSE),)</f>
        <v>0</v>
      </c>
      <c r="I203">
        <f>IFERROR(VLOOKUP($A203,'PivotTrac Totals'!$1:$405,6,FALSE),)</f>
        <v>0</v>
      </c>
      <c r="J203">
        <f>IFERROR(VLOOKUP($A203,'PivotTrac Totals'!$1:$255,8,FALSE),)</f>
        <v>0</v>
      </c>
      <c r="K203">
        <f>IFERROR(VLOOKUP($A203,'PivotTrac Totals'!$1:$255,10,FALSE),)</f>
        <v>4.46</v>
      </c>
      <c r="L203" t="str">
        <f>IFERROR(VLOOKUP($A203,'PivotTrac Totals'!$1:$255,12,FALSE),)</f>
        <v/>
      </c>
      <c r="M203" t="str">
        <f>IFERROR(VLOOKUP($A203,'PivotTrac Totals'!$1:$255,14,FALSE),)</f>
        <v/>
      </c>
      <c r="N203">
        <f>IFERROR(VLOOKUP($A203,'PivotTrac Totals'!$1:$255,16,FALSE),)</f>
        <v>2.82</v>
      </c>
      <c r="O203">
        <f>IFERROR(VLOOKUP($A203,'PivotTrac Totals'!$1:$255,18,FALSE),)</f>
        <v>2.2400000000000002</v>
      </c>
      <c r="P203">
        <f>IFERROR(VLOOKUP($A203,'PivotTrac Totals'!$1:$255,20,FALSE),)</f>
        <v>6.02</v>
      </c>
      <c r="Q203">
        <f>IFERROR(VLOOKUP($A203,'PivotTrac Totals'!$1:$255,22,FALSE),)</f>
        <v>2.5199999999999996</v>
      </c>
      <c r="R203">
        <f>IFERROR(VLOOKUP($A203,'PivotTrac Totals'!$1:$255,24,FALSE),)</f>
        <v>2.8500000000000014</v>
      </c>
      <c r="S203">
        <f>IFERROR(VLOOKUP($A203,'PivotTrac Totals'!$1:$255,26,FALSE),)</f>
        <v>2.5399999999999991</v>
      </c>
      <c r="T203">
        <f>IFERROR(VLOOKUP($A203,'PivotTrac Totals'!$1:$255,28,FALSE),)</f>
        <v>1.1400000000000006</v>
      </c>
      <c r="U203">
        <f>IFERROR(VLOOKUP($A203,'PivotTrac Totals'!$1:$255,30,FALSE),)</f>
        <v>0.58999999999999986</v>
      </c>
      <c r="V203">
        <f>IFERROR(VLOOKUP($A203,'PivotTrac Totals'!$1:$255,32,FALSE),)</f>
        <v>0.64000000000000057</v>
      </c>
      <c r="W203">
        <f>IFERROR(VLOOKUP($A203,'PivotTrac Totals'!$1:$255,34,FALSE),)</f>
        <v>9.9999999999980105E-3</v>
      </c>
      <c r="X203">
        <f>IFERROR(VLOOKUP($A203,'PivotTrac Totals'!$1:$255,36,FALSE),)</f>
        <v>0.52000000000000313</v>
      </c>
      <c r="Y203">
        <f>IFERROR(VLOOKUP($A203,'PivotTrac Totals'!$1:$255,38,FALSE),)</f>
        <v>0.43999999999999773</v>
      </c>
      <c r="Z203">
        <f>IFERROR(VLOOKUP($A203,'PivotTrac Totals'!$1:$255,40,FALSE),)</f>
        <v>0.76999999999999957</v>
      </c>
      <c r="AA203">
        <f>IFERROR(VLOOKUP($A203,'PivotTrac Totals'!$1:$255,42,FALSE),)</f>
        <v>0.39000000000000057</v>
      </c>
      <c r="AB203">
        <f>IFERROR(VLOOKUP($A203,'PivotTrac Totals'!$1:$255,44,FALSE),)</f>
        <v>0</v>
      </c>
      <c r="AC203">
        <f>IFERROR(VLOOKUP($A203,'PivotTrac Totals'!$1:$255,46,FALSE),)</f>
        <v>0</v>
      </c>
      <c r="AD203">
        <f>IFERROR(VLOOKUP($A203,'PivotTrac Totals'!$1:$255,48,FALSE),)</f>
        <v>0</v>
      </c>
      <c r="AE203">
        <f>IFERROR(VLOOKUP($A203,'PivotTrac Totals'!$1:$255,50,FALSE),)</f>
        <v>0</v>
      </c>
      <c r="AF203">
        <f>IFERROR(VLOOKUP($A203,'PivotTrac Totals'!$1:$255,52,FALSE),)</f>
        <v>0</v>
      </c>
      <c r="AG203">
        <f>IFERROR(VLOOKUP($A203,'PivotTrac Totals'!$1:$255,54,FALSE),)</f>
        <v>0</v>
      </c>
      <c r="AH203">
        <f t="shared" si="24"/>
        <v>27.95</v>
      </c>
    </row>
    <row r="204" spans="1:34" x14ac:dyDescent="0.2">
      <c r="A204" s="25" t="s">
        <v>92</v>
      </c>
      <c r="B204" t="s">
        <v>11</v>
      </c>
      <c r="C204" s="31" t="str">
        <f t="shared" si="23"/>
        <v>20</v>
      </c>
      <c r="D204" t="s">
        <v>12</v>
      </c>
      <c r="E204" t="s">
        <v>11</v>
      </c>
      <c r="F204" t="s">
        <v>33</v>
      </c>
      <c r="G204" t="s">
        <v>84</v>
      </c>
      <c r="H204">
        <f>IFERROR(VLOOKUP($A204,'PivotTrac Totals'!$A$1:$AK$255,4,FALSE),)</f>
        <v>0</v>
      </c>
      <c r="I204">
        <f>IFERROR(VLOOKUP($A204,'PivotTrac Totals'!$1:$405,6,FALSE),)</f>
        <v>0</v>
      </c>
      <c r="J204">
        <f>IFERROR(VLOOKUP($A204,'PivotTrac Totals'!$1:$255,8,FALSE),)</f>
        <v>0</v>
      </c>
      <c r="K204" t="str">
        <f>IFERROR(VLOOKUP($A204,'PivotTrac Totals'!$1:$255,10,FALSE),)</f>
        <v/>
      </c>
      <c r="L204" t="str">
        <f>IFERROR(VLOOKUP($A204,'PivotTrac Totals'!$1:$255,12,FALSE),)</f>
        <v/>
      </c>
      <c r="M204">
        <f>IFERROR(VLOOKUP($A204,'PivotTrac Totals'!$1:$255,14,FALSE),)</f>
        <v>0</v>
      </c>
      <c r="N204" t="str">
        <f>IFERROR(VLOOKUP($A204,'PivotTrac Totals'!$1:$255,16,FALSE),)</f>
        <v/>
      </c>
      <c r="O204" t="str">
        <f>IFERROR(VLOOKUP($A204,'PivotTrac Totals'!$1:$255,18,FALSE),)</f>
        <v/>
      </c>
      <c r="P204">
        <f>IFERROR(VLOOKUP($A204,'PivotTrac Totals'!$1:$255,20,FALSE),)</f>
        <v>0</v>
      </c>
      <c r="Q204">
        <f>IFERROR(VLOOKUP($A204,'PivotTrac Totals'!$1:$255,22,FALSE),)</f>
        <v>0</v>
      </c>
      <c r="R204">
        <f>IFERROR(VLOOKUP($A204,'PivotTrac Totals'!$1:$255,24,FALSE),)</f>
        <v>1.35</v>
      </c>
      <c r="S204">
        <f>IFERROR(VLOOKUP($A204,'PivotTrac Totals'!$1:$255,26,FALSE),)</f>
        <v>0</v>
      </c>
      <c r="T204">
        <f>IFERROR(VLOOKUP($A204,'PivotTrac Totals'!$1:$255,28,FALSE),)</f>
        <v>0</v>
      </c>
      <c r="U204">
        <f>IFERROR(VLOOKUP($A204,'PivotTrac Totals'!$1:$255,30,FALSE),)</f>
        <v>0</v>
      </c>
      <c r="V204">
        <f>IFERROR(VLOOKUP($A204,'PivotTrac Totals'!$1:$255,32,FALSE),)</f>
        <v>0</v>
      </c>
      <c r="W204">
        <f>IFERROR(VLOOKUP($A204,'PivotTrac Totals'!$1:$255,34,FALSE),)</f>
        <v>0</v>
      </c>
      <c r="X204">
        <f>IFERROR(VLOOKUP($A204,'PivotTrac Totals'!$1:$255,36,FALSE),)</f>
        <v>0</v>
      </c>
      <c r="Y204">
        <f>IFERROR(VLOOKUP($A204,'PivotTrac Totals'!$1:$255,38,FALSE),)</f>
        <v>0</v>
      </c>
      <c r="Z204">
        <f>IFERROR(VLOOKUP($A204,'PivotTrac Totals'!$1:$255,40,FALSE),)</f>
        <v>0</v>
      </c>
      <c r="AA204">
        <f>IFERROR(VLOOKUP($A204,'PivotTrac Totals'!$1:$255,42,FALSE),)</f>
        <v>0</v>
      </c>
      <c r="AB204">
        <f>IFERROR(VLOOKUP($A204,'PivotTrac Totals'!$1:$255,44,FALSE),)</f>
        <v>0</v>
      </c>
      <c r="AC204">
        <f>IFERROR(VLOOKUP($A204,'PivotTrac Totals'!$1:$255,46,FALSE),)</f>
        <v>0</v>
      </c>
      <c r="AD204">
        <f>IFERROR(VLOOKUP($A204,'PivotTrac Totals'!$1:$255,48,FALSE),)</f>
        <v>0</v>
      </c>
      <c r="AE204">
        <f>IFERROR(VLOOKUP($A204,'PivotTrac Totals'!$1:$255,50,FALSE),)</f>
        <v>0</v>
      </c>
      <c r="AF204">
        <f>IFERROR(VLOOKUP($A204,'PivotTrac Totals'!$1:$255,52,FALSE),)</f>
        <v>0</v>
      </c>
      <c r="AG204">
        <f>IFERROR(VLOOKUP($A204,'PivotTrac Totals'!$1:$255,54,FALSE),)</f>
        <v>0</v>
      </c>
      <c r="AH204">
        <f t="shared" ref="AH204:AH205" si="25">+SUM(H204:AG204)</f>
        <v>1.35</v>
      </c>
    </row>
    <row r="205" spans="1:34" x14ac:dyDescent="0.2">
      <c r="A205" s="25" t="s">
        <v>93</v>
      </c>
      <c r="B205" t="s">
        <v>11</v>
      </c>
      <c r="C205" s="31" t="str">
        <f t="shared" si="23"/>
        <v>20</v>
      </c>
      <c r="D205" t="s">
        <v>12</v>
      </c>
      <c r="E205" t="s">
        <v>11</v>
      </c>
      <c r="F205" t="s">
        <v>33</v>
      </c>
      <c r="G205" t="s">
        <v>84</v>
      </c>
      <c r="H205">
        <f>IFERROR(VLOOKUP($A205,'PivotTrac Totals'!$A$1:$AK$255,4,FALSE),)</f>
        <v>0</v>
      </c>
      <c r="I205">
        <f>IFERROR(VLOOKUP($A205,'PivotTrac Totals'!$1:$405,6,FALSE),)</f>
        <v>0</v>
      </c>
      <c r="J205">
        <f>IFERROR(VLOOKUP($A205,'PivotTrac Totals'!$1:$255,8,FALSE),)</f>
        <v>0</v>
      </c>
      <c r="K205" t="str">
        <f>IFERROR(VLOOKUP($A205,'PivotTrac Totals'!$1:$255,10,FALSE),)</f>
        <v/>
      </c>
      <c r="L205" t="str">
        <f>IFERROR(VLOOKUP($A205,'PivotTrac Totals'!$1:$255,12,FALSE),)</f>
        <v/>
      </c>
      <c r="M205">
        <f>IFERROR(VLOOKUP($A205,'PivotTrac Totals'!$1:$255,14,FALSE),)</f>
        <v>0</v>
      </c>
      <c r="N205" t="str">
        <f>IFERROR(VLOOKUP($A205,'PivotTrac Totals'!$1:$255,16,FALSE),)</f>
        <v/>
      </c>
      <c r="O205" t="str">
        <f>IFERROR(VLOOKUP($A205,'PivotTrac Totals'!$1:$255,18,FALSE),)</f>
        <v/>
      </c>
      <c r="P205">
        <f>IFERROR(VLOOKUP($A205,'PivotTrac Totals'!$1:$255,20,FALSE),)</f>
        <v>0</v>
      </c>
      <c r="Q205">
        <f>IFERROR(VLOOKUP($A205,'PivotTrac Totals'!$1:$255,22,FALSE),)</f>
        <v>0</v>
      </c>
      <c r="R205">
        <f>IFERROR(VLOOKUP($A205,'PivotTrac Totals'!$1:$255,24,FALSE),)</f>
        <v>1.5</v>
      </c>
      <c r="S205">
        <f>IFERROR(VLOOKUP($A205,'PivotTrac Totals'!$1:$255,26,FALSE),)</f>
        <v>0</v>
      </c>
      <c r="T205">
        <f>IFERROR(VLOOKUP($A205,'PivotTrac Totals'!$1:$255,28,FALSE),)</f>
        <v>0</v>
      </c>
      <c r="U205">
        <f>IFERROR(VLOOKUP($A205,'PivotTrac Totals'!$1:$255,30,FALSE),)</f>
        <v>0</v>
      </c>
      <c r="V205">
        <f>IFERROR(VLOOKUP($A205,'PivotTrac Totals'!$1:$255,32,FALSE),)</f>
        <v>0</v>
      </c>
      <c r="W205">
        <f>IFERROR(VLOOKUP($A205,'PivotTrac Totals'!$1:$255,34,FALSE),)</f>
        <v>0</v>
      </c>
      <c r="X205">
        <f>IFERROR(VLOOKUP($A205,'PivotTrac Totals'!$1:$255,36,FALSE),)</f>
        <v>0</v>
      </c>
      <c r="Y205">
        <f>IFERROR(VLOOKUP($A205,'PivotTrac Totals'!$1:$255,38,FALSE),)</f>
        <v>0</v>
      </c>
      <c r="Z205">
        <f>IFERROR(VLOOKUP($A205,'PivotTrac Totals'!$1:$255,40,FALSE),)</f>
        <v>0</v>
      </c>
      <c r="AA205">
        <f>IFERROR(VLOOKUP($A205,'PivotTrac Totals'!$1:$255,42,FALSE),)</f>
        <v>0</v>
      </c>
      <c r="AB205">
        <f>IFERROR(VLOOKUP($A205,'PivotTrac Totals'!$1:$255,44,FALSE),)</f>
        <v>0</v>
      </c>
      <c r="AC205">
        <f>IFERROR(VLOOKUP($A205,'PivotTrac Totals'!$1:$255,46,FALSE),)</f>
        <v>0</v>
      </c>
      <c r="AD205">
        <f>IFERROR(VLOOKUP($A205,'PivotTrac Totals'!$1:$255,48,FALSE),)</f>
        <v>0</v>
      </c>
      <c r="AE205">
        <f>IFERROR(VLOOKUP($A205,'PivotTrac Totals'!$1:$255,50,FALSE),)</f>
        <v>0</v>
      </c>
      <c r="AF205">
        <f>IFERROR(VLOOKUP($A205,'PivotTrac Totals'!$1:$255,52,FALSE),)</f>
        <v>0</v>
      </c>
      <c r="AG205">
        <f>IFERROR(VLOOKUP($A205,'PivotTrac Totals'!$1:$255,54,FALSE),)</f>
        <v>0</v>
      </c>
      <c r="AH205">
        <f t="shared" si="25"/>
        <v>1.5</v>
      </c>
    </row>
    <row r="206" spans="1:34" x14ac:dyDescent="0.2">
      <c r="A206" s="25" t="s">
        <v>94</v>
      </c>
      <c r="B206" t="s">
        <v>11</v>
      </c>
      <c r="C206" s="31" t="str">
        <f t="shared" si="23"/>
        <v>20</v>
      </c>
      <c r="D206" t="s">
        <v>12</v>
      </c>
      <c r="E206" t="s">
        <v>11</v>
      </c>
      <c r="F206" t="s">
        <v>33</v>
      </c>
      <c r="G206" t="s">
        <v>84</v>
      </c>
      <c r="H206">
        <f>IFERROR(VLOOKUP($A206,'PivotTrac Totals'!$A$1:$AK$255,4,FALSE),)</f>
        <v>0</v>
      </c>
      <c r="I206">
        <f>IFERROR(VLOOKUP($A206,'PivotTrac Totals'!$1:$405,6,FALSE),)</f>
        <v>0</v>
      </c>
      <c r="J206">
        <f>IFERROR(VLOOKUP($A206,'PivotTrac Totals'!$1:$255,8,FALSE),)</f>
        <v>0</v>
      </c>
      <c r="K206" t="str">
        <f>IFERROR(VLOOKUP($A206,'PivotTrac Totals'!$1:$255,10,FALSE),)</f>
        <v/>
      </c>
      <c r="L206" t="str">
        <f>IFERROR(VLOOKUP($A206,'PivotTrac Totals'!$1:$255,12,FALSE),)</f>
        <v/>
      </c>
      <c r="M206">
        <f>IFERROR(VLOOKUP($A206,'PivotTrac Totals'!$1:$255,14,FALSE),)</f>
        <v>0</v>
      </c>
      <c r="N206" t="str">
        <f>IFERROR(VLOOKUP($A206,'PivotTrac Totals'!$1:$255,16,FALSE),)</f>
        <v/>
      </c>
      <c r="O206" t="str">
        <f>IFERROR(VLOOKUP($A206,'PivotTrac Totals'!$1:$255,18,FALSE),)</f>
        <v/>
      </c>
      <c r="P206">
        <f>IFERROR(VLOOKUP($A206,'PivotTrac Totals'!$1:$255,20,FALSE),)</f>
        <v>0</v>
      </c>
      <c r="Q206">
        <f>IFERROR(VLOOKUP($A206,'PivotTrac Totals'!$1:$255,22,FALSE),)</f>
        <v>0</v>
      </c>
      <c r="R206">
        <f>IFERROR(VLOOKUP($A206,'PivotTrac Totals'!$1:$255,24,FALSE),)</f>
        <v>1.75</v>
      </c>
      <c r="S206">
        <f>IFERROR(VLOOKUP($A206,'PivotTrac Totals'!$1:$255,26,FALSE),)</f>
        <v>0</v>
      </c>
      <c r="T206">
        <f>IFERROR(VLOOKUP($A206,'PivotTrac Totals'!$1:$255,28,FALSE),)</f>
        <v>0</v>
      </c>
      <c r="U206">
        <f>IFERROR(VLOOKUP($A206,'PivotTrac Totals'!$1:$255,30,FALSE),)</f>
        <v>0</v>
      </c>
      <c r="V206">
        <f>IFERROR(VLOOKUP($A206,'PivotTrac Totals'!$1:$255,32,FALSE),)</f>
        <v>0</v>
      </c>
      <c r="W206">
        <f>IFERROR(VLOOKUP($A206,'PivotTrac Totals'!$1:$255,34,FALSE),)</f>
        <v>0</v>
      </c>
      <c r="X206">
        <f>IFERROR(VLOOKUP($A206,'PivotTrac Totals'!$1:$255,36,FALSE),)</f>
        <v>0</v>
      </c>
      <c r="Y206">
        <f>IFERROR(VLOOKUP($A206,'PivotTrac Totals'!$1:$255,38,FALSE),)</f>
        <v>0</v>
      </c>
      <c r="Z206">
        <f>IFERROR(VLOOKUP($A206,'PivotTrac Totals'!$1:$255,40,FALSE),)</f>
        <v>0</v>
      </c>
      <c r="AA206">
        <f>IFERROR(VLOOKUP($A206,'PivotTrac Totals'!$1:$255,42,FALSE),)</f>
        <v>0</v>
      </c>
      <c r="AB206">
        <f>IFERROR(VLOOKUP($A206,'PivotTrac Totals'!$1:$255,44,FALSE),)</f>
        <v>0</v>
      </c>
      <c r="AC206">
        <f>IFERROR(VLOOKUP($A206,'PivotTrac Totals'!$1:$255,46,FALSE),)</f>
        <v>0</v>
      </c>
      <c r="AD206">
        <f>IFERROR(VLOOKUP($A206,'PivotTrac Totals'!$1:$255,48,FALSE),)</f>
        <v>0</v>
      </c>
      <c r="AE206">
        <f>IFERROR(VLOOKUP($A206,'PivotTrac Totals'!$1:$255,50,FALSE),)</f>
        <v>0</v>
      </c>
      <c r="AF206">
        <f>IFERROR(VLOOKUP($A206,'PivotTrac Totals'!$1:$255,52,FALSE),)</f>
        <v>0</v>
      </c>
      <c r="AG206">
        <f>IFERROR(VLOOKUP($A206,'PivotTrac Totals'!$1:$255,54,FALSE),)</f>
        <v>0</v>
      </c>
      <c r="AH206">
        <f t="shared" si="24"/>
        <v>1.75</v>
      </c>
    </row>
    <row r="207" spans="1:34" ht="15.75" thickBot="1" x14ac:dyDescent="0.25">
      <c r="A207" s="25" t="s">
        <v>95</v>
      </c>
      <c r="B207" t="s">
        <v>11</v>
      </c>
      <c r="C207" s="31" t="str">
        <f t="shared" si="23"/>
        <v>20</v>
      </c>
      <c r="D207" t="s">
        <v>12</v>
      </c>
      <c r="E207" t="s">
        <v>11</v>
      </c>
      <c r="F207" t="s">
        <v>33</v>
      </c>
      <c r="G207" t="s">
        <v>84</v>
      </c>
      <c r="H207">
        <f>IFERROR(VLOOKUP($A207,'PivotTrac Totals'!$A$1:$AK$255,4,FALSE),)</f>
        <v>0</v>
      </c>
      <c r="I207">
        <f>IFERROR(VLOOKUP($A207,'PivotTrac Totals'!$1:$405,6,FALSE),)</f>
        <v>0</v>
      </c>
      <c r="J207">
        <f>IFERROR(VLOOKUP($A207,'PivotTrac Totals'!$1:$255,8,FALSE),)</f>
        <v>0</v>
      </c>
      <c r="K207" t="str">
        <f>IFERROR(VLOOKUP($A207,'PivotTrac Totals'!$1:$255,10,FALSE),)</f>
        <v/>
      </c>
      <c r="L207" t="str">
        <f>IFERROR(VLOOKUP($A207,'PivotTrac Totals'!$1:$255,12,FALSE),)</f>
        <v/>
      </c>
      <c r="M207">
        <f>IFERROR(VLOOKUP($A207,'PivotTrac Totals'!$1:$255,14,FALSE),)</f>
        <v>0</v>
      </c>
      <c r="N207" t="str">
        <f>IFERROR(VLOOKUP($A207,'PivotTrac Totals'!$1:$255,16,FALSE),)</f>
        <v/>
      </c>
      <c r="O207" t="str">
        <f>IFERROR(VLOOKUP($A207,'PivotTrac Totals'!$1:$255,18,FALSE),)</f>
        <v/>
      </c>
      <c r="P207">
        <f>IFERROR(VLOOKUP($A207,'PivotTrac Totals'!$1:$255,20,FALSE),)</f>
        <v>0</v>
      </c>
      <c r="Q207">
        <f>IFERROR(VLOOKUP($A207,'PivotTrac Totals'!$1:$255,22,FALSE),)</f>
        <v>0</v>
      </c>
      <c r="R207">
        <f>IFERROR(VLOOKUP($A207,'PivotTrac Totals'!$1:$255,24,FALSE),)</f>
        <v>1.95</v>
      </c>
      <c r="S207">
        <f>IFERROR(VLOOKUP($A207,'PivotTrac Totals'!$1:$255,26,FALSE),)</f>
        <v>0</v>
      </c>
      <c r="T207">
        <f>IFERROR(VLOOKUP($A207,'PivotTrac Totals'!$1:$255,28,FALSE),)</f>
        <v>0</v>
      </c>
      <c r="U207">
        <f>IFERROR(VLOOKUP($A207,'PivotTrac Totals'!$1:$255,30,FALSE),)</f>
        <v>0</v>
      </c>
      <c r="V207">
        <f>IFERROR(VLOOKUP($A207,'PivotTrac Totals'!$1:$255,32,FALSE),)</f>
        <v>0</v>
      </c>
      <c r="W207">
        <f>IFERROR(VLOOKUP($A207,'PivotTrac Totals'!$1:$255,34,FALSE),)</f>
        <v>0</v>
      </c>
      <c r="X207">
        <f>IFERROR(VLOOKUP($A207,'PivotTrac Totals'!$1:$255,36,FALSE),)</f>
        <v>0</v>
      </c>
      <c r="Y207">
        <f>IFERROR(VLOOKUP($A207,'PivotTrac Totals'!$1:$255,38,FALSE),)</f>
        <v>0</v>
      </c>
      <c r="Z207">
        <f>IFERROR(VLOOKUP($A207,'PivotTrac Totals'!$1:$255,40,FALSE),)</f>
        <v>0</v>
      </c>
      <c r="AA207">
        <f>IFERROR(VLOOKUP($A207,'PivotTrac Totals'!$1:$255,42,FALSE),)</f>
        <v>0</v>
      </c>
      <c r="AB207">
        <f>IFERROR(VLOOKUP($A207,'PivotTrac Totals'!$1:$255,44,FALSE),)</f>
        <v>0</v>
      </c>
      <c r="AC207">
        <f>IFERROR(VLOOKUP($A207,'PivotTrac Totals'!$1:$255,46,FALSE),)</f>
        <v>0</v>
      </c>
      <c r="AD207">
        <f>IFERROR(VLOOKUP($A207,'PivotTrac Totals'!$1:$255,48,FALSE),)</f>
        <v>0</v>
      </c>
      <c r="AE207">
        <f>IFERROR(VLOOKUP($A207,'PivotTrac Totals'!$1:$255,50,FALSE),)</f>
        <v>0</v>
      </c>
      <c r="AF207">
        <f>IFERROR(VLOOKUP($A207,'PivotTrac Totals'!$1:$255,52,FALSE),)</f>
        <v>0</v>
      </c>
      <c r="AG207">
        <f>IFERROR(VLOOKUP($A207,'PivotTrac Totals'!$1:$255,54,FALSE),)</f>
        <v>0</v>
      </c>
      <c r="AH207">
        <f t="shared" si="24"/>
        <v>1.95</v>
      </c>
    </row>
    <row r="208" spans="1:34" ht="15.75" thickBot="1" x14ac:dyDescent="0.25">
      <c r="A208" s="32" t="s">
        <v>96</v>
      </c>
      <c r="B208" t="s">
        <v>11</v>
      </c>
      <c r="C208" s="31" t="str">
        <f>MID(A208,FIND(" ",A208)+1,256)</f>
        <v>21</v>
      </c>
      <c r="D208" t="s">
        <v>12</v>
      </c>
      <c r="E208" t="s">
        <v>11</v>
      </c>
      <c r="F208" t="s">
        <v>33</v>
      </c>
      <c r="G208">
        <v>296</v>
      </c>
      <c r="H208">
        <f>+IF($F208="Spring Grain",SUMIFS('Osgood Agrimet'!$F:$F,'Osgood Agrimet'!$A:$A,"&lt;="&amp;Data!H$1,'Osgood Agrimet'!$F:$F,"&gt;0"),IF($F208="Winter Grain",SUMIFS('Osgood Agrimet'!$D:$D,'Osgood Agrimet'!$A:$A,"&lt;="&amp;Data!H$1,'Osgood Agrimet'!$D:$D,"&gt;0"),IF($F208="Potatoes",SUMIFS('Osgood Agrimet'!$C:$C,'Osgood Agrimet'!$A:$A,"&lt;="&amp;Data!H$1,'Osgood Agrimet'!$C:$C,"&gt;0"),0)))</f>
        <v>0</v>
      </c>
      <c r="I208">
        <f>+IF($F208="Spring Grain",SUMIFS('Osgood Agrimet'!$F:$F,'Osgood Agrimet'!$A:$A,"&lt;="&amp;Data!I$1,'Osgood Agrimet'!$F:$F,"&gt;0"),IF($F208="Winter Grain",SUMIFS('Osgood Agrimet'!$D:$D,'Osgood Agrimet'!$A:$A,"&lt;="&amp;Data!I$1,'Osgood Agrimet'!$D:$D,"&gt;0"),IF($F208="Potatoes",SUMIFS('Osgood Agrimet'!$C:$C,'Osgood Agrimet'!$A:$A,"&lt;="&amp;Data!I$1,'Osgood Agrimet'!$C:$C,"&gt;0"),0)))-$H208</f>
        <v>0</v>
      </c>
      <c r="J208">
        <f>+IF($F208="Spring Grain",SUMIFS('Osgood Agrimet'!$F:$F,'Osgood Agrimet'!$A:$A,"&lt;="&amp;Data!J$1,'Osgood Agrimet'!$F:$F,"&gt;0"),IF($F208="Winter Grain",SUMIFS('Osgood Agrimet'!$D:$D,'Osgood Agrimet'!$A:$A,"&lt;="&amp;Data!J$1,'Osgood Agrimet'!$D:$D,"&gt;0"),IF($F208="Potatoes",SUMIFS('Osgood Agrimet'!$C:$C,'Osgood Agrimet'!$A:$A,"&lt;="&amp;Data!J$1,'Osgood Agrimet'!$C:$C,"&gt;0"),0)))-SUM($H208:I208)</f>
        <v>0.59000000000000008</v>
      </c>
      <c r="K208">
        <f>+IF($F208="Spring Grain",SUMIFS('Osgood Agrimet'!$F:$F,'Osgood Agrimet'!$A:$A,"&lt;="&amp;Data!K$1,'Osgood Agrimet'!$F:$F,"&gt;0"),IF($F208="Winter Grain",SUMIFS('Osgood Agrimet'!$D:$D,'Osgood Agrimet'!$A:$A,"&lt;="&amp;Data!K$1,'Osgood Agrimet'!$D:$D,"&gt;0"),IF($F208="Potatoes",SUMIFS('Osgood Agrimet'!$C:$C,'Osgood Agrimet'!$A:$A,"&lt;="&amp;Data!K$1,'Osgood Agrimet'!$C:$C,"&gt;0"),0)))-SUM($H208:J208)</f>
        <v>0.67999999999999994</v>
      </c>
      <c r="L208">
        <f>+IF($F208="Spring Grain",SUMIFS('Osgood Agrimet'!$F:$F,'Osgood Agrimet'!$A:$A,"&lt;="&amp;Data!L$1,'Osgood Agrimet'!$F:$F,"&gt;0"),IF($F208="Winter Grain",SUMIFS('Osgood Agrimet'!$D:$D,'Osgood Agrimet'!$A:$A,"&lt;="&amp;Data!L$1,'Osgood Agrimet'!$D:$D,"&gt;0"),IF($F208="Potatoes",SUMIFS('Osgood Agrimet'!$C:$C,'Osgood Agrimet'!$A:$A,"&lt;="&amp;Data!L$1,'Osgood Agrimet'!$C:$C,"&gt;0"),0)))-SUM($H208:K208)</f>
        <v>1.3900000000000001</v>
      </c>
      <c r="M208">
        <f>+IF($F208="Spring Grain",SUMIFS('Osgood Agrimet'!$F:$F,'Osgood Agrimet'!$A:$A,"&lt;="&amp;Data!M$1,'Osgood Agrimet'!$F:$F,"&gt;0"),IF($F208="Winter Grain",SUMIFS('Osgood Agrimet'!$D:$D,'Osgood Agrimet'!$A:$A,"&lt;="&amp;Data!M$1,'Osgood Agrimet'!$D:$D,"&gt;0"),IF($F208="Potatoes",SUMIFS('Osgood Agrimet'!$C:$C,'Osgood Agrimet'!$A:$A,"&lt;="&amp;Data!M$1,'Osgood Agrimet'!$C:$C,"&gt;0"),0)))-SUM($H208:L208)</f>
        <v>2.0399999999999991</v>
      </c>
      <c r="N208">
        <f>+IF($F208="Spring Grain",SUMIFS('Osgood Agrimet'!$F:$F,'Osgood Agrimet'!$A:$A,"&lt;="&amp;Data!N$1,'Osgood Agrimet'!$F:$F,"&gt;0"),IF($F208="Winter Grain",SUMIFS('Osgood Agrimet'!$D:$D,'Osgood Agrimet'!$A:$A,"&lt;="&amp;Data!N$1,'Osgood Agrimet'!$D:$D,"&gt;0"),IF($F208="Potatoes",SUMIFS('Osgood Agrimet'!$C:$C,'Osgood Agrimet'!$A:$A,"&lt;="&amp;Data!N$1,'Osgood Agrimet'!$C:$C,"&gt;0"),0)))-SUM($H208:M208)</f>
        <v>1.9100000000000001</v>
      </c>
      <c r="O208">
        <f>+IF($F208="Spring Grain",SUMIFS('Osgood Agrimet'!$F:$F,'Osgood Agrimet'!$A:$A,"&lt;="&amp;Data!O$1,'Osgood Agrimet'!$F:$F,"&gt;0"),IF($F208="Winter Grain",SUMIFS('Osgood Agrimet'!$D:$D,'Osgood Agrimet'!$A:$A,"&lt;="&amp;Data!O$1,'Osgood Agrimet'!$D:$D,"&gt;0"),IF($F208="Potatoes",SUMIFS('Osgood Agrimet'!$C:$C,'Osgood Agrimet'!$A:$A,"&lt;="&amp;Data!O$1,'Osgood Agrimet'!$C:$C,"&gt;0"),0)))-SUM($H208:N208)</f>
        <v>1.83</v>
      </c>
      <c r="P208">
        <f>+IF($F208="Spring Grain",SUMIFS('Osgood Agrimet'!$F:$F,'Osgood Agrimet'!$A:$A,"&lt;="&amp;Data!P$1,'Osgood Agrimet'!$F:$F,"&gt;0"),IF($F208="Winter Grain",SUMIFS('Osgood Agrimet'!$D:$D,'Osgood Agrimet'!$A:$A,"&lt;="&amp;Data!P$1,'Osgood Agrimet'!$D:$D,"&gt;0"),IF($F208="Potatoes",SUMIFS('Osgood Agrimet'!$C:$C,'Osgood Agrimet'!$A:$A,"&lt;="&amp;Data!P$1,'Osgood Agrimet'!$C:$C,"&gt;0"),0)))-SUM($H208:O208)</f>
        <v>1.7800000000000011</v>
      </c>
      <c r="Q208">
        <f>+IF($F208="Spring Grain",SUMIFS('Osgood Agrimet'!$F:$F,'Osgood Agrimet'!$A:$A,"&lt;="&amp;Data!Q$1,'Osgood Agrimet'!$F:$F,"&gt;0"),IF($F208="Winter Grain",SUMIFS('Osgood Agrimet'!$D:$D,'Osgood Agrimet'!$A:$A,"&lt;="&amp;Data!Q$1,'Osgood Agrimet'!$D:$D,"&gt;0"),IF($F208="Potatoes",SUMIFS('Osgood Agrimet'!$C:$C,'Osgood Agrimet'!$A:$A,"&lt;="&amp;Data!Q$1,'Osgood Agrimet'!$C:$C,"&gt;0"),0)))-SUM($H208:P208)</f>
        <v>1.5400000000000009</v>
      </c>
      <c r="R208">
        <f>+IF($F208="Spring Grain",SUMIFS('Osgood Agrimet'!$F:$F,'Osgood Agrimet'!$A:$A,"&lt;="&amp;Data!R$1,'Osgood Agrimet'!$F:$F,"&gt;0"),IF($F208="Winter Grain",SUMIFS('Osgood Agrimet'!$D:$D,'Osgood Agrimet'!$A:$A,"&lt;="&amp;Data!R$1,'Osgood Agrimet'!$D:$D,"&gt;0"),IF($F208="Potatoes",SUMIFS('Osgood Agrimet'!$C:$C,'Osgood Agrimet'!$A:$A,"&lt;="&amp;Data!R$1,'Osgood Agrimet'!$C:$C,"&gt;0"),0)))-SUM($H208:Q208)</f>
        <v>1.5600000000000005</v>
      </c>
      <c r="S208">
        <f>+IF($F208="Spring Grain",SUMIFS('Osgood Agrimet'!$F:$F,'Osgood Agrimet'!$A:$A,"&lt;="&amp;Data!S$1,'Osgood Agrimet'!$F:$F,"&gt;0"),IF($F208="Winter Grain",SUMIFS('Osgood Agrimet'!$D:$D,'Osgood Agrimet'!$A:$A,"&lt;="&amp;Data!S$1,'Osgood Agrimet'!$D:$D,"&gt;0"),IF($F208="Potatoes",SUMIFS('Osgood Agrimet'!$C:$C,'Osgood Agrimet'!$A:$A,"&lt;="&amp;Data!S$1,'Osgood Agrimet'!$C:$C,"&gt;0"),0)))-SUM($H208:R208)</f>
        <v>1.629999999999999</v>
      </c>
      <c r="T208">
        <f>+IF($F208="Spring Grain",SUMIFS('Osgood Agrimet'!$F:$F,'Osgood Agrimet'!$A:$A,"&lt;="&amp;Data!T$1,'Osgood Agrimet'!$F:$F,"&gt;0"),IF($F208="Winter Grain",SUMIFS('Osgood Agrimet'!$D:$D,'Osgood Agrimet'!$A:$A,"&lt;="&amp;Data!T$1,'Osgood Agrimet'!$D:$D,"&gt;0"),IF($F208="Potatoes",SUMIFS('Osgood Agrimet'!$C:$C,'Osgood Agrimet'!$A:$A,"&lt;="&amp;Data!T$1,'Osgood Agrimet'!$C:$C,"&gt;0"),0)))-SUM($H208:S208)</f>
        <v>1.5899999999999981</v>
      </c>
      <c r="U208">
        <f>+IF($F208="Spring Grain",SUMIFS('Osgood Agrimet'!$F:$F,'Osgood Agrimet'!$A:$A,"&lt;="&amp;Data!U$1,'Osgood Agrimet'!$F:$F,"&gt;0"),IF($F208="Winter Grain",SUMIFS('Osgood Agrimet'!$D:$D,'Osgood Agrimet'!$A:$A,"&lt;="&amp;Data!U$1,'Osgood Agrimet'!$D:$D,"&gt;0"),IF($F208="Potatoes",SUMIFS('Osgood Agrimet'!$C:$C,'Osgood Agrimet'!$A:$A,"&lt;="&amp;Data!U$1,'Osgood Agrimet'!$C:$C,"&gt;0"),0)))-SUM($H208:T208)</f>
        <v>1.5700000000000003</v>
      </c>
      <c r="V208">
        <f>+IF($F208="Spring Grain",SUMIFS('Osgood Agrimet'!$F:$F,'Osgood Agrimet'!$A:$A,"&lt;="&amp;Data!V$1,'Osgood Agrimet'!$F:$F,"&gt;0"),IF($F208="Winter Grain",SUMIFS('Osgood Agrimet'!$D:$D,'Osgood Agrimet'!$A:$A,"&lt;="&amp;Data!V$1,'Osgood Agrimet'!$D:$D,"&gt;0"),IF($F208="Potatoes",SUMIFS('Osgood Agrimet'!$C:$C,'Osgood Agrimet'!$A:$A,"&lt;="&amp;Data!V$1,'Osgood Agrimet'!$C:$C,"&gt;0"),0)))-SUM($H208:U208)</f>
        <v>1.759999999999998</v>
      </c>
      <c r="W208">
        <f>+IF($F208="Spring Grain",SUMIFS('Osgood Agrimet'!$F:$F,'Osgood Agrimet'!$A:$A,"&lt;="&amp;Data!W$1,'Osgood Agrimet'!$F:$F,"&gt;0"),IF($F208="Winter Grain",SUMIFS('Osgood Agrimet'!$D:$D,'Osgood Agrimet'!$A:$A,"&lt;="&amp;Data!W$1,'Osgood Agrimet'!$D:$D,"&gt;0"),IF($F208="Potatoes",SUMIFS('Osgood Agrimet'!$C:$C,'Osgood Agrimet'!$A:$A,"&lt;="&amp;Data!W$1,'Osgood Agrimet'!$C:$C,"&gt;0"),0)))-SUM($H208:V208)</f>
        <v>1.3699999999999939</v>
      </c>
      <c r="X208">
        <f>+IF($F208="Spring Grain",SUMIFS('Osgood Agrimet'!$F:$F,'Osgood Agrimet'!$A:$A,"&lt;="&amp;Data!X$1,'Osgood Agrimet'!$F:$F,"&gt;0"),IF($F208="Winter Grain",SUMIFS('Osgood Agrimet'!$D:$D,'Osgood Agrimet'!$A:$A,"&lt;="&amp;Data!X$1,'Osgood Agrimet'!$D:$D,"&gt;0"),IF($F208="Potatoes",SUMIFS('Osgood Agrimet'!$C:$C,'Osgood Agrimet'!$A:$A,"&lt;="&amp;Data!X$1,'Osgood Agrimet'!$C:$C,"&gt;0"),0)))-SUM($H208:W208)</f>
        <v>1.2899999999999956</v>
      </c>
      <c r="Y208">
        <f>+IF($F208="Spring Grain",SUMIFS('Osgood Agrimet'!$F:$F,'Osgood Agrimet'!$A:$A,"&lt;="&amp;Data!Y$1,'Osgood Agrimet'!$F:$F,"&gt;0"),IF($F208="Winter Grain",SUMIFS('Osgood Agrimet'!$D:$D,'Osgood Agrimet'!$A:$A,"&lt;="&amp;Data!Y$1,'Osgood Agrimet'!$D:$D,"&gt;0"),IF($F208="Potatoes",SUMIFS('Osgood Agrimet'!$C:$C,'Osgood Agrimet'!$A:$A,"&lt;="&amp;Data!Y$1,'Osgood Agrimet'!$C:$C,"&gt;0"),0)))-SUM($H208:X208)</f>
        <v>0.80000000000000071</v>
      </c>
      <c r="Z208">
        <f>+IF($F208="Spring Grain",SUMIFS('Osgood Agrimet'!$F:$F,'Osgood Agrimet'!$A:$A,"&lt;="&amp;Data!Z$1,'Osgood Agrimet'!$F:$F,"&gt;0"),IF($F208="Winter Grain",SUMIFS('Osgood Agrimet'!$D:$D,'Osgood Agrimet'!$A:$A,"&lt;="&amp;Data!Z$1,'Osgood Agrimet'!$D:$D,"&gt;0"),IF($F208="Potatoes",SUMIFS('Osgood Agrimet'!$C:$C,'Osgood Agrimet'!$A:$A,"&lt;="&amp;Data!Z$1,'Osgood Agrimet'!$C:$C,"&gt;0"),0)))-SUM($H208:Y208)</f>
        <v>0.14000000000000057</v>
      </c>
      <c r="AA208">
        <f>+IF($F208="Spring Grain",SUMIFS('Osgood Agrimet'!$F:$F,'Osgood Agrimet'!$A:$A,"&lt;="&amp;Data!AA$1,'Osgood Agrimet'!$F:$F,"&gt;0"),IF($F208="Winter Grain",SUMIFS('Osgood Agrimet'!$D:$D,'Osgood Agrimet'!$A:$A,"&lt;="&amp;Data!AA$1,'Osgood Agrimet'!$D:$D,"&gt;0"),IF($F208="Potatoes",SUMIFS('Osgood Agrimet'!$C:$C,'Osgood Agrimet'!$A:$A,"&lt;="&amp;Data!AA$1,'Osgood Agrimet'!$C:$C,"&gt;0"),0)))-SUM($H208:Z208)</f>
        <v>0</v>
      </c>
      <c r="AB208">
        <f>+IF($F208="Spring Grain",SUMIFS('Osgood Agrimet'!$F:$F,'Osgood Agrimet'!$A:$A,"&lt;="&amp;Data!AB$1,'Osgood Agrimet'!$F:$F,"&gt;0"),IF($F208="Winter Grain",SUMIFS('Osgood Agrimet'!$D:$D,'Osgood Agrimet'!$A:$A,"&lt;="&amp;Data!AB$1,'Osgood Agrimet'!$D:$D,"&gt;0"),IF($F208="Potatoes",SUMIFS('Osgood Agrimet'!$C:$C,'Osgood Agrimet'!$A:$A,"&lt;="&amp;Data!AB$1,'Osgood Agrimet'!$C:$C,"&gt;0"),0)))-SUM($H208:AA208)</f>
        <v>0</v>
      </c>
      <c r="AC208">
        <f>+IF($F208="Spring Grain",SUMIFS('Osgood Agrimet'!$F:$F,'Osgood Agrimet'!$A:$A,"&lt;="&amp;Data!AC$1,'Osgood Agrimet'!$F:$F,"&gt;0"),IF($F208="Winter Grain",SUMIFS('Osgood Agrimet'!$D:$D,'Osgood Agrimet'!$A:$A,"&lt;="&amp;Data!AC$1,'Osgood Agrimet'!$D:$D,"&gt;0"),IF($F208="Potatoes",SUMIFS('Osgood Agrimet'!$C:$C,'Osgood Agrimet'!$A:$A,"&lt;="&amp;Data!AC$1,'Osgood Agrimet'!$C:$C,"&gt;0"),0)))-SUM($H208:AB208)</f>
        <v>0</v>
      </c>
      <c r="AD208">
        <f>+IF($F208="Spring Grain",SUMIFS('Osgood Agrimet'!$F:$F,'Osgood Agrimet'!$A:$A,"&lt;="&amp;Data!AD$1,'Osgood Agrimet'!$F:$F,"&gt;0"),IF($F208="Winter Grain",SUMIFS('Osgood Agrimet'!$D:$D,'Osgood Agrimet'!$A:$A,"&lt;="&amp;Data!AD$1,'Osgood Agrimet'!$D:$D,"&gt;0"),IF($F208="Potatoes",SUMIFS('Osgood Agrimet'!$C:$C,'Osgood Agrimet'!$A:$A,"&lt;="&amp;Data!AD$1,'Osgood Agrimet'!$C:$C,"&gt;0"),0)))-SUM($H208:AC208)</f>
        <v>0</v>
      </c>
      <c r="AE208">
        <f>+IF($F208="Spring Grain",SUMIFS('Osgood Agrimet'!$F:$F,'Osgood Agrimet'!$A:$A,"&lt;="&amp;Data!AE$1,'Osgood Agrimet'!$F:$F,"&gt;0"),IF($F208="Winter Grain",SUMIFS('Osgood Agrimet'!$D:$D,'Osgood Agrimet'!$A:$A,"&lt;="&amp;Data!AE$1,'Osgood Agrimet'!$D:$D,"&gt;0"),IF($F208="Potatoes",SUMIFS('Osgood Agrimet'!$C:$C,'Osgood Agrimet'!$A:$A,"&lt;="&amp;Data!AE$1,'Osgood Agrimet'!$C:$C,"&gt;0"),0)))-SUM($H208:AD208)</f>
        <v>0</v>
      </c>
      <c r="AF208">
        <f>+IF($F208="Spring Grain",SUMIFS('Osgood Agrimet'!$F:$F,'Osgood Agrimet'!$A:$A,"&lt;="&amp;Data!AF$1,'Osgood Agrimet'!$F:$F,"&gt;0"),IF($F208="Winter Grain",SUMIFS('Osgood Agrimet'!$D:$D,'Osgood Agrimet'!$A:$A,"&lt;="&amp;Data!AF$1,'Osgood Agrimet'!$D:$D,"&gt;0"),IF($F208="Potatoes",SUMIFS('Osgood Agrimet'!$C:$C,'Osgood Agrimet'!$A:$A,"&lt;="&amp;Data!AF$1,'Osgood Agrimet'!$C:$C,"&gt;0"),0)))-SUM($H208:AE208)</f>
        <v>0</v>
      </c>
      <c r="AG208">
        <f>+IF($F208="Spring Grain",SUMIFS('Osgood Agrimet'!$F:$F,'Osgood Agrimet'!$A:$A,"&lt;="&amp;Data!AG$1,'Osgood Agrimet'!$F:$F,"&gt;0"),IF($F208="Winter Grain",SUMIFS('Osgood Agrimet'!$D:$D,'Osgood Agrimet'!$A:$A,"&lt;="&amp;Data!AG$1,'Osgood Agrimet'!$D:$D,"&gt;0"),IF($F208="Potatoes",SUMIFS('Osgood Agrimet'!$C:$C,'Osgood Agrimet'!$A:$A,"&lt;="&amp;Data!AG$1,'Osgood Agrimet'!$C:$C,"&gt;0"),0)))-SUM($H208:AF208)</f>
        <v>0</v>
      </c>
      <c r="AH208">
        <f>+SUM(H208:AG208)</f>
        <v>23.469999999999988</v>
      </c>
    </row>
    <row r="209" spans="1:34" x14ac:dyDescent="0.2">
      <c r="A209" t="s">
        <v>97</v>
      </c>
      <c r="B209" t="s">
        <v>11</v>
      </c>
      <c r="C209" s="31" t="str">
        <f>C208</f>
        <v>21</v>
      </c>
      <c r="D209" t="s">
        <v>12</v>
      </c>
      <c r="E209" t="s">
        <v>11</v>
      </c>
      <c r="F209" t="s">
        <v>33</v>
      </c>
      <c r="G209">
        <v>296</v>
      </c>
      <c r="H209">
        <f>IFERROR(VLOOKUP($A209,'PivotTrac Totals'!$A$1:$AK$255,4,FALSE),)</f>
        <v>0</v>
      </c>
      <c r="I209">
        <f>IFERROR(VLOOKUP($A209,'PivotTrac Totals'!$1:$405,6,FALSE),)</f>
        <v>0</v>
      </c>
      <c r="J209">
        <f>IFERROR(VLOOKUP($A209,'PivotTrac Totals'!$1:$255,8,FALSE),)</f>
        <v>0</v>
      </c>
      <c r="K209">
        <f>IFERROR(VLOOKUP($A209,'PivotTrac Totals'!$1:$255,10,FALSE),)</f>
        <v>0</v>
      </c>
      <c r="L209">
        <f>IFERROR(VLOOKUP($A209,'PivotTrac Totals'!$1:$255,12,FALSE),)</f>
        <v>0</v>
      </c>
      <c r="M209">
        <f>IFERROR(VLOOKUP($A209,'PivotTrac Totals'!$1:$255,14,FALSE),)</f>
        <v>0</v>
      </c>
      <c r="N209">
        <f>IFERROR(VLOOKUP($A209,'PivotTrac Totals'!$1:$255,16,FALSE),)</f>
        <v>0</v>
      </c>
      <c r="O209">
        <f>IFERROR(VLOOKUP($A209,'PivotTrac Totals'!$1:$255,18,FALSE),)</f>
        <v>0</v>
      </c>
      <c r="P209">
        <f>IFERROR(VLOOKUP($A209,'PivotTrac Totals'!$1:$255,20,FALSE),)</f>
        <v>0</v>
      </c>
      <c r="Q209">
        <f>IFERROR(VLOOKUP($A209,'PivotTrac Totals'!$1:$255,22,FALSE),)</f>
        <v>0</v>
      </c>
      <c r="R209">
        <f>IFERROR(VLOOKUP($A209,'PivotTrac Totals'!$1:$255,24,FALSE),)</f>
        <v>0</v>
      </c>
      <c r="S209">
        <f>IFERROR(VLOOKUP($A209,'PivotTrac Totals'!$1:$255,26,FALSE),)</f>
        <v>0</v>
      </c>
      <c r="T209">
        <f>IFERROR(VLOOKUP($A209,'PivotTrac Totals'!$1:$255,28,FALSE),)</f>
        <v>0</v>
      </c>
      <c r="U209">
        <f>IFERROR(VLOOKUP($A209,'PivotTrac Totals'!$1:$255,30,FALSE),)</f>
        <v>0</v>
      </c>
      <c r="V209">
        <f>IFERROR(VLOOKUP($A209,'PivotTrac Totals'!$1:$255,32,FALSE),)</f>
        <v>0</v>
      </c>
      <c r="W209">
        <f>IFERROR(VLOOKUP($A209,'PivotTrac Totals'!$1:$255,34,FALSE),)</f>
        <v>0</v>
      </c>
      <c r="X209">
        <f>IFERROR(VLOOKUP($A209,'PivotTrac Totals'!$1:$255,36,FALSE),)</f>
        <v>0</v>
      </c>
      <c r="Y209">
        <f>IFERROR(VLOOKUP($A209,'PivotTrac Totals'!$1:$255,38,FALSE),)</f>
        <v>0</v>
      </c>
      <c r="Z209">
        <f>IFERROR(VLOOKUP($A209,'PivotTrac Totals'!$1:$255,40,FALSE),)</f>
        <v>0</v>
      </c>
      <c r="AA209">
        <f>IFERROR(VLOOKUP($A209,'PivotTrac Totals'!$1:$255,42,FALSE),)</f>
        <v>0</v>
      </c>
      <c r="AB209">
        <f>IFERROR(VLOOKUP($A209,'PivotTrac Totals'!$1:$255,44,FALSE),)</f>
        <v>0</v>
      </c>
      <c r="AC209">
        <f>IFERROR(VLOOKUP($A209,'PivotTrac Totals'!$1:$255,46,FALSE),)</f>
        <v>0</v>
      </c>
      <c r="AD209">
        <f>IFERROR(VLOOKUP($A209,'PivotTrac Totals'!$1:$255,48,FALSE),)</f>
        <v>0</v>
      </c>
      <c r="AE209">
        <f>IFERROR(VLOOKUP($A209,'PivotTrac Totals'!$1:$255,50,FALSE),)</f>
        <v>0</v>
      </c>
      <c r="AF209">
        <f>IFERROR(VLOOKUP($A209,'PivotTrac Totals'!$1:$255,52,FALSE),)</f>
        <v>0</v>
      </c>
      <c r="AG209">
        <f>IFERROR(VLOOKUP($A209,'PivotTrac Totals'!$1:$255,54,FALSE),)</f>
        <v>0</v>
      </c>
      <c r="AH209">
        <f t="shared" si="24"/>
        <v>0</v>
      </c>
    </row>
    <row r="210" spans="1:34" x14ac:dyDescent="0.2">
      <c r="A210" t="s">
        <v>98</v>
      </c>
      <c r="B210" t="s">
        <v>11</v>
      </c>
      <c r="C210" s="31" t="str">
        <f t="shared" ref="C210:C217" si="26">C209</f>
        <v>21</v>
      </c>
      <c r="D210" t="s">
        <v>12</v>
      </c>
      <c r="E210" t="s">
        <v>11</v>
      </c>
      <c r="F210" t="s">
        <v>33</v>
      </c>
      <c r="G210">
        <v>296</v>
      </c>
      <c r="H210">
        <f>IFERROR(VLOOKUP($A210,'PivotTrac Totals'!$A$1:$AK$255,4,FALSE),)</f>
        <v>0</v>
      </c>
      <c r="I210">
        <f>IFERROR(VLOOKUP($A210,'PivotTrac Totals'!$1:$405,6,FALSE),)</f>
        <v>0</v>
      </c>
      <c r="J210">
        <f>IFERROR(VLOOKUP($A210,'PivotTrac Totals'!$1:$255,8,FALSE),)</f>
        <v>0</v>
      </c>
      <c r="K210">
        <f>IFERROR(VLOOKUP($A210,'PivotTrac Totals'!$1:$255,10,FALSE),)</f>
        <v>0.76</v>
      </c>
      <c r="L210" t="str">
        <f>IFERROR(VLOOKUP($A210,'PivotTrac Totals'!$1:$255,12,FALSE),)</f>
        <v/>
      </c>
      <c r="M210" t="str">
        <f>IFERROR(VLOOKUP($A210,'PivotTrac Totals'!$1:$255,14,FALSE),)</f>
        <v/>
      </c>
      <c r="N210">
        <f>IFERROR(VLOOKUP($A210,'PivotTrac Totals'!$1:$255,16,FALSE),)</f>
        <v>2.06</v>
      </c>
      <c r="O210">
        <f>IFERROR(VLOOKUP($A210,'PivotTrac Totals'!$1:$255,18,FALSE),)</f>
        <v>2.4900000000000002</v>
      </c>
      <c r="P210">
        <f>IFERROR(VLOOKUP($A210,'PivotTrac Totals'!$1:$255,20,FALSE),)</f>
        <v>3.4699999999999989</v>
      </c>
      <c r="Q210">
        <f>IFERROR(VLOOKUP($A210,'PivotTrac Totals'!$1:$255,22,FALSE),)</f>
        <v>2.09</v>
      </c>
      <c r="R210">
        <f>IFERROR(VLOOKUP($A210,'PivotTrac Totals'!$1:$255,24,FALSE),)</f>
        <v>2.3500000000000014</v>
      </c>
      <c r="S210">
        <f>IFERROR(VLOOKUP($A210,'PivotTrac Totals'!$1:$255,26,FALSE),)</f>
        <v>1.9100000000000001</v>
      </c>
      <c r="T210">
        <f>IFERROR(VLOOKUP($A210,'PivotTrac Totals'!$1:$255,28,FALSE),)</f>
        <v>1.9000000000000004</v>
      </c>
      <c r="U210">
        <f>IFERROR(VLOOKUP($A210,'PivotTrac Totals'!$1:$255,30,FALSE),)</f>
        <v>2.009999999999998</v>
      </c>
      <c r="V210">
        <f>IFERROR(VLOOKUP($A210,'PivotTrac Totals'!$1:$255,32,FALSE),)</f>
        <v>1.7100000000000009</v>
      </c>
      <c r="W210">
        <f>IFERROR(VLOOKUP($A210,'PivotTrac Totals'!$1:$255,34,FALSE),)</f>
        <v>0.26000000000000156</v>
      </c>
      <c r="X210">
        <f>IFERROR(VLOOKUP($A210,'PivotTrac Totals'!$1:$255,36,FALSE),)</f>
        <v>0</v>
      </c>
      <c r="Y210">
        <f>IFERROR(VLOOKUP($A210,'PivotTrac Totals'!$1:$255,38,FALSE),)</f>
        <v>0</v>
      </c>
      <c r="Z210">
        <f>IFERROR(VLOOKUP($A210,'PivotTrac Totals'!$1:$255,40,FALSE),)</f>
        <v>0.66999999999999815</v>
      </c>
      <c r="AA210">
        <f>IFERROR(VLOOKUP($A210,'PivotTrac Totals'!$1:$255,42,FALSE),)</f>
        <v>0.64000000000000057</v>
      </c>
      <c r="AB210">
        <f>IFERROR(VLOOKUP($A210,'PivotTrac Totals'!$1:$255,44,FALSE),)</f>
        <v>0</v>
      </c>
      <c r="AC210">
        <f>IFERROR(VLOOKUP($A210,'PivotTrac Totals'!$1:$255,46,FALSE),)</f>
        <v>0</v>
      </c>
      <c r="AD210">
        <f>IFERROR(VLOOKUP($A210,'PivotTrac Totals'!$1:$255,48,FALSE),)</f>
        <v>0</v>
      </c>
      <c r="AE210">
        <f>IFERROR(VLOOKUP($A210,'PivotTrac Totals'!$1:$255,50,FALSE),)</f>
        <v>0</v>
      </c>
      <c r="AF210">
        <f>IFERROR(VLOOKUP($A210,'PivotTrac Totals'!$1:$255,52,FALSE),)</f>
        <v>0</v>
      </c>
      <c r="AG210">
        <f>IFERROR(VLOOKUP($A210,'PivotTrac Totals'!$1:$255,54,FALSE),)</f>
        <v>0</v>
      </c>
      <c r="AH210">
        <f t="shared" si="24"/>
        <v>22.32</v>
      </c>
    </row>
    <row r="211" spans="1:34" x14ac:dyDescent="0.2">
      <c r="A211" t="s">
        <v>99</v>
      </c>
      <c r="B211" t="s">
        <v>11</v>
      </c>
      <c r="C211" s="31" t="str">
        <f t="shared" si="26"/>
        <v>21</v>
      </c>
      <c r="D211" t="s">
        <v>12</v>
      </c>
      <c r="E211" t="s">
        <v>11</v>
      </c>
      <c r="F211" t="s">
        <v>33</v>
      </c>
      <c r="G211">
        <v>296</v>
      </c>
      <c r="H211">
        <f>IFERROR(VLOOKUP($A211,'PivotTrac Totals'!$A$1:$AK$255,4,FALSE),)</f>
        <v>0</v>
      </c>
      <c r="I211">
        <f>IFERROR(VLOOKUP($A211,'PivotTrac Totals'!$1:$405,6,FALSE),)</f>
        <v>0</v>
      </c>
      <c r="J211">
        <f>IFERROR(VLOOKUP($A211,'PivotTrac Totals'!$1:$255,8,FALSE),)</f>
        <v>0</v>
      </c>
      <c r="K211">
        <f>IFERROR(VLOOKUP($A211,'PivotTrac Totals'!$1:$255,10,FALSE),)</f>
        <v>0.78</v>
      </c>
      <c r="L211" t="str">
        <f>IFERROR(VLOOKUP($A211,'PivotTrac Totals'!$1:$255,12,FALSE),)</f>
        <v/>
      </c>
      <c r="M211" t="str">
        <f>IFERROR(VLOOKUP($A211,'PivotTrac Totals'!$1:$255,14,FALSE),)</f>
        <v/>
      </c>
      <c r="N211">
        <f>IFERROR(VLOOKUP($A211,'PivotTrac Totals'!$1:$255,16,FALSE),)</f>
        <v>2.08</v>
      </c>
      <c r="O211">
        <f>IFERROR(VLOOKUP($A211,'PivotTrac Totals'!$1:$255,18,FALSE),)</f>
        <v>2.5</v>
      </c>
      <c r="P211">
        <f>IFERROR(VLOOKUP($A211,'PivotTrac Totals'!$1:$255,20,FALSE),)</f>
        <v>3.29</v>
      </c>
      <c r="Q211">
        <f>IFERROR(VLOOKUP($A211,'PivotTrac Totals'!$1:$255,22,FALSE),)</f>
        <v>2.2899999999999991</v>
      </c>
      <c r="R211">
        <f>IFERROR(VLOOKUP($A211,'PivotTrac Totals'!$1:$255,24,FALSE),)</f>
        <v>2.42</v>
      </c>
      <c r="S211">
        <f>IFERROR(VLOOKUP($A211,'PivotTrac Totals'!$1:$255,26,FALSE),)</f>
        <v>1.9100000000000001</v>
      </c>
      <c r="T211">
        <f>IFERROR(VLOOKUP($A211,'PivotTrac Totals'!$1:$255,28,FALSE),)</f>
        <v>1.9100000000000001</v>
      </c>
      <c r="U211">
        <f>IFERROR(VLOOKUP($A211,'PivotTrac Totals'!$1:$255,30,FALSE),)</f>
        <v>1.5700000000000003</v>
      </c>
      <c r="V211">
        <f>IFERROR(VLOOKUP($A211,'PivotTrac Totals'!$1:$255,32,FALSE),)</f>
        <v>1.8099999999999987</v>
      </c>
      <c r="W211">
        <f>IFERROR(VLOOKUP($A211,'PivotTrac Totals'!$1:$255,34,FALSE),)</f>
        <v>0.21000000000000085</v>
      </c>
      <c r="X211">
        <f>IFERROR(VLOOKUP($A211,'PivotTrac Totals'!$1:$255,36,FALSE),)</f>
        <v>0</v>
      </c>
      <c r="Y211">
        <f>IFERROR(VLOOKUP($A211,'PivotTrac Totals'!$1:$255,38,FALSE),)</f>
        <v>0</v>
      </c>
      <c r="Z211">
        <f>IFERROR(VLOOKUP($A211,'PivotTrac Totals'!$1:$255,40,FALSE),)</f>
        <v>0.40000000000000213</v>
      </c>
      <c r="AA211">
        <f>IFERROR(VLOOKUP($A211,'PivotTrac Totals'!$1:$255,42,FALSE),)</f>
        <v>0.79999999999999716</v>
      </c>
      <c r="AB211">
        <f>IFERROR(VLOOKUP($A211,'PivotTrac Totals'!$1:$255,44,FALSE),)</f>
        <v>0</v>
      </c>
      <c r="AC211">
        <f>IFERROR(VLOOKUP($A211,'PivotTrac Totals'!$1:$255,46,FALSE),)</f>
        <v>0</v>
      </c>
      <c r="AD211">
        <f>IFERROR(VLOOKUP($A211,'PivotTrac Totals'!$1:$255,48,FALSE),)</f>
        <v>0</v>
      </c>
      <c r="AE211">
        <f>IFERROR(VLOOKUP($A211,'PivotTrac Totals'!$1:$255,50,FALSE),)</f>
        <v>0</v>
      </c>
      <c r="AF211">
        <f>IFERROR(VLOOKUP($A211,'PivotTrac Totals'!$1:$255,52,FALSE),)</f>
        <v>0</v>
      </c>
      <c r="AG211">
        <f>IFERROR(VLOOKUP($A211,'PivotTrac Totals'!$1:$255,54,FALSE),)</f>
        <v>0</v>
      </c>
      <c r="AH211">
        <f t="shared" si="24"/>
        <v>21.97</v>
      </c>
    </row>
    <row r="212" spans="1:34" x14ac:dyDescent="0.2">
      <c r="A212" t="s">
        <v>100</v>
      </c>
      <c r="B212" t="s">
        <v>11</v>
      </c>
      <c r="C212" s="31" t="str">
        <f t="shared" si="26"/>
        <v>21</v>
      </c>
      <c r="D212" t="s">
        <v>12</v>
      </c>
      <c r="E212" t="s">
        <v>11</v>
      </c>
      <c r="F212" t="s">
        <v>33</v>
      </c>
      <c r="G212">
        <v>296</v>
      </c>
      <c r="H212">
        <f>IFERROR(VLOOKUP($A212,'PivotTrac Totals'!$A$1:$AK$255,4,FALSE),)</f>
        <v>0</v>
      </c>
      <c r="I212">
        <f>IFERROR(VLOOKUP($A212,'PivotTrac Totals'!$1:$405,6,FALSE),)</f>
        <v>0</v>
      </c>
      <c r="J212">
        <f>IFERROR(VLOOKUP($A212,'PivotTrac Totals'!$1:$255,8,FALSE),)</f>
        <v>0</v>
      </c>
      <c r="K212">
        <f>IFERROR(VLOOKUP($A212,'PivotTrac Totals'!$1:$255,10,FALSE),)</f>
        <v>0.28999999999999998</v>
      </c>
      <c r="L212" t="str">
        <f>IFERROR(VLOOKUP($A212,'PivotTrac Totals'!$1:$255,12,FALSE),)</f>
        <v/>
      </c>
      <c r="M212" t="str">
        <f>IFERROR(VLOOKUP($A212,'PivotTrac Totals'!$1:$255,14,FALSE),)</f>
        <v/>
      </c>
      <c r="N212">
        <f>IFERROR(VLOOKUP($A212,'PivotTrac Totals'!$1:$255,16,FALSE),)</f>
        <v>2.2799999999999998</v>
      </c>
      <c r="O212">
        <f>IFERROR(VLOOKUP($A212,'PivotTrac Totals'!$1:$255,18,FALSE),)</f>
        <v>2.48</v>
      </c>
      <c r="P212">
        <f>IFERROR(VLOOKUP($A212,'PivotTrac Totals'!$1:$255,20,FALSE),)</f>
        <v>3.9200000000000008</v>
      </c>
      <c r="Q212">
        <f>IFERROR(VLOOKUP($A212,'PivotTrac Totals'!$1:$255,22,FALSE),)</f>
        <v>2.379999999999999</v>
      </c>
      <c r="R212">
        <f>IFERROR(VLOOKUP($A212,'PivotTrac Totals'!$1:$255,24,FALSE),)</f>
        <v>2.17</v>
      </c>
      <c r="S212">
        <f>IFERROR(VLOOKUP($A212,'PivotTrac Totals'!$1:$255,26,FALSE),)</f>
        <v>1.92</v>
      </c>
      <c r="T212">
        <f>IFERROR(VLOOKUP($A212,'PivotTrac Totals'!$1:$255,28,FALSE),)</f>
        <v>2.3200000000000021</v>
      </c>
      <c r="U212">
        <f>IFERROR(VLOOKUP($A212,'PivotTrac Totals'!$1:$255,30,FALSE),)</f>
        <v>2.0199999999999996</v>
      </c>
      <c r="V212">
        <f>IFERROR(VLOOKUP($A212,'PivotTrac Totals'!$1:$255,32,FALSE),)</f>
        <v>1.6400000000000006</v>
      </c>
      <c r="W212">
        <f>IFERROR(VLOOKUP($A212,'PivotTrac Totals'!$1:$255,34,FALSE),)</f>
        <v>0.43999999999999773</v>
      </c>
      <c r="X212">
        <f>IFERROR(VLOOKUP($A212,'PivotTrac Totals'!$1:$255,36,FALSE),)</f>
        <v>0</v>
      </c>
      <c r="Y212">
        <f>IFERROR(VLOOKUP($A212,'PivotTrac Totals'!$1:$255,38,FALSE),)</f>
        <v>0</v>
      </c>
      <c r="Z212">
        <f>IFERROR(VLOOKUP($A212,'PivotTrac Totals'!$1:$255,40,FALSE),)</f>
        <v>0.48000000000000043</v>
      </c>
      <c r="AA212">
        <f>IFERROR(VLOOKUP($A212,'PivotTrac Totals'!$1:$255,42,FALSE),)</f>
        <v>0.78999999999999915</v>
      </c>
      <c r="AB212">
        <f>IFERROR(VLOOKUP($A212,'PivotTrac Totals'!$1:$255,44,FALSE),)</f>
        <v>0</v>
      </c>
      <c r="AC212">
        <f>IFERROR(VLOOKUP($A212,'PivotTrac Totals'!$1:$255,46,FALSE),)</f>
        <v>0</v>
      </c>
      <c r="AD212">
        <f>IFERROR(VLOOKUP($A212,'PivotTrac Totals'!$1:$255,48,FALSE),)</f>
        <v>0</v>
      </c>
      <c r="AE212">
        <f>IFERROR(VLOOKUP($A212,'PivotTrac Totals'!$1:$255,50,FALSE),)</f>
        <v>0</v>
      </c>
      <c r="AF212">
        <f>IFERROR(VLOOKUP($A212,'PivotTrac Totals'!$1:$255,52,FALSE),)</f>
        <v>0</v>
      </c>
      <c r="AG212">
        <f>IFERROR(VLOOKUP($A212,'PivotTrac Totals'!$1:$255,54,FALSE),)</f>
        <v>0</v>
      </c>
      <c r="AH212">
        <f t="shared" si="24"/>
        <v>23.13</v>
      </c>
    </row>
    <row r="213" spans="1:34" x14ac:dyDescent="0.2">
      <c r="A213" t="s">
        <v>101</v>
      </c>
      <c r="B213" t="s">
        <v>11</v>
      </c>
      <c r="C213" s="31" t="str">
        <f t="shared" si="26"/>
        <v>21</v>
      </c>
      <c r="D213" t="s">
        <v>12</v>
      </c>
      <c r="E213" t="s">
        <v>11</v>
      </c>
      <c r="F213" t="s">
        <v>33</v>
      </c>
      <c r="G213">
        <v>296</v>
      </c>
      <c r="H213">
        <f>IFERROR(VLOOKUP($A213,'PivotTrac Totals'!$A$1:$AK$255,4,FALSE),)</f>
        <v>0</v>
      </c>
      <c r="I213">
        <f>IFERROR(VLOOKUP($A213,'PivotTrac Totals'!$1:$405,6,FALSE),)</f>
        <v>0</v>
      </c>
      <c r="J213">
        <f>IFERROR(VLOOKUP($A213,'PivotTrac Totals'!$1:$255,8,FALSE),)</f>
        <v>0</v>
      </c>
      <c r="K213">
        <f>IFERROR(VLOOKUP($A213,'PivotTrac Totals'!$1:$255,10,FALSE),)</f>
        <v>0.28999999999999998</v>
      </c>
      <c r="L213" t="str">
        <f>IFERROR(VLOOKUP($A213,'PivotTrac Totals'!$1:$255,12,FALSE),)</f>
        <v/>
      </c>
      <c r="M213" t="str">
        <f>IFERROR(VLOOKUP($A213,'PivotTrac Totals'!$1:$255,14,FALSE),)</f>
        <v/>
      </c>
      <c r="N213">
        <f>IFERROR(VLOOKUP($A213,'PivotTrac Totals'!$1:$255,16,FALSE),)</f>
        <v>1.61</v>
      </c>
      <c r="O213">
        <f>IFERROR(VLOOKUP($A213,'PivotTrac Totals'!$1:$255,18,FALSE),)</f>
        <v>1.37</v>
      </c>
      <c r="P213">
        <f>IFERROR(VLOOKUP($A213,'PivotTrac Totals'!$1:$255,20,FALSE),)</f>
        <v>3.2299999999999995</v>
      </c>
      <c r="Q213">
        <f>IFERROR(VLOOKUP($A213,'PivotTrac Totals'!$1:$255,22,FALSE),)</f>
        <v>2.2100000000000009</v>
      </c>
      <c r="R213">
        <f>IFERROR(VLOOKUP($A213,'PivotTrac Totals'!$1:$255,24,FALSE),)</f>
        <v>2.2599999999999998</v>
      </c>
      <c r="S213">
        <f>IFERROR(VLOOKUP($A213,'PivotTrac Totals'!$1:$255,26,FALSE),)</f>
        <v>1.9499999999999993</v>
      </c>
      <c r="T213">
        <f>IFERROR(VLOOKUP($A213,'PivotTrac Totals'!$1:$255,28,FALSE),)</f>
        <v>2.1300000000000008</v>
      </c>
      <c r="U213">
        <f>IFERROR(VLOOKUP($A213,'PivotTrac Totals'!$1:$255,30,FALSE),)</f>
        <v>1.6699999999999982</v>
      </c>
      <c r="V213">
        <f>IFERROR(VLOOKUP($A213,'PivotTrac Totals'!$1:$255,32,FALSE),)</f>
        <v>1.7100000000000009</v>
      </c>
      <c r="W213">
        <f>IFERROR(VLOOKUP($A213,'PivotTrac Totals'!$1:$255,34,FALSE),)</f>
        <v>0.41000000000000014</v>
      </c>
      <c r="X213">
        <f>IFERROR(VLOOKUP($A213,'PivotTrac Totals'!$1:$255,36,FALSE),)</f>
        <v>0</v>
      </c>
      <c r="Y213">
        <f>IFERROR(VLOOKUP($A213,'PivotTrac Totals'!$1:$255,38,FALSE),)</f>
        <v>0</v>
      </c>
      <c r="Z213">
        <f>IFERROR(VLOOKUP($A213,'PivotTrac Totals'!$1:$255,40,FALSE),)</f>
        <v>0.41000000000000014</v>
      </c>
      <c r="AA213">
        <f>IFERROR(VLOOKUP($A213,'PivotTrac Totals'!$1:$255,42,FALSE),)</f>
        <v>0.82000000000000028</v>
      </c>
      <c r="AB213">
        <f>IFERROR(VLOOKUP($A213,'PivotTrac Totals'!$1:$255,44,FALSE),)</f>
        <v>0</v>
      </c>
      <c r="AC213">
        <f>IFERROR(VLOOKUP($A213,'PivotTrac Totals'!$1:$255,46,FALSE),)</f>
        <v>0</v>
      </c>
      <c r="AD213">
        <f>IFERROR(VLOOKUP($A213,'PivotTrac Totals'!$1:$255,48,FALSE),)</f>
        <v>0</v>
      </c>
      <c r="AE213">
        <f>IFERROR(VLOOKUP($A213,'PivotTrac Totals'!$1:$255,50,FALSE),)</f>
        <v>0</v>
      </c>
      <c r="AF213">
        <f>IFERROR(VLOOKUP($A213,'PivotTrac Totals'!$1:$255,52,FALSE),)</f>
        <v>0</v>
      </c>
      <c r="AG213">
        <f>IFERROR(VLOOKUP($A213,'PivotTrac Totals'!$1:$255,54,FALSE),)</f>
        <v>0</v>
      </c>
      <c r="AH213">
        <f t="shared" si="24"/>
        <v>20.07</v>
      </c>
    </row>
    <row r="214" spans="1:34" ht="15.75" thickBot="1" x14ac:dyDescent="0.25">
      <c r="A214" t="s">
        <v>102</v>
      </c>
      <c r="B214" t="s">
        <v>11</v>
      </c>
      <c r="C214" s="31" t="str">
        <f t="shared" si="26"/>
        <v>21</v>
      </c>
      <c r="D214" t="s">
        <v>12</v>
      </c>
      <c r="E214" t="s">
        <v>11</v>
      </c>
      <c r="F214" t="s">
        <v>33</v>
      </c>
      <c r="G214">
        <v>296</v>
      </c>
      <c r="H214">
        <f>IFERROR(VLOOKUP($A214,'PivotTrac Totals'!$A$1:$AK$255,4,FALSE),)</f>
        <v>0</v>
      </c>
      <c r="I214">
        <f>IFERROR(VLOOKUP($A214,'PivotTrac Totals'!$1:$405,6,FALSE),)</f>
        <v>0</v>
      </c>
      <c r="J214">
        <f>IFERROR(VLOOKUP($A214,'PivotTrac Totals'!$1:$255,8,FALSE),)</f>
        <v>0</v>
      </c>
      <c r="K214">
        <f>IFERROR(VLOOKUP($A214,'PivotTrac Totals'!$1:$255,10,FALSE),)</f>
        <v>0.87</v>
      </c>
      <c r="L214" t="str">
        <f>IFERROR(VLOOKUP($A214,'PivotTrac Totals'!$1:$255,12,FALSE),)</f>
        <v/>
      </c>
      <c r="M214" t="str">
        <f>IFERROR(VLOOKUP($A214,'PivotTrac Totals'!$1:$255,14,FALSE),)</f>
        <v/>
      </c>
      <c r="N214">
        <f>IFERROR(VLOOKUP($A214,'PivotTrac Totals'!$1:$255,16,FALSE),)</f>
        <v>2.5299999999999998</v>
      </c>
      <c r="O214">
        <f>IFERROR(VLOOKUP($A214,'PivotTrac Totals'!$1:$255,18,FALSE),)</f>
        <v>3.09</v>
      </c>
      <c r="P214">
        <f>IFERROR(VLOOKUP($A214,'PivotTrac Totals'!$1:$255,20,FALSE),)</f>
        <v>4.4499999999999993</v>
      </c>
      <c r="Q214">
        <f>IFERROR(VLOOKUP($A214,'PivotTrac Totals'!$1:$255,22,FALSE),)</f>
        <v>3.0600000000000005</v>
      </c>
      <c r="R214">
        <f>IFERROR(VLOOKUP($A214,'PivotTrac Totals'!$1:$255,24,FALSE),)</f>
        <v>2.25</v>
      </c>
      <c r="S214">
        <f>IFERROR(VLOOKUP($A214,'PivotTrac Totals'!$1:$255,26,FALSE),)</f>
        <v>2.1799999999999997</v>
      </c>
      <c r="T214">
        <f>IFERROR(VLOOKUP($A214,'PivotTrac Totals'!$1:$255,28,FALSE),)</f>
        <v>2.4800000000000004</v>
      </c>
      <c r="U214">
        <f>IFERROR(VLOOKUP($A214,'PivotTrac Totals'!$1:$255,30,FALSE),)</f>
        <v>1.7199999999999989</v>
      </c>
      <c r="V214">
        <f>IFERROR(VLOOKUP($A214,'PivotTrac Totals'!$1:$255,32,FALSE),)</f>
        <v>2.0600000000000023</v>
      </c>
      <c r="W214">
        <f>IFERROR(VLOOKUP($A214,'PivotTrac Totals'!$1:$255,34,FALSE),)</f>
        <v>0.23000000000000043</v>
      </c>
      <c r="X214">
        <f>IFERROR(VLOOKUP($A214,'PivotTrac Totals'!$1:$255,36,FALSE),)</f>
        <v>0</v>
      </c>
      <c r="Y214">
        <f>IFERROR(VLOOKUP($A214,'PivotTrac Totals'!$1:$255,38,FALSE),)</f>
        <v>0</v>
      </c>
      <c r="Z214">
        <f>IFERROR(VLOOKUP($A214,'PivotTrac Totals'!$1:$255,40,FALSE),)</f>
        <v>7.9999999999998295E-2</v>
      </c>
      <c r="AA214">
        <f>IFERROR(VLOOKUP($A214,'PivotTrac Totals'!$1:$255,42,FALSE),)</f>
        <v>1.1499999999999986</v>
      </c>
      <c r="AB214">
        <f>IFERROR(VLOOKUP($A214,'PivotTrac Totals'!$1:$255,44,FALSE),)</f>
        <v>0</v>
      </c>
      <c r="AC214">
        <f>IFERROR(VLOOKUP($A214,'PivotTrac Totals'!$1:$255,46,FALSE),)</f>
        <v>0</v>
      </c>
      <c r="AD214">
        <f>IFERROR(VLOOKUP($A214,'PivotTrac Totals'!$1:$255,48,FALSE),)</f>
        <v>0</v>
      </c>
      <c r="AE214">
        <f>IFERROR(VLOOKUP($A214,'PivotTrac Totals'!$1:$255,50,FALSE),)</f>
        <v>0</v>
      </c>
      <c r="AF214">
        <f>IFERROR(VLOOKUP($A214,'PivotTrac Totals'!$1:$255,52,FALSE),)</f>
        <v>0</v>
      </c>
      <c r="AG214">
        <f>IFERROR(VLOOKUP($A214,'PivotTrac Totals'!$1:$255,54,FALSE),)</f>
        <v>0</v>
      </c>
      <c r="AH214">
        <f t="shared" si="24"/>
        <v>26.15</v>
      </c>
    </row>
    <row r="215" spans="1:34" ht="15.75" hidden="1" thickBot="1" x14ac:dyDescent="0.25">
      <c r="C215" s="31"/>
      <c r="G215">
        <v>296</v>
      </c>
      <c r="H215">
        <f>IFERROR(VLOOKUP($A215,'PivotTrac Totals'!$A$1:$AK$255,4,FALSE),)</f>
        <v>0</v>
      </c>
      <c r="I215">
        <f>IFERROR(VLOOKUP($A215,'PivotTrac Totals'!$1:$405,6,FALSE),)</f>
        <v>0</v>
      </c>
      <c r="J215">
        <f>IFERROR(VLOOKUP($A215,'PivotTrac Totals'!$1:$255,8,FALSE),)</f>
        <v>0</v>
      </c>
      <c r="K215">
        <f>IFERROR(VLOOKUP($A215,'PivotTrac Totals'!$1:$255,10,FALSE),)</f>
        <v>0</v>
      </c>
      <c r="L215">
        <f>IFERROR(VLOOKUP($A215,'PivotTrac Totals'!$1:$255,12,FALSE),)</f>
        <v>0</v>
      </c>
      <c r="M215">
        <f>IFERROR(VLOOKUP($A215,'PivotTrac Totals'!$1:$255,14,FALSE),)</f>
        <v>0</v>
      </c>
      <c r="N215">
        <f>IFERROR(VLOOKUP($A215,'PivotTrac Totals'!$1:$255,16,FALSE),)</f>
        <v>0</v>
      </c>
      <c r="O215">
        <f>IFERROR(VLOOKUP($A215,'PivotTrac Totals'!$1:$255,18,FALSE),)</f>
        <v>0</v>
      </c>
      <c r="P215">
        <f>IFERROR(VLOOKUP($A215,'PivotTrac Totals'!$1:$255,20,FALSE),)</f>
        <v>0</v>
      </c>
      <c r="Q215">
        <f>IFERROR(VLOOKUP($A215,'PivotTrac Totals'!$1:$255,22,FALSE),)</f>
        <v>0</v>
      </c>
      <c r="R215">
        <f>IFERROR(VLOOKUP($A215,'PivotTrac Totals'!$1:$255,24,FALSE),)</f>
        <v>0</v>
      </c>
      <c r="S215">
        <f>IFERROR(VLOOKUP($A215,'PivotTrac Totals'!$1:$255,26,FALSE),)</f>
        <v>0</v>
      </c>
      <c r="T215">
        <f>IFERROR(VLOOKUP($A215,'PivotTrac Totals'!$1:$255,28,FALSE),)</f>
        <v>0</v>
      </c>
      <c r="U215">
        <f>IFERROR(VLOOKUP($A215,'PivotTrac Totals'!$1:$255,30,FALSE),)</f>
        <v>0</v>
      </c>
      <c r="V215">
        <f>IFERROR(VLOOKUP($A215,'PivotTrac Totals'!$1:$255,32,FALSE),)</f>
        <v>0</v>
      </c>
      <c r="W215">
        <f>IFERROR(VLOOKUP($A215,'PivotTrac Totals'!$1:$255,34,FALSE),)</f>
        <v>0</v>
      </c>
      <c r="X215">
        <f>IFERROR(VLOOKUP($A215,'PivotTrac Totals'!$1:$255,36,FALSE),)</f>
        <v>0</v>
      </c>
      <c r="Y215">
        <f>IFERROR(VLOOKUP($A215,'PivotTrac Totals'!$1:$255,38,FALSE),)</f>
        <v>0</v>
      </c>
      <c r="Z215">
        <f>IFERROR(VLOOKUP($A215,'PivotTrac Totals'!$1:$255,40,FALSE),)</f>
        <v>0</v>
      </c>
      <c r="AA215">
        <f>IFERROR(VLOOKUP($A215,'PivotTrac Totals'!$1:$255,42,FALSE),)</f>
        <v>0</v>
      </c>
      <c r="AB215">
        <f>IFERROR(VLOOKUP($A215,'PivotTrac Totals'!$1:$255,44,FALSE),)</f>
        <v>0</v>
      </c>
      <c r="AC215">
        <f>IFERROR(VLOOKUP($A215,'PivotTrac Totals'!$1:$255,46,FALSE),)</f>
        <v>0</v>
      </c>
      <c r="AD215">
        <f>IFERROR(VLOOKUP($A215,'PivotTrac Totals'!$1:$255,48,FALSE),)</f>
        <v>0</v>
      </c>
      <c r="AE215">
        <f>IFERROR(VLOOKUP($A215,'PivotTrac Totals'!$1:$255,50,FALSE),)</f>
        <v>0</v>
      </c>
      <c r="AF215">
        <f>IFERROR(VLOOKUP($A215,'PivotTrac Totals'!$1:$255,52,FALSE),)</f>
        <v>0</v>
      </c>
      <c r="AG215">
        <f>IFERROR(VLOOKUP($A215,'PivotTrac Totals'!$1:$255,54,FALSE),)</f>
        <v>0</v>
      </c>
      <c r="AH215">
        <f t="shared" si="24"/>
        <v>0</v>
      </c>
    </row>
    <row r="216" spans="1:34" ht="15.75" hidden="1" thickBot="1" x14ac:dyDescent="0.25">
      <c r="C216" s="31"/>
      <c r="H216">
        <f>IFERROR(VLOOKUP($A216,'PivotTrac Totals'!$A$1:$AK$255,4,FALSE),)</f>
        <v>0</v>
      </c>
      <c r="I216">
        <f>IFERROR(VLOOKUP($A216,'PivotTrac Totals'!$1:$405,6,FALSE),)</f>
        <v>0</v>
      </c>
      <c r="J216">
        <f>IFERROR(VLOOKUP($A216,'PivotTrac Totals'!$1:$255,8,FALSE),)</f>
        <v>0</v>
      </c>
      <c r="K216">
        <f>IFERROR(VLOOKUP($A216,'PivotTrac Totals'!$1:$255,10,FALSE),)</f>
        <v>0</v>
      </c>
      <c r="L216">
        <f>IFERROR(VLOOKUP($A216,'PivotTrac Totals'!$1:$255,12,FALSE),)</f>
        <v>0</v>
      </c>
      <c r="M216">
        <f>IFERROR(VLOOKUP($A216,'PivotTrac Totals'!$1:$255,14,FALSE),)</f>
        <v>0</v>
      </c>
      <c r="N216">
        <f>IFERROR(VLOOKUP($A216,'PivotTrac Totals'!$1:$255,16,FALSE),)</f>
        <v>0</v>
      </c>
      <c r="O216">
        <f>IFERROR(VLOOKUP($A216,'PivotTrac Totals'!$1:$255,18,FALSE),)</f>
        <v>0</v>
      </c>
      <c r="P216">
        <f>IFERROR(VLOOKUP($A216,'PivotTrac Totals'!$1:$255,20,FALSE),)</f>
        <v>0</v>
      </c>
      <c r="Q216">
        <f>IFERROR(VLOOKUP($A216,'PivotTrac Totals'!$1:$255,22,FALSE),)</f>
        <v>0</v>
      </c>
      <c r="R216">
        <f>IFERROR(VLOOKUP($A216,'PivotTrac Totals'!$1:$255,24,FALSE),)</f>
        <v>0</v>
      </c>
      <c r="S216">
        <f>IFERROR(VLOOKUP($A216,'PivotTrac Totals'!$1:$255,26,FALSE),)</f>
        <v>0</v>
      </c>
      <c r="T216">
        <f>IFERROR(VLOOKUP($A216,'PivotTrac Totals'!$1:$255,28,FALSE),)</f>
        <v>0</v>
      </c>
      <c r="U216">
        <f>IFERROR(VLOOKUP($A216,'PivotTrac Totals'!$1:$255,30,FALSE),)</f>
        <v>0</v>
      </c>
      <c r="V216">
        <f>IFERROR(VLOOKUP($A216,'PivotTrac Totals'!$1:$255,32,FALSE),)</f>
        <v>0</v>
      </c>
      <c r="W216">
        <f>IFERROR(VLOOKUP($A216,'PivotTrac Totals'!$1:$255,34,FALSE),)</f>
        <v>0</v>
      </c>
      <c r="X216">
        <f>IFERROR(VLOOKUP($A216,'PivotTrac Totals'!$1:$255,36,FALSE),)</f>
        <v>0</v>
      </c>
      <c r="Y216">
        <f>IFERROR(VLOOKUP($A216,'PivotTrac Totals'!$1:$255,38,FALSE),)</f>
        <v>0</v>
      </c>
      <c r="Z216">
        <f>IFERROR(VLOOKUP($A216,'PivotTrac Totals'!$1:$255,40,FALSE),)</f>
        <v>0</v>
      </c>
      <c r="AA216">
        <f>IFERROR(VLOOKUP($A216,'PivotTrac Totals'!$1:$255,42,FALSE),)</f>
        <v>0</v>
      </c>
      <c r="AB216">
        <f>IFERROR(VLOOKUP($A216,'PivotTrac Totals'!$1:$255,44,FALSE),)</f>
        <v>0</v>
      </c>
      <c r="AC216">
        <f>IFERROR(VLOOKUP($A216,'PivotTrac Totals'!$1:$255,46,FALSE),)</f>
        <v>0</v>
      </c>
      <c r="AD216">
        <f>IFERROR(VLOOKUP($A216,'PivotTrac Totals'!$1:$255,48,FALSE),)</f>
        <v>0</v>
      </c>
      <c r="AE216">
        <f>IFERROR(VLOOKUP($A216,'PivotTrac Totals'!$1:$255,50,FALSE),)</f>
        <v>0</v>
      </c>
      <c r="AF216">
        <f>IFERROR(VLOOKUP($A216,'PivotTrac Totals'!$1:$255,52,FALSE),)</f>
        <v>0</v>
      </c>
      <c r="AG216">
        <f>IFERROR(VLOOKUP($A216,'PivotTrac Totals'!$1:$255,54,FALSE),)</f>
        <v>0</v>
      </c>
      <c r="AH216">
        <f t="shared" si="24"/>
        <v>0</v>
      </c>
    </row>
    <row r="217" spans="1:34" ht="15.75" hidden="1" thickBot="1" x14ac:dyDescent="0.25">
      <c r="A217" s="25"/>
      <c r="B217" s="25" t="s">
        <v>11</v>
      </c>
      <c r="C217" s="28">
        <f t="shared" si="26"/>
        <v>0</v>
      </c>
      <c r="D217" s="25" t="s">
        <v>103</v>
      </c>
      <c r="E217" s="25"/>
      <c r="F217" s="25"/>
      <c r="G217" s="25"/>
      <c r="H217">
        <f>IFERROR(VLOOKUP($A217,'PivotTrac Totals'!$A$1:$AK$255,4,FALSE),)</f>
        <v>0</v>
      </c>
      <c r="I217">
        <f>IFERROR(VLOOKUP($A217,'PivotTrac Totals'!$1:$405,6,FALSE),)</f>
        <v>0</v>
      </c>
      <c r="J217">
        <f>IFERROR(VLOOKUP($A217,'PivotTrac Totals'!$1:$255,8,FALSE),)</f>
        <v>0</v>
      </c>
      <c r="K217">
        <f>IFERROR(VLOOKUP($A217,'PivotTrac Totals'!$1:$255,10,FALSE),)</f>
        <v>0</v>
      </c>
      <c r="L217">
        <f>IFERROR(VLOOKUP($A217,'PivotTrac Totals'!$1:$255,12,FALSE),)</f>
        <v>0</v>
      </c>
      <c r="M217">
        <f>IFERROR(VLOOKUP($A217,'PivotTrac Totals'!$1:$255,14,FALSE),)</f>
        <v>0</v>
      </c>
      <c r="N217">
        <f>IFERROR(VLOOKUP($A217,'PivotTrac Totals'!$1:$255,16,FALSE),)</f>
        <v>0</v>
      </c>
      <c r="O217">
        <f>IFERROR(VLOOKUP($A217,'PivotTrac Totals'!$1:$255,18,FALSE),)</f>
        <v>0</v>
      </c>
      <c r="P217">
        <f>IFERROR(VLOOKUP($A217,'PivotTrac Totals'!$1:$255,20,FALSE),)</f>
        <v>0</v>
      </c>
      <c r="Q217">
        <f>IFERROR(VLOOKUP($A217,'PivotTrac Totals'!$1:$255,22,FALSE),)</f>
        <v>0</v>
      </c>
      <c r="R217">
        <f>IFERROR(VLOOKUP($A217,'PivotTrac Totals'!$1:$255,24,FALSE),)</f>
        <v>0</v>
      </c>
      <c r="S217">
        <f>IFERROR(VLOOKUP($A217,'PivotTrac Totals'!$1:$255,26,FALSE),)</f>
        <v>0</v>
      </c>
      <c r="T217">
        <f>IFERROR(VLOOKUP($A217,'PivotTrac Totals'!$1:$255,28,FALSE),)</f>
        <v>0</v>
      </c>
      <c r="U217">
        <f>IFERROR(VLOOKUP($A217,'PivotTrac Totals'!$1:$255,30,FALSE),)</f>
        <v>0</v>
      </c>
      <c r="V217">
        <f>IFERROR(VLOOKUP($A217,'PivotTrac Totals'!$1:$255,32,FALSE),)</f>
        <v>0</v>
      </c>
      <c r="W217">
        <f>IFERROR(VLOOKUP($A217,'PivotTrac Totals'!$1:$255,34,FALSE),)</f>
        <v>0</v>
      </c>
      <c r="X217">
        <f>IFERROR(VLOOKUP($A217,'PivotTrac Totals'!$1:$255,36,FALSE),)</f>
        <v>0</v>
      </c>
      <c r="Y217">
        <f>IFERROR(VLOOKUP($A217,'PivotTrac Totals'!$1:$255,38,FALSE),)</f>
        <v>0</v>
      </c>
      <c r="Z217">
        <f>IFERROR(VLOOKUP($A217,'PivotTrac Totals'!$1:$255,40,FALSE),)</f>
        <v>0</v>
      </c>
      <c r="AA217">
        <f>IFERROR(VLOOKUP($A217,'PivotTrac Totals'!$1:$255,42,FALSE),)</f>
        <v>0</v>
      </c>
      <c r="AB217">
        <f>IFERROR(VLOOKUP($A217,'PivotTrac Totals'!$1:$255,44,FALSE),)</f>
        <v>0</v>
      </c>
      <c r="AC217">
        <f>IFERROR(VLOOKUP($A217,'PivotTrac Totals'!$1:$255,46,FALSE),)</f>
        <v>0</v>
      </c>
      <c r="AD217">
        <f>IFERROR(VLOOKUP($A217,'PivotTrac Totals'!$1:$255,48,FALSE),)</f>
        <v>0</v>
      </c>
      <c r="AE217">
        <f>IFERROR(VLOOKUP($A217,'PivotTrac Totals'!$1:$255,50,FALSE),)</f>
        <v>0</v>
      </c>
      <c r="AF217">
        <f>IFERROR(VLOOKUP($A217,'PivotTrac Totals'!$1:$255,52,FALSE),)</f>
        <v>0</v>
      </c>
      <c r="AG217">
        <f>IFERROR(VLOOKUP($A217,'PivotTrac Totals'!$1:$255,54,FALSE),)</f>
        <v>0</v>
      </c>
      <c r="AH217">
        <f t="shared" si="24"/>
        <v>0</v>
      </c>
    </row>
    <row r="218" spans="1:34" ht="15.75" thickBot="1" x14ac:dyDescent="0.25">
      <c r="A218" s="32" t="s">
        <v>104</v>
      </c>
      <c r="B218" t="s">
        <v>11</v>
      </c>
      <c r="C218" s="31" t="str">
        <f>MID(A218,FIND(" ",A218)+1,256)</f>
        <v>22</v>
      </c>
      <c r="D218" t="s">
        <v>12</v>
      </c>
      <c r="E218" t="s">
        <v>11</v>
      </c>
      <c r="F218" t="s">
        <v>33</v>
      </c>
      <c r="G218">
        <v>296</v>
      </c>
      <c r="H218">
        <f>+IF($F218="Spring Grain",SUMIFS('Osgood Agrimet'!$F:$F,'Osgood Agrimet'!$A:$A,"&lt;="&amp;Data!H$1,'Osgood Agrimet'!$F:$F,"&gt;0"),IF($F218="Winter Grain",SUMIFS('Osgood Agrimet'!$D:$D,'Osgood Agrimet'!$A:$A,"&lt;="&amp;Data!H$1,'Osgood Agrimet'!$D:$D,"&gt;0"),IF($F218="Potatoes",SUMIFS('Osgood Agrimet'!$C:$C,'Osgood Agrimet'!$A:$A,"&lt;="&amp;Data!H$1,'Osgood Agrimet'!$C:$C,"&gt;0"),0)))</f>
        <v>0</v>
      </c>
      <c r="I218">
        <f>+IF($F218="Spring Grain",SUMIFS('Osgood Agrimet'!$F:$F,'Osgood Agrimet'!$A:$A,"&lt;="&amp;Data!I$1,'Osgood Agrimet'!$F:$F,"&gt;0"),IF($F218="Winter Grain",SUMIFS('Osgood Agrimet'!$D:$D,'Osgood Agrimet'!$A:$A,"&lt;="&amp;Data!I$1,'Osgood Agrimet'!$D:$D,"&gt;0"),IF($F218="Potatoes",SUMIFS('Osgood Agrimet'!$C:$C,'Osgood Agrimet'!$A:$A,"&lt;="&amp;Data!I$1,'Osgood Agrimet'!$C:$C,"&gt;0"),0)))-$H218</f>
        <v>0</v>
      </c>
      <c r="J218">
        <f>+IF($F218="Spring Grain",SUMIFS('Osgood Agrimet'!$F:$F,'Osgood Agrimet'!$A:$A,"&lt;="&amp;Data!J$1,'Osgood Agrimet'!$F:$F,"&gt;0"),IF($F218="Winter Grain",SUMIFS('Osgood Agrimet'!$D:$D,'Osgood Agrimet'!$A:$A,"&lt;="&amp;Data!J$1,'Osgood Agrimet'!$D:$D,"&gt;0"),IF($F218="Potatoes",SUMIFS('Osgood Agrimet'!$C:$C,'Osgood Agrimet'!$A:$A,"&lt;="&amp;Data!J$1,'Osgood Agrimet'!$C:$C,"&gt;0"),0)))-SUM($H218:I218)</f>
        <v>0.59000000000000008</v>
      </c>
      <c r="K218">
        <f>+IF($F218="Spring Grain",SUMIFS('Osgood Agrimet'!$F:$F,'Osgood Agrimet'!$A:$A,"&lt;="&amp;Data!K$1,'Osgood Agrimet'!$F:$F,"&gt;0"),IF($F218="Winter Grain",SUMIFS('Osgood Agrimet'!$D:$D,'Osgood Agrimet'!$A:$A,"&lt;="&amp;Data!K$1,'Osgood Agrimet'!$D:$D,"&gt;0"),IF($F218="Potatoes",SUMIFS('Osgood Agrimet'!$C:$C,'Osgood Agrimet'!$A:$A,"&lt;="&amp;Data!K$1,'Osgood Agrimet'!$C:$C,"&gt;0"),0)))-SUM($H218:J218)</f>
        <v>0.67999999999999994</v>
      </c>
      <c r="L218">
        <f>+IF($F218="Spring Grain",SUMIFS('Osgood Agrimet'!$F:$F,'Osgood Agrimet'!$A:$A,"&lt;="&amp;Data!L$1,'Osgood Agrimet'!$F:$F,"&gt;0"),IF($F218="Winter Grain",SUMIFS('Osgood Agrimet'!$D:$D,'Osgood Agrimet'!$A:$A,"&lt;="&amp;Data!L$1,'Osgood Agrimet'!$D:$D,"&gt;0"),IF($F218="Potatoes",SUMIFS('Osgood Agrimet'!$C:$C,'Osgood Agrimet'!$A:$A,"&lt;="&amp;Data!L$1,'Osgood Agrimet'!$C:$C,"&gt;0"),0)))-SUM($H218:K218)</f>
        <v>1.3900000000000001</v>
      </c>
      <c r="M218">
        <f>+IF($F218="Spring Grain",SUMIFS('Osgood Agrimet'!$F:$F,'Osgood Agrimet'!$A:$A,"&lt;="&amp;Data!M$1,'Osgood Agrimet'!$F:$F,"&gt;0"),IF($F218="Winter Grain",SUMIFS('Osgood Agrimet'!$D:$D,'Osgood Agrimet'!$A:$A,"&lt;="&amp;Data!M$1,'Osgood Agrimet'!$D:$D,"&gt;0"),IF($F218="Potatoes",SUMIFS('Osgood Agrimet'!$C:$C,'Osgood Agrimet'!$A:$A,"&lt;="&amp;Data!M$1,'Osgood Agrimet'!$C:$C,"&gt;0"),0)))-SUM($H218:L218)</f>
        <v>2.0399999999999991</v>
      </c>
      <c r="N218">
        <f>+IF($F218="Spring Grain",SUMIFS('Osgood Agrimet'!$F:$F,'Osgood Agrimet'!$A:$A,"&lt;="&amp;Data!N$1,'Osgood Agrimet'!$F:$F,"&gt;0"),IF($F218="Winter Grain",SUMIFS('Osgood Agrimet'!$D:$D,'Osgood Agrimet'!$A:$A,"&lt;="&amp;Data!N$1,'Osgood Agrimet'!$D:$D,"&gt;0"),IF($F218="Potatoes",SUMIFS('Osgood Agrimet'!$C:$C,'Osgood Agrimet'!$A:$A,"&lt;="&amp;Data!N$1,'Osgood Agrimet'!$C:$C,"&gt;0"),0)))-SUM($H218:M218)</f>
        <v>1.9100000000000001</v>
      </c>
      <c r="O218">
        <f>+IF($F218="Spring Grain",SUMIFS('Osgood Agrimet'!$F:$F,'Osgood Agrimet'!$A:$A,"&lt;="&amp;Data!O$1,'Osgood Agrimet'!$F:$F,"&gt;0"),IF($F218="Winter Grain",SUMIFS('Osgood Agrimet'!$D:$D,'Osgood Agrimet'!$A:$A,"&lt;="&amp;Data!O$1,'Osgood Agrimet'!$D:$D,"&gt;0"),IF($F218="Potatoes",SUMIFS('Osgood Agrimet'!$C:$C,'Osgood Agrimet'!$A:$A,"&lt;="&amp;Data!O$1,'Osgood Agrimet'!$C:$C,"&gt;0"),0)))-SUM($H218:N218)</f>
        <v>1.83</v>
      </c>
      <c r="P218">
        <f>+IF($F218="Spring Grain",SUMIFS('Osgood Agrimet'!$F:$F,'Osgood Agrimet'!$A:$A,"&lt;="&amp;Data!P$1,'Osgood Agrimet'!$F:$F,"&gt;0"),IF($F218="Winter Grain",SUMIFS('Osgood Agrimet'!$D:$D,'Osgood Agrimet'!$A:$A,"&lt;="&amp;Data!P$1,'Osgood Agrimet'!$D:$D,"&gt;0"),IF($F218="Potatoes",SUMIFS('Osgood Agrimet'!$C:$C,'Osgood Agrimet'!$A:$A,"&lt;="&amp;Data!P$1,'Osgood Agrimet'!$C:$C,"&gt;0"),0)))-SUM($H218:O218)</f>
        <v>1.7800000000000011</v>
      </c>
      <c r="Q218">
        <f>+IF($F218="Spring Grain",SUMIFS('Osgood Agrimet'!$F:$F,'Osgood Agrimet'!$A:$A,"&lt;="&amp;Data!Q$1,'Osgood Agrimet'!$F:$F,"&gt;0"),IF($F218="Winter Grain",SUMIFS('Osgood Agrimet'!$D:$D,'Osgood Agrimet'!$A:$A,"&lt;="&amp;Data!Q$1,'Osgood Agrimet'!$D:$D,"&gt;0"),IF($F218="Potatoes",SUMIFS('Osgood Agrimet'!$C:$C,'Osgood Agrimet'!$A:$A,"&lt;="&amp;Data!Q$1,'Osgood Agrimet'!$C:$C,"&gt;0"),0)))-SUM($H218:P218)</f>
        <v>1.5400000000000009</v>
      </c>
      <c r="R218">
        <f>+IF($F218="Spring Grain",SUMIFS('Osgood Agrimet'!$F:$F,'Osgood Agrimet'!$A:$A,"&lt;="&amp;Data!R$1,'Osgood Agrimet'!$F:$F,"&gt;0"),IF($F218="Winter Grain",SUMIFS('Osgood Agrimet'!$D:$D,'Osgood Agrimet'!$A:$A,"&lt;="&amp;Data!R$1,'Osgood Agrimet'!$D:$D,"&gt;0"),IF($F218="Potatoes",SUMIFS('Osgood Agrimet'!$C:$C,'Osgood Agrimet'!$A:$A,"&lt;="&amp;Data!R$1,'Osgood Agrimet'!$C:$C,"&gt;0"),0)))-SUM($H218:Q218)</f>
        <v>1.5600000000000005</v>
      </c>
      <c r="S218">
        <f>+IF($F218="Spring Grain",SUMIFS('Osgood Agrimet'!$F:$F,'Osgood Agrimet'!$A:$A,"&lt;="&amp;Data!S$1,'Osgood Agrimet'!$F:$F,"&gt;0"),IF($F218="Winter Grain",SUMIFS('Osgood Agrimet'!$D:$D,'Osgood Agrimet'!$A:$A,"&lt;="&amp;Data!S$1,'Osgood Agrimet'!$D:$D,"&gt;0"),IF($F218="Potatoes",SUMIFS('Osgood Agrimet'!$C:$C,'Osgood Agrimet'!$A:$A,"&lt;="&amp;Data!S$1,'Osgood Agrimet'!$C:$C,"&gt;0"),0)))-SUM($H218:R218)</f>
        <v>1.629999999999999</v>
      </c>
      <c r="T218">
        <f>+IF($F218="Spring Grain",SUMIFS('Osgood Agrimet'!$F:$F,'Osgood Agrimet'!$A:$A,"&lt;="&amp;Data!T$1,'Osgood Agrimet'!$F:$F,"&gt;0"),IF($F218="Winter Grain",SUMIFS('Osgood Agrimet'!$D:$D,'Osgood Agrimet'!$A:$A,"&lt;="&amp;Data!T$1,'Osgood Agrimet'!$D:$D,"&gt;0"),IF($F218="Potatoes",SUMIFS('Osgood Agrimet'!$C:$C,'Osgood Agrimet'!$A:$A,"&lt;="&amp;Data!T$1,'Osgood Agrimet'!$C:$C,"&gt;0"),0)))-SUM($H218:S218)</f>
        <v>1.5899999999999981</v>
      </c>
      <c r="U218">
        <f>+IF($F218="Spring Grain",SUMIFS('Osgood Agrimet'!$F:$F,'Osgood Agrimet'!$A:$A,"&lt;="&amp;Data!U$1,'Osgood Agrimet'!$F:$F,"&gt;0"),IF($F218="Winter Grain",SUMIFS('Osgood Agrimet'!$D:$D,'Osgood Agrimet'!$A:$A,"&lt;="&amp;Data!U$1,'Osgood Agrimet'!$D:$D,"&gt;0"),IF($F218="Potatoes",SUMIFS('Osgood Agrimet'!$C:$C,'Osgood Agrimet'!$A:$A,"&lt;="&amp;Data!U$1,'Osgood Agrimet'!$C:$C,"&gt;0"),0)))-SUM($H218:T218)</f>
        <v>1.5700000000000003</v>
      </c>
      <c r="V218">
        <f>+IF($F218="Spring Grain",SUMIFS('Osgood Agrimet'!$F:$F,'Osgood Agrimet'!$A:$A,"&lt;="&amp;Data!V$1,'Osgood Agrimet'!$F:$F,"&gt;0"),IF($F218="Winter Grain",SUMIFS('Osgood Agrimet'!$D:$D,'Osgood Agrimet'!$A:$A,"&lt;="&amp;Data!V$1,'Osgood Agrimet'!$D:$D,"&gt;0"),IF($F218="Potatoes",SUMIFS('Osgood Agrimet'!$C:$C,'Osgood Agrimet'!$A:$A,"&lt;="&amp;Data!V$1,'Osgood Agrimet'!$C:$C,"&gt;0"),0)))-SUM($H218:U218)</f>
        <v>1.759999999999998</v>
      </c>
      <c r="W218">
        <f>+IF($F218="Spring Grain",SUMIFS('Osgood Agrimet'!$F:$F,'Osgood Agrimet'!$A:$A,"&lt;="&amp;Data!W$1,'Osgood Agrimet'!$F:$F,"&gt;0"),IF($F218="Winter Grain",SUMIFS('Osgood Agrimet'!$D:$D,'Osgood Agrimet'!$A:$A,"&lt;="&amp;Data!W$1,'Osgood Agrimet'!$D:$D,"&gt;0"),IF($F218="Potatoes",SUMIFS('Osgood Agrimet'!$C:$C,'Osgood Agrimet'!$A:$A,"&lt;="&amp;Data!W$1,'Osgood Agrimet'!$C:$C,"&gt;0"),0)))-SUM($H218:V218)</f>
        <v>1.3699999999999939</v>
      </c>
      <c r="X218">
        <f>+IF($F218="Spring Grain",SUMIFS('Osgood Agrimet'!$F:$F,'Osgood Agrimet'!$A:$A,"&lt;="&amp;Data!X$1,'Osgood Agrimet'!$F:$F,"&gt;0"),IF($F218="Winter Grain",SUMIFS('Osgood Agrimet'!$D:$D,'Osgood Agrimet'!$A:$A,"&lt;="&amp;Data!X$1,'Osgood Agrimet'!$D:$D,"&gt;0"),IF($F218="Potatoes",SUMIFS('Osgood Agrimet'!$C:$C,'Osgood Agrimet'!$A:$A,"&lt;="&amp;Data!X$1,'Osgood Agrimet'!$C:$C,"&gt;0"),0)))-SUM($H218:W218)</f>
        <v>1.2899999999999956</v>
      </c>
      <c r="Y218">
        <f>+IF($F218="Spring Grain",SUMIFS('Osgood Agrimet'!$F:$F,'Osgood Agrimet'!$A:$A,"&lt;="&amp;Data!Y$1,'Osgood Agrimet'!$F:$F,"&gt;0"),IF($F218="Winter Grain",SUMIFS('Osgood Agrimet'!$D:$D,'Osgood Agrimet'!$A:$A,"&lt;="&amp;Data!Y$1,'Osgood Agrimet'!$D:$D,"&gt;0"),IF($F218="Potatoes",SUMIFS('Osgood Agrimet'!$C:$C,'Osgood Agrimet'!$A:$A,"&lt;="&amp;Data!Y$1,'Osgood Agrimet'!$C:$C,"&gt;0"),0)))-SUM($H218:X218)</f>
        <v>0.80000000000000071</v>
      </c>
      <c r="Z218">
        <f>+IF($F218="Spring Grain",SUMIFS('Osgood Agrimet'!$F:$F,'Osgood Agrimet'!$A:$A,"&lt;="&amp;Data!Z$1,'Osgood Agrimet'!$F:$F,"&gt;0"),IF($F218="Winter Grain",SUMIFS('Osgood Agrimet'!$D:$D,'Osgood Agrimet'!$A:$A,"&lt;="&amp;Data!Z$1,'Osgood Agrimet'!$D:$D,"&gt;0"),IF($F218="Potatoes",SUMIFS('Osgood Agrimet'!$C:$C,'Osgood Agrimet'!$A:$A,"&lt;="&amp;Data!Z$1,'Osgood Agrimet'!$C:$C,"&gt;0"),0)))-SUM($H218:Y218)</f>
        <v>0.14000000000000057</v>
      </c>
      <c r="AA218">
        <f>+IF($F218="Spring Grain",SUMIFS('Osgood Agrimet'!$F:$F,'Osgood Agrimet'!$A:$A,"&lt;="&amp;Data!AA$1,'Osgood Agrimet'!$F:$F,"&gt;0"),IF($F218="Winter Grain",SUMIFS('Osgood Agrimet'!$D:$D,'Osgood Agrimet'!$A:$A,"&lt;="&amp;Data!AA$1,'Osgood Agrimet'!$D:$D,"&gt;0"),IF($F218="Potatoes",SUMIFS('Osgood Agrimet'!$C:$C,'Osgood Agrimet'!$A:$A,"&lt;="&amp;Data!AA$1,'Osgood Agrimet'!$C:$C,"&gt;0"),0)))-SUM($H218:Z218)</f>
        <v>0</v>
      </c>
      <c r="AB218">
        <f>+IF($F218="Spring Grain",SUMIFS('Osgood Agrimet'!$F:$F,'Osgood Agrimet'!$A:$A,"&lt;="&amp;Data!AB$1,'Osgood Agrimet'!$F:$F,"&gt;0"),IF($F218="Winter Grain",SUMIFS('Osgood Agrimet'!$D:$D,'Osgood Agrimet'!$A:$A,"&lt;="&amp;Data!AB$1,'Osgood Agrimet'!$D:$D,"&gt;0"),IF($F218="Potatoes",SUMIFS('Osgood Agrimet'!$C:$C,'Osgood Agrimet'!$A:$A,"&lt;="&amp;Data!AB$1,'Osgood Agrimet'!$C:$C,"&gt;0"),0)))-SUM($H218:AA218)</f>
        <v>0</v>
      </c>
      <c r="AC218">
        <f>+IF($F218="Spring Grain",SUMIFS('Osgood Agrimet'!$F:$F,'Osgood Agrimet'!$A:$A,"&lt;="&amp;Data!AC$1,'Osgood Agrimet'!$F:$F,"&gt;0"),IF($F218="Winter Grain",SUMIFS('Osgood Agrimet'!$D:$D,'Osgood Agrimet'!$A:$A,"&lt;="&amp;Data!AC$1,'Osgood Agrimet'!$D:$D,"&gt;0"),IF($F218="Potatoes",SUMIFS('Osgood Agrimet'!$C:$C,'Osgood Agrimet'!$A:$A,"&lt;="&amp;Data!AC$1,'Osgood Agrimet'!$C:$C,"&gt;0"),0)))-SUM($H218:AB218)</f>
        <v>0</v>
      </c>
      <c r="AD218">
        <f>+IF($F218="Spring Grain",SUMIFS('Osgood Agrimet'!$F:$F,'Osgood Agrimet'!$A:$A,"&lt;="&amp;Data!AD$1,'Osgood Agrimet'!$F:$F,"&gt;0"),IF($F218="Winter Grain",SUMIFS('Osgood Agrimet'!$D:$D,'Osgood Agrimet'!$A:$A,"&lt;="&amp;Data!AD$1,'Osgood Agrimet'!$D:$D,"&gt;0"),IF($F218="Potatoes",SUMIFS('Osgood Agrimet'!$C:$C,'Osgood Agrimet'!$A:$A,"&lt;="&amp;Data!AD$1,'Osgood Agrimet'!$C:$C,"&gt;0"),0)))-SUM($H218:AC218)</f>
        <v>0</v>
      </c>
      <c r="AE218">
        <f>+IF($F218="Spring Grain",SUMIFS('Osgood Agrimet'!$F:$F,'Osgood Agrimet'!$A:$A,"&lt;="&amp;Data!AE$1,'Osgood Agrimet'!$F:$F,"&gt;0"),IF($F218="Winter Grain",SUMIFS('Osgood Agrimet'!$D:$D,'Osgood Agrimet'!$A:$A,"&lt;="&amp;Data!AE$1,'Osgood Agrimet'!$D:$D,"&gt;0"),IF($F218="Potatoes",SUMIFS('Osgood Agrimet'!$C:$C,'Osgood Agrimet'!$A:$A,"&lt;="&amp;Data!AE$1,'Osgood Agrimet'!$C:$C,"&gt;0"),0)))-SUM($H218:AD218)</f>
        <v>0</v>
      </c>
      <c r="AF218">
        <f>+IF($F218="Spring Grain",SUMIFS('Osgood Agrimet'!$F:$F,'Osgood Agrimet'!$A:$A,"&lt;="&amp;Data!AF$1,'Osgood Agrimet'!$F:$F,"&gt;0"),IF($F218="Winter Grain",SUMIFS('Osgood Agrimet'!$D:$D,'Osgood Agrimet'!$A:$A,"&lt;="&amp;Data!AF$1,'Osgood Agrimet'!$D:$D,"&gt;0"),IF($F218="Potatoes",SUMIFS('Osgood Agrimet'!$C:$C,'Osgood Agrimet'!$A:$A,"&lt;="&amp;Data!AF$1,'Osgood Agrimet'!$C:$C,"&gt;0"),0)))-SUM($H218:AE218)</f>
        <v>0</v>
      </c>
      <c r="AG218">
        <f>+IF($F218="Spring Grain",SUMIFS('Osgood Agrimet'!$F:$F,'Osgood Agrimet'!$A:$A,"&lt;="&amp;Data!AG$1,'Osgood Agrimet'!$F:$F,"&gt;0"),IF($F218="Winter Grain",SUMIFS('Osgood Agrimet'!$D:$D,'Osgood Agrimet'!$A:$A,"&lt;="&amp;Data!AG$1,'Osgood Agrimet'!$D:$D,"&gt;0"),IF($F218="Potatoes",SUMIFS('Osgood Agrimet'!$C:$C,'Osgood Agrimet'!$A:$A,"&lt;="&amp;Data!AG$1,'Osgood Agrimet'!$C:$C,"&gt;0"),0)))-SUM($H218:AF218)</f>
        <v>0</v>
      </c>
      <c r="AH218">
        <f>+SUM(H218:AG218)</f>
        <v>23.469999999999988</v>
      </c>
    </row>
    <row r="219" spans="1:34" x14ac:dyDescent="0.2">
      <c r="A219" t="s">
        <v>105</v>
      </c>
      <c r="B219" t="s">
        <v>11</v>
      </c>
      <c r="C219" s="31" t="str">
        <f>C218</f>
        <v>22</v>
      </c>
      <c r="D219" t="s">
        <v>12</v>
      </c>
      <c r="E219" t="s">
        <v>11</v>
      </c>
      <c r="F219" t="s">
        <v>33</v>
      </c>
      <c r="G219">
        <v>296</v>
      </c>
      <c r="H219">
        <f>IFERROR(VLOOKUP($A219,'PivotTrac Totals'!$A$1:$AK$255,4,FALSE),)</f>
        <v>0</v>
      </c>
      <c r="I219">
        <f>IFERROR(VLOOKUP($A219,'PivotTrac Totals'!$1:$405,6,FALSE),)</f>
        <v>0</v>
      </c>
      <c r="J219">
        <f>IFERROR(VLOOKUP($A219,'PivotTrac Totals'!$1:$255,8,FALSE),)</f>
        <v>0</v>
      </c>
      <c r="K219" t="str">
        <f>IFERROR(VLOOKUP($A219,'PivotTrac Totals'!$1:$255,10,FALSE),)</f>
        <v/>
      </c>
      <c r="L219" t="str">
        <f>IFERROR(VLOOKUP($A219,'PivotTrac Totals'!$1:$255,12,FALSE),)</f>
        <v/>
      </c>
      <c r="M219">
        <f>IFERROR(VLOOKUP($A219,'PivotTrac Totals'!$1:$255,14,FALSE),)</f>
        <v>0</v>
      </c>
      <c r="N219" t="str">
        <f>IFERROR(VLOOKUP($A219,'PivotTrac Totals'!$1:$255,16,FALSE),)</f>
        <v/>
      </c>
      <c r="O219" t="str">
        <f>IFERROR(VLOOKUP($A219,'PivotTrac Totals'!$1:$255,18,FALSE),)</f>
        <v/>
      </c>
      <c r="P219">
        <f>IFERROR(VLOOKUP($A219,'PivotTrac Totals'!$1:$255,20,FALSE),)</f>
        <v>0</v>
      </c>
      <c r="Q219">
        <f>IFERROR(VLOOKUP($A219,'PivotTrac Totals'!$1:$255,22,FALSE),)</f>
        <v>0</v>
      </c>
      <c r="R219">
        <f>IFERROR(VLOOKUP($A219,'PivotTrac Totals'!$1:$255,24,FALSE),)</f>
        <v>0</v>
      </c>
      <c r="S219">
        <f>IFERROR(VLOOKUP($A219,'PivotTrac Totals'!$1:$255,26,FALSE),)</f>
        <v>0</v>
      </c>
      <c r="T219">
        <f>IFERROR(VLOOKUP($A219,'PivotTrac Totals'!$1:$255,28,FALSE),)</f>
        <v>0</v>
      </c>
      <c r="U219">
        <f>IFERROR(VLOOKUP($A219,'PivotTrac Totals'!$1:$255,30,FALSE),)</f>
        <v>0</v>
      </c>
      <c r="V219">
        <f>IFERROR(VLOOKUP($A219,'PivotTrac Totals'!$1:$255,32,FALSE),)</f>
        <v>0</v>
      </c>
      <c r="W219">
        <f>IFERROR(VLOOKUP($A219,'PivotTrac Totals'!$1:$255,34,FALSE),)</f>
        <v>0</v>
      </c>
      <c r="X219">
        <f>IFERROR(VLOOKUP($A219,'PivotTrac Totals'!$1:$255,36,FALSE),)</f>
        <v>0</v>
      </c>
      <c r="Y219">
        <f>IFERROR(VLOOKUP($A219,'PivotTrac Totals'!$1:$255,38,FALSE),)</f>
        <v>0</v>
      </c>
      <c r="Z219">
        <f>IFERROR(VLOOKUP($A219,'PivotTrac Totals'!$1:$255,40,FALSE),)</f>
        <v>0</v>
      </c>
      <c r="AA219">
        <f>IFERROR(VLOOKUP($A219,'PivotTrac Totals'!$1:$255,42,FALSE),)</f>
        <v>0</v>
      </c>
      <c r="AB219">
        <f>IFERROR(VLOOKUP($A219,'PivotTrac Totals'!$1:$255,44,FALSE),)</f>
        <v>0</v>
      </c>
      <c r="AC219">
        <f>IFERROR(VLOOKUP($A219,'PivotTrac Totals'!$1:$255,46,FALSE),)</f>
        <v>0</v>
      </c>
      <c r="AD219">
        <f>IFERROR(VLOOKUP($A219,'PivotTrac Totals'!$1:$255,48,FALSE),)</f>
        <v>0</v>
      </c>
      <c r="AE219">
        <f>IFERROR(VLOOKUP($A219,'PivotTrac Totals'!$1:$255,50,FALSE),)</f>
        <v>0</v>
      </c>
      <c r="AF219">
        <f>IFERROR(VLOOKUP($A219,'PivotTrac Totals'!$1:$255,52,FALSE),)</f>
        <v>0</v>
      </c>
      <c r="AG219">
        <f>IFERROR(VLOOKUP($A219,'PivotTrac Totals'!$1:$255,54,FALSE),)</f>
        <v>0</v>
      </c>
      <c r="AH219">
        <f t="shared" si="24"/>
        <v>0</v>
      </c>
    </row>
    <row r="220" spans="1:34" x14ac:dyDescent="0.2">
      <c r="A220" t="s">
        <v>106</v>
      </c>
      <c r="B220" t="s">
        <v>11</v>
      </c>
      <c r="C220" s="31" t="str">
        <f t="shared" ref="C220:C230" si="27">C219</f>
        <v>22</v>
      </c>
      <c r="D220" t="s">
        <v>12</v>
      </c>
      <c r="E220" t="s">
        <v>11</v>
      </c>
      <c r="F220" t="s">
        <v>33</v>
      </c>
      <c r="G220">
        <v>296</v>
      </c>
      <c r="H220">
        <f>IFERROR(VLOOKUP($A220,'PivotTrac Totals'!$A$1:$AK$255,4,FALSE),)</f>
        <v>0</v>
      </c>
      <c r="I220">
        <f>IFERROR(VLOOKUP($A220,'PivotTrac Totals'!$1:$405,6,FALSE),)</f>
        <v>0</v>
      </c>
      <c r="J220">
        <f>IFERROR(VLOOKUP($A220,'PivotTrac Totals'!$1:$255,8,FALSE),)</f>
        <v>0</v>
      </c>
      <c r="K220" t="str">
        <f>IFERROR(VLOOKUP($A220,'PivotTrac Totals'!$1:$255,10,FALSE),)</f>
        <v/>
      </c>
      <c r="L220" t="str">
        <f>IFERROR(VLOOKUP($A220,'PivotTrac Totals'!$1:$255,12,FALSE),)</f>
        <v/>
      </c>
      <c r="M220">
        <f>IFERROR(VLOOKUP($A220,'PivotTrac Totals'!$1:$255,14,FALSE),)</f>
        <v>0</v>
      </c>
      <c r="N220" t="str">
        <f>IFERROR(VLOOKUP($A220,'PivotTrac Totals'!$1:$255,16,FALSE),)</f>
        <v/>
      </c>
      <c r="O220" t="str">
        <f>IFERROR(VLOOKUP($A220,'PivotTrac Totals'!$1:$255,18,FALSE),)</f>
        <v/>
      </c>
      <c r="P220">
        <f>IFERROR(VLOOKUP($A220,'PivotTrac Totals'!$1:$255,20,FALSE),)</f>
        <v>0</v>
      </c>
      <c r="Q220">
        <f>IFERROR(VLOOKUP($A220,'PivotTrac Totals'!$1:$255,22,FALSE),)</f>
        <v>0</v>
      </c>
      <c r="R220">
        <f>IFERROR(VLOOKUP($A220,'PivotTrac Totals'!$1:$255,24,FALSE),)</f>
        <v>0</v>
      </c>
      <c r="S220">
        <f>IFERROR(VLOOKUP($A220,'PivotTrac Totals'!$1:$255,26,FALSE),)</f>
        <v>0</v>
      </c>
      <c r="T220">
        <f>IFERROR(VLOOKUP($A220,'PivotTrac Totals'!$1:$255,28,FALSE),)</f>
        <v>0</v>
      </c>
      <c r="U220">
        <f>IFERROR(VLOOKUP($A220,'PivotTrac Totals'!$1:$255,30,FALSE),)</f>
        <v>0</v>
      </c>
      <c r="V220">
        <f>IFERROR(VLOOKUP($A220,'PivotTrac Totals'!$1:$255,32,FALSE),)</f>
        <v>0</v>
      </c>
      <c r="W220">
        <f>IFERROR(VLOOKUP($A220,'PivotTrac Totals'!$1:$255,34,FALSE),)</f>
        <v>0</v>
      </c>
      <c r="X220">
        <f>IFERROR(VLOOKUP($A220,'PivotTrac Totals'!$1:$255,36,FALSE),)</f>
        <v>0</v>
      </c>
      <c r="Y220">
        <f>IFERROR(VLOOKUP($A220,'PivotTrac Totals'!$1:$255,38,FALSE),)</f>
        <v>0</v>
      </c>
      <c r="Z220">
        <f>IFERROR(VLOOKUP($A220,'PivotTrac Totals'!$1:$255,40,FALSE),)</f>
        <v>0</v>
      </c>
      <c r="AA220">
        <f>IFERROR(VLOOKUP($A220,'PivotTrac Totals'!$1:$255,42,FALSE),)</f>
        <v>0</v>
      </c>
      <c r="AB220">
        <f>IFERROR(VLOOKUP($A220,'PivotTrac Totals'!$1:$255,44,FALSE),)</f>
        <v>0</v>
      </c>
      <c r="AC220">
        <f>IFERROR(VLOOKUP($A220,'PivotTrac Totals'!$1:$255,46,FALSE),)</f>
        <v>0</v>
      </c>
      <c r="AD220">
        <f>IFERROR(VLOOKUP($A220,'PivotTrac Totals'!$1:$255,48,FALSE),)</f>
        <v>0</v>
      </c>
      <c r="AE220">
        <f>IFERROR(VLOOKUP($A220,'PivotTrac Totals'!$1:$255,50,FALSE),)</f>
        <v>0</v>
      </c>
      <c r="AF220">
        <f>IFERROR(VLOOKUP($A220,'PivotTrac Totals'!$1:$255,52,FALSE),)</f>
        <v>0</v>
      </c>
      <c r="AG220">
        <f>IFERROR(VLOOKUP($A220,'PivotTrac Totals'!$1:$255,54,FALSE),)</f>
        <v>0</v>
      </c>
      <c r="AH220">
        <f t="shared" si="24"/>
        <v>0</v>
      </c>
    </row>
    <row r="221" spans="1:34" x14ac:dyDescent="0.2">
      <c r="A221" t="s">
        <v>107</v>
      </c>
      <c r="B221" t="s">
        <v>11</v>
      </c>
      <c r="C221" s="31" t="str">
        <f t="shared" si="27"/>
        <v>22</v>
      </c>
      <c r="D221" t="s">
        <v>12</v>
      </c>
      <c r="E221" t="s">
        <v>11</v>
      </c>
      <c r="F221" t="s">
        <v>33</v>
      </c>
      <c r="G221">
        <v>296</v>
      </c>
      <c r="H221">
        <f>IFERROR(VLOOKUP($A221,'PivotTrac Totals'!$A$1:$AK$255,4,FALSE),)</f>
        <v>0</v>
      </c>
      <c r="I221">
        <f>IFERROR(VLOOKUP($A221,'PivotTrac Totals'!$1:$405,6,FALSE),)</f>
        <v>0</v>
      </c>
      <c r="J221">
        <f>IFERROR(VLOOKUP($A221,'PivotTrac Totals'!$1:$255,8,FALSE),)</f>
        <v>0</v>
      </c>
      <c r="K221" t="str">
        <f>IFERROR(VLOOKUP($A221,'PivotTrac Totals'!$1:$255,10,FALSE),)</f>
        <v/>
      </c>
      <c r="L221" t="str">
        <f>IFERROR(VLOOKUP($A221,'PivotTrac Totals'!$1:$255,12,FALSE),)</f>
        <v/>
      </c>
      <c r="M221">
        <f>IFERROR(VLOOKUP($A221,'PivotTrac Totals'!$1:$255,14,FALSE),)</f>
        <v>0</v>
      </c>
      <c r="N221" t="str">
        <f>IFERROR(VLOOKUP($A221,'PivotTrac Totals'!$1:$255,16,FALSE),)</f>
        <v/>
      </c>
      <c r="O221" t="str">
        <f>IFERROR(VLOOKUP($A221,'PivotTrac Totals'!$1:$255,18,FALSE),)</f>
        <v/>
      </c>
      <c r="P221">
        <f>IFERROR(VLOOKUP($A221,'PivotTrac Totals'!$1:$255,20,FALSE),)</f>
        <v>0</v>
      </c>
      <c r="Q221">
        <f>IFERROR(VLOOKUP($A221,'PivotTrac Totals'!$1:$255,22,FALSE),)</f>
        <v>0</v>
      </c>
      <c r="R221">
        <f>IFERROR(VLOOKUP($A221,'PivotTrac Totals'!$1:$255,24,FALSE),)</f>
        <v>0</v>
      </c>
      <c r="S221">
        <f>IFERROR(VLOOKUP($A221,'PivotTrac Totals'!$1:$255,26,FALSE),)</f>
        <v>0</v>
      </c>
      <c r="T221">
        <f>IFERROR(VLOOKUP($A221,'PivotTrac Totals'!$1:$255,28,FALSE),)</f>
        <v>0</v>
      </c>
      <c r="U221">
        <f>IFERROR(VLOOKUP($A221,'PivotTrac Totals'!$1:$255,30,FALSE),)</f>
        <v>0</v>
      </c>
      <c r="V221">
        <f>IFERROR(VLOOKUP($A221,'PivotTrac Totals'!$1:$255,32,FALSE),)</f>
        <v>0</v>
      </c>
      <c r="W221">
        <f>IFERROR(VLOOKUP($A221,'PivotTrac Totals'!$1:$255,34,FALSE),)</f>
        <v>0</v>
      </c>
      <c r="X221">
        <f>IFERROR(VLOOKUP($A221,'PivotTrac Totals'!$1:$255,36,FALSE),)</f>
        <v>0</v>
      </c>
      <c r="Y221">
        <f>IFERROR(VLOOKUP($A221,'PivotTrac Totals'!$1:$255,38,FALSE),)</f>
        <v>0</v>
      </c>
      <c r="Z221">
        <f>IFERROR(VLOOKUP($A221,'PivotTrac Totals'!$1:$255,40,FALSE),)</f>
        <v>0</v>
      </c>
      <c r="AA221">
        <f>IFERROR(VLOOKUP($A221,'PivotTrac Totals'!$1:$255,42,FALSE),)</f>
        <v>0</v>
      </c>
      <c r="AB221">
        <f>IFERROR(VLOOKUP($A221,'PivotTrac Totals'!$1:$255,44,FALSE),)</f>
        <v>0</v>
      </c>
      <c r="AC221">
        <f>IFERROR(VLOOKUP($A221,'PivotTrac Totals'!$1:$255,46,FALSE),)</f>
        <v>0</v>
      </c>
      <c r="AD221">
        <f>IFERROR(VLOOKUP($A221,'PivotTrac Totals'!$1:$255,48,FALSE),)</f>
        <v>0</v>
      </c>
      <c r="AE221">
        <f>IFERROR(VLOOKUP($A221,'PivotTrac Totals'!$1:$255,50,FALSE),)</f>
        <v>0</v>
      </c>
      <c r="AF221">
        <f>IFERROR(VLOOKUP($A221,'PivotTrac Totals'!$1:$255,52,FALSE),)</f>
        <v>0</v>
      </c>
      <c r="AG221">
        <f>IFERROR(VLOOKUP($A221,'PivotTrac Totals'!$1:$255,54,FALSE),)</f>
        <v>0</v>
      </c>
      <c r="AH221">
        <f t="shared" si="24"/>
        <v>0</v>
      </c>
    </row>
    <row r="222" spans="1:34" x14ac:dyDescent="0.2">
      <c r="A222" t="s">
        <v>108</v>
      </c>
      <c r="B222" t="s">
        <v>11</v>
      </c>
      <c r="C222" s="31" t="str">
        <f t="shared" si="27"/>
        <v>22</v>
      </c>
      <c r="D222" t="s">
        <v>12</v>
      </c>
      <c r="E222" t="s">
        <v>11</v>
      </c>
      <c r="F222" t="s">
        <v>33</v>
      </c>
      <c r="G222">
        <v>296</v>
      </c>
      <c r="H222">
        <f>IFERROR(VLOOKUP($A222,'PivotTrac Totals'!$A$1:$AK$255,4,FALSE),)</f>
        <v>0</v>
      </c>
      <c r="I222">
        <f>IFERROR(VLOOKUP($A222,'PivotTrac Totals'!$1:$405,6,FALSE),)</f>
        <v>0</v>
      </c>
      <c r="J222">
        <f>IFERROR(VLOOKUP($A222,'PivotTrac Totals'!$1:$255,8,FALSE),)</f>
        <v>0</v>
      </c>
      <c r="K222" t="str">
        <f>IFERROR(VLOOKUP($A222,'PivotTrac Totals'!$1:$255,10,FALSE),)</f>
        <v/>
      </c>
      <c r="L222" t="str">
        <f>IFERROR(VLOOKUP($A222,'PivotTrac Totals'!$1:$255,12,FALSE),)</f>
        <v/>
      </c>
      <c r="M222">
        <f>IFERROR(VLOOKUP($A222,'PivotTrac Totals'!$1:$255,14,FALSE),)</f>
        <v>0</v>
      </c>
      <c r="N222" t="str">
        <f>IFERROR(VLOOKUP($A222,'PivotTrac Totals'!$1:$255,16,FALSE),)</f>
        <v/>
      </c>
      <c r="O222" t="str">
        <f>IFERROR(VLOOKUP($A222,'PivotTrac Totals'!$1:$255,18,FALSE),)</f>
        <v/>
      </c>
      <c r="P222">
        <f>IFERROR(VLOOKUP($A222,'PivotTrac Totals'!$1:$255,20,FALSE),)</f>
        <v>0</v>
      </c>
      <c r="Q222">
        <f>IFERROR(VLOOKUP($A222,'PivotTrac Totals'!$1:$255,22,FALSE),)</f>
        <v>0</v>
      </c>
      <c r="R222">
        <f>IFERROR(VLOOKUP($A222,'PivotTrac Totals'!$1:$255,24,FALSE),)</f>
        <v>0</v>
      </c>
      <c r="S222">
        <f>IFERROR(VLOOKUP($A222,'PivotTrac Totals'!$1:$255,26,FALSE),)</f>
        <v>0</v>
      </c>
      <c r="T222">
        <f>IFERROR(VLOOKUP($A222,'PivotTrac Totals'!$1:$255,28,FALSE),)</f>
        <v>0</v>
      </c>
      <c r="U222">
        <f>IFERROR(VLOOKUP($A222,'PivotTrac Totals'!$1:$255,30,FALSE),)</f>
        <v>0</v>
      </c>
      <c r="V222">
        <f>IFERROR(VLOOKUP($A222,'PivotTrac Totals'!$1:$255,32,FALSE),)</f>
        <v>0</v>
      </c>
      <c r="W222">
        <f>IFERROR(VLOOKUP($A222,'PivotTrac Totals'!$1:$255,34,FALSE),)</f>
        <v>0</v>
      </c>
      <c r="X222">
        <f>IFERROR(VLOOKUP($A222,'PivotTrac Totals'!$1:$255,36,FALSE),)</f>
        <v>0</v>
      </c>
      <c r="Y222">
        <f>IFERROR(VLOOKUP($A222,'PivotTrac Totals'!$1:$255,38,FALSE),)</f>
        <v>0</v>
      </c>
      <c r="Z222">
        <f>IFERROR(VLOOKUP($A222,'PivotTrac Totals'!$1:$255,40,FALSE),)</f>
        <v>0</v>
      </c>
      <c r="AA222">
        <f>IFERROR(VLOOKUP($A222,'PivotTrac Totals'!$1:$255,42,FALSE),)</f>
        <v>0</v>
      </c>
      <c r="AB222">
        <f>IFERROR(VLOOKUP($A222,'PivotTrac Totals'!$1:$255,44,FALSE),)</f>
        <v>0</v>
      </c>
      <c r="AC222">
        <f>IFERROR(VLOOKUP($A222,'PivotTrac Totals'!$1:$255,46,FALSE),)</f>
        <v>0</v>
      </c>
      <c r="AD222">
        <f>IFERROR(VLOOKUP($A222,'PivotTrac Totals'!$1:$255,48,FALSE),)</f>
        <v>0</v>
      </c>
      <c r="AE222">
        <f>IFERROR(VLOOKUP($A222,'PivotTrac Totals'!$1:$255,50,FALSE),)</f>
        <v>0</v>
      </c>
      <c r="AF222">
        <f>IFERROR(VLOOKUP($A222,'PivotTrac Totals'!$1:$255,52,FALSE),)</f>
        <v>0</v>
      </c>
      <c r="AG222">
        <f>IFERROR(VLOOKUP($A222,'PivotTrac Totals'!$1:$255,54,FALSE),)</f>
        <v>0</v>
      </c>
      <c r="AH222">
        <f t="shared" si="24"/>
        <v>0</v>
      </c>
    </row>
    <row r="223" spans="1:34" x14ac:dyDescent="0.2">
      <c r="A223" t="s">
        <v>109</v>
      </c>
      <c r="B223" t="s">
        <v>11</v>
      </c>
      <c r="C223" s="31" t="str">
        <f t="shared" si="27"/>
        <v>22</v>
      </c>
      <c r="D223" t="s">
        <v>12</v>
      </c>
      <c r="E223" t="s">
        <v>11</v>
      </c>
      <c r="F223" t="s">
        <v>33</v>
      </c>
      <c r="G223">
        <v>296</v>
      </c>
      <c r="H223">
        <f>IFERROR(VLOOKUP($A223,'PivotTrac Totals'!$A$1:$AK$255,4,FALSE),)</f>
        <v>0</v>
      </c>
      <c r="I223">
        <f>IFERROR(VLOOKUP($A223,'PivotTrac Totals'!$1:$405,6,FALSE),)</f>
        <v>0</v>
      </c>
      <c r="J223">
        <f>IFERROR(VLOOKUP($A223,'PivotTrac Totals'!$1:$255,8,FALSE),)</f>
        <v>0</v>
      </c>
      <c r="K223" t="str">
        <f>IFERROR(VLOOKUP($A223,'PivotTrac Totals'!$1:$255,10,FALSE),)</f>
        <v/>
      </c>
      <c r="L223" t="str">
        <f>IFERROR(VLOOKUP($A223,'PivotTrac Totals'!$1:$255,12,FALSE),)</f>
        <v/>
      </c>
      <c r="M223">
        <f>IFERROR(VLOOKUP($A223,'PivotTrac Totals'!$1:$255,14,FALSE),)</f>
        <v>0</v>
      </c>
      <c r="N223" t="str">
        <f>IFERROR(VLOOKUP($A223,'PivotTrac Totals'!$1:$255,16,FALSE),)</f>
        <v/>
      </c>
      <c r="O223" t="str">
        <f>IFERROR(VLOOKUP($A223,'PivotTrac Totals'!$1:$255,18,FALSE),)</f>
        <v/>
      </c>
      <c r="P223">
        <f>IFERROR(VLOOKUP($A223,'PivotTrac Totals'!$1:$255,20,FALSE),)</f>
        <v>0</v>
      </c>
      <c r="Q223">
        <f>IFERROR(VLOOKUP($A223,'PivotTrac Totals'!$1:$255,22,FALSE),)</f>
        <v>0</v>
      </c>
      <c r="R223">
        <f>IFERROR(VLOOKUP($A223,'PivotTrac Totals'!$1:$255,24,FALSE),)</f>
        <v>0</v>
      </c>
      <c r="S223">
        <f>IFERROR(VLOOKUP($A223,'PivotTrac Totals'!$1:$255,26,FALSE),)</f>
        <v>0</v>
      </c>
      <c r="T223">
        <f>IFERROR(VLOOKUP($A223,'PivotTrac Totals'!$1:$255,28,FALSE),)</f>
        <v>0</v>
      </c>
      <c r="U223">
        <f>IFERROR(VLOOKUP($A223,'PivotTrac Totals'!$1:$255,30,FALSE),)</f>
        <v>0</v>
      </c>
      <c r="V223">
        <f>IFERROR(VLOOKUP($A223,'PivotTrac Totals'!$1:$255,32,FALSE),)</f>
        <v>0</v>
      </c>
      <c r="W223">
        <f>IFERROR(VLOOKUP($A223,'PivotTrac Totals'!$1:$255,34,FALSE),)</f>
        <v>0</v>
      </c>
      <c r="X223">
        <f>IFERROR(VLOOKUP($A223,'PivotTrac Totals'!$1:$255,36,FALSE),)</f>
        <v>0</v>
      </c>
      <c r="Y223">
        <f>IFERROR(VLOOKUP($A223,'PivotTrac Totals'!$1:$255,38,FALSE),)</f>
        <v>0</v>
      </c>
      <c r="Z223">
        <f>IFERROR(VLOOKUP($A223,'PivotTrac Totals'!$1:$255,40,FALSE),)</f>
        <v>0</v>
      </c>
      <c r="AA223">
        <f>IFERROR(VLOOKUP($A223,'PivotTrac Totals'!$1:$255,42,FALSE),)</f>
        <v>0</v>
      </c>
      <c r="AB223">
        <f>IFERROR(VLOOKUP($A223,'PivotTrac Totals'!$1:$255,44,FALSE),)</f>
        <v>0</v>
      </c>
      <c r="AC223">
        <f>IFERROR(VLOOKUP($A223,'PivotTrac Totals'!$1:$255,46,FALSE),)</f>
        <v>0</v>
      </c>
      <c r="AD223">
        <f>IFERROR(VLOOKUP($A223,'PivotTrac Totals'!$1:$255,48,FALSE),)</f>
        <v>0</v>
      </c>
      <c r="AE223">
        <f>IFERROR(VLOOKUP($A223,'PivotTrac Totals'!$1:$255,50,FALSE),)</f>
        <v>0</v>
      </c>
      <c r="AF223">
        <f>IFERROR(VLOOKUP($A223,'PivotTrac Totals'!$1:$255,52,FALSE),)</f>
        <v>0</v>
      </c>
      <c r="AG223">
        <f>IFERROR(VLOOKUP($A223,'PivotTrac Totals'!$1:$255,54,FALSE),)</f>
        <v>0</v>
      </c>
      <c r="AH223">
        <f t="shared" si="24"/>
        <v>0</v>
      </c>
    </row>
    <row r="224" spans="1:34" x14ac:dyDescent="0.2">
      <c r="A224" t="s">
        <v>110</v>
      </c>
      <c r="B224" t="s">
        <v>11</v>
      </c>
      <c r="C224" s="31" t="str">
        <f t="shared" si="27"/>
        <v>22</v>
      </c>
      <c r="D224" t="s">
        <v>12</v>
      </c>
      <c r="E224" t="s">
        <v>11</v>
      </c>
      <c r="F224" t="s">
        <v>33</v>
      </c>
      <c r="G224">
        <v>296</v>
      </c>
      <c r="H224">
        <f>IFERROR(VLOOKUP($A224,'PivotTrac Totals'!$A$1:$AK$255,4,FALSE),)</f>
        <v>0</v>
      </c>
      <c r="I224">
        <f>IFERROR(VLOOKUP($A224,'PivotTrac Totals'!$1:$405,6,FALSE),)</f>
        <v>0</v>
      </c>
      <c r="J224">
        <f>IFERROR(VLOOKUP($A224,'PivotTrac Totals'!$1:$255,8,FALSE),)</f>
        <v>0</v>
      </c>
      <c r="K224" t="str">
        <f>IFERROR(VLOOKUP($A224,'PivotTrac Totals'!$1:$255,10,FALSE),)</f>
        <v/>
      </c>
      <c r="L224" t="str">
        <f>IFERROR(VLOOKUP($A224,'PivotTrac Totals'!$1:$255,12,FALSE),)</f>
        <v/>
      </c>
      <c r="M224">
        <f>IFERROR(VLOOKUP($A224,'PivotTrac Totals'!$1:$255,14,FALSE),)</f>
        <v>0</v>
      </c>
      <c r="N224" t="str">
        <f>IFERROR(VLOOKUP($A224,'PivotTrac Totals'!$1:$255,16,FALSE),)</f>
        <v/>
      </c>
      <c r="O224" t="str">
        <f>IFERROR(VLOOKUP($A224,'PivotTrac Totals'!$1:$255,18,FALSE),)</f>
        <v/>
      </c>
      <c r="P224">
        <f>IFERROR(VLOOKUP($A224,'PivotTrac Totals'!$1:$255,20,FALSE),)</f>
        <v>0</v>
      </c>
      <c r="Q224">
        <f>IFERROR(VLOOKUP($A224,'PivotTrac Totals'!$1:$255,22,FALSE),)</f>
        <v>0</v>
      </c>
      <c r="R224">
        <f>IFERROR(VLOOKUP($A224,'PivotTrac Totals'!$1:$255,24,FALSE),)</f>
        <v>0</v>
      </c>
      <c r="S224">
        <f>IFERROR(VLOOKUP($A224,'PivotTrac Totals'!$1:$255,26,FALSE),)</f>
        <v>0</v>
      </c>
      <c r="T224">
        <f>IFERROR(VLOOKUP($A224,'PivotTrac Totals'!$1:$255,28,FALSE),)</f>
        <v>0</v>
      </c>
      <c r="U224">
        <f>IFERROR(VLOOKUP($A224,'PivotTrac Totals'!$1:$255,30,FALSE),)</f>
        <v>0</v>
      </c>
      <c r="V224">
        <f>IFERROR(VLOOKUP($A224,'PivotTrac Totals'!$1:$255,32,FALSE),)</f>
        <v>0</v>
      </c>
      <c r="W224">
        <f>IFERROR(VLOOKUP($A224,'PivotTrac Totals'!$1:$255,34,FALSE),)</f>
        <v>0</v>
      </c>
      <c r="X224">
        <f>IFERROR(VLOOKUP($A224,'PivotTrac Totals'!$1:$255,36,FALSE),)</f>
        <v>0</v>
      </c>
      <c r="Y224">
        <f>IFERROR(VLOOKUP($A224,'PivotTrac Totals'!$1:$255,38,FALSE),)</f>
        <v>0</v>
      </c>
      <c r="Z224">
        <f>IFERROR(VLOOKUP($A224,'PivotTrac Totals'!$1:$255,40,FALSE),)</f>
        <v>0</v>
      </c>
      <c r="AA224">
        <f>IFERROR(VLOOKUP($A224,'PivotTrac Totals'!$1:$255,42,FALSE),)</f>
        <v>0</v>
      </c>
      <c r="AB224">
        <f>IFERROR(VLOOKUP($A224,'PivotTrac Totals'!$1:$255,44,FALSE),)</f>
        <v>0</v>
      </c>
      <c r="AC224">
        <f>IFERROR(VLOOKUP($A224,'PivotTrac Totals'!$1:$255,46,FALSE),)</f>
        <v>0</v>
      </c>
      <c r="AD224">
        <f>IFERROR(VLOOKUP($A224,'PivotTrac Totals'!$1:$255,48,FALSE),)</f>
        <v>0</v>
      </c>
      <c r="AE224">
        <f>IFERROR(VLOOKUP($A224,'PivotTrac Totals'!$1:$255,50,FALSE),)</f>
        <v>0</v>
      </c>
      <c r="AF224">
        <f>IFERROR(VLOOKUP($A224,'PivotTrac Totals'!$1:$255,52,FALSE),)</f>
        <v>0</v>
      </c>
      <c r="AG224">
        <f>IFERROR(VLOOKUP($A224,'PivotTrac Totals'!$1:$255,54,FALSE),)</f>
        <v>0</v>
      </c>
      <c r="AH224">
        <f t="shared" si="24"/>
        <v>0</v>
      </c>
    </row>
    <row r="225" spans="1:34" x14ac:dyDescent="0.2">
      <c r="A225" t="s">
        <v>111</v>
      </c>
      <c r="B225" t="s">
        <v>11</v>
      </c>
      <c r="C225" s="31" t="str">
        <f t="shared" si="27"/>
        <v>22</v>
      </c>
      <c r="D225" t="s">
        <v>12</v>
      </c>
      <c r="E225" t="s">
        <v>11</v>
      </c>
      <c r="F225" t="s">
        <v>33</v>
      </c>
      <c r="G225">
        <v>296</v>
      </c>
      <c r="H225">
        <f>IFERROR(VLOOKUP($A225,'PivotTrac Totals'!$A$1:$AK$255,4,FALSE),)</f>
        <v>0</v>
      </c>
      <c r="I225">
        <f>IFERROR(VLOOKUP($A225,'PivotTrac Totals'!$1:$405,6,FALSE),)</f>
        <v>0</v>
      </c>
      <c r="J225">
        <f>IFERROR(VLOOKUP($A225,'PivotTrac Totals'!$1:$255,8,FALSE),)</f>
        <v>0</v>
      </c>
      <c r="K225" t="str">
        <f>IFERROR(VLOOKUP($A225,'PivotTrac Totals'!$1:$255,10,FALSE),)</f>
        <v/>
      </c>
      <c r="L225" t="str">
        <f>IFERROR(VLOOKUP($A225,'PivotTrac Totals'!$1:$255,12,FALSE),)</f>
        <v/>
      </c>
      <c r="M225">
        <f>IFERROR(VLOOKUP($A225,'PivotTrac Totals'!$1:$255,14,FALSE),)</f>
        <v>0</v>
      </c>
      <c r="N225" t="str">
        <f>IFERROR(VLOOKUP($A225,'PivotTrac Totals'!$1:$255,16,FALSE),)</f>
        <v/>
      </c>
      <c r="O225" t="str">
        <f>IFERROR(VLOOKUP($A225,'PivotTrac Totals'!$1:$255,18,FALSE),)</f>
        <v/>
      </c>
      <c r="P225">
        <f>IFERROR(VLOOKUP($A225,'PivotTrac Totals'!$1:$255,20,FALSE),)</f>
        <v>0</v>
      </c>
      <c r="Q225">
        <f>IFERROR(VLOOKUP($A225,'PivotTrac Totals'!$1:$255,22,FALSE),)</f>
        <v>0</v>
      </c>
      <c r="R225">
        <f>IFERROR(VLOOKUP($A225,'PivotTrac Totals'!$1:$255,24,FALSE),)</f>
        <v>0</v>
      </c>
      <c r="S225">
        <f>IFERROR(VLOOKUP($A225,'PivotTrac Totals'!$1:$255,26,FALSE),)</f>
        <v>0</v>
      </c>
      <c r="T225">
        <f>IFERROR(VLOOKUP($A225,'PivotTrac Totals'!$1:$255,28,FALSE),)</f>
        <v>0</v>
      </c>
      <c r="U225">
        <f>IFERROR(VLOOKUP($A225,'PivotTrac Totals'!$1:$255,30,FALSE),)</f>
        <v>0</v>
      </c>
      <c r="V225">
        <f>IFERROR(VLOOKUP($A225,'PivotTrac Totals'!$1:$255,32,FALSE),)</f>
        <v>0</v>
      </c>
      <c r="W225">
        <f>IFERROR(VLOOKUP($A225,'PivotTrac Totals'!$1:$255,34,FALSE),)</f>
        <v>0</v>
      </c>
      <c r="X225">
        <f>IFERROR(VLOOKUP($A225,'PivotTrac Totals'!$1:$255,36,FALSE),)</f>
        <v>0</v>
      </c>
      <c r="Y225">
        <f>IFERROR(VLOOKUP($A225,'PivotTrac Totals'!$1:$255,38,FALSE),)</f>
        <v>0</v>
      </c>
      <c r="Z225">
        <f>IFERROR(VLOOKUP($A225,'PivotTrac Totals'!$1:$255,40,FALSE),)</f>
        <v>0</v>
      </c>
      <c r="AA225">
        <f>IFERROR(VLOOKUP($A225,'PivotTrac Totals'!$1:$255,42,FALSE),)</f>
        <v>0</v>
      </c>
      <c r="AB225">
        <f>IFERROR(VLOOKUP($A225,'PivotTrac Totals'!$1:$255,44,FALSE),)</f>
        <v>0</v>
      </c>
      <c r="AC225">
        <f>IFERROR(VLOOKUP($A225,'PivotTrac Totals'!$1:$255,46,FALSE),)</f>
        <v>0</v>
      </c>
      <c r="AD225">
        <f>IFERROR(VLOOKUP($A225,'PivotTrac Totals'!$1:$255,48,FALSE),)</f>
        <v>0</v>
      </c>
      <c r="AE225">
        <f>IFERROR(VLOOKUP($A225,'PivotTrac Totals'!$1:$255,50,FALSE),)</f>
        <v>0</v>
      </c>
      <c r="AF225">
        <f>IFERROR(VLOOKUP($A225,'PivotTrac Totals'!$1:$255,52,FALSE),)</f>
        <v>0</v>
      </c>
      <c r="AG225">
        <f>IFERROR(VLOOKUP($A225,'PivotTrac Totals'!$1:$255,54,FALSE),)</f>
        <v>0</v>
      </c>
      <c r="AH225">
        <f t="shared" si="24"/>
        <v>0</v>
      </c>
    </row>
    <row r="226" spans="1:34" x14ac:dyDescent="0.2">
      <c r="A226" t="s">
        <v>112</v>
      </c>
      <c r="B226" t="s">
        <v>11</v>
      </c>
      <c r="C226" s="31" t="str">
        <f t="shared" si="27"/>
        <v>22</v>
      </c>
      <c r="D226" t="s">
        <v>12</v>
      </c>
      <c r="E226" t="s">
        <v>11</v>
      </c>
      <c r="F226" t="s">
        <v>33</v>
      </c>
      <c r="G226">
        <v>296</v>
      </c>
      <c r="H226">
        <f>IFERROR(VLOOKUP($A226,'PivotTrac Totals'!$A$1:$AK$255,4,FALSE),)</f>
        <v>0</v>
      </c>
      <c r="I226">
        <f>IFERROR(VLOOKUP($A226,'PivotTrac Totals'!$1:$405,6,FALSE),)</f>
        <v>0</v>
      </c>
      <c r="J226">
        <f>IFERROR(VLOOKUP($A226,'PivotTrac Totals'!$1:$255,8,FALSE),)</f>
        <v>0</v>
      </c>
      <c r="K226" t="str">
        <f>IFERROR(VLOOKUP($A226,'PivotTrac Totals'!$1:$255,10,FALSE),)</f>
        <v/>
      </c>
      <c r="L226" t="str">
        <f>IFERROR(VLOOKUP($A226,'PivotTrac Totals'!$1:$255,12,FALSE),)</f>
        <v/>
      </c>
      <c r="M226">
        <f>IFERROR(VLOOKUP($A226,'PivotTrac Totals'!$1:$255,14,FALSE),)</f>
        <v>0</v>
      </c>
      <c r="N226" t="str">
        <f>IFERROR(VLOOKUP($A226,'PivotTrac Totals'!$1:$255,16,FALSE),)</f>
        <v/>
      </c>
      <c r="O226" t="str">
        <f>IFERROR(VLOOKUP($A226,'PivotTrac Totals'!$1:$255,18,FALSE),)</f>
        <v/>
      </c>
      <c r="P226">
        <f>IFERROR(VLOOKUP($A226,'PivotTrac Totals'!$1:$255,20,FALSE),)</f>
        <v>0</v>
      </c>
      <c r="Q226">
        <f>IFERROR(VLOOKUP($A226,'PivotTrac Totals'!$1:$255,22,FALSE),)</f>
        <v>0</v>
      </c>
      <c r="R226">
        <f>IFERROR(VLOOKUP($A226,'PivotTrac Totals'!$1:$255,24,FALSE),)</f>
        <v>0</v>
      </c>
      <c r="S226">
        <f>IFERROR(VLOOKUP($A226,'PivotTrac Totals'!$1:$255,26,FALSE),)</f>
        <v>0</v>
      </c>
      <c r="T226">
        <f>IFERROR(VLOOKUP($A226,'PivotTrac Totals'!$1:$255,28,FALSE),)</f>
        <v>0</v>
      </c>
      <c r="U226">
        <f>IFERROR(VLOOKUP($A226,'PivotTrac Totals'!$1:$255,30,FALSE),)</f>
        <v>0</v>
      </c>
      <c r="V226">
        <f>IFERROR(VLOOKUP($A226,'PivotTrac Totals'!$1:$255,32,FALSE),)</f>
        <v>0</v>
      </c>
      <c r="W226">
        <f>IFERROR(VLOOKUP($A226,'PivotTrac Totals'!$1:$255,34,FALSE),)</f>
        <v>0</v>
      </c>
      <c r="X226">
        <f>IFERROR(VLOOKUP($A226,'PivotTrac Totals'!$1:$255,36,FALSE),)</f>
        <v>0</v>
      </c>
      <c r="Y226">
        <f>IFERROR(VLOOKUP($A226,'PivotTrac Totals'!$1:$255,38,FALSE),)</f>
        <v>0</v>
      </c>
      <c r="Z226">
        <f>IFERROR(VLOOKUP($A226,'PivotTrac Totals'!$1:$255,40,FALSE),)</f>
        <v>0</v>
      </c>
      <c r="AA226">
        <f>IFERROR(VLOOKUP($A226,'PivotTrac Totals'!$1:$255,42,FALSE),)</f>
        <v>0</v>
      </c>
      <c r="AB226">
        <f>IFERROR(VLOOKUP($A226,'PivotTrac Totals'!$1:$255,44,FALSE),)</f>
        <v>0</v>
      </c>
      <c r="AC226">
        <f>IFERROR(VLOOKUP($A226,'PivotTrac Totals'!$1:$255,46,FALSE),)</f>
        <v>0</v>
      </c>
      <c r="AD226">
        <f>IFERROR(VLOOKUP($A226,'PivotTrac Totals'!$1:$255,48,FALSE),)</f>
        <v>0</v>
      </c>
      <c r="AE226">
        <f>IFERROR(VLOOKUP($A226,'PivotTrac Totals'!$1:$255,50,FALSE),)</f>
        <v>0</v>
      </c>
      <c r="AF226">
        <f>IFERROR(VLOOKUP($A226,'PivotTrac Totals'!$1:$255,52,FALSE),)</f>
        <v>0</v>
      </c>
      <c r="AG226">
        <f>IFERROR(VLOOKUP($A226,'PivotTrac Totals'!$1:$255,54,FALSE),)</f>
        <v>0</v>
      </c>
      <c r="AH226">
        <f t="shared" si="24"/>
        <v>0</v>
      </c>
    </row>
    <row r="227" spans="1:34" x14ac:dyDescent="0.2">
      <c r="A227" t="s">
        <v>113</v>
      </c>
      <c r="B227" t="s">
        <v>11</v>
      </c>
      <c r="C227" s="31" t="str">
        <f t="shared" si="27"/>
        <v>22</v>
      </c>
      <c r="D227" t="s">
        <v>12</v>
      </c>
      <c r="E227" t="s">
        <v>11</v>
      </c>
      <c r="F227" t="s">
        <v>33</v>
      </c>
      <c r="G227">
        <v>296</v>
      </c>
      <c r="H227">
        <f>IFERROR(VLOOKUP($A227,'PivotTrac Totals'!$A$1:$AK$255,4,FALSE),)</f>
        <v>0</v>
      </c>
      <c r="I227">
        <f>IFERROR(VLOOKUP($A227,'PivotTrac Totals'!$1:$405,6,FALSE),)</f>
        <v>0</v>
      </c>
      <c r="J227">
        <f>IFERROR(VLOOKUP($A227,'PivotTrac Totals'!$1:$255,8,FALSE),)</f>
        <v>0</v>
      </c>
      <c r="K227" t="str">
        <f>IFERROR(VLOOKUP($A227,'PivotTrac Totals'!$1:$255,10,FALSE),)</f>
        <v/>
      </c>
      <c r="L227" t="str">
        <f>IFERROR(VLOOKUP($A227,'PivotTrac Totals'!$1:$255,12,FALSE),)</f>
        <v/>
      </c>
      <c r="M227">
        <f>IFERROR(VLOOKUP($A227,'PivotTrac Totals'!$1:$255,14,FALSE),)</f>
        <v>0</v>
      </c>
      <c r="N227" t="str">
        <f>IFERROR(VLOOKUP($A227,'PivotTrac Totals'!$1:$255,16,FALSE),)</f>
        <v/>
      </c>
      <c r="O227" t="str">
        <f>IFERROR(VLOOKUP($A227,'PivotTrac Totals'!$1:$255,18,FALSE),)</f>
        <v/>
      </c>
      <c r="P227">
        <f>IFERROR(VLOOKUP($A227,'PivotTrac Totals'!$1:$255,20,FALSE),)</f>
        <v>0</v>
      </c>
      <c r="Q227">
        <f>IFERROR(VLOOKUP($A227,'PivotTrac Totals'!$1:$255,22,FALSE),)</f>
        <v>0</v>
      </c>
      <c r="R227">
        <f>IFERROR(VLOOKUP($A227,'PivotTrac Totals'!$1:$255,24,FALSE),)</f>
        <v>0</v>
      </c>
      <c r="S227">
        <f>IFERROR(VLOOKUP($A227,'PivotTrac Totals'!$1:$255,26,FALSE),)</f>
        <v>0</v>
      </c>
      <c r="T227">
        <f>IFERROR(VLOOKUP($A227,'PivotTrac Totals'!$1:$255,28,FALSE),)</f>
        <v>0</v>
      </c>
      <c r="U227">
        <f>IFERROR(VLOOKUP($A227,'PivotTrac Totals'!$1:$255,30,FALSE),)</f>
        <v>0</v>
      </c>
      <c r="V227">
        <f>IFERROR(VLOOKUP($A227,'PivotTrac Totals'!$1:$255,32,FALSE),)</f>
        <v>0</v>
      </c>
      <c r="W227">
        <f>IFERROR(VLOOKUP($A227,'PivotTrac Totals'!$1:$255,34,FALSE),)</f>
        <v>0</v>
      </c>
      <c r="X227">
        <f>IFERROR(VLOOKUP($A227,'PivotTrac Totals'!$1:$255,36,FALSE),)</f>
        <v>0</v>
      </c>
      <c r="Y227">
        <f>IFERROR(VLOOKUP($A227,'PivotTrac Totals'!$1:$255,38,FALSE),)</f>
        <v>0</v>
      </c>
      <c r="Z227">
        <f>IFERROR(VLOOKUP($A227,'PivotTrac Totals'!$1:$255,40,FALSE),)</f>
        <v>0</v>
      </c>
      <c r="AA227">
        <f>IFERROR(VLOOKUP($A227,'PivotTrac Totals'!$1:$255,42,FALSE),)</f>
        <v>0</v>
      </c>
      <c r="AB227">
        <f>IFERROR(VLOOKUP($A227,'PivotTrac Totals'!$1:$255,44,FALSE),)</f>
        <v>0</v>
      </c>
      <c r="AC227">
        <f>IFERROR(VLOOKUP($A227,'PivotTrac Totals'!$1:$255,46,FALSE),)</f>
        <v>0</v>
      </c>
      <c r="AD227">
        <f>IFERROR(VLOOKUP($A227,'PivotTrac Totals'!$1:$255,48,FALSE),)</f>
        <v>0</v>
      </c>
      <c r="AE227">
        <f>IFERROR(VLOOKUP($A227,'PivotTrac Totals'!$1:$255,50,FALSE),)</f>
        <v>0</v>
      </c>
      <c r="AF227">
        <f>IFERROR(VLOOKUP($A227,'PivotTrac Totals'!$1:$255,52,FALSE),)</f>
        <v>0</v>
      </c>
      <c r="AG227">
        <f>IFERROR(VLOOKUP($A227,'PivotTrac Totals'!$1:$255,54,FALSE),)</f>
        <v>0</v>
      </c>
      <c r="AH227">
        <f t="shared" si="24"/>
        <v>0</v>
      </c>
    </row>
    <row r="228" spans="1:34" x14ac:dyDescent="0.2">
      <c r="A228" t="s">
        <v>114</v>
      </c>
      <c r="B228" t="s">
        <v>11</v>
      </c>
      <c r="C228" s="31" t="str">
        <f t="shared" si="27"/>
        <v>22</v>
      </c>
      <c r="D228" t="s">
        <v>12</v>
      </c>
      <c r="E228" t="s">
        <v>11</v>
      </c>
      <c r="F228" t="s">
        <v>33</v>
      </c>
      <c r="G228">
        <v>296</v>
      </c>
      <c r="H228">
        <f>IFERROR(VLOOKUP($A228,'PivotTrac Totals'!$A$1:$AK$255,4,FALSE),)</f>
        <v>0</v>
      </c>
      <c r="I228">
        <f>IFERROR(VLOOKUP($A228,'PivotTrac Totals'!$1:$405,6,FALSE),)</f>
        <v>0</v>
      </c>
      <c r="J228">
        <f>IFERROR(VLOOKUP($A228,'PivotTrac Totals'!$1:$255,8,FALSE),)</f>
        <v>0</v>
      </c>
      <c r="K228" t="str">
        <f>IFERROR(VLOOKUP($A228,'PivotTrac Totals'!$1:$255,10,FALSE),)</f>
        <v/>
      </c>
      <c r="L228" t="str">
        <f>IFERROR(VLOOKUP($A228,'PivotTrac Totals'!$1:$255,12,FALSE),)</f>
        <v/>
      </c>
      <c r="M228">
        <f>IFERROR(VLOOKUP($A228,'PivotTrac Totals'!$1:$255,14,FALSE),)</f>
        <v>0</v>
      </c>
      <c r="N228" t="str">
        <f>IFERROR(VLOOKUP($A228,'PivotTrac Totals'!$1:$255,16,FALSE),)</f>
        <v/>
      </c>
      <c r="O228" t="str">
        <f>IFERROR(VLOOKUP($A228,'PivotTrac Totals'!$1:$255,18,FALSE),)</f>
        <v/>
      </c>
      <c r="P228">
        <f>IFERROR(VLOOKUP($A228,'PivotTrac Totals'!$1:$255,20,FALSE),)</f>
        <v>0</v>
      </c>
      <c r="Q228">
        <f>IFERROR(VLOOKUP($A228,'PivotTrac Totals'!$1:$255,22,FALSE),)</f>
        <v>0</v>
      </c>
      <c r="R228">
        <f>IFERROR(VLOOKUP($A228,'PivotTrac Totals'!$1:$255,24,FALSE),)</f>
        <v>0</v>
      </c>
      <c r="S228">
        <f>IFERROR(VLOOKUP($A228,'PivotTrac Totals'!$1:$255,26,FALSE),)</f>
        <v>0</v>
      </c>
      <c r="T228">
        <f>IFERROR(VLOOKUP($A228,'PivotTrac Totals'!$1:$255,28,FALSE),)</f>
        <v>0</v>
      </c>
      <c r="U228">
        <f>IFERROR(VLOOKUP($A228,'PivotTrac Totals'!$1:$255,30,FALSE),)</f>
        <v>0</v>
      </c>
      <c r="V228">
        <f>IFERROR(VLOOKUP($A228,'PivotTrac Totals'!$1:$255,32,FALSE),)</f>
        <v>0</v>
      </c>
      <c r="W228">
        <f>IFERROR(VLOOKUP($A228,'PivotTrac Totals'!$1:$255,34,FALSE),)</f>
        <v>0</v>
      </c>
      <c r="X228">
        <f>IFERROR(VLOOKUP($A228,'PivotTrac Totals'!$1:$255,36,FALSE),)</f>
        <v>0</v>
      </c>
      <c r="Y228">
        <f>IFERROR(VLOOKUP($A228,'PivotTrac Totals'!$1:$255,38,FALSE),)</f>
        <v>0</v>
      </c>
      <c r="Z228">
        <f>IFERROR(VLOOKUP($A228,'PivotTrac Totals'!$1:$255,40,FALSE),)</f>
        <v>0</v>
      </c>
      <c r="AA228">
        <f>IFERROR(VLOOKUP($A228,'PivotTrac Totals'!$1:$255,42,FALSE),)</f>
        <v>0</v>
      </c>
      <c r="AB228">
        <f>IFERROR(VLOOKUP($A228,'PivotTrac Totals'!$1:$255,44,FALSE),)</f>
        <v>0</v>
      </c>
      <c r="AC228">
        <f>IFERROR(VLOOKUP($A228,'PivotTrac Totals'!$1:$255,46,FALSE),)</f>
        <v>0</v>
      </c>
      <c r="AD228">
        <f>IFERROR(VLOOKUP($A228,'PivotTrac Totals'!$1:$255,48,FALSE),)</f>
        <v>0</v>
      </c>
      <c r="AE228">
        <f>IFERROR(VLOOKUP($A228,'PivotTrac Totals'!$1:$255,50,FALSE),)</f>
        <v>0</v>
      </c>
      <c r="AF228">
        <f>IFERROR(VLOOKUP($A228,'PivotTrac Totals'!$1:$255,52,FALSE),)</f>
        <v>0</v>
      </c>
      <c r="AG228">
        <f>IFERROR(VLOOKUP($A228,'PivotTrac Totals'!$1:$255,54,FALSE),)</f>
        <v>0</v>
      </c>
      <c r="AH228">
        <f t="shared" ref="AH228:AH230" si="28">+SUM(H228:AG228)</f>
        <v>0</v>
      </c>
    </row>
    <row r="229" spans="1:34" x14ac:dyDescent="0.2">
      <c r="A229" t="s">
        <v>115</v>
      </c>
      <c r="B229" t="s">
        <v>11</v>
      </c>
      <c r="C229" s="31" t="str">
        <f t="shared" si="27"/>
        <v>22</v>
      </c>
      <c r="D229" t="s">
        <v>12</v>
      </c>
      <c r="E229" t="s">
        <v>11</v>
      </c>
      <c r="F229" t="s">
        <v>33</v>
      </c>
      <c r="G229">
        <v>296</v>
      </c>
      <c r="H229">
        <f>IFERROR(VLOOKUP($A229,'PivotTrac Totals'!$A$1:$AK$255,4,FALSE),)</f>
        <v>0</v>
      </c>
      <c r="I229">
        <f>IFERROR(VLOOKUP($A229,'PivotTrac Totals'!$1:$405,6,FALSE),)</f>
        <v>0</v>
      </c>
      <c r="J229">
        <f>IFERROR(VLOOKUP($A229,'PivotTrac Totals'!$1:$255,8,FALSE),)</f>
        <v>0</v>
      </c>
      <c r="K229" t="str">
        <f>IFERROR(VLOOKUP($A229,'PivotTrac Totals'!$1:$255,10,FALSE),)</f>
        <v/>
      </c>
      <c r="L229" t="str">
        <f>IFERROR(VLOOKUP($A229,'PivotTrac Totals'!$1:$255,12,FALSE),)</f>
        <v/>
      </c>
      <c r="M229">
        <f>IFERROR(VLOOKUP($A229,'PivotTrac Totals'!$1:$255,14,FALSE),)</f>
        <v>0</v>
      </c>
      <c r="N229" t="str">
        <f>IFERROR(VLOOKUP($A229,'PivotTrac Totals'!$1:$255,16,FALSE),)</f>
        <v/>
      </c>
      <c r="O229" t="str">
        <f>IFERROR(VLOOKUP($A229,'PivotTrac Totals'!$1:$255,18,FALSE),)</f>
        <v/>
      </c>
      <c r="P229">
        <f>IFERROR(VLOOKUP($A229,'PivotTrac Totals'!$1:$255,20,FALSE),)</f>
        <v>0</v>
      </c>
      <c r="Q229">
        <f>IFERROR(VLOOKUP($A229,'PivotTrac Totals'!$1:$255,22,FALSE),)</f>
        <v>0</v>
      </c>
      <c r="R229">
        <f>IFERROR(VLOOKUP($A229,'PivotTrac Totals'!$1:$255,24,FALSE),)</f>
        <v>0</v>
      </c>
      <c r="S229">
        <f>IFERROR(VLOOKUP($A229,'PivotTrac Totals'!$1:$255,26,FALSE),)</f>
        <v>0</v>
      </c>
      <c r="T229">
        <f>IFERROR(VLOOKUP($A229,'PivotTrac Totals'!$1:$255,28,FALSE),)</f>
        <v>0</v>
      </c>
      <c r="U229">
        <f>IFERROR(VLOOKUP($A229,'PivotTrac Totals'!$1:$255,30,FALSE),)</f>
        <v>0</v>
      </c>
      <c r="V229">
        <f>IFERROR(VLOOKUP($A229,'PivotTrac Totals'!$1:$255,32,FALSE),)</f>
        <v>0</v>
      </c>
      <c r="W229">
        <f>IFERROR(VLOOKUP($A229,'PivotTrac Totals'!$1:$255,34,FALSE),)</f>
        <v>0</v>
      </c>
      <c r="X229">
        <f>IFERROR(VLOOKUP($A229,'PivotTrac Totals'!$1:$255,36,FALSE),)</f>
        <v>0</v>
      </c>
      <c r="Y229">
        <f>IFERROR(VLOOKUP($A229,'PivotTrac Totals'!$1:$255,38,FALSE),)</f>
        <v>0</v>
      </c>
      <c r="Z229">
        <f>IFERROR(VLOOKUP($A229,'PivotTrac Totals'!$1:$255,40,FALSE),)</f>
        <v>0</v>
      </c>
      <c r="AA229">
        <f>IFERROR(VLOOKUP($A229,'PivotTrac Totals'!$1:$255,42,FALSE),)</f>
        <v>0</v>
      </c>
      <c r="AB229">
        <f>IFERROR(VLOOKUP($A229,'PivotTrac Totals'!$1:$255,44,FALSE),)</f>
        <v>0</v>
      </c>
      <c r="AC229">
        <f>IFERROR(VLOOKUP($A229,'PivotTrac Totals'!$1:$255,46,FALSE),)</f>
        <v>0</v>
      </c>
      <c r="AD229">
        <f>IFERROR(VLOOKUP($A229,'PivotTrac Totals'!$1:$255,48,FALSE),)</f>
        <v>0</v>
      </c>
      <c r="AE229">
        <f>IFERROR(VLOOKUP($A229,'PivotTrac Totals'!$1:$255,50,FALSE),)</f>
        <v>0</v>
      </c>
      <c r="AF229">
        <f>IFERROR(VLOOKUP($A229,'PivotTrac Totals'!$1:$255,52,FALSE),)</f>
        <v>0</v>
      </c>
      <c r="AG229">
        <f>IFERROR(VLOOKUP($A229,'PivotTrac Totals'!$1:$255,54,FALSE),)</f>
        <v>0</v>
      </c>
      <c r="AH229">
        <f t="shared" si="28"/>
        <v>0</v>
      </c>
    </row>
    <row r="230" spans="1:34" ht="15.75" thickBot="1" x14ac:dyDescent="0.25">
      <c r="A230" t="s">
        <v>116</v>
      </c>
      <c r="B230" t="s">
        <v>11</v>
      </c>
      <c r="C230" s="31" t="str">
        <f t="shared" si="27"/>
        <v>22</v>
      </c>
      <c r="D230" t="s">
        <v>12</v>
      </c>
      <c r="E230" t="s">
        <v>11</v>
      </c>
      <c r="F230" t="s">
        <v>33</v>
      </c>
      <c r="G230">
        <v>296</v>
      </c>
      <c r="H230">
        <f>IFERROR(VLOOKUP($A230,'PivotTrac Totals'!$A$1:$AK$255,4,FALSE),)</f>
        <v>0</v>
      </c>
      <c r="I230">
        <f>IFERROR(VLOOKUP($A230,'PivotTrac Totals'!$1:$405,6,FALSE),)</f>
        <v>0</v>
      </c>
      <c r="J230">
        <f>IFERROR(VLOOKUP($A230,'PivotTrac Totals'!$1:$255,8,FALSE),)</f>
        <v>0</v>
      </c>
      <c r="K230" t="str">
        <f>IFERROR(VLOOKUP($A230,'PivotTrac Totals'!$1:$255,10,FALSE),)</f>
        <v/>
      </c>
      <c r="L230" t="str">
        <f>IFERROR(VLOOKUP($A230,'PivotTrac Totals'!$1:$255,12,FALSE),)</f>
        <v/>
      </c>
      <c r="M230">
        <f>IFERROR(VLOOKUP($A230,'PivotTrac Totals'!$1:$255,14,FALSE),)</f>
        <v>0</v>
      </c>
      <c r="N230" t="str">
        <f>IFERROR(VLOOKUP($A230,'PivotTrac Totals'!$1:$255,16,FALSE),)</f>
        <v/>
      </c>
      <c r="O230" t="str">
        <f>IFERROR(VLOOKUP($A230,'PivotTrac Totals'!$1:$255,18,FALSE),)</f>
        <v/>
      </c>
      <c r="P230">
        <f>IFERROR(VLOOKUP($A230,'PivotTrac Totals'!$1:$255,20,FALSE),)</f>
        <v>0</v>
      </c>
      <c r="Q230">
        <f>IFERROR(VLOOKUP($A230,'PivotTrac Totals'!$1:$255,22,FALSE),)</f>
        <v>0</v>
      </c>
      <c r="R230">
        <f>IFERROR(VLOOKUP($A230,'PivotTrac Totals'!$1:$255,24,FALSE),)</f>
        <v>2.4</v>
      </c>
      <c r="S230">
        <f>IFERROR(VLOOKUP($A230,'PivotTrac Totals'!$1:$255,26,FALSE),)</f>
        <v>0</v>
      </c>
      <c r="T230">
        <f>IFERROR(VLOOKUP($A230,'PivotTrac Totals'!$1:$255,28,FALSE),)</f>
        <v>0</v>
      </c>
      <c r="U230">
        <f>IFERROR(VLOOKUP($A230,'PivotTrac Totals'!$1:$255,30,FALSE),)</f>
        <v>0</v>
      </c>
      <c r="V230">
        <f>IFERROR(VLOOKUP($A230,'PivotTrac Totals'!$1:$255,32,FALSE),)</f>
        <v>0</v>
      </c>
      <c r="W230">
        <f>IFERROR(VLOOKUP($A230,'PivotTrac Totals'!$1:$255,34,FALSE),)</f>
        <v>0</v>
      </c>
      <c r="X230">
        <f>IFERROR(VLOOKUP($A230,'PivotTrac Totals'!$1:$255,36,FALSE),)</f>
        <v>0</v>
      </c>
      <c r="Y230">
        <f>IFERROR(VLOOKUP($A230,'PivotTrac Totals'!$1:$255,38,FALSE),)</f>
        <v>0</v>
      </c>
      <c r="Z230">
        <f>IFERROR(VLOOKUP($A230,'PivotTrac Totals'!$1:$255,40,FALSE),)</f>
        <v>0</v>
      </c>
      <c r="AA230">
        <f>IFERROR(VLOOKUP($A230,'PivotTrac Totals'!$1:$255,42,FALSE),)</f>
        <v>0</v>
      </c>
      <c r="AB230">
        <f>IFERROR(VLOOKUP($A230,'PivotTrac Totals'!$1:$255,44,FALSE),)</f>
        <v>0</v>
      </c>
      <c r="AC230">
        <f>IFERROR(VLOOKUP($A230,'PivotTrac Totals'!$1:$255,46,FALSE),)</f>
        <v>0</v>
      </c>
      <c r="AD230">
        <f>IFERROR(VLOOKUP($A230,'PivotTrac Totals'!$1:$255,48,FALSE),)</f>
        <v>0</v>
      </c>
      <c r="AE230">
        <f>IFERROR(VLOOKUP($A230,'PivotTrac Totals'!$1:$255,50,FALSE),)</f>
        <v>0</v>
      </c>
      <c r="AF230">
        <f>IFERROR(VLOOKUP($A230,'PivotTrac Totals'!$1:$255,52,FALSE),)</f>
        <v>0</v>
      </c>
      <c r="AG230">
        <f>IFERROR(VLOOKUP($A230,'PivotTrac Totals'!$1:$255,54,FALSE),)</f>
        <v>0</v>
      </c>
      <c r="AH230">
        <f t="shared" si="28"/>
        <v>2.4</v>
      </c>
    </row>
    <row r="231" spans="1:34" ht="15.75" hidden="1" thickBot="1" x14ac:dyDescent="0.25">
      <c r="A231" s="29" t="s">
        <v>117</v>
      </c>
      <c r="B231" s="25" t="s">
        <v>11</v>
      </c>
      <c r="C231" s="28" t="str">
        <f>MID(A231,FIND(" ",A231)+1,256)</f>
        <v>23</v>
      </c>
      <c r="D231" s="25" t="s">
        <v>103</v>
      </c>
      <c r="E231" s="25"/>
      <c r="F231" s="25"/>
      <c r="G231" s="25"/>
      <c r="H231">
        <f>+IF($F231="Spring Grain",SUMIFS('Osgood Agrimet'!$D:$D,'Osgood Agrimet'!$A:$A,"&lt;="&amp;Data!H$1,'Osgood Agrimet'!$D:$D,"&gt;0"),IF($F231="Winter Grain",SUMIFS('Osgood Agrimet'!$C:$C,'Osgood Agrimet'!$A:$A,"&lt;="&amp;Data!H$1,'Osgood Agrimet'!$C:$C,"&gt;0"),IF($F231="Potatoes",SUMIFS('Osgood Agrimet'!$N:$N,'Osgood Agrimet'!$A:$A,"&lt;="&amp;Data!H$1,'Osgood Agrimet'!$N:$N,"&gt;0"),0)))</f>
        <v>0</v>
      </c>
      <c r="I231">
        <f>+IF($F231="Spring Grain",SUMIFS('Osgood Agrimet'!$D:$D,'Osgood Agrimet'!$A:$A,"&lt;="&amp;Data!I$1,'Osgood Agrimet'!$D:$D,"&gt;0"),IF($F231="Winter Grain",SUMIFS('Osgood Agrimet'!$C:$C,'Osgood Agrimet'!$A:$A,"&lt;="&amp;Data!I$1,'Osgood Agrimet'!$C:$C,"&gt;0"),IF($F231="Potatoes",SUMIFS('Osgood Agrimet'!$N:$N,'Osgood Agrimet'!$A:$A,"&lt;="&amp;Data!I$1,'Osgood Agrimet'!$N:$N,"&gt;0"),0)))-H231</f>
        <v>0</v>
      </c>
      <c r="J231">
        <f>+IF($F231="Spring Grain",SUMIFS('Osgood Agrimet'!$D:$D,'Osgood Agrimet'!$A:$A,"&lt;="&amp;Data!J$1,'Osgood Agrimet'!$D:$D,"&gt;0"),IF($F231="Winter Grain",SUMIFS('Osgood Agrimet'!$C:$C,'Osgood Agrimet'!$A:$A,"&lt;="&amp;Data!J$1,'Osgood Agrimet'!$C:$C,"&gt;0"),IF($F231="Potatoes",SUMIFS('Osgood Agrimet'!$N:$N,'Osgood Agrimet'!$A:$A,"&lt;="&amp;Data!J$1,'Osgood Agrimet'!$N:$N,"&gt;0"),0)))-SUM($H231:I231)</f>
        <v>0</v>
      </c>
      <c r="K231">
        <f>+IF($F231="Spring Grain",SUMIFS('Osgood Agrimet'!$D:$D,'Osgood Agrimet'!$A:$A,"&lt;="&amp;Data!K$1,'Osgood Agrimet'!$D:$D,"&gt;0"),IF($F231="Winter Grain",SUMIFS('Osgood Agrimet'!$C:$C,'Osgood Agrimet'!$A:$A,"&lt;="&amp;Data!K$1,'Osgood Agrimet'!$C:$C,"&gt;0"),IF($F231="Potatoes",SUMIFS('Osgood Agrimet'!$N:$N,'Osgood Agrimet'!$A:$A,"&lt;="&amp;Data!K$1,'Osgood Agrimet'!$N:$N,"&gt;0"),0)))-SUM($H231:J231)</f>
        <v>0</v>
      </c>
      <c r="L231">
        <f>+IF($F231="Spring Grain",SUMIFS('Osgood Agrimet'!$D:$D,'Osgood Agrimet'!$A:$A,"&lt;="&amp;Data!L$1,'Osgood Agrimet'!$D:$D,"&gt;0"),IF($F231="Winter Grain",SUMIFS('Osgood Agrimet'!$C:$C,'Osgood Agrimet'!$A:$A,"&lt;="&amp;Data!L$1,'Osgood Agrimet'!$C:$C,"&gt;0"),IF($F231="Potatoes",SUMIFS('Osgood Agrimet'!$N:$N,'Osgood Agrimet'!$A:$A,"&lt;="&amp;Data!L$1,'Osgood Agrimet'!$N:$N,"&gt;0"),0)))-SUM($H231:K231)</f>
        <v>0</v>
      </c>
      <c r="M231">
        <f>+IF($F231="Spring Grain",SUMIFS('Osgood Agrimet'!$D:$D,'Osgood Agrimet'!$A:$A,"&lt;="&amp;Data!M$1,'Osgood Agrimet'!$D:$D,"&gt;0"),IF($F231="Winter Grain",SUMIFS('Osgood Agrimet'!$C:$C,'Osgood Agrimet'!$A:$A,"&lt;="&amp;Data!M$1,'Osgood Agrimet'!$C:$C,"&gt;0"),IF($F231="Potatoes",SUMIFS('Osgood Agrimet'!$N:$N,'Osgood Agrimet'!$A:$A,"&lt;="&amp;Data!M$1,'Osgood Agrimet'!$N:$N,"&gt;0"),0)))-SUM($H231:L231)</f>
        <v>0</v>
      </c>
      <c r="N231">
        <f>+IF($F231="Spring Grain",SUMIFS('Osgood Agrimet'!$D:$D,'Osgood Agrimet'!$A:$A,"&lt;="&amp;Data!N$1,'Osgood Agrimet'!$D:$D,"&gt;0"),IF($F231="Winter Grain",SUMIFS('Osgood Agrimet'!$C:$C,'Osgood Agrimet'!$A:$A,"&lt;="&amp;Data!N$1,'Osgood Agrimet'!$C:$C,"&gt;0"),IF($F231="Potatoes",SUMIFS('Osgood Agrimet'!$N:$N,'Osgood Agrimet'!$A:$A,"&lt;="&amp;Data!N$1,'Osgood Agrimet'!$N:$N,"&gt;0"),0)))-SUM($H231:M231)</f>
        <v>0</v>
      </c>
      <c r="O231">
        <f>+IF($F231="Spring Grain",SUMIFS('Osgood Agrimet'!$D:$D,'Osgood Agrimet'!$A:$A,"&lt;="&amp;Data!O$1,'Osgood Agrimet'!$D:$D,"&gt;0"),IF($F231="Winter Grain",SUMIFS('Osgood Agrimet'!$C:$C,'Osgood Agrimet'!$A:$A,"&lt;="&amp;Data!O$1,'Osgood Agrimet'!$C:$C,"&gt;0"),IF($F231="Potatoes",SUMIFS('Osgood Agrimet'!$N:$N,'Osgood Agrimet'!$A:$A,"&lt;="&amp;Data!O$1,'Osgood Agrimet'!$N:$N,"&gt;0"),0)))-SUM($H231:N231)</f>
        <v>0</v>
      </c>
      <c r="P231">
        <f>+IF($F231="Spring Grain",SUMIFS('Osgood Agrimet'!$D:$D,'Osgood Agrimet'!$A:$A,"&lt;="&amp;Data!P$1,'Osgood Agrimet'!$D:$D,"&gt;0"),IF($F231="Winter Grain",SUMIFS('Osgood Agrimet'!$C:$C,'Osgood Agrimet'!$A:$A,"&lt;="&amp;Data!P$1,'Osgood Agrimet'!$C:$C,"&gt;0"),IF($F231="Potatoes",SUMIFS('Osgood Agrimet'!$N:$N,'Osgood Agrimet'!$A:$A,"&lt;="&amp;Data!P$1,'Osgood Agrimet'!$N:$N,"&gt;0"),0)))-SUM($H231:O231)</f>
        <v>0</v>
      </c>
      <c r="Q231">
        <f>+IF($F231="Spring Grain",SUMIFS('Osgood Agrimet'!$D:$D,'Osgood Agrimet'!$A:$A,"&lt;="&amp;Data!Q$1,'Osgood Agrimet'!$D:$D,"&gt;0"),IF($F231="Winter Grain",SUMIFS('Osgood Agrimet'!$C:$C,'Osgood Agrimet'!$A:$A,"&lt;="&amp;Data!Q$1,'Osgood Agrimet'!$C:$C,"&gt;0"),IF($F231="Potatoes",SUMIFS('Osgood Agrimet'!$N:$N,'Osgood Agrimet'!$A:$A,"&lt;="&amp;Data!Q$1,'Osgood Agrimet'!$N:$N,"&gt;0"),0)))-SUM($H231:P231)</f>
        <v>0</v>
      </c>
      <c r="R231" s="2">
        <f>+IF($F231="Spring Grain",SUMIFS('Osgood Agrimet'!$D:$D,'Osgood Agrimet'!$A:$A,"&lt;="&amp;Data!R$1,'Osgood Agrimet'!$D:$D,"&gt;0"),IF($F231="Winter Grain",SUMIFS('Osgood Agrimet'!$C:$C,'Osgood Agrimet'!$A:$A,"&lt;="&amp;Data!R$1,'Osgood Agrimet'!$C:$C,"&gt;0"),IF($F231="Potatoes",SUMIFS('Osgood Agrimet'!$N:$N,'Osgood Agrimet'!$A:$A,"&lt;="&amp;Data!R$1,'Osgood Agrimet'!$N:$N,"&gt;0"),0)))-SUM($H231:Q231)</f>
        <v>0</v>
      </c>
      <c r="S231" s="2">
        <f>+IF($F231="Spring Grain",SUMIFS('Osgood Agrimet'!$D:$D,'Osgood Agrimet'!$A:$A,"&lt;="&amp;Data!S$1,'Osgood Agrimet'!$D:$D,"&gt;0"),IF($F231="Winter Grain",SUMIFS('Osgood Agrimet'!$C:$C,'Osgood Agrimet'!$A:$A,"&lt;="&amp;Data!S$1,'Osgood Agrimet'!$C:$C,"&gt;0"),IF($F231="Potatoes",SUMIFS('Osgood Agrimet'!$N:$N,'Osgood Agrimet'!$A:$A,"&lt;="&amp;Data!S$1,'Osgood Agrimet'!$N:$N,"&gt;0"),0)))-SUM($H231:R231)</f>
        <v>0</v>
      </c>
      <c r="T231" s="2">
        <f>+IF($F231="Spring Grain",SUMIFS('Osgood Agrimet'!$D:$D,'Osgood Agrimet'!$A:$A,"&lt;="&amp;Data!T$1,'Osgood Agrimet'!$D:$D,"&gt;0"),IF($F231="Winter Grain",SUMIFS('Osgood Agrimet'!$C:$C,'Osgood Agrimet'!$A:$A,"&lt;="&amp;Data!T$1,'Osgood Agrimet'!$C:$C,"&gt;0"),IF($F231="Potatoes",SUMIFS('Osgood Agrimet'!$N:$N,'Osgood Agrimet'!$A:$A,"&lt;="&amp;Data!T$1,'Osgood Agrimet'!$N:$N,"&gt;0"),0)))-SUM($H231:S231)</f>
        <v>0</v>
      </c>
      <c r="U231" s="2">
        <f>+IF($F231="Spring Grain",SUMIFS('Osgood Agrimet'!$D:$D,'Osgood Agrimet'!$A:$A,"&lt;="&amp;Data!U$1,'Osgood Agrimet'!$D:$D,"&gt;0"),IF($F231="Winter Grain",SUMIFS('Osgood Agrimet'!$C:$C,'Osgood Agrimet'!$A:$A,"&lt;="&amp;Data!U$1,'Osgood Agrimet'!$C:$C,"&gt;0"),IF($F231="Potatoes",SUMIFS('Osgood Agrimet'!$N:$N,'Osgood Agrimet'!$A:$A,"&lt;="&amp;Data!U$1,'Osgood Agrimet'!$N:$N,"&gt;0"),0)))-SUM($H231:T231)</f>
        <v>0</v>
      </c>
      <c r="V231" s="2">
        <f>+IF($F231="Spring Grain",SUMIFS('Osgood Agrimet'!$D:$D,'Osgood Agrimet'!$A:$A,"&lt;="&amp;Data!V$1,'Osgood Agrimet'!$D:$D,"&gt;0"),IF($F231="Winter Grain",SUMIFS('Osgood Agrimet'!$C:$C,'Osgood Agrimet'!$A:$A,"&lt;="&amp;Data!V$1,'Osgood Agrimet'!$C:$C,"&gt;0"),IF($F231="Potatoes",SUMIFS('Osgood Agrimet'!$N:$N,'Osgood Agrimet'!$A:$A,"&lt;="&amp;Data!V$1,'Osgood Agrimet'!$N:$N,"&gt;0"),0)))-SUM($H231:U231)</f>
        <v>0</v>
      </c>
      <c r="W231" s="2">
        <f>+IF($F231="Spring Grain",SUMIFS('Osgood Agrimet'!$D:$D,'Osgood Agrimet'!$A:$A,"&lt;="&amp;Data!W$1,'Osgood Agrimet'!$D:$D,"&gt;0"),IF($F231="Winter Grain",SUMIFS('Osgood Agrimet'!$C:$C,'Osgood Agrimet'!$A:$A,"&lt;="&amp;Data!W$1,'Osgood Agrimet'!$C:$C,"&gt;0"),IF($F231="Potatoes",SUMIFS('Osgood Agrimet'!$N:$N,'Osgood Agrimet'!$A:$A,"&lt;="&amp;Data!W$1,'Osgood Agrimet'!$N:$N,"&gt;0"),0)))-SUM($H231:V231)</f>
        <v>0</v>
      </c>
      <c r="X231" s="2">
        <f>+IF($F231="Spring Grain",SUMIFS('Osgood Agrimet'!$D:$D,'Osgood Agrimet'!$A:$A,"&lt;="&amp;Data!X$1,'Osgood Agrimet'!$D:$D,"&gt;0"),IF($F231="Winter Grain",SUMIFS('Osgood Agrimet'!$C:$C,'Osgood Agrimet'!$A:$A,"&lt;="&amp;Data!X$1,'Osgood Agrimet'!$C:$C,"&gt;0"),IF($F231="Potatoes",SUMIFS('Osgood Agrimet'!$N:$N,'Osgood Agrimet'!$A:$A,"&lt;="&amp;Data!X$1,'Osgood Agrimet'!$N:$N,"&gt;0"),0)))-SUM($H231:W231)</f>
        <v>0</v>
      </c>
      <c r="Y231" s="2">
        <f>+IF($F231="Spring Grain",SUMIFS('Osgood Agrimet'!$D:$D,'Osgood Agrimet'!$A:$A,"&lt;="&amp;Data!Y$1,'Osgood Agrimet'!$D:$D,"&gt;0"),IF($F231="Winter Grain",SUMIFS('Osgood Agrimet'!$C:$C,'Osgood Agrimet'!$A:$A,"&lt;="&amp;Data!Y$1,'Osgood Agrimet'!$C:$C,"&gt;0"),IF($F231="Potatoes",SUMIFS('Osgood Agrimet'!$N:$N,'Osgood Agrimet'!$A:$A,"&lt;="&amp;Data!Y$1,'Osgood Agrimet'!$N:$N,"&gt;0"),0)))-SUM($H231:X231)</f>
        <v>0</v>
      </c>
      <c r="Z231" s="2">
        <f>+IF($F231="Spring Grain",SUMIFS('Osgood Agrimet'!$D:$D,'Osgood Agrimet'!$A:$A,"&lt;="&amp;Data!Z$1,'Osgood Agrimet'!$D:$D,"&gt;0"),IF($F231="Winter Grain",SUMIFS('Osgood Agrimet'!$C:$C,'Osgood Agrimet'!$A:$A,"&lt;="&amp;Data!Z$1,'Osgood Agrimet'!$C:$C,"&gt;0"),IF($F231="Potatoes",SUMIFS('Osgood Agrimet'!$N:$N,'Osgood Agrimet'!$A:$A,"&lt;="&amp;Data!Z$1,'Osgood Agrimet'!$N:$N,"&gt;0"),0)))-SUM($H231:Y231)</f>
        <v>0</v>
      </c>
      <c r="AA231" s="2">
        <f>+IF($F231="Spring Grain",SUMIFS('Osgood Agrimet'!$D:$D,'Osgood Agrimet'!$A:$A,"&lt;="&amp;Data!AA$1,'Osgood Agrimet'!$D:$D,"&gt;0"),IF($F231="Winter Grain",SUMIFS('Osgood Agrimet'!$C:$C,'Osgood Agrimet'!$A:$A,"&lt;="&amp;Data!AA$1,'Osgood Agrimet'!$C:$C,"&gt;0"),IF($F231="Potatoes",SUMIFS('Osgood Agrimet'!$N:$N,'Osgood Agrimet'!$A:$A,"&lt;="&amp;Data!AA$1,'Osgood Agrimet'!$N:$N,"&gt;0"),0)))-SUM($H231:Z231)</f>
        <v>0</v>
      </c>
      <c r="AB231" s="2">
        <f>+IF($F231="Spring Grain",SUMIFS('Osgood Agrimet'!$D:$D,'Osgood Agrimet'!$A:$A,"&lt;="&amp;Data!AB$1,'Osgood Agrimet'!$D:$D,"&gt;0"),IF($F231="Winter Grain",SUMIFS('Osgood Agrimet'!$C:$C,'Osgood Agrimet'!$A:$A,"&lt;="&amp;Data!AB$1,'Osgood Agrimet'!$C:$C,"&gt;0"),IF($F231="Potatoes",SUMIFS('Osgood Agrimet'!$N:$N,'Osgood Agrimet'!$A:$A,"&lt;="&amp;Data!AB$1,'Osgood Agrimet'!$N:$N,"&gt;0"),0)))-SUM($H231:AA231)</f>
        <v>0</v>
      </c>
      <c r="AC231" s="2">
        <f>+IF($F231="Spring Grain",SUMIFS('Osgood Agrimet'!$D:$D,'Osgood Agrimet'!$A:$A,"&lt;="&amp;Data!AC$1,'Osgood Agrimet'!$D:$D,"&gt;0"),IF($F231="Winter Grain",SUMIFS('Osgood Agrimet'!$C:$C,'Osgood Agrimet'!$A:$A,"&lt;="&amp;Data!AC$1,'Osgood Agrimet'!$C:$C,"&gt;0"),IF($F231="Potatoes",SUMIFS('Osgood Agrimet'!$N:$N,'Osgood Agrimet'!$A:$A,"&lt;="&amp;Data!AC$1,'Osgood Agrimet'!$N:$N,"&gt;0"),0)))-SUM($H231:AB231)</f>
        <v>0</v>
      </c>
      <c r="AD231" s="2">
        <f>+IF($F231="Spring Grain",SUMIFS('Osgood Agrimet'!$D:$D,'Osgood Agrimet'!$A:$A,"&lt;="&amp;Data!AD$1,'Osgood Agrimet'!$D:$D,"&gt;0"),IF($F231="Winter Grain",SUMIFS('Osgood Agrimet'!$C:$C,'Osgood Agrimet'!$A:$A,"&lt;="&amp;Data!AD$1,'Osgood Agrimet'!$C:$C,"&gt;0"),IF($F231="Potatoes",SUMIFS('Osgood Agrimet'!$N:$N,'Osgood Agrimet'!$A:$A,"&lt;="&amp;Data!AD$1,'Osgood Agrimet'!$N:$N,"&gt;0"),0)))-SUM($H231:AC231)</f>
        <v>0</v>
      </c>
      <c r="AE231" s="2">
        <f>+IF($F231="Spring Grain",SUMIFS('Osgood Agrimet'!$D:$D,'Osgood Agrimet'!$A:$A,"&lt;="&amp;Data!AE$1,'Osgood Agrimet'!$D:$D,"&gt;0"),IF($F231="Winter Grain",SUMIFS('Osgood Agrimet'!$C:$C,'Osgood Agrimet'!$A:$A,"&lt;="&amp;Data!AE$1,'Osgood Agrimet'!$C:$C,"&gt;0"),IF($F231="Potatoes",SUMIFS('Osgood Agrimet'!$N:$N,'Osgood Agrimet'!$A:$A,"&lt;="&amp;Data!AE$1,'Osgood Agrimet'!$N:$N,"&gt;0"),0)))-SUM($H231:AD231)</f>
        <v>0</v>
      </c>
      <c r="AF231" s="2">
        <f>+IF($F231="Spring Grain",SUMIFS('Osgood Agrimet'!$D:$D,'Osgood Agrimet'!$A:$A,"&lt;="&amp;Data!AF$1,'Osgood Agrimet'!$D:$D,"&gt;0"),IF($F231="Winter Grain",SUMIFS('Osgood Agrimet'!$C:$C,'Osgood Agrimet'!$A:$A,"&lt;="&amp;Data!AF$1,'Osgood Agrimet'!$C:$C,"&gt;0"),IF($F231="Potatoes",SUMIFS('Osgood Agrimet'!$N:$N,'Osgood Agrimet'!$A:$A,"&lt;="&amp;Data!AF$1,'Osgood Agrimet'!$N:$N,"&gt;0"),0)))-SUM($H231:AE231)</f>
        <v>0</v>
      </c>
      <c r="AG231" s="2">
        <f>+IF($F231="Spring Grain",SUMIFS('Osgood Agrimet'!$D:$D,'Osgood Agrimet'!$A:$A,"&lt;="&amp;Data!AG$1,'Osgood Agrimet'!$D:$D,"&gt;0"),IF($F231="Winter Grain",SUMIFS('Osgood Agrimet'!$C:$C,'Osgood Agrimet'!$A:$A,"&lt;="&amp;Data!AG$1,'Osgood Agrimet'!$C:$C,"&gt;0"),IF($F231="Potatoes",SUMIFS('Osgood Agrimet'!$N:$N,'Osgood Agrimet'!$A:$A,"&lt;="&amp;Data!AG$1,'Osgood Agrimet'!$N:$N,"&gt;0"),0)))-SUM($H231:AF231)</f>
        <v>0</v>
      </c>
      <c r="AH231">
        <f>+SUM(H231:AG231)</f>
        <v>0</v>
      </c>
    </row>
    <row r="232" spans="1:34" ht="15.75" hidden="1" thickBot="1" x14ac:dyDescent="0.25">
      <c r="A232" s="25"/>
      <c r="B232" s="25" t="s">
        <v>11</v>
      </c>
      <c r="C232" s="28" t="str">
        <f>C231</f>
        <v>23</v>
      </c>
      <c r="D232" s="25" t="s">
        <v>103</v>
      </c>
      <c r="E232" s="25"/>
      <c r="F232" s="25"/>
      <c r="G232" s="25"/>
      <c r="H232">
        <f>IFERROR(VLOOKUP($A232,'PivotTrac Totals'!$A$1:$AK$255,4,FALSE),)</f>
        <v>0</v>
      </c>
      <c r="I232">
        <f>IFERROR(VLOOKUP($A232,'PivotTrac Totals'!$1:$405,6,FALSE),)</f>
        <v>0</v>
      </c>
      <c r="J232">
        <f>IFERROR(VLOOKUP($A232,'PivotTrac Totals'!$1:$255,8,FALSE),)</f>
        <v>0</v>
      </c>
      <c r="K232">
        <f>IFERROR(VLOOKUP($A232,'PivotTrac Totals'!$1:$255,10,FALSE),)</f>
        <v>0</v>
      </c>
      <c r="L232">
        <f>IFERROR(VLOOKUP($A232,'PivotTrac Totals'!$1:$255,12,FALSE),)</f>
        <v>0</v>
      </c>
      <c r="M232">
        <f>IFERROR(VLOOKUP($A232,'PivotTrac Totals'!$1:$255,14,FALSE),)</f>
        <v>0</v>
      </c>
      <c r="N232">
        <f>IFERROR(VLOOKUP($A232,'PivotTrac Totals'!$1:$255,16,FALSE),)</f>
        <v>0</v>
      </c>
      <c r="O232">
        <f>IFERROR(VLOOKUP($A232,'PivotTrac Totals'!$1:$255,18,FALSE),)</f>
        <v>0</v>
      </c>
      <c r="P232">
        <f>IFERROR(VLOOKUP($A232,'PivotTrac Totals'!$1:$255,20,FALSE),)</f>
        <v>0</v>
      </c>
      <c r="Q232">
        <f>IFERROR(VLOOKUP($A232,'PivotTrac Totals'!$1:$255,22,FALSE),)</f>
        <v>0</v>
      </c>
      <c r="R232">
        <f>IFERROR(VLOOKUP($A232,'PivotTrac Totals'!$1:$255,24,FALSE),)</f>
        <v>0</v>
      </c>
      <c r="S232">
        <f>IFERROR(VLOOKUP($A232,'PivotTrac Totals'!$1:$255,26,FALSE),)</f>
        <v>0</v>
      </c>
      <c r="T232">
        <f>IFERROR(VLOOKUP($A232,'PivotTrac Totals'!$1:$255,28,FALSE),)</f>
        <v>0</v>
      </c>
      <c r="U232">
        <f>IFERROR(VLOOKUP($A232,'PivotTrac Totals'!$1:$255,30,FALSE),)</f>
        <v>0</v>
      </c>
      <c r="V232">
        <f>IFERROR(VLOOKUP($A232,'PivotTrac Totals'!$1:$255,32,FALSE),)</f>
        <v>0</v>
      </c>
      <c r="W232">
        <f>IFERROR(VLOOKUP($A232,'PivotTrac Totals'!$1:$255,34,FALSE),)</f>
        <v>0</v>
      </c>
      <c r="X232">
        <f>IFERROR(VLOOKUP($A232,'PivotTrac Totals'!$1:$255,36,FALSE),)</f>
        <v>0</v>
      </c>
      <c r="Y232">
        <f>IFERROR(VLOOKUP($A232,'PivotTrac Totals'!$1:$255,38,FALSE),)</f>
        <v>0</v>
      </c>
      <c r="Z232">
        <f>IFERROR(VLOOKUP($A232,'PivotTrac Totals'!$1:$255,40,FALSE),)</f>
        <v>0</v>
      </c>
      <c r="AA232">
        <f>IFERROR(VLOOKUP($A232,'PivotTrac Totals'!$1:$255,42,FALSE),)</f>
        <v>0</v>
      </c>
      <c r="AB232">
        <f>IFERROR(VLOOKUP($A232,'PivotTrac Totals'!$1:$255,44,FALSE),)</f>
        <v>0</v>
      </c>
      <c r="AC232">
        <f>IFERROR(VLOOKUP($A232,'PivotTrac Totals'!$1:$255,46,FALSE),)</f>
        <v>0</v>
      </c>
      <c r="AD232">
        <f>IFERROR(VLOOKUP($A232,'PivotTrac Totals'!$1:$255,48,FALSE),)</f>
        <v>0</v>
      </c>
      <c r="AE232">
        <f>IFERROR(VLOOKUP($A232,'PivotTrac Totals'!$1:$255,50,FALSE),)</f>
        <v>0</v>
      </c>
      <c r="AF232">
        <f>IFERROR(VLOOKUP($A232,'PivotTrac Totals'!$1:$255,52,FALSE),)</f>
        <v>0</v>
      </c>
      <c r="AG232">
        <f>IFERROR(VLOOKUP($A232,'PivotTrac Totals'!$1:$255,54,FALSE),)</f>
        <v>0</v>
      </c>
      <c r="AH232">
        <f t="shared" si="24"/>
        <v>0</v>
      </c>
    </row>
    <row r="233" spans="1:34" ht="15.75" hidden="1" thickBot="1" x14ac:dyDescent="0.25">
      <c r="A233" s="25"/>
      <c r="B233" s="25" t="s">
        <v>11</v>
      </c>
      <c r="C233" s="28" t="str">
        <f t="shared" ref="C233:C240" si="29">C232</f>
        <v>23</v>
      </c>
      <c r="D233" s="25" t="s">
        <v>103</v>
      </c>
      <c r="E233" s="25"/>
      <c r="F233" s="25"/>
      <c r="G233" s="25"/>
      <c r="H233">
        <f>IFERROR(VLOOKUP($A233,'PivotTrac Totals'!$A$1:$AK$255,4,FALSE),)</f>
        <v>0</v>
      </c>
      <c r="I233">
        <f>IFERROR(VLOOKUP($A233,'PivotTrac Totals'!$1:$405,6,FALSE),)</f>
        <v>0</v>
      </c>
      <c r="J233">
        <f>IFERROR(VLOOKUP($A233,'PivotTrac Totals'!$1:$255,8,FALSE),)</f>
        <v>0</v>
      </c>
      <c r="K233">
        <f>IFERROR(VLOOKUP($A233,'PivotTrac Totals'!$1:$255,10,FALSE),)</f>
        <v>0</v>
      </c>
      <c r="L233">
        <f>IFERROR(VLOOKUP($A233,'PivotTrac Totals'!$1:$255,12,FALSE),)</f>
        <v>0</v>
      </c>
      <c r="M233">
        <f>IFERROR(VLOOKUP($A233,'PivotTrac Totals'!$1:$255,14,FALSE),)</f>
        <v>0</v>
      </c>
      <c r="N233">
        <f>IFERROR(VLOOKUP($A233,'PivotTrac Totals'!$1:$255,16,FALSE),)</f>
        <v>0</v>
      </c>
      <c r="O233">
        <f>IFERROR(VLOOKUP($A233,'PivotTrac Totals'!$1:$255,18,FALSE),)</f>
        <v>0</v>
      </c>
      <c r="P233">
        <f>IFERROR(VLOOKUP($A233,'PivotTrac Totals'!$1:$255,20,FALSE),)</f>
        <v>0</v>
      </c>
      <c r="Q233">
        <f>IFERROR(VLOOKUP($A233,'PivotTrac Totals'!$1:$255,22,FALSE),)</f>
        <v>0</v>
      </c>
      <c r="R233">
        <f>IFERROR(VLOOKUP($A233,'PivotTrac Totals'!$1:$255,24,FALSE),)</f>
        <v>0</v>
      </c>
      <c r="S233">
        <f>IFERROR(VLOOKUP($A233,'PivotTrac Totals'!$1:$255,26,FALSE),)</f>
        <v>0</v>
      </c>
      <c r="T233">
        <f>IFERROR(VLOOKUP($A233,'PivotTrac Totals'!$1:$255,28,FALSE),)</f>
        <v>0</v>
      </c>
      <c r="U233">
        <f>IFERROR(VLOOKUP($A233,'PivotTrac Totals'!$1:$255,30,FALSE),)</f>
        <v>0</v>
      </c>
      <c r="V233">
        <f>IFERROR(VLOOKUP($A233,'PivotTrac Totals'!$1:$255,32,FALSE),)</f>
        <v>0</v>
      </c>
      <c r="W233">
        <f>IFERROR(VLOOKUP($A233,'PivotTrac Totals'!$1:$255,34,FALSE),)</f>
        <v>0</v>
      </c>
      <c r="X233">
        <f>IFERROR(VLOOKUP($A233,'PivotTrac Totals'!$1:$255,36,FALSE),)</f>
        <v>0</v>
      </c>
      <c r="Y233">
        <f>IFERROR(VLOOKUP($A233,'PivotTrac Totals'!$1:$255,38,FALSE),)</f>
        <v>0</v>
      </c>
      <c r="Z233">
        <f>IFERROR(VLOOKUP($A233,'PivotTrac Totals'!$1:$255,40,FALSE),)</f>
        <v>0</v>
      </c>
      <c r="AA233">
        <f>IFERROR(VLOOKUP($A233,'PivotTrac Totals'!$1:$255,42,FALSE),)</f>
        <v>0</v>
      </c>
      <c r="AB233">
        <f>IFERROR(VLOOKUP($A233,'PivotTrac Totals'!$1:$255,44,FALSE),)</f>
        <v>0</v>
      </c>
      <c r="AC233">
        <f>IFERROR(VLOOKUP($A233,'PivotTrac Totals'!$1:$255,46,FALSE),)</f>
        <v>0</v>
      </c>
      <c r="AD233">
        <f>IFERROR(VLOOKUP($A233,'PivotTrac Totals'!$1:$255,48,FALSE),)</f>
        <v>0</v>
      </c>
      <c r="AE233">
        <f>IFERROR(VLOOKUP($A233,'PivotTrac Totals'!$1:$255,50,FALSE),)</f>
        <v>0</v>
      </c>
      <c r="AF233">
        <f>IFERROR(VLOOKUP($A233,'PivotTrac Totals'!$1:$255,52,FALSE),)</f>
        <v>0</v>
      </c>
      <c r="AG233">
        <f>IFERROR(VLOOKUP($A233,'PivotTrac Totals'!$1:$255,54,FALSE),)</f>
        <v>0</v>
      </c>
      <c r="AH233">
        <f t="shared" si="24"/>
        <v>0</v>
      </c>
    </row>
    <row r="234" spans="1:34" ht="15.75" hidden="1" thickBot="1" x14ac:dyDescent="0.25">
      <c r="A234" s="25"/>
      <c r="B234" s="25" t="s">
        <v>11</v>
      </c>
      <c r="C234" s="28" t="str">
        <f t="shared" si="29"/>
        <v>23</v>
      </c>
      <c r="D234" s="25" t="s">
        <v>103</v>
      </c>
      <c r="E234" s="25"/>
      <c r="F234" s="25"/>
      <c r="G234" s="25"/>
      <c r="H234">
        <f>IFERROR(VLOOKUP($A234,'PivotTrac Totals'!$A$1:$AK$255,4,FALSE),)</f>
        <v>0</v>
      </c>
      <c r="I234">
        <f>IFERROR(VLOOKUP($A234,'PivotTrac Totals'!$1:$405,6,FALSE),)</f>
        <v>0</v>
      </c>
      <c r="J234">
        <f>IFERROR(VLOOKUP($A234,'PivotTrac Totals'!$1:$255,8,FALSE),)</f>
        <v>0</v>
      </c>
      <c r="K234">
        <f>IFERROR(VLOOKUP($A234,'PivotTrac Totals'!$1:$255,10,FALSE),)</f>
        <v>0</v>
      </c>
      <c r="L234">
        <f>IFERROR(VLOOKUP($A234,'PivotTrac Totals'!$1:$255,12,FALSE),)</f>
        <v>0</v>
      </c>
      <c r="M234">
        <f>IFERROR(VLOOKUP($A234,'PivotTrac Totals'!$1:$255,14,FALSE),)</f>
        <v>0</v>
      </c>
      <c r="N234">
        <f>IFERROR(VLOOKUP($A234,'PivotTrac Totals'!$1:$255,16,FALSE),)</f>
        <v>0</v>
      </c>
      <c r="O234">
        <f>IFERROR(VLOOKUP($A234,'PivotTrac Totals'!$1:$255,18,FALSE),)</f>
        <v>0</v>
      </c>
      <c r="P234">
        <f>IFERROR(VLOOKUP($A234,'PivotTrac Totals'!$1:$255,20,FALSE),)</f>
        <v>0</v>
      </c>
      <c r="Q234">
        <f>IFERROR(VLOOKUP($A234,'PivotTrac Totals'!$1:$255,22,FALSE),)</f>
        <v>0</v>
      </c>
      <c r="R234">
        <f>IFERROR(VLOOKUP($A234,'PivotTrac Totals'!$1:$255,24,FALSE),)</f>
        <v>0</v>
      </c>
      <c r="S234">
        <f>IFERROR(VLOOKUP($A234,'PivotTrac Totals'!$1:$255,26,FALSE),)</f>
        <v>0</v>
      </c>
      <c r="T234">
        <f>IFERROR(VLOOKUP($A234,'PivotTrac Totals'!$1:$255,28,FALSE),)</f>
        <v>0</v>
      </c>
      <c r="U234">
        <f>IFERROR(VLOOKUP($A234,'PivotTrac Totals'!$1:$255,30,FALSE),)</f>
        <v>0</v>
      </c>
      <c r="V234">
        <f>IFERROR(VLOOKUP($A234,'PivotTrac Totals'!$1:$255,32,FALSE),)</f>
        <v>0</v>
      </c>
      <c r="W234">
        <f>IFERROR(VLOOKUP($A234,'PivotTrac Totals'!$1:$255,34,FALSE),)</f>
        <v>0</v>
      </c>
      <c r="X234">
        <f>IFERROR(VLOOKUP($A234,'PivotTrac Totals'!$1:$255,36,FALSE),)</f>
        <v>0</v>
      </c>
      <c r="Y234">
        <f>IFERROR(VLOOKUP($A234,'PivotTrac Totals'!$1:$255,38,FALSE),)</f>
        <v>0</v>
      </c>
      <c r="Z234">
        <f>IFERROR(VLOOKUP($A234,'PivotTrac Totals'!$1:$255,40,FALSE),)</f>
        <v>0</v>
      </c>
      <c r="AA234">
        <f>IFERROR(VLOOKUP($A234,'PivotTrac Totals'!$1:$255,42,FALSE),)</f>
        <v>0</v>
      </c>
      <c r="AB234">
        <f>IFERROR(VLOOKUP($A234,'PivotTrac Totals'!$1:$255,44,FALSE),)</f>
        <v>0</v>
      </c>
      <c r="AC234">
        <f>IFERROR(VLOOKUP($A234,'PivotTrac Totals'!$1:$255,46,FALSE),)</f>
        <v>0</v>
      </c>
      <c r="AD234">
        <f>IFERROR(VLOOKUP($A234,'PivotTrac Totals'!$1:$255,48,FALSE),)</f>
        <v>0</v>
      </c>
      <c r="AE234">
        <f>IFERROR(VLOOKUP($A234,'PivotTrac Totals'!$1:$255,50,FALSE),)</f>
        <v>0</v>
      </c>
      <c r="AF234">
        <f>IFERROR(VLOOKUP($A234,'PivotTrac Totals'!$1:$255,52,FALSE),)</f>
        <v>0</v>
      </c>
      <c r="AG234">
        <f>IFERROR(VLOOKUP($A234,'PivotTrac Totals'!$1:$255,54,FALSE),)</f>
        <v>0</v>
      </c>
      <c r="AH234">
        <f t="shared" si="24"/>
        <v>0</v>
      </c>
    </row>
    <row r="235" spans="1:34" ht="15.75" hidden="1" thickBot="1" x14ac:dyDescent="0.25">
      <c r="A235" s="25"/>
      <c r="B235" s="25" t="s">
        <v>11</v>
      </c>
      <c r="C235" s="28" t="str">
        <f t="shared" si="29"/>
        <v>23</v>
      </c>
      <c r="D235" s="25" t="s">
        <v>103</v>
      </c>
      <c r="E235" s="25"/>
      <c r="F235" s="25"/>
      <c r="G235" s="25"/>
      <c r="H235">
        <f>IFERROR(VLOOKUP($A235,'PivotTrac Totals'!$A$1:$AK$255,4,FALSE),)</f>
        <v>0</v>
      </c>
      <c r="I235">
        <f>IFERROR(VLOOKUP($A235,'PivotTrac Totals'!$1:$405,6,FALSE),)</f>
        <v>0</v>
      </c>
      <c r="J235">
        <f>IFERROR(VLOOKUP($A235,'PivotTrac Totals'!$1:$255,8,FALSE),)</f>
        <v>0</v>
      </c>
      <c r="K235">
        <f>IFERROR(VLOOKUP($A235,'PivotTrac Totals'!$1:$255,10,FALSE),)</f>
        <v>0</v>
      </c>
      <c r="L235">
        <f>IFERROR(VLOOKUP($A235,'PivotTrac Totals'!$1:$255,12,FALSE),)</f>
        <v>0</v>
      </c>
      <c r="M235">
        <f>IFERROR(VLOOKUP($A235,'PivotTrac Totals'!$1:$255,14,FALSE),)</f>
        <v>0</v>
      </c>
      <c r="N235">
        <f>IFERROR(VLOOKUP($A235,'PivotTrac Totals'!$1:$255,16,FALSE),)</f>
        <v>0</v>
      </c>
      <c r="O235">
        <f>IFERROR(VLOOKUP($A235,'PivotTrac Totals'!$1:$255,18,FALSE),)</f>
        <v>0</v>
      </c>
      <c r="P235">
        <f>IFERROR(VLOOKUP($A235,'PivotTrac Totals'!$1:$255,20,FALSE),)</f>
        <v>0</v>
      </c>
      <c r="Q235">
        <f>IFERROR(VLOOKUP($A235,'PivotTrac Totals'!$1:$255,22,FALSE),)</f>
        <v>0</v>
      </c>
      <c r="R235">
        <f>IFERROR(VLOOKUP($A235,'PivotTrac Totals'!$1:$255,24,FALSE),)</f>
        <v>0</v>
      </c>
      <c r="S235">
        <f>IFERROR(VLOOKUP($A235,'PivotTrac Totals'!$1:$255,26,FALSE),)</f>
        <v>0</v>
      </c>
      <c r="T235">
        <f>IFERROR(VLOOKUP($A235,'PivotTrac Totals'!$1:$255,28,FALSE),)</f>
        <v>0</v>
      </c>
      <c r="U235">
        <f>IFERROR(VLOOKUP($A235,'PivotTrac Totals'!$1:$255,30,FALSE),)</f>
        <v>0</v>
      </c>
      <c r="V235">
        <f>IFERROR(VLOOKUP($A235,'PivotTrac Totals'!$1:$255,32,FALSE),)</f>
        <v>0</v>
      </c>
      <c r="W235">
        <f>IFERROR(VLOOKUP($A235,'PivotTrac Totals'!$1:$255,34,FALSE),)</f>
        <v>0</v>
      </c>
      <c r="X235">
        <f>IFERROR(VLOOKUP($A235,'PivotTrac Totals'!$1:$255,36,FALSE),)</f>
        <v>0</v>
      </c>
      <c r="Y235">
        <f>IFERROR(VLOOKUP($A235,'PivotTrac Totals'!$1:$255,38,FALSE),)</f>
        <v>0</v>
      </c>
      <c r="Z235">
        <f>IFERROR(VLOOKUP($A235,'PivotTrac Totals'!$1:$255,40,FALSE),)</f>
        <v>0</v>
      </c>
      <c r="AA235">
        <f>IFERROR(VLOOKUP($A235,'PivotTrac Totals'!$1:$255,42,FALSE),)</f>
        <v>0</v>
      </c>
      <c r="AB235">
        <f>IFERROR(VLOOKUP($A235,'PivotTrac Totals'!$1:$255,44,FALSE),)</f>
        <v>0</v>
      </c>
      <c r="AC235">
        <f>IFERROR(VLOOKUP($A235,'PivotTrac Totals'!$1:$255,46,FALSE),)</f>
        <v>0</v>
      </c>
      <c r="AD235">
        <f>IFERROR(VLOOKUP($A235,'PivotTrac Totals'!$1:$255,48,FALSE),)</f>
        <v>0</v>
      </c>
      <c r="AE235">
        <f>IFERROR(VLOOKUP($A235,'PivotTrac Totals'!$1:$255,50,FALSE),)</f>
        <v>0</v>
      </c>
      <c r="AF235">
        <f>IFERROR(VLOOKUP($A235,'PivotTrac Totals'!$1:$255,52,FALSE),)</f>
        <v>0</v>
      </c>
      <c r="AG235">
        <f>IFERROR(VLOOKUP($A235,'PivotTrac Totals'!$1:$255,54,FALSE),)</f>
        <v>0</v>
      </c>
      <c r="AH235">
        <f t="shared" si="24"/>
        <v>0</v>
      </c>
    </row>
    <row r="236" spans="1:34" ht="15.75" hidden="1" thickBot="1" x14ac:dyDescent="0.25">
      <c r="A236" s="25"/>
      <c r="B236" s="25" t="s">
        <v>11</v>
      </c>
      <c r="C236" s="28" t="str">
        <f t="shared" si="29"/>
        <v>23</v>
      </c>
      <c r="D236" s="25" t="s">
        <v>103</v>
      </c>
      <c r="E236" s="25"/>
      <c r="F236" s="25"/>
      <c r="G236" s="25"/>
      <c r="H236">
        <f>IFERROR(VLOOKUP($A236,'PivotTrac Totals'!$A$1:$AK$255,4,FALSE),)</f>
        <v>0</v>
      </c>
      <c r="I236">
        <f>IFERROR(VLOOKUP($A236,'PivotTrac Totals'!$1:$405,6,FALSE),)</f>
        <v>0</v>
      </c>
      <c r="J236">
        <f>IFERROR(VLOOKUP($A236,'PivotTrac Totals'!$1:$255,8,FALSE),)</f>
        <v>0</v>
      </c>
      <c r="K236">
        <f>IFERROR(VLOOKUP($A236,'PivotTrac Totals'!$1:$255,10,FALSE),)</f>
        <v>0</v>
      </c>
      <c r="L236">
        <f>IFERROR(VLOOKUP($A236,'PivotTrac Totals'!$1:$255,12,FALSE),)</f>
        <v>0</v>
      </c>
      <c r="M236">
        <f>IFERROR(VLOOKUP($A236,'PivotTrac Totals'!$1:$255,14,FALSE),)</f>
        <v>0</v>
      </c>
      <c r="N236">
        <f>IFERROR(VLOOKUP($A236,'PivotTrac Totals'!$1:$255,16,FALSE),)</f>
        <v>0</v>
      </c>
      <c r="O236">
        <f>IFERROR(VLOOKUP($A236,'PivotTrac Totals'!$1:$255,18,FALSE),)</f>
        <v>0</v>
      </c>
      <c r="P236">
        <f>IFERROR(VLOOKUP($A236,'PivotTrac Totals'!$1:$255,20,FALSE),)</f>
        <v>0</v>
      </c>
      <c r="Q236">
        <f>IFERROR(VLOOKUP($A236,'PivotTrac Totals'!$1:$255,22,FALSE),)</f>
        <v>0</v>
      </c>
      <c r="R236">
        <f>IFERROR(VLOOKUP($A236,'PivotTrac Totals'!$1:$255,24,FALSE),)</f>
        <v>0</v>
      </c>
      <c r="S236">
        <f>IFERROR(VLOOKUP($A236,'PivotTrac Totals'!$1:$255,26,FALSE),)</f>
        <v>0</v>
      </c>
      <c r="T236">
        <f>IFERROR(VLOOKUP($A236,'PivotTrac Totals'!$1:$255,28,FALSE),)</f>
        <v>0</v>
      </c>
      <c r="U236">
        <f>IFERROR(VLOOKUP($A236,'PivotTrac Totals'!$1:$255,30,FALSE),)</f>
        <v>0</v>
      </c>
      <c r="V236">
        <f>IFERROR(VLOOKUP($A236,'PivotTrac Totals'!$1:$255,32,FALSE),)</f>
        <v>0</v>
      </c>
      <c r="W236">
        <f>IFERROR(VLOOKUP($A236,'PivotTrac Totals'!$1:$255,34,FALSE),)</f>
        <v>0</v>
      </c>
      <c r="X236">
        <f>IFERROR(VLOOKUP($A236,'PivotTrac Totals'!$1:$255,36,FALSE),)</f>
        <v>0</v>
      </c>
      <c r="Y236">
        <f>IFERROR(VLOOKUP($A236,'PivotTrac Totals'!$1:$255,38,FALSE),)</f>
        <v>0</v>
      </c>
      <c r="Z236">
        <f>IFERROR(VLOOKUP($A236,'PivotTrac Totals'!$1:$255,40,FALSE),)</f>
        <v>0</v>
      </c>
      <c r="AA236">
        <f>IFERROR(VLOOKUP($A236,'PivotTrac Totals'!$1:$255,42,FALSE),)</f>
        <v>0</v>
      </c>
      <c r="AB236">
        <f>IFERROR(VLOOKUP($A236,'PivotTrac Totals'!$1:$255,44,FALSE),)</f>
        <v>0</v>
      </c>
      <c r="AC236">
        <f>IFERROR(VLOOKUP($A236,'PivotTrac Totals'!$1:$255,46,FALSE),)</f>
        <v>0</v>
      </c>
      <c r="AD236">
        <f>IFERROR(VLOOKUP($A236,'PivotTrac Totals'!$1:$255,48,FALSE),)</f>
        <v>0</v>
      </c>
      <c r="AE236">
        <f>IFERROR(VLOOKUP($A236,'PivotTrac Totals'!$1:$255,50,FALSE),)</f>
        <v>0</v>
      </c>
      <c r="AF236">
        <f>IFERROR(VLOOKUP($A236,'PivotTrac Totals'!$1:$255,52,FALSE),)</f>
        <v>0</v>
      </c>
      <c r="AG236">
        <f>IFERROR(VLOOKUP($A236,'PivotTrac Totals'!$1:$255,54,FALSE),)</f>
        <v>0</v>
      </c>
      <c r="AH236">
        <f t="shared" si="24"/>
        <v>0</v>
      </c>
    </row>
    <row r="237" spans="1:34" ht="15.75" hidden="1" thickBot="1" x14ac:dyDescent="0.25">
      <c r="A237" s="25"/>
      <c r="B237" s="25" t="s">
        <v>11</v>
      </c>
      <c r="C237" s="28" t="str">
        <f t="shared" si="29"/>
        <v>23</v>
      </c>
      <c r="D237" s="25" t="s">
        <v>103</v>
      </c>
      <c r="E237" s="25"/>
      <c r="F237" s="25"/>
      <c r="G237" s="25"/>
      <c r="H237">
        <f>IFERROR(VLOOKUP($A237,'PivotTrac Totals'!$A$1:$AK$255,4,FALSE),)</f>
        <v>0</v>
      </c>
      <c r="I237">
        <f>IFERROR(VLOOKUP($A237,'PivotTrac Totals'!$1:$405,6,FALSE),)</f>
        <v>0</v>
      </c>
      <c r="J237">
        <f>IFERROR(VLOOKUP($A237,'PivotTrac Totals'!$1:$255,8,FALSE),)</f>
        <v>0</v>
      </c>
      <c r="K237">
        <f>IFERROR(VLOOKUP($A237,'PivotTrac Totals'!$1:$255,10,FALSE),)</f>
        <v>0</v>
      </c>
      <c r="L237">
        <f>IFERROR(VLOOKUP($A237,'PivotTrac Totals'!$1:$255,12,FALSE),)</f>
        <v>0</v>
      </c>
      <c r="M237">
        <f>IFERROR(VLOOKUP($A237,'PivotTrac Totals'!$1:$255,14,FALSE),)</f>
        <v>0</v>
      </c>
      <c r="N237">
        <f>IFERROR(VLOOKUP($A237,'PivotTrac Totals'!$1:$255,16,FALSE),)</f>
        <v>0</v>
      </c>
      <c r="O237">
        <f>IFERROR(VLOOKUP($A237,'PivotTrac Totals'!$1:$255,18,FALSE),)</f>
        <v>0</v>
      </c>
      <c r="P237">
        <f>IFERROR(VLOOKUP($A237,'PivotTrac Totals'!$1:$255,20,FALSE),)</f>
        <v>0</v>
      </c>
      <c r="Q237">
        <f>IFERROR(VLOOKUP($A237,'PivotTrac Totals'!$1:$255,22,FALSE),)</f>
        <v>0</v>
      </c>
      <c r="R237">
        <f>IFERROR(VLOOKUP($A237,'PivotTrac Totals'!$1:$255,24,FALSE),)</f>
        <v>0</v>
      </c>
      <c r="S237">
        <f>IFERROR(VLOOKUP($A237,'PivotTrac Totals'!$1:$255,26,FALSE),)</f>
        <v>0</v>
      </c>
      <c r="T237">
        <f>IFERROR(VLOOKUP($A237,'PivotTrac Totals'!$1:$255,28,FALSE),)</f>
        <v>0</v>
      </c>
      <c r="U237">
        <f>IFERROR(VLOOKUP($A237,'PivotTrac Totals'!$1:$255,30,FALSE),)</f>
        <v>0</v>
      </c>
      <c r="V237">
        <f>IFERROR(VLOOKUP($A237,'PivotTrac Totals'!$1:$255,32,FALSE),)</f>
        <v>0</v>
      </c>
      <c r="W237">
        <f>IFERROR(VLOOKUP($A237,'PivotTrac Totals'!$1:$255,34,FALSE),)</f>
        <v>0</v>
      </c>
      <c r="X237">
        <f>IFERROR(VLOOKUP($A237,'PivotTrac Totals'!$1:$255,36,FALSE),)</f>
        <v>0</v>
      </c>
      <c r="Y237">
        <f>IFERROR(VLOOKUP($A237,'PivotTrac Totals'!$1:$255,38,FALSE),)</f>
        <v>0</v>
      </c>
      <c r="Z237">
        <f>IFERROR(VLOOKUP($A237,'PivotTrac Totals'!$1:$255,40,FALSE),)</f>
        <v>0</v>
      </c>
      <c r="AA237">
        <f>IFERROR(VLOOKUP($A237,'PivotTrac Totals'!$1:$255,42,FALSE),)</f>
        <v>0</v>
      </c>
      <c r="AB237">
        <f>IFERROR(VLOOKUP($A237,'PivotTrac Totals'!$1:$255,44,FALSE),)</f>
        <v>0</v>
      </c>
      <c r="AC237">
        <f>IFERROR(VLOOKUP($A237,'PivotTrac Totals'!$1:$255,46,FALSE),)</f>
        <v>0</v>
      </c>
      <c r="AD237">
        <f>IFERROR(VLOOKUP($A237,'PivotTrac Totals'!$1:$255,48,FALSE),)</f>
        <v>0</v>
      </c>
      <c r="AE237">
        <f>IFERROR(VLOOKUP($A237,'PivotTrac Totals'!$1:$255,50,FALSE),)</f>
        <v>0</v>
      </c>
      <c r="AF237">
        <f>IFERROR(VLOOKUP($A237,'PivotTrac Totals'!$1:$255,52,FALSE),)</f>
        <v>0</v>
      </c>
      <c r="AG237">
        <f>IFERROR(VLOOKUP($A237,'PivotTrac Totals'!$1:$255,54,FALSE),)</f>
        <v>0</v>
      </c>
      <c r="AH237">
        <f t="shared" si="24"/>
        <v>0</v>
      </c>
    </row>
    <row r="238" spans="1:34" ht="15.75" hidden="1" thickBot="1" x14ac:dyDescent="0.25">
      <c r="A238" s="25"/>
      <c r="B238" s="25" t="s">
        <v>11</v>
      </c>
      <c r="C238" s="28" t="str">
        <f t="shared" si="29"/>
        <v>23</v>
      </c>
      <c r="D238" s="25" t="s">
        <v>103</v>
      </c>
      <c r="E238" s="25"/>
      <c r="F238" s="25"/>
      <c r="G238" s="25"/>
      <c r="H238">
        <f>IFERROR(VLOOKUP($A238,'PivotTrac Totals'!$A$1:$AK$255,4,FALSE),)</f>
        <v>0</v>
      </c>
      <c r="I238">
        <f>IFERROR(VLOOKUP($A238,'PivotTrac Totals'!$1:$405,6,FALSE),)</f>
        <v>0</v>
      </c>
      <c r="J238">
        <f>IFERROR(VLOOKUP($A238,'PivotTrac Totals'!$1:$255,8,FALSE),)</f>
        <v>0</v>
      </c>
      <c r="K238">
        <f>IFERROR(VLOOKUP($A238,'PivotTrac Totals'!$1:$255,10,FALSE),)</f>
        <v>0</v>
      </c>
      <c r="L238">
        <f>IFERROR(VLOOKUP($A238,'PivotTrac Totals'!$1:$255,12,FALSE),)</f>
        <v>0</v>
      </c>
      <c r="M238">
        <f>IFERROR(VLOOKUP($A238,'PivotTrac Totals'!$1:$255,14,FALSE),)</f>
        <v>0</v>
      </c>
      <c r="N238">
        <f>IFERROR(VLOOKUP($A238,'PivotTrac Totals'!$1:$255,16,FALSE),)</f>
        <v>0</v>
      </c>
      <c r="O238">
        <f>IFERROR(VLOOKUP($A238,'PivotTrac Totals'!$1:$255,18,FALSE),)</f>
        <v>0</v>
      </c>
      <c r="P238">
        <f>IFERROR(VLOOKUP($A238,'PivotTrac Totals'!$1:$255,20,FALSE),)</f>
        <v>0</v>
      </c>
      <c r="Q238">
        <f>IFERROR(VLOOKUP($A238,'PivotTrac Totals'!$1:$255,22,FALSE),)</f>
        <v>0</v>
      </c>
      <c r="R238">
        <f>IFERROR(VLOOKUP($A238,'PivotTrac Totals'!$1:$255,24,FALSE),)</f>
        <v>0</v>
      </c>
      <c r="S238">
        <f>IFERROR(VLOOKUP($A238,'PivotTrac Totals'!$1:$255,26,FALSE),)</f>
        <v>0</v>
      </c>
      <c r="T238">
        <f>IFERROR(VLOOKUP($A238,'PivotTrac Totals'!$1:$255,28,FALSE),)</f>
        <v>0</v>
      </c>
      <c r="U238">
        <f>IFERROR(VLOOKUP($A238,'PivotTrac Totals'!$1:$255,30,FALSE),)</f>
        <v>0</v>
      </c>
      <c r="V238">
        <f>IFERROR(VLOOKUP($A238,'PivotTrac Totals'!$1:$255,32,FALSE),)</f>
        <v>0</v>
      </c>
      <c r="W238">
        <f>IFERROR(VLOOKUP($A238,'PivotTrac Totals'!$1:$255,34,FALSE),)</f>
        <v>0</v>
      </c>
      <c r="X238">
        <f>IFERROR(VLOOKUP($A238,'PivotTrac Totals'!$1:$255,36,FALSE),)</f>
        <v>0</v>
      </c>
      <c r="Y238">
        <f>IFERROR(VLOOKUP($A238,'PivotTrac Totals'!$1:$255,38,FALSE),)</f>
        <v>0</v>
      </c>
      <c r="Z238">
        <f>IFERROR(VLOOKUP($A238,'PivotTrac Totals'!$1:$255,40,FALSE),)</f>
        <v>0</v>
      </c>
      <c r="AA238">
        <f>IFERROR(VLOOKUP($A238,'PivotTrac Totals'!$1:$255,42,FALSE),)</f>
        <v>0</v>
      </c>
      <c r="AB238">
        <f>IFERROR(VLOOKUP($A238,'PivotTrac Totals'!$1:$255,44,FALSE),)</f>
        <v>0</v>
      </c>
      <c r="AC238">
        <f>IFERROR(VLOOKUP($A238,'PivotTrac Totals'!$1:$255,46,FALSE),)</f>
        <v>0</v>
      </c>
      <c r="AD238">
        <f>IFERROR(VLOOKUP($A238,'PivotTrac Totals'!$1:$255,48,FALSE),)</f>
        <v>0</v>
      </c>
      <c r="AE238">
        <f>IFERROR(VLOOKUP($A238,'PivotTrac Totals'!$1:$255,50,FALSE),)</f>
        <v>0</v>
      </c>
      <c r="AF238">
        <f>IFERROR(VLOOKUP($A238,'PivotTrac Totals'!$1:$255,52,FALSE),)</f>
        <v>0</v>
      </c>
      <c r="AG238">
        <f>IFERROR(VLOOKUP($A238,'PivotTrac Totals'!$1:$255,54,FALSE),)</f>
        <v>0</v>
      </c>
      <c r="AH238">
        <f t="shared" si="24"/>
        <v>0</v>
      </c>
    </row>
    <row r="239" spans="1:34" ht="15.75" hidden="1" thickBot="1" x14ac:dyDescent="0.25">
      <c r="A239" s="25"/>
      <c r="B239" s="25" t="s">
        <v>11</v>
      </c>
      <c r="C239" s="28" t="str">
        <f t="shared" si="29"/>
        <v>23</v>
      </c>
      <c r="D239" s="25" t="s">
        <v>103</v>
      </c>
      <c r="E239" s="25"/>
      <c r="F239" s="25"/>
      <c r="G239" s="25"/>
      <c r="H239">
        <f>IFERROR(VLOOKUP($A239,'PivotTrac Totals'!$A$1:$AK$255,4,FALSE),)</f>
        <v>0</v>
      </c>
      <c r="I239">
        <f>IFERROR(VLOOKUP($A239,'PivotTrac Totals'!$1:$405,6,FALSE),)</f>
        <v>0</v>
      </c>
      <c r="J239">
        <f>IFERROR(VLOOKUP($A239,'PivotTrac Totals'!$1:$255,8,FALSE),)</f>
        <v>0</v>
      </c>
      <c r="K239">
        <f>IFERROR(VLOOKUP($A239,'PivotTrac Totals'!$1:$255,10,FALSE),)</f>
        <v>0</v>
      </c>
      <c r="L239">
        <f>IFERROR(VLOOKUP($A239,'PivotTrac Totals'!$1:$255,12,FALSE),)</f>
        <v>0</v>
      </c>
      <c r="M239">
        <f>IFERROR(VLOOKUP($A239,'PivotTrac Totals'!$1:$255,14,FALSE),)</f>
        <v>0</v>
      </c>
      <c r="N239">
        <f>IFERROR(VLOOKUP($A239,'PivotTrac Totals'!$1:$255,16,FALSE),)</f>
        <v>0</v>
      </c>
      <c r="O239">
        <f>IFERROR(VLOOKUP($A239,'PivotTrac Totals'!$1:$255,18,FALSE),)</f>
        <v>0</v>
      </c>
      <c r="P239">
        <f>IFERROR(VLOOKUP($A239,'PivotTrac Totals'!$1:$255,20,FALSE),)</f>
        <v>0</v>
      </c>
      <c r="Q239">
        <f>IFERROR(VLOOKUP($A239,'PivotTrac Totals'!$1:$255,22,FALSE),)</f>
        <v>0</v>
      </c>
      <c r="R239">
        <f>IFERROR(VLOOKUP($A239,'PivotTrac Totals'!$1:$255,24,FALSE),)</f>
        <v>0</v>
      </c>
      <c r="S239">
        <f>IFERROR(VLOOKUP($A239,'PivotTrac Totals'!$1:$255,26,FALSE),)</f>
        <v>0</v>
      </c>
      <c r="T239">
        <f>IFERROR(VLOOKUP($A239,'PivotTrac Totals'!$1:$255,28,FALSE),)</f>
        <v>0</v>
      </c>
      <c r="U239">
        <f>IFERROR(VLOOKUP($A239,'PivotTrac Totals'!$1:$255,30,FALSE),)</f>
        <v>0</v>
      </c>
      <c r="V239">
        <f>IFERROR(VLOOKUP($A239,'PivotTrac Totals'!$1:$255,32,FALSE),)</f>
        <v>0</v>
      </c>
      <c r="W239">
        <f>IFERROR(VLOOKUP($A239,'PivotTrac Totals'!$1:$255,34,FALSE),)</f>
        <v>0</v>
      </c>
      <c r="X239">
        <f>IFERROR(VLOOKUP($A239,'PivotTrac Totals'!$1:$255,36,FALSE),)</f>
        <v>0</v>
      </c>
      <c r="Y239">
        <f>IFERROR(VLOOKUP($A239,'PivotTrac Totals'!$1:$255,38,FALSE),)</f>
        <v>0</v>
      </c>
      <c r="Z239">
        <f>IFERROR(VLOOKUP($A239,'PivotTrac Totals'!$1:$255,40,FALSE),)</f>
        <v>0</v>
      </c>
      <c r="AA239">
        <f>IFERROR(VLOOKUP($A239,'PivotTrac Totals'!$1:$255,42,FALSE),)</f>
        <v>0</v>
      </c>
      <c r="AB239">
        <f>IFERROR(VLOOKUP($A239,'PivotTrac Totals'!$1:$255,44,FALSE),)</f>
        <v>0</v>
      </c>
      <c r="AC239">
        <f>IFERROR(VLOOKUP($A239,'PivotTrac Totals'!$1:$255,46,FALSE),)</f>
        <v>0</v>
      </c>
      <c r="AD239">
        <f>IFERROR(VLOOKUP($A239,'PivotTrac Totals'!$1:$255,48,FALSE),)</f>
        <v>0</v>
      </c>
      <c r="AE239">
        <f>IFERROR(VLOOKUP($A239,'PivotTrac Totals'!$1:$255,50,FALSE),)</f>
        <v>0</v>
      </c>
      <c r="AF239">
        <f>IFERROR(VLOOKUP($A239,'PivotTrac Totals'!$1:$255,52,FALSE),)</f>
        <v>0</v>
      </c>
      <c r="AG239">
        <f>IFERROR(VLOOKUP($A239,'PivotTrac Totals'!$1:$255,54,FALSE),)</f>
        <v>0</v>
      </c>
      <c r="AH239">
        <f t="shared" si="24"/>
        <v>0</v>
      </c>
    </row>
    <row r="240" spans="1:34" ht="15.75" hidden="1" thickBot="1" x14ac:dyDescent="0.25">
      <c r="A240" s="25"/>
      <c r="B240" s="25" t="s">
        <v>11</v>
      </c>
      <c r="C240" s="28" t="str">
        <f t="shared" si="29"/>
        <v>23</v>
      </c>
      <c r="D240" s="25" t="s">
        <v>103</v>
      </c>
      <c r="E240" s="25"/>
      <c r="F240" s="25"/>
      <c r="G240" s="25"/>
      <c r="H240">
        <f>IFERROR(VLOOKUP($A240,'PivotTrac Totals'!$A$1:$AK$255,4,FALSE),)</f>
        <v>0</v>
      </c>
      <c r="I240">
        <f>IFERROR(VLOOKUP($A240,'PivotTrac Totals'!$1:$405,6,FALSE),)</f>
        <v>0</v>
      </c>
      <c r="J240">
        <f>IFERROR(VLOOKUP($A240,'PivotTrac Totals'!$1:$255,8,FALSE),)</f>
        <v>0</v>
      </c>
      <c r="K240">
        <f>IFERROR(VLOOKUP($A240,'PivotTrac Totals'!$1:$255,10,FALSE),)</f>
        <v>0</v>
      </c>
      <c r="L240">
        <f>IFERROR(VLOOKUP($A240,'PivotTrac Totals'!$1:$255,12,FALSE),)</f>
        <v>0</v>
      </c>
      <c r="M240">
        <f>IFERROR(VLOOKUP($A240,'PivotTrac Totals'!$1:$255,14,FALSE),)</f>
        <v>0</v>
      </c>
      <c r="N240">
        <f>IFERROR(VLOOKUP($A240,'PivotTrac Totals'!$1:$255,16,FALSE),)</f>
        <v>0</v>
      </c>
      <c r="O240">
        <f>IFERROR(VLOOKUP($A240,'PivotTrac Totals'!$1:$255,18,FALSE),)</f>
        <v>0</v>
      </c>
      <c r="P240">
        <f>IFERROR(VLOOKUP($A240,'PivotTrac Totals'!$1:$255,20,FALSE),)</f>
        <v>0</v>
      </c>
      <c r="Q240">
        <f>IFERROR(VLOOKUP($A240,'PivotTrac Totals'!$1:$255,22,FALSE),)</f>
        <v>0</v>
      </c>
      <c r="R240">
        <f>IFERROR(VLOOKUP($A240,'PivotTrac Totals'!$1:$255,24,FALSE),)</f>
        <v>0</v>
      </c>
      <c r="S240">
        <f>IFERROR(VLOOKUP($A240,'PivotTrac Totals'!$1:$255,26,FALSE),)</f>
        <v>0</v>
      </c>
      <c r="T240">
        <f>IFERROR(VLOOKUP($A240,'PivotTrac Totals'!$1:$255,28,FALSE),)</f>
        <v>0</v>
      </c>
      <c r="U240">
        <f>IFERROR(VLOOKUP($A240,'PivotTrac Totals'!$1:$255,30,FALSE),)</f>
        <v>0</v>
      </c>
      <c r="V240">
        <f>IFERROR(VLOOKUP($A240,'PivotTrac Totals'!$1:$255,32,FALSE),)</f>
        <v>0</v>
      </c>
      <c r="W240">
        <f>IFERROR(VLOOKUP($A240,'PivotTrac Totals'!$1:$255,34,FALSE),)</f>
        <v>0</v>
      </c>
      <c r="X240">
        <f>IFERROR(VLOOKUP($A240,'PivotTrac Totals'!$1:$255,36,FALSE),)</f>
        <v>0</v>
      </c>
      <c r="Y240">
        <f>IFERROR(VLOOKUP($A240,'PivotTrac Totals'!$1:$255,38,FALSE),)</f>
        <v>0</v>
      </c>
      <c r="Z240">
        <f>IFERROR(VLOOKUP($A240,'PivotTrac Totals'!$1:$255,40,FALSE),)</f>
        <v>0</v>
      </c>
      <c r="AA240">
        <f>IFERROR(VLOOKUP($A240,'PivotTrac Totals'!$1:$255,42,FALSE),)</f>
        <v>0</v>
      </c>
      <c r="AB240">
        <f>IFERROR(VLOOKUP($A240,'PivotTrac Totals'!$1:$255,44,FALSE),)</f>
        <v>0</v>
      </c>
      <c r="AC240">
        <f>IFERROR(VLOOKUP($A240,'PivotTrac Totals'!$1:$255,46,FALSE),)</f>
        <v>0</v>
      </c>
      <c r="AD240">
        <f>IFERROR(VLOOKUP($A240,'PivotTrac Totals'!$1:$255,48,FALSE),)</f>
        <v>0</v>
      </c>
      <c r="AE240">
        <f>IFERROR(VLOOKUP($A240,'PivotTrac Totals'!$1:$255,50,FALSE),)</f>
        <v>0</v>
      </c>
      <c r="AF240">
        <f>IFERROR(VLOOKUP($A240,'PivotTrac Totals'!$1:$255,52,FALSE),)</f>
        <v>0</v>
      </c>
      <c r="AG240">
        <f>IFERROR(VLOOKUP($A240,'PivotTrac Totals'!$1:$255,54,FALSE),)</f>
        <v>0</v>
      </c>
      <c r="AH240">
        <f t="shared" si="24"/>
        <v>0</v>
      </c>
    </row>
    <row r="241" spans="1:34" ht="15.75" hidden="1" thickBot="1" x14ac:dyDescent="0.25">
      <c r="A241" s="29" t="s">
        <v>118</v>
      </c>
      <c r="B241" s="25" t="s">
        <v>11</v>
      </c>
      <c r="C241" s="28" t="str">
        <f>MID(A241,FIND(" ",A241)+1,256)</f>
        <v>24</v>
      </c>
      <c r="D241" s="25" t="s">
        <v>103</v>
      </c>
      <c r="E241" s="25"/>
      <c r="F241" s="25"/>
      <c r="G241" s="25"/>
      <c r="H241">
        <f>+IF($F241="Spring Grain",SUMIFS('Osgood Agrimet'!$D:$D,'Osgood Agrimet'!$A:$A,"&lt;="&amp;Data!H$1,'Osgood Agrimet'!$D:$D,"&gt;0"),IF($F241="Winter Grain",SUMIFS('Osgood Agrimet'!$C:$C,'Osgood Agrimet'!$A:$A,"&lt;="&amp;Data!H$1,'Osgood Agrimet'!$C:$C,"&gt;0"),IF($F241="Potatoes",SUMIFS('Osgood Agrimet'!$N:$N,'Osgood Agrimet'!$A:$A,"&lt;="&amp;Data!H$1,'Osgood Agrimet'!$N:$N,"&gt;0"),0)))</f>
        <v>0</v>
      </c>
      <c r="I241">
        <f>+IF($F241="Spring Grain",SUMIFS('Osgood Agrimet'!$D:$D,'Osgood Agrimet'!$A:$A,"&lt;="&amp;Data!I$1,'Osgood Agrimet'!$D:$D,"&gt;0"),IF($F241="Winter Grain",SUMIFS('Osgood Agrimet'!$C:$C,'Osgood Agrimet'!$A:$A,"&lt;="&amp;Data!I$1,'Osgood Agrimet'!$C:$C,"&gt;0"),IF($F241="Potatoes",SUMIFS('Osgood Agrimet'!$N:$N,'Osgood Agrimet'!$A:$A,"&lt;="&amp;Data!I$1,'Osgood Agrimet'!$N:$N,"&gt;0"),0)))</f>
        <v>0</v>
      </c>
      <c r="J241">
        <f>+IF($F241="Spring Grain",SUMIFS('Osgood Agrimet'!$D:$D,'Osgood Agrimet'!$A:$A,"&lt;="&amp;Data!J$1,'Osgood Agrimet'!$D:$D,"&gt;0"),IF($F241="Winter Grain",SUMIFS('Osgood Agrimet'!$C:$C,'Osgood Agrimet'!$A:$A,"&lt;="&amp;Data!J$1,'Osgood Agrimet'!$C:$C,"&gt;0"),IF($F241="Potatoes",SUMIFS('Osgood Agrimet'!$N:$N,'Osgood Agrimet'!$A:$A,"&lt;="&amp;Data!J$1,'Osgood Agrimet'!$N:$N,"&gt;0"),0)))</f>
        <v>0</v>
      </c>
      <c r="K241">
        <f>+IF($F241="Spring Grain",SUMIFS('Osgood Agrimet'!$D:$D,'Osgood Agrimet'!$A:$A,"&lt;="&amp;Data!K$1,'Osgood Agrimet'!$D:$D,"&gt;0"),IF($F241="Winter Grain",SUMIFS('Osgood Agrimet'!$C:$C,'Osgood Agrimet'!$A:$A,"&lt;="&amp;Data!K$1,'Osgood Agrimet'!$C:$C,"&gt;0"),IF($F241="Potatoes",SUMIFS('Osgood Agrimet'!$N:$N,'Osgood Agrimet'!$A:$A,"&lt;="&amp;Data!K$1,'Osgood Agrimet'!$N:$N,"&gt;0"),0)))</f>
        <v>0</v>
      </c>
      <c r="L241">
        <f>+IF($F241="Spring Grain",SUMIFS('Osgood Agrimet'!$D:$D,'Osgood Agrimet'!$A:$A,"&lt;="&amp;Data!L$1,'Osgood Agrimet'!$D:$D,"&gt;0"),IF($F241="Winter Grain",SUMIFS('Osgood Agrimet'!$C:$C,'Osgood Agrimet'!$A:$A,"&lt;="&amp;Data!L$1,'Osgood Agrimet'!$C:$C,"&gt;0"),IF($F241="Potatoes",SUMIFS('Osgood Agrimet'!$N:$N,'Osgood Agrimet'!$A:$A,"&lt;="&amp;Data!L$1,'Osgood Agrimet'!$N:$N,"&gt;0"),0)))</f>
        <v>0</v>
      </c>
      <c r="M241">
        <f>+IF($F241="Spring Grain",SUMIFS('Osgood Agrimet'!$D:$D,'Osgood Agrimet'!$A:$A,"&lt;="&amp;Data!M$1,'Osgood Agrimet'!$D:$D,"&gt;0"),IF($F241="Winter Grain",SUMIFS('Osgood Agrimet'!$C:$C,'Osgood Agrimet'!$A:$A,"&lt;="&amp;Data!M$1,'Osgood Agrimet'!$C:$C,"&gt;0"),IF($F241="Potatoes",SUMIFS('Osgood Agrimet'!$N:$N,'Osgood Agrimet'!$A:$A,"&lt;="&amp;Data!M$1,'Osgood Agrimet'!$N:$N,"&gt;0"),0)))</f>
        <v>0</v>
      </c>
      <c r="N241">
        <f>+IF($F241="Spring Grain",SUMIFS('Osgood Agrimet'!$D:$D,'Osgood Agrimet'!$A:$A,"&lt;="&amp;Data!N$1,'Osgood Agrimet'!$D:$D,"&gt;0"),IF($F241="Winter Grain",SUMIFS('Osgood Agrimet'!$C:$C,'Osgood Agrimet'!$A:$A,"&lt;="&amp;Data!N$1,'Osgood Agrimet'!$C:$C,"&gt;0"),IF($F241="Potatoes",SUMIFS('Osgood Agrimet'!$N:$N,'Osgood Agrimet'!$A:$A,"&lt;="&amp;Data!N$1,'Osgood Agrimet'!$N:$N,"&gt;0"),0)))</f>
        <v>0</v>
      </c>
      <c r="O241">
        <f>+IF($F241="Spring Grain",SUMIFS('Osgood Agrimet'!$D:$D,'Osgood Agrimet'!$A:$A,"&lt;="&amp;Data!O$1,'Osgood Agrimet'!$D:$D,"&gt;0"),IF($F241="Winter Grain",SUMIFS('Osgood Agrimet'!$C:$C,'Osgood Agrimet'!$A:$A,"&lt;="&amp;Data!O$1,'Osgood Agrimet'!$C:$C,"&gt;0"),IF($F241="Potatoes",SUMIFS('Osgood Agrimet'!$N:$N,'Osgood Agrimet'!$A:$A,"&lt;="&amp;Data!O$1,'Osgood Agrimet'!$N:$N,"&gt;0"),0)))</f>
        <v>0</v>
      </c>
      <c r="P241">
        <f>+IF($F241="Spring Grain",SUMIFS('Osgood Agrimet'!$D:$D,'Osgood Agrimet'!$A:$A,"&lt;="&amp;Data!P$1,'Osgood Agrimet'!$D:$D,"&gt;0"),IF($F241="Winter Grain",SUMIFS('Osgood Agrimet'!$C:$C,'Osgood Agrimet'!$A:$A,"&lt;="&amp;Data!P$1,'Osgood Agrimet'!$C:$C,"&gt;0"),IF($F241="Potatoes",SUMIFS('Osgood Agrimet'!$N:$N,'Osgood Agrimet'!$A:$A,"&lt;="&amp;Data!P$1,'Osgood Agrimet'!$N:$N,"&gt;0"),0)))</f>
        <v>0</v>
      </c>
      <c r="Q241">
        <f>+IF($F241="Spring Grain",SUMIFS('Osgood Agrimet'!$D:$D,'Osgood Agrimet'!$A:$A,"&lt;="&amp;Data!Q$1,'Osgood Agrimet'!$D:$D,"&gt;0"),IF($F241="Winter Grain",SUMIFS('Osgood Agrimet'!$C:$C,'Osgood Agrimet'!$A:$A,"&lt;="&amp;Data!Q$1,'Osgood Agrimet'!$C:$C,"&gt;0"),IF($F241="Potatoes",SUMIFS('Osgood Agrimet'!$N:$N,'Osgood Agrimet'!$A:$A,"&lt;="&amp;Data!Q$1,'Osgood Agrimet'!$N:$N,"&gt;0"),0)))</f>
        <v>0</v>
      </c>
      <c r="R241">
        <f>+IF($F241="Spring Grain",SUMIFS('Osgood Agrimet'!$D:$D,'Osgood Agrimet'!$A:$A,"&lt;="&amp;Data!R$1,'Osgood Agrimet'!$D:$D,"&gt;0"),IF($F241="Winter Grain",SUMIFS('Osgood Agrimet'!$C:$C,'Osgood Agrimet'!$A:$A,"&lt;="&amp;Data!R$1,'Osgood Agrimet'!$C:$C,"&gt;0"),IF($F241="Potatoes",SUMIFS('Osgood Agrimet'!$N:$N,'Osgood Agrimet'!$A:$A,"&lt;="&amp;Data!R$1,'Osgood Agrimet'!$N:$N,"&gt;0"),0)))</f>
        <v>0</v>
      </c>
      <c r="S241">
        <f>+IF($F241="Spring Grain",SUMIFS('Osgood Agrimet'!$D:$D,'Osgood Agrimet'!$A:$A,"&lt;="&amp;Data!S$1,'Osgood Agrimet'!$D:$D,"&gt;0"),IF($F241="Winter Grain",SUMIFS('Osgood Agrimet'!$C:$C,'Osgood Agrimet'!$A:$A,"&lt;="&amp;Data!S$1,'Osgood Agrimet'!$C:$C,"&gt;0"),IF($F241="Potatoes",SUMIFS('Osgood Agrimet'!$N:$N,'Osgood Agrimet'!$A:$A,"&lt;="&amp;Data!S$1,'Osgood Agrimet'!$N:$N,"&gt;0"),0)))</f>
        <v>0</v>
      </c>
      <c r="T241">
        <f>+IF($F241="Spring Grain",SUMIFS('Osgood Agrimet'!$D:$D,'Osgood Agrimet'!$A:$A,"&lt;="&amp;Data!T$1,'Osgood Agrimet'!$D:$D,"&gt;0"),IF($F241="Winter Grain",SUMIFS('Osgood Agrimet'!$C:$C,'Osgood Agrimet'!$A:$A,"&lt;="&amp;Data!T$1,'Osgood Agrimet'!$C:$C,"&gt;0"),IF($F241="Potatoes",SUMIFS('Osgood Agrimet'!$N:$N,'Osgood Agrimet'!$A:$A,"&lt;="&amp;Data!T$1,'Osgood Agrimet'!$N:$N,"&gt;0"),0)))</f>
        <v>0</v>
      </c>
      <c r="U241">
        <f>+IF($F241="Spring Grain",SUMIFS('Osgood Agrimet'!$D:$D,'Osgood Agrimet'!$A:$A,"&lt;="&amp;Data!U$1,'Osgood Agrimet'!$D:$D,"&gt;0"),IF($F241="Winter Grain",SUMIFS('Osgood Agrimet'!$C:$C,'Osgood Agrimet'!$A:$A,"&lt;="&amp;Data!U$1,'Osgood Agrimet'!$C:$C,"&gt;0"),IF($F241="Potatoes",SUMIFS('Osgood Agrimet'!$N:$N,'Osgood Agrimet'!$A:$A,"&lt;="&amp;Data!U$1,'Osgood Agrimet'!$N:$N,"&gt;0"),0)))</f>
        <v>0</v>
      </c>
      <c r="V241">
        <f>+IF($F241="Spring Grain",SUMIFS('Osgood Agrimet'!$D:$D,'Osgood Agrimet'!$A:$A,"&lt;="&amp;Data!V$1,'Osgood Agrimet'!$D:$D,"&gt;0"),IF($F241="Winter Grain",SUMIFS('Osgood Agrimet'!$C:$C,'Osgood Agrimet'!$A:$A,"&lt;="&amp;Data!V$1,'Osgood Agrimet'!$C:$C,"&gt;0"),IF($F241="Potatoes",SUMIFS('Osgood Agrimet'!$N:$N,'Osgood Agrimet'!$A:$A,"&lt;="&amp;Data!V$1,'Osgood Agrimet'!$N:$N,"&gt;0"),0)))</f>
        <v>0</v>
      </c>
      <c r="W241">
        <f>+IF($F241="Spring Grain",SUMIFS('Osgood Agrimet'!$D:$D,'Osgood Agrimet'!$A:$A,"&lt;="&amp;Data!W$1,'Osgood Agrimet'!$D:$D,"&gt;0"),IF($F241="Winter Grain",SUMIFS('Osgood Agrimet'!$C:$C,'Osgood Agrimet'!$A:$A,"&lt;="&amp;Data!W$1,'Osgood Agrimet'!$C:$C,"&gt;0"),IF($F241="Potatoes",SUMIFS('Osgood Agrimet'!$N:$N,'Osgood Agrimet'!$A:$A,"&lt;="&amp;Data!W$1,'Osgood Agrimet'!$N:$N,"&gt;0"),0)))</f>
        <v>0</v>
      </c>
      <c r="X241">
        <f>+IF($F241="Spring Grain",SUMIFS('Osgood Agrimet'!$D:$D,'Osgood Agrimet'!$A:$A,"&lt;="&amp;Data!X$1,'Osgood Agrimet'!$D:$D,"&gt;0"),IF($F241="Winter Grain",SUMIFS('Osgood Agrimet'!$C:$C,'Osgood Agrimet'!$A:$A,"&lt;="&amp;Data!X$1,'Osgood Agrimet'!$C:$C,"&gt;0"),IF($F241="Potatoes",SUMIFS('Osgood Agrimet'!$N:$N,'Osgood Agrimet'!$A:$A,"&lt;="&amp;Data!X$1,'Osgood Agrimet'!$N:$N,"&gt;0"),0)))</f>
        <v>0</v>
      </c>
      <c r="Y241">
        <f>+IF($F241="Spring Grain",SUMIFS('Osgood Agrimet'!$D:$D,'Osgood Agrimet'!$A:$A,"&lt;="&amp;Data!Y$1,'Osgood Agrimet'!$D:$D,"&gt;0"),IF($F241="Winter Grain",SUMIFS('Osgood Agrimet'!$C:$C,'Osgood Agrimet'!$A:$A,"&lt;="&amp;Data!Y$1,'Osgood Agrimet'!$C:$C,"&gt;0"),IF($F241="Potatoes",SUMIFS('Osgood Agrimet'!$N:$N,'Osgood Agrimet'!$A:$A,"&lt;="&amp;Data!Y$1,'Osgood Agrimet'!$N:$N,"&gt;0"),0)))</f>
        <v>0</v>
      </c>
      <c r="Z241">
        <f>+IF($F241="Spring Grain",SUMIFS('Osgood Agrimet'!$D:$D,'Osgood Agrimet'!$A:$A,"&lt;="&amp;Data!Z$1,'Osgood Agrimet'!$D:$D,"&gt;0"),IF($F241="Winter Grain",SUMIFS('Osgood Agrimet'!$C:$C,'Osgood Agrimet'!$A:$A,"&lt;="&amp;Data!Z$1,'Osgood Agrimet'!$C:$C,"&gt;0"),IF($F241="Potatoes",SUMIFS('Osgood Agrimet'!$N:$N,'Osgood Agrimet'!$A:$A,"&lt;="&amp;Data!Z$1,'Osgood Agrimet'!$N:$N,"&gt;0"),0)))</f>
        <v>0</v>
      </c>
      <c r="AA241">
        <f>+IF($F241="Spring Grain",SUMIFS('Osgood Agrimet'!$D:$D,'Osgood Agrimet'!$A:$A,"&lt;="&amp;Data!AA$1,'Osgood Agrimet'!$D:$D,"&gt;0"),IF($F241="Winter Grain",SUMIFS('Osgood Agrimet'!$C:$C,'Osgood Agrimet'!$A:$A,"&lt;="&amp;Data!AA$1,'Osgood Agrimet'!$C:$C,"&gt;0"),IF($F241="Potatoes",SUMIFS('Osgood Agrimet'!$N:$N,'Osgood Agrimet'!$A:$A,"&lt;="&amp;Data!AA$1,'Osgood Agrimet'!$N:$N,"&gt;0"),0)))</f>
        <v>0</v>
      </c>
      <c r="AB241">
        <f>+IF($F241="Spring Grain",SUMIFS('Osgood Agrimet'!$D:$D,'Osgood Agrimet'!$A:$A,"&lt;="&amp;Data!AB$1,'Osgood Agrimet'!$D:$D,"&gt;0"),IF($F241="Winter Grain",SUMIFS('Osgood Agrimet'!$C:$C,'Osgood Agrimet'!$A:$A,"&lt;="&amp;Data!AB$1,'Osgood Agrimet'!$C:$C,"&gt;0"),IF($F241="Potatoes",SUMIFS('Osgood Agrimet'!$N:$N,'Osgood Agrimet'!$A:$A,"&lt;="&amp;Data!AB$1,'Osgood Agrimet'!$N:$N,"&gt;0"),0)))</f>
        <v>0</v>
      </c>
      <c r="AC241">
        <f>+IF($F241="Spring Grain",SUMIFS('Osgood Agrimet'!$D:$D,'Osgood Agrimet'!$A:$A,"&lt;="&amp;Data!AC$1,'Osgood Agrimet'!$D:$D,"&gt;0"),IF($F241="Winter Grain",SUMIFS('Osgood Agrimet'!$C:$C,'Osgood Agrimet'!$A:$A,"&lt;="&amp;Data!AC$1,'Osgood Agrimet'!$C:$C,"&gt;0"),IF($F241="Potatoes",SUMIFS('Osgood Agrimet'!$N:$N,'Osgood Agrimet'!$A:$A,"&lt;="&amp;Data!AC$1,'Osgood Agrimet'!$N:$N,"&gt;0"),0)))</f>
        <v>0</v>
      </c>
      <c r="AD241">
        <f>+IF($F241="Spring Grain",SUMIFS('Osgood Agrimet'!$D:$D,'Osgood Agrimet'!$A:$A,"&lt;="&amp;Data!AD$1,'Osgood Agrimet'!$D:$D,"&gt;0"),IF($F241="Winter Grain",SUMIFS('Osgood Agrimet'!$C:$C,'Osgood Agrimet'!$A:$A,"&lt;="&amp;Data!AD$1,'Osgood Agrimet'!$C:$C,"&gt;0"),IF($F241="Potatoes",SUMIFS('Osgood Agrimet'!$N:$N,'Osgood Agrimet'!$A:$A,"&lt;="&amp;Data!AD$1,'Osgood Agrimet'!$N:$N,"&gt;0"),0)))</f>
        <v>0</v>
      </c>
      <c r="AE241">
        <f>+IF($F241="Spring Grain",SUMIFS('Osgood Agrimet'!$D:$D,'Osgood Agrimet'!$A:$A,"&lt;="&amp;Data!AE$1,'Osgood Agrimet'!$D:$D,"&gt;0"),IF($F241="Winter Grain",SUMIFS('Osgood Agrimet'!$C:$C,'Osgood Agrimet'!$A:$A,"&lt;="&amp;Data!AE$1,'Osgood Agrimet'!$C:$C,"&gt;0"),IF($F241="Potatoes",SUMIFS('Osgood Agrimet'!$N:$N,'Osgood Agrimet'!$A:$A,"&lt;="&amp;Data!AE$1,'Osgood Agrimet'!$N:$N,"&gt;0"),0)))</f>
        <v>0</v>
      </c>
      <c r="AF241">
        <f>+IF($F241="Spring Grain",SUMIFS('Osgood Agrimet'!$D:$D,'Osgood Agrimet'!$A:$A,"&lt;="&amp;Data!AF$1,'Osgood Agrimet'!$D:$D,"&gt;0"),IF($F241="Winter Grain",SUMIFS('Osgood Agrimet'!$C:$C,'Osgood Agrimet'!$A:$A,"&lt;="&amp;Data!AF$1,'Osgood Agrimet'!$C:$C,"&gt;0"),IF($F241="Potatoes",SUMIFS('Osgood Agrimet'!$N:$N,'Osgood Agrimet'!$A:$A,"&lt;="&amp;Data!AF$1,'Osgood Agrimet'!$N:$N,"&gt;0"),0)))</f>
        <v>0</v>
      </c>
      <c r="AG241">
        <f>+IF($F241="Spring Grain",SUMIFS('Osgood Agrimet'!$D:$D,'Osgood Agrimet'!$A:$A,"&lt;="&amp;Data!AG$1,'Osgood Agrimet'!$D:$D,"&gt;0"),IF($F241="Winter Grain",SUMIFS('Osgood Agrimet'!$C:$C,'Osgood Agrimet'!$A:$A,"&lt;="&amp;Data!AG$1,'Osgood Agrimet'!$C:$C,"&gt;0"),IF($F241="Potatoes",SUMIFS('Osgood Agrimet'!$N:$N,'Osgood Agrimet'!$A:$A,"&lt;="&amp;Data!AG$1,'Osgood Agrimet'!$N:$N,"&gt;0"),0)))</f>
        <v>0</v>
      </c>
      <c r="AH241">
        <f>+SUM(H241:AG241)</f>
        <v>0</v>
      </c>
    </row>
    <row r="242" spans="1:34" ht="15.75" hidden="1" thickBot="1" x14ac:dyDescent="0.25">
      <c r="A242" s="25"/>
      <c r="B242" s="25" t="s">
        <v>11</v>
      </c>
      <c r="C242" s="28" t="str">
        <f>C241</f>
        <v>24</v>
      </c>
      <c r="D242" s="25" t="s">
        <v>103</v>
      </c>
      <c r="E242" s="25"/>
      <c r="F242" s="25"/>
      <c r="G242" s="25"/>
      <c r="H242">
        <f>IFERROR(VLOOKUP($A242,'PivotTrac Totals'!$A$1:$AK$255,4,FALSE),)</f>
        <v>0</v>
      </c>
      <c r="I242">
        <f>IFERROR(VLOOKUP($A242,'PivotTrac Totals'!$1:$405,6,FALSE),)</f>
        <v>0</v>
      </c>
      <c r="J242">
        <f>IFERROR(VLOOKUP($A242,'PivotTrac Totals'!$1:$255,8,FALSE),)</f>
        <v>0</v>
      </c>
      <c r="K242">
        <f>IFERROR(VLOOKUP($A242,'PivotTrac Totals'!$1:$255,10,FALSE),)</f>
        <v>0</v>
      </c>
      <c r="L242">
        <f>IFERROR(VLOOKUP($A242,'PivotTrac Totals'!$1:$255,12,FALSE),)</f>
        <v>0</v>
      </c>
      <c r="M242">
        <f>IFERROR(VLOOKUP($A242,'PivotTrac Totals'!$1:$255,14,FALSE),)</f>
        <v>0</v>
      </c>
      <c r="N242">
        <f>IFERROR(VLOOKUP($A242,'PivotTrac Totals'!$1:$255,16,FALSE),)</f>
        <v>0</v>
      </c>
      <c r="O242">
        <f>IFERROR(VLOOKUP($A242,'PivotTrac Totals'!$1:$255,18,FALSE),)</f>
        <v>0</v>
      </c>
      <c r="P242">
        <f>IFERROR(VLOOKUP($A242,'PivotTrac Totals'!$1:$255,20,FALSE),)</f>
        <v>0</v>
      </c>
      <c r="Q242">
        <f>IFERROR(VLOOKUP($A242,'PivotTrac Totals'!$1:$255,22,FALSE),)</f>
        <v>0</v>
      </c>
      <c r="R242">
        <f>IFERROR(VLOOKUP($A242,'PivotTrac Totals'!$1:$255,24,FALSE),)</f>
        <v>0</v>
      </c>
      <c r="S242">
        <f>IFERROR(VLOOKUP($A242,'PivotTrac Totals'!$1:$255,26,FALSE),)</f>
        <v>0</v>
      </c>
      <c r="T242">
        <f>IFERROR(VLOOKUP($A242,'PivotTrac Totals'!$1:$255,28,FALSE),)</f>
        <v>0</v>
      </c>
      <c r="U242">
        <f>IFERROR(VLOOKUP($A242,'PivotTrac Totals'!$1:$255,30,FALSE),)</f>
        <v>0</v>
      </c>
      <c r="V242">
        <f>IFERROR(VLOOKUP($A242,'PivotTrac Totals'!$1:$255,32,FALSE),)</f>
        <v>0</v>
      </c>
      <c r="W242">
        <f>IFERROR(VLOOKUP($A242,'PivotTrac Totals'!$1:$255,34,FALSE),)</f>
        <v>0</v>
      </c>
      <c r="X242">
        <f>IFERROR(VLOOKUP($A242,'PivotTrac Totals'!$1:$255,36,FALSE),)</f>
        <v>0</v>
      </c>
      <c r="Y242">
        <f>IFERROR(VLOOKUP($A242,'PivotTrac Totals'!$1:$255,38,FALSE),)</f>
        <v>0</v>
      </c>
      <c r="Z242">
        <f>IFERROR(VLOOKUP($A242,'PivotTrac Totals'!$1:$255,40,FALSE),)</f>
        <v>0</v>
      </c>
      <c r="AA242">
        <f>IFERROR(VLOOKUP($A242,'PivotTrac Totals'!$1:$255,42,FALSE),)</f>
        <v>0</v>
      </c>
      <c r="AB242">
        <f>IFERROR(VLOOKUP($A242,'PivotTrac Totals'!$1:$255,44,FALSE),)</f>
        <v>0</v>
      </c>
      <c r="AC242">
        <f>IFERROR(VLOOKUP($A242,'PivotTrac Totals'!$1:$255,46,FALSE),)</f>
        <v>0</v>
      </c>
      <c r="AD242">
        <f>IFERROR(VLOOKUP($A242,'PivotTrac Totals'!$1:$255,48,FALSE),)</f>
        <v>0</v>
      </c>
      <c r="AE242">
        <f>IFERROR(VLOOKUP($A242,'PivotTrac Totals'!$1:$255,50,FALSE),)</f>
        <v>0</v>
      </c>
      <c r="AF242">
        <f>IFERROR(VLOOKUP($A242,'PivotTrac Totals'!$1:$255,52,FALSE),)</f>
        <v>0</v>
      </c>
      <c r="AG242">
        <f>IFERROR(VLOOKUP($A242,'PivotTrac Totals'!$1:$255,54,FALSE),)</f>
        <v>0</v>
      </c>
      <c r="AH242">
        <f t="shared" si="24"/>
        <v>0</v>
      </c>
    </row>
    <row r="243" spans="1:34" ht="15.75" hidden="1" thickBot="1" x14ac:dyDescent="0.25">
      <c r="A243" s="25"/>
      <c r="B243" s="25" t="s">
        <v>11</v>
      </c>
      <c r="C243" s="28" t="str">
        <f t="shared" ref="C243:C250" si="30">C242</f>
        <v>24</v>
      </c>
      <c r="D243" s="25" t="s">
        <v>103</v>
      </c>
      <c r="E243" s="25"/>
      <c r="F243" s="25"/>
      <c r="G243" s="25"/>
      <c r="H243">
        <f>IFERROR(VLOOKUP($A243,'PivotTrac Totals'!$A$1:$AK$255,4,FALSE),)</f>
        <v>0</v>
      </c>
      <c r="I243">
        <f>IFERROR(VLOOKUP($A243,'PivotTrac Totals'!$1:$405,6,FALSE),)</f>
        <v>0</v>
      </c>
      <c r="J243">
        <f>IFERROR(VLOOKUP($A243,'PivotTrac Totals'!$1:$255,8,FALSE),)</f>
        <v>0</v>
      </c>
      <c r="K243">
        <f>IFERROR(VLOOKUP($A243,'PivotTrac Totals'!$1:$255,10,FALSE),)</f>
        <v>0</v>
      </c>
      <c r="L243">
        <f>IFERROR(VLOOKUP($A243,'PivotTrac Totals'!$1:$255,12,FALSE),)</f>
        <v>0</v>
      </c>
      <c r="M243">
        <f>IFERROR(VLOOKUP($A243,'PivotTrac Totals'!$1:$255,14,FALSE),)</f>
        <v>0</v>
      </c>
      <c r="N243">
        <f>IFERROR(VLOOKUP($A243,'PivotTrac Totals'!$1:$255,16,FALSE),)</f>
        <v>0</v>
      </c>
      <c r="O243">
        <f>IFERROR(VLOOKUP($A243,'PivotTrac Totals'!$1:$255,18,FALSE),)</f>
        <v>0</v>
      </c>
      <c r="P243">
        <f>IFERROR(VLOOKUP($A243,'PivotTrac Totals'!$1:$255,20,FALSE),)</f>
        <v>0</v>
      </c>
      <c r="Q243">
        <f>IFERROR(VLOOKUP($A243,'PivotTrac Totals'!$1:$255,22,FALSE),)</f>
        <v>0</v>
      </c>
      <c r="R243">
        <f>IFERROR(VLOOKUP($A243,'PivotTrac Totals'!$1:$255,24,FALSE),)</f>
        <v>0</v>
      </c>
      <c r="S243">
        <f>IFERROR(VLOOKUP($A243,'PivotTrac Totals'!$1:$255,26,FALSE),)</f>
        <v>0</v>
      </c>
      <c r="T243">
        <f>IFERROR(VLOOKUP($A243,'PivotTrac Totals'!$1:$255,28,FALSE),)</f>
        <v>0</v>
      </c>
      <c r="U243">
        <f>IFERROR(VLOOKUP($A243,'PivotTrac Totals'!$1:$255,30,FALSE),)</f>
        <v>0</v>
      </c>
      <c r="V243">
        <f>IFERROR(VLOOKUP($A243,'PivotTrac Totals'!$1:$255,32,FALSE),)</f>
        <v>0</v>
      </c>
      <c r="W243">
        <f>IFERROR(VLOOKUP($A243,'PivotTrac Totals'!$1:$255,34,FALSE),)</f>
        <v>0</v>
      </c>
      <c r="X243">
        <f>IFERROR(VLOOKUP($A243,'PivotTrac Totals'!$1:$255,36,FALSE),)</f>
        <v>0</v>
      </c>
      <c r="Y243">
        <f>IFERROR(VLOOKUP($A243,'PivotTrac Totals'!$1:$255,38,FALSE),)</f>
        <v>0</v>
      </c>
      <c r="Z243">
        <f>IFERROR(VLOOKUP($A243,'PivotTrac Totals'!$1:$255,40,FALSE),)</f>
        <v>0</v>
      </c>
      <c r="AA243">
        <f>IFERROR(VLOOKUP($A243,'PivotTrac Totals'!$1:$255,42,FALSE),)</f>
        <v>0</v>
      </c>
      <c r="AB243">
        <f>IFERROR(VLOOKUP($A243,'PivotTrac Totals'!$1:$255,44,FALSE),)</f>
        <v>0</v>
      </c>
      <c r="AC243">
        <f>IFERROR(VLOOKUP($A243,'PivotTrac Totals'!$1:$255,46,FALSE),)</f>
        <v>0</v>
      </c>
      <c r="AD243">
        <f>IFERROR(VLOOKUP($A243,'PivotTrac Totals'!$1:$255,48,FALSE),)</f>
        <v>0</v>
      </c>
      <c r="AE243">
        <f>IFERROR(VLOOKUP($A243,'PivotTrac Totals'!$1:$255,50,FALSE),)</f>
        <v>0</v>
      </c>
      <c r="AF243">
        <f>IFERROR(VLOOKUP($A243,'PivotTrac Totals'!$1:$255,52,FALSE),)</f>
        <v>0</v>
      </c>
      <c r="AG243">
        <f>IFERROR(VLOOKUP($A243,'PivotTrac Totals'!$1:$255,54,FALSE),)</f>
        <v>0</v>
      </c>
      <c r="AH243">
        <f t="shared" si="24"/>
        <v>0</v>
      </c>
    </row>
    <row r="244" spans="1:34" ht="15.75" hidden="1" thickBot="1" x14ac:dyDescent="0.25">
      <c r="A244" s="25"/>
      <c r="B244" s="25" t="s">
        <v>11</v>
      </c>
      <c r="C244" s="28" t="str">
        <f t="shared" si="30"/>
        <v>24</v>
      </c>
      <c r="D244" s="25" t="s">
        <v>103</v>
      </c>
      <c r="E244" s="25"/>
      <c r="F244" s="25"/>
      <c r="G244" s="25"/>
      <c r="H244">
        <f>IFERROR(VLOOKUP($A244,'PivotTrac Totals'!$A$1:$AK$255,4,FALSE),)</f>
        <v>0</v>
      </c>
      <c r="I244">
        <f>IFERROR(VLOOKUP($A244,'PivotTrac Totals'!$1:$405,6,FALSE),)</f>
        <v>0</v>
      </c>
      <c r="J244">
        <f>IFERROR(VLOOKUP($A244,'PivotTrac Totals'!$1:$255,8,FALSE),)</f>
        <v>0</v>
      </c>
      <c r="K244">
        <f>IFERROR(VLOOKUP($A244,'PivotTrac Totals'!$1:$255,10,FALSE),)</f>
        <v>0</v>
      </c>
      <c r="L244">
        <f>IFERROR(VLOOKUP($A244,'PivotTrac Totals'!$1:$255,12,FALSE),)</f>
        <v>0</v>
      </c>
      <c r="M244">
        <f>IFERROR(VLOOKUP($A244,'PivotTrac Totals'!$1:$255,14,FALSE),)</f>
        <v>0</v>
      </c>
      <c r="N244">
        <f>IFERROR(VLOOKUP($A244,'PivotTrac Totals'!$1:$255,16,FALSE),)</f>
        <v>0</v>
      </c>
      <c r="O244">
        <f>IFERROR(VLOOKUP($A244,'PivotTrac Totals'!$1:$255,18,FALSE),)</f>
        <v>0</v>
      </c>
      <c r="P244">
        <f>IFERROR(VLOOKUP($A244,'PivotTrac Totals'!$1:$255,20,FALSE),)</f>
        <v>0</v>
      </c>
      <c r="Q244">
        <f>IFERROR(VLOOKUP($A244,'PivotTrac Totals'!$1:$255,22,FALSE),)</f>
        <v>0</v>
      </c>
      <c r="R244">
        <f>IFERROR(VLOOKUP($A244,'PivotTrac Totals'!$1:$255,24,FALSE),)</f>
        <v>0</v>
      </c>
      <c r="S244">
        <f>IFERROR(VLOOKUP($A244,'PivotTrac Totals'!$1:$255,26,FALSE),)</f>
        <v>0</v>
      </c>
      <c r="T244">
        <f>IFERROR(VLOOKUP($A244,'PivotTrac Totals'!$1:$255,28,FALSE),)</f>
        <v>0</v>
      </c>
      <c r="U244">
        <f>IFERROR(VLOOKUP($A244,'PivotTrac Totals'!$1:$255,30,FALSE),)</f>
        <v>0</v>
      </c>
      <c r="V244">
        <f>IFERROR(VLOOKUP($A244,'PivotTrac Totals'!$1:$255,32,FALSE),)</f>
        <v>0</v>
      </c>
      <c r="W244">
        <f>IFERROR(VLOOKUP($A244,'PivotTrac Totals'!$1:$255,34,FALSE),)</f>
        <v>0</v>
      </c>
      <c r="X244">
        <f>IFERROR(VLOOKUP($A244,'PivotTrac Totals'!$1:$255,36,FALSE),)</f>
        <v>0</v>
      </c>
      <c r="Y244">
        <f>IFERROR(VLOOKUP($A244,'PivotTrac Totals'!$1:$255,38,FALSE),)</f>
        <v>0</v>
      </c>
      <c r="Z244">
        <f>IFERROR(VLOOKUP($A244,'PivotTrac Totals'!$1:$255,40,FALSE),)</f>
        <v>0</v>
      </c>
      <c r="AA244">
        <f>IFERROR(VLOOKUP($A244,'PivotTrac Totals'!$1:$255,42,FALSE),)</f>
        <v>0</v>
      </c>
      <c r="AB244">
        <f>IFERROR(VLOOKUP($A244,'PivotTrac Totals'!$1:$255,44,FALSE),)</f>
        <v>0</v>
      </c>
      <c r="AC244">
        <f>IFERROR(VLOOKUP($A244,'PivotTrac Totals'!$1:$255,46,FALSE),)</f>
        <v>0</v>
      </c>
      <c r="AD244">
        <f>IFERROR(VLOOKUP($A244,'PivotTrac Totals'!$1:$255,48,FALSE),)</f>
        <v>0</v>
      </c>
      <c r="AE244">
        <f>IFERROR(VLOOKUP($A244,'PivotTrac Totals'!$1:$255,50,FALSE),)</f>
        <v>0</v>
      </c>
      <c r="AF244">
        <f>IFERROR(VLOOKUP($A244,'PivotTrac Totals'!$1:$255,52,FALSE),)</f>
        <v>0</v>
      </c>
      <c r="AG244">
        <f>IFERROR(VLOOKUP($A244,'PivotTrac Totals'!$1:$255,54,FALSE),)</f>
        <v>0</v>
      </c>
      <c r="AH244">
        <f t="shared" si="24"/>
        <v>0</v>
      </c>
    </row>
    <row r="245" spans="1:34" ht="15.75" hidden="1" thickBot="1" x14ac:dyDescent="0.25">
      <c r="A245" s="25"/>
      <c r="B245" s="25" t="s">
        <v>11</v>
      </c>
      <c r="C245" s="28" t="str">
        <f t="shared" si="30"/>
        <v>24</v>
      </c>
      <c r="D245" s="25" t="s">
        <v>103</v>
      </c>
      <c r="E245" s="25"/>
      <c r="F245" s="25"/>
      <c r="G245" s="25"/>
      <c r="H245">
        <f>IFERROR(VLOOKUP($A245,'PivotTrac Totals'!$A$1:$AK$255,4,FALSE),)</f>
        <v>0</v>
      </c>
      <c r="I245">
        <f>IFERROR(VLOOKUP($A245,'PivotTrac Totals'!$1:$405,6,FALSE),)</f>
        <v>0</v>
      </c>
      <c r="J245">
        <f>IFERROR(VLOOKUP($A245,'PivotTrac Totals'!$1:$255,8,FALSE),)</f>
        <v>0</v>
      </c>
      <c r="K245">
        <f>IFERROR(VLOOKUP($A245,'PivotTrac Totals'!$1:$255,10,FALSE),)</f>
        <v>0</v>
      </c>
      <c r="L245">
        <f>IFERROR(VLOOKUP($A245,'PivotTrac Totals'!$1:$255,12,FALSE),)</f>
        <v>0</v>
      </c>
      <c r="M245">
        <f>IFERROR(VLOOKUP($A245,'PivotTrac Totals'!$1:$255,14,FALSE),)</f>
        <v>0</v>
      </c>
      <c r="N245">
        <f>IFERROR(VLOOKUP($A245,'PivotTrac Totals'!$1:$255,16,FALSE),)</f>
        <v>0</v>
      </c>
      <c r="O245">
        <f>IFERROR(VLOOKUP($A245,'PivotTrac Totals'!$1:$255,18,FALSE),)</f>
        <v>0</v>
      </c>
      <c r="P245">
        <f>IFERROR(VLOOKUP($A245,'PivotTrac Totals'!$1:$255,20,FALSE),)</f>
        <v>0</v>
      </c>
      <c r="Q245">
        <f>IFERROR(VLOOKUP($A245,'PivotTrac Totals'!$1:$255,22,FALSE),)</f>
        <v>0</v>
      </c>
      <c r="R245">
        <f>IFERROR(VLOOKUP($A245,'PivotTrac Totals'!$1:$255,24,FALSE),)</f>
        <v>0</v>
      </c>
      <c r="S245">
        <f>IFERROR(VLOOKUP($A245,'PivotTrac Totals'!$1:$255,26,FALSE),)</f>
        <v>0</v>
      </c>
      <c r="T245">
        <f>IFERROR(VLOOKUP($A245,'PivotTrac Totals'!$1:$255,28,FALSE),)</f>
        <v>0</v>
      </c>
      <c r="U245">
        <f>IFERROR(VLOOKUP($A245,'PivotTrac Totals'!$1:$255,30,FALSE),)</f>
        <v>0</v>
      </c>
      <c r="V245">
        <f>IFERROR(VLOOKUP($A245,'PivotTrac Totals'!$1:$255,32,FALSE),)</f>
        <v>0</v>
      </c>
      <c r="W245">
        <f>IFERROR(VLOOKUP($A245,'PivotTrac Totals'!$1:$255,34,FALSE),)</f>
        <v>0</v>
      </c>
      <c r="X245">
        <f>IFERROR(VLOOKUP($A245,'PivotTrac Totals'!$1:$255,36,FALSE),)</f>
        <v>0</v>
      </c>
      <c r="Y245">
        <f>IFERROR(VLOOKUP($A245,'PivotTrac Totals'!$1:$255,38,FALSE),)</f>
        <v>0</v>
      </c>
      <c r="Z245">
        <f>IFERROR(VLOOKUP($A245,'PivotTrac Totals'!$1:$255,40,FALSE),)</f>
        <v>0</v>
      </c>
      <c r="AA245">
        <f>IFERROR(VLOOKUP($A245,'PivotTrac Totals'!$1:$255,42,FALSE),)</f>
        <v>0</v>
      </c>
      <c r="AB245">
        <f>IFERROR(VLOOKUP($A245,'PivotTrac Totals'!$1:$255,44,FALSE),)</f>
        <v>0</v>
      </c>
      <c r="AC245">
        <f>IFERROR(VLOOKUP($A245,'PivotTrac Totals'!$1:$255,46,FALSE),)</f>
        <v>0</v>
      </c>
      <c r="AD245">
        <f>IFERROR(VLOOKUP($A245,'PivotTrac Totals'!$1:$255,48,FALSE),)</f>
        <v>0</v>
      </c>
      <c r="AE245">
        <f>IFERROR(VLOOKUP($A245,'PivotTrac Totals'!$1:$255,50,FALSE),)</f>
        <v>0</v>
      </c>
      <c r="AF245">
        <f>IFERROR(VLOOKUP($A245,'PivotTrac Totals'!$1:$255,52,FALSE),)</f>
        <v>0</v>
      </c>
      <c r="AG245">
        <f>IFERROR(VLOOKUP($A245,'PivotTrac Totals'!$1:$255,54,FALSE),)</f>
        <v>0</v>
      </c>
      <c r="AH245">
        <f t="shared" si="24"/>
        <v>0</v>
      </c>
    </row>
    <row r="246" spans="1:34" ht="15.75" hidden="1" thickBot="1" x14ac:dyDescent="0.25">
      <c r="A246" s="25"/>
      <c r="B246" s="25" t="s">
        <v>11</v>
      </c>
      <c r="C246" s="28" t="str">
        <f t="shared" si="30"/>
        <v>24</v>
      </c>
      <c r="D246" s="25" t="s">
        <v>103</v>
      </c>
      <c r="E246" s="25"/>
      <c r="F246" s="25"/>
      <c r="G246" s="25"/>
      <c r="H246">
        <f>IFERROR(VLOOKUP($A246,'PivotTrac Totals'!$A$1:$AK$255,4,FALSE),)</f>
        <v>0</v>
      </c>
      <c r="I246">
        <f>IFERROR(VLOOKUP($A246,'PivotTrac Totals'!$1:$405,6,FALSE),)</f>
        <v>0</v>
      </c>
      <c r="J246">
        <f>IFERROR(VLOOKUP($A246,'PivotTrac Totals'!$1:$255,8,FALSE),)</f>
        <v>0</v>
      </c>
      <c r="K246">
        <f>IFERROR(VLOOKUP($A246,'PivotTrac Totals'!$1:$255,10,FALSE),)</f>
        <v>0</v>
      </c>
      <c r="L246">
        <f>IFERROR(VLOOKUP($A246,'PivotTrac Totals'!$1:$255,12,FALSE),)</f>
        <v>0</v>
      </c>
      <c r="M246">
        <f>IFERROR(VLOOKUP($A246,'PivotTrac Totals'!$1:$255,14,FALSE),)</f>
        <v>0</v>
      </c>
      <c r="N246">
        <f>IFERROR(VLOOKUP($A246,'PivotTrac Totals'!$1:$255,16,FALSE),)</f>
        <v>0</v>
      </c>
      <c r="O246">
        <f>IFERROR(VLOOKUP($A246,'PivotTrac Totals'!$1:$255,18,FALSE),)</f>
        <v>0</v>
      </c>
      <c r="P246">
        <f>IFERROR(VLOOKUP($A246,'PivotTrac Totals'!$1:$255,20,FALSE),)</f>
        <v>0</v>
      </c>
      <c r="Q246">
        <f>IFERROR(VLOOKUP($A246,'PivotTrac Totals'!$1:$255,22,FALSE),)</f>
        <v>0</v>
      </c>
      <c r="R246">
        <f>IFERROR(VLOOKUP($A246,'PivotTrac Totals'!$1:$255,24,FALSE),)</f>
        <v>0</v>
      </c>
      <c r="S246">
        <f>IFERROR(VLOOKUP($A246,'PivotTrac Totals'!$1:$255,26,FALSE),)</f>
        <v>0</v>
      </c>
      <c r="T246">
        <f>IFERROR(VLOOKUP($A246,'PivotTrac Totals'!$1:$255,28,FALSE),)</f>
        <v>0</v>
      </c>
      <c r="U246">
        <f>IFERROR(VLOOKUP($A246,'PivotTrac Totals'!$1:$255,30,FALSE),)</f>
        <v>0</v>
      </c>
      <c r="V246">
        <f>IFERROR(VLOOKUP($A246,'PivotTrac Totals'!$1:$255,32,FALSE),)</f>
        <v>0</v>
      </c>
      <c r="W246">
        <f>IFERROR(VLOOKUP($A246,'PivotTrac Totals'!$1:$255,34,FALSE),)</f>
        <v>0</v>
      </c>
      <c r="X246">
        <f>IFERROR(VLOOKUP($A246,'PivotTrac Totals'!$1:$255,36,FALSE),)</f>
        <v>0</v>
      </c>
      <c r="Y246">
        <f>IFERROR(VLOOKUP($A246,'PivotTrac Totals'!$1:$255,38,FALSE),)</f>
        <v>0</v>
      </c>
      <c r="Z246">
        <f>IFERROR(VLOOKUP($A246,'PivotTrac Totals'!$1:$255,40,FALSE),)</f>
        <v>0</v>
      </c>
      <c r="AA246">
        <f>IFERROR(VLOOKUP($A246,'PivotTrac Totals'!$1:$255,42,FALSE),)</f>
        <v>0</v>
      </c>
      <c r="AB246">
        <f>IFERROR(VLOOKUP($A246,'PivotTrac Totals'!$1:$255,44,FALSE),)</f>
        <v>0</v>
      </c>
      <c r="AC246">
        <f>IFERROR(VLOOKUP($A246,'PivotTrac Totals'!$1:$255,46,FALSE),)</f>
        <v>0</v>
      </c>
      <c r="AD246">
        <f>IFERROR(VLOOKUP($A246,'PivotTrac Totals'!$1:$255,48,FALSE),)</f>
        <v>0</v>
      </c>
      <c r="AE246">
        <f>IFERROR(VLOOKUP($A246,'PivotTrac Totals'!$1:$255,50,FALSE),)</f>
        <v>0</v>
      </c>
      <c r="AF246">
        <f>IFERROR(VLOOKUP($A246,'PivotTrac Totals'!$1:$255,52,FALSE),)</f>
        <v>0</v>
      </c>
      <c r="AG246">
        <f>IFERROR(VLOOKUP($A246,'PivotTrac Totals'!$1:$255,54,FALSE),)</f>
        <v>0</v>
      </c>
      <c r="AH246">
        <f t="shared" si="24"/>
        <v>0</v>
      </c>
    </row>
    <row r="247" spans="1:34" ht="15.75" hidden="1" thickBot="1" x14ac:dyDescent="0.25">
      <c r="A247" s="25"/>
      <c r="B247" s="25" t="s">
        <v>11</v>
      </c>
      <c r="C247" s="28" t="str">
        <f t="shared" si="30"/>
        <v>24</v>
      </c>
      <c r="D247" s="25" t="s">
        <v>103</v>
      </c>
      <c r="E247" s="25"/>
      <c r="F247" s="25"/>
      <c r="G247" s="25"/>
      <c r="H247">
        <f>IFERROR(VLOOKUP($A247,'PivotTrac Totals'!$A$1:$AK$255,4,FALSE),)</f>
        <v>0</v>
      </c>
      <c r="I247">
        <f>IFERROR(VLOOKUP($A247,'PivotTrac Totals'!$1:$405,6,FALSE),)</f>
        <v>0</v>
      </c>
      <c r="J247">
        <f>IFERROR(VLOOKUP($A247,'PivotTrac Totals'!$1:$255,8,FALSE),)</f>
        <v>0</v>
      </c>
      <c r="K247">
        <f>IFERROR(VLOOKUP($A247,'PivotTrac Totals'!$1:$255,10,FALSE),)</f>
        <v>0</v>
      </c>
      <c r="L247">
        <f>IFERROR(VLOOKUP($A247,'PivotTrac Totals'!$1:$255,12,FALSE),)</f>
        <v>0</v>
      </c>
      <c r="M247">
        <f>IFERROR(VLOOKUP($A247,'PivotTrac Totals'!$1:$255,14,FALSE),)</f>
        <v>0</v>
      </c>
      <c r="N247">
        <f>IFERROR(VLOOKUP($A247,'PivotTrac Totals'!$1:$255,16,FALSE),)</f>
        <v>0</v>
      </c>
      <c r="O247">
        <f>IFERROR(VLOOKUP($A247,'PivotTrac Totals'!$1:$255,18,FALSE),)</f>
        <v>0</v>
      </c>
      <c r="P247">
        <f>IFERROR(VLOOKUP($A247,'PivotTrac Totals'!$1:$255,20,FALSE),)</f>
        <v>0</v>
      </c>
      <c r="Q247">
        <f>IFERROR(VLOOKUP($A247,'PivotTrac Totals'!$1:$255,22,FALSE),)</f>
        <v>0</v>
      </c>
      <c r="R247">
        <f>IFERROR(VLOOKUP($A247,'PivotTrac Totals'!$1:$255,24,FALSE),)</f>
        <v>0</v>
      </c>
      <c r="S247">
        <f>IFERROR(VLOOKUP($A247,'PivotTrac Totals'!$1:$255,26,FALSE),)</f>
        <v>0</v>
      </c>
      <c r="T247">
        <f>IFERROR(VLOOKUP($A247,'PivotTrac Totals'!$1:$255,28,FALSE),)</f>
        <v>0</v>
      </c>
      <c r="U247">
        <f>IFERROR(VLOOKUP($A247,'PivotTrac Totals'!$1:$255,30,FALSE),)</f>
        <v>0</v>
      </c>
      <c r="V247">
        <f>IFERROR(VLOOKUP($A247,'PivotTrac Totals'!$1:$255,32,FALSE),)</f>
        <v>0</v>
      </c>
      <c r="W247">
        <f>IFERROR(VLOOKUP($A247,'PivotTrac Totals'!$1:$255,34,FALSE),)</f>
        <v>0</v>
      </c>
      <c r="X247">
        <f>IFERROR(VLOOKUP($A247,'PivotTrac Totals'!$1:$255,36,FALSE),)</f>
        <v>0</v>
      </c>
      <c r="Y247">
        <f>IFERROR(VLOOKUP($A247,'PivotTrac Totals'!$1:$255,38,FALSE),)</f>
        <v>0</v>
      </c>
      <c r="Z247">
        <f>IFERROR(VLOOKUP($A247,'PivotTrac Totals'!$1:$255,40,FALSE),)</f>
        <v>0</v>
      </c>
      <c r="AA247">
        <f>IFERROR(VLOOKUP($A247,'PivotTrac Totals'!$1:$255,42,FALSE),)</f>
        <v>0</v>
      </c>
      <c r="AB247">
        <f>IFERROR(VLOOKUP($A247,'PivotTrac Totals'!$1:$255,44,FALSE),)</f>
        <v>0</v>
      </c>
      <c r="AC247">
        <f>IFERROR(VLOOKUP($A247,'PivotTrac Totals'!$1:$255,46,FALSE),)</f>
        <v>0</v>
      </c>
      <c r="AD247">
        <f>IFERROR(VLOOKUP($A247,'PivotTrac Totals'!$1:$255,48,FALSE),)</f>
        <v>0</v>
      </c>
      <c r="AE247">
        <f>IFERROR(VLOOKUP($A247,'PivotTrac Totals'!$1:$255,50,FALSE),)</f>
        <v>0</v>
      </c>
      <c r="AF247">
        <f>IFERROR(VLOOKUP($A247,'PivotTrac Totals'!$1:$255,52,FALSE),)</f>
        <v>0</v>
      </c>
      <c r="AG247">
        <f>IFERROR(VLOOKUP($A247,'PivotTrac Totals'!$1:$255,54,FALSE),)</f>
        <v>0</v>
      </c>
      <c r="AH247">
        <f t="shared" si="24"/>
        <v>0</v>
      </c>
    </row>
    <row r="248" spans="1:34" ht="15.75" hidden="1" thickBot="1" x14ac:dyDescent="0.25">
      <c r="A248" s="25"/>
      <c r="B248" s="25" t="s">
        <v>11</v>
      </c>
      <c r="C248" s="28" t="str">
        <f t="shared" si="30"/>
        <v>24</v>
      </c>
      <c r="D248" s="25" t="s">
        <v>103</v>
      </c>
      <c r="E248" s="25"/>
      <c r="F248" s="25"/>
      <c r="G248" s="25"/>
      <c r="H248">
        <f>IFERROR(VLOOKUP($A248,'PivotTrac Totals'!$A$1:$AK$255,4,FALSE),)</f>
        <v>0</v>
      </c>
      <c r="I248">
        <f>IFERROR(VLOOKUP($A248,'PivotTrac Totals'!$1:$405,6,FALSE),)</f>
        <v>0</v>
      </c>
      <c r="J248">
        <f>IFERROR(VLOOKUP($A248,'PivotTrac Totals'!$1:$255,8,FALSE),)</f>
        <v>0</v>
      </c>
      <c r="K248">
        <f>IFERROR(VLOOKUP($A248,'PivotTrac Totals'!$1:$255,10,FALSE),)</f>
        <v>0</v>
      </c>
      <c r="L248">
        <f>IFERROR(VLOOKUP($A248,'PivotTrac Totals'!$1:$255,12,FALSE),)</f>
        <v>0</v>
      </c>
      <c r="M248">
        <f>IFERROR(VLOOKUP($A248,'PivotTrac Totals'!$1:$255,14,FALSE),)</f>
        <v>0</v>
      </c>
      <c r="N248">
        <f>IFERROR(VLOOKUP($A248,'PivotTrac Totals'!$1:$255,16,FALSE),)</f>
        <v>0</v>
      </c>
      <c r="O248">
        <f>IFERROR(VLOOKUP($A248,'PivotTrac Totals'!$1:$255,18,FALSE),)</f>
        <v>0</v>
      </c>
      <c r="P248">
        <f>IFERROR(VLOOKUP($A248,'PivotTrac Totals'!$1:$255,20,FALSE),)</f>
        <v>0</v>
      </c>
      <c r="Q248">
        <f>IFERROR(VLOOKUP($A248,'PivotTrac Totals'!$1:$255,22,FALSE),)</f>
        <v>0</v>
      </c>
      <c r="R248">
        <f>IFERROR(VLOOKUP($A248,'PivotTrac Totals'!$1:$255,24,FALSE),)</f>
        <v>0</v>
      </c>
      <c r="S248">
        <f>IFERROR(VLOOKUP($A248,'PivotTrac Totals'!$1:$255,26,FALSE),)</f>
        <v>0</v>
      </c>
      <c r="T248">
        <f>IFERROR(VLOOKUP($A248,'PivotTrac Totals'!$1:$255,28,FALSE),)</f>
        <v>0</v>
      </c>
      <c r="U248">
        <f>IFERROR(VLOOKUP($A248,'PivotTrac Totals'!$1:$255,30,FALSE),)</f>
        <v>0</v>
      </c>
      <c r="V248">
        <f>IFERROR(VLOOKUP($A248,'PivotTrac Totals'!$1:$255,32,FALSE),)</f>
        <v>0</v>
      </c>
      <c r="W248">
        <f>IFERROR(VLOOKUP($A248,'PivotTrac Totals'!$1:$255,34,FALSE),)</f>
        <v>0</v>
      </c>
      <c r="X248">
        <f>IFERROR(VLOOKUP($A248,'PivotTrac Totals'!$1:$255,36,FALSE),)</f>
        <v>0</v>
      </c>
      <c r="Y248">
        <f>IFERROR(VLOOKUP($A248,'PivotTrac Totals'!$1:$255,38,FALSE),)</f>
        <v>0</v>
      </c>
      <c r="Z248">
        <f>IFERROR(VLOOKUP($A248,'PivotTrac Totals'!$1:$255,40,FALSE),)</f>
        <v>0</v>
      </c>
      <c r="AA248">
        <f>IFERROR(VLOOKUP($A248,'PivotTrac Totals'!$1:$255,42,FALSE),)</f>
        <v>0</v>
      </c>
      <c r="AB248">
        <f>IFERROR(VLOOKUP($A248,'PivotTrac Totals'!$1:$255,44,FALSE),)</f>
        <v>0</v>
      </c>
      <c r="AC248">
        <f>IFERROR(VLOOKUP($A248,'PivotTrac Totals'!$1:$255,46,FALSE),)</f>
        <v>0</v>
      </c>
      <c r="AD248">
        <f>IFERROR(VLOOKUP($A248,'PivotTrac Totals'!$1:$255,48,FALSE),)</f>
        <v>0</v>
      </c>
      <c r="AE248">
        <f>IFERROR(VLOOKUP($A248,'PivotTrac Totals'!$1:$255,50,FALSE),)</f>
        <v>0</v>
      </c>
      <c r="AF248">
        <f>IFERROR(VLOOKUP($A248,'PivotTrac Totals'!$1:$255,52,FALSE),)</f>
        <v>0</v>
      </c>
      <c r="AG248">
        <f>IFERROR(VLOOKUP($A248,'PivotTrac Totals'!$1:$255,54,FALSE),)</f>
        <v>0</v>
      </c>
      <c r="AH248">
        <f t="shared" si="24"/>
        <v>0</v>
      </c>
    </row>
    <row r="249" spans="1:34" ht="15.75" hidden="1" thickBot="1" x14ac:dyDescent="0.25">
      <c r="A249" s="25"/>
      <c r="B249" s="25" t="s">
        <v>11</v>
      </c>
      <c r="C249" s="28" t="str">
        <f t="shared" si="30"/>
        <v>24</v>
      </c>
      <c r="D249" s="25" t="s">
        <v>103</v>
      </c>
      <c r="E249" s="25"/>
      <c r="F249" s="25"/>
      <c r="G249" s="25"/>
      <c r="H249">
        <f>IFERROR(VLOOKUP($A249,'PivotTrac Totals'!$A$1:$AK$255,4,FALSE),)</f>
        <v>0</v>
      </c>
      <c r="I249">
        <f>IFERROR(VLOOKUP($A249,'PivotTrac Totals'!$1:$405,6,FALSE),)</f>
        <v>0</v>
      </c>
      <c r="J249">
        <f>IFERROR(VLOOKUP($A249,'PivotTrac Totals'!$1:$255,8,FALSE),)</f>
        <v>0</v>
      </c>
      <c r="K249">
        <f>IFERROR(VLOOKUP($A249,'PivotTrac Totals'!$1:$255,10,FALSE),)</f>
        <v>0</v>
      </c>
      <c r="L249">
        <f>IFERROR(VLOOKUP($A249,'PivotTrac Totals'!$1:$255,12,FALSE),)</f>
        <v>0</v>
      </c>
      <c r="M249">
        <f>IFERROR(VLOOKUP($A249,'PivotTrac Totals'!$1:$255,14,FALSE),)</f>
        <v>0</v>
      </c>
      <c r="N249">
        <f>IFERROR(VLOOKUP($A249,'PivotTrac Totals'!$1:$255,16,FALSE),)</f>
        <v>0</v>
      </c>
      <c r="O249">
        <f>IFERROR(VLOOKUP($A249,'PivotTrac Totals'!$1:$255,18,FALSE),)</f>
        <v>0</v>
      </c>
      <c r="P249">
        <f>IFERROR(VLOOKUP($A249,'PivotTrac Totals'!$1:$255,20,FALSE),)</f>
        <v>0</v>
      </c>
      <c r="Q249">
        <f>IFERROR(VLOOKUP($A249,'PivotTrac Totals'!$1:$255,22,FALSE),)</f>
        <v>0</v>
      </c>
      <c r="R249">
        <f>IFERROR(VLOOKUP($A249,'PivotTrac Totals'!$1:$255,24,FALSE),)</f>
        <v>0</v>
      </c>
      <c r="S249">
        <f>IFERROR(VLOOKUP($A249,'PivotTrac Totals'!$1:$255,26,FALSE),)</f>
        <v>0</v>
      </c>
      <c r="T249">
        <f>IFERROR(VLOOKUP($A249,'PivotTrac Totals'!$1:$255,28,FALSE),)</f>
        <v>0</v>
      </c>
      <c r="U249">
        <f>IFERROR(VLOOKUP($A249,'PivotTrac Totals'!$1:$255,30,FALSE),)</f>
        <v>0</v>
      </c>
      <c r="V249">
        <f>IFERROR(VLOOKUP($A249,'PivotTrac Totals'!$1:$255,32,FALSE),)</f>
        <v>0</v>
      </c>
      <c r="W249">
        <f>IFERROR(VLOOKUP($A249,'PivotTrac Totals'!$1:$255,34,FALSE),)</f>
        <v>0</v>
      </c>
      <c r="X249">
        <f>IFERROR(VLOOKUP($A249,'PivotTrac Totals'!$1:$255,36,FALSE),)</f>
        <v>0</v>
      </c>
      <c r="Y249">
        <f>IFERROR(VLOOKUP($A249,'PivotTrac Totals'!$1:$255,38,FALSE),)</f>
        <v>0</v>
      </c>
      <c r="Z249">
        <f>IFERROR(VLOOKUP($A249,'PivotTrac Totals'!$1:$255,40,FALSE),)</f>
        <v>0</v>
      </c>
      <c r="AA249">
        <f>IFERROR(VLOOKUP($A249,'PivotTrac Totals'!$1:$255,42,FALSE),)</f>
        <v>0</v>
      </c>
      <c r="AB249">
        <f>IFERROR(VLOOKUP($A249,'PivotTrac Totals'!$1:$255,44,FALSE),)</f>
        <v>0</v>
      </c>
      <c r="AC249">
        <f>IFERROR(VLOOKUP($A249,'PivotTrac Totals'!$1:$255,46,FALSE),)</f>
        <v>0</v>
      </c>
      <c r="AD249">
        <f>IFERROR(VLOOKUP($A249,'PivotTrac Totals'!$1:$255,48,FALSE),)</f>
        <v>0</v>
      </c>
      <c r="AE249">
        <f>IFERROR(VLOOKUP($A249,'PivotTrac Totals'!$1:$255,50,FALSE),)</f>
        <v>0</v>
      </c>
      <c r="AF249">
        <f>IFERROR(VLOOKUP($A249,'PivotTrac Totals'!$1:$255,52,FALSE),)</f>
        <v>0</v>
      </c>
      <c r="AG249">
        <f>IFERROR(VLOOKUP($A249,'PivotTrac Totals'!$1:$255,54,FALSE),)</f>
        <v>0</v>
      </c>
      <c r="AH249">
        <f t="shared" si="24"/>
        <v>0</v>
      </c>
    </row>
    <row r="250" spans="1:34" ht="15.75" hidden="1" thickBot="1" x14ac:dyDescent="0.25">
      <c r="A250" s="25"/>
      <c r="B250" s="25" t="s">
        <v>11</v>
      </c>
      <c r="C250" s="28" t="str">
        <f t="shared" si="30"/>
        <v>24</v>
      </c>
      <c r="D250" s="25" t="s">
        <v>103</v>
      </c>
      <c r="E250" s="25"/>
      <c r="F250" s="25"/>
      <c r="G250" s="25"/>
      <c r="H250">
        <f>IFERROR(VLOOKUP($A250,'PivotTrac Totals'!$A$1:$AK$255,4,FALSE),)</f>
        <v>0</v>
      </c>
      <c r="I250">
        <f>IFERROR(VLOOKUP($A250,'PivotTrac Totals'!$1:$405,6,FALSE),)</f>
        <v>0</v>
      </c>
      <c r="J250">
        <f>IFERROR(VLOOKUP($A250,'PivotTrac Totals'!$1:$255,8,FALSE),)</f>
        <v>0</v>
      </c>
      <c r="K250">
        <f>IFERROR(VLOOKUP($A250,'PivotTrac Totals'!$1:$255,10,FALSE),)</f>
        <v>0</v>
      </c>
      <c r="L250">
        <f>IFERROR(VLOOKUP($A250,'PivotTrac Totals'!$1:$255,12,FALSE),)</f>
        <v>0</v>
      </c>
      <c r="M250">
        <f>IFERROR(VLOOKUP($A250,'PivotTrac Totals'!$1:$255,14,FALSE),)</f>
        <v>0</v>
      </c>
      <c r="N250">
        <f>IFERROR(VLOOKUP($A250,'PivotTrac Totals'!$1:$255,16,FALSE),)</f>
        <v>0</v>
      </c>
      <c r="O250">
        <f>IFERROR(VLOOKUP($A250,'PivotTrac Totals'!$1:$255,18,FALSE),)</f>
        <v>0</v>
      </c>
      <c r="P250">
        <f>IFERROR(VLOOKUP($A250,'PivotTrac Totals'!$1:$255,20,FALSE),)</f>
        <v>0</v>
      </c>
      <c r="Q250">
        <f>IFERROR(VLOOKUP($A250,'PivotTrac Totals'!$1:$255,22,FALSE),)</f>
        <v>0</v>
      </c>
      <c r="R250">
        <f>IFERROR(VLOOKUP($A250,'PivotTrac Totals'!$1:$255,24,FALSE),)</f>
        <v>0</v>
      </c>
      <c r="S250">
        <f>IFERROR(VLOOKUP($A250,'PivotTrac Totals'!$1:$255,26,FALSE),)</f>
        <v>0</v>
      </c>
      <c r="T250">
        <f>IFERROR(VLOOKUP($A250,'PivotTrac Totals'!$1:$255,28,FALSE),)</f>
        <v>0</v>
      </c>
      <c r="U250">
        <f>IFERROR(VLOOKUP($A250,'PivotTrac Totals'!$1:$255,30,FALSE),)</f>
        <v>0</v>
      </c>
      <c r="V250">
        <f>IFERROR(VLOOKUP($A250,'PivotTrac Totals'!$1:$255,32,FALSE),)</f>
        <v>0</v>
      </c>
      <c r="W250">
        <f>IFERROR(VLOOKUP($A250,'PivotTrac Totals'!$1:$255,34,FALSE),)</f>
        <v>0</v>
      </c>
      <c r="X250">
        <f>IFERROR(VLOOKUP($A250,'PivotTrac Totals'!$1:$255,36,FALSE),)</f>
        <v>0</v>
      </c>
      <c r="Y250">
        <f>IFERROR(VLOOKUP($A250,'PivotTrac Totals'!$1:$255,38,FALSE),)</f>
        <v>0</v>
      </c>
      <c r="Z250">
        <f>IFERROR(VLOOKUP($A250,'PivotTrac Totals'!$1:$255,40,FALSE),)</f>
        <v>0</v>
      </c>
      <c r="AA250">
        <f>IFERROR(VLOOKUP($A250,'PivotTrac Totals'!$1:$255,42,FALSE),)</f>
        <v>0</v>
      </c>
      <c r="AB250">
        <f>IFERROR(VLOOKUP($A250,'PivotTrac Totals'!$1:$255,44,FALSE),)</f>
        <v>0</v>
      </c>
      <c r="AC250">
        <f>IFERROR(VLOOKUP($A250,'PivotTrac Totals'!$1:$255,46,FALSE),)</f>
        <v>0</v>
      </c>
      <c r="AD250">
        <f>IFERROR(VLOOKUP($A250,'PivotTrac Totals'!$1:$255,48,FALSE),)</f>
        <v>0</v>
      </c>
      <c r="AE250">
        <f>IFERROR(VLOOKUP($A250,'PivotTrac Totals'!$1:$255,50,FALSE),)</f>
        <v>0</v>
      </c>
      <c r="AF250">
        <f>IFERROR(VLOOKUP($A250,'PivotTrac Totals'!$1:$255,52,FALSE),)</f>
        <v>0</v>
      </c>
      <c r="AG250">
        <f>IFERROR(VLOOKUP($A250,'PivotTrac Totals'!$1:$255,54,FALSE),)</f>
        <v>0</v>
      </c>
      <c r="AH250">
        <f t="shared" si="24"/>
        <v>0</v>
      </c>
    </row>
    <row r="251" spans="1:34" ht="15.75" hidden="1" thickBot="1" x14ac:dyDescent="0.25">
      <c r="A251" s="29" t="s">
        <v>119</v>
      </c>
      <c r="B251" s="25" t="s">
        <v>11</v>
      </c>
      <c r="C251" s="28" t="str">
        <f>MID(A251,FIND(" ",A251)+1,256)</f>
        <v>25</v>
      </c>
      <c r="D251" s="25" t="s">
        <v>103</v>
      </c>
      <c r="E251" s="25"/>
      <c r="F251" s="25"/>
      <c r="G251" s="25"/>
      <c r="H251">
        <f>+IF($F251="Spring Grain",SUMIFS('Osgood Agrimet'!$D:$D,'Osgood Agrimet'!$A:$A,"&lt;="&amp;Data!H$1,'Osgood Agrimet'!$D:$D,"&gt;0"),IF($F251="Winter Grain",SUMIFS('Osgood Agrimet'!$C:$C,'Osgood Agrimet'!$A:$A,"&lt;="&amp;Data!H$1,'Osgood Agrimet'!$C:$C,"&gt;0"),IF($F251="Potatoes",SUMIFS('Osgood Agrimet'!$N:$N,'Osgood Agrimet'!$A:$A,"&lt;="&amp;Data!H$1,'Osgood Agrimet'!$N:$N,"&gt;0"),0)))</f>
        <v>0</v>
      </c>
      <c r="I251">
        <f>+IF($F251="Spring Grain",SUMIFS('Osgood Agrimet'!$D:$D,'Osgood Agrimet'!$A:$A,"&lt;="&amp;Data!I$1,'Osgood Agrimet'!$D:$D,"&gt;0"),IF($F251="Winter Grain",SUMIFS('Osgood Agrimet'!$C:$C,'Osgood Agrimet'!$A:$A,"&lt;="&amp;Data!I$1,'Osgood Agrimet'!$C:$C,"&gt;0"),IF($F251="Potatoes",SUMIFS('Osgood Agrimet'!$N:$N,'Osgood Agrimet'!$A:$A,"&lt;="&amp;Data!I$1,'Osgood Agrimet'!$N:$N,"&gt;0"),0)))</f>
        <v>0</v>
      </c>
      <c r="J251">
        <f>+IF($F251="Spring Grain",SUMIFS('Osgood Agrimet'!$D:$D,'Osgood Agrimet'!$A:$A,"&lt;="&amp;Data!J$1,'Osgood Agrimet'!$D:$D,"&gt;0"),IF($F251="Winter Grain",SUMIFS('Osgood Agrimet'!$C:$C,'Osgood Agrimet'!$A:$A,"&lt;="&amp;Data!J$1,'Osgood Agrimet'!$C:$C,"&gt;0"),IF($F251="Potatoes",SUMIFS('Osgood Agrimet'!$N:$N,'Osgood Agrimet'!$A:$A,"&lt;="&amp;Data!J$1,'Osgood Agrimet'!$N:$N,"&gt;0"),0)))</f>
        <v>0</v>
      </c>
      <c r="K251">
        <f>+IF($F251="Spring Grain",SUMIFS('Osgood Agrimet'!$D:$D,'Osgood Agrimet'!$A:$A,"&lt;="&amp;Data!K$1,'Osgood Agrimet'!$D:$D,"&gt;0"),IF($F251="Winter Grain",SUMIFS('Osgood Agrimet'!$C:$C,'Osgood Agrimet'!$A:$A,"&lt;="&amp;Data!K$1,'Osgood Agrimet'!$C:$C,"&gt;0"),IF($F251="Potatoes",SUMIFS('Osgood Agrimet'!$N:$N,'Osgood Agrimet'!$A:$A,"&lt;="&amp;Data!K$1,'Osgood Agrimet'!$N:$N,"&gt;0"),0)))</f>
        <v>0</v>
      </c>
      <c r="L251">
        <f>+IF($F251="Spring Grain",SUMIFS('Osgood Agrimet'!$D:$D,'Osgood Agrimet'!$A:$A,"&lt;="&amp;Data!L$1,'Osgood Agrimet'!$D:$D,"&gt;0"),IF($F251="Winter Grain",SUMIFS('Osgood Agrimet'!$C:$C,'Osgood Agrimet'!$A:$A,"&lt;="&amp;Data!L$1,'Osgood Agrimet'!$C:$C,"&gt;0"),IF($F251="Potatoes",SUMIFS('Osgood Agrimet'!$N:$N,'Osgood Agrimet'!$A:$A,"&lt;="&amp;Data!L$1,'Osgood Agrimet'!$N:$N,"&gt;0"),0)))</f>
        <v>0</v>
      </c>
      <c r="M251">
        <f>+IF($F251="Spring Grain",SUMIFS('Osgood Agrimet'!$D:$D,'Osgood Agrimet'!$A:$A,"&lt;="&amp;Data!M$1,'Osgood Agrimet'!$D:$D,"&gt;0"),IF($F251="Winter Grain",SUMIFS('Osgood Agrimet'!$C:$C,'Osgood Agrimet'!$A:$A,"&lt;="&amp;Data!M$1,'Osgood Agrimet'!$C:$C,"&gt;0"),IF($F251="Potatoes",SUMIFS('Osgood Agrimet'!$N:$N,'Osgood Agrimet'!$A:$A,"&lt;="&amp;Data!M$1,'Osgood Agrimet'!$N:$N,"&gt;0"),0)))</f>
        <v>0</v>
      </c>
      <c r="N251">
        <f>+IF($F251="Spring Grain",SUMIFS('Osgood Agrimet'!$D:$D,'Osgood Agrimet'!$A:$A,"&lt;="&amp;Data!N$1,'Osgood Agrimet'!$D:$D,"&gt;0"),IF($F251="Winter Grain",SUMIFS('Osgood Agrimet'!$C:$C,'Osgood Agrimet'!$A:$A,"&lt;="&amp;Data!N$1,'Osgood Agrimet'!$C:$C,"&gt;0"),IF($F251="Potatoes",SUMIFS('Osgood Agrimet'!$N:$N,'Osgood Agrimet'!$A:$A,"&lt;="&amp;Data!N$1,'Osgood Agrimet'!$N:$N,"&gt;0"),0)))</f>
        <v>0</v>
      </c>
      <c r="O251">
        <f>+IF($F251="Spring Grain",SUMIFS('Osgood Agrimet'!$D:$D,'Osgood Agrimet'!$A:$A,"&lt;="&amp;Data!O$1,'Osgood Agrimet'!$D:$D,"&gt;0"),IF($F251="Winter Grain",SUMIFS('Osgood Agrimet'!$C:$C,'Osgood Agrimet'!$A:$A,"&lt;="&amp;Data!O$1,'Osgood Agrimet'!$C:$C,"&gt;0"),IF($F251="Potatoes",SUMIFS('Osgood Agrimet'!$N:$N,'Osgood Agrimet'!$A:$A,"&lt;="&amp;Data!O$1,'Osgood Agrimet'!$N:$N,"&gt;0"),0)))</f>
        <v>0</v>
      </c>
      <c r="P251">
        <f>+IF($F251="Spring Grain",SUMIFS('Osgood Agrimet'!$D:$D,'Osgood Agrimet'!$A:$A,"&lt;="&amp;Data!P$1,'Osgood Agrimet'!$D:$D,"&gt;0"),IF($F251="Winter Grain",SUMIFS('Osgood Agrimet'!$C:$C,'Osgood Agrimet'!$A:$A,"&lt;="&amp;Data!P$1,'Osgood Agrimet'!$C:$C,"&gt;0"),IF($F251="Potatoes",SUMIFS('Osgood Agrimet'!$N:$N,'Osgood Agrimet'!$A:$A,"&lt;="&amp;Data!P$1,'Osgood Agrimet'!$N:$N,"&gt;0"),0)))</f>
        <v>0</v>
      </c>
      <c r="Q251">
        <f>+IF($F251="Spring Grain",SUMIFS('Osgood Agrimet'!$D:$D,'Osgood Agrimet'!$A:$A,"&lt;="&amp;Data!Q$1,'Osgood Agrimet'!$D:$D,"&gt;0"),IF($F251="Winter Grain",SUMIFS('Osgood Agrimet'!$C:$C,'Osgood Agrimet'!$A:$A,"&lt;="&amp;Data!Q$1,'Osgood Agrimet'!$C:$C,"&gt;0"),IF($F251="Potatoes",SUMIFS('Osgood Agrimet'!$N:$N,'Osgood Agrimet'!$A:$A,"&lt;="&amp;Data!Q$1,'Osgood Agrimet'!$N:$N,"&gt;0"),0)))</f>
        <v>0</v>
      </c>
      <c r="R251">
        <f>+IF($F251="Spring Grain",SUMIFS('Osgood Agrimet'!$D:$D,'Osgood Agrimet'!$A:$A,"&lt;="&amp;Data!R$1,'Osgood Agrimet'!$D:$D,"&gt;0"),IF($F251="Winter Grain",SUMIFS('Osgood Agrimet'!$C:$C,'Osgood Agrimet'!$A:$A,"&lt;="&amp;Data!R$1,'Osgood Agrimet'!$C:$C,"&gt;0"),IF($F251="Potatoes",SUMIFS('Osgood Agrimet'!$N:$N,'Osgood Agrimet'!$A:$A,"&lt;="&amp;Data!R$1,'Osgood Agrimet'!$N:$N,"&gt;0"),0)))</f>
        <v>0</v>
      </c>
      <c r="S251">
        <f>+IF($F251="Spring Grain",SUMIFS('Osgood Agrimet'!$D:$D,'Osgood Agrimet'!$A:$A,"&lt;="&amp;Data!S$1,'Osgood Agrimet'!$D:$D,"&gt;0"),IF($F251="Winter Grain",SUMIFS('Osgood Agrimet'!$C:$C,'Osgood Agrimet'!$A:$A,"&lt;="&amp;Data!S$1,'Osgood Agrimet'!$C:$C,"&gt;0"),IF($F251="Potatoes",SUMIFS('Osgood Agrimet'!$N:$N,'Osgood Agrimet'!$A:$A,"&lt;="&amp;Data!S$1,'Osgood Agrimet'!$N:$N,"&gt;0"),0)))</f>
        <v>0</v>
      </c>
      <c r="T251">
        <f>+IF($F251="Spring Grain",SUMIFS('Osgood Agrimet'!$D:$D,'Osgood Agrimet'!$A:$A,"&lt;="&amp;Data!T$1,'Osgood Agrimet'!$D:$D,"&gt;0"),IF($F251="Winter Grain",SUMIFS('Osgood Agrimet'!$C:$C,'Osgood Agrimet'!$A:$A,"&lt;="&amp;Data!T$1,'Osgood Agrimet'!$C:$C,"&gt;0"),IF($F251="Potatoes",SUMIFS('Osgood Agrimet'!$N:$N,'Osgood Agrimet'!$A:$A,"&lt;="&amp;Data!T$1,'Osgood Agrimet'!$N:$N,"&gt;0"),0)))</f>
        <v>0</v>
      </c>
      <c r="U251">
        <f>+IF($F251="Spring Grain",SUMIFS('Osgood Agrimet'!$D:$D,'Osgood Agrimet'!$A:$A,"&lt;="&amp;Data!U$1,'Osgood Agrimet'!$D:$D,"&gt;0"),IF($F251="Winter Grain",SUMIFS('Osgood Agrimet'!$C:$C,'Osgood Agrimet'!$A:$A,"&lt;="&amp;Data!U$1,'Osgood Agrimet'!$C:$C,"&gt;0"),IF($F251="Potatoes",SUMIFS('Osgood Agrimet'!$N:$N,'Osgood Agrimet'!$A:$A,"&lt;="&amp;Data!U$1,'Osgood Agrimet'!$N:$N,"&gt;0"),0)))</f>
        <v>0</v>
      </c>
      <c r="V251">
        <f>+IF($F251="Spring Grain",SUMIFS('Osgood Agrimet'!$D:$D,'Osgood Agrimet'!$A:$A,"&lt;="&amp;Data!V$1,'Osgood Agrimet'!$D:$D,"&gt;0"),IF($F251="Winter Grain",SUMIFS('Osgood Agrimet'!$C:$C,'Osgood Agrimet'!$A:$A,"&lt;="&amp;Data!V$1,'Osgood Agrimet'!$C:$C,"&gt;0"),IF($F251="Potatoes",SUMIFS('Osgood Agrimet'!$N:$N,'Osgood Agrimet'!$A:$A,"&lt;="&amp;Data!V$1,'Osgood Agrimet'!$N:$N,"&gt;0"),0)))</f>
        <v>0</v>
      </c>
      <c r="W251">
        <f>+IF($F251="Spring Grain",SUMIFS('Osgood Agrimet'!$D:$D,'Osgood Agrimet'!$A:$A,"&lt;="&amp;Data!W$1,'Osgood Agrimet'!$D:$D,"&gt;0"),IF($F251="Winter Grain",SUMIFS('Osgood Agrimet'!$C:$C,'Osgood Agrimet'!$A:$A,"&lt;="&amp;Data!W$1,'Osgood Agrimet'!$C:$C,"&gt;0"),IF($F251="Potatoes",SUMIFS('Osgood Agrimet'!$N:$N,'Osgood Agrimet'!$A:$A,"&lt;="&amp;Data!W$1,'Osgood Agrimet'!$N:$N,"&gt;0"),0)))</f>
        <v>0</v>
      </c>
      <c r="X251">
        <f>+IF($F251="Spring Grain",SUMIFS('Osgood Agrimet'!$D:$D,'Osgood Agrimet'!$A:$A,"&lt;="&amp;Data!X$1,'Osgood Agrimet'!$D:$D,"&gt;0"),IF($F251="Winter Grain",SUMIFS('Osgood Agrimet'!$C:$C,'Osgood Agrimet'!$A:$A,"&lt;="&amp;Data!X$1,'Osgood Agrimet'!$C:$C,"&gt;0"),IF($F251="Potatoes",SUMIFS('Osgood Agrimet'!$N:$N,'Osgood Agrimet'!$A:$A,"&lt;="&amp;Data!X$1,'Osgood Agrimet'!$N:$N,"&gt;0"),0)))</f>
        <v>0</v>
      </c>
      <c r="Y251">
        <f>+IF($F251="Spring Grain",SUMIFS('Osgood Agrimet'!$D:$D,'Osgood Agrimet'!$A:$A,"&lt;="&amp;Data!Y$1,'Osgood Agrimet'!$D:$D,"&gt;0"),IF($F251="Winter Grain",SUMIFS('Osgood Agrimet'!$C:$C,'Osgood Agrimet'!$A:$A,"&lt;="&amp;Data!Y$1,'Osgood Agrimet'!$C:$C,"&gt;0"),IF($F251="Potatoes",SUMIFS('Osgood Agrimet'!$N:$N,'Osgood Agrimet'!$A:$A,"&lt;="&amp;Data!Y$1,'Osgood Agrimet'!$N:$N,"&gt;0"),0)))</f>
        <v>0</v>
      </c>
      <c r="Z251">
        <f>+IF($F251="Spring Grain",SUMIFS('Osgood Agrimet'!$D:$D,'Osgood Agrimet'!$A:$A,"&lt;="&amp;Data!Z$1,'Osgood Agrimet'!$D:$D,"&gt;0"),IF($F251="Winter Grain",SUMIFS('Osgood Agrimet'!$C:$C,'Osgood Agrimet'!$A:$A,"&lt;="&amp;Data!Z$1,'Osgood Agrimet'!$C:$C,"&gt;0"),IF($F251="Potatoes",SUMIFS('Osgood Agrimet'!$N:$N,'Osgood Agrimet'!$A:$A,"&lt;="&amp;Data!Z$1,'Osgood Agrimet'!$N:$N,"&gt;0"),0)))</f>
        <v>0</v>
      </c>
      <c r="AA251">
        <f>+IF($F251="Spring Grain",SUMIFS('Osgood Agrimet'!$D:$D,'Osgood Agrimet'!$A:$A,"&lt;="&amp;Data!AA$1,'Osgood Agrimet'!$D:$D,"&gt;0"),IF($F251="Winter Grain",SUMIFS('Osgood Agrimet'!$C:$C,'Osgood Agrimet'!$A:$A,"&lt;="&amp;Data!AA$1,'Osgood Agrimet'!$C:$C,"&gt;0"),IF($F251="Potatoes",SUMIFS('Osgood Agrimet'!$N:$N,'Osgood Agrimet'!$A:$A,"&lt;="&amp;Data!AA$1,'Osgood Agrimet'!$N:$N,"&gt;0"),0)))</f>
        <v>0</v>
      </c>
      <c r="AB251">
        <f>+IF($F251="Spring Grain",SUMIFS('Osgood Agrimet'!$D:$D,'Osgood Agrimet'!$A:$A,"&lt;="&amp;Data!AB$1,'Osgood Agrimet'!$D:$D,"&gt;0"),IF($F251="Winter Grain",SUMIFS('Osgood Agrimet'!$C:$C,'Osgood Agrimet'!$A:$A,"&lt;="&amp;Data!AB$1,'Osgood Agrimet'!$C:$C,"&gt;0"),IF($F251="Potatoes",SUMIFS('Osgood Agrimet'!$N:$N,'Osgood Agrimet'!$A:$A,"&lt;="&amp;Data!AB$1,'Osgood Agrimet'!$N:$N,"&gt;0"),0)))</f>
        <v>0</v>
      </c>
      <c r="AC251">
        <f>+IF($F251="Spring Grain",SUMIFS('Osgood Agrimet'!$D:$D,'Osgood Agrimet'!$A:$A,"&lt;="&amp;Data!AC$1,'Osgood Agrimet'!$D:$D,"&gt;0"),IF($F251="Winter Grain",SUMIFS('Osgood Agrimet'!$C:$C,'Osgood Agrimet'!$A:$A,"&lt;="&amp;Data!AC$1,'Osgood Agrimet'!$C:$C,"&gt;0"),IF($F251="Potatoes",SUMIFS('Osgood Agrimet'!$N:$N,'Osgood Agrimet'!$A:$A,"&lt;="&amp;Data!AC$1,'Osgood Agrimet'!$N:$N,"&gt;0"),0)))</f>
        <v>0</v>
      </c>
      <c r="AD251">
        <f>+IF($F251="Spring Grain",SUMIFS('Osgood Agrimet'!$D:$D,'Osgood Agrimet'!$A:$A,"&lt;="&amp;Data!AD$1,'Osgood Agrimet'!$D:$D,"&gt;0"),IF($F251="Winter Grain",SUMIFS('Osgood Agrimet'!$C:$C,'Osgood Agrimet'!$A:$A,"&lt;="&amp;Data!AD$1,'Osgood Agrimet'!$C:$C,"&gt;0"),IF($F251="Potatoes",SUMIFS('Osgood Agrimet'!$N:$N,'Osgood Agrimet'!$A:$A,"&lt;="&amp;Data!AD$1,'Osgood Agrimet'!$N:$N,"&gt;0"),0)))</f>
        <v>0</v>
      </c>
      <c r="AE251">
        <f>+IF($F251="Spring Grain",SUMIFS('Osgood Agrimet'!$D:$D,'Osgood Agrimet'!$A:$A,"&lt;="&amp;Data!AE$1,'Osgood Agrimet'!$D:$D,"&gt;0"),IF($F251="Winter Grain",SUMIFS('Osgood Agrimet'!$C:$C,'Osgood Agrimet'!$A:$A,"&lt;="&amp;Data!AE$1,'Osgood Agrimet'!$C:$C,"&gt;0"),IF($F251="Potatoes",SUMIFS('Osgood Agrimet'!$N:$N,'Osgood Agrimet'!$A:$A,"&lt;="&amp;Data!AE$1,'Osgood Agrimet'!$N:$N,"&gt;0"),0)))</f>
        <v>0</v>
      </c>
      <c r="AF251">
        <f>+IF($F251="Spring Grain",SUMIFS('Osgood Agrimet'!$D:$D,'Osgood Agrimet'!$A:$A,"&lt;="&amp;Data!AF$1,'Osgood Agrimet'!$D:$D,"&gt;0"),IF($F251="Winter Grain",SUMIFS('Osgood Agrimet'!$C:$C,'Osgood Agrimet'!$A:$A,"&lt;="&amp;Data!AF$1,'Osgood Agrimet'!$C:$C,"&gt;0"),IF($F251="Potatoes",SUMIFS('Osgood Agrimet'!$N:$N,'Osgood Agrimet'!$A:$A,"&lt;="&amp;Data!AF$1,'Osgood Agrimet'!$N:$N,"&gt;0"),0)))</f>
        <v>0</v>
      </c>
      <c r="AG251">
        <f>+IF($F251="Spring Grain",SUMIFS('Osgood Agrimet'!$D:$D,'Osgood Agrimet'!$A:$A,"&lt;="&amp;Data!AG$1,'Osgood Agrimet'!$D:$D,"&gt;0"),IF($F251="Winter Grain",SUMIFS('Osgood Agrimet'!$C:$C,'Osgood Agrimet'!$A:$A,"&lt;="&amp;Data!AG$1,'Osgood Agrimet'!$C:$C,"&gt;0"),IF($F251="Potatoes",SUMIFS('Osgood Agrimet'!$N:$N,'Osgood Agrimet'!$A:$A,"&lt;="&amp;Data!AG$1,'Osgood Agrimet'!$N:$N,"&gt;0"),0)))</f>
        <v>0</v>
      </c>
      <c r="AH251">
        <f>+SUM(H251:AG251)</f>
        <v>0</v>
      </c>
    </row>
    <row r="252" spans="1:34" ht="15.75" hidden="1" thickBot="1" x14ac:dyDescent="0.25">
      <c r="A252" s="25"/>
      <c r="B252" s="25" t="s">
        <v>11</v>
      </c>
      <c r="C252" s="28" t="str">
        <f>C251</f>
        <v>25</v>
      </c>
      <c r="D252" s="25" t="s">
        <v>103</v>
      </c>
      <c r="E252" s="25"/>
      <c r="F252" s="25"/>
      <c r="G252" s="25"/>
      <c r="H252">
        <f>IFERROR(VLOOKUP($A252,'PivotTrac Totals'!$A$1:$AK$255,4,FALSE),)</f>
        <v>0</v>
      </c>
      <c r="I252">
        <f>IFERROR(VLOOKUP($A252,'PivotTrac Totals'!$1:$405,6,FALSE),)</f>
        <v>0</v>
      </c>
      <c r="J252">
        <f>IFERROR(VLOOKUP($A252,'PivotTrac Totals'!$1:$255,8,FALSE),)</f>
        <v>0</v>
      </c>
      <c r="K252">
        <f>IFERROR(VLOOKUP($A252,'PivotTrac Totals'!$1:$255,10,FALSE),)</f>
        <v>0</v>
      </c>
      <c r="L252">
        <f>IFERROR(VLOOKUP($A252,'PivotTrac Totals'!$1:$255,12,FALSE),)</f>
        <v>0</v>
      </c>
      <c r="M252">
        <f>IFERROR(VLOOKUP($A252,'PivotTrac Totals'!$1:$255,14,FALSE),)</f>
        <v>0</v>
      </c>
      <c r="N252">
        <f>IFERROR(VLOOKUP($A252,'PivotTrac Totals'!$1:$255,16,FALSE),)</f>
        <v>0</v>
      </c>
      <c r="O252">
        <f>IFERROR(VLOOKUP($A252,'PivotTrac Totals'!$1:$255,18,FALSE),)</f>
        <v>0</v>
      </c>
      <c r="P252">
        <f>IFERROR(VLOOKUP($A252,'PivotTrac Totals'!$1:$255,20,FALSE),)</f>
        <v>0</v>
      </c>
      <c r="Q252">
        <f>IFERROR(VLOOKUP($A252,'PivotTrac Totals'!$1:$255,22,FALSE),)</f>
        <v>0</v>
      </c>
      <c r="R252">
        <f>IFERROR(VLOOKUP($A252,'PivotTrac Totals'!$1:$255,24,FALSE),)</f>
        <v>0</v>
      </c>
      <c r="S252">
        <f>IFERROR(VLOOKUP($A252,'PivotTrac Totals'!$1:$255,26,FALSE),)</f>
        <v>0</v>
      </c>
      <c r="T252">
        <f>IFERROR(VLOOKUP($A252,'PivotTrac Totals'!$1:$255,28,FALSE),)</f>
        <v>0</v>
      </c>
      <c r="U252">
        <f>IFERROR(VLOOKUP($A252,'PivotTrac Totals'!$1:$255,30,FALSE),)</f>
        <v>0</v>
      </c>
      <c r="V252">
        <f>IFERROR(VLOOKUP($A252,'PivotTrac Totals'!$1:$255,32,FALSE),)</f>
        <v>0</v>
      </c>
      <c r="W252">
        <f>IFERROR(VLOOKUP($A252,'PivotTrac Totals'!$1:$255,34,FALSE),)</f>
        <v>0</v>
      </c>
      <c r="X252">
        <f>IFERROR(VLOOKUP($A252,'PivotTrac Totals'!$1:$255,36,FALSE),)</f>
        <v>0</v>
      </c>
      <c r="Y252">
        <f>IFERROR(VLOOKUP($A252,'PivotTrac Totals'!$1:$255,38,FALSE),)</f>
        <v>0</v>
      </c>
      <c r="Z252">
        <f>IFERROR(VLOOKUP($A252,'PivotTrac Totals'!$1:$255,40,FALSE),)</f>
        <v>0</v>
      </c>
      <c r="AA252">
        <f>IFERROR(VLOOKUP($A252,'PivotTrac Totals'!$1:$255,42,FALSE),)</f>
        <v>0</v>
      </c>
      <c r="AB252">
        <f>IFERROR(VLOOKUP($A252,'PivotTrac Totals'!$1:$255,44,FALSE),)</f>
        <v>0</v>
      </c>
      <c r="AC252">
        <f>IFERROR(VLOOKUP($A252,'PivotTrac Totals'!$1:$255,46,FALSE),)</f>
        <v>0</v>
      </c>
      <c r="AD252">
        <f>IFERROR(VLOOKUP($A252,'PivotTrac Totals'!$1:$255,48,FALSE),)</f>
        <v>0</v>
      </c>
      <c r="AE252">
        <f>IFERROR(VLOOKUP($A252,'PivotTrac Totals'!$1:$255,50,FALSE),)</f>
        <v>0</v>
      </c>
      <c r="AF252">
        <f>IFERROR(VLOOKUP($A252,'PivotTrac Totals'!$1:$255,52,FALSE),)</f>
        <v>0</v>
      </c>
      <c r="AG252">
        <f>IFERROR(VLOOKUP($A252,'PivotTrac Totals'!$1:$255,54,FALSE),)</f>
        <v>0</v>
      </c>
      <c r="AH252">
        <f t="shared" si="24"/>
        <v>0</v>
      </c>
    </row>
    <row r="253" spans="1:34" ht="15.75" hidden="1" thickBot="1" x14ac:dyDescent="0.25">
      <c r="A253" s="25"/>
      <c r="B253" s="25" t="s">
        <v>11</v>
      </c>
      <c r="C253" s="28" t="str">
        <f t="shared" ref="C253:C260" si="31">C252</f>
        <v>25</v>
      </c>
      <c r="D253" s="25" t="s">
        <v>103</v>
      </c>
      <c r="E253" s="25"/>
      <c r="F253" s="25"/>
      <c r="G253" s="25"/>
      <c r="H253">
        <f>IFERROR(VLOOKUP($A253,'PivotTrac Totals'!$A$1:$AK$255,4,FALSE),)</f>
        <v>0</v>
      </c>
      <c r="I253">
        <f>IFERROR(VLOOKUP($A253,'PivotTrac Totals'!$1:$405,6,FALSE),)</f>
        <v>0</v>
      </c>
      <c r="J253">
        <f>IFERROR(VLOOKUP($A253,'PivotTrac Totals'!$1:$255,8,FALSE),)</f>
        <v>0</v>
      </c>
      <c r="K253">
        <f>IFERROR(VLOOKUP($A253,'PivotTrac Totals'!$1:$255,10,FALSE),)</f>
        <v>0</v>
      </c>
      <c r="L253">
        <f>IFERROR(VLOOKUP($A253,'PivotTrac Totals'!$1:$255,12,FALSE),)</f>
        <v>0</v>
      </c>
      <c r="M253">
        <f>IFERROR(VLOOKUP($A253,'PivotTrac Totals'!$1:$255,14,FALSE),)</f>
        <v>0</v>
      </c>
      <c r="N253">
        <f>IFERROR(VLOOKUP($A253,'PivotTrac Totals'!$1:$255,16,FALSE),)</f>
        <v>0</v>
      </c>
      <c r="O253">
        <f>IFERROR(VLOOKUP($A253,'PivotTrac Totals'!$1:$255,18,FALSE),)</f>
        <v>0</v>
      </c>
      <c r="P253">
        <f>IFERROR(VLOOKUP($A253,'PivotTrac Totals'!$1:$255,20,FALSE),)</f>
        <v>0</v>
      </c>
      <c r="Q253">
        <f>IFERROR(VLOOKUP($A253,'PivotTrac Totals'!$1:$255,22,FALSE),)</f>
        <v>0</v>
      </c>
      <c r="R253">
        <f>IFERROR(VLOOKUP($A253,'PivotTrac Totals'!$1:$255,24,FALSE),)</f>
        <v>0</v>
      </c>
      <c r="S253">
        <f>IFERROR(VLOOKUP($A253,'PivotTrac Totals'!$1:$255,26,FALSE),)</f>
        <v>0</v>
      </c>
      <c r="T253">
        <f>IFERROR(VLOOKUP($A253,'PivotTrac Totals'!$1:$255,28,FALSE),)</f>
        <v>0</v>
      </c>
      <c r="U253">
        <f>IFERROR(VLOOKUP($A253,'PivotTrac Totals'!$1:$255,30,FALSE),)</f>
        <v>0</v>
      </c>
      <c r="V253">
        <f>IFERROR(VLOOKUP($A253,'PivotTrac Totals'!$1:$255,32,FALSE),)</f>
        <v>0</v>
      </c>
      <c r="W253">
        <f>IFERROR(VLOOKUP($A253,'PivotTrac Totals'!$1:$255,34,FALSE),)</f>
        <v>0</v>
      </c>
      <c r="X253">
        <f>IFERROR(VLOOKUP($A253,'PivotTrac Totals'!$1:$255,36,FALSE),)</f>
        <v>0</v>
      </c>
      <c r="Y253">
        <f>IFERROR(VLOOKUP($A253,'PivotTrac Totals'!$1:$255,38,FALSE),)</f>
        <v>0</v>
      </c>
      <c r="Z253">
        <f>IFERROR(VLOOKUP($A253,'PivotTrac Totals'!$1:$255,40,FALSE),)</f>
        <v>0</v>
      </c>
      <c r="AA253">
        <f>IFERROR(VLOOKUP($A253,'PivotTrac Totals'!$1:$255,42,FALSE),)</f>
        <v>0</v>
      </c>
      <c r="AB253">
        <f>IFERROR(VLOOKUP($A253,'PivotTrac Totals'!$1:$255,44,FALSE),)</f>
        <v>0</v>
      </c>
      <c r="AC253">
        <f>IFERROR(VLOOKUP($A253,'PivotTrac Totals'!$1:$255,46,FALSE),)</f>
        <v>0</v>
      </c>
      <c r="AD253">
        <f>IFERROR(VLOOKUP($A253,'PivotTrac Totals'!$1:$255,48,FALSE),)</f>
        <v>0</v>
      </c>
      <c r="AE253">
        <f>IFERROR(VLOOKUP($A253,'PivotTrac Totals'!$1:$255,50,FALSE),)</f>
        <v>0</v>
      </c>
      <c r="AF253">
        <f>IFERROR(VLOOKUP($A253,'PivotTrac Totals'!$1:$255,52,FALSE),)</f>
        <v>0</v>
      </c>
      <c r="AG253">
        <f>IFERROR(VLOOKUP($A253,'PivotTrac Totals'!$1:$255,54,FALSE),)</f>
        <v>0</v>
      </c>
      <c r="AH253">
        <f t="shared" si="24"/>
        <v>0</v>
      </c>
    </row>
    <row r="254" spans="1:34" ht="15.75" hidden="1" thickBot="1" x14ac:dyDescent="0.25">
      <c r="A254" s="25"/>
      <c r="B254" s="25" t="s">
        <v>11</v>
      </c>
      <c r="C254" s="28" t="str">
        <f t="shared" si="31"/>
        <v>25</v>
      </c>
      <c r="D254" s="25" t="s">
        <v>103</v>
      </c>
      <c r="E254" s="25"/>
      <c r="F254" s="25"/>
      <c r="G254" s="25"/>
      <c r="H254">
        <f>IFERROR(VLOOKUP($A254,'PivotTrac Totals'!$A$1:$AK$255,4,FALSE),)</f>
        <v>0</v>
      </c>
      <c r="I254">
        <f>IFERROR(VLOOKUP($A254,'PivotTrac Totals'!$1:$405,6,FALSE),)</f>
        <v>0</v>
      </c>
      <c r="J254">
        <f>IFERROR(VLOOKUP($A254,'PivotTrac Totals'!$1:$255,8,FALSE),)</f>
        <v>0</v>
      </c>
      <c r="K254">
        <f>IFERROR(VLOOKUP($A254,'PivotTrac Totals'!$1:$255,10,FALSE),)</f>
        <v>0</v>
      </c>
      <c r="L254">
        <f>IFERROR(VLOOKUP($A254,'PivotTrac Totals'!$1:$255,12,FALSE),)</f>
        <v>0</v>
      </c>
      <c r="M254">
        <f>IFERROR(VLOOKUP($A254,'PivotTrac Totals'!$1:$255,14,FALSE),)</f>
        <v>0</v>
      </c>
      <c r="N254">
        <f>IFERROR(VLOOKUP($A254,'PivotTrac Totals'!$1:$255,16,FALSE),)</f>
        <v>0</v>
      </c>
      <c r="O254">
        <f>IFERROR(VLOOKUP($A254,'PivotTrac Totals'!$1:$255,18,FALSE),)</f>
        <v>0</v>
      </c>
      <c r="P254">
        <f>IFERROR(VLOOKUP($A254,'PivotTrac Totals'!$1:$255,20,FALSE),)</f>
        <v>0</v>
      </c>
      <c r="Q254">
        <f>IFERROR(VLOOKUP($A254,'PivotTrac Totals'!$1:$255,22,FALSE),)</f>
        <v>0</v>
      </c>
      <c r="R254">
        <f>IFERROR(VLOOKUP($A254,'PivotTrac Totals'!$1:$255,24,FALSE),)</f>
        <v>0</v>
      </c>
      <c r="S254">
        <f>IFERROR(VLOOKUP($A254,'PivotTrac Totals'!$1:$255,26,FALSE),)</f>
        <v>0</v>
      </c>
      <c r="T254">
        <f>IFERROR(VLOOKUP($A254,'PivotTrac Totals'!$1:$255,28,FALSE),)</f>
        <v>0</v>
      </c>
      <c r="U254">
        <f>IFERROR(VLOOKUP($A254,'PivotTrac Totals'!$1:$255,30,FALSE),)</f>
        <v>0</v>
      </c>
      <c r="V254">
        <f>IFERROR(VLOOKUP($A254,'PivotTrac Totals'!$1:$255,32,FALSE),)</f>
        <v>0</v>
      </c>
      <c r="W254">
        <f>IFERROR(VLOOKUP($A254,'PivotTrac Totals'!$1:$255,34,FALSE),)</f>
        <v>0</v>
      </c>
      <c r="X254">
        <f>IFERROR(VLOOKUP($A254,'PivotTrac Totals'!$1:$255,36,FALSE),)</f>
        <v>0</v>
      </c>
      <c r="Y254">
        <f>IFERROR(VLOOKUP($A254,'PivotTrac Totals'!$1:$255,38,FALSE),)</f>
        <v>0</v>
      </c>
      <c r="Z254">
        <f>IFERROR(VLOOKUP($A254,'PivotTrac Totals'!$1:$255,40,FALSE),)</f>
        <v>0</v>
      </c>
      <c r="AA254">
        <f>IFERROR(VLOOKUP($A254,'PivotTrac Totals'!$1:$255,42,FALSE),)</f>
        <v>0</v>
      </c>
      <c r="AB254">
        <f>IFERROR(VLOOKUP($A254,'PivotTrac Totals'!$1:$255,44,FALSE),)</f>
        <v>0</v>
      </c>
      <c r="AC254">
        <f>IFERROR(VLOOKUP($A254,'PivotTrac Totals'!$1:$255,46,FALSE),)</f>
        <v>0</v>
      </c>
      <c r="AD254">
        <f>IFERROR(VLOOKUP($A254,'PivotTrac Totals'!$1:$255,48,FALSE),)</f>
        <v>0</v>
      </c>
      <c r="AE254">
        <f>IFERROR(VLOOKUP($A254,'PivotTrac Totals'!$1:$255,50,FALSE),)</f>
        <v>0</v>
      </c>
      <c r="AF254">
        <f>IFERROR(VLOOKUP($A254,'PivotTrac Totals'!$1:$255,52,FALSE),)</f>
        <v>0</v>
      </c>
      <c r="AG254">
        <f>IFERROR(VLOOKUP($A254,'PivotTrac Totals'!$1:$255,54,FALSE),)</f>
        <v>0</v>
      </c>
      <c r="AH254">
        <f t="shared" si="24"/>
        <v>0</v>
      </c>
    </row>
    <row r="255" spans="1:34" ht="15.75" hidden="1" thickBot="1" x14ac:dyDescent="0.25">
      <c r="A255" s="25"/>
      <c r="B255" s="25" t="s">
        <v>11</v>
      </c>
      <c r="C255" s="28" t="str">
        <f t="shared" si="31"/>
        <v>25</v>
      </c>
      <c r="D255" s="25" t="s">
        <v>103</v>
      </c>
      <c r="E255" s="25"/>
      <c r="F255" s="25"/>
      <c r="G255" s="25"/>
      <c r="H255">
        <f>IFERROR(VLOOKUP($A255,'PivotTrac Totals'!$A$1:$AK$255,4,FALSE),)</f>
        <v>0</v>
      </c>
      <c r="I255">
        <f>IFERROR(VLOOKUP($A255,'PivotTrac Totals'!$1:$405,6,FALSE),)</f>
        <v>0</v>
      </c>
      <c r="J255">
        <f>IFERROR(VLOOKUP($A255,'PivotTrac Totals'!$1:$255,8,FALSE),)</f>
        <v>0</v>
      </c>
      <c r="K255">
        <f>IFERROR(VLOOKUP($A255,'PivotTrac Totals'!$1:$255,10,FALSE),)</f>
        <v>0</v>
      </c>
      <c r="L255">
        <f>IFERROR(VLOOKUP($A255,'PivotTrac Totals'!$1:$255,12,FALSE),)</f>
        <v>0</v>
      </c>
      <c r="M255">
        <f>IFERROR(VLOOKUP($A255,'PivotTrac Totals'!$1:$255,14,FALSE),)</f>
        <v>0</v>
      </c>
      <c r="N255">
        <f>IFERROR(VLOOKUP($A255,'PivotTrac Totals'!$1:$255,16,FALSE),)</f>
        <v>0</v>
      </c>
      <c r="O255">
        <f>IFERROR(VLOOKUP($A255,'PivotTrac Totals'!$1:$255,18,FALSE),)</f>
        <v>0</v>
      </c>
      <c r="P255">
        <f>IFERROR(VLOOKUP($A255,'PivotTrac Totals'!$1:$255,20,FALSE),)</f>
        <v>0</v>
      </c>
      <c r="Q255">
        <f>IFERROR(VLOOKUP($A255,'PivotTrac Totals'!$1:$255,22,FALSE),)</f>
        <v>0</v>
      </c>
      <c r="R255">
        <f>IFERROR(VLOOKUP($A255,'PivotTrac Totals'!$1:$255,24,FALSE),)</f>
        <v>0</v>
      </c>
      <c r="S255">
        <f>IFERROR(VLOOKUP($A255,'PivotTrac Totals'!$1:$255,26,FALSE),)</f>
        <v>0</v>
      </c>
      <c r="T255">
        <f>IFERROR(VLOOKUP($A255,'PivotTrac Totals'!$1:$255,28,FALSE),)</f>
        <v>0</v>
      </c>
      <c r="U255">
        <f>IFERROR(VLOOKUP($A255,'PivotTrac Totals'!$1:$255,30,FALSE),)</f>
        <v>0</v>
      </c>
      <c r="V255">
        <f>IFERROR(VLOOKUP($A255,'PivotTrac Totals'!$1:$255,32,FALSE),)</f>
        <v>0</v>
      </c>
      <c r="W255">
        <f>IFERROR(VLOOKUP($A255,'PivotTrac Totals'!$1:$255,34,FALSE),)</f>
        <v>0</v>
      </c>
      <c r="X255">
        <f>IFERROR(VLOOKUP($A255,'PivotTrac Totals'!$1:$255,36,FALSE),)</f>
        <v>0</v>
      </c>
      <c r="Y255">
        <f>IFERROR(VLOOKUP($A255,'PivotTrac Totals'!$1:$255,38,FALSE),)</f>
        <v>0</v>
      </c>
      <c r="Z255">
        <f>IFERROR(VLOOKUP($A255,'PivotTrac Totals'!$1:$255,40,FALSE),)</f>
        <v>0</v>
      </c>
      <c r="AA255">
        <f>IFERROR(VLOOKUP($A255,'PivotTrac Totals'!$1:$255,42,FALSE),)</f>
        <v>0</v>
      </c>
      <c r="AB255">
        <f>IFERROR(VLOOKUP($A255,'PivotTrac Totals'!$1:$255,44,FALSE),)</f>
        <v>0</v>
      </c>
      <c r="AC255">
        <f>IFERROR(VLOOKUP($A255,'PivotTrac Totals'!$1:$255,46,FALSE),)</f>
        <v>0</v>
      </c>
      <c r="AD255">
        <f>IFERROR(VLOOKUP($A255,'PivotTrac Totals'!$1:$255,48,FALSE),)</f>
        <v>0</v>
      </c>
      <c r="AE255">
        <f>IFERROR(VLOOKUP($A255,'PivotTrac Totals'!$1:$255,50,FALSE),)</f>
        <v>0</v>
      </c>
      <c r="AF255">
        <f>IFERROR(VLOOKUP($A255,'PivotTrac Totals'!$1:$255,52,FALSE),)</f>
        <v>0</v>
      </c>
      <c r="AG255">
        <f>IFERROR(VLOOKUP($A255,'PivotTrac Totals'!$1:$255,54,FALSE),)</f>
        <v>0</v>
      </c>
      <c r="AH255">
        <f t="shared" si="24"/>
        <v>0</v>
      </c>
    </row>
    <row r="256" spans="1:34" ht="15.75" hidden="1" thickBot="1" x14ac:dyDescent="0.25">
      <c r="A256" s="25"/>
      <c r="B256" s="25" t="s">
        <v>11</v>
      </c>
      <c r="C256" s="28" t="str">
        <f t="shared" si="31"/>
        <v>25</v>
      </c>
      <c r="D256" s="25" t="s">
        <v>103</v>
      </c>
      <c r="E256" s="25"/>
      <c r="F256" s="25"/>
      <c r="G256" s="25"/>
      <c r="H256">
        <f>IFERROR(VLOOKUP($A256,'PivotTrac Totals'!$A$1:$AK$255,4,FALSE),)</f>
        <v>0</v>
      </c>
      <c r="I256">
        <f>IFERROR(VLOOKUP($A256,'PivotTrac Totals'!$1:$405,6,FALSE),)</f>
        <v>0</v>
      </c>
      <c r="J256">
        <f>IFERROR(VLOOKUP($A256,'PivotTrac Totals'!$1:$255,8,FALSE),)</f>
        <v>0</v>
      </c>
      <c r="K256">
        <f>IFERROR(VLOOKUP($A256,'PivotTrac Totals'!$1:$255,10,FALSE),)</f>
        <v>0</v>
      </c>
      <c r="L256">
        <f>IFERROR(VLOOKUP($A256,'PivotTrac Totals'!$1:$255,12,FALSE),)</f>
        <v>0</v>
      </c>
      <c r="M256">
        <f>IFERROR(VLOOKUP($A256,'PivotTrac Totals'!$1:$255,14,FALSE),)</f>
        <v>0</v>
      </c>
      <c r="N256">
        <f>IFERROR(VLOOKUP($A256,'PivotTrac Totals'!$1:$255,16,FALSE),)</f>
        <v>0</v>
      </c>
      <c r="O256">
        <f>IFERROR(VLOOKUP($A256,'PivotTrac Totals'!$1:$255,18,FALSE),)</f>
        <v>0</v>
      </c>
      <c r="P256">
        <f>IFERROR(VLOOKUP($A256,'PivotTrac Totals'!$1:$255,20,FALSE),)</f>
        <v>0</v>
      </c>
      <c r="Q256">
        <f>IFERROR(VLOOKUP($A256,'PivotTrac Totals'!$1:$255,22,FALSE),)</f>
        <v>0</v>
      </c>
      <c r="R256">
        <f>IFERROR(VLOOKUP($A256,'PivotTrac Totals'!$1:$255,24,FALSE),)</f>
        <v>0</v>
      </c>
      <c r="S256">
        <f>IFERROR(VLOOKUP($A256,'PivotTrac Totals'!$1:$255,26,FALSE),)</f>
        <v>0</v>
      </c>
      <c r="T256">
        <f>IFERROR(VLOOKUP($A256,'PivotTrac Totals'!$1:$255,28,FALSE),)</f>
        <v>0</v>
      </c>
      <c r="U256">
        <f>IFERROR(VLOOKUP($A256,'PivotTrac Totals'!$1:$255,30,FALSE),)</f>
        <v>0</v>
      </c>
      <c r="V256">
        <f>IFERROR(VLOOKUP($A256,'PivotTrac Totals'!$1:$255,32,FALSE),)</f>
        <v>0</v>
      </c>
      <c r="W256">
        <f>IFERROR(VLOOKUP($A256,'PivotTrac Totals'!$1:$255,34,FALSE),)</f>
        <v>0</v>
      </c>
      <c r="X256">
        <f>IFERROR(VLOOKUP($A256,'PivotTrac Totals'!$1:$255,36,FALSE),)</f>
        <v>0</v>
      </c>
      <c r="Y256">
        <f>IFERROR(VLOOKUP($A256,'PivotTrac Totals'!$1:$255,38,FALSE),)</f>
        <v>0</v>
      </c>
      <c r="Z256">
        <f>IFERROR(VLOOKUP($A256,'PivotTrac Totals'!$1:$255,40,FALSE),)</f>
        <v>0</v>
      </c>
      <c r="AA256">
        <f>IFERROR(VLOOKUP($A256,'PivotTrac Totals'!$1:$255,42,FALSE),)</f>
        <v>0</v>
      </c>
      <c r="AB256">
        <f>IFERROR(VLOOKUP($A256,'PivotTrac Totals'!$1:$255,44,FALSE),)</f>
        <v>0</v>
      </c>
      <c r="AC256">
        <f>IFERROR(VLOOKUP($A256,'PivotTrac Totals'!$1:$255,46,FALSE),)</f>
        <v>0</v>
      </c>
      <c r="AD256">
        <f>IFERROR(VLOOKUP($A256,'PivotTrac Totals'!$1:$255,48,FALSE),)</f>
        <v>0</v>
      </c>
      <c r="AE256">
        <f>IFERROR(VLOOKUP($A256,'PivotTrac Totals'!$1:$255,50,FALSE),)</f>
        <v>0</v>
      </c>
      <c r="AF256">
        <f>IFERROR(VLOOKUP($A256,'PivotTrac Totals'!$1:$255,52,FALSE),)</f>
        <v>0</v>
      </c>
      <c r="AG256">
        <f>IFERROR(VLOOKUP($A256,'PivotTrac Totals'!$1:$255,54,FALSE),)</f>
        <v>0</v>
      </c>
      <c r="AH256">
        <f t="shared" si="24"/>
        <v>0</v>
      </c>
    </row>
    <row r="257" spans="1:34" ht="15.75" hidden="1" thickBot="1" x14ac:dyDescent="0.25">
      <c r="A257" s="25"/>
      <c r="B257" s="25" t="s">
        <v>11</v>
      </c>
      <c r="C257" s="28" t="str">
        <f t="shared" si="31"/>
        <v>25</v>
      </c>
      <c r="D257" s="25" t="s">
        <v>103</v>
      </c>
      <c r="E257" s="25"/>
      <c r="F257" s="25"/>
      <c r="G257" s="25"/>
      <c r="H257">
        <f>IFERROR(VLOOKUP($A257,'PivotTrac Totals'!$A$1:$AK$255,4,FALSE),)</f>
        <v>0</v>
      </c>
      <c r="I257">
        <f>IFERROR(VLOOKUP($A257,'PivotTrac Totals'!$1:$405,6,FALSE),)</f>
        <v>0</v>
      </c>
      <c r="J257">
        <f>IFERROR(VLOOKUP($A257,'PivotTrac Totals'!$1:$255,8,FALSE),)</f>
        <v>0</v>
      </c>
      <c r="K257">
        <f>IFERROR(VLOOKUP($A257,'PivotTrac Totals'!$1:$255,10,FALSE),)</f>
        <v>0</v>
      </c>
      <c r="L257">
        <f>IFERROR(VLOOKUP($A257,'PivotTrac Totals'!$1:$255,12,FALSE),)</f>
        <v>0</v>
      </c>
      <c r="M257">
        <f>IFERROR(VLOOKUP($A257,'PivotTrac Totals'!$1:$255,14,FALSE),)</f>
        <v>0</v>
      </c>
      <c r="N257">
        <f>IFERROR(VLOOKUP($A257,'PivotTrac Totals'!$1:$255,16,FALSE),)</f>
        <v>0</v>
      </c>
      <c r="O257">
        <f>IFERROR(VLOOKUP($A257,'PivotTrac Totals'!$1:$255,18,FALSE),)</f>
        <v>0</v>
      </c>
      <c r="P257">
        <f>IFERROR(VLOOKUP($A257,'PivotTrac Totals'!$1:$255,20,FALSE),)</f>
        <v>0</v>
      </c>
      <c r="Q257">
        <f>IFERROR(VLOOKUP($A257,'PivotTrac Totals'!$1:$255,22,FALSE),)</f>
        <v>0</v>
      </c>
      <c r="R257">
        <f>IFERROR(VLOOKUP($A257,'PivotTrac Totals'!$1:$255,24,FALSE),)</f>
        <v>0</v>
      </c>
      <c r="S257">
        <f>IFERROR(VLOOKUP($A257,'PivotTrac Totals'!$1:$255,26,FALSE),)</f>
        <v>0</v>
      </c>
      <c r="T257">
        <f>IFERROR(VLOOKUP($A257,'PivotTrac Totals'!$1:$255,28,FALSE),)</f>
        <v>0</v>
      </c>
      <c r="U257">
        <f>IFERROR(VLOOKUP($A257,'PivotTrac Totals'!$1:$255,30,FALSE),)</f>
        <v>0</v>
      </c>
      <c r="V257">
        <f>IFERROR(VLOOKUP($A257,'PivotTrac Totals'!$1:$255,32,FALSE),)</f>
        <v>0</v>
      </c>
      <c r="W257">
        <f>IFERROR(VLOOKUP($A257,'PivotTrac Totals'!$1:$255,34,FALSE),)</f>
        <v>0</v>
      </c>
      <c r="X257">
        <f>IFERROR(VLOOKUP($A257,'PivotTrac Totals'!$1:$255,36,FALSE),)</f>
        <v>0</v>
      </c>
      <c r="Y257">
        <f>IFERROR(VLOOKUP($A257,'PivotTrac Totals'!$1:$255,38,FALSE),)</f>
        <v>0</v>
      </c>
      <c r="Z257">
        <f>IFERROR(VLOOKUP($A257,'PivotTrac Totals'!$1:$255,40,FALSE),)</f>
        <v>0</v>
      </c>
      <c r="AA257">
        <f>IFERROR(VLOOKUP($A257,'PivotTrac Totals'!$1:$255,42,FALSE),)</f>
        <v>0</v>
      </c>
      <c r="AB257">
        <f>IFERROR(VLOOKUP($A257,'PivotTrac Totals'!$1:$255,44,FALSE),)</f>
        <v>0</v>
      </c>
      <c r="AC257">
        <f>IFERROR(VLOOKUP($A257,'PivotTrac Totals'!$1:$255,46,FALSE),)</f>
        <v>0</v>
      </c>
      <c r="AD257">
        <f>IFERROR(VLOOKUP($A257,'PivotTrac Totals'!$1:$255,48,FALSE),)</f>
        <v>0</v>
      </c>
      <c r="AE257">
        <f>IFERROR(VLOOKUP($A257,'PivotTrac Totals'!$1:$255,50,FALSE),)</f>
        <v>0</v>
      </c>
      <c r="AF257">
        <f>IFERROR(VLOOKUP($A257,'PivotTrac Totals'!$1:$255,52,FALSE),)</f>
        <v>0</v>
      </c>
      <c r="AG257">
        <f>IFERROR(VLOOKUP($A257,'PivotTrac Totals'!$1:$255,54,FALSE),)</f>
        <v>0</v>
      </c>
      <c r="AH257">
        <f t="shared" si="24"/>
        <v>0</v>
      </c>
    </row>
    <row r="258" spans="1:34" ht="15.75" hidden="1" thickBot="1" x14ac:dyDescent="0.25">
      <c r="A258" s="25"/>
      <c r="B258" s="25" t="s">
        <v>11</v>
      </c>
      <c r="C258" s="28" t="str">
        <f t="shared" si="31"/>
        <v>25</v>
      </c>
      <c r="D258" s="25" t="s">
        <v>103</v>
      </c>
      <c r="E258" s="25"/>
      <c r="F258" s="25"/>
      <c r="G258" s="25"/>
      <c r="H258">
        <f>IFERROR(VLOOKUP($A258,'PivotTrac Totals'!$A$1:$AK$255,4,FALSE),)</f>
        <v>0</v>
      </c>
      <c r="I258">
        <f>IFERROR(VLOOKUP($A258,'PivotTrac Totals'!$1:$405,6,FALSE),)</f>
        <v>0</v>
      </c>
      <c r="J258">
        <f>IFERROR(VLOOKUP($A258,'PivotTrac Totals'!$1:$255,8,FALSE),)</f>
        <v>0</v>
      </c>
      <c r="K258">
        <f>IFERROR(VLOOKUP($A258,'PivotTrac Totals'!$1:$255,10,FALSE),)</f>
        <v>0</v>
      </c>
      <c r="L258">
        <f>IFERROR(VLOOKUP($A258,'PivotTrac Totals'!$1:$255,12,FALSE),)</f>
        <v>0</v>
      </c>
      <c r="M258">
        <f>IFERROR(VLOOKUP($A258,'PivotTrac Totals'!$1:$255,14,FALSE),)</f>
        <v>0</v>
      </c>
      <c r="N258">
        <f>IFERROR(VLOOKUP($A258,'PivotTrac Totals'!$1:$255,16,FALSE),)</f>
        <v>0</v>
      </c>
      <c r="O258">
        <f>IFERROR(VLOOKUP($A258,'PivotTrac Totals'!$1:$255,18,FALSE),)</f>
        <v>0</v>
      </c>
      <c r="P258">
        <f>IFERROR(VLOOKUP($A258,'PivotTrac Totals'!$1:$255,20,FALSE),)</f>
        <v>0</v>
      </c>
      <c r="Q258">
        <f>IFERROR(VLOOKUP($A258,'PivotTrac Totals'!$1:$255,22,FALSE),)</f>
        <v>0</v>
      </c>
      <c r="R258">
        <f>IFERROR(VLOOKUP($A258,'PivotTrac Totals'!$1:$255,24,FALSE),)</f>
        <v>0</v>
      </c>
      <c r="S258">
        <f>IFERROR(VLOOKUP($A258,'PivotTrac Totals'!$1:$255,26,FALSE),)</f>
        <v>0</v>
      </c>
      <c r="T258">
        <f>IFERROR(VLOOKUP($A258,'PivotTrac Totals'!$1:$255,28,FALSE),)</f>
        <v>0</v>
      </c>
      <c r="U258">
        <f>IFERROR(VLOOKUP($A258,'PivotTrac Totals'!$1:$255,30,FALSE),)</f>
        <v>0</v>
      </c>
      <c r="V258">
        <f>IFERROR(VLOOKUP($A258,'PivotTrac Totals'!$1:$255,32,FALSE),)</f>
        <v>0</v>
      </c>
      <c r="W258">
        <f>IFERROR(VLOOKUP($A258,'PivotTrac Totals'!$1:$255,34,FALSE),)</f>
        <v>0</v>
      </c>
      <c r="X258">
        <f>IFERROR(VLOOKUP($A258,'PivotTrac Totals'!$1:$255,36,FALSE),)</f>
        <v>0</v>
      </c>
      <c r="Y258">
        <f>IFERROR(VLOOKUP($A258,'PivotTrac Totals'!$1:$255,38,FALSE),)</f>
        <v>0</v>
      </c>
      <c r="Z258">
        <f>IFERROR(VLOOKUP($A258,'PivotTrac Totals'!$1:$255,40,FALSE),)</f>
        <v>0</v>
      </c>
      <c r="AA258">
        <f>IFERROR(VLOOKUP($A258,'PivotTrac Totals'!$1:$255,42,FALSE),)</f>
        <v>0</v>
      </c>
      <c r="AB258">
        <f>IFERROR(VLOOKUP($A258,'PivotTrac Totals'!$1:$255,44,FALSE),)</f>
        <v>0</v>
      </c>
      <c r="AC258">
        <f>IFERROR(VLOOKUP($A258,'PivotTrac Totals'!$1:$255,46,FALSE),)</f>
        <v>0</v>
      </c>
      <c r="AD258">
        <f>IFERROR(VLOOKUP($A258,'PivotTrac Totals'!$1:$255,48,FALSE),)</f>
        <v>0</v>
      </c>
      <c r="AE258">
        <f>IFERROR(VLOOKUP($A258,'PivotTrac Totals'!$1:$255,50,FALSE),)</f>
        <v>0</v>
      </c>
      <c r="AF258">
        <f>IFERROR(VLOOKUP($A258,'PivotTrac Totals'!$1:$255,52,FALSE),)</f>
        <v>0</v>
      </c>
      <c r="AG258">
        <f>IFERROR(VLOOKUP($A258,'PivotTrac Totals'!$1:$255,54,FALSE),)</f>
        <v>0</v>
      </c>
      <c r="AH258">
        <f t="shared" si="24"/>
        <v>0</v>
      </c>
    </row>
    <row r="259" spans="1:34" ht="15.75" hidden="1" thickBot="1" x14ac:dyDescent="0.25">
      <c r="A259" s="25"/>
      <c r="B259" s="25" t="s">
        <v>11</v>
      </c>
      <c r="C259" s="28" t="str">
        <f t="shared" si="31"/>
        <v>25</v>
      </c>
      <c r="D259" s="25" t="s">
        <v>103</v>
      </c>
      <c r="E259" s="25"/>
      <c r="F259" s="25"/>
      <c r="G259" s="25"/>
      <c r="H259">
        <f>IFERROR(VLOOKUP($A259,'PivotTrac Totals'!$A$1:$AK$255,4,FALSE),)</f>
        <v>0</v>
      </c>
      <c r="I259">
        <f>IFERROR(VLOOKUP($A259,'PivotTrac Totals'!$1:$405,6,FALSE),)</f>
        <v>0</v>
      </c>
      <c r="J259">
        <f>IFERROR(VLOOKUP($A259,'PivotTrac Totals'!$1:$255,8,FALSE),)</f>
        <v>0</v>
      </c>
      <c r="K259">
        <f>IFERROR(VLOOKUP($A259,'PivotTrac Totals'!$1:$255,10,FALSE),)</f>
        <v>0</v>
      </c>
      <c r="L259">
        <f>IFERROR(VLOOKUP($A259,'PivotTrac Totals'!$1:$255,12,FALSE),)</f>
        <v>0</v>
      </c>
      <c r="M259">
        <f>IFERROR(VLOOKUP($A259,'PivotTrac Totals'!$1:$255,14,FALSE),)</f>
        <v>0</v>
      </c>
      <c r="N259">
        <f>IFERROR(VLOOKUP($A259,'PivotTrac Totals'!$1:$255,16,FALSE),)</f>
        <v>0</v>
      </c>
      <c r="O259">
        <f>IFERROR(VLOOKUP($A259,'PivotTrac Totals'!$1:$255,18,FALSE),)</f>
        <v>0</v>
      </c>
      <c r="P259">
        <f>IFERROR(VLOOKUP($A259,'PivotTrac Totals'!$1:$255,20,FALSE),)</f>
        <v>0</v>
      </c>
      <c r="Q259">
        <f>IFERROR(VLOOKUP($A259,'PivotTrac Totals'!$1:$255,22,FALSE),)</f>
        <v>0</v>
      </c>
      <c r="R259">
        <f>IFERROR(VLOOKUP($A259,'PivotTrac Totals'!$1:$255,24,FALSE),)</f>
        <v>0</v>
      </c>
      <c r="S259">
        <f>IFERROR(VLOOKUP($A259,'PivotTrac Totals'!$1:$255,26,FALSE),)</f>
        <v>0</v>
      </c>
      <c r="T259">
        <f>IFERROR(VLOOKUP($A259,'PivotTrac Totals'!$1:$255,28,FALSE),)</f>
        <v>0</v>
      </c>
      <c r="U259">
        <f>IFERROR(VLOOKUP($A259,'PivotTrac Totals'!$1:$255,30,FALSE),)</f>
        <v>0</v>
      </c>
      <c r="V259">
        <f>IFERROR(VLOOKUP($A259,'PivotTrac Totals'!$1:$255,32,FALSE),)</f>
        <v>0</v>
      </c>
      <c r="W259">
        <f>IFERROR(VLOOKUP($A259,'PivotTrac Totals'!$1:$255,34,FALSE),)</f>
        <v>0</v>
      </c>
      <c r="X259">
        <f>IFERROR(VLOOKUP($A259,'PivotTrac Totals'!$1:$255,36,FALSE),)</f>
        <v>0</v>
      </c>
      <c r="Y259">
        <f>IFERROR(VLOOKUP($A259,'PivotTrac Totals'!$1:$255,38,FALSE),)</f>
        <v>0</v>
      </c>
      <c r="Z259">
        <f>IFERROR(VLOOKUP($A259,'PivotTrac Totals'!$1:$255,40,FALSE),)</f>
        <v>0</v>
      </c>
      <c r="AA259">
        <f>IFERROR(VLOOKUP($A259,'PivotTrac Totals'!$1:$255,42,FALSE),)</f>
        <v>0</v>
      </c>
      <c r="AB259">
        <f>IFERROR(VLOOKUP($A259,'PivotTrac Totals'!$1:$255,44,FALSE),)</f>
        <v>0</v>
      </c>
      <c r="AC259">
        <f>IFERROR(VLOOKUP($A259,'PivotTrac Totals'!$1:$255,46,FALSE),)</f>
        <v>0</v>
      </c>
      <c r="AD259">
        <f>IFERROR(VLOOKUP($A259,'PivotTrac Totals'!$1:$255,48,FALSE),)</f>
        <v>0</v>
      </c>
      <c r="AE259">
        <f>IFERROR(VLOOKUP($A259,'PivotTrac Totals'!$1:$255,50,FALSE),)</f>
        <v>0</v>
      </c>
      <c r="AF259">
        <f>IFERROR(VLOOKUP($A259,'PivotTrac Totals'!$1:$255,52,FALSE),)</f>
        <v>0</v>
      </c>
      <c r="AG259">
        <f>IFERROR(VLOOKUP($A259,'PivotTrac Totals'!$1:$255,54,FALSE),)</f>
        <v>0</v>
      </c>
      <c r="AH259">
        <f t="shared" si="24"/>
        <v>0</v>
      </c>
    </row>
    <row r="260" spans="1:34" ht="15.75" hidden="1" thickBot="1" x14ac:dyDescent="0.25">
      <c r="A260" s="25"/>
      <c r="B260" s="25" t="s">
        <v>11</v>
      </c>
      <c r="C260" s="28" t="str">
        <f t="shared" si="31"/>
        <v>25</v>
      </c>
      <c r="D260" s="25" t="s">
        <v>103</v>
      </c>
      <c r="E260" s="25"/>
      <c r="F260" s="25"/>
      <c r="G260" s="25"/>
      <c r="H260">
        <f>IFERROR(VLOOKUP($A260,'PivotTrac Totals'!$A$1:$AK$255,4,FALSE),)</f>
        <v>0</v>
      </c>
      <c r="I260">
        <f>IFERROR(VLOOKUP($A260,'PivotTrac Totals'!$1:$405,6,FALSE),)</f>
        <v>0</v>
      </c>
      <c r="J260">
        <f>IFERROR(VLOOKUP($A260,'PivotTrac Totals'!$1:$255,8,FALSE),)</f>
        <v>0</v>
      </c>
      <c r="K260">
        <f>IFERROR(VLOOKUP($A260,'PivotTrac Totals'!$1:$255,10,FALSE),)</f>
        <v>0</v>
      </c>
      <c r="L260">
        <f>IFERROR(VLOOKUP($A260,'PivotTrac Totals'!$1:$255,12,FALSE),)</f>
        <v>0</v>
      </c>
      <c r="M260">
        <f>IFERROR(VLOOKUP($A260,'PivotTrac Totals'!$1:$255,14,FALSE),)</f>
        <v>0</v>
      </c>
      <c r="N260">
        <f>IFERROR(VLOOKUP($A260,'PivotTrac Totals'!$1:$255,16,FALSE),)</f>
        <v>0</v>
      </c>
      <c r="O260">
        <f>IFERROR(VLOOKUP($A260,'PivotTrac Totals'!$1:$255,18,FALSE),)</f>
        <v>0</v>
      </c>
      <c r="P260">
        <f>IFERROR(VLOOKUP($A260,'PivotTrac Totals'!$1:$255,20,FALSE),)</f>
        <v>0</v>
      </c>
      <c r="Q260">
        <f>IFERROR(VLOOKUP($A260,'PivotTrac Totals'!$1:$255,22,FALSE),)</f>
        <v>0</v>
      </c>
      <c r="R260">
        <f>IFERROR(VLOOKUP($A260,'PivotTrac Totals'!$1:$255,24,FALSE),)</f>
        <v>0</v>
      </c>
      <c r="S260">
        <f>IFERROR(VLOOKUP($A260,'PivotTrac Totals'!$1:$255,26,FALSE),)</f>
        <v>0</v>
      </c>
      <c r="T260">
        <f>IFERROR(VLOOKUP($A260,'PivotTrac Totals'!$1:$255,28,FALSE),)</f>
        <v>0</v>
      </c>
      <c r="U260">
        <f>IFERROR(VLOOKUP($A260,'PivotTrac Totals'!$1:$255,30,FALSE),)</f>
        <v>0</v>
      </c>
      <c r="V260">
        <f>IFERROR(VLOOKUP($A260,'PivotTrac Totals'!$1:$255,32,FALSE),)</f>
        <v>0</v>
      </c>
      <c r="W260">
        <f>IFERROR(VLOOKUP($A260,'PivotTrac Totals'!$1:$255,34,FALSE),)</f>
        <v>0</v>
      </c>
      <c r="X260">
        <f>IFERROR(VLOOKUP($A260,'PivotTrac Totals'!$1:$255,36,FALSE),)</f>
        <v>0</v>
      </c>
      <c r="Y260">
        <f>IFERROR(VLOOKUP($A260,'PivotTrac Totals'!$1:$255,38,FALSE),)</f>
        <v>0</v>
      </c>
      <c r="Z260">
        <f>IFERROR(VLOOKUP($A260,'PivotTrac Totals'!$1:$255,40,FALSE),)</f>
        <v>0</v>
      </c>
      <c r="AA260">
        <f>IFERROR(VLOOKUP($A260,'PivotTrac Totals'!$1:$255,42,FALSE),)</f>
        <v>0</v>
      </c>
      <c r="AB260">
        <f>IFERROR(VLOOKUP($A260,'PivotTrac Totals'!$1:$255,44,FALSE),)</f>
        <v>0</v>
      </c>
      <c r="AC260">
        <f>IFERROR(VLOOKUP($A260,'PivotTrac Totals'!$1:$255,46,FALSE),)</f>
        <v>0</v>
      </c>
      <c r="AD260">
        <f>IFERROR(VLOOKUP($A260,'PivotTrac Totals'!$1:$255,48,FALSE),)</f>
        <v>0</v>
      </c>
      <c r="AE260">
        <f>IFERROR(VLOOKUP($A260,'PivotTrac Totals'!$1:$255,50,FALSE),)</f>
        <v>0</v>
      </c>
      <c r="AF260">
        <f>IFERROR(VLOOKUP($A260,'PivotTrac Totals'!$1:$255,52,FALSE),)</f>
        <v>0</v>
      </c>
      <c r="AG260">
        <f>IFERROR(VLOOKUP($A260,'PivotTrac Totals'!$1:$255,54,FALSE),)</f>
        <v>0</v>
      </c>
      <c r="AH260">
        <f t="shared" si="24"/>
        <v>0</v>
      </c>
    </row>
    <row r="261" spans="1:34" ht="15.75" hidden="1" thickBot="1" x14ac:dyDescent="0.25">
      <c r="A261" s="29" t="s">
        <v>120</v>
      </c>
      <c r="B261" s="25" t="s">
        <v>11</v>
      </c>
      <c r="C261" s="28" t="str">
        <f>MID(A261,FIND(" ",A261)+1,256)</f>
        <v>26</v>
      </c>
      <c r="D261" s="25" t="s">
        <v>103</v>
      </c>
      <c r="E261" s="25"/>
      <c r="F261" s="25"/>
      <c r="G261" s="25"/>
      <c r="H261">
        <f>+IF($F261="Spring Grain",SUMIFS('Osgood Agrimet'!$D:$D,'Osgood Agrimet'!$A:$A,"&lt;="&amp;Data!H$1,'Osgood Agrimet'!$D:$D,"&gt;0"),IF($F261="Winter Grain",SUMIFS('Osgood Agrimet'!$C:$C,'Osgood Agrimet'!$A:$A,"&lt;="&amp;Data!H$1,'Osgood Agrimet'!$C:$C,"&gt;0"),IF($F261="Potatoes",SUMIFS('Osgood Agrimet'!$N:$N,'Osgood Agrimet'!$A:$A,"&lt;="&amp;Data!H$1,'Osgood Agrimet'!$N:$N,"&gt;0"),0)))</f>
        <v>0</v>
      </c>
      <c r="I261">
        <f>+IF($F261="Spring Grain",SUMIFS('Osgood Agrimet'!$D:$D,'Osgood Agrimet'!$A:$A,"&lt;="&amp;Data!I$1,'Osgood Agrimet'!$D:$D,"&gt;0"),IF($F261="Winter Grain",SUMIFS('Osgood Agrimet'!$C:$C,'Osgood Agrimet'!$A:$A,"&lt;="&amp;Data!I$1,'Osgood Agrimet'!$C:$C,"&gt;0"),IF($F261="Potatoes",SUMIFS('Osgood Agrimet'!$N:$N,'Osgood Agrimet'!$A:$A,"&lt;="&amp;Data!I$1,'Osgood Agrimet'!$N:$N,"&gt;0"),0)))</f>
        <v>0</v>
      </c>
      <c r="J261">
        <f>+IF($F261="Spring Grain",SUMIFS('Osgood Agrimet'!$D:$D,'Osgood Agrimet'!$A:$A,"&lt;="&amp;Data!J$1,'Osgood Agrimet'!$D:$D,"&gt;0"),IF($F261="Winter Grain",SUMIFS('Osgood Agrimet'!$C:$C,'Osgood Agrimet'!$A:$A,"&lt;="&amp;Data!J$1,'Osgood Agrimet'!$C:$C,"&gt;0"),IF($F261="Potatoes",SUMIFS('Osgood Agrimet'!$N:$N,'Osgood Agrimet'!$A:$A,"&lt;="&amp;Data!J$1,'Osgood Agrimet'!$N:$N,"&gt;0"),0)))</f>
        <v>0</v>
      </c>
      <c r="K261">
        <f>+IF($F261="Spring Grain",SUMIFS('Osgood Agrimet'!$D:$D,'Osgood Agrimet'!$A:$A,"&lt;="&amp;Data!K$1,'Osgood Agrimet'!$D:$D,"&gt;0"),IF($F261="Winter Grain",SUMIFS('Osgood Agrimet'!$C:$C,'Osgood Agrimet'!$A:$A,"&lt;="&amp;Data!K$1,'Osgood Agrimet'!$C:$C,"&gt;0"),IF($F261="Potatoes",SUMIFS('Osgood Agrimet'!$N:$N,'Osgood Agrimet'!$A:$A,"&lt;="&amp;Data!K$1,'Osgood Agrimet'!$N:$N,"&gt;0"),0)))</f>
        <v>0</v>
      </c>
      <c r="L261">
        <f>+IF($F261="Spring Grain",SUMIFS('Osgood Agrimet'!$D:$D,'Osgood Agrimet'!$A:$A,"&lt;="&amp;Data!L$1,'Osgood Agrimet'!$D:$D,"&gt;0"),IF($F261="Winter Grain",SUMIFS('Osgood Agrimet'!$C:$C,'Osgood Agrimet'!$A:$A,"&lt;="&amp;Data!L$1,'Osgood Agrimet'!$C:$C,"&gt;0"),IF($F261="Potatoes",SUMIFS('Osgood Agrimet'!$N:$N,'Osgood Agrimet'!$A:$A,"&lt;="&amp;Data!L$1,'Osgood Agrimet'!$N:$N,"&gt;0"),0)))</f>
        <v>0</v>
      </c>
      <c r="M261">
        <f>+IF($F261="Spring Grain",SUMIFS('Osgood Agrimet'!$D:$D,'Osgood Agrimet'!$A:$A,"&lt;="&amp;Data!M$1,'Osgood Agrimet'!$D:$D,"&gt;0"),IF($F261="Winter Grain",SUMIFS('Osgood Agrimet'!$C:$C,'Osgood Agrimet'!$A:$A,"&lt;="&amp;Data!M$1,'Osgood Agrimet'!$C:$C,"&gt;0"),IF($F261="Potatoes",SUMIFS('Osgood Agrimet'!$N:$N,'Osgood Agrimet'!$A:$A,"&lt;="&amp;Data!M$1,'Osgood Agrimet'!$N:$N,"&gt;0"),0)))</f>
        <v>0</v>
      </c>
      <c r="N261">
        <f>+IF($F261="Spring Grain",SUMIFS('Osgood Agrimet'!$D:$D,'Osgood Agrimet'!$A:$A,"&lt;="&amp;Data!N$1,'Osgood Agrimet'!$D:$D,"&gt;0"),IF($F261="Winter Grain",SUMIFS('Osgood Agrimet'!$C:$C,'Osgood Agrimet'!$A:$A,"&lt;="&amp;Data!N$1,'Osgood Agrimet'!$C:$C,"&gt;0"),IF($F261="Potatoes",SUMIFS('Osgood Agrimet'!$N:$N,'Osgood Agrimet'!$A:$A,"&lt;="&amp;Data!N$1,'Osgood Agrimet'!$N:$N,"&gt;0"),0)))</f>
        <v>0</v>
      </c>
      <c r="O261">
        <f>+IF($F261="Spring Grain",SUMIFS('Osgood Agrimet'!$D:$D,'Osgood Agrimet'!$A:$A,"&lt;="&amp;Data!O$1,'Osgood Agrimet'!$D:$D,"&gt;0"),IF($F261="Winter Grain",SUMIFS('Osgood Agrimet'!$C:$C,'Osgood Agrimet'!$A:$A,"&lt;="&amp;Data!O$1,'Osgood Agrimet'!$C:$C,"&gt;0"),IF($F261="Potatoes",SUMIFS('Osgood Agrimet'!$N:$N,'Osgood Agrimet'!$A:$A,"&lt;="&amp;Data!O$1,'Osgood Agrimet'!$N:$N,"&gt;0"),0)))</f>
        <v>0</v>
      </c>
      <c r="P261">
        <f>+IF($F261="Spring Grain",SUMIFS('Osgood Agrimet'!$D:$D,'Osgood Agrimet'!$A:$A,"&lt;="&amp;Data!P$1,'Osgood Agrimet'!$D:$D,"&gt;0"),IF($F261="Winter Grain",SUMIFS('Osgood Agrimet'!$C:$C,'Osgood Agrimet'!$A:$A,"&lt;="&amp;Data!P$1,'Osgood Agrimet'!$C:$C,"&gt;0"),IF($F261="Potatoes",SUMIFS('Osgood Agrimet'!$N:$N,'Osgood Agrimet'!$A:$A,"&lt;="&amp;Data!P$1,'Osgood Agrimet'!$N:$N,"&gt;0"),0)))</f>
        <v>0</v>
      </c>
      <c r="Q261">
        <f>+IF($F261="Spring Grain",SUMIFS('Osgood Agrimet'!$D:$D,'Osgood Agrimet'!$A:$A,"&lt;="&amp;Data!Q$1,'Osgood Agrimet'!$D:$D,"&gt;0"),IF($F261="Winter Grain",SUMIFS('Osgood Agrimet'!$C:$C,'Osgood Agrimet'!$A:$A,"&lt;="&amp;Data!Q$1,'Osgood Agrimet'!$C:$C,"&gt;0"),IF($F261="Potatoes",SUMIFS('Osgood Agrimet'!$N:$N,'Osgood Agrimet'!$A:$A,"&lt;="&amp;Data!Q$1,'Osgood Agrimet'!$N:$N,"&gt;0"),0)))</f>
        <v>0</v>
      </c>
      <c r="R261">
        <f>+IF($F261="Spring Grain",SUMIFS('Osgood Agrimet'!$D:$D,'Osgood Agrimet'!$A:$A,"&lt;="&amp;Data!R$1,'Osgood Agrimet'!$D:$D,"&gt;0"),IF($F261="Winter Grain",SUMIFS('Osgood Agrimet'!$C:$C,'Osgood Agrimet'!$A:$A,"&lt;="&amp;Data!R$1,'Osgood Agrimet'!$C:$C,"&gt;0"),IF($F261="Potatoes",SUMIFS('Osgood Agrimet'!$N:$N,'Osgood Agrimet'!$A:$A,"&lt;="&amp;Data!R$1,'Osgood Agrimet'!$N:$N,"&gt;0"),0)))</f>
        <v>0</v>
      </c>
      <c r="S261">
        <f>+IF($F261="Spring Grain",SUMIFS('Osgood Agrimet'!$D:$D,'Osgood Agrimet'!$A:$A,"&lt;="&amp;Data!S$1,'Osgood Agrimet'!$D:$D,"&gt;0"),IF($F261="Winter Grain",SUMIFS('Osgood Agrimet'!$C:$C,'Osgood Agrimet'!$A:$A,"&lt;="&amp;Data!S$1,'Osgood Agrimet'!$C:$C,"&gt;0"),IF($F261="Potatoes",SUMIFS('Osgood Agrimet'!$N:$N,'Osgood Agrimet'!$A:$A,"&lt;="&amp;Data!S$1,'Osgood Agrimet'!$N:$N,"&gt;0"),0)))</f>
        <v>0</v>
      </c>
      <c r="T261">
        <f>+IF($F261="Spring Grain",SUMIFS('Osgood Agrimet'!$D:$D,'Osgood Agrimet'!$A:$A,"&lt;="&amp;Data!T$1,'Osgood Agrimet'!$D:$D,"&gt;0"),IF($F261="Winter Grain",SUMIFS('Osgood Agrimet'!$C:$C,'Osgood Agrimet'!$A:$A,"&lt;="&amp;Data!T$1,'Osgood Agrimet'!$C:$C,"&gt;0"),IF($F261="Potatoes",SUMIFS('Osgood Agrimet'!$N:$N,'Osgood Agrimet'!$A:$A,"&lt;="&amp;Data!T$1,'Osgood Agrimet'!$N:$N,"&gt;0"),0)))</f>
        <v>0</v>
      </c>
      <c r="U261">
        <f>+IF($F261="Spring Grain",SUMIFS('Osgood Agrimet'!$D:$D,'Osgood Agrimet'!$A:$A,"&lt;="&amp;Data!U$1,'Osgood Agrimet'!$D:$D,"&gt;0"),IF($F261="Winter Grain",SUMIFS('Osgood Agrimet'!$C:$C,'Osgood Agrimet'!$A:$A,"&lt;="&amp;Data!U$1,'Osgood Agrimet'!$C:$C,"&gt;0"),IF($F261="Potatoes",SUMIFS('Osgood Agrimet'!$N:$N,'Osgood Agrimet'!$A:$A,"&lt;="&amp;Data!U$1,'Osgood Agrimet'!$N:$N,"&gt;0"),0)))</f>
        <v>0</v>
      </c>
      <c r="V261">
        <f>+IF($F261="Spring Grain",SUMIFS('Osgood Agrimet'!$D:$D,'Osgood Agrimet'!$A:$A,"&lt;="&amp;Data!V$1,'Osgood Agrimet'!$D:$D,"&gt;0"),IF($F261="Winter Grain",SUMIFS('Osgood Agrimet'!$C:$C,'Osgood Agrimet'!$A:$A,"&lt;="&amp;Data!V$1,'Osgood Agrimet'!$C:$C,"&gt;0"),IF($F261="Potatoes",SUMIFS('Osgood Agrimet'!$N:$N,'Osgood Agrimet'!$A:$A,"&lt;="&amp;Data!V$1,'Osgood Agrimet'!$N:$N,"&gt;0"),0)))</f>
        <v>0</v>
      </c>
      <c r="W261">
        <f>+IF($F261="Spring Grain",SUMIFS('Osgood Agrimet'!$D:$D,'Osgood Agrimet'!$A:$A,"&lt;="&amp;Data!W$1,'Osgood Agrimet'!$D:$D,"&gt;0"),IF($F261="Winter Grain",SUMIFS('Osgood Agrimet'!$C:$C,'Osgood Agrimet'!$A:$A,"&lt;="&amp;Data!W$1,'Osgood Agrimet'!$C:$C,"&gt;0"),IF($F261="Potatoes",SUMIFS('Osgood Agrimet'!$N:$N,'Osgood Agrimet'!$A:$A,"&lt;="&amp;Data!W$1,'Osgood Agrimet'!$N:$N,"&gt;0"),0)))</f>
        <v>0</v>
      </c>
      <c r="X261">
        <f>+IF($F261="Spring Grain",SUMIFS('Osgood Agrimet'!$D:$D,'Osgood Agrimet'!$A:$A,"&lt;="&amp;Data!X$1,'Osgood Agrimet'!$D:$D,"&gt;0"),IF($F261="Winter Grain",SUMIFS('Osgood Agrimet'!$C:$C,'Osgood Agrimet'!$A:$A,"&lt;="&amp;Data!X$1,'Osgood Agrimet'!$C:$C,"&gt;0"),IF($F261="Potatoes",SUMIFS('Osgood Agrimet'!$N:$N,'Osgood Agrimet'!$A:$A,"&lt;="&amp;Data!X$1,'Osgood Agrimet'!$N:$N,"&gt;0"),0)))</f>
        <v>0</v>
      </c>
      <c r="Y261">
        <f>+IF($F261="Spring Grain",SUMIFS('Osgood Agrimet'!$D:$D,'Osgood Agrimet'!$A:$A,"&lt;="&amp;Data!Y$1,'Osgood Agrimet'!$D:$D,"&gt;0"),IF($F261="Winter Grain",SUMIFS('Osgood Agrimet'!$C:$C,'Osgood Agrimet'!$A:$A,"&lt;="&amp;Data!Y$1,'Osgood Agrimet'!$C:$C,"&gt;0"),IF($F261="Potatoes",SUMIFS('Osgood Agrimet'!$N:$N,'Osgood Agrimet'!$A:$A,"&lt;="&amp;Data!Y$1,'Osgood Agrimet'!$N:$N,"&gt;0"),0)))</f>
        <v>0</v>
      </c>
      <c r="Z261">
        <f>+IF($F261="Spring Grain",SUMIFS('Osgood Agrimet'!$D:$D,'Osgood Agrimet'!$A:$A,"&lt;="&amp;Data!Z$1,'Osgood Agrimet'!$D:$D,"&gt;0"),IF($F261="Winter Grain",SUMIFS('Osgood Agrimet'!$C:$C,'Osgood Agrimet'!$A:$A,"&lt;="&amp;Data!Z$1,'Osgood Agrimet'!$C:$C,"&gt;0"),IF($F261="Potatoes",SUMIFS('Osgood Agrimet'!$N:$N,'Osgood Agrimet'!$A:$A,"&lt;="&amp;Data!Z$1,'Osgood Agrimet'!$N:$N,"&gt;0"),0)))</f>
        <v>0</v>
      </c>
      <c r="AA261">
        <f>+IF($F261="Spring Grain",SUMIFS('Osgood Agrimet'!$D:$D,'Osgood Agrimet'!$A:$A,"&lt;="&amp;Data!AA$1,'Osgood Agrimet'!$D:$D,"&gt;0"),IF($F261="Winter Grain",SUMIFS('Osgood Agrimet'!$C:$C,'Osgood Agrimet'!$A:$A,"&lt;="&amp;Data!AA$1,'Osgood Agrimet'!$C:$C,"&gt;0"),IF($F261="Potatoes",SUMIFS('Osgood Agrimet'!$N:$N,'Osgood Agrimet'!$A:$A,"&lt;="&amp;Data!AA$1,'Osgood Agrimet'!$N:$N,"&gt;0"),0)))</f>
        <v>0</v>
      </c>
      <c r="AB261">
        <f>+IF($F261="Spring Grain",SUMIFS('Osgood Agrimet'!$D:$D,'Osgood Agrimet'!$A:$A,"&lt;="&amp;Data!AB$1,'Osgood Agrimet'!$D:$D,"&gt;0"),IF($F261="Winter Grain",SUMIFS('Osgood Agrimet'!$C:$C,'Osgood Agrimet'!$A:$A,"&lt;="&amp;Data!AB$1,'Osgood Agrimet'!$C:$C,"&gt;0"),IF($F261="Potatoes",SUMIFS('Osgood Agrimet'!$N:$N,'Osgood Agrimet'!$A:$A,"&lt;="&amp;Data!AB$1,'Osgood Agrimet'!$N:$N,"&gt;0"),0)))</f>
        <v>0</v>
      </c>
      <c r="AC261">
        <f>+IF($F261="Spring Grain",SUMIFS('Osgood Agrimet'!$D:$D,'Osgood Agrimet'!$A:$A,"&lt;="&amp;Data!AC$1,'Osgood Agrimet'!$D:$D,"&gt;0"),IF($F261="Winter Grain",SUMIFS('Osgood Agrimet'!$C:$C,'Osgood Agrimet'!$A:$A,"&lt;="&amp;Data!AC$1,'Osgood Agrimet'!$C:$C,"&gt;0"),IF($F261="Potatoes",SUMIFS('Osgood Agrimet'!$N:$N,'Osgood Agrimet'!$A:$A,"&lt;="&amp;Data!AC$1,'Osgood Agrimet'!$N:$N,"&gt;0"),0)))</f>
        <v>0</v>
      </c>
      <c r="AD261">
        <f>+IF($F261="Spring Grain",SUMIFS('Osgood Agrimet'!$D:$D,'Osgood Agrimet'!$A:$A,"&lt;="&amp;Data!AD$1,'Osgood Agrimet'!$D:$D,"&gt;0"),IF($F261="Winter Grain",SUMIFS('Osgood Agrimet'!$C:$C,'Osgood Agrimet'!$A:$A,"&lt;="&amp;Data!AD$1,'Osgood Agrimet'!$C:$C,"&gt;0"),IF($F261="Potatoes",SUMIFS('Osgood Agrimet'!$N:$N,'Osgood Agrimet'!$A:$A,"&lt;="&amp;Data!AD$1,'Osgood Agrimet'!$N:$N,"&gt;0"),0)))</f>
        <v>0</v>
      </c>
      <c r="AE261">
        <f>+IF($F261="Spring Grain",SUMIFS('Osgood Agrimet'!$D:$D,'Osgood Agrimet'!$A:$A,"&lt;="&amp;Data!AE$1,'Osgood Agrimet'!$D:$D,"&gt;0"),IF($F261="Winter Grain",SUMIFS('Osgood Agrimet'!$C:$C,'Osgood Agrimet'!$A:$A,"&lt;="&amp;Data!AE$1,'Osgood Agrimet'!$C:$C,"&gt;0"),IF($F261="Potatoes",SUMIFS('Osgood Agrimet'!$N:$N,'Osgood Agrimet'!$A:$A,"&lt;="&amp;Data!AE$1,'Osgood Agrimet'!$N:$N,"&gt;0"),0)))</f>
        <v>0</v>
      </c>
      <c r="AF261">
        <f>+IF($F261="Spring Grain",SUMIFS('Osgood Agrimet'!$D:$D,'Osgood Agrimet'!$A:$A,"&lt;="&amp;Data!AF$1,'Osgood Agrimet'!$D:$D,"&gt;0"),IF($F261="Winter Grain",SUMIFS('Osgood Agrimet'!$C:$C,'Osgood Agrimet'!$A:$A,"&lt;="&amp;Data!AF$1,'Osgood Agrimet'!$C:$C,"&gt;0"),IF($F261="Potatoes",SUMIFS('Osgood Agrimet'!$N:$N,'Osgood Agrimet'!$A:$A,"&lt;="&amp;Data!AF$1,'Osgood Agrimet'!$N:$N,"&gt;0"),0)))</f>
        <v>0</v>
      </c>
      <c r="AG261">
        <f>+IF($F261="Spring Grain",SUMIFS('Osgood Agrimet'!$D:$D,'Osgood Agrimet'!$A:$A,"&lt;="&amp;Data!AG$1,'Osgood Agrimet'!$D:$D,"&gt;0"),IF($F261="Winter Grain",SUMIFS('Osgood Agrimet'!$C:$C,'Osgood Agrimet'!$A:$A,"&lt;="&amp;Data!AG$1,'Osgood Agrimet'!$C:$C,"&gt;0"),IF($F261="Potatoes",SUMIFS('Osgood Agrimet'!$N:$N,'Osgood Agrimet'!$A:$A,"&lt;="&amp;Data!AG$1,'Osgood Agrimet'!$N:$N,"&gt;0"),0)))</f>
        <v>0</v>
      </c>
      <c r="AH261">
        <f>+SUM(H261:AG261)</f>
        <v>0</v>
      </c>
    </row>
    <row r="262" spans="1:34" ht="15.75" hidden="1" thickBot="1" x14ac:dyDescent="0.25">
      <c r="A262" s="25"/>
      <c r="B262" s="25" t="s">
        <v>11</v>
      </c>
      <c r="C262" s="28" t="str">
        <f>C261</f>
        <v>26</v>
      </c>
      <c r="D262" s="25" t="s">
        <v>103</v>
      </c>
      <c r="E262" s="25"/>
      <c r="F262" s="25"/>
      <c r="G262" s="25"/>
      <c r="H262">
        <f>IFERROR(VLOOKUP($A262,'PivotTrac Totals'!$A$1:$AK$255,4,FALSE),)</f>
        <v>0</v>
      </c>
      <c r="I262">
        <f>IFERROR(VLOOKUP($A262,'PivotTrac Totals'!$1:$405,6,FALSE),)</f>
        <v>0</v>
      </c>
      <c r="J262">
        <f>IFERROR(VLOOKUP($A262,'PivotTrac Totals'!$1:$255,8,FALSE),)</f>
        <v>0</v>
      </c>
      <c r="K262">
        <f>IFERROR(VLOOKUP($A262,'PivotTrac Totals'!$1:$255,10,FALSE),)</f>
        <v>0</v>
      </c>
      <c r="L262">
        <f>IFERROR(VLOOKUP($A262,'PivotTrac Totals'!$1:$255,12,FALSE),)</f>
        <v>0</v>
      </c>
      <c r="M262">
        <f>IFERROR(VLOOKUP($A262,'PivotTrac Totals'!$1:$255,14,FALSE),)</f>
        <v>0</v>
      </c>
      <c r="N262">
        <f>IFERROR(VLOOKUP($A262,'PivotTrac Totals'!$1:$255,16,FALSE),)</f>
        <v>0</v>
      </c>
      <c r="O262">
        <f>IFERROR(VLOOKUP($A262,'PivotTrac Totals'!$1:$255,18,FALSE),)</f>
        <v>0</v>
      </c>
      <c r="P262">
        <f>IFERROR(VLOOKUP($A262,'PivotTrac Totals'!$1:$255,20,FALSE),)</f>
        <v>0</v>
      </c>
      <c r="Q262">
        <f>IFERROR(VLOOKUP($A262,'PivotTrac Totals'!$1:$255,22,FALSE),)</f>
        <v>0</v>
      </c>
      <c r="R262">
        <f>IFERROR(VLOOKUP($A262,'PivotTrac Totals'!$1:$255,24,FALSE),)</f>
        <v>0</v>
      </c>
      <c r="S262">
        <f>IFERROR(VLOOKUP($A262,'PivotTrac Totals'!$1:$255,26,FALSE),)</f>
        <v>0</v>
      </c>
      <c r="T262">
        <f>IFERROR(VLOOKUP($A262,'PivotTrac Totals'!$1:$255,28,FALSE),)</f>
        <v>0</v>
      </c>
      <c r="U262">
        <f>IFERROR(VLOOKUP($A262,'PivotTrac Totals'!$1:$255,30,FALSE),)</f>
        <v>0</v>
      </c>
      <c r="V262">
        <f>IFERROR(VLOOKUP($A262,'PivotTrac Totals'!$1:$255,32,FALSE),)</f>
        <v>0</v>
      </c>
      <c r="W262">
        <f>IFERROR(VLOOKUP($A262,'PivotTrac Totals'!$1:$255,34,FALSE),)</f>
        <v>0</v>
      </c>
      <c r="X262">
        <f>IFERROR(VLOOKUP($A262,'PivotTrac Totals'!$1:$255,36,FALSE),)</f>
        <v>0</v>
      </c>
      <c r="Y262">
        <f>IFERROR(VLOOKUP($A262,'PivotTrac Totals'!$1:$255,38,FALSE),)</f>
        <v>0</v>
      </c>
      <c r="Z262">
        <f>IFERROR(VLOOKUP($A262,'PivotTrac Totals'!$1:$255,40,FALSE),)</f>
        <v>0</v>
      </c>
      <c r="AA262">
        <f>IFERROR(VLOOKUP($A262,'PivotTrac Totals'!$1:$255,42,FALSE),)</f>
        <v>0</v>
      </c>
      <c r="AB262">
        <f>IFERROR(VLOOKUP($A262,'PivotTrac Totals'!$1:$255,44,FALSE),)</f>
        <v>0</v>
      </c>
      <c r="AC262">
        <f>IFERROR(VLOOKUP($A262,'PivotTrac Totals'!$1:$255,46,FALSE),)</f>
        <v>0</v>
      </c>
      <c r="AD262">
        <f>IFERROR(VLOOKUP($A262,'PivotTrac Totals'!$1:$255,48,FALSE),)</f>
        <v>0</v>
      </c>
      <c r="AE262">
        <f>IFERROR(VLOOKUP($A262,'PivotTrac Totals'!$1:$255,50,FALSE),)</f>
        <v>0</v>
      </c>
      <c r="AF262">
        <f>IFERROR(VLOOKUP($A262,'PivotTrac Totals'!$1:$255,52,FALSE),)</f>
        <v>0</v>
      </c>
      <c r="AG262">
        <f>IFERROR(VLOOKUP($A262,'PivotTrac Totals'!$1:$255,54,FALSE),)</f>
        <v>0</v>
      </c>
      <c r="AH262">
        <f t="shared" si="24"/>
        <v>0</v>
      </c>
    </row>
    <row r="263" spans="1:34" ht="15.75" hidden="1" thickBot="1" x14ac:dyDescent="0.25">
      <c r="A263" s="25"/>
      <c r="B263" s="25" t="s">
        <v>11</v>
      </c>
      <c r="C263" s="28" t="str">
        <f t="shared" ref="C263:C270" si="32">C262</f>
        <v>26</v>
      </c>
      <c r="D263" s="25" t="s">
        <v>103</v>
      </c>
      <c r="E263" s="25"/>
      <c r="F263" s="25"/>
      <c r="G263" s="25"/>
      <c r="H263">
        <f>IFERROR(VLOOKUP($A263,'PivotTrac Totals'!$A$1:$AK$255,4,FALSE),)</f>
        <v>0</v>
      </c>
      <c r="I263">
        <f>IFERROR(VLOOKUP($A263,'PivotTrac Totals'!$1:$405,6,FALSE),)</f>
        <v>0</v>
      </c>
      <c r="J263">
        <f>IFERROR(VLOOKUP($A263,'PivotTrac Totals'!$1:$255,8,FALSE),)</f>
        <v>0</v>
      </c>
      <c r="K263">
        <f>IFERROR(VLOOKUP($A263,'PivotTrac Totals'!$1:$255,10,FALSE),)</f>
        <v>0</v>
      </c>
      <c r="L263">
        <f>IFERROR(VLOOKUP($A263,'PivotTrac Totals'!$1:$255,12,FALSE),)</f>
        <v>0</v>
      </c>
      <c r="M263">
        <f>IFERROR(VLOOKUP($A263,'PivotTrac Totals'!$1:$255,14,FALSE),)</f>
        <v>0</v>
      </c>
      <c r="N263">
        <f>IFERROR(VLOOKUP($A263,'PivotTrac Totals'!$1:$255,16,FALSE),)</f>
        <v>0</v>
      </c>
      <c r="O263">
        <f>IFERROR(VLOOKUP($A263,'PivotTrac Totals'!$1:$255,18,FALSE),)</f>
        <v>0</v>
      </c>
      <c r="P263">
        <f>IFERROR(VLOOKUP($A263,'PivotTrac Totals'!$1:$255,20,FALSE),)</f>
        <v>0</v>
      </c>
      <c r="Q263">
        <f>IFERROR(VLOOKUP($A263,'PivotTrac Totals'!$1:$255,22,FALSE),)</f>
        <v>0</v>
      </c>
      <c r="R263">
        <f>IFERROR(VLOOKUP($A263,'PivotTrac Totals'!$1:$255,24,FALSE),)</f>
        <v>0</v>
      </c>
      <c r="S263">
        <f>IFERROR(VLOOKUP($A263,'PivotTrac Totals'!$1:$255,26,FALSE),)</f>
        <v>0</v>
      </c>
      <c r="T263">
        <f>IFERROR(VLOOKUP($A263,'PivotTrac Totals'!$1:$255,28,FALSE),)</f>
        <v>0</v>
      </c>
      <c r="U263">
        <f>IFERROR(VLOOKUP($A263,'PivotTrac Totals'!$1:$255,30,FALSE),)</f>
        <v>0</v>
      </c>
      <c r="V263">
        <f>IFERROR(VLOOKUP($A263,'PivotTrac Totals'!$1:$255,32,FALSE),)</f>
        <v>0</v>
      </c>
      <c r="W263">
        <f>IFERROR(VLOOKUP($A263,'PivotTrac Totals'!$1:$255,34,FALSE),)</f>
        <v>0</v>
      </c>
      <c r="X263">
        <f>IFERROR(VLOOKUP($A263,'PivotTrac Totals'!$1:$255,36,FALSE),)</f>
        <v>0</v>
      </c>
      <c r="Y263">
        <f>IFERROR(VLOOKUP($A263,'PivotTrac Totals'!$1:$255,38,FALSE),)</f>
        <v>0</v>
      </c>
      <c r="Z263">
        <f>IFERROR(VLOOKUP($A263,'PivotTrac Totals'!$1:$255,40,FALSE),)</f>
        <v>0</v>
      </c>
      <c r="AA263">
        <f>IFERROR(VLOOKUP($A263,'PivotTrac Totals'!$1:$255,42,FALSE),)</f>
        <v>0</v>
      </c>
      <c r="AB263">
        <f>IFERROR(VLOOKUP($A263,'PivotTrac Totals'!$1:$255,44,FALSE),)</f>
        <v>0</v>
      </c>
      <c r="AC263">
        <f>IFERROR(VLOOKUP($A263,'PivotTrac Totals'!$1:$255,46,FALSE),)</f>
        <v>0</v>
      </c>
      <c r="AD263">
        <f>IFERROR(VLOOKUP($A263,'PivotTrac Totals'!$1:$255,48,FALSE),)</f>
        <v>0</v>
      </c>
      <c r="AE263">
        <f>IFERROR(VLOOKUP($A263,'PivotTrac Totals'!$1:$255,50,FALSE),)</f>
        <v>0</v>
      </c>
      <c r="AF263">
        <f>IFERROR(VLOOKUP($A263,'PivotTrac Totals'!$1:$255,52,FALSE),)</f>
        <v>0</v>
      </c>
      <c r="AG263">
        <f>IFERROR(VLOOKUP($A263,'PivotTrac Totals'!$1:$255,54,FALSE),)</f>
        <v>0</v>
      </c>
      <c r="AH263">
        <f t="shared" si="24"/>
        <v>0</v>
      </c>
    </row>
    <row r="264" spans="1:34" ht="15.75" hidden="1" thickBot="1" x14ac:dyDescent="0.25">
      <c r="A264" s="25"/>
      <c r="B264" s="25" t="s">
        <v>11</v>
      </c>
      <c r="C264" s="28" t="str">
        <f t="shared" si="32"/>
        <v>26</v>
      </c>
      <c r="D264" s="25" t="s">
        <v>103</v>
      </c>
      <c r="E264" s="25"/>
      <c r="F264" s="25"/>
      <c r="G264" s="25"/>
      <c r="H264">
        <f>IFERROR(VLOOKUP($A264,'PivotTrac Totals'!$A$1:$AK$255,4,FALSE),)</f>
        <v>0</v>
      </c>
      <c r="I264">
        <f>IFERROR(VLOOKUP($A264,'PivotTrac Totals'!$1:$405,6,FALSE),)</f>
        <v>0</v>
      </c>
      <c r="J264">
        <f>IFERROR(VLOOKUP($A264,'PivotTrac Totals'!$1:$255,8,FALSE),)</f>
        <v>0</v>
      </c>
      <c r="K264">
        <f>IFERROR(VLOOKUP($A264,'PivotTrac Totals'!$1:$255,10,FALSE),)</f>
        <v>0</v>
      </c>
      <c r="L264">
        <f>IFERROR(VLOOKUP($A264,'PivotTrac Totals'!$1:$255,12,FALSE),)</f>
        <v>0</v>
      </c>
      <c r="M264">
        <f>IFERROR(VLOOKUP($A264,'PivotTrac Totals'!$1:$255,14,FALSE),)</f>
        <v>0</v>
      </c>
      <c r="N264">
        <f>IFERROR(VLOOKUP($A264,'PivotTrac Totals'!$1:$255,16,FALSE),)</f>
        <v>0</v>
      </c>
      <c r="O264">
        <f>IFERROR(VLOOKUP($A264,'PivotTrac Totals'!$1:$255,18,FALSE),)</f>
        <v>0</v>
      </c>
      <c r="P264">
        <f>IFERROR(VLOOKUP($A264,'PivotTrac Totals'!$1:$255,20,FALSE),)</f>
        <v>0</v>
      </c>
      <c r="Q264">
        <f>IFERROR(VLOOKUP($A264,'PivotTrac Totals'!$1:$255,22,FALSE),)</f>
        <v>0</v>
      </c>
      <c r="R264">
        <f>IFERROR(VLOOKUP($A264,'PivotTrac Totals'!$1:$255,24,FALSE),)</f>
        <v>0</v>
      </c>
      <c r="S264">
        <f>IFERROR(VLOOKUP($A264,'PivotTrac Totals'!$1:$255,26,FALSE),)</f>
        <v>0</v>
      </c>
      <c r="T264">
        <f>IFERROR(VLOOKUP($A264,'PivotTrac Totals'!$1:$255,28,FALSE),)</f>
        <v>0</v>
      </c>
      <c r="U264">
        <f>IFERROR(VLOOKUP($A264,'PivotTrac Totals'!$1:$255,30,FALSE),)</f>
        <v>0</v>
      </c>
      <c r="V264">
        <f>IFERROR(VLOOKUP($A264,'PivotTrac Totals'!$1:$255,32,FALSE),)</f>
        <v>0</v>
      </c>
      <c r="W264">
        <f>IFERROR(VLOOKUP($A264,'PivotTrac Totals'!$1:$255,34,FALSE),)</f>
        <v>0</v>
      </c>
      <c r="X264">
        <f>IFERROR(VLOOKUP($A264,'PivotTrac Totals'!$1:$255,36,FALSE),)</f>
        <v>0</v>
      </c>
      <c r="Y264">
        <f>IFERROR(VLOOKUP($A264,'PivotTrac Totals'!$1:$255,38,FALSE),)</f>
        <v>0</v>
      </c>
      <c r="Z264">
        <f>IFERROR(VLOOKUP($A264,'PivotTrac Totals'!$1:$255,40,FALSE),)</f>
        <v>0</v>
      </c>
      <c r="AA264">
        <f>IFERROR(VLOOKUP($A264,'PivotTrac Totals'!$1:$255,42,FALSE),)</f>
        <v>0</v>
      </c>
      <c r="AB264">
        <f>IFERROR(VLOOKUP($A264,'PivotTrac Totals'!$1:$255,44,FALSE),)</f>
        <v>0</v>
      </c>
      <c r="AC264">
        <f>IFERROR(VLOOKUP($A264,'PivotTrac Totals'!$1:$255,46,FALSE),)</f>
        <v>0</v>
      </c>
      <c r="AD264">
        <f>IFERROR(VLOOKUP($A264,'PivotTrac Totals'!$1:$255,48,FALSE),)</f>
        <v>0</v>
      </c>
      <c r="AE264">
        <f>IFERROR(VLOOKUP($A264,'PivotTrac Totals'!$1:$255,50,FALSE),)</f>
        <v>0</v>
      </c>
      <c r="AF264">
        <f>IFERROR(VLOOKUP($A264,'PivotTrac Totals'!$1:$255,52,FALSE),)</f>
        <v>0</v>
      </c>
      <c r="AG264">
        <f>IFERROR(VLOOKUP($A264,'PivotTrac Totals'!$1:$255,54,FALSE),)</f>
        <v>0</v>
      </c>
      <c r="AH264">
        <f t="shared" si="24"/>
        <v>0</v>
      </c>
    </row>
    <row r="265" spans="1:34" ht="15.75" hidden="1" thickBot="1" x14ac:dyDescent="0.25">
      <c r="A265" s="25"/>
      <c r="B265" s="25" t="s">
        <v>11</v>
      </c>
      <c r="C265" s="28" t="str">
        <f t="shared" si="32"/>
        <v>26</v>
      </c>
      <c r="D265" s="25" t="s">
        <v>103</v>
      </c>
      <c r="E265" s="25"/>
      <c r="F265" s="25"/>
      <c r="G265" s="25"/>
      <c r="H265">
        <f>IFERROR(VLOOKUP($A265,'PivotTrac Totals'!$A$1:$AK$255,4,FALSE),)</f>
        <v>0</v>
      </c>
      <c r="I265">
        <f>IFERROR(VLOOKUP($A265,'PivotTrac Totals'!$1:$405,6,FALSE),)</f>
        <v>0</v>
      </c>
      <c r="J265">
        <f>IFERROR(VLOOKUP($A265,'PivotTrac Totals'!$1:$255,8,FALSE),)</f>
        <v>0</v>
      </c>
      <c r="K265">
        <f>IFERROR(VLOOKUP($A265,'PivotTrac Totals'!$1:$255,10,FALSE),)</f>
        <v>0</v>
      </c>
      <c r="L265">
        <f>IFERROR(VLOOKUP($A265,'PivotTrac Totals'!$1:$255,12,FALSE),)</f>
        <v>0</v>
      </c>
      <c r="M265">
        <f>IFERROR(VLOOKUP($A265,'PivotTrac Totals'!$1:$255,14,FALSE),)</f>
        <v>0</v>
      </c>
      <c r="N265">
        <f>IFERROR(VLOOKUP($A265,'PivotTrac Totals'!$1:$255,16,FALSE),)</f>
        <v>0</v>
      </c>
      <c r="O265">
        <f>IFERROR(VLOOKUP($A265,'PivotTrac Totals'!$1:$255,18,FALSE),)</f>
        <v>0</v>
      </c>
      <c r="P265">
        <f>IFERROR(VLOOKUP($A265,'PivotTrac Totals'!$1:$255,20,FALSE),)</f>
        <v>0</v>
      </c>
      <c r="Q265">
        <f>IFERROR(VLOOKUP($A265,'PivotTrac Totals'!$1:$255,22,FALSE),)</f>
        <v>0</v>
      </c>
      <c r="R265">
        <f>IFERROR(VLOOKUP($A265,'PivotTrac Totals'!$1:$255,24,FALSE),)</f>
        <v>0</v>
      </c>
      <c r="S265">
        <f>IFERROR(VLOOKUP($A265,'PivotTrac Totals'!$1:$255,26,FALSE),)</f>
        <v>0</v>
      </c>
      <c r="T265">
        <f>IFERROR(VLOOKUP($A265,'PivotTrac Totals'!$1:$255,28,FALSE),)</f>
        <v>0</v>
      </c>
      <c r="U265">
        <f>IFERROR(VLOOKUP($A265,'PivotTrac Totals'!$1:$255,30,FALSE),)</f>
        <v>0</v>
      </c>
      <c r="V265">
        <f>IFERROR(VLOOKUP($A265,'PivotTrac Totals'!$1:$255,32,FALSE),)</f>
        <v>0</v>
      </c>
      <c r="W265">
        <f>IFERROR(VLOOKUP($A265,'PivotTrac Totals'!$1:$255,34,FALSE),)</f>
        <v>0</v>
      </c>
      <c r="X265">
        <f>IFERROR(VLOOKUP($A265,'PivotTrac Totals'!$1:$255,36,FALSE),)</f>
        <v>0</v>
      </c>
      <c r="Y265">
        <f>IFERROR(VLOOKUP($A265,'PivotTrac Totals'!$1:$255,38,FALSE),)</f>
        <v>0</v>
      </c>
      <c r="Z265">
        <f>IFERROR(VLOOKUP($A265,'PivotTrac Totals'!$1:$255,40,FALSE),)</f>
        <v>0</v>
      </c>
      <c r="AA265">
        <f>IFERROR(VLOOKUP($A265,'PivotTrac Totals'!$1:$255,42,FALSE),)</f>
        <v>0</v>
      </c>
      <c r="AB265">
        <f>IFERROR(VLOOKUP($A265,'PivotTrac Totals'!$1:$255,44,FALSE),)</f>
        <v>0</v>
      </c>
      <c r="AC265">
        <f>IFERROR(VLOOKUP($A265,'PivotTrac Totals'!$1:$255,46,FALSE),)</f>
        <v>0</v>
      </c>
      <c r="AD265">
        <f>IFERROR(VLOOKUP($A265,'PivotTrac Totals'!$1:$255,48,FALSE),)</f>
        <v>0</v>
      </c>
      <c r="AE265">
        <f>IFERROR(VLOOKUP($A265,'PivotTrac Totals'!$1:$255,50,FALSE),)</f>
        <v>0</v>
      </c>
      <c r="AF265">
        <f>IFERROR(VLOOKUP($A265,'PivotTrac Totals'!$1:$255,52,FALSE),)</f>
        <v>0</v>
      </c>
      <c r="AG265">
        <f>IFERROR(VLOOKUP($A265,'PivotTrac Totals'!$1:$255,54,FALSE),)</f>
        <v>0</v>
      </c>
      <c r="AH265">
        <f t="shared" si="24"/>
        <v>0</v>
      </c>
    </row>
    <row r="266" spans="1:34" ht="15.75" hidden="1" thickBot="1" x14ac:dyDescent="0.25">
      <c r="A266" s="25"/>
      <c r="B266" s="25" t="s">
        <v>11</v>
      </c>
      <c r="C266" s="28" t="str">
        <f t="shared" si="32"/>
        <v>26</v>
      </c>
      <c r="D266" s="25" t="s">
        <v>103</v>
      </c>
      <c r="E266" s="25"/>
      <c r="F266" s="25"/>
      <c r="G266" s="25"/>
      <c r="H266">
        <f>IFERROR(VLOOKUP($A266,'PivotTrac Totals'!$A$1:$AK$255,4,FALSE),)</f>
        <v>0</v>
      </c>
      <c r="I266">
        <f>IFERROR(VLOOKUP($A266,'PivotTrac Totals'!$1:$405,6,FALSE),)</f>
        <v>0</v>
      </c>
      <c r="J266">
        <f>IFERROR(VLOOKUP($A266,'PivotTrac Totals'!$1:$255,8,FALSE),)</f>
        <v>0</v>
      </c>
      <c r="K266">
        <f>IFERROR(VLOOKUP($A266,'PivotTrac Totals'!$1:$255,10,FALSE),)</f>
        <v>0</v>
      </c>
      <c r="L266">
        <f>IFERROR(VLOOKUP($A266,'PivotTrac Totals'!$1:$255,12,FALSE),)</f>
        <v>0</v>
      </c>
      <c r="M266">
        <f>IFERROR(VLOOKUP($A266,'PivotTrac Totals'!$1:$255,14,FALSE),)</f>
        <v>0</v>
      </c>
      <c r="N266">
        <f>IFERROR(VLOOKUP($A266,'PivotTrac Totals'!$1:$255,16,FALSE),)</f>
        <v>0</v>
      </c>
      <c r="O266">
        <f>IFERROR(VLOOKUP($A266,'PivotTrac Totals'!$1:$255,18,FALSE),)</f>
        <v>0</v>
      </c>
      <c r="P266">
        <f>IFERROR(VLOOKUP($A266,'PivotTrac Totals'!$1:$255,20,FALSE),)</f>
        <v>0</v>
      </c>
      <c r="Q266">
        <f>IFERROR(VLOOKUP($A266,'PivotTrac Totals'!$1:$255,22,FALSE),)</f>
        <v>0</v>
      </c>
      <c r="R266">
        <f>IFERROR(VLOOKUP($A266,'PivotTrac Totals'!$1:$255,24,FALSE),)</f>
        <v>0</v>
      </c>
      <c r="S266">
        <f>IFERROR(VLOOKUP($A266,'PivotTrac Totals'!$1:$255,26,FALSE),)</f>
        <v>0</v>
      </c>
      <c r="T266">
        <f>IFERROR(VLOOKUP($A266,'PivotTrac Totals'!$1:$255,28,FALSE),)</f>
        <v>0</v>
      </c>
      <c r="U266">
        <f>IFERROR(VLOOKUP($A266,'PivotTrac Totals'!$1:$255,30,FALSE),)</f>
        <v>0</v>
      </c>
      <c r="V266">
        <f>IFERROR(VLOOKUP($A266,'PivotTrac Totals'!$1:$255,32,FALSE),)</f>
        <v>0</v>
      </c>
      <c r="W266">
        <f>IFERROR(VLOOKUP($A266,'PivotTrac Totals'!$1:$255,34,FALSE),)</f>
        <v>0</v>
      </c>
      <c r="X266">
        <f>IFERROR(VLOOKUP($A266,'PivotTrac Totals'!$1:$255,36,FALSE),)</f>
        <v>0</v>
      </c>
      <c r="Y266">
        <f>IFERROR(VLOOKUP($A266,'PivotTrac Totals'!$1:$255,38,FALSE),)</f>
        <v>0</v>
      </c>
      <c r="Z266">
        <f>IFERROR(VLOOKUP($A266,'PivotTrac Totals'!$1:$255,40,FALSE),)</f>
        <v>0</v>
      </c>
      <c r="AA266">
        <f>IFERROR(VLOOKUP($A266,'PivotTrac Totals'!$1:$255,42,FALSE),)</f>
        <v>0</v>
      </c>
      <c r="AB266">
        <f>IFERROR(VLOOKUP($A266,'PivotTrac Totals'!$1:$255,44,FALSE),)</f>
        <v>0</v>
      </c>
      <c r="AC266">
        <f>IFERROR(VLOOKUP($A266,'PivotTrac Totals'!$1:$255,46,FALSE),)</f>
        <v>0</v>
      </c>
      <c r="AD266">
        <f>IFERROR(VLOOKUP($A266,'PivotTrac Totals'!$1:$255,48,FALSE),)</f>
        <v>0</v>
      </c>
      <c r="AE266">
        <f>IFERROR(VLOOKUP($A266,'PivotTrac Totals'!$1:$255,50,FALSE),)</f>
        <v>0</v>
      </c>
      <c r="AF266">
        <f>IFERROR(VLOOKUP($A266,'PivotTrac Totals'!$1:$255,52,FALSE),)</f>
        <v>0</v>
      </c>
      <c r="AG266">
        <f>IFERROR(VLOOKUP($A266,'PivotTrac Totals'!$1:$255,54,FALSE),)</f>
        <v>0</v>
      </c>
      <c r="AH266">
        <f t="shared" si="24"/>
        <v>0</v>
      </c>
    </row>
    <row r="267" spans="1:34" ht="15.75" hidden="1" thickBot="1" x14ac:dyDescent="0.25">
      <c r="A267" s="25"/>
      <c r="B267" s="25" t="s">
        <v>11</v>
      </c>
      <c r="C267" s="28" t="str">
        <f t="shared" si="32"/>
        <v>26</v>
      </c>
      <c r="D267" s="25" t="s">
        <v>103</v>
      </c>
      <c r="E267" s="25"/>
      <c r="F267" s="25"/>
      <c r="G267" s="25"/>
      <c r="H267">
        <f>IFERROR(VLOOKUP($A267,'PivotTrac Totals'!$A$1:$AK$255,4,FALSE),)</f>
        <v>0</v>
      </c>
      <c r="I267">
        <f>IFERROR(VLOOKUP($A267,'PivotTrac Totals'!$1:$405,6,FALSE),)</f>
        <v>0</v>
      </c>
      <c r="J267">
        <f>IFERROR(VLOOKUP($A267,'PivotTrac Totals'!$1:$255,8,FALSE),)</f>
        <v>0</v>
      </c>
      <c r="K267">
        <f>IFERROR(VLOOKUP($A267,'PivotTrac Totals'!$1:$255,10,FALSE),)</f>
        <v>0</v>
      </c>
      <c r="L267">
        <f>IFERROR(VLOOKUP($A267,'PivotTrac Totals'!$1:$255,12,FALSE),)</f>
        <v>0</v>
      </c>
      <c r="M267">
        <f>IFERROR(VLOOKUP($A267,'PivotTrac Totals'!$1:$255,14,FALSE),)</f>
        <v>0</v>
      </c>
      <c r="N267">
        <f>IFERROR(VLOOKUP($A267,'PivotTrac Totals'!$1:$255,16,FALSE),)</f>
        <v>0</v>
      </c>
      <c r="O267">
        <f>IFERROR(VLOOKUP($A267,'PivotTrac Totals'!$1:$255,18,FALSE),)</f>
        <v>0</v>
      </c>
      <c r="P267">
        <f>IFERROR(VLOOKUP($A267,'PivotTrac Totals'!$1:$255,20,FALSE),)</f>
        <v>0</v>
      </c>
      <c r="Q267">
        <f>IFERROR(VLOOKUP($A267,'PivotTrac Totals'!$1:$255,22,FALSE),)</f>
        <v>0</v>
      </c>
      <c r="R267">
        <f>IFERROR(VLOOKUP($A267,'PivotTrac Totals'!$1:$255,24,FALSE),)</f>
        <v>0</v>
      </c>
      <c r="S267">
        <f>IFERROR(VLOOKUP($A267,'PivotTrac Totals'!$1:$255,26,FALSE),)</f>
        <v>0</v>
      </c>
      <c r="T267">
        <f>IFERROR(VLOOKUP($A267,'PivotTrac Totals'!$1:$255,28,FALSE),)</f>
        <v>0</v>
      </c>
      <c r="U267">
        <f>IFERROR(VLOOKUP($A267,'PivotTrac Totals'!$1:$255,30,FALSE),)</f>
        <v>0</v>
      </c>
      <c r="V267">
        <f>IFERROR(VLOOKUP($A267,'PivotTrac Totals'!$1:$255,32,FALSE),)</f>
        <v>0</v>
      </c>
      <c r="W267">
        <f>IFERROR(VLOOKUP($A267,'PivotTrac Totals'!$1:$255,34,FALSE),)</f>
        <v>0</v>
      </c>
      <c r="X267">
        <f>IFERROR(VLOOKUP($A267,'PivotTrac Totals'!$1:$255,36,FALSE),)</f>
        <v>0</v>
      </c>
      <c r="Y267">
        <f>IFERROR(VLOOKUP($A267,'PivotTrac Totals'!$1:$255,38,FALSE),)</f>
        <v>0</v>
      </c>
      <c r="Z267">
        <f>IFERROR(VLOOKUP($A267,'PivotTrac Totals'!$1:$255,40,FALSE),)</f>
        <v>0</v>
      </c>
      <c r="AA267">
        <f>IFERROR(VLOOKUP($A267,'PivotTrac Totals'!$1:$255,42,FALSE),)</f>
        <v>0</v>
      </c>
      <c r="AB267">
        <f>IFERROR(VLOOKUP($A267,'PivotTrac Totals'!$1:$255,44,FALSE),)</f>
        <v>0</v>
      </c>
      <c r="AC267">
        <f>IFERROR(VLOOKUP($A267,'PivotTrac Totals'!$1:$255,46,FALSE),)</f>
        <v>0</v>
      </c>
      <c r="AD267">
        <f>IFERROR(VLOOKUP($A267,'PivotTrac Totals'!$1:$255,48,FALSE),)</f>
        <v>0</v>
      </c>
      <c r="AE267">
        <f>IFERROR(VLOOKUP($A267,'PivotTrac Totals'!$1:$255,50,FALSE),)</f>
        <v>0</v>
      </c>
      <c r="AF267">
        <f>IFERROR(VLOOKUP($A267,'PivotTrac Totals'!$1:$255,52,FALSE),)</f>
        <v>0</v>
      </c>
      <c r="AG267">
        <f>IFERROR(VLOOKUP($A267,'PivotTrac Totals'!$1:$255,54,FALSE),)</f>
        <v>0</v>
      </c>
      <c r="AH267">
        <f t="shared" si="24"/>
        <v>0</v>
      </c>
    </row>
    <row r="268" spans="1:34" ht="15.75" hidden="1" thickBot="1" x14ac:dyDescent="0.25">
      <c r="A268" s="25"/>
      <c r="B268" s="25" t="s">
        <v>11</v>
      </c>
      <c r="C268" s="28" t="str">
        <f t="shared" si="32"/>
        <v>26</v>
      </c>
      <c r="D268" s="25" t="s">
        <v>103</v>
      </c>
      <c r="E268" s="25"/>
      <c r="F268" s="25"/>
      <c r="G268" s="25"/>
      <c r="H268">
        <f>IFERROR(VLOOKUP($A268,'PivotTrac Totals'!$A$1:$AK$255,4,FALSE),)</f>
        <v>0</v>
      </c>
      <c r="I268">
        <f>IFERROR(VLOOKUP($A268,'PivotTrac Totals'!$1:$405,6,FALSE),)</f>
        <v>0</v>
      </c>
      <c r="J268">
        <f>IFERROR(VLOOKUP($A268,'PivotTrac Totals'!$1:$255,8,FALSE),)</f>
        <v>0</v>
      </c>
      <c r="K268">
        <f>IFERROR(VLOOKUP($A268,'PivotTrac Totals'!$1:$255,10,FALSE),)</f>
        <v>0</v>
      </c>
      <c r="L268">
        <f>IFERROR(VLOOKUP($A268,'PivotTrac Totals'!$1:$255,12,FALSE),)</f>
        <v>0</v>
      </c>
      <c r="M268">
        <f>IFERROR(VLOOKUP($A268,'PivotTrac Totals'!$1:$255,14,FALSE),)</f>
        <v>0</v>
      </c>
      <c r="N268">
        <f>IFERROR(VLOOKUP($A268,'PivotTrac Totals'!$1:$255,16,FALSE),)</f>
        <v>0</v>
      </c>
      <c r="O268">
        <f>IFERROR(VLOOKUP($A268,'PivotTrac Totals'!$1:$255,18,FALSE),)</f>
        <v>0</v>
      </c>
      <c r="P268">
        <f>IFERROR(VLOOKUP($A268,'PivotTrac Totals'!$1:$255,20,FALSE),)</f>
        <v>0</v>
      </c>
      <c r="Q268">
        <f>IFERROR(VLOOKUP($A268,'PivotTrac Totals'!$1:$255,22,FALSE),)</f>
        <v>0</v>
      </c>
      <c r="R268">
        <f>IFERROR(VLOOKUP($A268,'PivotTrac Totals'!$1:$255,24,FALSE),)</f>
        <v>0</v>
      </c>
      <c r="S268">
        <f>IFERROR(VLOOKUP($A268,'PivotTrac Totals'!$1:$255,26,FALSE),)</f>
        <v>0</v>
      </c>
      <c r="T268">
        <f>IFERROR(VLOOKUP($A268,'PivotTrac Totals'!$1:$255,28,FALSE),)</f>
        <v>0</v>
      </c>
      <c r="U268">
        <f>IFERROR(VLOOKUP($A268,'PivotTrac Totals'!$1:$255,30,FALSE),)</f>
        <v>0</v>
      </c>
      <c r="V268">
        <f>IFERROR(VLOOKUP($A268,'PivotTrac Totals'!$1:$255,32,FALSE),)</f>
        <v>0</v>
      </c>
      <c r="W268">
        <f>IFERROR(VLOOKUP($A268,'PivotTrac Totals'!$1:$255,34,FALSE),)</f>
        <v>0</v>
      </c>
      <c r="X268">
        <f>IFERROR(VLOOKUP($A268,'PivotTrac Totals'!$1:$255,36,FALSE),)</f>
        <v>0</v>
      </c>
      <c r="Y268">
        <f>IFERROR(VLOOKUP($A268,'PivotTrac Totals'!$1:$255,38,FALSE),)</f>
        <v>0</v>
      </c>
      <c r="Z268">
        <f>IFERROR(VLOOKUP($A268,'PivotTrac Totals'!$1:$255,40,FALSE),)</f>
        <v>0</v>
      </c>
      <c r="AA268">
        <f>IFERROR(VLOOKUP($A268,'PivotTrac Totals'!$1:$255,42,FALSE),)</f>
        <v>0</v>
      </c>
      <c r="AB268">
        <f>IFERROR(VLOOKUP($A268,'PivotTrac Totals'!$1:$255,44,FALSE),)</f>
        <v>0</v>
      </c>
      <c r="AC268">
        <f>IFERROR(VLOOKUP($A268,'PivotTrac Totals'!$1:$255,46,FALSE),)</f>
        <v>0</v>
      </c>
      <c r="AD268">
        <f>IFERROR(VLOOKUP($A268,'PivotTrac Totals'!$1:$255,48,FALSE),)</f>
        <v>0</v>
      </c>
      <c r="AE268">
        <f>IFERROR(VLOOKUP($A268,'PivotTrac Totals'!$1:$255,50,FALSE),)</f>
        <v>0</v>
      </c>
      <c r="AF268">
        <f>IFERROR(VLOOKUP($A268,'PivotTrac Totals'!$1:$255,52,FALSE),)</f>
        <v>0</v>
      </c>
      <c r="AG268">
        <f>IFERROR(VLOOKUP($A268,'PivotTrac Totals'!$1:$255,54,FALSE),)</f>
        <v>0</v>
      </c>
      <c r="AH268">
        <f t="shared" si="24"/>
        <v>0</v>
      </c>
    </row>
    <row r="269" spans="1:34" ht="15.75" hidden="1" thickBot="1" x14ac:dyDescent="0.25">
      <c r="A269" s="25"/>
      <c r="B269" s="25" t="s">
        <v>11</v>
      </c>
      <c r="C269" s="28" t="str">
        <f t="shared" si="32"/>
        <v>26</v>
      </c>
      <c r="D269" s="25" t="s">
        <v>103</v>
      </c>
      <c r="E269" s="25"/>
      <c r="F269" s="25"/>
      <c r="G269" s="25"/>
      <c r="H269">
        <f>IFERROR(VLOOKUP($A269,'PivotTrac Totals'!$A$1:$AK$255,4,FALSE),)</f>
        <v>0</v>
      </c>
      <c r="I269">
        <f>IFERROR(VLOOKUP($A269,'PivotTrac Totals'!$1:$405,6,FALSE),)</f>
        <v>0</v>
      </c>
      <c r="J269">
        <f>IFERROR(VLOOKUP($A269,'PivotTrac Totals'!$1:$255,8,FALSE),)</f>
        <v>0</v>
      </c>
      <c r="K269">
        <f>IFERROR(VLOOKUP($A269,'PivotTrac Totals'!$1:$255,10,FALSE),)</f>
        <v>0</v>
      </c>
      <c r="L269">
        <f>IFERROR(VLOOKUP($A269,'PivotTrac Totals'!$1:$255,12,FALSE),)</f>
        <v>0</v>
      </c>
      <c r="M269">
        <f>IFERROR(VLOOKUP($A269,'PivotTrac Totals'!$1:$255,14,FALSE),)</f>
        <v>0</v>
      </c>
      <c r="N269">
        <f>IFERROR(VLOOKUP($A269,'PivotTrac Totals'!$1:$255,16,FALSE),)</f>
        <v>0</v>
      </c>
      <c r="O269">
        <f>IFERROR(VLOOKUP($A269,'PivotTrac Totals'!$1:$255,18,FALSE),)</f>
        <v>0</v>
      </c>
      <c r="P269">
        <f>IFERROR(VLOOKUP($A269,'PivotTrac Totals'!$1:$255,20,FALSE),)</f>
        <v>0</v>
      </c>
      <c r="Q269">
        <f>IFERROR(VLOOKUP($A269,'PivotTrac Totals'!$1:$255,22,FALSE),)</f>
        <v>0</v>
      </c>
      <c r="R269">
        <f>IFERROR(VLOOKUP($A269,'PivotTrac Totals'!$1:$255,24,FALSE),)</f>
        <v>0</v>
      </c>
      <c r="S269">
        <f>IFERROR(VLOOKUP($A269,'PivotTrac Totals'!$1:$255,26,FALSE),)</f>
        <v>0</v>
      </c>
      <c r="T269">
        <f>IFERROR(VLOOKUP($A269,'PivotTrac Totals'!$1:$255,28,FALSE),)</f>
        <v>0</v>
      </c>
      <c r="U269">
        <f>IFERROR(VLOOKUP($A269,'PivotTrac Totals'!$1:$255,30,FALSE),)</f>
        <v>0</v>
      </c>
      <c r="V269">
        <f>IFERROR(VLOOKUP($A269,'PivotTrac Totals'!$1:$255,32,FALSE),)</f>
        <v>0</v>
      </c>
      <c r="W269">
        <f>IFERROR(VLOOKUP($A269,'PivotTrac Totals'!$1:$255,34,FALSE),)</f>
        <v>0</v>
      </c>
      <c r="X269">
        <f>IFERROR(VLOOKUP($A269,'PivotTrac Totals'!$1:$255,36,FALSE),)</f>
        <v>0</v>
      </c>
      <c r="Y269">
        <f>IFERROR(VLOOKUP($A269,'PivotTrac Totals'!$1:$255,38,FALSE),)</f>
        <v>0</v>
      </c>
      <c r="Z269">
        <f>IFERROR(VLOOKUP($A269,'PivotTrac Totals'!$1:$255,40,FALSE),)</f>
        <v>0</v>
      </c>
      <c r="AA269">
        <f>IFERROR(VLOOKUP($A269,'PivotTrac Totals'!$1:$255,42,FALSE),)</f>
        <v>0</v>
      </c>
      <c r="AB269">
        <f>IFERROR(VLOOKUP($A269,'PivotTrac Totals'!$1:$255,44,FALSE),)</f>
        <v>0</v>
      </c>
      <c r="AC269">
        <f>IFERROR(VLOOKUP($A269,'PivotTrac Totals'!$1:$255,46,FALSE),)</f>
        <v>0</v>
      </c>
      <c r="AD269">
        <f>IFERROR(VLOOKUP($A269,'PivotTrac Totals'!$1:$255,48,FALSE),)</f>
        <v>0</v>
      </c>
      <c r="AE269">
        <f>IFERROR(VLOOKUP($A269,'PivotTrac Totals'!$1:$255,50,FALSE),)</f>
        <v>0</v>
      </c>
      <c r="AF269">
        <f>IFERROR(VLOOKUP($A269,'PivotTrac Totals'!$1:$255,52,FALSE),)</f>
        <v>0</v>
      </c>
      <c r="AG269">
        <f>IFERROR(VLOOKUP($A269,'PivotTrac Totals'!$1:$255,54,FALSE),)</f>
        <v>0</v>
      </c>
      <c r="AH269">
        <f t="shared" ref="AH269:AH336" si="33">+SUM(H269:AG269)</f>
        <v>0</v>
      </c>
    </row>
    <row r="270" spans="1:34" ht="15.75" hidden="1" thickBot="1" x14ac:dyDescent="0.25">
      <c r="A270" s="25"/>
      <c r="B270" s="25" t="s">
        <v>11</v>
      </c>
      <c r="C270" s="28" t="str">
        <f t="shared" si="32"/>
        <v>26</v>
      </c>
      <c r="D270" s="25" t="s">
        <v>103</v>
      </c>
      <c r="E270" s="25"/>
      <c r="F270" s="25"/>
      <c r="G270" s="25"/>
      <c r="H270">
        <f>IFERROR(VLOOKUP($A270,'PivotTrac Totals'!$A$1:$AK$255,4,FALSE),)</f>
        <v>0</v>
      </c>
      <c r="I270">
        <f>IFERROR(VLOOKUP($A270,'PivotTrac Totals'!$1:$405,6,FALSE),)</f>
        <v>0</v>
      </c>
      <c r="J270">
        <f>IFERROR(VLOOKUP($A270,'PivotTrac Totals'!$1:$255,8,FALSE),)</f>
        <v>0</v>
      </c>
      <c r="K270">
        <f>IFERROR(VLOOKUP($A270,'PivotTrac Totals'!$1:$255,10,FALSE),)</f>
        <v>0</v>
      </c>
      <c r="L270">
        <f>IFERROR(VLOOKUP($A270,'PivotTrac Totals'!$1:$255,12,FALSE),)</f>
        <v>0</v>
      </c>
      <c r="M270">
        <f>IFERROR(VLOOKUP($A270,'PivotTrac Totals'!$1:$255,14,FALSE),)</f>
        <v>0</v>
      </c>
      <c r="N270">
        <f>IFERROR(VLOOKUP($A270,'PivotTrac Totals'!$1:$255,16,FALSE),)</f>
        <v>0</v>
      </c>
      <c r="O270">
        <f>IFERROR(VLOOKUP($A270,'PivotTrac Totals'!$1:$255,18,FALSE),)</f>
        <v>0</v>
      </c>
      <c r="P270">
        <f>IFERROR(VLOOKUP($A270,'PivotTrac Totals'!$1:$255,20,FALSE),)</f>
        <v>0</v>
      </c>
      <c r="Q270">
        <f>IFERROR(VLOOKUP($A270,'PivotTrac Totals'!$1:$255,22,FALSE),)</f>
        <v>0</v>
      </c>
      <c r="R270">
        <f>IFERROR(VLOOKUP($A270,'PivotTrac Totals'!$1:$255,24,FALSE),)</f>
        <v>0</v>
      </c>
      <c r="S270">
        <f>IFERROR(VLOOKUP($A270,'PivotTrac Totals'!$1:$255,26,FALSE),)</f>
        <v>0</v>
      </c>
      <c r="T270">
        <f>IFERROR(VLOOKUP($A270,'PivotTrac Totals'!$1:$255,28,FALSE),)</f>
        <v>0</v>
      </c>
      <c r="U270">
        <f>IFERROR(VLOOKUP($A270,'PivotTrac Totals'!$1:$255,30,FALSE),)</f>
        <v>0</v>
      </c>
      <c r="V270">
        <f>IFERROR(VLOOKUP($A270,'PivotTrac Totals'!$1:$255,32,FALSE),)</f>
        <v>0</v>
      </c>
      <c r="W270">
        <f>IFERROR(VLOOKUP($A270,'PivotTrac Totals'!$1:$255,34,FALSE),)</f>
        <v>0</v>
      </c>
      <c r="X270">
        <f>IFERROR(VLOOKUP($A270,'PivotTrac Totals'!$1:$255,36,FALSE),)</f>
        <v>0</v>
      </c>
      <c r="Y270">
        <f>IFERROR(VLOOKUP($A270,'PivotTrac Totals'!$1:$255,38,FALSE),)</f>
        <v>0</v>
      </c>
      <c r="Z270">
        <f>IFERROR(VLOOKUP($A270,'PivotTrac Totals'!$1:$255,40,FALSE),)</f>
        <v>0</v>
      </c>
      <c r="AA270">
        <f>IFERROR(VLOOKUP($A270,'PivotTrac Totals'!$1:$255,42,FALSE),)</f>
        <v>0</v>
      </c>
      <c r="AB270">
        <f>IFERROR(VLOOKUP($A270,'PivotTrac Totals'!$1:$255,44,FALSE),)</f>
        <v>0</v>
      </c>
      <c r="AC270">
        <f>IFERROR(VLOOKUP($A270,'PivotTrac Totals'!$1:$255,46,FALSE),)</f>
        <v>0</v>
      </c>
      <c r="AD270">
        <f>IFERROR(VLOOKUP($A270,'PivotTrac Totals'!$1:$255,48,FALSE),)</f>
        <v>0</v>
      </c>
      <c r="AE270">
        <f>IFERROR(VLOOKUP($A270,'PivotTrac Totals'!$1:$255,50,FALSE),)</f>
        <v>0</v>
      </c>
      <c r="AF270">
        <f>IFERROR(VLOOKUP($A270,'PivotTrac Totals'!$1:$255,52,FALSE),)</f>
        <v>0</v>
      </c>
      <c r="AG270">
        <f>IFERROR(VLOOKUP($A270,'PivotTrac Totals'!$1:$255,54,FALSE),)</f>
        <v>0</v>
      </c>
      <c r="AH270">
        <f t="shared" si="33"/>
        <v>0</v>
      </c>
    </row>
    <row r="271" spans="1:34" ht="15.75" hidden="1" thickBot="1" x14ac:dyDescent="0.25">
      <c r="A271" s="29" t="s">
        <v>121</v>
      </c>
      <c r="B271" s="25" t="s">
        <v>11</v>
      </c>
      <c r="C271" s="28" t="str">
        <f>MID(A271,FIND(" ",A271)+1,256)</f>
        <v>27</v>
      </c>
      <c r="D271" s="25" t="s">
        <v>103</v>
      </c>
      <c r="E271" s="25"/>
      <c r="F271" s="25"/>
      <c r="G271" s="25"/>
      <c r="H271">
        <f>+IF($F271="Spring Grain",SUMIFS('Osgood Agrimet'!$D:$D,'Osgood Agrimet'!$A:$A,"&lt;="&amp;Data!H$1,'Osgood Agrimet'!$D:$D,"&gt;0"),IF($F271="Winter Grain",SUMIFS('Osgood Agrimet'!$C:$C,'Osgood Agrimet'!$A:$A,"&lt;="&amp;Data!H$1,'Osgood Agrimet'!$C:$C,"&gt;0"),IF($F271="Potatoes",SUMIFS('Osgood Agrimet'!$N:$N,'Osgood Agrimet'!$A:$A,"&lt;="&amp;Data!H$1,'Osgood Agrimet'!$N:$N,"&gt;0"),0)))</f>
        <v>0</v>
      </c>
      <c r="I271">
        <f>+IF($F271="Spring Grain",SUMIFS('Osgood Agrimet'!$D:$D,'Osgood Agrimet'!$A:$A,"&lt;="&amp;Data!I$1,'Osgood Agrimet'!$D:$D,"&gt;0"),IF($F271="Winter Grain",SUMIFS('Osgood Agrimet'!$C:$C,'Osgood Agrimet'!$A:$A,"&lt;="&amp;Data!I$1,'Osgood Agrimet'!$C:$C,"&gt;0"),IF($F271="Potatoes",SUMIFS('Osgood Agrimet'!$N:$N,'Osgood Agrimet'!$A:$A,"&lt;="&amp;Data!I$1,'Osgood Agrimet'!$N:$N,"&gt;0"),0)))</f>
        <v>0</v>
      </c>
      <c r="J271">
        <f>+IF($F271="Spring Grain",SUMIFS('Osgood Agrimet'!$D:$D,'Osgood Agrimet'!$A:$A,"&lt;="&amp;Data!J$1,'Osgood Agrimet'!$D:$D,"&gt;0"),IF($F271="Winter Grain",SUMIFS('Osgood Agrimet'!$C:$C,'Osgood Agrimet'!$A:$A,"&lt;="&amp;Data!J$1,'Osgood Agrimet'!$C:$C,"&gt;0"),IF($F271="Potatoes",SUMIFS('Osgood Agrimet'!$N:$N,'Osgood Agrimet'!$A:$A,"&lt;="&amp;Data!J$1,'Osgood Agrimet'!$N:$N,"&gt;0"),0)))</f>
        <v>0</v>
      </c>
      <c r="K271">
        <f>+IF($F271="Spring Grain",SUMIFS('Osgood Agrimet'!$D:$D,'Osgood Agrimet'!$A:$A,"&lt;="&amp;Data!K$1,'Osgood Agrimet'!$D:$D,"&gt;0"),IF($F271="Winter Grain",SUMIFS('Osgood Agrimet'!$C:$C,'Osgood Agrimet'!$A:$A,"&lt;="&amp;Data!K$1,'Osgood Agrimet'!$C:$C,"&gt;0"),IF($F271="Potatoes",SUMIFS('Osgood Agrimet'!$N:$N,'Osgood Agrimet'!$A:$A,"&lt;="&amp;Data!K$1,'Osgood Agrimet'!$N:$N,"&gt;0"),0)))</f>
        <v>0</v>
      </c>
      <c r="L271">
        <f>+IF($F271="Spring Grain",SUMIFS('Osgood Agrimet'!$D:$D,'Osgood Agrimet'!$A:$A,"&lt;="&amp;Data!L$1,'Osgood Agrimet'!$D:$D,"&gt;0"),IF($F271="Winter Grain",SUMIFS('Osgood Agrimet'!$C:$C,'Osgood Agrimet'!$A:$A,"&lt;="&amp;Data!L$1,'Osgood Agrimet'!$C:$C,"&gt;0"),IF($F271="Potatoes",SUMIFS('Osgood Agrimet'!$N:$N,'Osgood Agrimet'!$A:$A,"&lt;="&amp;Data!L$1,'Osgood Agrimet'!$N:$N,"&gt;0"),0)))</f>
        <v>0</v>
      </c>
      <c r="M271">
        <f>+IF($F271="Spring Grain",SUMIFS('Osgood Agrimet'!$D:$D,'Osgood Agrimet'!$A:$A,"&lt;="&amp;Data!M$1,'Osgood Agrimet'!$D:$D,"&gt;0"),IF($F271="Winter Grain",SUMIFS('Osgood Agrimet'!$C:$C,'Osgood Agrimet'!$A:$A,"&lt;="&amp;Data!M$1,'Osgood Agrimet'!$C:$C,"&gt;0"),IF($F271="Potatoes",SUMIFS('Osgood Agrimet'!$N:$N,'Osgood Agrimet'!$A:$A,"&lt;="&amp;Data!M$1,'Osgood Agrimet'!$N:$N,"&gt;0"),0)))</f>
        <v>0</v>
      </c>
      <c r="N271">
        <f>+IF($F271="Spring Grain",SUMIFS('Osgood Agrimet'!$D:$D,'Osgood Agrimet'!$A:$A,"&lt;="&amp;Data!N$1,'Osgood Agrimet'!$D:$D,"&gt;0"),IF($F271="Winter Grain",SUMIFS('Osgood Agrimet'!$C:$C,'Osgood Agrimet'!$A:$A,"&lt;="&amp;Data!N$1,'Osgood Agrimet'!$C:$C,"&gt;0"),IF($F271="Potatoes",SUMIFS('Osgood Agrimet'!$N:$N,'Osgood Agrimet'!$A:$A,"&lt;="&amp;Data!N$1,'Osgood Agrimet'!$N:$N,"&gt;0"),0)))</f>
        <v>0</v>
      </c>
      <c r="O271">
        <f>+IF($F271="Spring Grain",SUMIFS('Osgood Agrimet'!$D:$D,'Osgood Agrimet'!$A:$A,"&lt;="&amp;Data!O$1,'Osgood Agrimet'!$D:$D,"&gt;0"),IF($F271="Winter Grain",SUMIFS('Osgood Agrimet'!$C:$C,'Osgood Agrimet'!$A:$A,"&lt;="&amp;Data!O$1,'Osgood Agrimet'!$C:$C,"&gt;0"),IF($F271="Potatoes",SUMIFS('Osgood Agrimet'!$N:$N,'Osgood Agrimet'!$A:$A,"&lt;="&amp;Data!O$1,'Osgood Agrimet'!$N:$N,"&gt;0"),0)))</f>
        <v>0</v>
      </c>
      <c r="P271">
        <f>+IF($F271="Spring Grain",SUMIFS('Osgood Agrimet'!$D:$D,'Osgood Agrimet'!$A:$A,"&lt;="&amp;Data!P$1,'Osgood Agrimet'!$D:$D,"&gt;0"),IF($F271="Winter Grain",SUMIFS('Osgood Agrimet'!$C:$C,'Osgood Agrimet'!$A:$A,"&lt;="&amp;Data!P$1,'Osgood Agrimet'!$C:$C,"&gt;0"),IF($F271="Potatoes",SUMIFS('Osgood Agrimet'!$N:$N,'Osgood Agrimet'!$A:$A,"&lt;="&amp;Data!P$1,'Osgood Agrimet'!$N:$N,"&gt;0"),0)))</f>
        <v>0</v>
      </c>
      <c r="Q271">
        <f>+IF($F271="Spring Grain",SUMIFS('Osgood Agrimet'!$D:$D,'Osgood Agrimet'!$A:$A,"&lt;="&amp;Data!Q$1,'Osgood Agrimet'!$D:$D,"&gt;0"),IF($F271="Winter Grain",SUMIFS('Osgood Agrimet'!$C:$C,'Osgood Agrimet'!$A:$A,"&lt;="&amp;Data!Q$1,'Osgood Agrimet'!$C:$C,"&gt;0"),IF($F271="Potatoes",SUMIFS('Osgood Agrimet'!$N:$N,'Osgood Agrimet'!$A:$A,"&lt;="&amp;Data!Q$1,'Osgood Agrimet'!$N:$N,"&gt;0"),0)))</f>
        <v>0</v>
      </c>
      <c r="R271">
        <f>+IF($F271="Spring Grain",SUMIFS('Osgood Agrimet'!$D:$D,'Osgood Agrimet'!$A:$A,"&lt;="&amp;Data!R$1,'Osgood Agrimet'!$D:$D,"&gt;0"),IF($F271="Winter Grain",SUMIFS('Osgood Agrimet'!$C:$C,'Osgood Agrimet'!$A:$A,"&lt;="&amp;Data!R$1,'Osgood Agrimet'!$C:$C,"&gt;0"),IF($F271="Potatoes",SUMIFS('Osgood Agrimet'!$N:$N,'Osgood Agrimet'!$A:$A,"&lt;="&amp;Data!R$1,'Osgood Agrimet'!$N:$N,"&gt;0"),0)))</f>
        <v>0</v>
      </c>
      <c r="S271">
        <f>+IF($F271="Spring Grain",SUMIFS('Osgood Agrimet'!$D:$D,'Osgood Agrimet'!$A:$A,"&lt;="&amp;Data!S$1,'Osgood Agrimet'!$D:$D,"&gt;0"),IF($F271="Winter Grain",SUMIFS('Osgood Agrimet'!$C:$C,'Osgood Agrimet'!$A:$A,"&lt;="&amp;Data!S$1,'Osgood Agrimet'!$C:$C,"&gt;0"),IF($F271="Potatoes",SUMIFS('Osgood Agrimet'!$N:$N,'Osgood Agrimet'!$A:$A,"&lt;="&amp;Data!S$1,'Osgood Agrimet'!$N:$N,"&gt;0"),0)))</f>
        <v>0</v>
      </c>
      <c r="T271">
        <f>+IF($F271="Spring Grain",SUMIFS('Osgood Agrimet'!$D:$D,'Osgood Agrimet'!$A:$A,"&lt;="&amp;Data!T$1,'Osgood Agrimet'!$D:$D,"&gt;0"),IF($F271="Winter Grain",SUMIFS('Osgood Agrimet'!$C:$C,'Osgood Agrimet'!$A:$A,"&lt;="&amp;Data!T$1,'Osgood Agrimet'!$C:$C,"&gt;0"),IF($F271="Potatoes",SUMIFS('Osgood Agrimet'!$N:$N,'Osgood Agrimet'!$A:$A,"&lt;="&amp;Data!T$1,'Osgood Agrimet'!$N:$N,"&gt;0"),0)))</f>
        <v>0</v>
      </c>
      <c r="U271">
        <f>+IF($F271="Spring Grain",SUMIFS('Osgood Agrimet'!$D:$D,'Osgood Agrimet'!$A:$A,"&lt;="&amp;Data!U$1,'Osgood Agrimet'!$D:$D,"&gt;0"),IF($F271="Winter Grain",SUMIFS('Osgood Agrimet'!$C:$C,'Osgood Agrimet'!$A:$A,"&lt;="&amp;Data!U$1,'Osgood Agrimet'!$C:$C,"&gt;0"),IF($F271="Potatoes",SUMIFS('Osgood Agrimet'!$N:$N,'Osgood Agrimet'!$A:$A,"&lt;="&amp;Data!U$1,'Osgood Agrimet'!$N:$N,"&gt;0"),0)))</f>
        <v>0</v>
      </c>
      <c r="V271">
        <f>+IF($F271="Spring Grain",SUMIFS('Osgood Agrimet'!$D:$D,'Osgood Agrimet'!$A:$A,"&lt;="&amp;Data!V$1,'Osgood Agrimet'!$D:$D,"&gt;0"),IF($F271="Winter Grain",SUMIFS('Osgood Agrimet'!$C:$C,'Osgood Agrimet'!$A:$A,"&lt;="&amp;Data!V$1,'Osgood Agrimet'!$C:$C,"&gt;0"),IF($F271="Potatoes",SUMIFS('Osgood Agrimet'!$N:$N,'Osgood Agrimet'!$A:$A,"&lt;="&amp;Data!V$1,'Osgood Agrimet'!$N:$N,"&gt;0"),0)))</f>
        <v>0</v>
      </c>
      <c r="W271">
        <f>+IF($F271="Spring Grain",SUMIFS('Osgood Agrimet'!$D:$D,'Osgood Agrimet'!$A:$A,"&lt;="&amp;Data!W$1,'Osgood Agrimet'!$D:$D,"&gt;0"),IF($F271="Winter Grain",SUMIFS('Osgood Agrimet'!$C:$C,'Osgood Agrimet'!$A:$A,"&lt;="&amp;Data!W$1,'Osgood Agrimet'!$C:$C,"&gt;0"),IF($F271="Potatoes",SUMIFS('Osgood Agrimet'!$N:$N,'Osgood Agrimet'!$A:$A,"&lt;="&amp;Data!W$1,'Osgood Agrimet'!$N:$N,"&gt;0"),0)))</f>
        <v>0</v>
      </c>
      <c r="X271">
        <f>+IF($F271="Spring Grain",SUMIFS('Osgood Agrimet'!$D:$D,'Osgood Agrimet'!$A:$A,"&lt;="&amp;Data!X$1,'Osgood Agrimet'!$D:$D,"&gt;0"),IF($F271="Winter Grain",SUMIFS('Osgood Agrimet'!$C:$C,'Osgood Agrimet'!$A:$A,"&lt;="&amp;Data!X$1,'Osgood Agrimet'!$C:$C,"&gt;0"),IF($F271="Potatoes",SUMIFS('Osgood Agrimet'!$N:$N,'Osgood Agrimet'!$A:$A,"&lt;="&amp;Data!X$1,'Osgood Agrimet'!$N:$N,"&gt;0"),0)))</f>
        <v>0</v>
      </c>
      <c r="Y271">
        <f>+IF($F271="Spring Grain",SUMIFS('Osgood Agrimet'!$D:$D,'Osgood Agrimet'!$A:$A,"&lt;="&amp;Data!Y$1,'Osgood Agrimet'!$D:$D,"&gt;0"),IF($F271="Winter Grain",SUMIFS('Osgood Agrimet'!$C:$C,'Osgood Agrimet'!$A:$A,"&lt;="&amp;Data!Y$1,'Osgood Agrimet'!$C:$C,"&gt;0"),IF($F271="Potatoes",SUMIFS('Osgood Agrimet'!$N:$N,'Osgood Agrimet'!$A:$A,"&lt;="&amp;Data!Y$1,'Osgood Agrimet'!$N:$N,"&gt;0"),0)))</f>
        <v>0</v>
      </c>
      <c r="Z271">
        <f>+IF($F271="Spring Grain",SUMIFS('Osgood Agrimet'!$D:$D,'Osgood Agrimet'!$A:$A,"&lt;="&amp;Data!Z$1,'Osgood Agrimet'!$D:$D,"&gt;0"),IF($F271="Winter Grain",SUMIFS('Osgood Agrimet'!$C:$C,'Osgood Agrimet'!$A:$A,"&lt;="&amp;Data!Z$1,'Osgood Agrimet'!$C:$C,"&gt;0"),IF($F271="Potatoes",SUMIFS('Osgood Agrimet'!$N:$N,'Osgood Agrimet'!$A:$A,"&lt;="&amp;Data!Z$1,'Osgood Agrimet'!$N:$N,"&gt;0"),0)))</f>
        <v>0</v>
      </c>
      <c r="AA271">
        <f>+IF($F271="Spring Grain",SUMIFS('Osgood Agrimet'!$D:$D,'Osgood Agrimet'!$A:$A,"&lt;="&amp;Data!AA$1,'Osgood Agrimet'!$D:$D,"&gt;0"),IF($F271="Winter Grain",SUMIFS('Osgood Agrimet'!$C:$C,'Osgood Agrimet'!$A:$A,"&lt;="&amp;Data!AA$1,'Osgood Agrimet'!$C:$C,"&gt;0"),IF($F271="Potatoes",SUMIFS('Osgood Agrimet'!$N:$N,'Osgood Agrimet'!$A:$A,"&lt;="&amp;Data!AA$1,'Osgood Agrimet'!$N:$N,"&gt;0"),0)))</f>
        <v>0</v>
      </c>
      <c r="AB271">
        <f>+IF($F271="Spring Grain",SUMIFS('Osgood Agrimet'!$D:$D,'Osgood Agrimet'!$A:$A,"&lt;="&amp;Data!AB$1,'Osgood Agrimet'!$D:$D,"&gt;0"),IF($F271="Winter Grain",SUMIFS('Osgood Agrimet'!$C:$C,'Osgood Agrimet'!$A:$A,"&lt;="&amp;Data!AB$1,'Osgood Agrimet'!$C:$C,"&gt;0"),IF($F271="Potatoes",SUMIFS('Osgood Agrimet'!$N:$N,'Osgood Agrimet'!$A:$A,"&lt;="&amp;Data!AB$1,'Osgood Agrimet'!$N:$N,"&gt;0"),0)))</f>
        <v>0</v>
      </c>
      <c r="AC271">
        <f>+IF($F271="Spring Grain",SUMIFS('Osgood Agrimet'!$D:$D,'Osgood Agrimet'!$A:$A,"&lt;="&amp;Data!AC$1,'Osgood Agrimet'!$D:$D,"&gt;0"),IF($F271="Winter Grain",SUMIFS('Osgood Agrimet'!$C:$C,'Osgood Agrimet'!$A:$A,"&lt;="&amp;Data!AC$1,'Osgood Agrimet'!$C:$C,"&gt;0"),IF($F271="Potatoes",SUMIFS('Osgood Agrimet'!$N:$N,'Osgood Agrimet'!$A:$A,"&lt;="&amp;Data!AC$1,'Osgood Agrimet'!$N:$N,"&gt;0"),0)))</f>
        <v>0</v>
      </c>
      <c r="AD271">
        <f>+IF($F271="Spring Grain",SUMIFS('Osgood Agrimet'!$D:$D,'Osgood Agrimet'!$A:$A,"&lt;="&amp;Data!AD$1,'Osgood Agrimet'!$D:$D,"&gt;0"),IF($F271="Winter Grain",SUMIFS('Osgood Agrimet'!$C:$C,'Osgood Agrimet'!$A:$A,"&lt;="&amp;Data!AD$1,'Osgood Agrimet'!$C:$C,"&gt;0"),IF($F271="Potatoes",SUMIFS('Osgood Agrimet'!$N:$N,'Osgood Agrimet'!$A:$A,"&lt;="&amp;Data!AD$1,'Osgood Agrimet'!$N:$N,"&gt;0"),0)))</f>
        <v>0</v>
      </c>
      <c r="AE271">
        <f>+IF($F271="Spring Grain",SUMIFS('Osgood Agrimet'!$D:$D,'Osgood Agrimet'!$A:$A,"&lt;="&amp;Data!AE$1,'Osgood Agrimet'!$D:$D,"&gt;0"),IF($F271="Winter Grain",SUMIFS('Osgood Agrimet'!$C:$C,'Osgood Agrimet'!$A:$A,"&lt;="&amp;Data!AE$1,'Osgood Agrimet'!$C:$C,"&gt;0"),IF($F271="Potatoes",SUMIFS('Osgood Agrimet'!$N:$N,'Osgood Agrimet'!$A:$A,"&lt;="&amp;Data!AE$1,'Osgood Agrimet'!$N:$N,"&gt;0"),0)))</f>
        <v>0</v>
      </c>
      <c r="AF271">
        <f>+IF($F271="Spring Grain",SUMIFS('Osgood Agrimet'!$D:$D,'Osgood Agrimet'!$A:$A,"&lt;="&amp;Data!AF$1,'Osgood Agrimet'!$D:$D,"&gt;0"),IF($F271="Winter Grain",SUMIFS('Osgood Agrimet'!$C:$C,'Osgood Agrimet'!$A:$A,"&lt;="&amp;Data!AF$1,'Osgood Agrimet'!$C:$C,"&gt;0"),IF($F271="Potatoes",SUMIFS('Osgood Agrimet'!$N:$N,'Osgood Agrimet'!$A:$A,"&lt;="&amp;Data!AF$1,'Osgood Agrimet'!$N:$N,"&gt;0"),0)))</f>
        <v>0</v>
      </c>
      <c r="AG271">
        <f>+IF($F271="Spring Grain",SUMIFS('Osgood Agrimet'!$D:$D,'Osgood Agrimet'!$A:$A,"&lt;="&amp;Data!AG$1,'Osgood Agrimet'!$D:$D,"&gt;0"),IF($F271="Winter Grain",SUMIFS('Osgood Agrimet'!$C:$C,'Osgood Agrimet'!$A:$A,"&lt;="&amp;Data!AG$1,'Osgood Agrimet'!$C:$C,"&gt;0"),IF($F271="Potatoes",SUMIFS('Osgood Agrimet'!$N:$N,'Osgood Agrimet'!$A:$A,"&lt;="&amp;Data!AG$1,'Osgood Agrimet'!$N:$N,"&gt;0"),0)))</f>
        <v>0</v>
      </c>
      <c r="AH271">
        <f>+SUM(H271:AG271)</f>
        <v>0</v>
      </c>
    </row>
    <row r="272" spans="1:34" ht="15.75" hidden="1" thickBot="1" x14ac:dyDescent="0.25">
      <c r="A272" s="25"/>
      <c r="B272" s="25" t="s">
        <v>11</v>
      </c>
      <c r="C272" s="28" t="str">
        <f>C271</f>
        <v>27</v>
      </c>
      <c r="D272" s="25" t="s">
        <v>103</v>
      </c>
      <c r="E272" s="25"/>
      <c r="F272" s="25"/>
      <c r="G272" s="25"/>
      <c r="H272">
        <f>IFERROR(VLOOKUP($A272,'PivotTrac Totals'!$A$1:$AK$255,4,FALSE),)</f>
        <v>0</v>
      </c>
      <c r="I272">
        <f>IFERROR(VLOOKUP($A272,'PivotTrac Totals'!$1:$405,6,FALSE),)</f>
        <v>0</v>
      </c>
      <c r="J272">
        <f>IFERROR(VLOOKUP($A272,'PivotTrac Totals'!$1:$255,8,FALSE),)</f>
        <v>0</v>
      </c>
      <c r="K272">
        <f>IFERROR(VLOOKUP($A272,'PivotTrac Totals'!$1:$255,10,FALSE),)</f>
        <v>0</v>
      </c>
      <c r="L272">
        <f>IFERROR(VLOOKUP($A272,'PivotTrac Totals'!$1:$255,12,FALSE),)</f>
        <v>0</v>
      </c>
      <c r="M272">
        <f>IFERROR(VLOOKUP($A272,'PivotTrac Totals'!$1:$255,14,FALSE),)</f>
        <v>0</v>
      </c>
      <c r="N272">
        <f>IFERROR(VLOOKUP($A272,'PivotTrac Totals'!$1:$255,16,FALSE),)</f>
        <v>0</v>
      </c>
      <c r="O272">
        <f>IFERROR(VLOOKUP($A272,'PivotTrac Totals'!$1:$255,18,FALSE),)</f>
        <v>0</v>
      </c>
      <c r="P272">
        <f>IFERROR(VLOOKUP($A272,'PivotTrac Totals'!$1:$255,20,FALSE),)</f>
        <v>0</v>
      </c>
      <c r="Q272">
        <f>IFERROR(VLOOKUP($A272,'PivotTrac Totals'!$1:$255,22,FALSE),)</f>
        <v>0</v>
      </c>
      <c r="R272">
        <f>IFERROR(VLOOKUP($A272,'PivotTrac Totals'!$1:$255,24,FALSE),)</f>
        <v>0</v>
      </c>
      <c r="S272">
        <f>IFERROR(VLOOKUP($A272,'PivotTrac Totals'!$1:$255,26,FALSE),)</f>
        <v>0</v>
      </c>
      <c r="T272">
        <f>IFERROR(VLOOKUP($A272,'PivotTrac Totals'!$1:$255,28,FALSE),)</f>
        <v>0</v>
      </c>
      <c r="U272">
        <f>IFERROR(VLOOKUP($A272,'PivotTrac Totals'!$1:$255,30,FALSE),)</f>
        <v>0</v>
      </c>
      <c r="V272">
        <f>IFERROR(VLOOKUP($A272,'PivotTrac Totals'!$1:$255,32,FALSE),)</f>
        <v>0</v>
      </c>
      <c r="W272">
        <f>IFERROR(VLOOKUP($A272,'PivotTrac Totals'!$1:$255,34,FALSE),)</f>
        <v>0</v>
      </c>
      <c r="X272">
        <f>IFERROR(VLOOKUP($A272,'PivotTrac Totals'!$1:$255,36,FALSE),)</f>
        <v>0</v>
      </c>
      <c r="Y272">
        <f>IFERROR(VLOOKUP($A272,'PivotTrac Totals'!$1:$255,38,FALSE),)</f>
        <v>0</v>
      </c>
      <c r="Z272">
        <f>IFERROR(VLOOKUP($A272,'PivotTrac Totals'!$1:$255,40,FALSE),)</f>
        <v>0</v>
      </c>
      <c r="AA272">
        <f>IFERROR(VLOOKUP($A272,'PivotTrac Totals'!$1:$255,42,FALSE),)</f>
        <v>0</v>
      </c>
      <c r="AB272">
        <f>IFERROR(VLOOKUP($A272,'PivotTrac Totals'!$1:$255,44,FALSE),)</f>
        <v>0</v>
      </c>
      <c r="AC272">
        <f>IFERROR(VLOOKUP($A272,'PivotTrac Totals'!$1:$255,46,FALSE),)</f>
        <v>0</v>
      </c>
      <c r="AD272">
        <f>IFERROR(VLOOKUP($A272,'PivotTrac Totals'!$1:$255,48,FALSE),)</f>
        <v>0</v>
      </c>
      <c r="AE272">
        <f>IFERROR(VLOOKUP($A272,'PivotTrac Totals'!$1:$255,50,FALSE),)</f>
        <v>0</v>
      </c>
      <c r="AF272">
        <f>IFERROR(VLOOKUP($A272,'PivotTrac Totals'!$1:$255,52,FALSE),)</f>
        <v>0</v>
      </c>
      <c r="AG272">
        <f>IFERROR(VLOOKUP($A272,'PivotTrac Totals'!$1:$255,54,FALSE),)</f>
        <v>0</v>
      </c>
      <c r="AH272">
        <f t="shared" si="33"/>
        <v>0</v>
      </c>
    </row>
    <row r="273" spans="1:34" ht="15.75" hidden="1" thickBot="1" x14ac:dyDescent="0.25">
      <c r="A273" s="25"/>
      <c r="B273" s="25" t="s">
        <v>11</v>
      </c>
      <c r="C273" s="28" t="str">
        <f t="shared" ref="C273:C280" si="34">C272</f>
        <v>27</v>
      </c>
      <c r="D273" s="25" t="s">
        <v>103</v>
      </c>
      <c r="E273" s="25"/>
      <c r="F273" s="25"/>
      <c r="G273" s="25"/>
      <c r="H273">
        <f>IFERROR(VLOOKUP($A273,'PivotTrac Totals'!$A$1:$AK$255,4,FALSE),)</f>
        <v>0</v>
      </c>
      <c r="I273">
        <f>IFERROR(VLOOKUP($A273,'PivotTrac Totals'!$1:$405,6,FALSE),)</f>
        <v>0</v>
      </c>
      <c r="J273">
        <f>IFERROR(VLOOKUP($A273,'PivotTrac Totals'!$1:$255,8,FALSE),)</f>
        <v>0</v>
      </c>
      <c r="K273">
        <f>IFERROR(VLOOKUP($A273,'PivotTrac Totals'!$1:$255,10,FALSE),)</f>
        <v>0</v>
      </c>
      <c r="L273">
        <f>IFERROR(VLOOKUP($A273,'PivotTrac Totals'!$1:$255,12,FALSE),)</f>
        <v>0</v>
      </c>
      <c r="M273">
        <f>IFERROR(VLOOKUP($A273,'PivotTrac Totals'!$1:$255,14,FALSE),)</f>
        <v>0</v>
      </c>
      <c r="N273">
        <f>IFERROR(VLOOKUP($A273,'PivotTrac Totals'!$1:$255,16,FALSE),)</f>
        <v>0</v>
      </c>
      <c r="O273">
        <f>IFERROR(VLOOKUP($A273,'PivotTrac Totals'!$1:$255,18,FALSE),)</f>
        <v>0</v>
      </c>
      <c r="P273">
        <f>IFERROR(VLOOKUP($A273,'PivotTrac Totals'!$1:$255,20,FALSE),)</f>
        <v>0</v>
      </c>
      <c r="Q273">
        <f>IFERROR(VLOOKUP($A273,'PivotTrac Totals'!$1:$255,22,FALSE),)</f>
        <v>0</v>
      </c>
      <c r="R273">
        <f>IFERROR(VLOOKUP($A273,'PivotTrac Totals'!$1:$255,24,FALSE),)</f>
        <v>0</v>
      </c>
      <c r="S273">
        <f>IFERROR(VLOOKUP($A273,'PivotTrac Totals'!$1:$255,26,FALSE),)</f>
        <v>0</v>
      </c>
      <c r="T273">
        <f>IFERROR(VLOOKUP($A273,'PivotTrac Totals'!$1:$255,28,FALSE),)</f>
        <v>0</v>
      </c>
      <c r="U273">
        <f>IFERROR(VLOOKUP($A273,'PivotTrac Totals'!$1:$255,30,FALSE),)</f>
        <v>0</v>
      </c>
      <c r="V273">
        <f>IFERROR(VLOOKUP($A273,'PivotTrac Totals'!$1:$255,32,FALSE),)</f>
        <v>0</v>
      </c>
      <c r="W273">
        <f>IFERROR(VLOOKUP($A273,'PivotTrac Totals'!$1:$255,34,FALSE),)</f>
        <v>0</v>
      </c>
      <c r="X273">
        <f>IFERROR(VLOOKUP($A273,'PivotTrac Totals'!$1:$255,36,FALSE),)</f>
        <v>0</v>
      </c>
      <c r="Y273">
        <f>IFERROR(VLOOKUP($A273,'PivotTrac Totals'!$1:$255,38,FALSE),)</f>
        <v>0</v>
      </c>
      <c r="Z273">
        <f>IFERROR(VLOOKUP($A273,'PivotTrac Totals'!$1:$255,40,FALSE),)</f>
        <v>0</v>
      </c>
      <c r="AA273">
        <f>IFERROR(VLOOKUP($A273,'PivotTrac Totals'!$1:$255,42,FALSE),)</f>
        <v>0</v>
      </c>
      <c r="AB273">
        <f>IFERROR(VLOOKUP($A273,'PivotTrac Totals'!$1:$255,44,FALSE),)</f>
        <v>0</v>
      </c>
      <c r="AC273">
        <f>IFERROR(VLOOKUP($A273,'PivotTrac Totals'!$1:$255,46,FALSE),)</f>
        <v>0</v>
      </c>
      <c r="AD273">
        <f>IFERROR(VLOOKUP($A273,'PivotTrac Totals'!$1:$255,48,FALSE),)</f>
        <v>0</v>
      </c>
      <c r="AE273">
        <f>IFERROR(VLOOKUP($A273,'PivotTrac Totals'!$1:$255,50,FALSE),)</f>
        <v>0</v>
      </c>
      <c r="AF273">
        <f>IFERROR(VLOOKUP($A273,'PivotTrac Totals'!$1:$255,52,FALSE),)</f>
        <v>0</v>
      </c>
      <c r="AG273">
        <f>IFERROR(VLOOKUP($A273,'PivotTrac Totals'!$1:$255,54,FALSE),)</f>
        <v>0</v>
      </c>
      <c r="AH273">
        <f t="shared" si="33"/>
        <v>0</v>
      </c>
    </row>
    <row r="274" spans="1:34" ht="15.75" hidden="1" thickBot="1" x14ac:dyDescent="0.25">
      <c r="A274" s="25"/>
      <c r="B274" s="25" t="s">
        <v>11</v>
      </c>
      <c r="C274" s="28" t="str">
        <f t="shared" si="34"/>
        <v>27</v>
      </c>
      <c r="D274" s="25" t="s">
        <v>103</v>
      </c>
      <c r="E274" s="25"/>
      <c r="F274" s="25"/>
      <c r="G274" s="25"/>
      <c r="H274">
        <f>IFERROR(VLOOKUP($A274,'PivotTrac Totals'!$A$1:$AK$255,4,FALSE),)</f>
        <v>0</v>
      </c>
      <c r="I274">
        <f>IFERROR(VLOOKUP($A274,'PivotTrac Totals'!$1:$405,6,FALSE),)</f>
        <v>0</v>
      </c>
      <c r="J274">
        <f>IFERROR(VLOOKUP($A274,'PivotTrac Totals'!$1:$255,8,FALSE),)</f>
        <v>0</v>
      </c>
      <c r="K274">
        <f>IFERROR(VLOOKUP($A274,'PivotTrac Totals'!$1:$255,10,FALSE),)</f>
        <v>0</v>
      </c>
      <c r="L274">
        <f>IFERROR(VLOOKUP($A274,'PivotTrac Totals'!$1:$255,12,FALSE),)</f>
        <v>0</v>
      </c>
      <c r="M274">
        <f>IFERROR(VLOOKUP($A274,'PivotTrac Totals'!$1:$255,14,FALSE),)</f>
        <v>0</v>
      </c>
      <c r="N274">
        <f>IFERROR(VLOOKUP($A274,'PivotTrac Totals'!$1:$255,16,FALSE),)</f>
        <v>0</v>
      </c>
      <c r="O274">
        <f>IFERROR(VLOOKUP($A274,'PivotTrac Totals'!$1:$255,18,FALSE),)</f>
        <v>0</v>
      </c>
      <c r="P274">
        <f>IFERROR(VLOOKUP($A274,'PivotTrac Totals'!$1:$255,20,FALSE),)</f>
        <v>0</v>
      </c>
      <c r="Q274">
        <f>IFERROR(VLOOKUP($A274,'PivotTrac Totals'!$1:$255,22,FALSE),)</f>
        <v>0</v>
      </c>
      <c r="R274">
        <f>IFERROR(VLOOKUP($A274,'PivotTrac Totals'!$1:$255,24,FALSE),)</f>
        <v>0</v>
      </c>
      <c r="S274">
        <f>IFERROR(VLOOKUP($A274,'PivotTrac Totals'!$1:$255,26,FALSE),)</f>
        <v>0</v>
      </c>
      <c r="T274">
        <f>IFERROR(VLOOKUP($A274,'PivotTrac Totals'!$1:$255,28,FALSE),)</f>
        <v>0</v>
      </c>
      <c r="U274">
        <f>IFERROR(VLOOKUP($A274,'PivotTrac Totals'!$1:$255,30,FALSE),)</f>
        <v>0</v>
      </c>
      <c r="V274">
        <f>IFERROR(VLOOKUP($A274,'PivotTrac Totals'!$1:$255,32,FALSE),)</f>
        <v>0</v>
      </c>
      <c r="W274">
        <f>IFERROR(VLOOKUP($A274,'PivotTrac Totals'!$1:$255,34,FALSE),)</f>
        <v>0</v>
      </c>
      <c r="X274">
        <f>IFERROR(VLOOKUP($A274,'PivotTrac Totals'!$1:$255,36,FALSE),)</f>
        <v>0</v>
      </c>
      <c r="Y274">
        <f>IFERROR(VLOOKUP($A274,'PivotTrac Totals'!$1:$255,38,FALSE),)</f>
        <v>0</v>
      </c>
      <c r="Z274">
        <f>IFERROR(VLOOKUP($A274,'PivotTrac Totals'!$1:$255,40,FALSE),)</f>
        <v>0</v>
      </c>
      <c r="AA274">
        <f>IFERROR(VLOOKUP($A274,'PivotTrac Totals'!$1:$255,42,FALSE),)</f>
        <v>0</v>
      </c>
      <c r="AB274">
        <f>IFERROR(VLOOKUP($A274,'PivotTrac Totals'!$1:$255,44,FALSE),)</f>
        <v>0</v>
      </c>
      <c r="AC274">
        <f>IFERROR(VLOOKUP($A274,'PivotTrac Totals'!$1:$255,46,FALSE),)</f>
        <v>0</v>
      </c>
      <c r="AD274">
        <f>IFERROR(VLOOKUP($A274,'PivotTrac Totals'!$1:$255,48,FALSE),)</f>
        <v>0</v>
      </c>
      <c r="AE274">
        <f>IFERROR(VLOOKUP($A274,'PivotTrac Totals'!$1:$255,50,FALSE),)</f>
        <v>0</v>
      </c>
      <c r="AF274">
        <f>IFERROR(VLOOKUP($A274,'PivotTrac Totals'!$1:$255,52,FALSE),)</f>
        <v>0</v>
      </c>
      <c r="AG274">
        <f>IFERROR(VLOOKUP($A274,'PivotTrac Totals'!$1:$255,54,FALSE),)</f>
        <v>0</v>
      </c>
      <c r="AH274">
        <f t="shared" si="33"/>
        <v>0</v>
      </c>
    </row>
    <row r="275" spans="1:34" ht="15.75" hidden="1" thickBot="1" x14ac:dyDescent="0.25">
      <c r="A275" s="25"/>
      <c r="B275" s="25" t="s">
        <v>11</v>
      </c>
      <c r="C275" s="28" t="str">
        <f t="shared" si="34"/>
        <v>27</v>
      </c>
      <c r="D275" s="25" t="s">
        <v>103</v>
      </c>
      <c r="E275" s="25"/>
      <c r="F275" s="25"/>
      <c r="G275" s="25"/>
      <c r="H275">
        <f>IFERROR(VLOOKUP($A275,'PivotTrac Totals'!$A$1:$AK$255,4,FALSE),)</f>
        <v>0</v>
      </c>
      <c r="I275">
        <f>IFERROR(VLOOKUP($A275,'PivotTrac Totals'!$1:$405,6,FALSE),)</f>
        <v>0</v>
      </c>
      <c r="J275">
        <f>IFERROR(VLOOKUP($A275,'PivotTrac Totals'!$1:$255,8,FALSE),)</f>
        <v>0</v>
      </c>
      <c r="K275">
        <f>IFERROR(VLOOKUP($A275,'PivotTrac Totals'!$1:$255,10,FALSE),)</f>
        <v>0</v>
      </c>
      <c r="L275">
        <f>IFERROR(VLOOKUP($A275,'PivotTrac Totals'!$1:$255,12,FALSE),)</f>
        <v>0</v>
      </c>
      <c r="M275">
        <f>IFERROR(VLOOKUP($A275,'PivotTrac Totals'!$1:$255,14,FALSE),)</f>
        <v>0</v>
      </c>
      <c r="N275">
        <f>IFERROR(VLOOKUP($A275,'PivotTrac Totals'!$1:$255,16,FALSE),)</f>
        <v>0</v>
      </c>
      <c r="O275">
        <f>IFERROR(VLOOKUP($A275,'PivotTrac Totals'!$1:$255,18,FALSE),)</f>
        <v>0</v>
      </c>
      <c r="P275">
        <f>IFERROR(VLOOKUP($A275,'PivotTrac Totals'!$1:$255,20,FALSE),)</f>
        <v>0</v>
      </c>
      <c r="Q275">
        <f>IFERROR(VLOOKUP($A275,'PivotTrac Totals'!$1:$255,22,FALSE),)</f>
        <v>0</v>
      </c>
      <c r="R275">
        <f>IFERROR(VLOOKUP($A275,'PivotTrac Totals'!$1:$255,24,FALSE),)</f>
        <v>0</v>
      </c>
      <c r="S275">
        <f>IFERROR(VLOOKUP($A275,'PivotTrac Totals'!$1:$255,26,FALSE),)</f>
        <v>0</v>
      </c>
      <c r="T275">
        <f>IFERROR(VLOOKUP($A275,'PivotTrac Totals'!$1:$255,28,FALSE),)</f>
        <v>0</v>
      </c>
      <c r="U275">
        <f>IFERROR(VLOOKUP($A275,'PivotTrac Totals'!$1:$255,30,FALSE),)</f>
        <v>0</v>
      </c>
      <c r="V275">
        <f>IFERROR(VLOOKUP($A275,'PivotTrac Totals'!$1:$255,32,FALSE),)</f>
        <v>0</v>
      </c>
      <c r="W275">
        <f>IFERROR(VLOOKUP($A275,'PivotTrac Totals'!$1:$255,34,FALSE),)</f>
        <v>0</v>
      </c>
      <c r="X275">
        <f>IFERROR(VLOOKUP($A275,'PivotTrac Totals'!$1:$255,36,FALSE),)</f>
        <v>0</v>
      </c>
      <c r="Y275">
        <f>IFERROR(VLOOKUP($A275,'PivotTrac Totals'!$1:$255,38,FALSE),)</f>
        <v>0</v>
      </c>
      <c r="Z275">
        <f>IFERROR(VLOOKUP($A275,'PivotTrac Totals'!$1:$255,40,FALSE),)</f>
        <v>0</v>
      </c>
      <c r="AA275">
        <f>IFERROR(VLOOKUP($A275,'PivotTrac Totals'!$1:$255,42,FALSE),)</f>
        <v>0</v>
      </c>
      <c r="AB275">
        <f>IFERROR(VLOOKUP($A275,'PivotTrac Totals'!$1:$255,44,FALSE),)</f>
        <v>0</v>
      </c>
      <c r="AC275">
        <f>IFERROR(VLOOKUP($A275,'PivotTrac Totals'!$1:$255,46,FALSE),)</f>
        <v>0</v>
      </c>
      <c r="AD275">
        <f>IFERROR(VLOOKUP($A275,'PivotTrac Totals'!$1:$255,48,FALSE),)</f>
        <v>0</v>
      </c>
      <c r="AE275">
        <f>IFERROR(VLOOKUP($A275,'PivotTrac Totals'!$1:$255,50,FALSE),)</f>
        <v>0</v>
      </c>
      <c r="AF275">
        <f>IFERROR(VLOOKUP($A275,'PivotTrac Totals'!$1:$255,52,FALSE),)</f>
        <v>0</v>
      </c>
      <c r="AG275">
        <f>IFERROR(VLOOKUP($A275,'PivotTrac Totals'!$1:$255,54,FALSE),)</f>
        <v>0</v>
      </c>
      <c r="AH275">
        <f t="shared" si="33"/>
        <v>0</v>
      </c>
    </row>
    <row r="276" spans="1:34" ht="15.75" hidden="1" thickBot="1" x14ac:dyDescent="0.25">
      <c r="A276" s="25"/>
      <c r="B276" s="25" t="s">
        <v>11</v>
      </c>
      <c r="C276" s="28" t="str">
        <f t="shared" si="34"/>
        <v>27</v>
      </c>
      <c r="D276" s="25" t="s">
        <v>103</v>
      </c>
      <c r="E276" s="25"/>
      <c r="F276" s="25"/>
      <c r="G276" s="25"/>
      <c r="H276">
        <f>IFERROR(VLOOKUP($A276,'PivotTrac Totals'!$A$1:$AK$255,4,FALSE),)</f>
        <v>0</v>
      </c>
      <c r="I276">
        <f>IFERROR(VLOOKUP($A276,'PivotTrac Totals'!$1:$405,6,FALSE),)</f>
        <v>0</v>
      </c>
      <c r="J276">
        <f>IFERROR(VLOOKUP($A276,'PivotTrac Totals'!$1:$255,8,FALSE),)</f>
        <v>0</v>
      </c>
      <c r="K276">
        <f>IFERROR(VLOOKUP($A276,'PivotTrac Totals'!$1:$255,10,FALSE),)</f>
        <v>0</v>
      </c>
      <c r="L276">
        <f>IFERROR(VLOOKUP($A276,'PivotTrac Totals'!$1:$255,12,FALSE),)</f>
        <v>0</v>
      </c>
      <c r="M276">
        <f>IFERROR(VLOOKUP($A276,'PivotTrac Totals'!$1:$255,14,FALSE),)</f>
        <v>0</v>
      </c>
      <c r="N276">
        <f>IFERROR(VLOOKUP($A276,'PivotTrac Totals'!$1:$255,16,FALSE),)</f>
        <v>0</v>
      </c>
      <c r="O276">
        <f>IFERROR(VLOOKUP($A276,'PivotTrac Totals'!$1:$255,18,FALSE),)</f>
        <v>0</v>
      </c>
      <c r="P276">
        <f>IFERROR(VLOOKUP($A276,'PivotTrac Totals'!$1:$255,20,FALSE),)</f>
        <v>0</v>
      </c>
      <c r="Q276">
        <f>IFERROR(VLOOKUP($A276,'PivotTrac Totals'!$1:$255,22,FALSE),)</f>
        <v>0</v>
      </c>
      <c r="R276">
        <f>IFERROR(VLOOKUP($A276,'PivotTrac Totals'!$1:$255,24,FALSE),)</f>
        <v>0</v>
      </c>
      <c r="S276">
        <f>IFERROR(VLOOKUP($A276,'PivotTrac Totals'!$1:$255,26,FALSE),)</f>
        <v>0</v>
      </c>
      <c r="T276">
        <f>IFERROR(VLOOKUP($A276,'PivotTrac Totals'!$1:$255,28,FALSE),)</f>
        <v>0</v>
      </c>
      <c r="U276">
        <f>IFERROR(VLOOKUP($A276,'PivotTrac Totals'!$1:$255,30,FALSE),)</f>
        <v>0</v>
      </c>
      <c r="V276">
        <f>IFERROR(VLOOKUP($A276,'PivotTrac Totals'!$1:$255,32,FALSE),)</f>
        <v>0</v>
      </c>
      <c r="W276">
        <f>IFERROR(VLOOKUP($A276,'PivotTrac Totals'!$1:$255,34,FALSE),)</f>
        <v>0</v>
      </c>
      <c r="X276">
        <f>IFERROR(VLOOKUP($A276,'PivotTrac Totals'!$1:$255,36,FALSE),)</f>
        <v>0</v>
      </c>
      <c r="Y276">
        <f>IFERROR(VLOOKUP($A276,'PivotTrac Totals'!$1:$255,38,FALSE),)</f>
        <v>0</v>
      </c>
      <c r="Z276">
        <f>IFERROR(VLOOKUP($A276,'PivotTrac Totals'!$1:$255,40,FALSE),)</f>
        <v>0</v>
      </c>
      <c r="AA276">
        <f>IFERROR(VLOOKUP($A276,'PivotTrac Totals'!$1:$255,42,FALSE),)</f>
        <v>0</v>
      </c>
      <c r="AB276">
        <f>IFERROR(VLOOKUP($A276,'PivotTrac Totals'!$1:$255,44,FALSE),)</f>
        <v>0</v>
      </c>
      <c r="AC276">
        <f>IFERROR(VLOOKUP($A276,'PivotTrac Totals'!$1:$255,46,FALSE),)</f>
        <v>0</v>
      </c>
      <c r="AD276">
        <f>IFERROR(VLOOKUP($A276,'PivotTrac Totals'!$1:$255,48,FALSE),)</f>
        <v>0</v>
      </c>
      <c r="AE276">
        <f>IFERROR(VLOOKUP($A276,'PivotTrac Totals'!$1:$255,50,FALSE),)</f>
        <v>0</v>
      </c>
      <c r="AF276">
        <f>IFERROR(VLOOKUP($A276,'PivotTrac Totals'!$1:$255,52,FALSE),)</f>
        <v>0</v>
      </c>
      <c r="AG276">
        <f>IFERROR(VLOOKUP($A276,'PivotTrac Totals'!$1:$255,54,FALSE),)</f>
        <v>0</v>
      </c>
      <c r="AH276">
        <f t="shared" si="33"/>
        <v>0</v>
      </c>
    </row>
    <row r="277" spans="1:34" ht="15.75" hidden="1" thickBot="1" x14ac:dyDescent="0.25">
      <c r="A277" s="25"/>
      <c r="B277" s="25" t="s">
        <v>11</v>
      </c>
      <c r="C277" s="28" t="str">
        <f t="shared" si="34"/>
        <v>27</v>
      </c>
      <c r="D277" s="25" t="s">
        <v>103</v>
      </c>
      <c r="E277" s="25"/>
      <c r="F277" s="25"/>
      <c r="G277" s="25"/>
      <c r="H277">
        <f>IFERROR(VLOOKUP($A277,'PivotTrac Totals'!$A$1:$AK$255,4,FALSE),)</f>
        <v>0</v>
      </c>
      <c r="I277">
        <f>IFERROR(VLOOKUP($A277,'PivotTrac Totals'!$1:$405,6,FALSE),)</f>
        <v>0</v>
      </c>
      <c r="J277">
        <f>IFERROR(VLOOKUP($A277,'PivotTrac Totals'!$1:$255,8,FALSE),)</f>
        <v>0</v>
      </c>
      <c r="K277">
        <f>IFERROR(VLOOKUP($A277,'PivotTrac Totals'!$1:$255,10,FALSE),)</f>
        <v>0</v>
      </c>
      <c r="L277">
        <f>IFERROR(VLOOKUP($A277,'PivotTrac Totals'!$1:$255,12,FALSE),)</f>
        <v>0</v>
      </c>
      <c r="M277">
        <f>IFERROR(VLOOKUP($A277,'PivotTrac Totals'!$1:$255,14,FALSE),)</f>
        <v>0</v>
      </c>
      <c r="N277">
        <f>IFERROR(VLOOKUP($A277,'PivotTrac Totals'!$1:$255,16,FALSE),)</f>
        <v>0</v>
      </c>
      <c r="O277">
        <f>IFERROR(VLOOKUP($A277,'PivotTrac Totals'!$1:$255,18,FALSE),)</f>
        <v>0</v>
      </c>
      <c r="P277">
        <f>IFERROR(VLOOKUP($A277,'PivotTrac Totals'!$1:$255,20,FALSE),)</f>
        <v>0</v>
      </c>
      <c r="Q277">
        <f>IFERROR(VLOOKUP($A277,'PivotTrac Totals'!$1:$255,22,FALSE),)</f>
        <v>0</v>
      </c>
      <c r="R277">
        <f>IFERROR(VLOOKUP($A277,'PivotTrac Totals'!$1:$255,24,FALSE),)</f>
        <v>0</v>
      </c>
      <c r="S277">
        <f>IFERROR(VLOOKUP($A277,'PivotTrac Totals'!$1:$255,26,FALSE),)</f>
        <v>0</v>
      </c>
      <c r="T277">
        <f>IFERROR(VLOOKUP($A277,'PivotTrac Totals'!$1:$255,28,FALSE),)</f>
        <v>0</v>
      </c>
      <c r="U277">
        <f>IFERROR(VLOOKUP($A277,'PivotTrac Totals'!$1:$255,30,FALSE),)</f>
        <v>0</v>
      </c>
      <c r="V277">
        <f>IFERROR(VLOOKUP($A277,'PivotTrac Totals'!$1:$255,32,FALSE),)</f>
        <v>0</v>
      </c>
      <c r="W277">
        <f>IFERROR(VLOOKUP($A277,'PivotTrac Totals'!$1:$255,34,FALSE),)</f>
        <v>0</v>
      </c>
      <c r="X277">
        <f>IFERROR(VLOOKUP($A277,'PivotTrac Totals'!$1:$255,36,FALSE),)</f>
        <v>0</v>
      </c>
      <c r="Y277">
        <f>IFERROR(VLOOKUP($A277,'PivotTrac Totals'!$1:$255,38,FALSE),)</f>
        <v>0</v>
      </c>
      <c r="Z277">
        <f>IFERROR(VLOOKUP($A277,'PivotTrac Totals'!$1:$255,40,FALSE),)</f>
        <v>0</v>
      </c>
      <c r="AA277">
        <f>IFERROR(VLOOKUP($A277,'PivotTrac Totals'!$1:$255,42,FALSE),)</f>
        <v>0</v>
      </c>
      <c r="AB277">
        <f>IFERROR(VLOOKUP($A277,'PivotTrac Totals'!$1:$255,44,FALSE),)</f>
        <v>0</v>
      </c>
      <c r="AC277">
        <f>IFERROR(VLOOKUP($A277,'PivotTrac Totals'!$1:$255,46,FALSE),)</f>
        <v>0</v>
      </c>
      <c r="AD277">
        <f>IFERROR(VLOOKUP($A277,'PivotTrac Totals'!$1:$255,48,FALSE),)</f>
        <v>0</v>
      </c>
      <c r="AE277">
        <f>IFERROR(VLOOKUP($A277,'PivotTrac Totals'!$1:$255,50,FALSE),)</f>
        <v>0</v>
      </c>
      <c r="AF277">
        <f>IFERROR(VLOOKUP($A277,'PivotTrac Totals'!$1:$255,52,FALSE),)</f>
        <v>0</v>
      </c>
      <c r="AG277">
        <f>IFERROR(VLOOKUP($A277,'PivotTrac Totals'!$1:$255,54,FALSE),)</f>
        <v>0</v>
      </c>
      <c r="AH277">
        <f t="shared" si="33"/>
        <v>0</v>
      </c>
    </row>
    <row r="278" spans="1:34" ht="15.75" hidden="1" thickBot="1" x14ac:dyDescent="0.25">
      <c r="A278" s="25"/>
      <c r="B278" s="25" t="s">
        <v>11</v>
      </c>
      <c r="C278" s="28" t="str">
        <f t="shared" si="34"/>
        <v>27</v>
      </c>
      <c r="D278" s="25" t="s">
        <v>103</v>
      </c>
      <c r="E278" s="25"/>
      <c r="F278" s="25"/>
      <c r="G278" s="25"/>
      <c r="H278">
        <f>IFERROR(VLOOKUP($A278,'PivotTrac Totals'!$A$1:$AK$255,4,FALSE),)</f>
        <v>0</v>
      </c>
      <c r="I278">
        <f>IFERROR(VLOOKUP($A278,'PivotTrac Totals'!$1:$405,6,FALSE),)</f>
        <v>0</v>
      </c>
      <c r="J278">
        <f>IFERROR(VLOOKUP($A278,'PivotTrac Totals'!$1:$255,8,FALSE),)</f>
        <v>0</v>
      </c>
      <c r="K278">
        <f>IFERROR(VLOOKUP($A278,'PivotTrac Totals'!$1:$255,10,FALSE),)</f>
        <v>0</v>
      </c>
      <c r="L278">
        <f>IFERROR(VLOOKUP($A278,'PivotTrac Totals'!$1:$255,12,FALSE),)</f>
        <v>0</v>
      </c>
      <c r="M278">
        <f>IFERROR(VLOOKUP($A278,'PivotTrac Totals'!$1:$255,14,FALSE),)</f>
        <v>0</v>
      </c>
      <c r="N278">
        <f>IFERROR(VLOOKUP($A278,'PivotTrac Totals'!$1:$255,16,FALSE),)</f>
        <v>0</v>
      </c>
      <c r="O278">
        <f>IFERROR(VLOOKUP($A278,'PivotTrac Totals'!$1:$255,18,FALSE),)</f>
        <v>0</v>
      </c>
      <c r="P278">
        <f>IFERROR(VLOOKUP($A278,'PivotTrac Totals'!$1:$255,20,FALSE),)</f>
        <v>0</v>
      </c>
      <c r="Q278">
        <f>IFERROR(VLOOKUP($A278,'PivotTrac Totals'!$1:$255,22,FALSE),)</f>
        <v>0</v>
      </c>
      <c r="R278">
        <f>IFERROR(VLOOKUP($A278,'PivotTrac Totals'!$1:$255,24,FALSE),)</f>
        <v>0</v>
      </c>
      <c r="S278">
        <f>IFERROR(VLOOKUP($A278,'PivotTrac Totals'!$1:$255,26,FALSE),)</f>
        <v>0</v>
      </c>
      <c r="T278">
        <f>IFERROR(VLOOKUP($A278,'PivotTrac Totals'!$1:$255,28,FALSE),)</f>
        <v>0</v>
      </c>
      <c r="U278">
        <f>IFERROR(VLOOKUP($A278,'PivotTrac Totals'!$1:$255,30,FALSE),)</f>
        <v>0</v>
      </c>
      <c r="V278">
        <f>IFERROR(VLOOKUP($A278,'PivotTrac Totals'!$1:$255,32,FALSE),)</f>
        <v>0</v>
      </c>
      <c r="W278">
        <f>IFERROR(VLOOKUP($A278,'PivotTrac Totals'!$1:$255,34,FALSE),)</f>
        <v>0</v>
      </c>
      <c r="X278">
        <f>IFERROR(VLOOKUP($A278,'PivotTrac Totals'!$1:$255,36,FALSE),)</f>
        <v>0</v>
      </c>
      <c r="Y278">
        <f>IFERROR(VLOOKUP($A278,'PivotTrac Totals'!$1:$255,38,FALSE),)</f>
        <v>0</v>
      </c>
      <c r="Z278">
        <f>IFERROR(VLOOKUP($A278,'PivotTrac Totals'!$1:$255,40,FALSE),)</f>
        <v>0</v>
      </c>
      <c r="AA278">
        <f>IFERROR(VLOOKUP($A278,'PivotTrac Totals'!$1:$255,42,FALSE),)</f>
        <v>0</v>
      </c>
      <c r="AB278">
        <f>IFERROR(VLOOKUP($A278,'PivotTrac Totals'!$1:$255,44,FALSE),)</f>
        <v>0</v>
      </c>
      <c r="AC278">
        <f>IFERROR(VLOOKUP($A278,'PivotTrac Totals'!$1:$255,46,FALSE),)</f>
        <v>0</v>
      </c>
      <c r="AD278">
        <f>IFERROR(VLOOKUP($A278,'PivotTrac Totals'!$1:$255,48,FALSE),)</f>
        <v>0</v>
      </c>
      <c r="AE278">
        <f>IFERROR(VLOOKUP($A278,'PivotTrac Totals'!$1:$255,50,FALSE),)</f>
        <v>0</v>
      </c>
      <c r="AF278">
        <f>IFERROR(VLOOKUP($A278,'PivotTrac Totals'!$1:$255,52,FALSE),)</f>
        <v>0</v>
      </c>
      <c r="AG278">
        <f>IFERROR(VLOOKUP($A278,'PivotTrac Totals'!$1:$255,54,FALSE),)</f>
        <v>0</v>
      </c>
      <c r="AH278">
        <f t="shared" si="33"/>
        <v>0</v>
      </c>
    </row>
    <row r="279" spans="1:34" ht="15.75" hidden="1" thickBot="1" x14ac:dyDescent="0.25">
      <c r="A279" s="29"/>
      <c r="B279" s="25" t="s">
        <v>11</v>
      </c>
      <c r="C279" s="28" t="str">
        <f t="shared" si="34"/>
        <v>27</v>
      </c>
      <c r="D279" s="25" t="s">
        <v>103</v>
      </c>
      <c r="E279" s="25"/>
      <c r="F279" s="25"/>
      <c r="G279" s="25"/>
      <c r="H279">
        <f>IFERROR(VLOOKUP($A279,'PivotTrac Totals'!$A$1:$AK$255,4,FALSE),)</f>
        <v>0</v>
      </c>
      <c r="I279">
        <f>IFERROR(VLOOKUP($A279,'PivotTrac Totals'!$1:$405,6,FALSE),)</f>
        <v>0</v>
      </c>
      <c r="J279">
        <f>IFERROR(VLOOKUP($A279,'PivotTrac Totals'!$1:$255,8,FALSE),)</f>
        <v>0</v>
      </c>
      <c r="K279">
        <f>IFERROR(VLOOKUP($A279,'PivotTrac Totals'!$1:$255,10,FALSE),)</f>
        <v>0</v>
      </c>
      <c r="L279">
        <f>IFERROR(VLOOKUP($A279,'PivotTrac Totals'!$1:$255,12,FALSE),)</f>
        <v>0</v>
      </c>
      <c r="M279">
        <f>IFERROR(VLOOKUP($A279,'PivotTrac Totals'!$1:$255,14,FALSE),)</f>
        <v>0</v>
      </c>
      <c r="N279">
        <f>IFERROR(VLOOKUP($A279,'PivotTrac Totals'!$1:$255,16,FALSE),)</f>
        <v>0</v>
      </c>
      <c r="O279">
        <f>IFERROR(VLOOKUP($A279,'PivotTrac Totals'!$1:$255,18,FALSE),)</f>
        <v>0</v>
      </c>
      <c r="P279">
        <f>IFERROR(VLOOKUP($A279,'PivotTrac Totals'!$1:$255,20,FALSE),)</f>
        <v>0</v>
      </c>
      <c r="Q279">
        <f>IFERROR(VLOOKUP($A279,'PivotTrac Totals'!$1:$255,22,FALSE),)</f>
        <v>0</v>
      </c>
      <c r="R279">
        <f>IFERROR(VLOOKUP($A279,'PivotTrac Totals'!$1:$255,24,FALSE),)</f>
        <v>0</v>
      </c>
      <c r="S279">
        <f>IFERROR(VLOOKUP($A279,'PivotTrac Totals'!$1:$255,26,FALSE),)</f>
        <v>0</v>
      </c>
      <c r="T279">
        <f>IFERROR(VLOOKUP($A279,'PivotTrac Totals'!$1:$255,28,FALSE),)</f>
        <v>0</v>
      </c>
      <c r="U279">
        <f>IFERROR(VLOOKUP($A279,'PivotTrac Totals'!$1:$255,30,FALSE),)</f>
        <v>0</v>
      </c>
      <c r="V279">
        <f>IFERROR(VLOOKUP($A279,'PivotTrac Totals'!$1:$255,32,FALSE),)</f>
        <v>0</v>
      </c>
      <c r="W279">
        <f>IFERROR(VLOOKUP($A279,'PivotTrac Totals'!$1:$255,34,FALSE),)</f>
        <v>0</v>
      </c>
      <c r="X279">
        <f>IFERROR(VLOOKUP($A279,'PivotTrac Totals'!$1:$255,36,FALSE),)</f>
        <v>0</v>
      </c>
      <c r="Y279">
        <f>IFERROR(VLOOKUP($A279,'PivotTrac Totals'!$1:$255,38,FALSE),)</f>
        <v>0</v>
      </c>
      <c r="Z279">
        <f>IFERROR(VLOOKUP($A279,'PivotTrac Totals'!$1:$255,40,FALSE),)</f>
        <v>0</v>
      </c>
      <c r="AA279">
        <f>IFERROR(VLOOKUP($A279,'PivotTrac Totals'!$1:$255,42,FALSE),)</f>
        <v>0</v>
      </c>
      <c r="AB279">
        <f>IFERROR(VLOOKUP($A279,'PivotTrac Totals'!$1:$255,44,FALSE),)</f>
        <v>0</v>
      </c>
      <c r="AC279">
        <f>IFERROR(VLOOKUP($A279,'PivotTrac Totals'!$1:$255,46,FALSE),)</f>
        <v>0</v>
      </c>
      <c r="AD279">
        <f>IFERROR(VLOOKUP($A279,'PivotTrac Totals'!$1:$255,48,FALSE),)</f>
        <v>0</v>
      </c>
      <c r="AE279">
        <f>IFERROR(VLOOKUP($A279,'PivotTrac Totals'!$1:$255,50,FALSE),)</f>
        <v>0</v>
      </c>
      <c r="AF279">
        <f>IFERROR(VLOOKUP($A279,'PivotTrac Totals'!$1:$255,52,FALSE),)</f>
        <v>0</v>
      </c>
      <c r="AG279">
        <f>IFERROR(VLOOKUP($A279,'PivotTrac Totals'!$1:$255,54,FALSE),)</f>
        <v>0</v>
      </c>
      <c r="AH279">
        <f t="shared" si="33"/>
        <v>0</v>
      </c>
    </row>
    <row r="280" spans="1:34" ht="15.75" hidden="1" thickBot="1" x14ac:dyDescent="0.25">
      <c r="A280" s="25"/>
      <c r="B280" s="25" t="s">
        <v>11</v>
      </c>
      <c r="C280" s="28" t="str">
        <f t="shared" si="34"/>
        <v>27</v>
      </c>
      <c r="D280" s="25" t="s">
        <v>103</v>
      </c>
      <c r="E280" s="25"/>
      <c r="F280" s="25"/>
      <c r="G280" s="25"/>
      <c r="H280">
        <f>IFERROR(VLOOKUP($A280,'PivotTrac Totals'!$A$1:$AK$255,4,FALSE),)</f>
        <v>0</v>
      </c>
      <c r="I280">
        <f>IFERROR(VLOOKUP($A280,'PivotTrac Totals'!$1:$405,6,FALSE),)</f>
        <v>0</v>
      </c>
      <c r="J280">
        <f>IFERROR(VLOOKUP($A280,'PivotTrac Totals'!$1:$255,8,FALSE),)</f>
        <v>0</v>
      </c>
      <c r="K280">
        <f>IFERROR(VLOOKUP($A280,'PivotTrac Totals'!$1:$255,10,FALSE),)</f>
        <v>0</v>
      </c>
      <c r="L280">
        <f>IFERROR(VLOOKUP($A280,'PivotTrac Totals'!$1:$255,12,FALSE),)</f>
        <v>0</v>
      </c>
      <c r="M280">
        <f>IFERROR(VLOOKUP($A280,'PivotTrac Totals'!$1:$255,14,FALSE),)</f>
        <v>0</v>
      </c>
      <c r="N280">
        <f>IFERROR(VLOOKUP($A280,'PivotTrac Totals'!$1:$255,16,FALSE),)</f>
        <v>0</v>
      </c>
      <c r="O280">
        <f>IFERROR(VLOOKUP($A280,'PivotTrac Totals'!$1:$255,18,FALSE),)</f>
        <v>0</v>
      </c>
      <c r="P280">
        <f>IFERROR(VLOOKUP($A280,'PivotTrac Totals'!$1:$255,20,FALSE),)</f>
        <v>0</v>
      </c>
      <c r="Q280">
        <f>IFERROR(VLOOKUP($A280,'PivotTrac Totals'!$1:$255,22,FALSE),)</f>
        <v>0</v>
      </c>
      <c r="R280">
        <f>IFERROR(VLOOKUP($A280,'PivotTrac Totals'!$1:$255,24,FALSE),)</f>
        <v>0</v>
      </c>
      <c r="S280">
        <f>IFERROR(VLOOKUP($A280,'PivotTrac Totals'!$1:$255,26,FALSE),)</f>
        <v>0</v>
      </c>
      <c r="T280">
        <f>IFERROR(VLOOKUP($A280,'PivotTrac Totals'!$1:$255,28,FALSE),)</f>
        <v>0</v>
      </c>
      <c r="U280">
        <f>IFERROR(VLOOKUP($A280,'PivotTrac Totals'!$1:$255,30,FALSE),)</f>
        <v>0</v>
      </c>
      <c r="V280">
        <f>IFERROR(VLOOKUP($A280,'PivotTrac Totals'!$1:$255,32,FALSE),)</f>
        <v>0</v>
      </c>
      <c r="W280">
        <f>IFERROR(VLOOKUP($A280,'PivotTrac Totals'!$1:$255,34,FALSE),)</f>
        <v>0</v>
      </c>
      <c r="X280">
        <f>IFERROR(VLOOKUP($A280,'PivotTrac Totals'!$1:$255,36,FALSE),)</f>
        <v>0</v>
      </c>
      <c r="Y280">
        <f>IFERROR(VLOOKUP($A280,'PivotTrac Totals'!$1:$255,38,FALSE),)</f>
        <v>0</v>
      </c>
      <c r="Z280">
        <f>IFERROR(VLOOKUP($A280,'PivotTrac Totals'!$1:$255,40,FALSE),)</f>
        <v>0</v>
      </c>
      <c r="AA280">
        <f>IFERROR(VLOOKUP($A280,'PivotTrac Totals'!$1:$255,42,FALSE),)</f>
        <v>0</v>
      </c>
      <c r="AB280">
        <f>IFERROR(VLOOKUP($A280,'PivotTrac Totals'!$1:$255,44,FALSE),)</f>
        <v>0</v>
      </c>
      <c r="AC280">
        <f>IFERROR(VLOOKUP($A280,'PivotTrac Totals'!$1:$255,46,FALSE),)</f>
        <v>0</v>
      </c>
      <c r="AD280">
        <f>IFERROR(VLOOKUP($A280,'PivotTrac Totals'!$1:$255,48,FALSE),)</f>
        <v>0</v>
      </c>
      <c r="AE280">
        <f>IFERROR(VLOOKUP($A280,'PivotTrac Totals'!$1:$255,50,FALSE),)</f>
        <v>0</v>
      </c>
      <c r="AF280">
        <f>IFERROR(VLOOKUP($A280,'PivotTrac Totals'!$1:$255,52,FALSE),)</f>
        <v>0</v>
      </c>
      <c r="AG280">
        <f>IFERROR(VLOOKUP($A280,'PivotTrac Totals'!$1:$255,54,FALSE),)</f>
        <v>0</v>
      </c>
      <c r="AH280">
        <f t="shared" si="33"/>
        <v>0</v>
      </c>
    </row>
    <row r="281" spans="1:34" ht="15.75" hidden="1" thickBot="1" x14ac:dyDescent="0.25">
      <c r="A281" s="29" t="s">
        <v>122</v>
      </c>
      <c r="B281" s="25" t="s">
        <v>11</v>
      </c>
      <c r="C281" s="28" t="str">
        <f>MID(A281,FIND(" ",A281)+1,256)</f>
        <v>28</v>
      </c>
      <c r="D281" s="25" t="s">
        <v>103</v>
      </c>
      <c r="E281" s="25"/>
      <c r="F281" s="25"/>
      <c r="G281" s="25"/>
      <c r="H281">
        <f>+IF($F281="Spring Grain",SUMIFS('Osgood Agrimet'!$D:$D,'Osgood Agrimet'!$A:$A,"&lt;="&amp;Data!H$1,'Osgood Agrimet'!$D:$D,"&gt;0"),IF($F281="Winter Grain",SUMIFS('Osgood Agrimet'!$C:$C,'Osgood Agrimet'!$A:$A,"&lt;="&amp;Data!H$1,'Osgood Agrimet'!$C:$C,"&gt;0"),IF($F281="Potatoes",SUMIFS('Osgood Agrimet'!$N:$N,'Osgood Agrimet'!$A:$A,"&lt;="&amp;Data!H$1,'Osgood Agrimet'!$N:$N,"&gt;0"),0)))</f>
        <v>0</v>
      </c>
      <c r="I281">
        <f>+IF($F281="Spring Grain",SUMIFS('Osgood Agrimet'!$D:$D,'Osgood Agrimet'!$A:$A,"&lt;="&amp;Data!I$1,'Osgood Agrimet'!$D:$D,"&gt;0"),IF($F281="Winter Grain",SUMIFS('Osgood Agrimet'!$C:$C,'Osgood Agrimet'!$A:$A,"&lt;="&amp;Data!I$1,'Osgood Agrimet'!$C:$C,"&gt;0"),IF($F281="Potatoes",SUMIFS('Osgood Agrimet'!$N:$N,'Osgood Agrimet'!$A:$A,"&lt;="&amp;Data!I$1,'Osgood Agrimet'!$N:$N,"&gt;0"),0)))</f>
        <v>0</v>
      </c>
      <c r="J281">
        <f>+IF($F281="Spring Grain",SUMIFS('Osgood Agrimet'!$D:$D,'Osgood Agrimet'!$A:$A,"&lt;="&amp;Data!J$1,'Osgood Agrimet'!$D:$D,"&gt;0"),IF($F281="Winter Grain",SUMIFS('Osgood Agrimet'!$C:$C,'Osgood Agrimet'!$A:$A,"&lt;="&amp;Data!J$1,'Osgood Agrimet'!$C:$C,"&gt;0"),IF($F281="Potatoes",SUMIFS('Osgood Agrimet'!$N:$N,'Osgood Agrimet'!$A:$A,"&lt;="&amp;Data!J$1,'Osgood Agrimet'!$N:$N,"&gt;0"),0)))</f>
        <v>0</v>
      </c>
      <c r="K281">
        <f>+IF($F281="Spring Grain",SUMIFS('Osgood Agrimet'!$D:$D,'Osgood Agrimet'!$A:$A,"&lt;="&amp;Data!K$1,'Osgood Agrimet'!$D:$D,"&gt;0"),IF($F281="Winter Grain",SUMIFS('Osgood Agrimet'!$C:$C,'Osgood Agrimet'!$A:$A,"&lt;="&amp;Data!K$1,'Osgood Agrimet'!$C:$C,"&gt;0"),IF($F281="Potatoes",SUMIFS('Osgood Agrimet'!$N:$N,'Osgood Agrimet'!$A:$A,"&lt;="&amp;Data!K$1,'Osgood Agrimet'!$N:$N,"&gt;0"),0)))</f>
        <v>0</v>
      </c>
      <c r="L281">
        <f>+IF($F281="Spring Grain",SUMIFS('Osgood Agrimet'!$D:$D,'Osgood Agrimet'!$A:$A,"&lt;="&amp;Data!L$1,'Osgood Agrimet'!$D:$D,"&gt;0"),IF($F281="Winter Grain",SUMIFS('Osgood Agrimet'!$C:$C,'Osgood Agrimet'!$A:$A,"&lt;="&amp;Data!L$1,'Osgood Agrimet'!$C:$C,"&gt;0"),IF($F281="Potatoes",SUMIFS('Osgood Agrimet'!$N:$N,'Osgood Agrimet'!$A:$A,"&lt;="&amp;Data!L$1,'Osgood Agrimet'!$N:$N,"&gt;0"),0)))</f>
        <v>0</v>
      </c>
      <c r="M281">
        <f>+IF($F281="Spring Grain",SUMIFS('Osgood Agrimet'!$D:$D,'Osgood Agrimet'!$A:$A,"&lt;="&amp;Data!M$1,'Osgood Agrimet'!$D:$D,"&gt;0"),IF($F281="Winter Grain",SUMIFS('Osgood Agrimet'!$C:$C,'Osgood Agrimet'!$A:$A,"&lt;="&amp;Data!M$1,'Osgood Agrimet'!$C:$C,"&gt;0"),IF($F281="Potatoes",SUMIFS('Osgood Agrimet'!$N:$N,'Osgood Agrimet'!$A:$A,"&lt;="&amp;Data!M$1,'Osgood Agrimet'!$N:$N,"&gt;0"),0)))</f>
        <v>0</v>
      </c>
      <c r="N281">
        <f>+IF($F281="Spring Grain",SUMIFS('Osgood Agrimet'!$D:$D,'Osgood Agrimet'!$A:$A,"&lt;="&amp;Data!N$1,'Osgood Agrimet'!$D:$D,"&gt;0"),IF($F281="Winter Grain",SUMIFS('Osgood Agrimet'!$C:$C,'Osgood Agrimet'!$A:$A,"&lt;="&amp;Data!N$1,'Osgood Agrimet'!$C:$C,"&gt;0"),IF($F281="Potatoes",SUMIFS('Osgood Agrimet'!$N:$N,'Osgood Agrimet'!$A:$A,"&lt;="&amp;Data!N$1,'Osgood Agrimet'!$N:$N,"&gt;0"),0)))</f>
        <v>0</v>
      </c>
      <c r="O281">
        <f>+IF($F281="Spring Grain",SUMIFS('Osgood Agrimet'!$D:$D,'Osgood Agrimet'!$A:$A,"&lt;="&amp;Data!O$1,'Osgood Agrimet'!$D:$D,"&gt;0"),IF($F281="Winter Grain",SUMIFS('Osgood Agrimet'!$C:$C,'Osgood Agrimet'!$A:$A,"&lt;="&amp;Data!O$1,'Osgood Agrimet'!$C:$C,"&gt;0"),IF($F281="Potatoes",SUMIFS('Osgood Agrimet'!$N:$N,'Osgood Agrimet'!$A:$A,"&lt;="&amp;Data!O$1,'Osgood Agrimet'!$N:$N,"&gt;0"),0)))</f>
        <v>0</v>
      </c>
      <c r="P281">
        <f>+IF($F281="Spring Grain",SUMIFS('Osgood Agrimet'!$D:$D,'Osgood Agrimet'!$A:$A,"&lt;="&amp;Data!P$1,'Osgood Agrimet'!$D:$D,"&gt;0"),IF($F281="Winter Grain",SUMIFS('Osgood Agrimet'!$C:$C,'Osgood Agrimet'!$A:$A,"&lt;="&amp;Data!P$1,'Osgood Agrimet'!$C:$C,"&gt;0"),IF($F281="Potatoes",SUMIFS('Osgood Agrimet'!$N:$N,'Osgood Agrimet'!$A:$A,"&lt;="&amp;Data!P$1,'Osgood Agrimet'!$N:$N,"&gt;0"),0)))</f>
        <v>0</v>
      </c>
      <c r="Q281">
        <f>+IF($F281="Spring Grain",SUMIFS('Osgood Agrimet'!$D:$D,'Osgood Agrimet'!$A:$A,"&lt;="&amp;Data!Q$1,'Osgood Agrimet'!$D:$D,"&gt;0"),IF($F281="Winter Grain",SUMIFS('Osgood Agrimet'!$C:$C,'Osgood Agrimet'!$A:$A,"&lt;="&amp;Data!Q$1,'Osgood Agrimet'!$C:$C,"&gt;0"),IF($F281="Potatoes",SUMIFS('Osgood Agrimet'!$N:$N,'Osgood Agrimet'!$A:$A,"&lt;="&amp;Data!Q$1,'Osgood Agrimet'!$N:$N,"&gt;0"),0)))</f>
        <v>0</v>
      </c>
      <c r="R281">
        <f>+IF($F281="Spring Grain",SUMIFS('Osgood Agrimet'!$D:$D,'Osgood Agrimet'!$A:$A,"&lt;="&amp;Data!R$1,'Osgood Agrimet'!$D:$D,"&gt;0"),IF($F281="Winter Grain",SUMIFS('Osgood Agrimet'!$C:$C,'Osgood Agrimet'!$A:$A,"&lt;="&amp;Data!R$1,'Osgood Agrimet'!$C:$C,"&gt;0"),IF($F281="Potatoes",SUMIFS('Osgood Agrimet'!$N:$N,'Osgood Agrimet'!$A:$A,"&lt;="&amp;Data!R$1,'Osgood Agrimet'!$N:$N,"&gt;0"),0)))</f>
        <v>0</v>
      </c>
      <c r="S281">
        <f>+IF($F281="Spring Grain",SUMIFS('Osgood Agrimet'!$D:$D,'Osgood Agrimet'!$A:$A,"&lt;="&amp;Data!S$1,'Osgood Agrimet'!$D:$D,"&gt;0"),IF($F281="Winter Grain",SUMIFS('Osgood Agrimet'!$C:$C,'Osgood Agrimet'!$A:$A,"&lt;="&amp;Data!S$1,'Osgood Agrimet'!$C:$C,"&gt;0"),IF($F281="Potatoes",SUMIFS('Osgood Agrimet'!$N:$N,'Osgood Agrimet'!$A:$A,"&lt;="&amp;Data!S$1,'Osgood Agrimet'!$N:$N,"&gt;0"),0)))</f>
        <v>0</v>
      </c>
      <c r="T281">
        <f>+IF($F281="Spring Grain",SUMIFS('Osgood Agrimet'!$D:$D,'Osgood Agrimet'!$A:$A,"&lt;="&amp;Data!T$1,'Osgood Agrimet'!$D:$D,"&gt;0"),IF($F281="Winter Grain",SUMIFS('Osgood Agrimet'!$C:$C,'Osgood Agrimet'!$A:$A,"&lt;="&amp;Data!T$1,'Osgood Agrimet'!$C:$C,"&gt;0"),IF($F281="Potatoes",SUMIFS('Osgood Agrimet'!$N:$N,'Osgood Agrimet'!$A:$A,"&lt;="&amp;Data!T$1,'Osgood Agrimet'!$N:$N,"&gt;0"),0)))</f>
        <v>0</v>
      </c>
      <c r="U281">
        <f>+IF($F281="Spring Grain",SUMIFS('Osgood Agrimet'!$D:$D,'Osgood Agrimet'!$A:$A,"&lt;="&amp;Data!U$1,'Osgood Agrimet'!$D:$D,"&gt;0"),IF($F281="Winter Grain",SUMIFS('Osgood Agrimet'!$C:$C,'Osgood Agrimet'!$A:$A,"&lt;="&amp;Data!U$1,'Osgood Agrimet'!$C:$C,"&gt;0"),IF($F281="Potatoes",SUMIFS('Osgood Agrimet'!$N:$N,'Osgood Agrimet'!$A:$A,"&lt;="&amp;Data!U$1,'Osgood Agrimet'!$N:$N,"&gt;0"),0)))</f>
        <v>0</v>
      </c>
      <c r="V281">
        <f>+IF($F281="Spring Grain",SUMIFS('Osgood Agrimet'!$D:$D,'Osgood Agrimet'!$A:$A,"&lt;="&amp;Data!V$1,'Osgood Agrimet'!$D:$D,"&gt;0"),IF($F281="Winter Grain",SUMIFS('Osgood Agrimet'!$C:$C,'Osgood Agrimet'!$A:$A,"&lt;="&amp;Data!V$1,'Osgood Agrimet'!$C:$C,"&gt;0"),IF($F281="Potatoes",SUMIFS('Osgood Agrimet'!$N:$N,'Osgood Agrimet'!$A:$A,"&lt;="&amp;Data!V$1,'Osgood Agrimet'!$N:$N,"&gt;0"),0)))</f>
        <v>0</v>
      </c>
      <c r="W281">
        <f>+IF($F281="Spring Grain",SUMIFS('Osgood Agrimet'!$D:$D,'Osgood Agrimet'!$A:$A,"&lt;="&amp;Data!W$1,'Osgood Agrimet'!$D:$D,"&gt;0"),IF($F281="Winter Grain",SUMIFS('Osgood Agrimet'!$C:$C,'Osgood Agrimet'!$A:$A,"&lt;="&amp;Data!W$1,'Osgood Agrimet'!$C:$C,"&gt;0"),IF($F281="Potatoes",SUMIFS('Osgood Agrimet'!$N:$N,'Osgood Agrimet'!$A:$A,"&lt;="&amp;Data!W$1,'Osgood Agrimet'!$N:$N,"&gt;0"),0)))</f>
        <v>0</v>
      </c>
      <c r="X281">
        <f>+IF($F281="Spring Grain",SUMIFS('Osgood Agrimet'!$D:$D,'Osgood Agrimet'!$A:$A,"&lt;="&amp;Data!X$1,'Osgood Agrimet'!$D:$D,"&gt;0"),IF($F281="Winter Grain",SUMIFS('Osgood Agrimet'!$C:$C,'Osgood Agrimet'!$A:$A,"&lt;="&amp;Data!X$1,'Osgood Agrimet'!$C:$C,"&gt;0"),IF($F281="Potatoes",SUMIFS('Osgood Agrimet'!$N:$N,'Osgood Agrimet'!$A:$A,"&lt;="&amp;Data!X$1,'Osgood Agrimet'!$N:$N,"&gt;0"),0)))</f>
        <v>0</v>
      </c>
      <c r="Y281">
        <f>+IF($F281="Spring Grain",SUMIFS('Osgood Agrimet'!$D:$D,'Osgood Agrimet'!$A:$A,"&lt;="&amp;Data!Y$1,'Osgood Agrimet'!$D:$D,"&gt;0"),IF($F281="Winter Grain",SUMIFS('Osgood Agrimet'!$C:$C,'Osgood Agrimet'!$A:$A,"&lt;="&amp;Data!Y$1,'Osgood Agrimet'!$C:$C,"&gt;0"),IF($F281="Potatoes",SUMIFS('Osgood Agrimet'!$N:$N,'Osgood Agrimet'!$A:$A,"&lt;="&amp;Data!Y$1,'Osgood Agrimet'!$N:$N,"&gt;0"),0)))</f>
        <v>0</v>
      </c>
      <c r="Z281">
        <f>+IF($F281="Spring Grain",SUMIFS('Osgood Agrimet'!$D:$D,'Osgood Agrimet'!$A:$A,"&lt;="&amp;Data!Z$1,'Osgood Agrimet'!$D:$D,"&gt;0"),IF($F281="Winter Grain",SUMIFS('Osgood Agrimet'!$C:$C,'Osgood Agrimet'!$A:$A,"&lt;="&amp;Data!Z$1,'Osgood Agrimet'!$C:$C,"&gt;0"),IF($F281="Potatoes",SUMIFS('Osgood Agrimet'!$N:$N,'Osgood Agrimet'!$A:$A,"&lt;="&amp;Data!Z$1,'Osgood Agrimet'!$N:$N,"&gt;0"),0)))</f>
        <v>0</v>
      </c>
      <c r="AA281">
        <f>+IF($F281="Spring Grain",SUMIFS('Osgood Agrimet'!$D:$D,'Osgood Agrimet'!$A:$A,"&lt;="&amp;Data!AA$1,'Osgood Agrimet'!$D:$D,"&gt;0"),IF($F281="Winter Grain",SUMIFS('Osgood Agrimet'!$C:$C,'Osgood Agrimet'!$A:$A,"&lt;="&amp;Data!AA$1,'Osgood Agrimet'!$C:$C,"&gt;0"),IF($F281="Potatoes",SUMIFS('Osgood Agrimet'!$N:$N,'Osgood Agrimet'!$A:$A,"&lt;="&amp;Data!AA$1,'Osgood Agrimet'!$N:$N,"&gt;0"),0)))</f>
        <v>0</v>
      </c>
      <c r="AB281">
        <f>+IF($F281="Spring Grain",SUMIFS('Osgood Agrimet'!$D:$D,'Osgood Agrimet'!$A:$A,"&lt;="&amp;Data!AB$1,'Osgood Agrimet'!$D:$D,"&gt;0"),IF($F281="Winter Grain",SUMIFS('Osgood Agrimet'!$C:$C,'Osgood Agrimet'!$A:$A,"&lt;="&amp;Data!AB$1,'Osgood Agrimet'!$C:$C,"&gt;0"),IF($F281="Potatoes",SUMIFS('Osgood Agrimet'!$N:$N,'Osgood Agrimet'!$A:$A,"&lt;="&amp;Data!AB$1,'Osgood Agrimet'!$N:$N,"&gt;0"),0)))</f>
        <v>0</v>
      </c>
      <c r="AC281">
        <f>+IF($F281="Spring Grain",SUMIFS('Osgood Agrimet'!$D:$D,'Osgood Agrimet'!$A:$A,"&lt;="&amp;Data!AC$1,'Osgood Agrimet'!$D:$D,"&gt;0"),IF($F281="Winter Grain",SUMIFS('Osgood Agrimet'!$C:$C,'Osgood Agrimet'!$A:$A,"&lt;="&amp;Data!AC$1,'Osgood Agrimet'!$C:$C,"&gt;0"),IF($F281="Potatoes",SUMIFS('Osgood Agrimet'!$N:$N,'Osgood Agrimet'!$A:$A,"&lt;="&amp;Data!AC$1,'Osgood Agrimet'!$N:$N,"&gt;0"),0)))</f>
        <v>0</v>
      </c>
      <c r="AD281">
        <f>+IF($F281="Spring Grain",SUMIFS('Osgood Agrimet'!$D:$D,'Osgood Agrimet'!$A:$A,"&lt;="&amp;Data!AD$1,'Osgood Agrimet'!$D:$D,"&gt;0"),IF($F281="Winter Grain",SUMIFS('Osgood Agrimet'!$C:$C,'Osgood Agrimet'!$A:$A,"&lt;="&amp;Data!AD$1,'Osgood Agrimet'!$C:$C,"&gt;0"),IF($F281="Potatoes",SUMIFS('Osgood Agrimet'!$N:$N,'Osgood Agrimet'!$A:$A,"&lt;="&amp;Data!AD$1,'Osgood Agrimet'!$N:$N,"&gt;0"),0)))</f>
        <v>0</v>
      </c>
      <c r="AE281">
        <f>+IF($F281="Spring Grain",SUMIFS('Osgood Agrimet'!$D:$D,'Osgood Agrimet'!$A:$A,"&lt;="&amp;Data!AE$1,'Osgood Agrimet'!$D:$D,"&gt;0"),IF($F281="Winter Grain",SUMIFS('Osgood Agrimet'!$C:$C,'Osgood Agrimet'!$A:$A,"&lt;="&amp;Data!AE$1,'Osgood Agrimet'!$C:$C,"&gt;0"),IF($F281="Potatoes",SUMIFS('Osgood Agrimet'!$N:$N,'Osgood Agrimet'!$A:$A,"&lt;="&amp;Data!AE$1,'Osgood Agrimet'!$N:$N,"&gt;0"),0)))</f>
        <v>0</v>
      </c>
      <c r="AF281">
        <f>+IF($F281="Spring Grain",SUMIFS('Osgood Agrimet'!$D:$D,'Osgood Agrimet'!$A:$A,"&lt;="&amp;Data!AF$1,'Osgood Agrimet'!$D:$D,"&gt;0"),IF($F281="Winter Grain",SUMIFS('Osgood Agrimet'!$C:$C,'Osgood Agrimet'!$A:$A,"&lt;="&amp;Data!AF$1,'Osgood Agrimet'!$C:$C,"&gt;0"),IF($F281="Potatoes",SUMIFS('Osgood Agrimet'!$N:$N,'Osgood Agrimet'!$A:$A,"&lt;="&amp;Data!AF$1,'Osgood Agrimet'!$N:$N,"&gt;0"),0)))</f>
        <v>0</v>
      </c>
      <c r="AG281">
        <f>+IF($F281="Spring Grain",SUMIFS('Osgood Agrimet'!$D:$D,'Osgood Agrimet'!$A:$A,"&lt;="&amp;Data!AG$1,'Osgood Agrimet'!$D:$D,"&gt;0"),IF($F281="Winter Grain",SUMIFS('Osgood Agrimet'!$C:$C,'Osgood Agrimet'!$A:$A,"&lt;="&amp;Data!AG$1,'Osgood Agrimet'!$C:$C,"&gt;0"),IF($F281="Potatoes",SUMIFS('Osgood Agrimet'!$N:$N,'Osgood Agrimet'!$A:$A,"&lt;="&amp;Data!AG$1,'Osgood Agrimet'!$N:$N,"&gt;0"),0)))</f>
        <v>0</v>
      </c>
      <c r="AH281">
        <f>+SUM(H281:AG281)</f>
        <v>0</v>
      </c>
    </row>
    <row r="282" spans="1:34" ht="15.75" hidden="1" thickBot="1" x14ac:dyDescent="0.25">
      <c r="A282" s="25"/>
      <c r="B282" s="25" t="s">
        <v>11</v>
      </c>
      <c r="C282" s="28" t="str">
        <f>C281</f>
        <v>28</v>
      </c>
      <c r="D282" s="25" t="s">
        <v>103</v>
      </c>
      <c r="E282" s="25"/>
      <c r="F282" s="25"/>
      <c r="G282" s="25"/>
      <c r="H282">
        <f>IFERROR(VLOOKUP($A282,'PivotTrac Totals'!$A$1:$AK$255,4,FALSE),)</f>
        <v>0</v>
      </c>
      <c r="I282">
        <f>IFERROR(VLOOKUP($A282,'PivotTrac Totals'!$1:$405,6,FALSE),)</f>
        <v>0</v>
      </c>
      <c r="J282">
        <f>IFERROR(VLOOKUP($A282,'PivotTrac Totals'!$1:$255,8,FALSE),)</f>
        <v>0</v>
      </c>
      <c r="K282">
        <f>IFERROR(VLOOKUP($A282,'PivotTrac Totals'!$1:$255,10,FALSE),)</f>
        <v>0</v>
      </c>
      <c r="L282">
        <f>IFERROR(VLOOKUP($A282,'PivotTrac Totals'!$1:$255,12,FALSE),)</f>
        <v>0</v>
      </c>
      <c r="M282">
        <f>IFERROR(VLOOKUP($A282,'PivotTrac Totals'!$1:$255,14,FALSE),)</f>
        <v>0</v>
      </c>
      <c r="N282">
        <f>IFERROR(VLOOKUP($A282,'PivotTrac Totals'!$1:$255,16,FALSE),)</f>
        <v>0</v>
      </c>
      <c r="O282">
        <f>IFERROR(VLOOKUP($A282,'PivotTrac Totals'!$1:$255,18,FALSE),)</f>
        <v>0</v>
      </c>
      <c r="P282">
        <f>IFERROR(VLOOKUP($A282,'PivotTrac Totals'!$1:$255,20,FALSE),)</f>
        <v>0</v>
      </c>
      <c r="Q282">
        <f>IFERROR(VLOOKUP($A282,'PivotTrac Totals'!$1:$255,22,FALSE),)</f>
        <v>0</v>
      </c>
      <c r="R282">
        <f>IFERROR(VLOOKUP($A282,'PivotTrac Totals'!$1:$255,24,FALSE),)</f>
        <v>0</v>
      </c>
      <c r="S282">
        <f>IFERROR(VLOOKUP($A282,'PivotTrac Totals'!$1:$255,26,FALSE),)</f>
        <v>0</v>
      </c>
      <c r="T282">
        <f>IFERROR(VLOOKUP($A282,'PivotTrac Totals'!$1:$255,28,FALSE),)</f>
        <v>0</v>
      </c>
      <c r="U282">
        <f>IFERROR(VLOOKUP($A282,'PivotTrac Totals'!$1:$255,30,FALSE),)</f>
        <v>0</v>
      </c>
      <c r="V282">
        <f>IFERROR(VLOOKUP($A282,'PivotTrac Totals'!$1:$255,32,FALSE),)</f>
        <v>0</v>
      </c>
      <c r="W282">
        <f>IFERROR(VLOOKUP($A282,'PivotTrac Totals'!$1:$255,34,FALSE),)</f>
        <v>0</v>
      </c>
      <c r="X282">
        <f>IFERROR(VLOOKUP($A282,'PivotTrac Totals'!$1:$255,36,FALSE),)</f>
        <v>0</v>
      </c>
      <c r="Y282">
        <f>IFERROR(VLOOKUP($A282,'PivotTrac Totals'!$1:$255,38,FALSE),)</f>
        <v>0</v>
      </c>
      <c r="Z282">
        <f>IFERROR(VLOOKUP($A282,'PivotTrac Totals'!$1:$255,40,FALSE),)</f>
        <v>0</v>
      </c>
      <c r="AA282">
        <f>IFERROR(VLOOKUP($A282,'PivotTrac Totals'!$1:$255,42,FALSE),)</f>
        <v>0</v>
      </c>
      <c r="AB282">
        <f>IFERROR(VLOOKUP($A282,'PivotTrac Totals'!$1:$255,44,FALSE),)</f>
        <v>0</v>
      </c>
      <c r="AC282">
        <f>IFERROR(VLOOKUP($A282,'PivotTrac Totals'!$1:$255,46,FALSE),)</f>
        <v>0</v>
      </c>
      <c r="AD282">
        <f>IFERROR(VLOOKUP($A282,'PivotTrac Totals'!$1:$255,48,FALSE),)</f>
        <v>0</v>
      </c>
      <c r="AE282">
        <f>IFERROR(VLOOKUP($A282,'PivotTrac Totals'!$1:$255,50,FALSE),)</f>
        <v>0</v>
      </c>
      <c r="AF282">
        <f>IFERROR(VLOOKUP($A282,'PivotTrac Totals'!$1:$255,52,FALSE),)</f>
        <v>0</v>
      </c>
      <c r="AG282">
        <f>IFERROR(VLOOKUP($A282,'PivotTrac Totals'!$1:$255,54,FALSE),)</f>
        <v>0</v>
      </c>
      <c r="AH282">
        <f t="shared" si="33"/>
        <v>0</v>
      </c>
    </row>
    <row r="283" spans="1:34" ht="15.75" hidden="1" thickBot="1" x14ac:dyDescent="0.25">
      <c r="A283" s="25"/>
      <c r="B283" s="25" t="s">
        <v>11</v>
      </c>
      <c r="C283" s="28" t="str">
        <f t="shared" ref="C283:C290" si="35">C282</f>
        <v>28</v>
      </c>
      <c r="D283" s="25" t="s">
        <v>103</v>
      </c>
      <c r="E283" s="25"/>
      <c r="F283" s="25"/>
      <c r="G283" s="25"/>
      <c r="H283">
        <f>IFERROR(VLOOKUP($A283,'PivotTrac Totals'!$A$1:$AK$255,4,FALSE),)</f>
        <v>0</v>
      </c>
      <c r="I283">
        <f>IFERROR(VLOOKUP($A283,'PivotTrac Totals'!$1:$405,6,FALSE),)</f>
        <v>0</v>
      </c>
      <c r="J283">
        <f>IFERROR(VLOOKUP($A283,'PivotTrac Totals'!$1:$255,8,FALSE),)</f>
        <v>0</v>
      </c>
      <c r="K283">
        <f>IFERROR(VLOOKUP($A283,'PivotTrac Totals'!$1:$255,10,FALSE),)</f>
        <v>0</v>
      </c>
      <c r="L283">
        <f>IFERROR(VLOOKUP($A283,'PivotTrac Totals'!$1:$255,12,FALSE),)</f>
        <v>0</v>
      </c>
      <c r="M283">
        <f>IFERROR(VLOOKUP($A283,'PivotTrac Totals'!$1:$255,14,FALSE),)</f>
        <v>0</v>
      </c>
      <c r="N283">
        <f>IFERROR(VLOOKUP($A283,'PivotTrac Totals'!$1:$255,16,FALSE),)</f>
        <v>0</v>
      </c>
      <c r="O283">
        <f>IFERROR(VLOOKUP($A283,'PivotTrac Totals'!$1:$255,18,FALSE),)</f>
        <v>0</v>
      </c>
      <c r="P283">
        <f>IFERROR(VLOOKUP($A283,'PivotTrac Totals'!$1:$255,20,FALSE),)</f>
        <v>0</v>
      </c>
      <c r="Q283">
        <f>IFERROR(VLOOKUP($A283,'PivotTrac Totals'!$1:$255,22,FALSE),)</f>
        <v>0</v>
      </c>
      <c r="R283">
        <f>IFERROR(VLOOKUP($A283,'PivotTrac Totals'!$1:$255,24,FALSE),)</f>
        <v>0</v>
      </c>
      <c r="S283">
        <f>IFERROR(VLOOKUP($A283,'PivotTrac Totals'!$1:$255,26,FALSE),)</f>
        <v>0</v>
      </c>
      <c r="T283">
        <f>IFERROR(VLOOKUP($A283,'PivotTrac Totals'!$1:$255,28,FALSE),)</f>
        <v>0</v>
      </c>
      <c r="U283">
        <f>IFERROR(VLOOKUP($A283,'PivotTrac Totals'!$1:$255,30,FALSE),)</f>
        <v>0</v>
      </c>
      <c r="V283">
        <f>IFERROR(VLOOKUP($A283,'PivotTrac Totals'!$1:$255,32,FALSE),)</f>
        <v>0</v>
      </c>
      <c r="W283">
        <f>IFERROR(VLOOKUP($A283,'PivotTrac Totals'!$1:$255,34,FALSE),)</f>
        <v>0</v>
      </c>
      <c r="X283">
        <f>IFERROR(VLOOKUP($A283,'PivotTrac Totals'!$1:$255,36,FALSE),)</f>
        <v>0</v>
      </c>
      <c r="Y283">
        <f>IFERROR(VLOOKUP($A283,'PivotTrac Totals'!$1:$255,38,FALSE),)</f>
        <v>0</v>
      </c>
      <c r="Z283">
        <f>IFERROR(VLOOKUP($A283,'PivotTrac Totals'!$1:$255,40,FALSE),)</f>
        <v>0</v>
      </c>
      <c r="AA283">
        <f>IFERROR(VLOOKUP($A283,'PivotTrac Totals'!$1:$255,42,FALSE),)</f>
        <v>0</v>
      </c>
      <c r="AB283">
        <f>IFERROR(VLOOKUP($A283,'PivotTrac Totals'!$1:$255,44,FALSE),)</f>
        <v>0</v>
      </c>
      <c r="AC283">
        <f>IFERROR(VLOOKUP($A283,'PivotTrac Totals'!$1:$255,46,FALSE),)</f>
        <v>0</v>
      </c>
      <c r="AD283">
        <f>IFERROR(VLOOKUP($A283,'PivotTrac Totals'!$1:$255,48,FALSE),)</f>
        <v>0</v>
      </c>
      <c r="AE283">
        <f>IFERROR(VLOOKUP($A283,'PivotTrac Totals'!$1:$255,50,FALSE),)</f>
        <v>0</v>
      </c>
      <c r="AF283">
        <f>IFERROR(VLOOKUP($A283,'PivotTrac Totals'!$1:$255,52,FALSE),)</f>
        <v>0</v>
      </c>
      <c r="AG283">
        <f>IFERROR(VLOOKUP($A283,'PivotTrac Totals'!$1:$255,54,FALSE),)</f>
        <v>0</v>
      </c>
      <c r="AH283">
        <f t="shared" si="33"/>
        <v>0</v>
      </c>
    </row>
    <row r="284" spans="1:34" ht="15.75" hidden="1" thickBot="1" x14ac:dyDescent="0.25">
      <c r="A284" s="25"/>
      <c r="B284" s="25" t="s">
        <v>11</v>
      </c>
      <c r="C284" s="28" t="str">
        <f t="shared" si="35"/>
        <v>28</v>
      </c>
      <c r="D284" s="25" t="s">
        <v>103</v>
      </c>
      <c r="E284" s="25"/>
      <c r="F284" s="25"/>
      <c r="G284" s="25"/>
      <c r="H284">
        <f>IFERROR(VLOOKUP($A284,'PivotTrac Totals'!$A$1:$AK$255,4,FALSE),)</f>
        <v>0</v>
      </c>
      <c r="I284">
        <f>IFERROR(VLOOKUP($A284,'PivotTrac Totals'!$1:$405,6,FALSE),)</f>
        <v>0</v>
      </c>
      <c r="J284">
        <f>IFERROR(VLOOKUP($A284,'PivotTrac Totals'!$1:$255,8,FALSE),)</f>
        <v>0</v>
      </c>
      <c r="K284">
        <f>IFERROR(VLOOKUP($A284,'PivotTrac Totals'!$1:$255,10,FALSE),)</f>
        <v>0</v>
      </c>
      <c r="L284">
        <f>IFERROR(VLOOKUP($A284,'PivotTrac Totals'!$1:$255,12,FALSE),)</f>
        <v>0</v>
      </c>
      <c r="M284">
        <f>IFERROR(VLOOKUP($A284,'PivotTrac Totals'!$1:$255,14,FALSE),)</f>
        <v>0</v>
      </c>
      <c r="N284">
        <f>IFERROR(VLOOKUP($A284,'PivotTrac Totals'!$1:$255,16,FALSE),)</f>
        <v>0</v>
      </c>
      <c r="O284">
        <f>IFERROR(VLOOKUP($A284,'PivotTrac Totals'!$1:$255,18,FALSE),)</f>
        <v>0</v>
      </c>
      <c r="P284">
        <f>IFERROR(VLOOKUP($A284,'PivotTrac Totals'!$1:$255,20,FALSE),)</f>
        <v>0</v>
      </c>
      <c r="Q284">
        <f>IFERROR(VLOOKUP($A284,'PivotTrac Totals'!$1:$255,22,FALSE),)</f>
        <v>0</v>
      </c>
      <c r="R284">
        <f>IFERROR(VLOOKUP($A284,'PivotTrac Totals'!$1:$255,24,FALSE),)</f>
        <v>0</v>
      </c>
      <c r="S284">
        <f>IFERROR(VLOOKUP($A284,'PivotTrac Totals'!$1:$255,26,FALSE),)</f>
        <v>0</v>
      </c>
      <c r="T284">
        <f>IFERROR(VLOOKUP($A284,'PivotTrac Totals'!$1:$255,28,FALSE),)</f>
        <v>0</v>
      </c>
      <c r="U284">
        <f>IFERROR(VLOOKUP($A284,'PivotTrac Totals'!$1:$255,30,FALSE),)</f>
        <v>0</v>
      </c>
      <c r="V284">
        <f>IFERROR(VLOOKUP($A284,'PivotTrac Totals'!$1:$255,32,FALSE),)</f>
        <v>0</v>
      </c>
      <c r="W284">
        <f>IFERROR(VLOOKUP($A284,'PivotTrac Totals'!$1:$255,34,FALSE),)</f>
        <v>0</v>
      </c>
      <c r="X284">
        <f>IFERROR(VLOOKUP($A284,'PivotTrac Totals'!$1:$255,36,FALSE),)</f>
        <v>0</v>
      </c>
      <c r="Y284">
        <f>IFERROR(VLOOKUP($A284,'PivotTrac Totals'!$1:$255,38,FALSE),)</f>
        <v>0</v>
      </c>
      <c r="Z284">
        <f>IFERROR(VLOOKUP($A284,'PivotTrac Totals'!$1:$255,40,FALSE),)</f>
        <v>0</v>
      </c>
      <c r="AA284">
        <f>IFERROR(VLOOKUP($A284,'PivotTrac Totals'!$1:$255,42,FALSE),)</f>
        <v>0</v>
      </c>
      <c r="AB284">
        <f>IFERROR(VLOOKUP($A284,'PivotTrac Totals'!$1:$255,44,FALSE),)</f>
        <v>0</v>
      </c>
      <c r="AC284">
        <f>IFERROR(VLOOKUP($A284,'PivotTrac Totals'!$1:$255,46,FALSE),)</f>
        <v>0</v>
      </c>
      <c r="AD284">
        <f>IFERROR(VLOOKUP($A284,'PivotTrac Totals'!$1:$255,48,FALSE),)</f>
        <v>0</v>
      </c>
      <c r="AE284">
        <f>IFERROR(VLOOKUP($A284,'PivotTrac Totals'!$1:$255,50,FALSE),)</f>
        <v>0</v>
      </c>
      <c r="AF284">
        <f>IFERROR(VLOOKUP($A284,'PivotTrac Totals'!$1:$255,52,FALSE),)</f>
        <v>0</v>
      </c>
      <c r="AG284">
        <f>IFERROR(VLOOKUP($A284,'PivotTrac Totals'!$1:$255,54,FALSE),)</f>
        <v>0</v>
      </c>
      <c r="AH284">
        <f t="shared" si="33"/>
        <v>0</v>
      </c>
    </row>
    <row r="285" spans="1:34" ht="15.75" hidden="1" thickBot="1" x14ac:dyDescent="0.25">
      <c r="A285" s="25"/>
      <c r="B285" s="25" t="s">
        <v>11</v>
      </c>
      <c r="C285" s="28" t="str">
        <f t="shared" si="35"/>
        <v>28</v>
      </c>
      <c r="D285" s="25" t="s">
        <v>103</v>
      </c>
      <c r="E285" s="25"/>
      <c r="F285" s="25"/>
      <c r="G285" s="25"/>
      <c r="H285">
        <f>IFERROR(VLOOKUP($A285,'PivotTrac Totals'!$A$1:$AK$255,4,FALSE),)</f>
        <v>0</v>
      </c>
      <c r="I285">
        <f>IFERROR(VLOOKUP($A285,'PivotTrac Totals'!$1:$405,6,FALSE),)</f>
        <v>0</v>
      </c>
      <c r="J285">
        <f>IFERROR(VLOOKUP($A285,'PivotTrac Totals'!$1:$255,8,FALSE),)</f>
        <v>0</v>
      </c>
      <c r="K285">
        <f>IFERROR(VLOOKUP($A285,'PivotTrac Totals'!$1:$255,10,FALSE),)</f>
        <v>0</v>
      </c>
      <c r="L285">
        <f>IFERROR(VLOOKUP($A285,'PivotTrac Totals'!$1:$255,12,FALSE),)</f>
        <v>0</v>
      </c>
      <c r="M285">
        <f>IFERROR(VLOOKUP($A285,'PivotTrac Totals'!$1:$255,14,FALSE),)</f>
        <v>0</v>
      </c>
      <c r="N285">
        <f>IFERROR(VLOOKUP($A285,'PivotTrac Totals'!$1:$255,16,FALSE),)</f>
        <v>0</v>
      </c>
      <c r="O285">
        <f>IFERROR(VLOOKUP($A285,'PivotTrac Totals'!$1:$255,18,FALSE),)</f>
        <v>0</v>
      </c>
      <c r="P285">
        <f>IFERROR(VLOOKUP($A285,'PivotTrac Totals'!$1:$255,20,FALSE),)</f>
        <v>0</v>
      </c>
      <c r="Q285">
        <f>IFERROR(VLOOKUP($A285,'PivotTrac Totals'!$1:$255,22,FALSE),)</f>
        <v>0</v>
      </c>
      <c r="R285">
        <f>IFERROR(VLOOKUP($A285,'PivotTrac Totals'!$1:$255,24,FALSE),)</f>
        <v>0</v>
      </c>
      <c r="S285">
        <f>IFERROR(VLOOKUP($A285,'PivotTrac Totals'!$1:$255,26,FALSE),)</f>
        <v>0</v>
      </c>
      <c r="T285">
        <f>IFERROR(VLOOKUP($A285,'PivotTrac Totals'!$1:$255,28,FALSE),)</f>
        <v>0</v>
      </c>
      <c r="U285">
        <f>IFERROR(VLOOKUP($A285,'PivotTrac Totals'!$1:$255,30,FALSE),)</f>
        <v>0</v>
      </c>
      <c r="V285">
        <f>IFERROR(VLOOKUP($A285,'PivotTrac Totals'!$1:$255,32,FALSE),)</f>
        <v>0</v>
      </c>
      <c r="W285">
        <f>IFERROR(VLOOKUP($A285,'PivotTrac Totals'!$1:$255,34,FALSE),)</f>
        <v>0</v>
      </c>
      <c r="X285">
        <f>IFERROR(VLOOKUP($A285,'PivotTrac Totals'!$1:$255,36,FALSE),)</f>
        <v>0</v>
      </c>
      <c r="Y285">
        <f>IFERROR(VLOOKUP($A285,'PivotTrac Totals'!$1:$255,38,FALSE),)</f>
        <v>0</v>
      </c>
      <c r="Z285">
        <f>IFERROR(VLOOKUP($A285,'PivotTrac Totals'!$1:$255,40,FALSE),)</f>
        <v>0</v>
      </c>
      <c r="AA285">
        <f>IFERROR(VLOOKUP($A285,'PivotTrac Totals'!$1:$255,42,FALSE),)</f>
        <v>0</v>
      </c>
      <c r="AB285">
        <f>IFERROR(VLOOKUP($A285,'PivotTrac Totals'!$1:$255,44,FALSE),)</f>
        <v>0</v>
      </c>
      <c r="AC285">
        <f>IFERROR(VLOOKUP($A285,'PivotTrac Totals'!$1:$255,46,FALSE),)</f>
        <v>0</v>
      </c>
      <c r="AD285">
        <f>IFERROR(VLOOKUP($A285,'PivotTrac Totals'!$1:$255,48,FALSE),)</f>
        <v>0</v>
      </c>
      <c r="AE285">
        <f>IFERROR(VLOOKUP($A285,'PivotTrac Totals'!$1:$255,50,FALSE),)</f>
        <v>0</v>
      </c>
      <c r="AF285">
        <f>IFERROR(VLOOKUP($A285,'PivotTrac Totals'!$1:$255,52,FALSE),)</f>
        <v>0</v>
      </c>
      <c r="AG285">
        <f>IFERROR(VLOOKUP($A285,'PivotTrac Totals'!$1:$255,54,FALSE),)</f>
        <v>0</v>
      </c>
      <c r="AH285">
        <f t="shared" si="33"/>
        <v>0</v>
      </c>
    </row>
    <row r="286" spans="1:34" ht="15.75" hidden="1" thickBot="1" x14ac:dyDescent="0.25">
      <c r="A286" s="25"/>
      <c r="B286" s="25" t="s">
        <v>11</v>
      </c>
      <c r="C286" s="28" t="str">
        <f t="shared" si="35"/>
        <v>28</v>
      </c>
      <c r="D286" s="25" t="s">
        <v>103</v>
      </c>
      <c r="E286" s="25"/>
      <c r="F286" s="25"/>
      <c r="G286" s="25"/>
      <c r="H286">
        <f>IFERROR(VLOOKUP($A286,'PivotTrac Totals'!$A$1:$AK$255,4,FALSE),)</f>
        <v>0</v>
      </c>
      <c r="I286">
        <f>IFERROR(VLOOKUP($A286,'PivotTrac Totals'!$1:$405,6,FALSE),)</f>
        <v>0</v>
      </c>
      <c r="J286">
        <f>IFERROR(VLOOKUP($A286,'PivotTrac Totals'!$1:$255,8,FALSE),)</f>
        <v>0</v>
      </c>
      <c r="K286">
        <f>IFERROR(VLOOKUP($A286,'PivotTrac Totals'!$1:$255,10,FALSE),)</f>
        <v>0</v>
      </c>
      <c r="L286">
        <f>IFERROR(VLOOKUP($A286,'PivotTrac Totals'!$1:$255,12,FALSE),)</f>
        <v>0</v>
      </c>
      <c r="M286">
        <f>IFERROR(VLOOKUP($A286,'PivotTrac Totals'!$1:$255,14,FALSE),)</f>
        <v>0</v>
      </c>
      <c r="N286">
        <f>IFERROR(VLOOKUP($A286,'PivotTrac Totals'!$1:$255,16,FALSE),)</f>
        <v>0</v>
      </c>
      <c r="O286">
        <f>IFERROR(VLOOKUP($A286,'PivotTrac Totals'!$1:$255,18,FALSE),)</f>
        <v>0</v>
      </c>
      <c r="P286">
        <f>IFERROR(VLOOKUP($A286,'PivotTrac Totals'!$1:$255,20,FALSE),)</f>
        <v>0</v>
      </c>
      <c r="Q286">
        <f>IFERROR(VLOOKUP($A286,'PivotTrac Totals'!$1:$255,22,FALSE),)</f>
        <v>0</v>
      </c>
      <c r="R286">
        <f>IFERROR(VLOOKUP($A286,'PivotTrac Totals'!$1:$255,24,FALSE),)</f>
        <v>0</v>
      </c>
      <c r="S286">
        <f>IFERROR(VLOOKUP($A286,'PivotTrac Totals'!$1:$255,26,FALSE),)</f>
        <v>0</v>
      </c>
      <c r="T286">
        <f>IFERROR(VLOOKUP($A286,'PivotTrac Totals'!$1:$255,28,FALSE),)</f>
        <v>0</v>
      </c>
      <c r="U286">
        <f>IFERROR(VLOOKUP($A286,'PivotTrac Totals'!$1:$255,30,FALSE),)</f>
        <v>0</v>
      </c>
      <c r="V286">
        <f>IFERROR(VLOOKUP($A286,'PivotTrac Totals'!$1:$255,32,FALSE),)</f>
        <v>0</v>
      </c>
      <c r="W286">
        <f>IFERROR(VLOOKUP($A286,'PivotTrac Totals'!$1:$255,34,FALSE),)</f>
        <v>0</v>
      </c>
      <c r="X286">
        <f>IFERROR(VLOOKUP($A286,'PivotTrac Totals'!$1:$255,36,FALSE),)</f>
        <v>0</v>
      </c>
      <c r="Y286">
        <f>IFERROR(VLOOKUP($A286,'PivotTrac Totals'!$1:$255,38,FALSE),)</f>
        <v>0</v>
      </c>
      <c r="Z286">
        <f>IFERROR(VLOOKUP($A286,'PivotTrac Totals'!$1:$255,40,FALSE),)</f>
        <v>0</v>
      </c>
      <c r="AA286">
        <f>IFERROR(VLOOKUP($A286,'PivotTrac Totals'!$1:$255,42,FALSE),)</f>
        <v>0</v>
      </c>
      <c r="AB286">
        <f>IFERROR(VLOOKUP($A286,'PivotTrac Totals'!$1:$255,44,FALSE),)</f>
        <v>0</v>
      </c>
      <c r="AC286">
        <f>IFERROR(VLOOKUP($A286,'PivotTrac Totals'!$1:$255,46,FALSE),)</f>
        <v>0</v>
      </c>
      <c r="AD286">
        <f>IFERROR(VLOOKUP($A286,'PivotTrac Totals'!$1:$255,48,FALSE),)</f>
        <v>0</v>
      </c>
      <c r="AE286">
        <f>IFERROR(VLOOKUP($A286,'PivotTrac Totals'!$1:$255,50,FALSE),)</f>
        <v>0</v>
      </c>
      <c r="AF286">
        <f>IFERROR(VLOOKUP($A286,'PivotTrac Totals'!$1:$255,52,FALSE),)</f>
        <v>0</v>
      </c>
      <c r="AG286">
        <f>IFERROR(VLOOKUP($A286,'PivotTrac Totals'!$1:$255,54,FALSE),)</f>
        <v>0</v>
      </c>
      <c r="AH286">
        <f t="shared" si="33"/>
        <v>0</v>
      </c>
    </row>
    <row r="287" spans="1:34" ht="15.75" hidden="1" thickBot="1" x14ac:dyDescent="0.25">
      <c r="A287" s="25"/>
      <c r="B287" s="25" t="s">
        <v>11</v>
      </c>
      <c r="C287" s="28" t="str">
        <f t="shared" si="35"/>
        <v>28</v>
      </c>
      <c r="D287" s="25" t="s">
        <v>103</v>
      </c>
      <c r="E287" s="25"/>
      <c r="F287" s="25"/>
      <c r="G287" s="25"/>
      <c r="H287">
        <f>IFERROR(VLOOKUP($A287,'PivotTrac Totals'!$A$1:$AK$255,4,FALSE),)</f>
        <v>0</v>
      </c>
      <c r="I287">
        <f>IFERROR(VLOOKUP($A287,'PivotTrac Totals'!$1:$405,6,FALSE),)</f>
        <v>0</v>
      </c>
      <c r="J287">
        <f>IFERROR(VLOOKUP($A287,'PivotTrac Totals'!$1:$255,8,FALSE),)</f>
        <v>0</v>
      </c>
      <c r="K287">
        <f>IFERROR(VLOOKUP($A287,'PivotTrac Totals'!$1:$255,10,FALSE),)</f>
        <v>0</v>
      </c>
      <c r="L287">
        <f>IFERROR(VLOOKUP($A287,'PivotTrac Totals'!$1:$255,12,FALSE),)</f>
        <v>0</v>
      </c>
      <c r="M287">
        <f>IFERROR(VLOOKUP($A287,'PivotTrac Totals'!$1:$255,14,FALSE),)</f>
        <v>0</v>
      </c>
      <c r="N287">
        <f>IFERROR(VLOOKUP($A287,'PivotTrac Totals'!$1:$255,16,FALSE),)</f>
        <v>0</v>
      </c>
      <c r="O287">
        <f>IFERROR(VLOOKUP($A287,'PivotTrac Totals'!$1:$255,18,FALSE),)</f>
        <v>0</v>
      </c>
      <c r="P287">
        <f>IFERROR(VLOOKUP($A287,'PivotTrac Totals'!$1:$255,20,FALSE),)</f>
        <v>0</v>
      </c>
      <c r="Q287">
        <f>IFERROR(VLOOKUP($A287,'PivotTrac Totals'!$1:$255,22,FALSE),)</f>
        <v>0</v>
      </c>
      <c r="R287">
        <f>IFERROR(VLOOKUP($A287,'PivotTrac Totals'!$1:$255,24,FALSE),)</f>
        <v>0</v>
      </c>
      <c r="S287">
        <f>IFERROR(VLOOKUP($A287,'PivotTrac Totals'!$1:$255,26,FALSE),)</f>
        <v>0</v>
      </c>
      <c r="T287">
        <f>IFERROR(VLOOKUP($A287,'PivotTrac Totals'!$1:$255,28,FALSE),)</f>
        <v>0</v>
      </c>
      <c r="U287">
        <f>IFERROR(VLOOKUP($A287,'PivotTrac Totals'!$1:$255,30,FALSE),)</f>
        <v>0</v>
      </c>
      <c r="V287">
        <f>IFERROR(VLOOKUP($A287,'PivotTrac Totals'!$1:$255,32,FALSE),)</f>
        <v>0</v>
      </c>
      <c r="W287">
        <f>IFERROR(VLOOKUP($A287,'PivotTrac Totals'!$1:$255,34,FALSE),)</f>
        <v>0</v>
      </c>
      <c r="X287">
        <f>IFERROR(VLOOKUP($A287,'PivotTrac Totals'!$1:$255,36,FALSE),)</f>
        <v>0</v>
      </c>
      <c r="Y287">
        <f>IFERROR(VLOOKUP($A287,'PivotTrac Totals'!$1:$255,38,FALSE),)</f>
        <v>0</v>
      </c>
      <c r="Z287">
        <f>IFERROR(VLOOKUP($A287,'PivotTrac Totals'!$1:$255,40,FALSE),)</f>
        <v>0</v>
      </c>
      <c r="AA287">
        <f>IFERROR(VLOOKUP($A287,'PivotTrac Totals'!$1:$255,42,FALSE),)</f>
        <v>0</v>
      </c>
      <c r="AB287">
        <f>IFERROR(VLOOKUP($A287,'PivotTrac Totals'!$1:$255,44,FALSE),)</f>
        <v>0</v>
      </c>
      <c r="AC287">
        <f>IFERROR(VLOOKUP($A287,'PivotTrac Totals'!$1:$255,46,FALSE),)</f>
        <v>0</v>
      </c>
      <c r="AD287">
        <f>IFERROR(VLOOKUP($A287,'PivotTrac Totals'!$1:$255,48,FALSE),)</f>
        <v>0</v>
      </c>
      <c r="AE287">
        <f>IFERROR(VLOOKUP($A287,'PivotTrac Totals'!$1:$255,50,FALSE),)</f>
        <v>0</v>
      </c>
      <c r="AF287">
        <f>IFERROR(VLOOKUP($A287,'PivotTrac Totals'!$1:$255,52,FALSE),)</f>
        <v>0</v>
      </c>
      <c r="AG287">
        <f>IFERROR(VLOOKUP($A287,'PivotTrac Totals'!$1:$255,54,FALSE),)</f>
        <v>0</v>
      </c>
      <c r="AH287">
        <f t="shared" si="33"/>
        <v>0</v>
      </c>
    </row>
    <row r="288" spans="1:34" ht="15.75" hidden="1" thickBot="1" x14ac:dyDescent="0.25">
      <c r="A288" s="25"/>
      <c r="B288" s="25" t="s">
        <v>11</v>
      </c>
      <c r="C288" s="28" t="str">
        <f t="shared" si="35"/>
        <v>28</v>
      </c>
      <c r="D288" s="25" t="s">
        <v>103</v>
      </c>
      <c r="E288" s="25"/>
      <c r="F288" s="25"/>
      <c r="G288" s="25"/>
      <c r="H288">
        <f>IFERROR(VLOOKUP($A288,'PivotTrac Totals'!$A$1:$AK$255,4,FALSE),)</f>
        <v>0</v>
      </c>
      <c r="I288">
        <f>IFERROR(VLOOKUP($A288,'PivotTrac Totals'!$1:$405,6,FALSE),)</f>
        <v>0</v>
      </c>
      <c r="J288">
        <f>IFERROR(VLOOKUP($A288,'PivotTrac Totals'!$1:$255,8,FALSE),)</f>
        <v>0</v>
      </c>
      <c r="K288">
        <f>IFERROR(VLOOKUP($A288,'PivotTrac Totals'!$1:$255,10,FALSE),)</f>
        <v>0</v>
      </c>
      <c r="L288">
        <f>IFERROR(VLOOKUP($A288,'PivotTrac Totals'!$1:$255,12,FALSE),)</f>
        <v>0</v>
      </c>
      <c r="M288">
        <f>IFERROR(VLOOKUP($A288,'PivotTrac Totals'!$1:$255,14,FALSE),)</f>
        <v>0</v>
      </c>
      <c r="N288">
        <f>IFERROR(VLOOKUP($A288,'PivotTrac Totals'!$1:$255,16,FALSE),)</f>
        <v>0</v>
      </c>
      <c r="O288">
        <f>IFERROR(VLOOKUP($A288,'PivotTrac Totals'!$1:$255,18,FALSE),)</f>
        <v>0</v>
      </c>
      <c r="P288">
        <f>IFERROR(VLOOKUP($A288,'PivotTrac Totals'!$1:$255,20,FALSE),)</f>
        <v>0</v>
      </c>
      <c r="Q288">
        <f>IFERROR(VLOOKUP($A288,'PivotTrac Totals'!$1:$255,22,FALSE),)</f>
        <v>0</v>
      </c>
      <c r="R288">
        <f>IFERROR(VLOOKUP($A288,'PivotTrac Totals'!$1:$255,24,FALSE),)</f>
        <v>0</v>
      </c>
      <c r="S288">
        <f>IFERROR(VLOOKUP($A288,'PivotTrac Totals'!$1:$255,26,FALSE),)</f>
        <v>0</v>
      </c>
      <c r="T288">
        <f>IFERROR(VLOOKUP($A288,'PivotTrac Totals'!$1:$255,28,FALSE),)</f>
        <v>0</v>
      </c>
      <c r="U288">
        <f>IFERROR(VLOOKUP($A288,'PivotTrac Totals'!$1:$255,30,FALSE),)</f>
        <v>0</v>
      </c>
      <c r="V288">
        <f>IFERROR(VLOOKUP($A288,'PivotTrac Totals'!$1:$255,32,FALSE),)</f>
        <v>0</v>
      </c>
      <c r="W288">
        <f>IFERROR(VLOOKUP($A288,'PivotTrac Totals'!$1:$255,34,FALSE),)</f>
        <v>0</v>
      </c>
      <c r="X288">
        <f>IFERROR(VLOOKUP($A288,'PivotTrac Totals'!$1:$255,36,FALSE),)</f>
        <v>0</v>
      </c>
      <c r="Y288">
        <f>IFERROR(VLOOKUP($A288,'PivotTrac Totals'!$1:$255,38,FALSE),)</f>
        <v>0</v>
      </c>
      <c r="Z288">
        <f>IFERROR(VLOOKUP($A288,'PivotTrac Totals'!$1:$255,40,FALSE),)</f>
        <v>0</v>
      </c>
      <c r="AA288">
        <f>IFERROR(VLOOKUP($A288,'PivotTrac Totals'!$1:$255,42,FALSE),)</f>
        <v>0</v>
      </c>
      <c r="AB288">
        <f>IFERROR(VLOOKUP($A288,'PivotTrac Totals'!$1:$255,44,FALSE),)</f>
        <v>0</v>
      </c>
      <c r="AC288">
        <f>IFERROR(VLOOKUP($A288,'PivotTrac Totals'!$1:$255,46,FALSE),)</f>
        <v>0</v>
      </c>
      <c r="AD288">
        <f>IFERROR(VLOOKUP($A288,'PivotTrac Totals'!$1:$255,48,FALSE),)</f>
        <v>0</v>
      </c>
      <c r="AE288">
        <f>IFERROR(VLOOKUP($A288,'PivotTrac Totals'!$1:$255,50,FALSE),)</f>
        <v>0</v>
      </c>
      <c r="AF288">
        <f>IFERROR(VLOOKUP($A288,'PivotTrac Totals'!$1:$255,52,FALSE),)</f>
        <v>0</v>
      </c>
      <c r="AG288">
        <f>IFERROR(VLOOKUP($A288,'PivotTrac Totals'!$1:$255,54,FALSE),)</f>
        <v>0</v>
      </c>
      <c r="AH288">
        <f t="shared" si="33"/>
        <v>0</v>
      </c>
    </row>
    <row r="289" spans="1:34" ht="15.75" hidden="1" thickBot="1" x14ac:dyDescent="0.25">
      <c r="A289" s="25"/>
      <c r="B289" s="25" t="s">
        <v>11</v>
      </c>
      <c r="C289" s="28" t="str">
        <f t="shared" si="35"/>
        <v>28</v>
      </c>
      <c r="D289" s="25" t="s">
        <v>103</v>
      </c>
      <c r="E289" s="25"/>
      <c r="F289" s="25"/>
      <c r="G289" s="25"/>
      <c r="H289">
        <f>IFERROR(VLOOKUP($A289,'PivotTrac Totals'!$A$1:$AK$255,4,FALSE),)</f>
        <v>0</v>
      </c>
      <c r="I289">
        <f>IFERROR(VLOOKUP($A289,'PivotTrac Totals'!$1:$405,6,FALSE),)</f>
        <v>0</v>
      </c>
      <c r="J289">
        <f>IFERROR(VLOOKUP($A289,'PivotTrac Totals'!$1:$255,8,FALSE),)</f>
        <v>0</v>
      </c>
      <c r="K289">
        <f>IFERROR(VLOOKUP($A289,'PivotTrac Totals'!$1:$255,10,FALSE),)</f>
        <v>0</v>
      </c>
      <c r="L289">
        <f>IFERROR(VLOOKUP($A289,'PivotTrac Totals'!$1:$255,12,FALSE),)</f>
        <v>0</v>
      </c>
      <c r="M289">
        <f>IFERROR(VLOOKUP($A289,'PivotTrac Totals'!$1:$255,14,FALSE),)</f>
        <v>0</v>
      </c>
      <c r="N289">
        <f>IFERROR(VLOOKUP($A289,'PivotTrac Totals'!$1:$255,16,FALSE),)</f>
        <v>0</v>
      </c>
      <c r="O289">
        <f>IFERROR(VLOOKUP($A289,'PivotTrac Totals'!$1:$255,18,FALSE),)</f>
        <v>0</v>
      </c>
      <c r="P289">
        <f>IFERROR(VLOOKUP($A289,'PivotTrac Totals'!$1:$255,20,FALSE),)</f>
        <v>0</v>
      </c>
      <c r="Q289">
        <f>IFERROR(VLOOKUP($A289,'PivotTrac Totals'!$1:$255,22,FALSE),)</f>
        <v>0</v>
      </c>
      <c r="R289">
        <f>IFERROR(VLOOKUP($A289,'PivotTrac Totals'!$1:$255,24,FALSE),)</f>
        <v>0</v>
      </c>
      <c r="S289">
        <f>IFERROR(VLOOKUP($A289,'PivotTrac Totals'!$1:$255,26,FALSE),)</f>
        <v>0</v>
      </c>
      <c r="T289">
        <f>IFERROR(VLOOKUP($A289,'PivotTrac Totals'!$1:$255,28,FALSE),)</f>
        <v>0</v>
      </c>
      <c r="U289">
        <f>IFERROR(VLOOKUP($A289,'PivotTrac Totals'!$1:$255,30,FALSE),)</f>
        <v>0</v>
      </c>
      <c r="V289">
        <f>IFERROR(VLOOKUP($A289,'PivotTrac Totals'!$1:$255,32,FALSE),)</f>
        <v>0</v>
      </c>
      <c r="W289">
        <f>IFERROR(VLOOKUP($A289,'PivotTrac Totals'!$1:$255,34,FALSE),)</f>
        <v>0</v>
      </c>
      <c r="X289">
        <f>IFERROR(VLOOKUP($A289,'PivotTrac Totals'!$1:$255,36,FALSE),)</f>
        <v>0</v>
      </c>
      <c r="Y289">
        <f>IFERROR(VLOOKUP($A289,'PivotTrac Totals'!$1:$255,38,FALSE),)</f>
        <v>0</v>
      </c>
      <c r="Z289">
        <f>IFERROR(VLOOKUP($A289,'PivotTrac Totals'!$1:$255,40,FALSE),)</f>
        <v>0</v>
      </c>
      <c r="AA289">
        <f>IFERROR(VLOOKUP($A289,'PivotTrac Totals'!$1:$255,42,FALSE),)</f>
        <v>0</v>
      </c>
      <c r="AB289">
        <f>IFERROR(VLOOKUP($A289,'PivotTrac Totals'!$1:$255,44,FALSE),)</f>
        <v>0</v>
      </c>
      <c r="AC289">
        <f>IFERROR(VLOOKUP($A289,'PivotTrac Totals'!$1:$255,46,FALSE),)</f>
        <v>0</v>
      </c>
      <c r="AD289">
        <f>IFERROR(VLOOKUP($A289,'PivotTrac Totals'!$1:$255,48,FALSE),)</f>
        <v>0</v>
      </c>
      <c r="AE289">
        <f>IFERROR(VLOOKUP($A289,'PivotTrac Totals'!$1:$255,50,FALSE),)</f>
        <v>0</v>
      </c>
      <c r="AF289">
        <f>IFERROR(VLOOKUP($A289,'PivotTrac Totals'!$1:$255,52,FALSE),)</f>
        <v>0</v>
      </c>
      <c r="AG289">
        <f>IFERROR(VLOOKUP($A289,'PivotTrac Totals'!$1:$255,54,FALSE),)</f>
        <v>0</v>
      </c>
      <c r="AH289">
        <f t="shared" si="33"/>
        <v>0</v>
      </c>
    </row>
    <row r="290" spans="1:34" ht="15.75" hidden="1" thickBot="1" x14ac:dyDescent="0.25">
      <c r="A290" s="25"/>
      <c r="B290" s="25" t="s">
        <v>11</v>
      </c>
      <c r="C290" s="28" t="str">
        <f t="shared" si="35"/>
        <v>28</v>
      </c>
      <c r="D290" s="25" t="s">
        <v>103</v>
      </c>
      <c r="E290" s="25"/>
      <c r="F290" s="25"/>
      <c r="G290" s="25"/>
      <c r="H290">
        <f>IFERROR(VLOOKUP($A290,'PivotTrac Totals'!$A$1:$AK$255,4,FALSE),)</f>
        <v>0</v>
      </c>
      <c r="I290">
        <f>IFERROR(VLOOKUP($A290,'PivotTrac Totals'!$1:$405,6,FALSE),)</f>
        <v>0</v>
      </c>
      <c r="J290">
        <f>IFERROR(VLOOKUP($A290,'PivotTrac Totals'!$1:$255,8,FALSE),)</f>
        <v>0</v>
      </c>
      <c r="K290">
        <f>IFERROR(VLOOKUP($A290,'PivotTrac Totals'!$1:$255,10,FALSE),)</f>
        <v>0</v>
      </c>
      <c r="L290">
        <f>IFERROR(VLOOKUP($A290,'PivotTrac Totals'!$1:$255,12,FALSE),)</f>
        <v>0</v>
      </c>
      <c r="M290">
        <f>IFERROR(VLOOKUP($A290,'PivotTrac Totals'!$1:$255,14,FALSE),)</f>
        <v>0</v>
      </c>
      <c r="N290">
        <f>IFERROR(VLOOKUP($A290,'PivotTrac Totals'!$1:$255,16,FALSE),)</f>
        <v>0</v>
      </c>
      <c r="O290">
        <f>IFERROR(VLOOKUP($A290,'PivotTrac Totals'!$1:$255,18,FALSE),)</f>
        <v>0</v>
      </c>
      <c r="P290">
        <f>IFERROR(VLOOKUP($A290,'PivotTrac Totals'!$1:$255,20,FALSE),)</f>
        <v>0</v>
      </c>
      <c r="Q290">
        <f>IFERROR(VLOOKUP($A290,'PivotTrac Totals'!$1:$255,22,FALSE),)</f>
        <v>0</v>
      </c>
      <c r="R290">
        <f>IFERROR(VLOOKUP($A290,'PivotTrac Totals'!$1:$255,24,FALSE),)</f>
        <v>0</v>
      </c>
      <c r="S290">
        <f>IFERROR(VLOOKUP($A290,'PivotTrac Totals'!$1:$255,26,FALSE),)</f>
        <v>0</v>
      </c>
      <c r="T290">
        <f>IFERROR(VLOOKUP($A290,'PivotTrac Totals'!$1:$255,28,FALSE),)</f>
        <v>0</v>
      </c>
      <c r="U290">
        <f>IFERROR(VLOOKUP($A290,'PivotTrac Totals'!$1:$255,30,FALSE),)</f>
        <v>0</v>
      </c>
      <c r="V290">
        <f>IFERROR(VLOOKUP($A290,'PivotTrac Totals'!$1:$255,32,FALSE),)</f>
        <v>0</v>
      </c>
      <c r="W290">
        <f>IFERROR(VLOOKUP($A290,'PivotTrac Totals'!$1:$255,34,FALSE),)</f>
        <v>0</v>
      </c>
      <c r="X290">
        <f>IFERROR(VLOOKUP($A290,'PivotTrac Totals'!$1:$255,36,FALSE),)</f>
        <v>0</v>
      </c>
      <c r="Y290">
        <f>IFERROR(VLOOKUP($A290,'PivotTrac Totals'!$1:$255,38,FALSE),)</f>
        <v>0</v>
      </c>
      <c r="Z290">
        <f>IFERROR(VLOOKUP($A290,'PivotTrac Totals'!$1:$255,40,FALSE),)</f>
        <v>0</v>
      </c>
      <c r="AA290">
        <f>IFERROR(VLOOKUP($A290,'PivotTrac Totals'!$1:$255,42,FALSE),)</f>
        <v>0</v>
      </c>
      <c r="AB290">
        <f>IFERROR(VLOOKUP($A290,'PivotTrac Totals'!$1:$255,44,FALSE),)</f>
        <v>0</v>
      </c>
      <c r="AC290">
        <f>IFERROR(VLOOKUP($A290,'PivotTrac Totals'!$1:$255,46,FALSE),)</f>
        <v>0</v>
      </c>
      <c r="AD290">
        <f>IFERROR(VLOOKUP($A290,'PivotTrac Totals'!$1:$255,48,FALSE),)</f>
        <v>0</v>
      </c>
      <c r="AE290">
        <f>IFERROR(VLOOKUP($A290,'PivotTrac Totals'!$1:$255,50,FALSE),)</f>
        <v>0</v>
      </c>
      <c r="AF290">
        <f>IFERROR(VLOOKUP($A290,'PivotTrac Totals'!$1:$255,52,FALSE),)</f>
        <v>0</v>
      </c>
      <c r="AG290">
        <f>IFERROR(VLOOKUP($A290,'PivotTrac Totals'!$1:$255,54,FALSE),)</f>
        <v>0</v>
      </c>
      <c r="AH290">
        <f t="shared" si="33"/>
        <v>0</v>
      </c>
    </row>
    <row r="291" spans="1:34" ht="15.75" hidden="1" thickBot="1" x14ac:dyDescent="0.25">
      <c r="A291" s="29" t="s">
        <v>123</v>
      </c>
      <c r="B291" s="25" t="s">
        <v>11</v>
      </c>
      <c r="C291" s="28" t="str">
        <f>MID(A291,FIND(" ",A291)+1,256)</f>
        <v>29</v>
      </c>
      <c r="D291" s="25" t="s">
        <v>103</v>
      </c>
      <c r="E291" s="25"/>
      <c r="F291" s="25"/>
      <c r="G291" s="25"/>
      <c r="H291">
        <f>+IF($F291="Spring Grain",SUMIFS('Osgood Agrimet'!$D:$D,'Osgood Agrimet'!$A:$A,"&lt;="&amp;Data!H$1,'Osgood Agrimet'!$D:$D,"&gt;0"),IF($F291="Winter Grain",SUMIFS('Osgood Agrimet'!$C:$C,'Osgood Agrimet'!$A:$A,"&lt;="&amp;Data!H$1,'Osgood Agrimet'!$C:$C,"&gt;0"),IF($F291="Potatoes",SUMIFS('Osgood Agrimet'!$N:$N,'Osgood Agrimet'!$A:$A,"&lt;="&amp;Data!H$1,'Osgood Agrimet'!$N:$N,"&gt;0"),0)))</f>
        <v>0</v>
      </c>
      <c r="I291">
        <f>+IF($F291="Spring Grain",SUMIFS('Osgood Agrimet'!$D:$D,'Osgood Agrimet'!$A:$A,"&lt;="&amp;Data!I$1,'Osgood Agrimet'!$D:$D,"&gt;0"),IF($F291="Winter Grain",SUMIFS('Osgood Agrimet'!$C:$C,'Osgood Agrimet'!$A:$A,"&lt;="&amp;Data!I$1,'Osgood Agrimet'!$C:$C,"&gt;0"),IF($F291="Potatoes",SUMIFS('Osgood Agrimet'!$N:$N,'Osgood Agrimet'!$A:$A,"&lt;="&amp;Data!I$1,'Osgood Agrimet'!$N:$N,"&gt;0"),0)))</f>
        <v>0</v>
      </c>
      <c r="J291">
        <f>+IF($F291="Spring Grain",SUMIFS('Osgood Agrimet'!$D:$D,'Osgood Agrimet'!$A:$A,"&lt;="&amp;Data!J$1,'Osgood Agrimet'!$D:$D,"&gt;0"),IF($F291="Winter Grain",SUMIFS('Osgood Agrimet'!$C:$C,'Osgood Agrimet'!$A:$A,"&lt;="&amp;Data!J$1,'Osgood Agrimet'!$C:$C,"&gt;0"),IF($F291="Potatoes",SUMIFS('Osgood Agrimet'!$N:$N,'Osgood Agrimet'!$A:$A,"&lt;="&amp;Data!J$1,'Osgood Agrimet'!$N:$N,"&gt;0"),0)))</f>
        <v>0</v>
      </c>
      <c r="K291">
        <f>+IF($F291="Spring Grain",SUMIFS('Osgood Agrimet'!$D:$D,'Osgood Agrimet'!$A:$A,"&lt;="&amp;Data!K$1,'Osgood Agrimet'!$D:$D,"&gt;0"),IF($F291="Winter Grain",SUMIFS('Osgood Agrimet'!$C:$C,'Osgood Agrimet'!$A:$A,"&lt;="&amp;Data!K$1,'Osgood Agrimet'!$C:$C,"&gt;0"),IF($F291="Potatoes",SUMIFS('Osgood Agrimet'!$N:$N,'Osgood Agrimet'!$A:$A,"&lt;="&amp;Data!K$1,'Osgood Agrimet'!$N:$N,"&gt;0"),0)))</f>
        <v>0</v>
      </c>
      <c r="L291">
        <f>+IF($F291="Spring Grain",SUMIFS('Osgood Agrimet'!$D:$D,'Osgood Agrimet'!$A:$A,"&lt;="&amp;Data!L$1,'Osgood Agrimet'!$D:$D,"&gt;0"),IF($F291="Winter Grain",SUMIFS('Osgood Agrimet'!$C:$C,'Osgood Agrimet'!$A:$A,"&lt;="&amp;Data!L$1,'Osgood Agrimet'!$C:$C,"&gt;0"),IF($F291="Potatoes",SUMIFS('Osgood Agrimet'!$N:$N,'Osgood Agrimet'!$A:$A,"&lt;="&amp;Data!L$1,'Osgood Agrimet'!$N:$N,"&gt;0"),0)))</f>
        <v>0</v>
      </c>
      <c r="M291">
        <f>+IF($F291="Spring Grain",SUMIFS('Osgood Agrimet'!$D:$D,'Osgood Agrimet'!$A:$A,"&lt;="&amp;Data!M$1,'Osgood Agrimet'!$D:$D,"&gt;0"),IF($F291="Winter Grain",SUMIFS('Osgood Agrimet'!$C:$C,'Osgood Agrimet'!$A:$A,"&lt;="&amp;Data!M$1,'Osgood Agrimet'!$C:$C,"&gt;0"),IF($F291="Potatoes",SUMIFS('Osgood Agrimet'!$N:$N,'Osgood Agrimet'!$A:$A,"&lt;="&amp;Data!M$1,'Osgood Agrimet'!$N:$N,"&gt;0"),0)))</f>
        <v>0</v>
      </c>
      <c r="N291">
        <f>+IF($F291="Spring Grain",SUMIFS('Osgood Agrimet'!$D:$D,'Osgood Agrimet'!$A:$A,"&lt;="&amp;Data!N$1,'Osgood Agrimet'!$D:$D,"&gt;0"),IF($F291="Winter Grain",SUMIFS('Osgood Agrimet'!$C:$C,'Osgood Agrimet'!$A:$A,"&lt;="&amp;Data!N$1,'Osgood Agrimet'!$C:$C,"&gt;0"),IF($F291="Potatoes",SUMIFS('Osgood Agrimet'!$N:$N,'Osgood Agrimet'!$A:$A,"&lt;="&amp;Data!N$1,'Osgood Agrimet'!$N:$N,"&gt;0"),0)))</f>
        <v>0</v>
      </c>
      <c r="O291">
        <f>+IF($F291="Spring Grain",SUMIFS('Osgood Agrimet'!$D:$D,'Osgood Agrimet'!$A:$A,"&lt;="&amp;Data!O$1,'Osgood Agrimet'!$D:$D,"&gt;0"),IF($F291="Winter Grain",SUMIFS('Osgood Agrimet'!$C:$C,'Osgood Agrimet'!$A:$A,"&lt;="&amp;Data!O$1,'Osgood Agrimet'!$C:$C,"&gt;0"),IF($F291="Potatoes",SUMIFS('Osgood Agrimet'!$N:$N,'Osgood Agrimet'!$A:$A,"&lt;="&amp;Data!O$1,'Osgood Agrimet'!$N:$N,"&gt;0"),0)))</f>
        <v>0</v>
      </c>
      <c r="P291">
        <f>+IF($F291="Spring Grain",SUMIFS('Osgood Agrimet'!$D:$D,'Osgood Agrimet'!$A:$A,"&lt;="&amp;Data!P$1,'Osgood Agrimet'!$D:$D,"&gt;0"),IF($F291="Winter Grain",SUMIFS('Osgood Agrimet'!$C:$C,'Osgood Agrimet'!$A:$A,"&lt;="&amp;Data!P$1,'Osgood Agrimet'!$C:$C,"&gt;0"),IF($F291="Potatoes",SUMIFS('Osgood Agrimet'!$N:$N,'Osgood Agrimet'!$A:$A,"&lt;="&amp;Data!P$1,'Osgood Agrimet'!$N:$N,"&gt;0"),0)))</f>
        <v>0</v>
      </c>
      <c r="Q291">
        <f>+IF($F291="Spring Grain",SUMIFS('Osgood Agrimet'!$D:$D,'Osgood Agrimet'!$A:$A,"&lt;="&amp;Data!Q$1,'Osgood Agrimet'!$D:$D,"&gt;0"),IF($F291="Winter Grain",SUMIFS('Osgood Agrimet'!$C:$C,'Osgood Agrimet'!$A:$A,"&lt;="&amp;Data!Q$1,'Osgood Agrimet'!$C:$C,"&gt;0"),IF($F291="Potatoes",SUMIFS('Osgood Agrimet'!$N:$N,'Osgood Agrimet'!$A:$A,"&lt;="&amp;Data!Q$1,'Osgood Agrimet'!$N:$N,"&gt;0"),0)))</f>
        <v>0</v>
      </c>
      <c r="R291">
        <f>+IF($F291="Spring Grain",SUMIFS('Osgood Agrimet'!$D:$D,'Osgood Agrimet'!$A:$A,"&lt;="&amp;Data!R$1,'Osgood Agrimet'!$D:$D,"&gt;0"),IF($F291="Winter Grain",SUMIFS('Osgood Agrimet'!$C:$C,'Osgood Agrimet'!$A:$A,"&lt;="&amp;Data!R$1,'Osgood Agrimet'!$C:$C,"&gt;0"),IF($F291="Potatoes",SUMIFS('Osgood Agrimet'!$N:$N,'Osgood Agrimet'!$A:$A,"&lt;="&amp;Data!R$1,'Osgood Agrimet'!$N:$N,"&gt;0"),0)))</f>
        <v>0</v>
      </c>
      <c r="S291">
        <f>+IF($F291="Spring Grain",SUMIFS('Osgood Agrimet'!$D:$D,'Osgood Agrimet'!$A:$A,"&lt;="&amp;Data!S$1,'Osgood Agrimet'!$D:$D,"&gt;0"),IF($F291="Winter Grain",SUMIFS('Osgood Agrimet'!$C:$C,'Osgood Agrimet'!$A:$A,"&lt;="&amp;Data!S$1,'Osgood Agrimet'!$C:$C,"&gt;0"),IF($F291="Potatoes",SUMIFS('Osgood Agrimet'!$N:$N,'Osgood Agrimet'!$A:$A,"&lt;="&amp;Data!S$1,'Osgood Agrimet'!$N:$N,"&gt;0"),0)))</f>
        <v>0</v>
      </c>
      <c r="T291">
        <f>+IF($F291="Spring Grain",SUMIFS('Osgood Agrimet'!$D:$D,'Osgood Agrimet'!$A:$A,"&lt;="&amp;Data!T$1,'Osgood Agrimet'!$D:$D,"&gt;0"),IF($F291="Winter Grain",SUMIFS('Osgood Agrimet'!$C:$C,'Osgood Agrimet'!$A:$A,"&lt;="&amp;Data!T$1,'Osgood Agrimet'!$C:$C,"&gt;0"),IF($F291="Potatoes",SUMIFS('Osgood Agrimet'!$N:$N,'Osgood Agrimet'!$A:$A,"&lt;="&amp;Data!T$1,'Osgood Agrimet'!$N:$N,"&gt;0"),0)))</f>
        <v>0</v>
      </c>
      <c r="U291">
        <f>+IF($F291="Spring Grain",SUMIFS('Osgood Agrimet'!$D:$D,'Osgood Agrimet'!$A:$A,"&lt;="&amp;Data!U$1,'Osgood Agrimet'!$D:$D,"&gt;0"),IF($F291="Winter Grain",SUMIFS('Osgood Agrimet'!$C:$C,'Osgood Agrimet'!$A:$A,"&lt;="&amp;Data!U$1,'Osgood Agrimet'!$C:$C,"&gt;0"),IF($F291="Potatoes",SUMIFS('Osgood Agrimet'!$N:$N,'Osgood Agrimet'!$A:$A,"&lt;="&amp;Data!U$1,'Osgood Agrimet'!$N:$N,"&gt;0"),0)))</f>
        <v>0</v>
      </c>
      <c r="V291">
        <f>+IF($F291="Spring Grain",SUMIFS('Osgood Agrimet'!$D:$D,'Osgood Agrimet'!$A:$A,"&lt;="&amp;Data!V$1,'Osgood Agrimet'!$D:$D,"&gt;0"),IF($F291="Winter Grain",SUMIFS('Osgood Agrimet'!$C:$C,'Osgood Agrimet'!$A:$A,"&lt;="&amp;Data!V$1,'Osgood Agrimet'!$C:$C,"&gt;0"),IF($F291="Potatoes",SUMIFS('Osgood Agrimet'!$N:$N,'Osgood Agrimet'!$A:$A,"&lt;="&amp;Data!V$1,'Osgood Agrimet'!$N:$N,"&gt;0"),0)))</f>
        <v>0</v>
      </c>
      <c r="W291">
        <f>+IF($F291="Spring Grain",SUMIFS('Osgood Agrimet'!$D:$D,'Osgood Agrimet'!$A:$A,"&lt;="&amp;Data!W$1,'Osgood Agrimet'!$D:$D,"&gt;0"),IF($F291="Winter Grain",SUMIFS('Osgood Agrimet'!$C:$C,'Osgood Agrimet'!$A:$A,"&lt;="&amp;Data!W$1,'Osgood Agrimet'!$C:$C,"&gt;0"),IF($F291="Potatoes",SUMIFS('Osgood Agrimet'!$N:$N,'Osgood Agrimet'!$A:$A,"&lt;="&amp;Data!W$1,'Osgood Agrimet'!$N:$N,"&gt;0"),0)))</f>
        <v>0</v>
      </c>
      <c r="X291">
        <f>+IF($F291="Spring Grain",SUMIFS('Osgood Agrimet'!$D:$D,'Osgood Agrimet'!$A:$A,"&lt;="&amp;Data!X$1,'Osgood Agrimet'!$D:$D,"&gt;0"),IF($F291="Winter Grain",SUMIFS('Osgood Agrimet'!$C:$C,'Osgood Agrimet'!$A:$A,"&lt;="&amp;Data!X$1,'Osgood Agrimet'!$C:$C,"&gt;0"),IF($F291="Potatoes",SUMIFS('Osgood Agrimet'!$N:$N,'Osgood Agrimet'!$A:$A,"&lt;="&amp;Data!X$1,'Osgood Agrimet'!$N:$N,"&gt;0"),0)))</f>
        <v>0</v>
      </c>
      <c r="Y291">
        <f>+IF($F291="Spring Grain",SUMIFS('Osgood Agrimet'!$D:$D,'Osgood Agrimet'!$A:$A,"&lt;="&amp;Data!Y$1,'Osgood Agrimet'!$D:$D,"&gt;0"),IF($F291="Winter Grain",SUMIFS('Osgood Agrimet'!$C:$C,'Osgood Agrimet'!$A:$A,"&lt;="&amp;Data!Y$1,'Osgood Agrimet'!$C:$C,"&gt;0"),IF($F291="Potatoes",SUMIFS('Osgood Agrimet'!$N:$N,'Osgood Agrimet'!$A:$A,"&lt;="&amp;Data!Y$1,'Osgood Agrimet'!$N:$N,"&gt;0"),0)))</f>
        <v>0</v>
      </c>
      <c r="Z291">
        <f>+IF($F291="Spring Grain",SUMIFS('Osgood Agrimet'!$D:$D,'Osgood Agrimet'!$A:$A,"&lt;="&amp;Data!Z$1,'Osgood Agrimet'!$D:$D,"&gt;0"),IF($F291="Winter Grain",SUMIFS('Osgood Agrimet'!$C:$C,'Osgood Agrimet'!$A:$A,"&lt;="&amp;Data!Z$1,'Osgood Agrimet'!$C:$C,"&gt;0"),IF($F291="Potatoes",SUMIFS('Osgood Agrimet'!$N:$N,'Osgood Agrimet'!$A:$A,"&lt;="&amp;Data!Z$1,'Osgood Agrimet'!$N:$N,"&gt;0"),0)))</f>
        <v>0</v>
      </c>
      <c r="AA291">
        <f>+IF($F291="Spring Grain",SUMIFS('Osgood Agrimet'!$D:$D,'Osgood Agrimet'!$A:$A,"&lt;="&amp;Data!AA$1,'Osgood Agrimet'!$D:$D,"&gt;0"),IF($F291="Winter Grain",SUMIFS('Osgood Agrimet'!$C:$C,'Osgood Agrimet'!$A:$A,"&lt;="&amp;Data!AA$1,'Osgood Agrimet'!$C:$C,"&gt;0"),IF($F291="Potatoes",SUMIFS('Osgood Agrimet'!$N:$N,'Osgood Agrimet'!$A:$A,"&lt;="&amp;Data!AA$1,'Osgood Agrimet'!$N:$N,"&gt;0"),0)))</f>
        <v>0</v>
      </c>
      <c r="AB291">
        <f>+IF($F291="Spring Grain",SUMIFS('Osgood Agrimet'!$D:$D,'Osgood Agrimet'!$A:$A,"&lt;="&amp;Data!AB$1,'Osgood Agrimet'!$D:$D,"&gt;0"),IF($F291="Winter Grain",SUMIFS('Osgood Agrimet'!$C:$C,'Osgood Agrimet'!$A:$A,"&lt;="&amp;Data!AB$1,'Osgood Agrimet'!$C:$C,"&gt;0"),IF($F291="Potatoes",SUMIFS('Osgood Agrimet'!$N:$N,'Osgood Agrimet'!$A:$A,"&lt;="&amp;Data!AB$1,'Osgood Agrimet'!$N:$N,"&gt;0"),0)))</f>
        <v>0</v>
      </c>
      <c r="AC291">
        <f>+IF($F291="Spring Grain",SUMIFS('Osgood Agrimet'!$D:$D,'Osgood Agrimet'!$A:$A,"&lt;="&amp;Data!AC$1,'Osgood Agrimet'!$D:$D,"&gt;0"),IF($F291="Winter Grain",SUMIFS('Osgood Agrimet'!$C:$C,'Osgood Agrimet'!$A:$A,"&lt;="&amp;Data!AC$1,'Osgood Agrimet'!$C:$C,"&gt;0"),IF($F291="Potatoes",SUMIFS('Osgood Agrimet'!$N:$N,'Osgood Agrimet'!$A:$A,"&lt;="&amp;Data!AC$1,'Osgood Agrimet'!$N:$N,"&gt;0"),0)))</f>
        <v>0</v>
      </c>
      <c r="AD291">
        <f>+IF($F291="Spring Grain",SUMIFS('Osgood Agrimet'!$D:$D,'Osgood Agrimet'!$A:$A,"&lt;="&amp;Data!AD$1,'Osgood Agrimet'!$D:$D,"&gt;0"),IF($F291="Winter Grain",SUMIFS('Osgood Agrimet'!$C:$C,'Osgood Agrimet'!$A:$A,"&lt;="&amp;Data!AD$1,'Osgood Agrimet'!$C:$C,"&gt;0"),IF($F291="Potatoes",SUMIFS('Osgood Agrimet'!$N:$N,'Osgood Agrimet'!$A:$A,"&lt;="&amp;Data!AD$1,'Osgood Agrimet'!$N:$N,"&gt;0"),0)))</f>
        <v>0</v>
      </c>
      <c r="AE291">
        <f>+IF($F291="Spring Grain",SUMIFS('Osgood Agrimet'!$D:$D,'Osgood Agrimet'!$A:$A,"&lt;="&amp;Data!AE$1,'Osgood Agrimet'!$D:$D,"&gt;0"),IF($F291="Winter Grain",SUMIFS('Osgood Agrimet'!$C:$C,'Osgood Agrimet'!$A:$A,"&lt;="&amp;Data!AE$1,'Osgood Agrimet'!$C:$C,"&gt;0"),IF($F291="Potatoes",SUMIFS('Osgood Agrimet'!$N:$N,'Osgood Agrimet'!$A:$A,"&lt;="&amp;Data!AE$1,'Osgood Agrimet'!$N:$N,"&gt;0"),0)))</f>
        <v>0</v>
      </c>
      <c r="AF291">
        <f>+IF($F291="Spring Grain",SUMIFS('Osgood Agrimet'!$D:$D,'Osgood Agrimet'!$A:$A,"&lt;="&amp;Data!AF$1,'Osgood Agrimet'!$D:$D,"&gt;0"),IF($F291="Winter Grain",SUMIFS('Osgood Agrimet'!$C:$C,'Osgood Agrimet'!$A:$A,"&lt;="&amp;Data!AF$1,'Osgood Agrimet'!$C:$C,"&gt;0"),IF($F291="Potatoes",SUMIFS('Osgood Agrimet'!$N:$N,'Osgood Agrimet'!$A:$A,"&lt;="&amp;Data!AF$1,'Osgood Agrimet'!$N:$N,"&gt;0"),0)))</f>
        <v>0</v>
      </c>
      <c r="AG291">
        <f>+IF($F291="Spring Grain",SUMIFS('Osgood Agrimet'!$D:$D,'Osgood Agrimet'!$A:$A,"&lt;="&amp;Data!AG$1,'Osgood Agrimet'!$D:$D,"&gt;0"),IF($F291="Winter Grain",SUMIFS('Osgood Agrimet'!$C:$C,'Osgood Agrimet'!$A:$A,"&lt;="&amp;Data!AG$1,'Osgood Agrimet'!$C:$C,"&gt;0"),IF($F291="Potatoes",SUMIFS('Osgood Agrimet'!$N:$N,'Osgood Agrimet'!$A:$A,"&lt;="&amp;Data!AG$1,'Osgood Agrimet'!$N:$N,"&gt;0"),0)))</f>
        <v>0</v>
      </c>
      <c r="AH291">
        <f>+SUM(H291:AG291)</f>
        <v>0</v>
      </c>
    </row>
    <row r="292" spans="1:34" ht="15.75" hidden="1" thickBot="1" x14ac:dyDescent="0.25">
      <c r="A292" s="25"/>
      <c r="B292" s="25" t="s">
        <v>11</v>
      </c>
      <c r="C292" s="28" t="str">
        <f>C291</f>
        <v>29</v>
      </c>
      <c r="D292" s="25" t="s">
        <v>103</v>
      </c>
      <c r="E292" s="25"/>
      <c r="F292" s="25"/>
      <c r="G292" s="25"/>
      <c r="H292">
        <f>IFERROR(VLOOKUP($A292,'PivotTrac Totals'!$A$1:$AK$255,4,FALSE),)</f>
        <v>0</v>
      </c>
      <c r="I292">
        <f>IFERROR(VLOOKUP($A292,'PivotTrac Totals'!$1:$405,6,FALSE),)</f>
        <v>0</v>
      </c>
      <c r="J292">
        <f>IFERROR(VLOOKUP($A292,'PivotTrac Totals'!$1:$255,8,FALSE),)</f>
        <v>0</v>
      </c>
      <c r="K292">
        <f>IFERROR(VLOOKUP($A292,'PivotTrac Totals'!$1:$255,10,FALSE),)</f>
        <v>0</v>
      </c>
      <c r="L292">
        <f>IFERROR(VLOOKUP($A292,'PivotTrac Totals'!$1:$255,12,FALSE),)</f>
        <v>0</v>
      </c>
      <c r="M292">
        <f>IFERROR(VLOOKUP($A292,'PivotTrac Totals'!$1:$255,14,FALSE),)</f>
        <v>0</v>
      </c>
      <c r="N292">
        <f>IFERROR(VLOOKUP($A292,'PivotTrac Totals'!$1:$255,16,FALSE),)</f>
        <v>0</v>
      </c>
      <c r="O292">
        <f>IFERROR(VLOOKUP($A292,'PivotTrac Totals'!$1:$255,18,FALSE),)</f>
        <v>0</v>
      </c>
      <c r="P292">
        <f>IFERROR(VLOOKUP($A292,'PivotTrac Totals'!$1:$255,20,FALSE),)</f>
        <v>0</v>
      </c>
      <c r="Q292">
        <f>IFERROR(VLOOKUP($A292,'PivotTrac Totals'!$1:$255,22,FALSE),)</f>
        <v>0</v>
      </c>
      <c r="R292">
        <f>IFERROR(VLOOKUP($A292,'PivotTrac Totals'!$1:$255,24,FALSE),)</f>
        <v>0</v>
      </c>
      <c r="S292">
        <f>IFERROR(VLOOKUP($A292,'PivotTrac Totals'!$1:$255,26,FALSE),)</f>
        <v>0</v>
      </c>
      <c r="T292">
        <f>IFERROR(VLOOKUP($A292,'PivotTrac Totals'!$1:$255,28,FALSE),)</f>
        <v>0</v>
      </c>
      <c r="U292">
        <f>IFERROR(VLOOKUP($A292,'PivotTrac Totals'!$1:$255,30,FALSE),)</f>
        <v>0</v>
      </c>
      <c r="V292">
        <f>IFERROR(VLOOKUP($A292,'PivotTrac Totals'!$1:$255,32,FALSE),)</f>
        <v>0</v>
      </c>
      <c r="W292">
        <f>IFERROR(VLOOKUP($A292,'PivotTrac Totals'!$1:$255,34,FALSE),)</f>
        <v>0</v>
      </c>
      <c r="X292">
        <f>IFERROR(VLOOKUP($A292,'PivotTrac Totals'!$1:$255,36,FALSE),)</f>
        <v>0</v>
      </c>
      <c r="Y292">
        <f>IFERROR(VLOOKUP($A292,'PivotTrac Totals'!$1:$255,38,FALSE),)</f>
        <v>0</v>
      </c>
      <c r="Z292">
        <f>IFERROR(VLOOKUP($A292,'PivotTrac Totals'!$1:$255,40,FALSE),)</f>
        <v>0</v>
      </c>
      <c r="AA292">
        <f>IFERROR(VLOOKUP($A292,'PivotTrac Totals'!$1:$255,42,FALSE),)</f>
        <v>0</v>
      </c>
      <c r="AB292">
        <f>IFERROR(VLOOKUP($A292,'PivotTrac Totals'!$1:$255,44,FALSE),)</f>
        <v>0</v>
      </c>
      <c r="AC292">
        <f>IFERROR(VLOOKUP($A292,'PivotTrac Totals'!$1:$255,46,FALSE),)</f>
        <v>0</v>
      </c>
      <c r="AD292">
        <f>IFERROR(VLOOKUP($A292,'PivotTrac Totals'!$1:$255,48,FALSE),)</f>
        <v>0</v>
      </c>
      <c r="AE292">
        <f>IFERROR(VLOOKUP($A292,'PivotTrac Totals'!$1:$255,50,FALSE),)</f>
        <v>0</v>
      </c>
      <c r="AF292">
        <f>IFERROR(VLOOKUP($A292,'PivotTrac Totals'!$1:$255,52,FALSE),)</f>
        <v>0</v>
      </c>
      <c r="AG292">
        <f>IFERROR(VLOOKUP($A292,'PivotTrac Totals'!$1:$255,54,FALSE),)</f>
        <v>0</v>
      </c>
      <c r="AH292">
        <f t="shared" si="33"/>
        <v>0</v>
      </c>
    </row>
    <row r="293" spans="1:34" ht="15.75" hidden="1" thickBot="1" x14ac:dyDescent="0.25">
      <c r="A293" s="25"/>
      <c r="B293" s="25" t="s">
        <v>11</v>
      </c>
      <c r="C293" s="28" t="str">
        <f t="shared" ref="C293:C300" si="36">C292</f>
        <v>29</v>
      </c>
      <c r="D293" s="25" t="s">
        <v>103</v>
      </c>
      <c r="E293" s="25"/>
      <c r="F293" s="25"/>
      <c r="G293" s="25"/>
      <c r="H293">
        <f>IFERROR(VLOOKUP($A293,'PivotTrac Totals'!$A$1:$AK$255,4,FALSE),)</f>
        <v>0</v>
      </c>
      <c r="I293">
        <f>IFERROR(VLOOKUP($A293,'PivotTrac Totals'!$1:$405,6,FALSE),)</f>
        <v>0</v>
      </c>
      <c r="J293">
        <f>IFERROR(VLOOKUP($A293,'PivotTrac Totals'!$1:$255,8,FALSE),)</f>
        <v>0</v>
      </c>
      <c r="K293">
        <f>IFERROR(VLOOKUP($A293,'PivotTrac Totals'!$1:$255,10,FALSE),)</f>
        <v>0</v>
      </c>
      <c r="L293">
        <f>IFERROR(VLOOKUP($A293,'PivotTrac Totals'!$1:$255,12,FALSE),)</f>
        <v>0</v>
      </c>
      <c r="M293">
        <f>IFERROR(VLOOKUP($A293,'PivotTrac Totals'!$1:$255,14,FALSE),)</f>
        <v>0</v>
      </c>
      <c r="N293">
        <f>IFERROR(VLOOKUP($A293,'PivotTrac Totals'!$1:$255,16,FALSE),)</f>
        <v>0</v>
      </c>
      <c r="O293">
        <f>IFERROR(VLOOKUP($A293,'PivotTrac Totals'!$1:$255,18,FALSE),)</f>
        <v>0</v>
      </c>
      <c r="P293">
        <f>IFERROR(VLOOKUP($A293,'PivotTrac Totals'!$1:$255,20,FALSE),)</f>
        <v>0</v>
      </c>
      <c r="Q293">
        <f>IFERROR(VLOOKUP($A293,'PivotTrac Totals'!$1:$255,22,FALSE),)</f>
        <v>0</v>
      </c>
      <c r="R293">
        <f>IFERROR(VLOOKUP($A293,'PivotTrac Totals'!$1:$255,24,FALSE),)</f>
        <v>0</v>
      </c>
      <c r="S293">
        <f>IFERROR(VLOOKUP($A293,'PivotTrac Totals'!$1:$255,26,FALSE),)</f>
        <v>0</v>
      </c>
      <c r="T293">
        <f>IFERROR(VLOOKUP($A293,'PivotTrac Totals'!$1:$255,28,FALSE),)</f>
        <v>0</v>
      </c>
      <c r="U293">
        <f>IFERROR(VLOOKUP($A293,'PivotTrac Totals'!$1:$255,30,FALSE),)</f>
        <v>0</v>
      </c>
      <c r="V293">
        <f>IFERROR(VLOOKUP($A293,'PivotTrac Totals'!$1:$255,32,FALSE),)</f>
        <v>0</v>
      </c>
      <c r="W293">
        <f>IFERROR(VLOOKUP($A293,'PivotTrac Totals'!$1:$255,34,FALSE),)</f>
        <v>0</v>
      </c>
      <c r="X293">
        <f>IFERROR(VLOOKUP($A293,'PivotTrac Totals'!$1:$255,36,FALSE),)</f>
        <v>0</v>
      </c>
      <c r="Y293">
        <f>IFERROR(VLOOKUP($A293,'PivotTrac Totals'!$1:$255,38,FALSE),)</f>
        <v>0</v>
      </c>
      <c r="Z293">
        <f>IFERROR(VLOOKUP($A293,'PivotTrac Totals'!$1:$255,40,FALSE),)</f>
        <v>0</v>
      </c>
      <c r="AA293">
        <f>IFERROR(VLOOKUP($A293,'PivotTrac Totals'!$1:$255,42,FALSE),)</f>
        <v>0</v>
      </c>
      <c r="AB293">
        <f>IFERROR(VLOOKUP($A293,'PivotTrac Totals'!$1:$255,44,FALSE),)</f>
        <v>0</v>
      </c>
      <c r="AC293">
        <f>IFERROR(VLOOKUP($A293,'PivotTrac Totals'!$1:$255,46,FALSE),)</f>
        <v>0</v>
      </c>
      <c r="AD293">
        <f>IFERROR(VLOOKUP($A293,'PivotTrac Totals'!$1:$255,48,FALSE),)</f>
        <v>0</v>
      </c>
      <c r="AE293">
        <f>IFERROR(VLOOKUP($A293,'PivotTrac Totals'!$1:$255,50,FALSE),)</f>
        <v>0</v>
      </c>
      <c r="AF293">
        <f>IFERROR(VLOOKUP($A293,'PivotTrac Totals'!$1:$255,52,FALSE),)</f>
        <v>0</v>
      </c>
      <c r="AG293">
        <f>IFERROR(VLOOKUP($A293,'PivotTrac Totals'!$1:$255,54,FALSE),)</f>
        <v>0</v>
      </c>
      <c r="AH293">
        <f t="shared" si="33"/>
        <v>0</v>
      </c>
    </row>
    <row r="294" spans="1:34" ht="15.75" hidden="1" thickBot="1" x14ac:dyDescent="0.25">
      <c r="A294" s="25"/>
      <c r="B294" s="25" t="s">
        <v>11</v>
      </c>
      <c r="C294" s="28" t="str">
        <f t="shared" si="36"/>
        <v>29</v>
      </c>
      <c r="D294" s="25" t="s">
        <v>103</v>
      </c>
      <c r="E294" s="25"/>
      <c r="F294" s="25"/>
      <c r="G294" s="25"/>
      <c r="H294">
        <f>IFERROR(VLOOKUP($A294,'PivotTrac Totals'!$A$1:$AK$255,4,FALSE),)</f>
        <v>0</v>
      </c>
      <c r="I294">
        <f>IFERROR(VLOOKUP($A294,'PivotTrac Totals'!$1:$405,6,FALSE),)</f>
        <v>0</v>
      </c>
      <c r="J294">
        <f>IFERROR(VLOOKUP($A294,'PivotTrac Totals'!$1:$255,8,FALSE),)</f>
        <v>0</v>
      </c>
      <c r="K294">
        <f>IFERROR(VLOOKUP($A294,'PivotTrac Totals'!$1:$255,10,FALSE),)</f>
        <v>0</v>
      </c>
      <c r="L294">
        <f>IFERROR(VLOOKUP($A294,'PivotTrac Totals'!$1:$255,12,FALSE),)</f>
        <v>0</v>
      </c>
      <c r="M294">
        <f>IFERROR(VLOOKUP($A294,'PivotTrac Totals'!$1:$255,14,FALSE),)</f>
        <v>0</v>
      </c>
      <c r="N294">
        <f>IFERROR(VLOOKUP($A294,'PivotTrac Totals'!$1:$255,16,FALSE),)</f>
        <v>0</v>
      </c>
      <c r="O294">
        <f>IFERROR(VLOOKUP($A294,'PivotTrac Totals'!$1:$255,18,FALSE),)</f>
        <v>0</v>
      </c>
      <c r="P294">
        <f>IFERROR(VLOOKUP($A294,'PivotTrac Totals'!$1:$255,20,FALSE),)</f>
        <v>0</v>
      </c>
      <c r="Q294">
        <f>IFERROR(VLOOKUP($A294,'PivotTrac Totals'!$1:$255,22,FALSE),)</f>
        <v>0</v>
      </c>
      <c r="R294">
        <f>IFERROR(VLOOKUP($A294,'PivotTrac Totals'!$1:$255,24,FALSE),)</f>
        <v>0</v>
      </c>
      <c r="S294">
        <f>IFERROR(VLOOKUP($A294,'PivotTrac Totals'!$1:$255,26,FALSE),)</f>
        <v>0</v>
      </c>
      <c r="T294">
        <f>IFERROR(VLOOKUP($A294,'PivotTrac Totals'!$1:$255,28,FALSE),)</f>
        <v>0</v>
      </c>
      <c r="U294">
        <f>IFERROR(VLOOKUP($A294,'PivotTrac Totals'!$1:$255,30,FALSE),)</f>
        <v>0</v>
      </c>
      <c r="V294">
        <f>IFERROR(VLOOKUP($A294,'PivotTrac Totals'!$1:$255,32,FALSE),)</f>
        <v>0</v>
      </c>
      <c r="W294">
        <f>IFERROR(VLOOKUP($A294,'PivotTrac Totals'!$1:$255,34,FALSE),)</f>
        <v>0</v>
      </c>
      <c r="X294">
        <f>IFERROR(VLOOKUP($A294,'PivotTrac Totals'!$1:$255,36,FALSE),)</f>
        <v>0</v>
      </c>
      <c r="Y294">
        <f>IFERROR(VLOOKUP($A294,'PivotTrac Totals'!$1:$255,38,FALSE),)</f>
        <v>0</v>
      </c>
      <c r="Z294">
        <f>IFERROR(VLOOKUP($A294,'PivotTrac Totals'!$1:$255,40,FALSE),)</f>
        <v>0</v>
      </c>
      <c r="AA294">
        <f>IFERROR(VLOOKUP($A294,'PivotTrac Totals'!$1:$255,42,FALSE),)</f>
        <v>0</v>
      </c>
      <c r="AB294">
        <f>IFERROR(VLOOKUP($A294,'PivotTrac Totals'!$1:$255,44,FALSE),)</f>
        <v>0</v>
      </c>
      <c r="AC294">
        <f>IFERROR(VLOOKUP($A294,'PivotTrac Totals'!$1:$255,46,FALSE),)</f>
        <v>0</v>
      </c>
      <c r="AD294">
        <f>IFERROR(VLOOKUP($A294,'PivotTrac Totals'!$1:$255,48,FALSE),)</f>
        <v>0</v>
      </c>
      <c r="AE294">
        <f>IFERROR(VLOOKUP($A294,'PivotTrac Totals'!$1:$255,50,FALSE),)</f>
        <v>0</v>
      </c>
      <c r="AF294">
        <f>IFERROR(VLOOKUP($A294,'PivotTrac Totals'!$1:$255,52,FALSE),)</f>
        <v>0</v>
      </c>
      <c r="AG294">
        <f>IFERROR(VLOOKUP($A294,'PivotTrac Totals'!$1:$255,54,FALSE),)</f>
        <v>0</v>
      </c>
      <c r="AH294">
        <f t="shared" si="33"/>
        <v>0</v>
      </c>
    </row>
    <row r="295" spans="1:34" ht="15.75" hidden="1" thickBot="1" x14ac:dyDescent="0.25">
      <c r="A295" s="25"/>
      <c r="B295" s="25" t="s">
        <v>11</v>
      </c>
      <c r="C295" s="28" t="str">
        <f t="shared" si="36"/>
        <v>29</v>
      </c>
      <c r="D295" s="25" t="s">
        <v>103</v>
      </c>
      <c r="E295" s="25"/>
      <c r="F295" s="25"/>
      <c r="G295" s="25"/>
      <c r="H295">
        <f>IFERROR(VLOOKUP($A295,'PivotTrac Totals'!$A$1:$AK$255,4,FALSE),)</f>
        <v>0</v>
      </c>
      <c r="I295">
        <f>IFERROR(VLOOKUP($A295,'PivotTrac Totals'!$1:$405,6,FALSE),)</f>
        <v>0</v>
      </c>
      <c r="J295">
        <f>IFERROR(VLOOKUP($A295,'PivotTrac Totals'!$1:$255,8,FALSE),)</f>
        <v>0</v>
      </c>
      <c r="K295">
        <f>IFERROR(VLOOKUP($A295,'PivotTrac Totals'!$1:$255,10,FALSE),)</f>
        <v>0</v>
      </c>
      <c r="L295">
        <f>IFERROR(VLOOKUP($A295,'PivotTrac Totals'!$1:$255,12,FALSE),)</f>
        <v>0</v>
      </c>
      <c r="M295">
        <f>IFERROR(VLOOKUP($A295,'PivotTrac Totals'!$1:$255,14,FALSE),)</f>
        <v>0</v>
      </c>
      <c r="N295">
        <f>IFERROR(VLOOKUP($A295,'PivotTrac Totals'!$1:$255,16,FALSE),)</f>
        <v>0</v>
      </c>
      <c r="O295">
        <f>IFERROR(VLOOKUP($A295,'PivotTrac Totals'!$1:$255,18,FALSE),)</f>
        <v>0</v>
      </c>
      <c r="P295">
        <f>IFERROR(VLOOKUP($A295,'PivotTrac Totals'!$1:$255,20,FALSE),)</f>
        <v>0</v>
      </c>
      <c r="Q295">
        <f>IFERROR(VLOOKUP($A295,'PivotTrac Totals'!$1:$255,22,FALSE),)</f>
        <v>0</v>
      </c>
      <c r="R295">
        <f>IFERROR(VLOOKUP($A295,'PivotTrac Totals'!$1:$255,24,FALSE),)</f>
        <v>0</v>
      </c>
      <c r="S295">
        <f>IFERROR(VLOOKUP($A295,'PivotTrac Totals'!$1:$255,26,FALSE),)</f>
        <v>0</v>
      </c>
      <c r="T295">
        <f>IFERROR(VLOOKUP($A295,'PivotTrac Totals'!$1:$255,28,FALSE),)</f>
        <v>0</v>
      </c>
      <c r="U295">
        <f>IFERROR(VLOOKUP($A295,'PivotTrac Totals'!$1:$255,30,FALSE),)</f>
        <v>0</v>
      </c>
      <c r="V295">
        <f>IFERROR(VLOOKUP($A295,'PivotTrac Totals'!$1:$255,32,FALSE),)</f>
        <v>0</v>
      </c>
      <c r="W295">
        <f>IFERROR(VLOOKUP($A295,'PivotTrac Totals'!$1:$255,34,FALSE),)</f>
        <v>0</v>
      </c>
      <c r="X295">
        <f>IFERROR(VLOOKUP($A295,'PivotTrac Totals'!$1:$255,36,FALSE),)</f>
        <v>0</v>
      </c>
      <c r="Y295">
        <f>IFERROR(VLOOKUP($A295,'PivotTrac Totals'!$1:$255,38,FALSE),)</f>
        <v>0</v>
      </c>
      <c r="Z295">
        <f>IFERROR(VLOOKUP($A295,'PivotTrac Totals'!$1:$255,40,FALSE),)</f>
        <v>0</v>
      </c>
      <c r="AA295">
        <f>IFERROR(VLOOKUP($A295,'PivotTrac Totals'!$1:$255,42,FALSE),)</f>
        <v>0</v>
      </c>
      <c r="AB295">
        <f>IFERROR(VLOOKUP($A295,'PivotTrac Totals'!$1:$255,44,FALSE),)</f>
        <v>0</v>
      </c>
      <c r="AC295">
        <f>IFERROR(VLOOKUP($A295,'PivotTrac Totals'!$1:$255,46,FALSE),)</f>
        <v>0</v>
      </c>
      <c r="AD295">
        <f>IFERROR(VLOOKUP($A295,'PivotTrac Totals'!$1:$255,48,FALSE),)</f>
        <v>0</v>
      </c>
      <c r="AE295">
        <f>IFERROR(VLOOKUP($A295,'PivotTrac Totals'!$1:$255,50,FALSE),)</f>
        <v>0</v>
      </c>
      <c r="AF295">
        <f>IFERROR(VLOOKUP($A295,'PivotTrac Totals'!$1:$255,52,FALSE),)</f>
        <v>0</v>
      </c>
      <c r="AG295">
        <f>IFERROR(VLOOKUP($A295,'PivotTrac Totals'!$1:$255,54,FALSE),)</f>
        <v>0</v>
      </c>
      <c r="AH295">
        <f t="shared" si="33"/>
        <v>0</v>
      </c>
    </row>
    <row r="296" spans="1:34" ht="15.75" hidden="1" thickBot="1" x14ac:dyDescent="0.25">
      <c r="A296" s="25"/>
      <c r="B296" s="25" t="s">
        <v>11</v>
      </c>
      <c r="C296" s="28" t="str">
        <f t="shared" si="36"/>
        <v>29</v>
      </c>
      <c r="D296" s="25" t="s">
        <v>103</v>
      </c>
      <c r="E296" s="25"/>
      <c r="F296" s="25"/>
      <c r="G296" s="25"/>
      <c r="H296">
        <f>IFERROR(VLOOKUP($A296,'PivotTrac Totals'!$A$1:$AK$255,4,FALSE),)</f>
        <v>0</v>
      </c>
      <c r="I296">
        <f>IFERROR(VLOOKUP($A296,'PivotTrac Totals'!$1:$405,6,FALSE),)</f>
        <v>0</v>
      </c>
      <c r="J296">
        <f>IFERROR(VLOOKUP($A296,'PivotTrac Totals'!$1:$255,8,FALSE),)</f>
        <v>0</v>
      </c>
      <c r="K296">
        <f>IFERROR(VLOOKUP($A296,'PivotTrac Totals'!$1:$255,10,FALSE),)</f>
        <v>0</v>
      </c>
      <c r="L296">
        <f>IFERROR(VLOOKUP($A296,'PivotTrac Totals'!$1:$255,12,FALSE),)</f>
        <v>0</v>
      </c>
      <c r="M296">
        <f>IFERROR(VLOOKUP($A296,'PivotTrac Totals'!$1:$255,14,FALSE),)</f>
        <v>0</v>
      </c>
      <c r="N296">
        <f>IFERROR(VLOOKUP($A296,'PivotTrac Totals'!$1:$255,16,FALSE),)</f>
        <v>0</v>
      </c>
      <c r="O296">
        <f>IFERROR(VLOOKUP($A296,'PivotTrac Totals'!$1:$255,18,FALSE),)</f>
        <v>0</v>
      </c>
      <c r="P296">
        <f>IFERROR(VLOOKUP($A296,'PivotTrac Totals'!$1:$255,20,FALSE),)</f>
        <v>0</v>
      </c>
      <c r="Q296">
        <f>IFERROR(VLOOKUP($A296,'PivotTrac Totals'!$1:$255,22,FALSE),)</f>
        <v>0</v>
      </c>
      <c r="R296">
        <f>IFERROR(VLOOKUP($A296,'PivotTrac Totals'!$1:$255,24,FALSE),)</f>
        <v>0</v>
      </c>
      <c r="S296">
        <f>IFERROR(VLOOKUP($A296,'PivotTrac Totals'!$1:$255,26,FALSE),)</f>
        <v>0</v>
      </c>
      <c r="T296">
        <f>IFERROR(VLOOKUP($A296,'PivotTrac Totals'!$1:$255,28,FALSE),)</f>
        <v>0</v>
      </c>
      <c r="U296">
        <f>IFERROR(VLOOKUP($A296,'PivotTrac Totals'!$1:$255,30,FALSE),)</f>
        <v>0</v>
      </c>
      <c r="V296">
        <f>IFERROR(VLOOKUP($A296,'PivotTrac Totals'!$1:$255,32,FALSE),)</f>
        <v>0</v>
      </c>
      <c r="W296">
        <f>IFERROR(VLOOKUP($A296,'PivotTrac Totals'!$1:$255,34,FALSE),)</f>
        <v>0</v>
      </c>
      <c r="X296">
        <f>IFERROR(VLOOKUP($A296,'PivotTrac Totals'!$1:$255,36,FALSE),)</f>
        <v>0</v>
      </c>
      <c r="Y296">
        <f>IFERROR(VLOOKUP($A296,'PivotTrac Totals'!$1:$255,38,FALSE),)</f>
        <v>0</v>
      </c>
      <c r="Z296">
        <f>IFERROR(VLOOKUP($A296,'PivotTrac Totals'!$1:$255,40,FALSE),)</f>
        <v>0</v>
      </c>
      <c r="AA296">
        <f>IFERROR(VLOOKUP($A296,'PivotTrac Totals'!$1:$255,42,FALSE),)</f>
        <v>0</v>
      </c>
      <c r="AB296">
        <f>IFERROR(VLOOKUP($A296,'PivotTrac Totals'!$1:$255,44,FALSE),)</f>
        <v>0</v>
      </c>
      <c r="AC296">
        <f>IFERROR(VLOOKUP($A296,'PivotTrac Totals'!$1:$255,46,FALSE),)</f>
        <v>0</v>
      </c>
      <c r="AD296">
        <f>IFERROR(VLOOKUP($A296,'PivotTrac Totals'!$1:$255,48,FALSE),)</f>
        <v>0</v>
      </c>
      <c r="AE296">
        <f>IFERROR(VLOOKUP($A296,'PivotTrac Totals'!$1:$255,50,FALSE),)</f>
        <v>0</v>
      </c>
      <c r="AF296">
        <f>IFERROR(VLOOKUP($A296,'PivotTrac Totals'!$1:$255,52,FALSE),)</f>
        <v>0</v>
      </c>
      <c r="AG296">
        <f>IFERROR(VLOOKUP($A296,'PivotTrac Totals'!$1:$255,54,FALSE),)</f>
        <v>0</v>
      </c>
      <c r="AH296">
        <f t="shared" si="33"/>
        <v>0</v>
      </c>
    </row>
    <row r="297" spans="1:34" ht="15.75" hidden="1" thickBot="1" x14ac:dyDescent="0.25">
      <c r="A297" s="25"/>
      <c r="B297" s="25" t="s">
        <v>11</v>
      </c>
      <c r="C297" s="28" t="str">
        <f t="shared" si="36"/>
        <v>29</v>
      </c>
      <c r="D297" s="25" t="s">
        <v>103</v>
      </c>
      <c r="E297" s="25"/>
      <c r="F297" s="25"/>
      <c r="G297" s="25"/>
      <c r="H297">
        <f>IFERROR(VLOOKUP($A297,'PivotTrac Totals'!$A$1:$AK$255,4,FALSE),)</f>
        <v>0</v>
      </c>
      <c r="I297">
        <f>IFERROR(VLOOKUP($A297,'PivotTrac Totals'!$1:$405,6,FALSE),)</f>
        <v>0</v>
      </c>
      <c r="J297">
        <f>IFERROR(VLOOKUP($A297,'PivotTrac Totals'!$1:$255,8,FALSE),)</f>
        <v>0</v>
      </c>
      <c r="K297">
        <f>IFERROR(VLOOKUP($A297,'PivotTrac Totals'!$1:$255,10,FALSE),)</f>
        <v>0</v>
      </c>
      <c r="L297">
        <f>IFERROR(VLOOKUP($A297,'PivotTrac Totals'!$1:$255,12,FALSE),)</f>
        <v>0</v>
      </c>
      <c r="M297">
        <f>IFERROR(VLOOKUP($A297,'PivotTrac Totals'!$1:$255,14,FALSE),)</f>
        <v>0</v>
      </c>
      <c r="N297">
        <f>IFERROR(VLOOKUP($A297,'PivotTrac Totals'!$1:$255,16,FALSE),)</f>
        <v>0</v>
      </c>
      <c r="O297">
        <f>IFERROR(VLOOKUP($A297,'PivotTrac Totals'!$1:$255,18,FALSE),)</f>
        <v>0</v>
      </c>
      <c r="P297">
        <f>IFERROR(VLOOKUP($A297,'PivotTrac Totals'!$1:$255,20,FALSE),)</f>
        <v>0</v>
      </c>
      <c r="Q297">
        <f>IFERROR(VLOOKUP($A297,'PivotTrac Totals'!$1:$255,22,FALSE),)</f>
        <v>0</v>
      </c>
      <c r="R297">
        <f>IFERROR(VLOOKUP($A297,'PivotTrac Totals'!$1:$255,24,FALSE),)</f>
        <v>0</v>
      </c>
      <c r="S297">
        <f>IFERROR(VLOOKUP($A297,'PivotTrac Totals'!$1:$255,26,FALSE),)</f>
        <v>0</v>
      </c>
      <c r="T297">
        <f>IFERROR(VLOOKUP($A297,'PivotTrac Totals'!$1:$255,28,FALSE),)</f>
        <v>0</v>
      </c>
      <c r="U297">
        <f>IFERROR(VLOOKUP($A297,'PivotTrac Totals'!$1:$255,30,FALSE),)</f>
        <v>0</v>
      </c>
      <c r="V297">
        <f>IFERROR(VLOOKUP($A297,'PivotTrac Totals'!$1:$255,32,FALSE),)</f>
        <v>0</v>
      </c>
      <c r="W297">
        <f>IFERROR(VLOOKUP($A297,'PivotTrac Totals'!$1:$255,34,FALSE),)</f>
        <v>0</v>
      </c>
      <c r="X297">
        <f>IFERROR(VLOOKUP($A297,'PivotTrac Totals'!$1:$255,36,FALSE),)</f>
        <v>0</v>
      </c>
      <c r="Y297">
        <f>IFERROR(VLOOKUP($A297,'PivotTrac Totals'!$1:$255,38,FALSE),)</f>
        <v>0</v>
      </c>
      <c r="Z297">
        <f>IFERROR(VLOOKUP($A297,'PivotTrac Totals'!$1:$255,40,FALSE),)</f>
        <v>0</v>
      </c>
      <c r="AA297">
        <f>IFERROR(VLOOKUP($A297,'PivotTrac Totals'!$1:$255,42,FALSE),)</f>
        <v>0</v>
      </c>
      <c r="AB297">
        <f>IFERROR(VLOOKUP($A297,'PivotTrac Totals'!$1:$255,44,FALSE),)</f>
        <v>0</v>
      </c>
      <c r="AC297">
        <f>IFERROR(VLOOKUP($A297,'PivotTrac Totals'!$1:$255,46,FALSE),)</f>
        <v>0</v>
      </c>
      <c r="AD297">
        <f>IFERROR(VLOOKUP($A297,'PivotTrac Totals'!$1:$255,48,FALSE),)</f>
        <v>0</v>
      </c>
      <c r="AE297">
        <f>IFERROR(VLOOKUP($A297,'PivotTrac Totals'!$1:$255,50,FALSE),)</f>
        <v>0</v>
      </c>
      <c r="AF297">
        <f>IFERROR(VLOOKUP($A297,'PivotTrac Totals'!$1:$255,52,FALSE),)</f>
        <v>0</v>
      </c>
      <c r="AG297">
        <f>IFERROR(VLOOKUP($A297,'PivotTrac Totals'!$1:$255,54,FALSE),)</f>
        <v>0</v>
      </c>
      <c r="AH297">
        <f t="shared" si="33"/>
        <v>0</v>
      </c>
    </row>
    <row r="298" spans="1:34" ht="15.75" hidden="1" thickBot="1" x14ac:dyDescent="0.25">
      <c r="A298" s="25"/>
      <c r="B298" s="25" t="s">
        <v>11</v>
      </c>
      <c r="C298" s="28" t="str">
        <f t="shared" si="36"/>
        <v>29</v>
      </c>
      <c r="D298" s="25" t="s">
        <v>103</v>
      </c>
      <c r="E298" s="25"/>
      <c r="F298" s="25"/>
      <c r="G298" s="25"/>
      <c r="H298">
        <f>IFERROR(VLOOKUP($A298,'PivotTrac Totals'!$A$1:$AK$255,4,FALSE),)</f>
        <v>0</v>
      </c>
      <c r="I298">
        <f>IFERROR(VLOOKUP($A298,'PivotTrac Totals'!$1:$405,6,FALSE),)</f>
        <v>0</v>
      </c>
      <c r="J298">
        <f>IFERROR(VLOOKUP($A298,'PivotTrac Totals'!$1:$255,8,FALSE),)</f>
        <v>0</v>
      </c>
      <c r="K298">
        <f>IFERROR(VLOOKUP($A298,'PivotTrac Totals'!$1:$255,10,FALSE),)</f>
        <v>0</v>
      </c>
      <c r="L298">
        <f>IFERROR(VLOOKUP($A298,'PivotTrac Totals'!$1:$255,12,FALSE),)</f>
        <v>0</v>
      </c>
      <c r="M298">
        <f>IFERROR(VLOOKUP($A298,'PivotTrac Totals'!$1:$255,14,FALSE),)</f>
        <v>0</v>
      </c>
      <c r="N298">
        <f>IFERROR(VLOOKUP($A298,'PivotTrac Totals'!$1:$255,16,FALSE),)</f>
        <v>0</v>
      </c>
      <c r="O298">
        <f>IFERROR(VLOOKUP($A298,'PivotTrac Totals'!$1:$255,18,FALSE),)</f>
        <v>0</v>
      </c>
      <c r="P298">
        <f>IFERROR(VLOOKUP($A298,'PivotTrac Totals'!$1:$255,20,FALSE),)</f>
        <v>0</v>
      </c>
      <c r="Q298">
        <f>IFERROR(VLOOKUP($A298,'PivotTrac Totals'!$1:$255,22,FALSE),)</f>
        <v>0</v>
      </c>
      <c r="R298">
        <f>IFERROR(VLOOKUP($A298,'PivotTrac Totals'!$1:$255,24,FALSE),)</f>
        <v>0</v>
      </c>
      <c r="S298">
        <f>IFERROR(VLOOKUP($A298,'PivotTrac Totals'!$1:$255,26,FALSE),)</f>
        <v>0</v>
      </c>
      <c r="T298">
        <f>IFERROR(VLOOKUP($A298,'PivotTrac Totals'!$1:$255,28,FALSE),)</f>
        <v>0</v>
      </c>
      <c r="U298">
        <f>IFERROR(VLOOKUP($A298,'PivotTrac Totals'!$1:$255,30,FALSE),)</f>
        <v>0</v>
      </c>
      <c r="V298">
        <f>IFERROR(VLOOKUP($A298,'PivotTrac Totals'!$1:$255,32,FALSE),)</f>
        <v>0</v>
      </c>
      <c r="W298">
        <f>IFERROR(VLOOKUP($A298,'PivotTrac Totals'!$1:$255,34,FALSE),)</f>
        <v>0</v>
      </c>
      <c r="X298">
        <f>IFERROR(VLOOKUP($A298,'PivotTrac Totals'!$1:$255,36,FALSE),)</f>
        <v>0</v>
      </c>
      <c r="Y298">
        <f>IFERROR(VLOOKUP($A298,'PivotTrac Totals'!$1:$255,38,FALSE),)</f>
        <v>0</v>
      </c>
      <c r="Z298">
        <f>IFERROR(VLOOKUP($A298,'PivotTrac Totals'!$1:$255,40,FALSE),)</f>
        <v>0</v>
      </c>
      <c r="AA298">
        <f>IFERROR(VLOOKUP($A298,'PivotTrac Totals'!$1:$255,42,FALSE),)</f>
        <v>0</v>
      </c>
      <c r="AB298">
        <f>IFERROR(VLOOKUP($A298,'PivotTrac Totals'!$1:$255,44,FALSE),)</f>
        <v>0</v>
      </c>
      <c r="AC298">
        <f>IFERROR(VLOOKUP($A298,'PivotTrac Totals'!$1:$255,46,FALSE),)</f>
        <v>0</v>
      </c>
      <c r="AD298">
        <f>IFERROR(VLOOKUP($A298,'PivotTrac Totals'!$1:$255,48,FALSE),)</f>
        <v>0</v>
      </c>
      <c r="AE298">
        <f>IFERROR(VLOOKUP($A298,'PivotTrac Totals'!$1:$255,50,FALSE),)</f>
        <v>0</v>
      </c>
      <c r="AF298">
        <f>IFERROR(VLOOKUP($A298,'PivotTrac Totals'!$1:$255,52,FALSE),)</f>
        <v>0</v>
      </c>
      <c r="AG298">
        <f>IFERROR(VLOOKUP($A298,'PivotTrac Totals'!$1:$255,54,FALSE),)</f>
        <v>0</v>
      </c>
      <c r="AH298">
        <f t="shared" si="33"/>
        <v>0</v>
      </c>
    </row>
    <row r="299" spans="1:34" ht="15.75" hidden="1" thickBot="1" x14ac:dyDescent="0.25">
      <c r="A299" s="25"/>
      <c r="B299" s="25" t="s">
        <v>11</v>
      </c>
      <c r="C299" s="28" t="str">
        <f t="shared" si="36"/>
        <v>29</v>
      </c>
      <c r="D299" s="25" t="s">
        <v>103</v>
      </c>
      <c r="E299" s="25"/>
      <c r="F299" s="25"/>
      <c r="G299" s="25"/>
      <c r="H299">
        <f>IFERROR(VLOOKUP($A299,'PivotTrac Totals'!$A$1:$AK$255,4,FALSE),)</f>
        <v>0</v>
      </c>
      <c r="I299">
        <f>IFERROR(VLOOKUP($A299,'PivotTrac Totals'!$1:$405,6,FALSE),)</f>
        <v>0</v>
      </c>
      <c r="J299">
        <f>IFERROR(VLOOKUP($A299,'PivotTrac Totals'!$1:$255,8,FALSE),)</f>
        <v>0</v>
      </c>
      <c r="K299">
        <f>IFERROR(VLOOKUP($A299,'PivotTrac Totals'!$1:$255,10,FALSE),)</f>
        <v>0</v>
      </c>
      <c r="L299">
        <f>IFERROR(VLOOKUP($A299,'PivotTrac Totals'!$1:$255,12,FALSE),)</f>
        <v>0</v>
      </c>
      <c r="M299">
        <f>IFERROR(VLOOKUP($A299,'PivotTrac Totals'!$1:$255,14,FALSE),)</f>
        <v>0</v>
      </c>
      <c r="N299">
        <f>IFERROR(VLOOKUP($A299,'PivotTrac Totals'!$1:$255,16,FALSE),)</f>
        <v>0</v>
      </c>
      <c r="O299">
        <f>IFERROR(VLOOKUP($A299,'PivotTrac Totals'!$1:$255,18,FALSE),)</f>
        <v>0</v>
      </c>
      <c r="P299">
        <f>IFERROR(VLOOKUP($A299,'PivotTrac Totals'!$1:$255,20,FALSE),)</f>
        <v>0</v>
      </c>
      <c r="Q299">
        <f>IFERROR(VLOOKUP($A299,'PivotTrac Totals'!$1:$255,22,FALSE),)</f>
        <v>0</v>
      </c>
      <c r="R299">
        <f>IFERROR(VLOOKUP($A299,'PivotTrac Totals'!$1:$255,24,FALSE),)</f>
        <v>0</v>
      </c>
      <c r="S299">
        <f>IFERROR(VLOOKUP($A299,'PivotTrac Totals'!$1:$255,26,FALSE),)</f>
        <v>0</v>
      </c>
      <c r="T299">
        <f>IFERROR(VLOOKUP($A299,'PivotTrac Totals'!$1:$255,28,FALSE),)</f>
        <v>0</v>
      </c>
      <c r="U299">
        <f>IFERROR(VLOOKUP($A299,'PivotTrac Totals'!$1:$255,30,FALSE),)</f>
        <v>0</v>
      </c>
      <c r="V299">
        <f>IFERROR(VLOOKUP($A299,'PivotTrac Totals'!$1:$255,32,FALSE),)</f>
        <v>0</v>
      </c>
      <c r="W299">
        <f>IFERROR(VLOOKUP($A299,'PivotTrac Totals'!$1:$255,34,FALSE),)</f>
        <v>0</v>
      </c>
      <c r="X299">
        <f>IFERROR(VLOOKUP($A299,'PivotTrac Totals'!$1:$255,36,FALSE),)</f>
        <v>0</v>
      </c>
      <c r="Y299">
        <f>IFERROR(VLOOKUP($A299,'PivotTrac Totals'!$1:$255,38,FALSE),)</f>
        <v>0</v>
      </c>
      <c r="Z299">
        <f>IFERROR(VLOOKUP($A299,'PivotTrac Totals'!$1:$255,40,FALSE),)</f>
        <v>0</v>
      </c>
      <c r="AA299">
        <f>IFERROR(VLOOKUP($A299,'PivotTrac Totals'!$1:$255,42,FALSE),)</f>
        <v>0</v>
      </c>
      <c r="AB299">
        <f>IFERROR(VLOOKUP($A299,'PivotTrac Totals'!$1:$255,44,FALSE),)</f>
        <v>0</v>
      </c>
      <c r="AC299">
        <f>IFERROR(VLOOKUP($A299,'PivotTrac Totals'!$1:$255,46,FALSE),)</f>
        <v>0</v>
      </c>
      <c r="AD299">
        <f>IFERROR(VLOOKUP($A299,'PivotTrac Totals'!$1:$255,48,FALSE),)</f>
        <v>0</v>
      </c>
      <c r="AE299">
        <f>IFERROR(VLOOKUP($A299,'PivotTrac Totals'!$1:$255,50,FALSE),)</f>
        <v>0</v>
      </c>
      <c r="AF299">
        <f>IFERROR(VLOOKUP($A299,'PivotTrac Totals'!$1:$255,52,FALSE),)</f>
        <v>0</v>
      </c>
      <c r="AG299">
        <f>IFERROR(VLOOKUP($A299,'PivotTrac Totals'!$1:$255,54,FALSE),)</f>
        <v>0</v>
      </c>
      <c r="AH299">
        <f t="shared" si="33"/>
        <v>0</v>
      </c>
    </row>
    <row r="300" spans="1:34" ht="15.75" hidden="1" thickBot="1" x14ac:dyDescent="0.25">
      <c r="A300" s="25"/>
      <c r="B300" s="25" t="s">
        <v>11</v>
      </c>
      <c r="C300" s="28" t="str">
        <f t="shared" si="36"/>
        <v>29</v>
      </c>
      <c r="D300" s="25" t="s">
        <v>103</v>
      </c>
      <c r="E300" s="25"/>
      <c r="F300" s="25"/>
      <c r="G300" s="25"/>
      <c r="H300">
        <f>IFERROR(VLOOKUP($A300,'PivotTrac Totals'!$A$1:$AK$255,4,FALSE),)</f>
        <v>0</v>
      </c>
      <c r="I300">
        <f>IFERROR(VLOOKUP($A300,'PivotTrac Totals'!$1:$405,6,FALSE),)</f>
        <v>0</v>
      </c>
      <c r="J300">
        <f>IFERROR(VLOOKUP($A300,'PivotTrac Totals'!$1:$255,8,FALSE),)</f>
        <v>0</v>
      </c>
      <c r="K300">
        <f>IFERROR(VLOOKUP($A300,'PivotTrac Totals'!$1:$255,10,FALSE),)</f>
        <v>0</v>
      </c>
      <c r="L300">
        <f>IFERROR(VLOOKUP($A300,'PivotTrac Totals'!$1:$255,12,FALSE),)</f>
        <v>0</v>
      </c>
      <c r="M300">
        <f>IFERROR(VLOOKUP($A300,'PivotTrac Totals'!$1:$255,14,FALSE),)</f>
        <v>0</v>
      </c>
      <c r="N300">
        <f>IFERROR(VLOOKUP($A300,'PivotTrac Totals'!$1:$255,16,FALSE),)</f>
        <v>0</v>
      </c>
      <c r="O300">
        <f>IFERROR(VLOOKUP($A300,'PivotTrac Totals'!$1:$255,18,FALSE),)</f>
        <v>0</v>
      </c>
      <c r="P300">
        <f>IFERROR(VLOOKUP($A300,'PivotTrac Totals'!$1:$255,20,FALSE),)</f>
        <v>0</v>
      </c>
      <c r="Q300">
        <f>IFERROR(VLOOKUP($A300,'PivotTrac Totals'!$1:$255,22,FALSE),)</f>
        <v>0</v>
      </c>
      <c r="R300">
        <f>IFERROR(VLOOKUP($A300,'PivotTrac Totals'!$1:$255,24,FALSE),)</f>
        <v>0</v>
      </c>
      <c r="S300">
        <f>IFERROR(VLOOKUP($A300,'PivotTrac Totals'!$1:$255,26,FALSE),)</f>
        <v>0</v>
      </c>
      <c r="T300">
        <f>IFERROR(VLOOKUP($A300,'PivotTrac Totals'!$1:$255,28,FALSE),)</f>
        <v>0</v>
      </c>
      <c r="U300">
        <f>IFERROR(VLOOKUP($A300,'PivotTrac Totals'!$1:$255,30,FALSE),)</f>
        <v>0</v>
      </c>
      <c r="V300">
        <f>IFERROR(VLOOKUP($A300,'PivotTrac Totals'!$1:$255,32,FALSE),)</f>
        <v>0</v>
      </c>
      <c r="W300">
        <f>IFERROR(VLOOKUP($A300,'PivotTrac Totals'!$1:$255,34,FALSE),)</f>
        <v>0</v>
      </c>
      <c r="X300">
        <f>IFERROR(VLOOKUP($A300,'PivotTrac Totals'!$1:$255,36,FALSE),)</f>
        <v>0</v>
      </c>
      <c r="Y300">
        <f>IFERROR(VLOOKUP($A300,'PivotTrac Totals'!$1:$255,38,FALSE),)</f>
        <v>0</v>
      </c>
      <c r="Z300">
        <f>IFERROR(VLOOKUP($A300,'PivotTrac Totals'!$1:$255,40,FALSE),)</f>
        <v>0</v>
      </c>
      <c r="AA300">
        <f>IFERROR(VLOOKUP($A300,'PivotTrac Totals'!$1:$255,42,FALSE),)</f>
        <v>0</v>
      </c>
      <c r="AB300">
        <f>IFERROR(VLOOKUP($A300,'PivotTrac Totals'!$1:$255,44,FALSE),)</f>
        <v>0</v>
      </c>
      <c r="AC300">
        <f>IFERROR(VLOOKUP($A300,'PivotTrac Totals'!$1:$255,46,FALSE),)</f>
        <v>0</v>
      </c>
      <c r="AD300">
        <f>IFERROR(VLOOKUP($A300,'PivotTrac Totals'!$1:$255,48,FALSE),)</f>
        <v>0</v>
      </c>
      <c r="AE300">
        <f>IFERROR(VLOOKUP($A300,'PivotTrac Totals'!$1:$255,50,FALSE),)</f>
        <v>0</v>
      </c>
      <c r="AF300">
        <f>IFERROR(VLOOKUP($A300,'PivotTrac Totals'!$1:$255,52,FALSE),)</f>
        <v>0</v>
      </c>
      <c r="AG300">
        <f>IFERROR(VLOOKUP($A300,'PivotTrac Totals'!$1:$255,54,FALSE),)</f>
        <v>0</v>
      </c>
      <c r="AH300">
        <f t="shared" si="33"/>
        <v>0</v>
      </c>
    </row>
    <row r="301" spans="1:34" ht="15.75" hidden="1" thickBot="1" x14ac:dyDescent="0.25">
      <c r="A301" s="29" t="s">
        <v>124</v>
      </c>
      <c r="B301" s="25" t="s">
        <v>11</v>
      </c>
      <c r="C301" s="28" t="str">
        <f>MID(A301,FIND(" ",A301)+1,256)</f>
        <v>30</v>
      </c>
      <c r="D301" s="25" t="s">
        <v>125</v>
      </c>
      <c r="E301" s="25"/>
      <c r="F301" s="25"/>
      <c r="G301" s="25"/>
      <c r="H301">
        <f>+IF($F301="Spring Grain",SUMIFS('Osgood Agrimet'!$D:$D,'Osgood Agrimet'!$A:$A,"&lt;="&amp;Data!H$1,'Osgood Agrimet'!$D:$D,"&gt;0"),IF($F301="Winter Grain",SUMIFS('Osgood Agrimet'!$C:$C,'Osgood Agrimet'!$A:$A,"&lt;="&amp;Data!H$1,'Osgood Agrimet'!$C:$C,"&gt;0"),IF($F301="Potatoes",SUMIFS('Osgood Agrimet'!$N:$N,'Osgood Agrimet'!$A:$A,"&lt;="&amp;Data!H$1,'Osgood Agrimet'!$N:$N,"&gt;0"),0)))</f>
        <v>0</v>
      </c>
      <c r="I301">
        <f>+IF($F301="Spring Grain",SUMIFS('Osgood Agrimet'!$D:$D,'Osgood Agrimet'!$A:$A,"&lt;="&amp;Data!I$1,'Osgood Agrimet'!$D:$D,"&gt;0"),IF($F301="Winter Grain",SUMIFS('Osgood Agrimet'!$C:$C,'Osgood Agrimet'!$A:$A,"&lt;="&amp;Data!I$1,'Osgood Agrimet'!$C:$C,"&gt;0"),IF($F301="Potatoes",SUMIFS('Osgood Agrimet'!$N:$N,'Osgood Agrimet'!$A:$A,"&lt;="&amp;Data!I$1,'Osgood Agrimet'!$N:$N,"&gt;0"),0)))-H301</f>
        <v>0</v>
      </c>
      <c r="J301">
        <f>+IF($F301="Spring Grain",SUMIFS('Osgood Agrimet'!$D:$D,'Osgood Agrimet'!$A:$A,"&lt;="&amp;Data!J$1,'Osgood Agrimet'!$D:$D,"&gt;0"),IF($F301="Winter Grain",SUMIFS('Osgood Agrimet'!$C:$C,'Osgood Agrimet'!$A:$A,"&lt;="&amp;Data!J$1,'Osgood Agrimet'!$C:$C,"&gt;0"),IF($F301="Potatoes",SUMIFS('Osgood Agrimet'!$N:$N,'Osgood Agrimet'!$A:$A,"&lt;="&amp;Data!J$1,'Osgood Agrimet'!$N:$N,"&gt;0"),0)))-SUM($H301:I301)</f>
        <v>0</v>
      </c>
      <c r="K301">
        <f>+IF($F301="Spring Grain",SUMIFS('Osgood Agrimet'!$D:$D,'Osgood Agrimet'!$A:$A,"&lt;="&amp;Data!K$1,'Osgood Agrimet'!$D:$D,"&gt;0"),IF($F301="Winter Grain",SUMIFS('Osgood Agrimet'!$C:$C,'Osgood Agrimet'!$A:$A,"&lt;="&amp;Data!K$1,'Osgood Agrimet'!$C:$C,"&gt;0"),IF($F301="Potatoes",SUMIFS('Osgood Agrimet'!$N:$N,'Osgood Agrimet'!$A:$A,"&lt;="&amp;Data!K$1,'Osgood Agrimet'!$N:$N,"&gt;0"),0)))-SUM($H301:J301)</f>
        <v>0</v>
      </c>
      <c r="L301">
        <f>+IF($F301="Spring Grain",SUMIFS('Osgood Agrimet'!$D:$D,'Osgood Agrimet'!$A:$A,"&lt;="&amp;Data!L$1,'Osgood Agrimet'!$D:$D,"&gt;0"),IF($F301="Winter Grain",SUMIFS('Osgood Agrimet'!$C:$C,'Osgood Agrimet'!$A:$A,"&lt;="&amp;Data!L$1,'Osgood Agrimet'!$C:$C,"&gt;0"),IF($F301="Potatoes",SUMIFS('Osgood Agrimet'!$N:$N,'Osgood Agrimet'!$A:$A,"&lt;="&amp;Data!L$1,'Osgood Agrimet'!$N:$N,"&gt;0"),0)))-SUM($H301:K301)</f>
        <v>0</v>
      </c>
      <c r="M301">
        <f>+IF($F301="Spring Grain",SUMIFS('Osgood Agrimet'!$D:$D,'Osgood Agrimet'!$A:$A,"&lt;="&amp;Data!M$1,'Osgood Agrimet'!$D:$D,"&gt;0"),IF($F301="Winter Grain",SUMIFS('Osgood Agrimet'!$C:$C,'Osgood Agrimet'!$A:$A,"&lt;="&amp;Data!M$1,'Osgood Agrimet'!$C:$C,"&gt;0"),IF($F301="Potatoes",SUMIFS('Osgood Agrimet'!$N:$N,'Osgood Agrimet'!$A:$A,"&lt;="&amp;Data!M$1,'Osgood Agrimet'!$N:$N,"&gt;0"),0)))-SUM($H301:L301)</f>
        <v>0</v>
      </c>
      <c r="N301">
        <f>+IF($F301="Spring Grain",SUMIFS('Osgood Agrimet'!$D:$D,'Osgood Agrimet'!$A:$A,"&lt;="&amp;Data!N$1,'Osgood Agrimet'!$D:$D,"&gt;0"),IF($F301="Winter Grain",SUMIFS('Osgood Agrimet'!$C:$C,'Osgood Agrimet'!$A:$A,"&lt;="&amp;Data!N$1,'Osgood Agrimet'!$C:$C,"&gt;0"),IF($F301="Potatoes",SUMIFS('Osgood Agrimet'!$N:$N,'Osgood Agrimet'!$A:$A,"&lt;="&amp;Data!N$1,'Osgood Agrimet'!$N:$N,"&gt;0"),0)))-SUM($H301:M301)</f>
        <v>0</v>
      </c>
      <c r="O301">
        <f>+IF($F301="Spring Grain",SUMIFS('Osgood Agrimet'!$D:$D,'Osgood Agrimet'!$A:$A,"&lt;="&amp;Data!O$1,'Osgood Agrimet'!$D:$D,"&gt;0"),IF($F301="Winter Grain",SUMIFS('Osgood Agrimet'!$C:$C,'Osgood Agrimet'!$A:$A,"&lt;="&amp;Data!O$1,'Osgood Agrimet'!$C:$C,"&gt;0"),IF($F301="Potatoes",SUMIFS('Osgood Agrimet'!$N:$N,'Osgood Agrimet'!$A:$A,"&lt;="&amp;Data!O$1,'Osgood Agrimet'!$N:$N,"&gt;0"),0)))-SUM($H301:N301)</f>
        <v>0</v>
      </c>
      <c r="P301">
        <f>+IF($F301="Spring Grain",SUMIFS('Osgood Agrimet'!$D:$D,'Osgood Agrimet'!$A:$A,"&lt;="&amp;Data!P$1,'Osgood Agrimet'!$D:$D,"&gt;0"),IF($F301="Winter Grain",SUMIFS('Osgood Agrimet'!$C:$C,'Osgood Agrimet'!$A:$A,"&lt;="&amp;Data!P$1,'Osgood Agrimet'!$C:$C,"&gt;0"),IF($F301="Potatoes",SUMIFS('Osgood Agrimet'!$N:$N,'Osgood Agrimet'!$A:$A,"&lt;="&amp;Data!P$1,'Osgood Agrimet'!$N:$N,"&gt;0"),0)))-SUM($H301:O301)</f>
        <v>0</v>
      </c>
      <c r="Q301">
        <f>+IF($F301="Spring Grain",SUMIFS('Osgood Agrimet'!$D:$D,'Osgood Agrimet'!$A:$A,"&lt;="&amp;Data!Q$1,'Osgood Agrimet'!$D:$D,"&gt;0"),IF($F301="Winter Grain",SUMIFS('Osgood Agrimet'!$C:$C,'Osgood Agrimet'!$A:$A,"&lt;="&amp;Data!Q$1,'Osgood Agrimet'!$C:$C,"&gt;0"),IF($F301="Potatoes",SUMIFS('Osgood Agrimet'!$N:$N,'Osgood Agrimet'!$A:$A,"&lt;="&amp;Data!Q$1,'Osgood Agrimet'!$N:$N,"&gt;0"),0)))-SUM($H301:P301)</f>
        <v>0</v>
      </c>
      <c r="R301" s="2">
        <f>+IF($F301="Spring Grain",SUMIFS('Osgood Agrimet'!$D:$D,'Osgood Agrimet'!$A:$A,"&lt;="&amp;Data!R$1,'Osgood Agrimet'!$D:$D,"&gt;0"),IF($F301="Winter Grain",SUMIFS('Osgood Agrimet'!$C:$C,'Osgood Agrimet'!$A:$A,"&lt;="&amp;Data!R$1,'Osgood Agrimet'!$C:$C,"&gt;0"),IF($F301="Potatoes",SUMIFS('Osgood Agrimet'!$N:$N,'Osgood Agrimet'!$A:$A,"&lt;="&amp;Data!R$1,'Osgood Agrimet'!$N:$N,"&gt;0"),0)))-SUM($H301:Q301)</f>
        <v>0</v>
      </c>
      <c r="S301" s="2">
        <f>+IF($F301="Spring Grain",SUMIFS('Osgood Agrimet'!$D:$D,'Osgood Agrimet'!$A:$A,"&lt;="&amp;Data!S$1,'Osgood Agrimet'!$D:$D,"&gt;0"),IF($F301="Winter Grain",SUMIFS('Osgood Agrimet'!$C:$C,'Osgood Agrimet'!$A:$A,"&lt;="&amp;Data!S$1,'Osgood Agrimet'!$C:$C,"&gt;0"),IF($F301="Potatoes",SUMIFS('Osgood Agrimet'!$N:$N,'Osgood Agrimet'!$A:$A,"&lt;="&amp;Data!S$1,'Osgood Agrimet'!$N:$N,"&gt;0"),0)))-SUM($H301:R301)</f>
        <v>0</v>
      </c>
      <c r="T301" s="2">
        <f>+IF($F301="Spring Grain",SUMIFS('Osgood Agrimet'!$D:$D,'Osgood Agrimet'!$A:$A,"&lt;="&amp;Data!T$1,'Osgood Agrimet'!$D:$D,"&gt;0"),IF($F301="Winter Grain",SUMIFS('Osgood Agrimet'!$C:$C,'Osgood Agrimet'!$A:$A,"&lt;="&amp;Data!T$1,'Osgood Agrimet'!$C:$C,"&gt;0"),IF($F301="Potatoes",SUMIFS('Osgood Agrimet'!$N:$N,'Osgood Agrimet'!$A:$A,"&lt;="&amp;Data!T$1,'Osgood Agrimet'!$N:$N,"&gt;0"),0)))-SUM($H301:S301)</f>
        <v>0</v>
      </c>
      <c r="U301" s="2">
        <f>+IF($F301="Spring Grain",SUMIFS('Osgood Agrimet'!$D:$D,'Osgood Agrimet'!$A:$A,"&lt;="&amp;Data!U$1,'Osgood Agrimet'!$D:$D,"&gt;0"),IF($F301="Winter Grain",SUMIFS('Osgood Agrimet'!$C:$C,'Osgood Agrimet'!$A:$A,"&lt;="&amp;Data!U$1,'Osgood Agrimet'!$C:$C,"&gt;0"),IF($F301="Potatoes",SUMIFS('Osgood Agrimet'!$N:$N,'Osgood Agrimet'!$A:$A,"&lt;="&amp;Data!U$1,'Osgood Agrimet'!$N:$N,"&gt;0"),0)))-SUM($H301:T301)</f>
        <v>0</v>
      </c>
      <c r="V301" s="2">
        <f>+IF($F301="Spring Grain",SUMIFS('Osgood Agrimet'!$D:$D,'Osgood Agrimet'!$A:$A,"&lt;="&amp;Data!V$1,'Osgood Agrimet'!$D:$D,"&gt;0"),IF($F301="Winter Grain",SUMIFS('Osgood Agrimet'!$C:$C,'Osgood Agrimet'!$A:$A,"&lt;="&amp;Data!V$1,'Osgood Agrimet'!$C:$C,"&gt;0"),IF($F301="Potatoes",SUMIFS('Osgood Agrimet'!$N:$N,'Osgood Agrimet'!$A:$A,"&lt;="&amp;Data!V$1,'Osgood Agrimet'!$N:$N,"&gt;0"),0)))-SUM($H301:U301)</f>
        <v>0</v>
      </c>
      <c r="W301" s="2">
        <f>+IF($F301="Spring Grain",SUMIFS('Osgood Agrimet'!$D:$D,'Osgood Agrimet'!$A:$A,"&lt;="&amp;Data!W$1,'Osgood Agrimet'!$D:$D,"&gt;0"),IF($F301="Winter Grain",SUMIFS('Osgood Agrimet'!$C:$C,'Osgood Agrimet'!$A:$A,"&lt;="&amp;Data!W$1,'Osgood Agrimet'!$C:$C,"&gt;0"),IF($F301="Potatoes",SUMIFS('Osgood Agrimet'!$N:$N,'Osgood Agrimet'!$A:$A,"&lt;="&amp;Data!W$1,'Osgood Agrimet'!$N:$N,"&gt;0"),0)))-SUM($H301:V301)</f>
        <v>0</v>
      </c>
      <c r="X301" s="2">
        <f>+IF($F301="Spring Grain",SUMIFS('Osgood Agrimet'!$D:$D,'Osgood Agrimet'!$A:$A,"&lt;="&amp;Data!X$1,'Osgood Agrimet'!$D:$D,"&gt;0"),IF($F301="Winter Grain",SUMIFS('Osgood Agrimet'!$C:$C,'Osgood Agrimet'!$A:$A,"&lt;="&amp;Data!X$1,'Osgood Agrimet'!$C:$C,"&gt;0"),IF($F301="Potatoes",SUMIFS('Osgood Agrimet'!$N:$N,'Osgood Agrimet'!$A:$A,"&lt;="&amp;Data!X$1,'Osgood Agrimet'!$N:$N,"&gt;0"),0)))-SUM($H301:W301)</f>
        <v>0</v>
      </c>
      <c r="Y301" s="2">
        <f>+IF($F301="Spring Grain",SUMIFS('Osgood Agrimet'!$D:$D,'Osgood Agrimet'!$A:$A,"&lt;="&amp;Data!Y$1,'Osgood Agrimet'!$D:$D,"&gt;0"),IF($F301="Winter Grain",SUMIFS('Osgood Agrimet'!$C:$C,'Osgood Agrimet'!$A:$A,"&lt;="&amp;Data!Y$1,'Osgood Agrimet'!$C:$C,"&gt;0"),IF($F301="Potatoes",SUMIFS('Osgood Agrimet'!$N:$N,'Osgood Agrimet'!$A:$A,"&lt;="&amp;Data!Y$1,'Osgood Agrimet'!$N:$N,"&gt;0"),0)))-SUM($H301:X301)</f>
        <v>0</v>
      </c>
      <c r="Z301" s="2">
        <f>+IF($F301="Spring Grain",SUMIFS('Osgood Agrimet'!$D:$D,'Osgood Agrimet'!$A:$A,"&lt;="&amp;Data!Z$1,'Osgood Agrimet'!$D:$D,"&gt;0"),IF($F301="Winter Grain",SUMIFS('Osgood Agrimet'!$C:$C,'Osgood Agrimet'!$A:$A,"&lt;="&amp;Data!Z$1,'Osgood Agrimet'!$C:$C,"&gt;0"),IF($F301="Potatoes",SUMIFS('Osgood Agrimet'!$N:$N,'Osgood Agrimet'!$A:$A,"&lt;="&amp;Data!Z$1,'Osgood Agrimet'!$N:$N,"&gt;0"),0)))-SUM($H301:Y301)</f>
        <v>0</v>
      </c>
      <c r="AA301" s="2">
        <f>+IF($F301="Spring Grain",SUMIFS('Osgood Agrimet'!$D:$D,'Osgood Agrimet'!$A:$A,"&lt;="&amp;Data!AA$1,'Osgood Agrimet'!$D:$D,"&gt;0"),IF($F301="Winter Grain",SUMIFS('Osgood Agrimet'!$C:$C,'Osgood Agrimet'!$A:$A,"&lt;="&amp;Data!AA$1,'Osgood Agrimet'!$C:$C,"&gt;0"),IF($F301="Potatoes",SUMIFS('Osgood Agrimet'!$N:$N,'Osgood Agrimet'!$A:$A,"&lt;="&amp;Data!AA$1,'Osgood Agrimet'!$N:$N,"&gt;0"),0)))-SUM($H301:Z301)</f>
        <v>0</v>
      </c>
      <c r="AB301" s="2">
        <f>+IF($F301="Spring Grain",SUMIFS('Osgood Agrimet'!$D:$D,'Osgood Agrimet'!$A:$A,"&lt;="&amp;Data!AB$1,'Osgood Agrimet'!$D:$D,"&gt;0"),IF($F301="Winter Grain",SUMIFS('Osgood Agrimet'!$C:$C,'Osgood Agrimet'!$A:$A,"&lt;="&amp;Data!AB$1,'Osgood Agrimet'!$C:$C,"&gt;0"),IF($F301="Potatoes",SUMIFS('Osgood Agrimet'!$N:$N,'Osgood Agrimet'!$A:$A,"&lt;="&amp;Data!AB$1,'Osgood Agrimet'!$N:$N,"&gt;0"),0)))-SUM($H301:AA301)</f>
        <v>0</v>
      </c>
      <c r="AC301" s="2">
        <f>+IF($F301="Spring Grain",SUMIFS('Osgood Agrimet'!$D:$D,'Osgood Agrimet'!$A:$A,"&lt;="&amp;Data!AC$1,'Osgood Agrimet'!$D:$D,"&gt;0"),IF($F301="Winter Grain",SUMIFS('Osgood Agrimet'!$C:$C,'Osgood Agrimet'!$A:$A,"&lt;="&amp;Data!AC$1,'Osgood Agrimet'!$C:$C,"&gt;0"),IF($F301="Potatoes",SUMIFS('Osgood Agrimet'!$N:$N,'Osgood Agrimet'!$A:$A,"&lt;="&amp;Data!AC$1,'Osgood Agrimet'!$N:$N,"&gt;0"),0)))-SUM($H301:AB301)</f>
        <v>0</v>
      </c>
      <c r="AD301" s="2">
        <f>+IF($F301="Spring Grain",SUMIFS('Osgood Agrimet'!$D:$D,'Osgood Agrimet'!$A:$A,"&lt;="&amp;Data!AD$1,'Osgood Agrimet'!$D:$D,"&gt;0"),IF($F301="Winter Grain",SUMIFS('Osgood Agrimet'!$C:$C,'Osgood Agrimet'!$A:$A,"&lt;="&amp;Data!AD$1,'Osgood Agrimet'!$C:$C,"&gt;0"),IF($F301="Potatoes",SUMIFS('Osgood Agrimet'!$N:$N,'Osgood Agrimet'!$A:$A,"&lt;="&amp;Data!AD$1,'Osgood Agrimet'!$N:$N,"&gt;0"),0)))-SUM($H301:AC301)</f>
        <v>0</v>
      </c>
      <c r="AE301" s="2">
        <f>+IF($F301="Spring Grain",SUMIFS('Osgood Agrimet'!$D:$D,'Osgood Agrimet'!$A:$A,"&lt;="&amp;Data!AE$1,'Osgood Agrimet'!$D:$D,"&gt;0"),IF($F301="Winter Grain",SUMIFS('Osgood Agrimet'!$C:$C,'Osgood Agrimet'!$A:$A,"&lt;="&amp;Data!AE$1,'Osgood Agrimet'!$C:$C,"&gt;0"),IF($F301="Potatoes",SUMIFS('Osgood Agrimet'!$N:$N,'Osgood Agrimet'!$A:$A,"&lt;="&amp;Data!AE$1,'Osgood Agrimet'!$N:$N,"&gt;0"),0)))-SUM($H301:AD301)</f>
        <v>0</v>
      </c>
      <c r="AF301" s="2">
        <f>+IF($F301="Spring Grain",SUMIFS('Osgood Agrimet'!$D:$D,'Osgood Agrimet'!$A:$A,"&lt;="&amp;Data!AF$1,'Osgood Agrimet'!$D:$D,"&gt;0"),IF($F301="Winter Grain",SUMIFS('Osgood Agrimet'!$C:$C,'Osgood Agrimet'!$A:$A,"&lt;="&amp;Data!AF$1,'Osgood Agrimet'!$C:$C,"&gt;0"),IF($F301="Potatoes",SUMIFS('Osgood Agrimet'!$N:$N,'Osgood Agrimet'!$A:$A,"&lt;="&amp;Data!AF$1,'Osgood Agrimet'!$N:$N,"&gt;0"),0)))-SUM($H301:AE301)</f>
        <v>0</v>
      </c>
      <c r="AG301" s="2">
        <f>+IF($F301="Spring Grain",SUMIFS('Osgood Agrimet'!$D:$D,'Osgood Agrimet'!$A:$A,"&lt;="&amp;Data!AG$1,'Osgood Agrimet'!$D:$D,"&gt;0"),IF($F301="Winter Grain",SUMIFS('Osgood Agrimet'!$C:$C,'Osgood Agrimet'!$A:$A,"&lt;="&amp;Data!AG$1,'Osgood Agrimet'!$C:$C,"&gt;0"),IF($F301="Potatoes",SUMIFS('Osgood Agrimet'!$N:$N,'Osgood Agrimet'!$A:$A,"&lt;="&amp;Data!AG$1,'Osgood Agrimet'!$N:$N,"&gt;0"),0)))-SUM($H301:AF301)</f>
        <v>0</v>
      </c>
      <c r="AH301">
        <f>+SUM(H301:AG301)</f>
        <v>0</v>
      </c>
    </row>
    <row r="302" spans="1:34" ht="15.75" hidden="1" thickBot="1" x14ac:dyDescent="0.25">
      <c r="B302" t="s">
        <v>11</v>
      </c>
      <c r="C302" s="31" t="str">
        <f>C301</f>
        <v>30</v>
      </c>
      <c r="D302" t="s">
        <v>125</v>
      </c>
      <c r="H302">
        <f>IFERROR(VLOOKUP($A302,'PivotTrac Totals'!$A$1:$AK$255,4,FALSE),)</f>
        <v>0</v>
      </c>
      <c r="I302">
        <f>IFERROR(VLOOKUP($A302,'PivotTrac Totals'!$1:$405,6,FALSE),)</f>
        <v>0</v>
      </c>
      <c r="J302">
        <f>IFERROR(VLOOKUP($A302,'PivotTrac Totals'!$1:$255,8,FALSE),)</f>
        <v>0</v>
      </c>
      <c r="K302">
        <f>IFERROR(VLOOKUP($A302,'PivotTrac Totals'!$1:$255,10,FALSE),)</f>
        <v>0</v>
      </c>
      <c r="L302">
        <f>IFERROR(VLOOKUP($A302,'PivotTrac Totals'!$1:$255,12,FALSE),)</f>
        <v>0</v>
      </c>
      <c r="M302">
        <f>IFERROR(VLOOKUP($A302,'PivotTrac Totals'!$1:$255,14,FALSE),)</f>
        <v>0</v>
      </c>
      <c r="N302">
        <f>IFERROR(VLOOKUP($A302,'PivotTrac Totals'!$1:$255,16,FALSE),)</f>
        <v>0</v>
      </c>
      <c r="O302">
        <f>IFERROR(VLOOKUP($A302,'PivotTrac Totals'!$1:$255,18,FALSE),)</f>
        <v>0</v>
      </c>
      <c r="P302">
        <f>IFERROR(VLOOKUP($A302,'PivotTrac Totals'!$1:$255,20,FALSE),)</f>
        <v>0</v>
      </c>
      <c r="Q302">
        <f>IFERROR(VLOOKUP($A302,'PivotTrac Totals'!$1:$255,22,FALSE),)</f>
        <v>0</v>
      </c>
      <c r="R302">
        <f>IFERROR(VLOOKUP($A302,'PivotTrac Totals'!$1:$255,24,FALSE),)</f>
        <v>0</v>
      </c>
      <c r="S302">
        <f>IFERROR(VLOOKUP($A302,'PivotTrac Totals'!$1:$255,26,FALSE),)</f>
        <v>0</v>
      </c>
      <c r="T302">
        <f>IFERROR(VLOOKUP($A302,'PivotTrac Totals'!$1:$255,28,FALSE),)</f>
        <v>0</v>
      </c>
      <c r="U302">
        <f>IFERROR(VLOOKUP($A302,'PivotTrac Totals'!$1:$255,30,FALSE),)</f>
        <v>0</v>
      </c>
      <c r="V302">
        <f>IFERROR(VLOOKUP($A302,'PivotTrac Totals'!$1:$255,32,FALSE),)</f>
        <v>0</v>
      </c>
      <c r="W302">
        <f>IFERROR(VLOOKUP($A302,'PivotTrac Totals'!$1:$255,34,FALSE),)</f>
        <v>0</v>
      </c>
      <c r="X302">
        <f>IFERROR(VLOOKUP($A302,'PivotTrac Totals'!$1:$255,36,FALSE),)</f>
        <v>0</v>
      </c>
      <c r="Y302">
        <f>IFERROR(VLOOKUP($A302,'PivotTrac Totals'!$1:$255,38,FALSE),)</f>
        <v>0</v>
      </c>
      <c r="Z302">
        <f>IFERROR(VLOOKUP($A302,'PivotTrac Totals'!$1:$255,40,FALSE),)</f>
        <v>0</v>
      </c>
      <c r="AA302">
        <f>IFERROR(VLOOKUP($A302,'PivotTrac Totals'!$1:$255,42,FALSE),)</f>
        <v>0</v>
      </c>
      <c r="AB302">
        <f>IFERROR(VLOOKUP($A302,'PivotTrac Totals'!$1:$255,44,FALSE),)</f>
        <v>0</v>
      </c>
      <c r="AC302">
        <f>IFERROR(VLOOKUP($A302,'PivotTrac Totals'!$1:$255,46,FALSE),)</f>
        <v>0</v>
      </c>
      <c r="AD302">
        <f>IFERROR(VLOOKUP($A302,'PivotTrac Totals'!$1:$255,48,FALSE),)</f>
        <v>0</v>
      </c>
      <c r="AE302">
        <f>IFERROR(VLOOKUP($A302,'PivotTrac Totals'!$1:$255,50,FALSE),)</f>
        <v>0</v>
      </c>
      <c r="AF302">
        <f>IFERROR(VLOOKUP($A302,'PivotTrac Totals'!$1:$255,52,FALSE),)</f>
        <v>0</v>
      </c>
      <c r="AG302">
        <f>IFERROR(VLOOKUP($A302,'PivotTrac Totals'!$1:$255,54,FALSE),)</f>
        <v>0</v>
      </c>
      <c r="AH302">
        <f t="shared" si="33"/>
        <v>0</v>
      </c>
    </row>
    <row r="303" spans="1:34" ht="15.75" hidden="1" thickBot="1" x14ac:dyDescent="0.25">
      <c r="B303" t="s">
        <v>11</v>
      </c>
      <c r="C303" s="31" t="str">
        <f t="shared" ref="C303:C310" si="37">C302</f>
        <v>30</v>
      </c>
      <c r="D303" t="s">
        <v>125</v>
      </c>
      <c r="H303">
        <f>IFERROR(VLOOKUP($A303,'PivotTrac Totals'!$A$1:$AK$255,4,FALSE),)</f>
        <v>0</v>
      </c>
      <c r="I303">
        <f>IFERROR(VLOOKUP($A303,'PivotTrac Totals'!$1:$405,6,FALSE),)</f>
        <v>0</v>
      </c>
      <c r="J303">
        <f>IFERROR(VLOOKUP($A303,'PivotTrac Totals'!$1:$255,8,FALSE),)</f>
        <v>0</v>
      </c>
      <c r="K303">
        <f>IFERROR(VLOOKUP($A303,'PivotTrac Totals'!$1:$255,10,FALSE),)</f>
        <v>0</v>
      </c>
      <c r="L303">
        <f>IFERROR(VLOOKUP($A303,'PivotTrac Totals'!$1:$255,12,FALSE),)</f>
        <v>0</v>
      </c>
      <c r="M303">
        <f>IFERROR(VLOOKUP($A303,'PivotTrac Totals'!$1:$255,14,FALSE),)</f>
        <v>0</v>
      </c>
      <c r="N303">
        <f>IFERROR(VLOOKUP($A303,'PivotTrac Totals'!$1:$255,16,FALSE),)</f>
        <v>0</v>
      </c>
      <c r="O303">
        <f>IFERROR(VLOOKUP($A303,'PivotTrac Totals'!$1:$255,18,FALSE),)</f>
        <v>0</v>
      </c>
      <c r="P303">
        <f>IFERROR(VLOOKUP($A303,'PivotTrac Totals'!$1:$255,20,FALSE),)</f>
        <v>0</v>
      </c>
      <c r="Q303">
        <f>IFERROR(VLOOKUP($A303,'PivotTrac Totals'!$1:$255,22,FALSE),)</f>
        <v>0</v>
      </c>
      <c r="R303">
        <f>IFERROR(VLOOKUP($A303,'PivotTrac Totals'!$1:$255,24,FALSE),)</f>
        <v>0</v>
      </c>
      <c r="S303">
        <f>IFERROR(VLOOKUP($A303,'PivotTrac Totals'!$1:$255,26,FALSE),)</f>
        <v>0</v>
      </c>
      <c r="T303">
        <f>IFERROR(VLOOKUP($A303,'PivotTrac Totals'!$1:$255,28,FALSE),)</f>
        <v>0</v>
      </c>
      <c r="U303">
        <f>IFERROR(VLOOKUP($A303,'PivotTrac Totals'!$1:$255,30,FALSE),)</f>
        <v>0</v>
      </c>
      <c r="V303">
        <f>IFERROR(VLOOKUP($A303,'PivotTrac Totals'!$1:$255,32,FALSE),)</f>
        <v>0</v>
      </c>
      <c r="W303">
        <f>IFERROR(VLOOKUP($A303,'PivotTrac Totals'!$1:$255,34,FALSE),)</f>
        <v>0</v>
      </c>
      <c r="X303">
        <f>IFERROR(VLOOKUP($A303,'PivotTrac Totals'!$1:$255,36,FALSE),)</f>
        <v>0</v>
      </c>
      <c r="Y303">
        <f>IFERROR(VLOOKUP($A303,'PivotTrac Totals'!$1:$255,38,FALSE),)</f>
        <v>0</v>
      </c>
      <c r="Z303">
        <f>IFERROR(VLOOKUP($A303,'PivotTrac Totals'!$1:$255,40,FALSE),)</f>
        <v>0</v>
      </c>
      <c r="AA303">
        <f>IFERROR(VLOOKUP($A303,'PivotTrac Totals'!$1:$255,42,FALSE),)</f>
        <v>0</v>
      </c>
      <c r="AB303">
        <f>IFERROR(VLOOKUP($A303,'PivotTrac Totals'!$1:$255,44,FALSE),)</f>
        <v>0</v>
      </c>
      <c r="AC303">
        <f>IFERROR(VLOOKUP($A303,'PivotTrac Totals'!$1:$255,46,FALSE),)</f>
        <v>0</v>
      </c>
      <c r="AD303">
        <f>IFERROR(VLOOKUP($A303,'PivotTrac Totals'!$1:$255,48,FALSE),)</f>
        <v>0</v>
      </c>
      <c r="AE303">
        <f>IFERROR(VLOOKUP($A303,'PivotTrac Totals'!$1:$255,50,FALSE),)</f>
        <v>0</v>
      </c>
      <c r="AF303">
        <f>IFERROR(VLOOKUP($A303,'PivotTrac Totals'!$1:$255,52,FALSE),)</f>
        <v>0</v>
      </c>
      <c r="AG303">
        <f>IFERROR(VLOOKUP($A303,'PivotTrac Totals'!$1:$255,54,FALSE),)</f>
        <v>0</v>
      </c>
      <c r="AH303">
        <f t="shared" si="33"/>
        <v>0</v>
      </c>
    </row>
    <row r="304" spans="1:34" ht="15.75" hidden="1" thickBot="1" x14ac:dyDescent="0.25">
      <c r="B304" t="s">
        <v>11</v>
      </c>
      <c r="C304" s="31" t="str">
        <f t="shared" si="37"/>
        <v>30</v>
      </c>
      <c r="D304" t="s">
        <v>125</v>
      </c>
      <c r="H304">
        <f>IFERROR(VLOOKUP($A304,'PivotTrac Totals'!$A$1:$AK$255,4,FALSE),)</f>
        <v>0</v>
      </c>
      <c r="I304">
        <f>IFERROR(VLOOKUP($A304,'PivotTrac Totals'!$1:$405,6,FALSE),)</f>
        <v>0</v>
      </c>
      <c r="J304">
        <f>IFERROR(VLOOKUP($A304,'PivotTrac Totals'!$1:$255,8,FALSE),)</f>
        <v>0</v>
      </c>
      <c r="K304">
        <f>IFERROR(VLOOKUP($A304,'PivotTrac Totals'!$1:$255,10,FALSE),)</f>
        <v>0</v>
      </c>
      <c r="L304">
        <f>IFERROR(VLOOKUP($A304,'PivotTrac Totals'!$1:$255,12,FALSE),)</f>
        <v>0</v>
      </c>
      <c r="M304">
        <f>IFERROR(VLOOKUP($A304,'PivotTrac Totals'!$1:$255,14,FALSE),)</f>
        <v>0</v>
      </c>
      <c r="N304">
        <f>IFERROR(VLOOKUP($A304,'PivotTrac Totals'!$1:$255,16,FALSE),)</f>
        <v>0</v>
      </c>
      <c r="O304">
        <f>IFERROR(VLOOKUP($A304,'PivotTrac Totals'!$1:$255,18,FALSE),)</f>
        <v>0</v>
      </c>
      <c r="P304">
        <f>IFERROR(VLOOKUP($A304,'PivotTrac Totals'!$1:$255,20,FALSE),)</f>
        <v>0</v>
      </c>
      <c r="Q304">
        <f>IFERROR(VLOOKUP($A304,'PivotTrac Totals'!$1:$255,22,FALSE),)</f>
        <v>0</v>
      </c>
      <c r="R304">
        <f>IFERROR(VLOOKUP($A304,'PivotTrac Totals'!$1:$255,24,FALSE),)</f>
        <v>0</v>
      </c>
      <c r="S304">
        <f>IFERROR(VLOOKUP($A304,'PivotTrac Totals'!$1:$255,26,FALSE),)</f>
        <v>0</v>
      </c>
      <c r="T304">
        <f>IFERROR(VLOOKUP($A304,'PivotTrac Totals'!$1:$255,28,FALSE),)</f>
        <v>0</v>
      </c>
      <c r="U304">
        <f>IFERROR(VLOOKUP($A304,'PivotTrac Totals'!$1:$255,30,FALSE),)</f>
        <v>0</v>
      </c>
      <c r="V304">
        <f>IFERROR(VLOOKUP($A304,'PivotTrac Totals'!$1:$255,32,FALSE),)</f>
        <v>0</v>
      </c>
      <c r="W304">
        <f>IFERROR(VLOOKUP($A304,'PivotTrac Totals'!$1:$255,34,FALSE),)</f>
        <v>0</v>
      </c>
      <c r="X304">
        <f>IFERROR(VLOOKUP($A304,'PivotTrac Totals'!$1:$255,36,FALSE),)</f>
        <v>0</v>
      </c>
      <c r="Y304">
        <f>IFERROR(VLOOKUP($A304,'PivotTrac Totals'!$1:$255,38,FALSE),)</f>
        <v>0</v>
      </c>
      <c r="Z304">
        <f>IFERROR(VLOOKUP($A304,'PivotTrac Totals'!$1:$255,40,FALSE),)</f>
        <v>0</v>
      </c>
      <c r="AA304">
        <f>IFERROR(VLOOKUP($A304,'PivotTrac Totals'!$1:$255,42,FALSE),)</f>
        <v>0</v>
      </c>
      <c r="AB304">
        <f>IFERROR(VLOOKUP($A304,'PivotTrac Totals'!$1:$255,44,FALSE),)</f>
        <v>0</v>
      </c>
      <c r="AC304">
        <f>IFERROR(VLOOKUP($A304,'PivotTrac Totals'!$1:$255,46,FALSE),)</f>
        <v>0</v>
      </c>
      <c r="AD304">
        <f>IFERROR(VLOOKUP($A304,'PivotTrac Totals'!$1:$255,48,FALSE),)</f>
        <v>0</v>
      </c>
      <c r="AE304">
        <f>IFERROR(VLOOKUP($A304,'PivotTrac Totals'!$1:$255,50,FALSE),)</f>
        <v>0</v>
      </c>
      <c r="AF304">
        <f>IFERROR(VLOOKUP($A304,'PivotTrac Totals'!$1:$255,52,FALSE),)</f>
        <v>0</v>
      </c>
      <c r="AG304">
        <f>IFERROR(VLOOKUP($A304,'PivotTrac Totals'!$1:$255,54,FALSE),)</f>
        <v>0</v>
      </c>
      <c r="AH304">
        <f t="shared" si="33"/>
        <v>0</v>
      </c>
    </row>
    <row r="305" spans="1:34" ht="15.75" hidden="1" thickBot="1" x14ac:dyDescent="0.25">
      <c r="B305" t="s">
        <v>11</v>
      </c>
      <c r="C305" s="31" t="str">
        <f t="shared" si="37"/>
        <v>30</v>
      </c>
      <c r="D305" t="s">
        <v>125</v>
      </c>
      <c r="H305">
        <f>IFERROR(VLOOKUP($A305,'PivotTrac Totals'!$A$1:$AK$255,4,FALSE),)</f>
        <v>0</v>
      </c>
      <c r="I305">
        <f>IFERROR(VLOOKUP($A305,'PivotTrac Totals'!$1:$405,6,FALSE),)</f>
        <v>0</v>
      </c>
      <c r="J305">
        <f>IFERROR(VLOOKUP($A305,'PivotTrac Totals'!$1:$255,8,FALSE),)</f>
        <v>0</v>
      </c>
      <c r="K305">
        <f>IFERROR(VLOOKUP($A305,'PivotTrac Totals'!$1:$255,10,FALSE),)</f>
        <v>0</v>
      </c>
      <c r="L305">
        <f>IFERROR(VLOOKUP($A305,'PivotTrac Totals'!$1:$255,12,FALSE),)</f>
        <v>0</v>
      </c>
      <c r="M305">
        <f>IFERROR(VLOOKUP($A305,'PivotTrac Totals'!$1:$255,14,FALSE),)</f>
        <v>0</v>
      </c>
      <c r="N305">
        <f>IFERROR(VLOOKUP($A305,'PivotTrac Totals'!$1:$255,16,FALSE),)</f>
        <v>0</v>
      </c>
      <c r="O305">
        <f>IFERROR(VLOOKUP($A305,'PivotTrac Totals'!$1:$255,18,FALSE),)</f>
        <v>0</v>
      </c>
      <c r="P305">
        <f>IFERROR(VLOOKUP($A305,'PivotTrac Totals'!$1:$255,20,FALSE),)</f>
        <v>0</v>
      </c>
      <c r="Q305">
        <f>IFERROR(VLOOKUP($A305,'PivotTrac Totals'!$1:$255,22,FALSE),)</f>
        <v>0</v>
      </c>
      <c r="R305">
        <f>IFERROR(VLOOKUP($A305,'PivotTrac Totals'!$1:$255,24,FALSE),)</f>
        <v>0</v>
      </c>
      <c r="S305">
        <f>IFERROR(VLOOKUP($A305,'PivotTrac Totals'!$1:$255,26,FALSE),)</f>
        <v>0</v>
      </c>
      <c r="T305">
        <f>IFERROR(VLOOKUP($A305,'PivotTrac Totals'!$1:$255,28,FALSE),)</f>
        <v>0</v>
      </c>
      <c r="U305">
        <f>IFERROR(VLOOKUP($A305,'PivotTrac Totals'!$1:$255,30,FALSE),)</f>
        <v>0</v>
      </c>
      <c r="V305">
        <f>IFERROR(VLOOKUP($A305,'PivotTrac Totals'!$1:$255,32,FALSE),)</f>
        <v>0</v>
      </c>
      <c r="W305">
        <f>IFERROR(VLOOKUP($A305,'PivotTrac Totals'!$1:$255,34,FALSE),)</f>
        <v>0</v>
      </c>
      <c r="X305">
        <f>IFERROR(VLOOKUP($A305,'PivotTrac Totals'!$1:$255,36,FALSE),)</f>
        <v>0</v>
      </c>
      <c r="Y305">
        <f>IFERROR(VLOOKUP($A305,'PivotTrac Totals'!$1:$255,38,FALSE),)</f>
        <v>0</v>
      </c>
      <c r="Z305">
        <f>IFERROR(VLOOKUP($A305,'PivotTrac Totals'!$1:$255,40,FALSE),)</f>
        <v>0</v>
      </c>
      <c r="AA305">
        <f>IFERROR(VLOOKUP($A305,'PivotTrac Totals'!$1:$255,42,FALSE),)</f>
        <v>0</v>
      </c>
      <c r="AB305">
        <f>IFERROR(VLOOKUP($A305,'PivotTrac Totals'!$1:$255,44,FALSE),)</f>
        <v>0</v>
      </c>
      <c r="AC305">
        <f>IFERROR(VLOOKUP($A305,'PivotTrac Totals'!$1:$255,46,FALSE),)</f>
        <v>0</v>
      </c>
      <c r="AD305">
        <f>IFERROR(VLOOKUP($A305,'PivotTrac Totals'!$1:$255,48,FALSE),)</f>
        <v>0</v>
      </c>
      <c r="AE305">
        <f>IFERROR(VLOOKUP($A305,'PivotTrac Totals'!$1:$255,50,FALSE),)</f>
        <v>0</v>
      </c>
      <c r="AF305">
        <f>IFERROR(VLOOKUP($A305,'PivotTrac Totals'!$1:$255,52,FALSE),)</f>
        <v>0</v>
      </c>
      <c r="AG305">
        <f>IFERROR(VLOOKUP($A305,'PivotTrac Totals'!$1:$255,54,FALSE),)</f>
        <v>0</v>
      </c>
      <c r="AH305">
        <f t="shared" si="33"/>
        <v>0</v>
      </c>
    </row>
    <row r="306" spans="1:34" ht="15.75" hidden="1" thickBot="1" x14ac:dyDescent="0.25">
      <c r="B306" t="s">
        <v>11</v>
      </c>
      <c r="C306" s="31" t="str">
        <f t="shared" si="37"/>
        <v>30</v>
      </c>
      <c r="D306" t="s">
        <v>125</v>
      </c>
      <c r="H306">
        <f>IFERROR(VLOOKUP($A306,'PivotTrac Totals'!$A$1:$AK$255,4,FALSE),)</f>
        <v>0</v>
      </c>
      <c r="I306">
        <f>IFERROR(VLOOKUP($A306,'PivotTrac Totals'!$1:$405,6,FALSE),)</f>
        <v>0</v>
      </c>
      <c r="J306">
        <f>IFERROR(VLOOKUP($A306,'PivotTrac Totals'!$1:$255,8,FALSE),)</f>
        <v>0</v>
      </c>
      <c r="K306">
        <f>IFERROR(VLOOKUP($A306,'PivotTrac Totals'!$1:$255,10,FALSE),)</f>
        <v>0</v>
      </c>
      <c r="L306">
        <f>IFERROR(VLOOKUP($A306,'PivotTrac Totals'!$1:$255,12,FALSE),)</f>
        <v>0</v>
      </c>
      <c r="M306">
        <f>IFERROR(VLOOKUP($A306,'PivotTrac Totals'!$1:$255,14,FALSE),)</f>
        <v>0</v>
      </c>
      <c r="N306">
        <f>IFERROR(VLOOKUP($A306,'PivotTrac Totals'!$1:$255,16,FALSE),)</f>
        <v>0</v>
      </c>
      <c r="O306">
        <f>IFERROR(VLOOKUP($A306,'PivotTrac Totals'!$1:$255,18,FALSE),)</f>
        <v>0</v>
      </c>
      <c r="P306">
        <f>IFERROR(VLOOKUP($A306,'PivotTrac Totals'!$1:$255,20,FALSE),)</f>
        <v>0</v>
      </c>
      <c r="Q306">
        <f>IFERROR(VLOOKUP($A306,'PivotTrac Totals'!$1:$255,22,FALSE),)</f>
        <v>0</v>
      </c>
      <c r="R306">
        <f>IFERROR(VLOOKUP($A306,'PivotTrac Totals'!$1:$255,24,FALSE),)</f>
        <v>0</v>
      </c>
      <c r="S306">
        <f>IFERROR(VLOOKUP($A306,'PivotTrac Totals'!$1:$255,26,FALSE),)</f>
        <v>0</v>
      </c>
      <c r="T306">
        <f>IFERROR(VLOOKUP($A306,'PivotTrac Totals'!$1:$255,28,FALSE),)</f>
        <v>0</v>
      </c>
      <c r="U306">
        <f>IFERROR(VLOOKUP($A306,'PivotTrac Totals'!$1:$255,30,FALSE),)</f>
        <v>0</v>
      </c>
      <c r="V306">
        <f>IFERROR(VLOOKUP($A306,'PivotTrac Totals'!$1:$255,32,FALSE),)</f>
        <v>0</v>
      </c>
      <c r="W306">
        <f>IFERROR(VLOOKUP($A306,'PivotTrac Totals'!$1:$255,34,FALSE),)</f>
        <v>0</v>
      </c>
      <c r="X306">
        <f>IFERROR(VLOOKUP($A306,'PivotTrac Totals'!$1:$255,36,FALSE),)</f>
        <v>0</v>
      </c>
      <c r="Y306">
        <f>IFERROR(VLOOKUP($A306,'PivotTrac Totals'!$1:$255,38,FALSE),)</f>
        <v>0</v>
      </c>
      <c r="Z306">
        <f>IFERROR(VLOOKUP($A306,'PivotTrac Totals'!$1:$255,40,FALSE),)</f>
        <v>0</v>
      </c>
      <c r="AA306">
        <f>IFERROR(VLOOKUP($A306,'PivotTrac Totals'!$1:$255,42,FALSE),)</f>
        <v>0</v>
      </c>
      <c r="AB306">
        <f>IFERROR(VLOOKUP($A306,'PivotTrac Totals'!$1:$255,44,FALSE),)</f>
        <v>0</v>
      </c>
      <c r="AC306">
        <f>IFERROR(VLOOKUP($A306,'PivotTrac Totals'!$1:$255,46,FALSE),)</f>
        <v>0</v>
      </c>
      <c r="AD306">
        <f>IFERROR(VLOOKUP($A306,'PivotTrac Totals'!$1:$255,48,FALSE),)</f>
        <v>0</v>
      </c>
      <c r="AE306">
        <f>IFERROR(VLOOKUP($A306,'PivotTrac Totals'!$1:$255,50,FALSE),)</f>
        <v>0</v>
      </c>
      <c r="AF306">
        <f>IFERROR(VLOOKUP($A306,'PivotTrac Totals'!$1:$255,52,FALSE),)</f>
        <v>0</v>
      </c>
      <c r="AG306">
        <f>IFERROR(VLOOKUP($A306,'PivotTrac Totals'!$1:$255,54,FALSE),)</f>
        <v>0</v>
      </c>
      <c r="AH306">
        <f t="shared" si="33"/>
        <v>0</v>
      </c>
    </row>
    <row r="307" spans="1:34" ht="15.75" hidden="1" thickBot="1" x14ac:dyDescent="0.25">
      <c r="B307" t="s">
        <v>11</v>
      </c>
      <c r="C307" s="31" t="str">
        <f t="shared" si="37"/>
        <v>30</v>
      </c>
      <c r="D307" t="s">
        <v>125</v>
      </c>
      <c r="H307">
        <f>IFERROR(VLOOKUP($A307,'PivotTrac Totals'!$A$1:$AK$255,4,FALSE),)</f>
        <v>0</v>
      </c>
      <c r="I307">
        <f>IFERROR(VLOOKUP($A307,'PivotTrac Totals'!$1:$405,6,FALSE),)</f>
        <v>0</v>
      </c>
      <c r="J307">
        <f>IFERROR(VLOOKUP($A307,'PivotTrac Totals'!$1:$255,8,FALSE),)</f>
        <v>0</v>
      </c>
      <c r="K307">
        <f>IFERROR(VLOOKUP($A307,'PivotTrac Totals'!$1:$255,10,FALSE),)</f>
        <v>0</v>
      </c>
      <c r="L307">
        <f>IFERROR(VLOOKUP($A307,'PivotTrac Totals'!$1:$255,12,FALSE),)</f>
        <v>0</v>
      </c>
      <c r="M307">
        <f>IFERROR(VLOOKUP($A307,'PivotTrac Totals'!$1:$255,14,FALSE),)</f>
        <v>0</v>
      </c>
      <c r="N307">
        <f>IFERROR(VLOOKUP($A307,'PivotTrac Totals'!$1:$255,16,FALSE),)</f>
        <v>0</v>
      </c>
      <c r="O307">
        <f>IFERROR(VLOOKUP($A307,'PivotTrac Totals'!$1:$255,18,FALSE),)</f>
        <v>0</v>
      </c>
      <c r="P307">
        <f>IFERROR(VLOOKUP($A307,'PivotTrac Totals'!$1:$255,20,FALSE),)</f>
        <v>0</v>
      </c>
      <c r="Q307">
        <f>IFERROR(VLOOKUP($A307,'PivotTrac Totals'!$1:$255,22,FALSE),)</f>
        <v>0</v>
      </c>
      <c r="R307">
        <f>IFERROR(VLOOKUP($A307,'PivotTrac Totals'!$1:$255,24,FALSE),)</f>
        <v>0</v>
      </c>
      <c r="S307">
        <f>IFERROR(VLOOKUP($A307,'PivotTrac Totals'!$1:$255,26,FALSE),)</f>
        <v>0</v>
      </c>
      <c r="T307">
        <f>IFERROR(VLOOKUP($A307,'PivotTrac Totals'!$1:$255,28,FALSE),)</f>
        <v>0</v>
      </c>
      <c r="U307">
        <f>IFERROR(VLOOKUP($A307,'PivotTrac Totals'!$1:$255,30,FALSE),)</f>
        <v>0</v>
      </c>
      <c r="V307">
        <f>IFERROR(VLOOKUP($A307,'PivotTrac Totals'!$1:$255,32,FALSE),)</f>
        <v>0</v>
      </c>
      <c r="W307">
        <f>IFERROR(VLOOKUP($A307,'PivotTrac Totals'!$1:$255,34,FALSE),)</f>
        <v>0</v>
      </c>
      <c r="X307">
        <f>IFERROR(VLOOKUP($A307,'PivotTrac Totals'!$1:$255,36,FALSE),)</f>
        <v>0</v>
      </c>
      <c r="Y307">
        <f>IFERROR(VLOOKUP($A307,'PivotTrac Totals'!$1:$255,38,FALSE),)</f>
        <v>0</v>
      </c>
      <c r="Z307">
        <f>IFERROR(VLOOKUP($A307,'PivotTrac Totals'!$1:$255,40,FALSE),)</f>
        <v>0</v>
      </c>
      <c r="AA307">
        <f>IFERROR(VLOOKUP($A307,'PivotTrac Totals'!$1:$255,42,FALSE),)</f>
        <v>0</v>
      </c>
      <c r="AB307">
        <f>IFERROR(VLOOKUP($A307,'PivotTrac Totals'!$1:$255,44,FALSE),)</f>
        <v>0</v>
      </c>
      <c r="AC307">
        <f>IFERROR(VLOOKUP($A307,'PivotTrac Totals'!$1:$255,46,FALSE),)</f>
        <v>0</v>
      </c>
      <c r="AD307">
        <f>IFERROR(VLOOKUP($A307,'PivotTrac Totals'!$1:$255,48,FALSE),)</f>
        <v>0</v>
      </c>
      <c r="AE307">
        <f>IFERROR(VLOOKUP($A307,'PivotTrac Totals'!$1:$255,50,FALSE),)</f>
        <v>0</v>
      </c>
      <c r="AF307">
        <f>IFERROR(VLOOKUP($A307,'PivotTrac Totals'!$1:$255,52,FALSE),)</f>
        <v>0</v>
      </c>
      <c r="AG307">
        <f>IFERROR(VLOOKUP($A307,'PivotTrac Totals'!$1:$255,54,FALSE),)</f>
        <v>0</v>
      </c>
      <c r="AH307">
        <f t="shared" si="33"/>
        <v>0</v>
      </c>
    </row>
    <row r="308" spans="1:34" ht="15.75" hidden="1" thickBot="1" x14ac:dyDescent="0.25">
      <c r="B308" t="s">
        <v>11</v>
      </c>
      <c r="C308" s="31" t="str">
        <f t="shared" si="37"/>
        <v>30</v>
      </c>
      <c r="D308" t="s">
        <v>125</v>
      </c>
      <c r="H308">
        <f>IFERROR(VLOOKUP($A308,'PivotTrac Totals'!$A$1:$AK$255,4,FALSE),)</f>
        <v>0</v>
      </c>
      <c r="I308">
        <f>IFERROR(VLOOKUP($A308,'PivotTrac Totals'!$1:$405,6,FALSE),)</f>
        <v>0</v>
      </c>
      <c r="J308">
        <f>IFERROR(VLOOKUP($A308,'PivotTrac Totals'!$1:$255,8,FALSE),)</f>
        <v>0</v>
      </c>
      <c r="K308">
        <f>IFERROR(VLOOKUP($A308,'PivotTrac Totals'!$1:$255,10,FALSE),)</f>
        <v>0</v>
      </c>
      <c r="L308">
        <f>IFERROR(VLOOKUP($A308,'PivotTrac Totals'!$1:$255,12,FALSE),)</f>
        <v>0</v>
      </c>
      <c r="M308">
        <f>IFERROR(VLOOKUP($A308,'PivotTrac Totals'!$1:$255,14,FALSE),)</f>
        <v>0</v>
      </c>
      <c r="N308">
        <f>IFERROR(VLOOKUP($A308,'PivotTrac Totals'!$1:$255,16,FALSE),)</f>
        <v>0</v>
      </c>
      <c r="O308">
        <f>IFERROR(VLOOKUP($A308,'PivotTrac Totals'!$1:$255,18,FALSE),)</f>
        <v>0</v>
      </c>
      <c r="P308">
        <f>IFERROR(VLOOKUP($A308,'PivotTrac Totals'!$1:$255,20,FALSE),)</f>
        <v>0</v>
      </c>
      <c r="Q308">
        <f>IFERROR(VLOOKUP($A308,'PivotTrac Totals'!$1:$255,22,FALSE),)</f>
        <v>0</v>
      </c>
      <c r="R308">
        <f>IFERROR(VLOOKUP($A308,'PivotTrac Totals'!$1:$255,24,FALSE),)</f>
        <v>0</v>
      </c>
      <c r="S308">
        <f>IFERROR(VLOOKUP($A308,'PivotTrac Totals'!$1:$255,26,FALSE),)</f>
        <v>0</v>
      </c>
      <c r="T308">
        <f>IFERROR(VLOOKUP($A308,'PivotTrac Totals'!$1:$255,28,FALSE),)</f>
        <v>0</v>
      </c>
      <c r="U308">
        <f>IFERROR(VLOOKUP($A308,'PivotTrac Totals'!$1:$255,30,FALSE),)</f>
        <v>0</v>
      </c>
      <c r="V308">
        <f>IFERROR(VLOOKUP($A308,'PivotTrac Totals'!$1:$255,32,FALSE),)</f>
        <v>0</v>
      </c>
      <c r="W308">
        <f>IFERROR(VLOOKUP($A308,'PivotTrac Totals'!$1:$255,34,FALSE),)</f>
        <v>0</v>
      </c>
      <c r="X308">
        <f>IFERROR(VLOOKUP($A308,'PivotTrac Totals'!$1:$255,36,FALSE),)</f>
        <v>0</v>
      </c>
      <c r="Y308">
        <f>IFERROR(VLOOKUP($A308,'PivotTrac Totals'!$1:$255,38,FALSE),)</f>
        <v>0</v>
      </c>
      <c r="Z308">
        <f>IFERROR(VLOOKUP($A308,'PivotTrac Totals'!$1:$255,40,FALSE),)</f>
        <v>0</v>
      </c>
      <c r="AA308">
        <f>IFERROR(VLOOKUP($A308,'PivotTrac Totals'!$1:$255,42,FALSE),)</f>
        <v>0</v>
      </c>
      <c r="AB308">
        <f>IFERROR(VLOOKUP($A308,'PivotTrac Totals'!$1:$255,44,FALSE),)</f>
        <v>0</v>
      </c>
      <c r="AC308">
        <f>IFERROR(VLOOKUP($A308,'PivotTrac Totals'!$1:$255,46,FALSE),)</f>
        <v>0</v>
      </c>
      <c r="AD308">
        <f>IFERROR(VLOOKUP($A308,'PivotTrac Totals'!$1:$255,48,FALSE),)</f>
        <v>0</v>
      </c>
      <c r="AE308">
        <f>IFERROR(VLOOKUP($A308,'PivotTrac Totals'!$1:$255,50,FALSE),)</f>
        <v>0</v>
      </c>
      <c r="AF308">
        <f>IFERROR(VLOOKUP($A308,'PivotTrac Totals'!$1:$255,52,FALSE),)</f>
        <v>0</v>
      </c>
      <c r="AG308">
        <f>IFERROR(VLOOKUP($A308,'PivotTrac Totals'!$1:$255,54,FALSE),)</f>
        <v>0</v>
      </c>
      <c r="AH308">
        <f t="shared" si="33"/>
        <v>0</v>
      </c>
    </row>
    <row r="309" spans="1:34" ht="15.75" hidden="1" thickBot="1" x14ac:dyDescent="0.25">
      <c r="B309" t="s">
        <v>11</v>
      </c>
      <c r="C309" s="31" t="str">
        <f t="shared" si="37"/>
        <v>30</v>
      </c>
      <c r="D309" t="s">
        <v>125</v>
      </c>
      <c r="H309">
        <f>IFERROR(VLOOKUP($A309,'PivotTrac Totals'!$A$1:$AK$255,4,FALSE),)</f>
        <v>0</v>
      </c>
      <c r="I309">
        <f>IFERROR(VLOOKUP($A309,'PivotTrac Totals'!$1:$405,6,FALSE),)</f>
        <v>0</v>
      </c>
      <c r="J309">
        <f>IFERROR(VLOOKUP($A309,'PivotTrac Totals'!$1:$255,8,FALSE),)</f>
        <v>0</v>
      </c>
      <c r="K309">
        <f>IFERROR(VLOOKUP($A309,'PivotTrac Totals'!$1:$255,10,FALSE),)</f>
        <v>0</v>
      </c>
      <c r="L309">
        <f>IFERROR(VLOOKUP($A309,'PivotTrac Totals'!$1:$255,12,FALSE),)</f>
        <v>0</v>
      </c>
      <c r="M309">
        <f>IFERROR(VLOOKUP($A309,'PivotTrac Totals'!$1:$255,14,FALSE),)</f>
        <v>0</v>
      </c>
      <c r="N309">
        <f>IFERROR(VLOOKUP($A309,'PivotTrac Totals'!$1:$255,16,FALSE),)</f>
        <v>0</v>
      </c>
      <c r="O309">
        <f>IFERROR(VLOOKUP($A309,'PivotTrac Totals'!$1:$255,18,FALSE),)</f>
        <v>0</v>
      </c>
      <c r="P309">
        <f>IFERROR(VLOOKUP($A309,'PivotTrac Totals'!$1:$255,20,FALSE),)</f>
        <v>0</v>
      </c>
      <c r="Q309">
        <f>IFERROR(VLOOKUP($A309,'PivotTrac Totals'!$1:$255,22,FALSE),)</f>
        <v>0</v>
      </c>
      <c r="R309">
        <f>IFERROR(VLOOKUP($A309,'PivotTrac Totals'!$1:$255,24,FALSE),)</f>
        <v>0</v>
      </c>
      <c r="S309">
        <f>IFERROR(VLOOKUP($A309,'PivotTrac Totals'!$1:$255,26,FALSE),)</f>
        <v>0</v>
      </c>
      <c r="T309">
        <f>IFERROR(VLOOKUP($A309,'PivotTrac Totals'!$1:$255,28,FALSE),)</f>
        <v>0</v>
      </c>
      <c r="U309">
        <f>IFERROR(VLOOKUP($A309,'PivotTrac Totals'!$1:$255,30,FALSE),)</f>
        <v>0</v>
      </c>
      <c r="V309">
        <f>IFERROR(VLOOKUP($A309,'PivotTrac Totals'!$1:$255,32,FALSE),)</f>
        <v>0</v>
      </c>
      <c r="W309">
        <f>IFERROR(VLOOKUP($A309,'PivotTrac Totals'!$1:$255,34,FALSE),)</f>
        <v>0</v>
      </c>
      <c r="X309">
        <f>IFERROR(VLOOKUP($A309,'PivotTrac Totals'!$1:$255,36,FALSE),)</f>
        <v>0</v>
      </c>
      <c r="Y309">
        <f>IFERROR(VLOOKUP($A309,'PivotTrac Totals'!$1:$255,38,FALSE),)</f>
        <v>0</v>
      </c>
      <c r="Z309">
        <f>IFERROR(VLOOKUP($A309,'PivotTrac Totals'!$1:$255,40,FALSE),)</f>
        <v>0</v>
      </c>
      <c r="AA309">
        <f>IFERROR(VLOOKUP($A309,'PivotTrac Totals'!$1:$255,42,FALSE),)</f>
        <v>0</v>
      </c>
      <c r="AB309">
        <f>IFERROR(VLOOKUP($A309,'PivotTrac Totals'!$1:$255,44,FALSE),)</f>
        <v>0</v>
      </c>
      <c r="AC309">
        <f>IFERROR(VLOOKUP($A309,'PivotTrac Totals'!$1:$255,46,FALSE),)</f>
        <v>0</v>
      </c>
      <c r="AD309">
        <f>IFERROR(VLOOKUP($A309,'PivotTrac Totals'!$1:$255,48,FALSE),)</f>
        <v>0</v>
      </c>
      <c r="AE309">
        <f>IFERROR(VLOOKUP($A309,'PivotTrac Totals'!$1:$255,50,FALSE),)</f>
        <v>0</v>
      </c>
      <c r="AF309">
        <f>IFERROR(VLOOKUP($A309,'PivotTrac Totals'!$1:$255,52,FALSE),)</f>
        <v>0</v>
      </c>
      <c r="AG309">
        <f>IFERROR(VLOOKUP($A309,'PivotTrac Totals'!$1:$255,54,FALSE),)</f>
        <v>0</v>
      </c>
      <c r="AH309">
        <f t="shared" si="33"/>
        <v>0</v>
      </c>
    </row>
    <row r="310" spans="1:34" ht="15.75" hidden="1" thickBot="1" x14ac:dyDescent="0.25">
      <c r="A310" s="25"/>
      <c r="B310" s="25" t="s">
        <v>11</v>
      </c>
      <c r="C310" s="28" t="str">
        <f t="shared" si="37"/>
        <v>30</v>
      </c>
      <c r="D310" s="25" t="s">
        <v>125</v>
      </c>
      <c r="E310" s="25"/>
      <c r="F310" s="25"/>
      <c r="G310" s="25"/>
      <c r="H310">
        <f>IFERROR(VLOOKUP($A310,'PivotTrac Totals'!$A$1:$AK$255,4,FALSE),)</f>
        <v>0</v>
      </c>
      <c r="I310">
        <f>IFERROR(VLOOKUP($A310,'PivotTrac Totals'!$1:$405,6,FALSE),)</f>
        <v>0</v>
      </c>
      <c r="J310">
        <f>IFERROR(VLOOKUP($A310,'PivotTrac Totals'!$1:$255,8,FALSE),)</f>
        <v>0</v>
      </c>
      <c r="K310">
        <f>IFERROR(VLOOKUP($A310,'PivotTrac Totals'!$1:$255,10,FALSE),)</f>
        <v>0</v>
      </c>
      <c r="L310">
        <f>IFERROR(VLOOKUP($A310,'PivotTrac Totals'!$1:$255,12,FALSE),)</f>
        <v>0</v>
      </c>
      <c r="M310">
        <f>IFERROR(VLOOKUP($A310,'PivotTrac Totals'!$1:$255,14,FALSE),)</f>
        <v>0</v>
      </c>
      <c r="N310">
        <f>IFERROR(VLOOKUP($A310,'PivotTrac Totals'!$1:$255,16,FALSE),)</f>
        <v>0</v>
      </c>
      <c r="O310">
        <f>IFERROR(VLOOKUP($A310,'PivotTrac Totals'!$1:$255,18,FALSE),)</f>
        <v>0</v>
      </c>
      <c r="P310">
        <f>IFERROR(VLOOKUP($A310,'PivotTrac Totals'!$1:$255,20,FALSE),)</f>
        <v>0</v>
      </c>
      <c r="Q310">
        <f>IFERROR(VLOOKUP($A310,'PivotTrac Totals'!$1:$255,22,FALSE),)</f>
        <v>0</v>
      </c>
      <c r="R310">
        <f>IFERROR(VLOOKUP($A310,'PivotTrac Totals'!$1:$255,24,FALSE),)</f>
        <v>0</v>
      </c>
      <c r="S310">
        <f>IFERROR(VLOOKUP($A310,'PivotTrac Totals'!$1:$255,26,FALSE),)</f>
        <v>0</v>
      </c>
      <c r="T310">
        <f>IFERROR(VLOOKUP($A310,'PivotTrac Totals'!$1:$255,28,FALSE),)</f>
        <v>0</v>
      </c>
      <c r="U310">
        <f>IFERROR(VLOOKUP($A310,'PivotTrac Totals'!$1:$255,30,FALSE),)</f>
        <v>0</v>
      </c>
      <c r="V310">
        <f>IFERROR(VLOOKUP($A310,'PivotTrac Totals'!$1:$255,32,FALSE),)</f>
        <v>0</v>
      </c>
      <c r="W310">
        <f>IFERROR(VLOOKUP($A310,'PivotTrac Totals'!$1:$255,34,FALSE),)</f>
        <v>0</v>
      </c>
      <c r="X310">
        <f>IFERROR(VLOOKUP($A310,'PivotTrac Totals'!$1:$255,36,FALSE),)</f>
        <v>0</v>
      </c>
      <c r="Y310">
        <f>IFERROR(VLOOKUP($A310,'PivotTrac Totals'!$1:$255,38,FALSE),)</f>
        <v>0</v>
      </c>
      <c r="Z310">
        <f>IFERROR(VLOOKUP($A310,'PivotTrac Totals'!$1:$255,40,FALSE),)</f>
        <v>0</v>
      </c>
      <c r="AA310">
        <f>IFERROR(VLOOKUP($A310,'PivotTrac Totals'!$1:$255,42,FALSE),)</f>
        <v>0</v>
      </c>
      <c r="AB310">
        <f>IFERROR(VLOOKUP($A310,'PivotTrac Totals'!$1:$255,44,FALSE),)</f>
        <v>0</v>
      </c>
      <c r="AC310">
        <f>IFERROR(VLOOKUP($A310,'PivotTrac Totals'!$1:$255,46,FALSE),)</f>
        <v>0</v>
      </c>
      <c r="AD310">
        <f>IFERROR(VLOOKUP($A310,'PivotTrac Totals'!$1:$255,48,FALSE),)</f>
        <v>0</v>
      </c>
      <c r="AE310">
        <f>IFERROR(VLOOKUP($A310,'PivotTrac Totals'!$1:$255,50,FALSE),)</f>
        <v>0</v>
      </c>
      <c r="AF310">
        <f>IFERROR(VLOOKUP($A310,'PivotTrac Totals'!$1:$255,52,FALSE),)</f>
        <v>0</v>
      </c>
      <c r="AG310">
        <f>IFERROR(VLOOKUP($A310,'PivotTrac Totals'!$1:$255,54,FALSE),)</f>
        <v>0</v>
      </c>
      <c r="AH310">
        <f t="shared" si="33"/>
        <v>0</v>
      </c>
    </row>
    <row r="311" spans="1:34" ht="15.75" thickBot="1" x14ac:dyDescent="0.25">
      <c r="A311" s="32" t="s">
        <v>126</v>
      </c>
      <c r="B311" t="s">
        <v>11</v>
      </c>
      <c r="C311" s="31" t="str">
        <f>MID(A311,FIND(" ",A311)+1,256)</f>
        <v>31</v>
      </c>
      <c r="D311" t="s">
        <v>125</v>
      </c>
      <c r="E311" t="s">
        <v>11</v>
      </c>
      <c r="F311" t="s">
        <v>33</v>
      </c>
      <c r="G311" t="s">
        <v>127</v>
      </c>
      <c r="H311">
        <f>+IF($F311="Spring Grain",SUMIFS('Osgood Agrimet'!$F:$F,'Osgood Agrimet'!$A:$A,"&lt;="&amp;Data!H$1,'Osgood Agrimet'!$F:$F,"&gt;0"),IF($F311="Winter Grain",SUMIFS('Osgood Agrimet'!$D:$D,'Osgood Agrimet'!$A:$A,"&lt;="&amp;Data!H$1,'Osgood Agrimet'!$D:$D,"&gt;0"),IF($F311="Potatoes",SUMIFS('Osgood Agrimet'!$C:$C,'Osgood Agrimet'!$A:$A,"&lt;="&amp;Data!H$1,'Osgood Agrimet'!$C:$C,"&gt;0"),0)))</f>
        <v>0</v>
      </c>
      <c r="I311">
        <f>+IF($F311="Spring Grain",SUMIFS('Osgood Agrimet'!$F:$F,'Osgood Agrimet'!$A:$A,"&lt;="&amp;Data!I$1,'Osgood Agrimet'!$F:$F,"&gt;0"),IF($F311="Winter Grain",SUMIFS('Osgood Agrimet'!$D:$D,'Osgood Agrimet'!$A:$A,"&lt;="&amp;Data!I$1,'Osgood Agrimet'!$D:$D,"&gt;0"),IF($F311="Potatoes",SUMIFS('Osgood Agrimet'!$C:$C,'Osgood Agrimet'!$A:$A,"&lt;="&amp;Data!I$1,'Osgood Agrimet'!$C:$C,"&gt;0"),0)))-$H311</f>
        <v>0</v>
      </c>
      <c r="J311">
        <f>+IF($F311="Spring Grain",SUMIFS('Osgood Agrimet'!$F:$F,'Osgood Agrimet'!$A:$A,"&lt;="&amp;Data!J$1,'Osgood Agrimet'!$F:$F,"&gt;0"),IF($F311="Winter Grain",SUMIFS('Osgood Agrimet'!$D:$D,'Osgood Agrimet'!$A:$A,"&lt;="&amp;Data!J$1,'Osgood Agrimet'!$D:$D,"&gt;0"),IF($F311="Potatoes",SUMIFS('Osgood Agrimet'!$C:$C,'Osgood Agrimet'!$A:$A,"&lt;="&amp;Data!J$1,'Osgood Agrimet'!$C:$C,"&gt;0"),0)))-SUM($H311:I311)</f>
        <v>0.59000000000000008</v>
      </c>
      <c r="K311">
        <f>+IF($F311="Spring Grain",SUMIFS('Osgood Agrimet'!$F:$F,'Osgood Agrimet'!$A:$A,"&lt;="&amp;Data!K$1,'Osgood Agrimet'!$F:$F,"&gt;0"),IF($F311="Winter Grain",SUMIFS('Osgood Agrimet'!$D:$D,'Osgood Agrimet'!$A:$A,"&lt;="&amp;Data!K$1,'Osgood Agrimet'!$D:$D,"&gt;0"),IF($F311="Potatoes",SUMIFS('Osgood Agrimet'!$C:$C,'Osgood Agrimet'!$A:$A,"&lt;="&amp;Data!K$1,'Osgood Agrimet'!$C:$C,"&gt;0"),0)))-SUM($H311:J311)</f>
        <v>0.67999999999999994</v>
      </c>
      <c r="L311">
        <f>+IF($F311="Spring Grain",SUMIFS('Osgood Agrimet'!$F:$F,'Osgood Agrimet'!$A:$A,"&lt;="&amp;Data!L$1,'Osgood Agrimet'!$F:$F,"&gt;0"),IF($F311="Winter Grain",SUMIFS('Osgood Agrimet'!$D:$D,'Osgood Agrimet'!$A:$A,"&lt;="&amp;Data!L$1,'Osgood Agrimet'!$D:$D,"&gt;0"),IF($F311="Potatoes",SUMIFS('Osgood Agrimet'!$C:$C,'Osgood Agrimet'!$A:$A,"&lt;="&amp;Data!L$1,'Osgood Agrimet'!$C:$C,"&gt;0"),0)))-SUM($H311:K311)</f>
        <v>1.3900000000000001</v>
      </c>
      <c r="M311">
        <f>+IF($F311="Spring Grain",SUMIFS('Osgood Agrimet'!$F:$F,'Osgood Agrimet'!$A:$A,"&lt;="&amp;Data!M$1,'Osgood Agrimet'!$F:$F,"&gt;0"),IF($F311="Winter Grain",SUMIFS('Osgood Agrimet'!$D:$D,'Osgood Agrimet'!$A:$A,"&lt;="&amp;Data!M$1,'Osgood Agrimet'!$D:$D,"&gt;0"),IF($F311="Potatoes",SUMIFS('Osgood Agrimet'!$C:$C,'Osgood Agrimet'!$A:$A,"&lt;="&amp;Data!M$1,'Osgood Agrimet'!$C:$C,"&gt;0"),0)))-SUM($H311:L311)</f>
        <v>2.0399999999999991</v>
      </c>
      <c r="N311">
        <f>+IF($F311="Spring Grain",SUMIFS('Osgood Agrimet'!$F:$F,'Osgood Agrimet'!$A:$A,"&lt;="&amp;Data!N$1,'Osgood Agrimet'!$F:$F,"&gt;0"),IF($F311="Winter Grain",SUMIFS('Osgood Agrimet'!$D:$D,'Osgood Agrimet'!$A:$A,"&lt;="&amp;Data!N$1,'Osgood Agrimet'!$D:$D,"&gt;0"),IF($F311="Potatoes",SUMIFS('Osgood Agrimet'!$C:$C,'Osgood Agrimet'!$A:$A,"&lt;="&amp;Data!N$1,'Osgood Agrimet'!$C:$C,"&gt;0"),0)))-SUM($H311:M311)</f>
        <v>1.9100000000000001</v>
      </c>
      <c r="O311">
        <f>+IF($F311="Spring Grain",SUMIFS('Osgood Agrimet'!$F:$F,'Osgood Agrimet'!$A:$A,"&lt;="&amp;Data!O$1,'Osgood Agrimet'!$F:$F,"&gt;0"),IF($F311="Winter Grain",SUMIFS('Osgood Agrimet'!$D:$D,'Osgood Agrimet'!$A:$A,"&lt;="&amp;Data!O$1,'Osgood Agrimet'!$D:$D,"&gt;0"),IF($F311="Potatoes",SUMIFS('Osgood Agrimet'!$C:$C,'Osgood Agrimet'!$A:$A,"&lt;="&amp;Data!O$1,'Osgood Agrimet'!$C:$C,"&gt;0"),0)))-SUM($H311:N311)</f>
        <v>1.83</v>
      </c>
      <c r="P311">
        <f>+IF($F311="Spring Grain",SUMIFS('Osgood Agrimet'!$F:$F,'Osgood Agrimet'!$A:$A,"&lt;="&amp;Data!P$1,'Osgood Agrimet'!$F:$F,"&gt;0"),IF($F311="Winter Grain",SUMIFS('Osgood Agrimet'!$D:$D,'Osgood Agrimet'!$A:$A,"&lt;="&amp;Data!P$1,'Osgood Agrimet'!$D:$D,"&gt;0"),IF($F311="Potatoes",SUMIFS('Osgood Agrimet'!$C:$C,'Osgood Agrimet'!$A:$A,"&lt;="&amp;Data!P$1,'Osgood Agrimet'!$C:$C,"&gt;0"),0)))-SUM($H311:O311)</f>
        <v>1.7800000000000011</v>
      </c>
      <c r="Q311">
        <f>+IF($F311="Spring Grain",SUMIFS('Osgood Agrimet'!$F:$F,'Osgood Agrimet'!$A:$A,"&lt;="&amp;Data!Q$1,'Osgood Agrimet'!$F:$F,"&gt;0"),IF($F311="Winter Grain",SUMIFS('Osgood Agrimet'!$D:$D,'Osgood Agrimet'!$A:$A,"&lt;="&amp;Data!Q$1,'Osgood Agrimet'!$D:$D,"&gt;0"),IF($F311="Potatoes",SUMIFS('Osgood Agrimet'!$C:$C,'Osgood Agrimet'!$A:$A,"&lt;="&amp;Data!Q$1,'Osgood Agrimet'!$C:$C,"&gt;0"),0)))-SUM($H311:P311)</f>
        <v>1.5400000000000009</v>
      </c>
      <c r="R311">
        <f>+IF($F311="Spring Grain",SUMIFS('Osgood Agrimet'!$F:$F,'Osgood Agrimet'!$A:$A,"&lt;="&amp;Data!R$1,'Osgood Agrimet'!$F:$F,"&gt;0"),IF($F311="Winter Grain",SUMIFS('Osgood Agrimet'!$D:$D,'Osgood Agrimet'!$A:$A,"&lt;="&amp;Data!R$1,'Osgood Agrimet'!$D:$D,"&gt;0"),IF($F311="Potatoes",SUMIFS('Osgood Agrimet'!$C:$C,'Osgood Agrimet'!$A:$A,"&lt;="&amp;Data!R$1,'Osgood Agrimet'!$C:$C,"&gt;0"),0)))-SUM($H311:Q311)</f>
        <v>1.5600000000000005</v>
      </c>
      <c r="S311">
        <f>+IF($F311="Spring Grain",SUMIFS('Osgood Agrimet'!$F:$F,'Osgood Agrimet'!$A:$A,"&lt;="&amp;Data!S$1,'Osgood Agrimet'!$F:$F,"&gt;0"),IF($F311="Winter Grain",SUMIFS('Osgood Agrimet'!$D:$D,'Osgood Agrimet'!$A:$A,"&lt;="&amp;Data!S$1,'Osgood Agrimet'!$D:$D,"&gt;0"),IF($F311="Potatoes",SUMIFS('Osgood Agrimet'!$C:$C,'Osgood Agrimet'!$A:$A,"&lt;="&amp;Data!S$1,'Osgood Agrimet'!$C:$C,"&gt;0"),0)))-SUM($H311:R311)</f>
        <v>1.629999999999999</v>
      </c>
      <c r="T311">
        <f>+IF($F311="Spring Grain",SUMIFS('Osgood Agrimet'!$F:$F,'Osgood Agrimet'!$A:$A,"&lt;="&amp;Data!T$1,'Osgood Agrimet'!$F:$F,"&gt;0"),IF($F311="Winter Grain",SUMIFS('Osgood Agrimet'!$D:$D,'Osgood Agrimet'!$A:$A,"&lt;="&amp;Data!T$1,'Osgood Agrimet'!$D:$D,"&gt;0"),IF($F311="Potatoes",SUMIFS('Osgood Agrimet'!$C:$C,'Osgood Agrimet'!$A:$A,"&lt;="&amp;Data!T$1,'Osgood Agrimet'!$C:$C,"&gt;0"),0)))-SUM($H311:S311)</f>
        <v>1.5899999999999981</v>
      </c>
      <c r="U311">
        <f>+IF($F311="Spring Grain",SUMIFS('Osgood Agrimet'!$F:$F,'Osgood Agrimet'!$A:$A,"&lt;="&amp;Data!U$1,'Osgood Agrimet'!$F:$F,"&gt;0"),IF($F311="Winter Grain",SUMIFS('Osgood Agrimet'!$D:$D,'Osgood Agrimet'!$A:$A,"&lt;="&amp;Data!U$1,'Osgood Agrimet'!$D:$D,"&gt;0"),IF($F311="Potatoes",SUMIFS('Osgood Agrimet'!$C:$C,'Osgood Agrimet'!$A:$A,"&lt;="&amp;Data!U$1,'Osgood Agrimet'!$C:$C,"&gt;0"),0)))-SUM($H311:T311)</f>
        <v>1.5700000000000003</v>
      </c>
      <c r="V311">
        <f>+IF($F311="Spring Grain",SUMIFS('Osgood Agrimet'!$F:$F,'Osgood Agrimet'!$A:$A,"&lt;="&amp;Data!V$1,'Osgood Agrimet'!$F:$F,"&gt;0"),IF($F311="Winter Grain",SUMIFS('Osgood Agrimet'!$D:$D,'Osgood Agrimet'!$A:$A,"&lt;="&amp;Data!V$1,'Osgood Agrimet'!$D:$D,"&gt;0"),IF($F311="Potatoes",SUMIFS('Osgood Agrimet'!$C:$C,'Osgood Agrimet'!$A:$A,"&lt;="&amp;Data!V$1,'Osgood Agrimet'!$C:$C,"&gt;0"),0)))-SUM($H311:U311)</f>
        <v>1.759999999999998</v>
      </c>
      <c r="W311">
        <f>+IF($F311="Spring Grain",SUMIFS('Osgood Agrimet'!$F:$F,'Osgood Agrimet'!$A:$A,"&lt;="&amp;Data!W$1,'Osgood Agrimet'!$F:$F,"&gt;0"),IF($F311="Winter Grain",SUMIFS('Osgood Agrimet'!$D:$D,'Osgood Agrimet'!$A:$A,"&lt;="&amp;Data!W$1,'Osgood Agrimet'!$D:$D,"&gt;0"),IF($F311="Potatoes",SUMIFS('Osgood Agrimet'!$C:$C,'Osgood Agrimet'!$A:$A,"&lt;="&amp;Data!W$1,'Osgood Agrimet'!$C:$C,"&gt;0"),0)))-SUM($H311:V311)</f>
        <v>1.3699999999999939</v>
      </c>
      <c r="X311">
        <f>+IF($F311="Spring Grain",SUMIFS('Osgood Agrimet'!$F:$F,'Osgood Agrimet'!$A:$A,"&lt;="&amp;Data!X$1,'Osgood Agrimet'!$F:$F,"&gt;0"),IF($F311="Winter Grain",SUMIFS('Osgood Agrimet'!$D:$D,'Osgood Agrimet'!$A:$A,"&lt;="&amp;Data!X$1,'Osgood Agrimet'!$D:$D,"&gt;0"),IF($F311="Potatoes",SUMIFS('Osgood Agrimet'!$C:$C,'Osgood Agrimet'!$A:$A,"&lt;="&amp;Data!X$1,'Osgood Agrimet'!$C:$C,"&gt;0"),0)))-SUM($H311:W311)</f>
        <v>1.2899999999999956</v>
      </c>
      <c r="Y311">
        <f>+IF($F311="Spring Grain",SUMIFS('Osgood Agrimet'!$F:$F,'Osgood Agrimet'!$A:$A,"&lt;="&amp;Data!Y$1,'Osgood Agrimet'!$F:$F,"&gt;0"),IF($F311="Winter Grain",SUMIFS('Osgood Agrimet'!$D:$D,'Osgood Agrimet'!$A:$A,"&lt;="&amp;Data!Y$1,'Osgood Agrimet'!$D:$D,"&gt;0"),IF($F311="Potatoes",SUMIFS('Osgood Agrimet'!$C:$C,'Osgood Agrimet'!$A:$A,"&lt;="&amp;Data!Y$1,'Osgood Agrimet'!$C:$C,"&gt;0"),0)))-SUM($H311:X311)</f>
        <v>0.80000000000000071</v>
      </c>
      <c r="Z311">
        <f>+IF($F311="Spring Grain",SUMIFS('Osgood Agrimet'!$F:$F,'Osgood Agrimet'!$A:$A,"&lt;="&amp;Data!Z$1,'Osgood Agrimet'!$F:$F,"&gt;0"),IF($F311="Winter Grain",SUMIFS('Osgood Agrimet'!$D:$D,'Osgood Agrimet'!$A:$A,"&lt;="&amp;Data!Z$1,'Osgood Agrimet'!$D:$D,"&gt;0"),IF($F311="Potatoes",SUMIFS('Osgood Agrimet'!$C:$C,'Osgood Agrimet'!$A:$A,"&lt;="&amp;Data!Z$1,'Osgood Agrimet'!$C:$C,"&gt;0"),0)))-SUM($H311:Y311)</f>
        <v>0.14000000000000057</v>
      </c>
      <c r="AA311">
        <f>+IF($F311="Spring Grain",SUMIFS('Osgood Agrimet'!$F:$F,'Osgood Agrimet'!$A:$A,"&lt;="&amp;Data!AA$1,'Osgood Agrimet'!$F:$F,"&gt;0"),IF($F311="Winter Grain",SUMIFS('Osgood Agrimet'!$D:$D,'Osgood Agrimet'!$A:$A,"&lt;="&amp;Data!AA$1,'Osgood Agrimet'!$D:$D,"&gt;0"),IF($F311="Potatoes",SUMIFS('Osgood Agrimet'!$C:$C,'Osgood Agrimet'!$A:$A,"&lt;="&amp;Data!AA$1,'Osgood Agrimet'!$C:$C,"&gt;0"),0)))-SUM($H311:Z311)</f>
        <v>0</v>
      </c>
      <c r="AB311">
        <f>+IF($F311="Spring Grain",SUMIFS('Osgood Agrimet'!$F:$F,'Osgood Agrimet'!$A:$A,"&lt;="&amp;Data!AB$1,'Osgood Agrimet'!$F:$F,"&gt;0"),IF($F311="Winter Grain",SUMIFS('Osgood Agrimet'!$D:$D,'Osgood Agrimet'!$A:$A,"&lt;="&amp;Data!AB$1,'Osgood Agrimet'!$D:$D,"&gt;0"),IF($F311="Potatoes",SUMIFS('Osgood Agrimet'!$C:$C,'Osgood Agrimet'!$A:$A,"&lt;="&amp;Data!AB$1,'Osgood Agrimet'!$C:$C,"&gt;0"),0)))-SUM($H311:AA311)</f>
        <v>0</v>
      </c>
      <c r="AC311">
        <f>+IF($F311="Spring Grain",SUMIFS('Osgood Agrimet'!$F:$F,'Osgood Agrimet'!$A:$A,"&lt;="&amp;Data!AC$1,'Osgood Agrimet'!$F:$F,"&gt;0"),IF($F311="Winter Grain",SUMIFS('Osgood Agrimet'!$D:$D,'Osgood Agrimet'!$A:$A,"&lt;="&amp;Data!AC$1,'Osgood Agrimet'!$D:$D,"&gt;0"),IF($F311="Potatoes",SUMIFS('Osgood Agrimet'!$C:$C,'Osgood Agrimet'!$A:$A,"&lt;="&amp;Data!AC$1,'Osgood Agrimet'!$C:$C,"&gt;0"),0)))-SUM($H311:AB311)</f>
        <v>0</v>
      </c>
      <c r="AD311">
        <f>+IF($F311="Spring Grain",SUMIFS('Osgood Agrimet'!$F:$F,'Osgood Agrimet'!$A:$A,"&lt;="&amp;Data!AD$1,'Osgood Agrimet'!$F:$F,"&gt;0"),IF($F311="Winter Grain",SUMIFS('Osgood Agrimet'!$D:$D,'Osgood Agrimet'!$A:$A,"&lt;="&amp;Data!AD$1,'Osgood Agrimet'!$D:$D,"&gt;0"),IF($F311="Potatoes",SUMIFS('Osgood Agrimet'!$C:$C,'Osgood Agrimet'!$A:$A,"&lt;="&amp;Data!AD$1,'Osgood Agrimet'!$C:$C,"&gt;0"),0)))-SUM($H311:AC311)</f>
        <v>0</v>
      </c>
      <c r="AE311">
        <f>+IF($F311="Spring Grain",SUMIFS('Osgood Agrimet'!$F:$F,'Osgood Agrimet'!$A:$A,"&lt;="&amp;Data!AE$1,'Osgood Agrimet'!$F:$F,"&gt;0"),IF($F311="Winter Grain",SUMIFS('Osgood Agrimet'!$D:$D,'Osgood Agrimet'!$A:$A,"&lt;="&amp;Data!AE$1,'Osgood Agrimet'!$D:$D,"&gt;0"),IF($F311="Potatoes",SUMIFS('Osgood Agrimet'!$C:$C,'Osgood Agrimet'!$A:$A,"&lt;="&amp;Data!AE$1,'Osgood Agrimet'!$C:$C,"&gt;0"),0)))-SUM($H311:AD311)</f>
        <v>0</v>
      </c>
      <c r="AF311">
        <f>+IF($F311="Spring Grain",SUMIFS('Osgood Agrimet'!$F:$F,'Osgood Agrimet'!$A:$A,"&lt;="&amp;Data!AF$1,'Osgood Agrimet'!$F:$F,"&gt;0"),IF($F311="Winter Grain",SUMIFS('Osgood Agrimet'!$D:$D,'Osgood Agrimet'!$A:$A,"&lt;="&amp;Data!AF$1,'Osgood Agrimet'!$D:$D,"&gt;0"),IF($F311="Potatoes",SUMIFS('Osgood Agrimet'!$C:$C,'Osgood Agrimet'!$A:$A,"&lt;="&amp;Data!AF$1,'Osgood Agrimet'!$C:$C,"&gt;0"),0)))-SUM($H311:AE311)</f>
        <v>0</v>
      </c>
      <c r="AG311">
        <f>+IF($F311="Spring Grain",SUMIFS('Osgood Agrimet'!$F:$F,'Osgood Agrimet'!$A:$A,"&lt;="&amp;Data!AG$1,'Osgood Agrimet'!$F:$F,"&gt;0"),IF($F311="Winter Grain",SUMIFS('Osgood Agrimet'!$D:$D,'Osgood Agrimet'!$A:$A,"&lt;="&amp;Data!AG$1,'Osgood Agrimet'!$D:$D,"&gt;0"),IF($F311="Potatoes",SUMIFS('Osgood Agrimet'!$C:$C,'Osgood Agrimet'!$A:$A,"&lt;="&amp;Data!AG$1,'Osgood Agrimet'!$C:$C,"&gt;0"),0)))-SUM($H311:AF311)</f>
        <v>0</v>
      </c>
      <c r="AH311">
        <f>+SUM(H311:AG311)</f>
        <v>23.469999999999988</v>
      </c>
    </row>
    <row r="312" spans="1:34" x14ac:dyDescent="0.2">
      <c r="A312" t="s">
        <v>128</v>
      </c>
      <c r="B312" t="s">
        <v>11</v>
      </c>
      <c r="C312" s="31" t="str">
        <f>C311</f>
        <v>31</v>
      </c>
      <c r="D312" t="s">
        <v>125</v>
      </c>
      <c r="E312" t="s">
        <v>11</v>
      </c>
      <c r="F312" t="s">
        <v>33</v>
      </c>
      <c r="G312" t="s">
        <v>127</v>
      </c>
      <c r="H312">
        <f>IFERROR(VLOOKUP($A312,'PivotTrac Totals'!$A$1:$AK$255,4,FALSE),)</f>
        <v>0</v>
      </c>
      <c r="I312">
        <f>IFERROR(VLOOKUP($A312,'PivotTrac Totals'!$1:$405,6,FALSE),)</f>
        <v>0</v>
      </c>
      <c r="J312">
        <f>IFERROR(VLOOKUP($A312,'PivotTrac Totals'!$1:$255,8,FALSE),)</f>
        <v>0</v>
      </c>
      <c r="K312">
        <f>IFERROR(VLOOKUP($A312,'PivotTrac Totals'!$1:$255,10,FALSE),)</f>
        <v>1.02</v>
      </c>
      <c r="L312" t="str">
        <f>IFERROR(VLOOKUP($A312,'PivotTrac Totals'!$1:$255,12,FALSE),)</f>
        <v/>
      </c>
      <c r="M312" t="str">
        <f>IFERROR(VLOOKUP($A312,'PivotTrac Totals'!$1:$255,14,FALSE),)</f>
        <v/>
      </c>
      <c r="N312">
        <f>IFERROR(VLOOKUP($A312,'PivotTrac Totals'!$1:$255,16,FALSE),)</f>
        <v>2.4</v>
      </c>
      <c r="O312">
        <f>IFERROR(VLOOKUP($A312,'PivotTrac Totals'!$1:$255,18,FALSE),)</f>
        <v>2.58</v>
      </c>
      <c r="P312">
        <f>IFERROR(VLOOKUP($A312,'PivotTrac Totals'!$1:$255,20,FALSE),)</f>
        <v>3.6300000000000008</v>
      </c>
      <c r="Q312">
        <f>IFERROR(VLOOKUP($A312,'PivotTrac Totals'!$1:$255,22,FALSE),)</f>
        <v>2.17</v>
      </c>
      <c r="R312">
        <f>IFERROR(VLOOKUP($A312,'PivotTrac Totals'!$1:$255,24,FALSE),)</f>
        <v>2.58</v>
      </c>
      <c r="S312">
        <f>IFERROR(VLOOKUP($A312,'PivotTrac Totals'!$1:$255,26,FALSE),)</f>
        <v>2.2200000000000006</v>
      </c>
      <c r="T312">
        <f>IFERROR(VLOOKUP($A312,'PivotTrac Totals'!$1:$255,28,FALSE),)</f>
        <v>1.8099999999999987</v>
      </c>
      <c r="U312">
        <f>IFERROR(VLOOKUP($A312,'PivotTrac Totals'!$1:$255,30,FALSE),)</f>
        <v>1.7399999999999984</v>
      </c>
      <c r="V312">
        <f>IFERROR(VLOOKUP($A312,'PivotTrac Totals'!$1:$255,32,FALSE),)</f>
        <v>2.1799999999999997</v>
      </c>
      <c r="W312">
        <f>IFERROR(VLOOKUP($A312,'PivotTrac Totals'!$1:$255,34,FALSE),)</f>
        <v>0.70000000000000284</v>
      </c>
      <c r="X312">
        <f>IFERROR(VLOOKUP($A312,'PivotTrac Totals'!$1:$255,36,FALSE),)</f>
        <v>0.53999999999999915</v>
      </c>
      <c r="Y312">
        <f>IFERROR(VLOOKUP($A312,'PivotTrac Totals'!$1:$255,38,FALSE),)</f>
        <v>0.94000000000000128</v>
      </c>
      <c r="Z312">
        <f>IFERROR(VLOOKUP($A312,'PivotTrac Totals'!$1:$255,40,FALSE),)</f>
        <v>0.46999999999999886</v>
      </c>
      <c r="AA312">
        <f>IFERROR(VLOOKUP($A312,'PivotTrac Totals'!$1:$255,42,FALSE),)</f>
        <v>0</v>
      </c>
      <c r="AB312">
        <f>IFERROR(VLOOKUP($A312,'PivotTrac Totals'!$1:$255,44,FALSE),)</f>
        <v>0</v>
      </c>
      <c r="AC312">
        <f>IFERROR(VLOOKUP($A312,'PivotTrac Totals'!$1:$255,46,FALSE),)</f>
        <v>0.59999999999999787</v>
      </c>
      <c r="AD312">
        <f>IFERROR(VLOOKUP($A312,'PivotTrac Totals'!$1:$255,48,FALSE),)</f>
        <v>0</v>
      </c>
      <c r="AE312">
        <f>IFERROR(VLOOKUP($A312,'PivotTrac Totals'!$1:$255,50,FALSE),)</f>
        <v>0</v>
      </c>
      <c r="AF312">
        <f>IFERROR(VLOOKUP($A312,'PivotTrac Totals'!$1:$255,52,FALSE),)</f>
        <v>0</v>
      </c>
      <c r="AG312">
        <f>IFERROR(VLOOKUP($A312,'PivotTrac Totals'!$1:$255,54,FALSE),)</f>
        <v>0</v>
      </c>
      <c r="AH312">
        <f t="shared" si="33"/>
        <v>25.58</v>
      </c>
    </row>
    <row r="313" spans="1:34" x14ac:dyDescent="0.2">
      <c r="A313" t="s">
        <v>129</v>
      </c>
      <c r="B313" t="s">
        <v>11</v>
      </c>
      <c r="C313" s="31" t="str">
        <f t="shared" ref="C313:C324" si="38">C312</f>
        <v>31</v>
      </c>
      <c r="D313" t="s">
        <v>125</v>
      </c>
      <c r="E313" t="s">
        <v>11</v>
      </c>
      <c r="F313" t="s">
        <v>33</v>
      </c>
      <c r="G313" t="s">
        <v>127</v>
      </c>
      <c r="H313">
        <f>IFERROR(VLOOKUP($A313,'PivotTrac Totals'!$A$1:$AK$255,4,FALSE),)</f>
        <v>0</v>
      </c>
      <c r="I313">
        <f>IFERROR(VLOOKUP($A313,'PivotTrac Totals'!$1:$405,6,FALSE),)</f>
        <v>0</v>
      </c>
      <c r="J313">
        <f>IFERROR(VLOOKUP($A313,'PivotTrac Totals'!$1:$255,8,FALSE),)</f>
        <v>0</v>
      </c>
      <c r="K313">
        <f>IFERROR(VLOOKUP($A313,'PivotTrac Totals'!$1:$255,10,FALSE),)</f>
        <v>0.78</v>
      </c>
      <c r="L313" t="str">
        <f>IFERROR(VLOOKUP($A313,'PivotTrac Totals'!$1:$255,12,FALSE),)</f>
        <v/>
      </c>
      <c r="M313" t="str">
        <f>IFERROR(VLOOKUP($A313,'PivotTrac Totals'!$1:$255,14,FALSE),)</f>
        <v/>
      </c>
      <c r="N313">
        <f>IFERROR(VLOOKUP($A313,'PivotTrac Totals'!$1:$255,16,FALSE),)</f>
        <v>1.69</v>
      </c>
      <c r="O313">
        <f>IFERROR(VLOOKUP($A313,'PivotTrac Totals'!$1:$255,18,FALSE),)</f>
        <v>2.6</v>
      </c>
      <c r="P313">
        <f>IFERROR(VLOOKUP($A313,'PivotTrac Totals'!$1:$255,20,FALSE),)</f>
        <v>3.51</v>
      </c>
      <c r="Q313">
        <f>IFERROR(VLOOKUP($A313,'PivotTrac Totals'!$1:$255,22,FALSE),)</f>
        <v>2.34</v>
      </c>
      <c r="R313">
        <f>IFERROR(VLOOKUP($A313,'PivotTrac Totals'!$1:$255,24,FALSE),)</f>
        <v>2.5500000000000007</v>
      </c>
      <c r="S313">
        <f>IFERROR(VLOOKUP($A313,'PivotTrac Totals'!$1:$255,26,FALSE),)</f>
        <v>1.9299999999999997</v>
      </c>
      <c r="T313">
        <f>IFERROR(VLOOKUP($A313,'PivotTrac Totals'!$1:$255,28,FALSE),)</f>
        <v>1.83</v>
      </c>
      <c r="U313">
        <f>IFERROR(VLOOKUP($A313,'PivotTrac Totals'!$1:$255,30,FALSE),)</f>
        <v>1.7300000000000004</v>
      </c>
      <c r="V313">
        <f>IFERROR(VLOOKUP($A313,'PivotTrac Totals'!$1:$255,32,FALSE),)</f>
        <v>1.5500000000000007</v>
      </c>
      <c r="W313">
        <f>IFERROR(VLOOKUP($A313,'PivotTrac Totals'!$1:$255,34,FALSE),)</f>
        <v>0.83999999999999986</v>
      </c>
      <c r="X313">
        <f>IFERROR(VLOOKUP($A313,'PivotTrac Totals'!$1:$255,36,FALSE),)</f>
        <v>0.42999999999999972</v>
      </c>
      <c r="Y313">
        <f>IFERROR(VLOOKUP($A313,'PivotTrac Totals'!$1:$255,38,FALSE),)</f>
        <v>0.73999999999999844</v>
      </c>
      <c r="Z313">
        <f>IFERROR(VLOOKUP($A313,'PivotTrac Totals'!$1:$255,40,FALSE),)</f>
        <v>0.28999999999999915</v>
      </c>
      <c r="AA313">
        <f>IFERROR(VLOOKUP($A313,'PivotTrac Totals'!$1:$255,42,FALSE),)</f>
        <v>0</v>
      </c>
      <c r="AB313">
        <f>IFERROR(VLOOKUP($A313,'PivotTrac Totals'!$1:$255,44,FALSE),)</f>
        <v>0</v>
      </c>
      <c r="AC313">
        <f>IFERROR(VLOOKUP($A313,'PivotTrac Totals'!$1:$255,46,FALSE),)</f>
        <v>0.7900000000000027</v>
      </c>
      <c r="AD313">
        <f>IFERROR(VLOOKUP($A313,'PivotTrac Totals'!$1:$255,48,FALSE),)</f>
        <v>0</v>
      </c>
      <c r="AE313">
        <f>IFERROR(VLOOKUP($A313,'PivotTrac Totals'!$1:$255,50,FALSE),)</f>
        <v>0</v>
      </c>
      <c r="AF313">
        <f>IFERROR(VLOOKUP($A313,'PivotTrac Totals'!$1:$255,52,FALSE),)</f>
        <v>0</v>
      </c>
      <c r="AG313">
        <f>IFERROR(VLOOKUP($A313,'PivotTrac Totals'!$1:$255,54,FALSE),)</f>
        <v>0</v>
      </c>
      <c r="AH313">
        <f t="shared" si="33"/>
        <v>23.6</v>
      </c>
    </row>
    <row r="314" spans="1:34" x14ac:dyDescent="0.2">
      <c r="A314" t="s">
        <v>130</v>
      </c>
      <c r="B314" t="s">
        <v>11</v>
      </c>
      <c r="C314" s="31" t="str">
        <f t="shared" si="38"/>
        <v>31</v>
      </c>
      <c r="D314" t="s">
        <v>125</v>
      </c>
      <c r="E314" t="s">
        <v>11</v>
      </c>
      <c r="F314" t="s">
        <v>33</v>
      </c>
      <c r="G314" t="s">
        <v>127</v>
      </c>
      <c r="H314">
        <f>IFERROR(VLOOKUP($A314,'PivotTrac Totals'!$A$1:$AK$255,4,FALSE),)</f>
        <v>0</v>
      </c>
      <c r="I314">
        <f>IFERROR(VLOOKUP($A314,'PivotTrac Totals'!$1:$405,6,FALSE),)</f>
        <v>0</v>
      </c>
      <c r="J314">
        <f>IFERROR(VLOOKUP($A314,'PivotTrac Totals'!$1:$255,8,FALSE),)</f>
        <v>0</v>
      </c>
      <c r="K314">
        <f>IFERROR(VLOOKUP($A314,'PivotTrac Totals'!$1:$255,10,FALSE),)</f>
        <v>0.81</v>
      </c>
      <c r="L314" t="str">
        <f>IFERROR(VLOOKUP($A314,'PivotTrac Totals'!$1:$255,12,FALSE),)</f>
        <v/>
      </c>
      <c r="M314" t="str">
        <f>IFERROR(VLOOKUP($A314,'PivotTrac Totals'!$1:$255,14,FALSE),)</f>
        <v/>
      </c>
      <c r="N314">
        <f>IFERROR(VLOOKUP($A314,'PivotTrac Totals'!$1:$255,16,FALSE),)</f>
        <v>2.02</v>
      </c>
      <c r="O314">
        <f>IFERROR(VLOOKUP($A314,'PivotTrac Totals'!$1:$255,18,FALSE),)</f>
        <v>2.5299999999999998</v>
      </c>
      <c r="P314">
        <f>IFERROR(VLOOKUP($A314,'PivotTrac Totals'!$1:$255,20,FALSE),)</f>
        <v>3.5600000000000005</v>
      </c>
      <c r="Q314">
        <f>IFERROR(VLOOKUP($A314,'PivotTrac Totals'!$1:$255,22,FALSE),)</f>
        <v>2.0600000000000005</v>
      </c>
      <c r="R314">
        <f>IFERROR(VLOOKUP($A314,'PivotTrac Totals'!$1:$255,24,FALSE),)</f>
        <v>2.4699999999999989</v>
      </c>
      <c r="S314">
        <f>IFERROR(VLOOKUP($A314,'PivotTrac Totals'!$1:$255,26,FALSE),)</f>
        <v>2.2400000000000002</v>
      </c>
      <c r="T314">
        <f>IFERROR(VLOOKUP($A314,'PivotTrac Totals'!$1:$255,28,FALSE),)</f>
        <v>1.7300000000000022</v>
      </c>
      <c r="U314">
        <f>IFERROR(VLOOKUP($A314,'PivotTrac Totals'!$1:$255,30,FALSE),)</f>
        <v>1.7699999999999996</v>
      </c>
      <c r="V314">
        <f>IFERROR(VLOOKUP($A314,'PivotTrac Totals'!$1:$255,32,FALSE),)</f>
        <v>1.7099999999999973</v>
      </c>
      <c r="W314">
        <f>IFERROR(VLOOKUP($A314,'PivotTrac Totals'!$1:$255,34,FALSE),)</f>
        <v>0.83000000000000185</v>
      </c>
      <c r="X314">
        <f>IFERROR(VLOOKUP($A314,'PivotTrac Totals'!$1:$255,36,FALSE),)</f>
        <v>0.39999999999999858</v>
      </c>
      <c r="Y314">
        <f>IFERROR(VLOOKUP($A314,'PivotTrac Totals'!$1:$255,38,FALSE),)</f>
        <v>1.1099999999999994</v>
      </c>
      <c r="Z314">
        <f>IFERROR(VLOOKUP($A314,'PivotTrac Totals'!$1:$255,40,FALSE),)</f>
        <v>0.42000000000000171</v>
      </c>
      <c r="AA314">
        <f>IFERROR(VLOOKUP($A314,'PivotTrac Totals'!$1:$255,42,FALSE),)</f>
        <v>0</v>
      </c>
      <c r="AB314">
        <f>IFERROR(VLOOKUP($A314,'PivotTrac Totals'!$1:$255,44,FALSE),)</f>
        <v>0</v>
      </c>
      <c r="AC314">
        <f>IFERROR(VLOOKUP($A314,'PivotTrac Totals'!$1:$255,46,FALSE),)</f>
        <v>0.76999999999999957</v>
      </c>
      <c r="AD314">
        <f>IFERROR(VLOOKUP($A314,'PivotTrac Totals'!$1:$255,48,FALSE),)</f>
        <v>0</v>
      </c>
      <c r="AE314">
        <f>IFERROR(VLOOKUP($A314,'PivotTrac Totals'!$1:$255,50,FALSE),)</f>
        <v>0</v>
      </c>
      <c r="AF314">
        <f>IFERROR(VLOOKUP($A314,'PivotTrac Totals'!$1:$255,52,FALSE),)</f>
        <v>0</v>
      </c>
      <c r="AG314">
        <f>IFERROR(VLOOKUP($A314,'PivotTrac Totals'!$1:$255,54,FALSE),)</f>
        <v>0</v>
      </c>
      <c r="AH314">
        <f t="shared" si="33"/>
        <v>24.43</v>
      </c>
    </row>
    <row r="315" spans="1:34" x14ac:dyDescent="0.2">
      <c r="A315" t="s">
        <v>131</v>
      </c>
      <c r="B315" t="s">
        <v>11</v>
      </c>
      <c r="C315" s="31" t="str">
        <f t="shared" si="38"/>
        <v>31</v>
      </c>
      <c r="D315" t="s">
        <v>125</v>
      </c>
      <c r="E315" t="s">
        <v>11</v>
      </c>
      <c r="F315" t="s">
        <v>33</v>
      </c>
      <c r="G315" t="s">
        <v>127</v>
      </c>
      <c r="H315">
        <f>IFERROR(VLOOKUP($A315,'PivotTrac Totals'!$A$1:$AK$255,4,FALSE),)</f>
        <v>0</v>
      </c>
      <c r="I315">
        <f>IFERROR(VLOOKUP($A315,'PivotTrac Totals'!$1:$405,6,FALSE),)</f>
        <v>0</v>
      </c>
      <c r="J315">
        <f>IFERROR(VLOOKUP($A315,'PivotTrac Totals'!$1:$255,8,FALSE),)</f>
        <v>0</v>
      </c>
      <c r="K315">
        <f>IFERROR(VLOOKUP($A315,'PivotTrac Totals'!$1:$255,10,FALSE),)</f>
        <v>0.8</v>
      </c>
      <c r="L315" t="str">
        <f>IFERROR(VLOOKUP($A315,'PivotTrac Totals'!$1:$255,12,FALSE),)</f>
        <v/>
      </c>
      <c r="M315" t="str">
        <f>IFERROR(VLOOKUP($A315,'PivotTrac Totals'!$1:$255,14,FALSE),)</f>
        <v/>
      </c>
      <c r="N315">
        <f>IFERROR(VLOOKUP($A315,'PivotTrac Totals'!$1:$255,16,FALSE),)</f>
        <v>2.0299999999999998</v>
      </c>
      <c r="O315">
        <f>IFERROR(VLOOKUP($A315,'PivotTrac Totals'!$1:$255,18,FALSE),)</f>
        <v>2.23</v>
      </c>
      <c r="P315">
        <f>IFERROR(VLOOKUP($A315,'PivotTrac Totals'!$1:$255,20,FALSE),)</f>
        <v>3.2999999999999989</v>
      </c>
      <c r="Q315">
        <f>IFERROR(VLOOKUP($A315,'PivotTrac Totals'!$1:$255,22,FALSE),)</f>
        <v>2.2400000000000002</v>
      </c>
      <c r="R315">
        <f>IFERROR(VLOOKUP($A315,'PivotTrac Totals'!$1:$255,24,FALSE),)</f>
        <v>2.2300000000000004</v>
      </c>
      <c r="S315">
        <f>IFERROR(VLOOKUP($A315,'PivotTrac Totals'!$1:$255,26,FALSE),)</f>
        <v>1.9700000000000006</v>
      </c>
      <c r="T315">
        <f>IFERROR(VLOOKUP($A315,'PivotTrac Totals'!$1:$255,28,FALSE),)</f>
        <v>1.5799999999999983</v>
      </c>
      <c r="U315">
        <f>IFERROR(VLOOKUP($A315,'PivotTrac Totals'!$1:$255,30,FALSE),)</f>
        <v>1.490000000000002</v>
      </c>
      <c r="V315">
        <f>IFERROR(VLOOKUP($A315,'PivotTrac Totals'!$1:$255,32,FALSE),)</f>
        <v>1.879999999999999</v>
      </c>
      <c r="W315">
        <f>IFERROR(VLOOKUP($A315,'PivotTrac Totals'!$1:$255,34,FALSE),)</f>
        <v>0.55999999999999872</v>
      </c>
      <c r="X315">
        <f>IFERROR(VLOOKUP($A315,'PivotTrac Totals'!$1:$255,36,FALSE),)</f>
        <v>0.35000000000000142</v>
      </c>
      <c r="Y315">
        <f>IFERROR(VLOOKUP($A315,'PivotTrac Totals'!$1:$255,38,FALSE),)</f>
        <v>0.96999999999999886</v>
      </c>
      <c r="Z315">
        <f>IFERROR(VLOOKUP($A315,'PivotTrac Totals'!$1:$255,40,FALSE),)</f>
        <v>0.17999999999999972</v>
      </c>
      <c r="AA315">
        <f>IFERROR(VLOOKUP($A315,'PivotTrac Totals'!$1:$255,42,FALSE),)</f>
        <v>0</v>
      </c>
      <c r="AB315">
        <f>IFERROR(VLOOKUP($A315,'PivotTrac Totals'!$1:$255,44,FALSE),)</f>
        <v>0</v>
      </c>
      <c r="AC315">
        <f>IFERROR(VLOOKUP($A315,'PivotTrac Totals'!$1:$255,46,FALSE),)</f>
        <v>0.55000000000000071</v>
      </c>
      <c r="AD315">
        <f>IFERROR(VLOOKUP($A315,'PivotTrac Totals'!$1:$255,48,FALSE),)</f>
        <v>0</v>
      </c>
      <c r="AE315">
        <f>IFERROR(VLOOKUP($A315,'PivotTrac Totals'!$1:$255,50,FALSE),)</f>
        <v>0</v>
      </c>
      <c r="AF315">
        <f>IFERROR(VLOOKUP($A315,'PivotTrac Totals'!$1:$255,52,FALSE),)</f>
        <v>0</v>
      </c>
      <c r="AG315">
        <f>IFERROR(VLOOKUP($A315,'PivotTrac Totals'!$1:$255,54,FALSE),)</f>
        <v>0</v>
      </c>
      <c r="AH315">
        <f t="shared" si="33"/>
        <v>22.36</v>
      </c>
    </row>
    <row r="316" spans="1:34" x14ac:dyDescent="0.2">
      <c r="A316" t="s">
        <v>132</v>
      </c>
      <c r="B316" t="s">
        <v>11</v>
      </c>
      <c r="C316" s="31" t="str">
        <f t="shared" si="38"/>
        <v>31</v>
      </c>
      <c r="D316" t="s">
        <v>125</v>
      </c>
      <c r="E316" t="s">
        <v>11</v>
      </c>
      <c r="F316" t="s">
        <v>33</v>
      </c>
      <c r="G316" t="s">
        <v>127</v>
      </c>
      <c r="H316">
        <f>IFERROR(VLOOKUP($A316,'PivotTrac Totals'!$A$1:$AK$255,4,FALSE),)</f>
        <v>0</v>
      </c>
      <c r="I316">
        <f>IFERROR(VLOOKUP($A316,'PivotTrac Totals'!$1:$405,6,FALSE),)</f>
        <v>0</v>
      </c>
      <c r="J316">
        <f>IFERROR(VLOOKUP($A316,'PivotTrac Totals'!$1:$255,8,FALSE),)</f>
        <v>0</v>
      </c>
      <c r="K316">
        <f>IFERROR(VLOOKUP($A316,'PivotTrac Totals'!$1:$255,10,FALSE),)</f>
        <v>0.68</v>
      </c>
      <c r="L316" t="str">
        <f>IFERROR(VLOOKUP($A316,'PivotTrac Totals'!$1:$255,12,FALSE),)</f>
        <v/>
      </c>
      <c r="M316" t="str">
        <f>IFERROR(VLOOKUP($A316,'PivotTrac Totals'!$1:$255,14,FALSE),)</f>
        <v/>
      </c>
      <c r="N316">
        <f>IFERROR(VLOOKUP($A316,'PivotTrac Totals'!$1:$255,16,FALSE),)</f>
        <v>2.19</v>
      </c>
      <c r="O316">
        <f>IFERROR(VLOOKUP($A316,'PivotTrac Totals'!$1:$255,18,FALSE),)</f>
        <v>2.52</v>
      </c>
      <c r="P316">
        <f>IFERROR(VLOOKUP($A316,'PivotTrac Totals'!$1:$255,20,FALSE),)</f>
        <v>3.3200000000000003</v>
      </c>
      <c r="Q316">
        <f>IFERROR(VLOOKUP($A316,'PivotTrac Totals'!$1:$255,22,FALSE),)</f>
        <v>2.5</v>
      </c>
      <c r="R316">
        <f>IFERROR(VLOOKUP($A316,'PivotTrac Totals'!$1:$255,24,FALSE),)</f>
        <v>2.5099999999999998</v>
      </c>
      <c r="S316">
        <f>IFERROR(VLOOKUP($A316,'PivotTrac Totals'!$1:$255,26,FALSE),)</f>
        <v>2.2400000000000002</v>
      </c>
      <c r="T316">
        <f>IFERROR(VLOOKUP($A316,'PivotTrac Totals'!$1:$255,28,FALSE),)</f>
        <v>1.759999999999998</v>
      </c>
      <c r="U316">
        <f>IFERROR(VLOOKUP($A316,'PivotTrac Totals'!$1:$255,30,FALSE),)</f>
        <v>1.7600000000000016</v>
      </c>
      <c r="V316">
        <f>IFERROR(VLOOKUP($A316,'PivotTrac Totals'!$1:$255,32,FALSE),)</f>
        <v>1.8099999999999987</v>
      </c>
      <c r="W316">
        <f>IFERROR(VLOOKUP($A316,'PivotTrac Totals'!$1:$255,34,FALSE),)</f>
        <v>0.69999999999999929</v>
      </c>
      <c r="X316">
        <f>IFERROR(VLOOKUP($A316,'PivotTrac Totals'!$1:$255,36,FALSE),)</f>
        <v>0.56000000000000227</v>
      </c>
      <c r="Y316">
        <f>IFERROR(VLOOKUP($A316,'PivotTrac Totals'!$1:$255,38,FALSE),)</f>
        <v>1.009999999999998</v>
      </c>
      <c r="Z316">
        <f>IFERROR(VLOOKUP($A316,'PivotTrac Totals'!$1:$255,40,FALSE),)</f>
        <v>0.42999999999999972</v>
      </c>
      <c r="AA316">
        <f>IFERROR(VLOOKUP($A316,'PivotTrac Totals'!$1:$255,42,FALSE),)</f>
        <v>0</v>
      </c>
      <c r="AB316">
        <f>IFERROR(VLOOKUP($A316,'PivotTrac Totals'!$1:$255,44,FALSE),)</f>
        <v>0</v>
      </c>
      <c r="AC316">
        <f>IFERROR(VLOOKUP($A316,'PivotTrac Totals'!$1:$255,46,FALSE),)</f>
        <v>0.56000000000000227</v>
      </c>
      <c r="AD316">
        <f>IFERROR(VLOOKUP($A316,'PivotTrac Totals'!$1:$255,48,FALSE),)</f>
        <v>0</v>
      </c>
      <c r="AE316">
        <f>IFERROR(VLOOKUP($A316,'PivotTrac Totals'!$1:$255,50,FALSE),)</f>
        <v>0</v>
      </c>
      <c r="AF316">
        <f>IFERROR(VLOOKUP($A316,'PivotTrac Totals'!$1:$255,52,FALSE),)</f>
        <v>0</v>
      </c>
      <c r="AG316">
        <f>IFERROR(VLOOKUP($A316,'PivotTrac Totals'!$1:$255,54,FALSE),)</f>
        <v>0</v>
      </c>
      <c r="AH316">
        <f t="shared" si="33"/>
        <v>24.55</v>
      </c>
    </row>
    <row r="317" spans="1:34" x14ac:dyDescent="0.2">
      <c r="A317" t="s">
        <v>133</v>
      </c>
      <c r="B317" t="s">
        <v>11</v>
      </c>
      <c r="C317" s="31" t="str">
        <f t="shared" si="38"/>
        <v>31</v>
      </c>
      <c r="D317" t="s">
        <v>125</v>
      </c>
      <c r="E317" t="s">
        <v>11</v>
      </c>
      <c r="F317" t="s">
        <v>33</v>
      </c>
      <c r="G317" t="s">
        <v>127</v>
      </c>
      <c r="H317">
        <f>IFERROR(VLOOKUP($A317,'PivotTrac Totals'!$A$1:$AK$255,4,FALSE),)</f>
        <v>0</v>
      </c>
      <c r="I317">
        <f>IFERROR(VLOOKUP($A317,'PivotTrac Totals'!$1:$405,6,FALSE),)</f>
        <v>0</v>
      </c>
      <c r="J317">
        <f>IFERROR(VLOOKUP($A317,'PivotTrac Totals'!$1:$255,8,FALSE),)</f>
        <v>0</v>
      </c>
      <c r="K317">
        <f>IFERROR(VLOOKUP($A317,'PivotTrac Totals'!$1:$255,10,FALSE),)</f>
        <v>1.02</v>
      </c>
      <c r="L317" t="str">
        <f>IFERROR(VLOOKUP($A317,'PivotTrac Totals'!$1:$255,12,FALSE),)</f>
        <v/>
      </c>
      <c r="M317" t="str">
        <f>IFERROR(VLOOKUP($A317,'PivotTrac Totals'!$1:$255,14,FALSE),)</f>
        <v/>
      </c>
      <c r="N317">
        <f>IFERROR(VLOOKUP($A317,'PivotTrac Totals'!$1:$255,16,FALSE),)</f>
        <v>2.67</v>
      </c>
      <c r="O317">
        <f>IFERROR(VLOOKUP($A317,'PivotTrac Totals'!$1:$255,18,FALSE),)</f>
        <v>3.05</v>
      </c>
      <c r="P317">
        <f>IFERROR(VLOOKUP($A317,'PivotTrac Totals'!$1:$255,20,FALSE),)</f>
        <v>3.99</v>
      </c>
      <c r="Q317">
        <f>IFERROR(VLOOKUP($A317,'PivotTrac Totals'!$1:$255,22,FALSE),)</f>
        <v>2.4399999999999995</v>
      </c>
      <c r="R317">
        <f>IFERROR(VLOOKUP($A317,'PivotTrac Totals'!$1:$255,24,FALSE),)</f>
        <v>2.9599999999999991</v>
      </c>
      <c r="S317">
        <f>IFERROR(VLOOKUP($A317,'PivotTrac Totals'!$1:$255,26,FALSE),)</f>
        <v>1.4299999999999997</v>
      </c>
      <c r="T317">
        <f>IFERROR(VLOOKUP($A317,'PivotTrac Totals'!$1:$255,28,FALSE),)</f>
        <v>2.7000000000000028</v>
      </c>
      <c r="U317">
        <f>IFERROR(VLOOKUP($A317,'PivotTrac Totals'!$1:$255,30,FALSE),)</f>
        <v>1.9799999999999969</v>
      </c>
      <c r="V317">
        <f>IFERROR(VLOOKUP($A317,'PivotTrac Totals'!$1:$255,32,FALSE),)</f>
        <v>2.1900000000000013</v>
      </c>
      <c r="W317">
        <f>IFERROR(VLOOKUP($A317,'PivotTrac Totals'!$1:$255,34,FALSE),)</f>
        <v>0.83999999999999986</v>
      </c>
      <c r="X317">
        <f>IFERROR(VLOOKUP($A317,'PivotTrac Totals'!$1:$255,36,FALSE),)</f>
        <v>0.53999999999999915</v>
      </c>
      <c r="Y317">
        <f>IFERROR(VLOOKUP($A317,'PivotTrac Totals'!$1:$255,38,FALSE),)</f>
        <v>0.5400000000000027</v>
      </c>
      <c r="Z317">
        <f>IFERROR(VLOOKUP($A317,'PivotTrac Totals'!$1:$255,40,FALSE),)</f>
        <v>0.48999999999999844</v>
      </c>
      <c r="AA317">
        <f>IFERROR(VLOOKUP($A317,'PivotTrac Totals'!$1:$255,42,FALSE),)</f>
        <v>0</v>
      </c>
      <c r="AB317">
        <f>IFERROR(VLOOKUP($A317,'PivotTrac Totals'!$1:$255,44,FALSE),)</f>
        <v>0</v>
      </c>
      <c r="AC317">
        <f>IFERROR(VLOOKUP($A317,'PivotTrac Totals'!$1:$255,46,FALSE),)</f>
        <v>0.58999999999999986</v>
      </c>
      <c r="AD317">
        <f>IFERROR(VLOOKUP($A317,'PivotTrac Totals'!$1:$255,48,FALSE),)</f>
        <v>0</v>
      </c>
      <c r="AE317">
        <f>IFERROR(VLOOKUP($A317,'PivotTrac Totals'!$1:$255,50,FALSE),)</f>
        <v>0</v>
      </c>
      <c r="AF317">
        <f>IFERROR(VLOOKUP($A317,'PivotTrac Totals'!$1:$255,52,FALSE),)</f>
        <v>0</v>
      </c>
      <c r="AG317">
        <f>IFERROR(VLOOKUP($A317,'PivotTrac Totals'!$1:$255,54,FALSE),)</f>
        <v>0</v>
      </c>
      <c r="AH317">
        <f t="shared" si="33"/>
        <v>27.43</v>
      </c>
    </row>
    <row r="318" spans="1:34" x14ac:dyDescent="0.2">
      <c r="A318" t="s">
        <v>134</v>
      </c>
      <c r="B318" t="s">
        <v>11</v>
      </c>
      <c r="C318" s="31" t="str">
        <f t="shared" si="38"/>
        <v>31</v>
      </c>
      <c r="D318" t="s">
        <v>125</v>
      </c>
      <c r="E318" t="s">
        <v>11</v>
      </c>
      <c r="F318" t="s">
        <v>33</v>
      </c>
      <c r="G318" t="s">
        <v>127</v>
      </c>
      <c r="H318">
        <f>IFERROR(VLOOKUP($A318,'PivotTrac Totals'!$A$1:$AK$255,4,FALSE),)</f>
        <v>0</v>
      </c>
      <c r="I318">
        <f>IFERROR(VLOOKUP($A318,'PivotTrac Totals'!$1:$405,6,FALSE),)</f>
        <v>0</v>
      </c>
      <c r="J318">
        <f>IFERROR(VLOOKUP($A318,'PivotTrac Totals'!$1:$255,8,FALSE),)</f>
        <v>0</v>
      </c>
      <c r="K318">
        <f>IFERROR(VLOOKUP($A318,'PivotTrac Totals'!$1:$255,10,FALSE),)</f>
        <v>0.79</v>
      </c>
      <c r="L318" t="str">
        <f>IFERROR(VLOOKUP($A318,'PivotTrac Totals'!$1:$255,12,FALSE),)</f>
        <v/>
      </c>
      <c r="M318" t="str">
        <f>IFERROR(VLOOKUP($A318,'PivotTrac Totals'!$1:$255,14,FALSE),)</f>
        <v/>
      </c>
      <c r="N318">
        <f>IFERROR(VLOOKUP($A318,'PivotTrac Totals'!$1:$255,16,FALSE),)</f>
        <v>2.06</v>
      </c>
      <c r="O318">
        <f>IFERROR(VLOOKUP($A318,'PivotTrac Totals'!$1:$255,18,FALSE),)</f>
        <v>2.0699999999999998</v>
      </c>
      <c r="P318">
        <f>IFERROR(VLOOKUP($A318,'PivotTrac Totals'!$1:$255,20,FALSE),)</f>
        <v>3.3599999999999994</v>
      </c>
      <c r="Q318">
        <f>IFERROR(VLOOKUP($A318,'PivotTrac Totals'!$1:$255,22,FALSE),)</f>
        <v>2.870000000000001</v>
      </c>
      <c r="R318">
        <f>IFERROR(VLOOKUP($A318,'PivotTrac Totals'!$1:$255,24,FALSE),)</f>
        <v>2.8499999999999996</v>
      </c>
      <c r="S318">
        <f>IFERROR(VLOOKUP($A318,'PivotTrac Totals'!$1:$255,26,FALSE),)</f>
        <v>2.0799999999999983</v>
      </c>
      <c r="T318">
        <f>IFERROR(VLOOKUP($A318,'PivotTrac Totals'!$1:$255,28,FALSE),)</f>
        <v>1.8000000000000007</v>
      </c>
      <c r="U318">
        <f>IFERROR(VLOOKUP($A318,'PivotTrac Totals'!$1:$255,30,FALSE),)</f>
        <v>2.0199999999999996</v>
      </c>
      <c r="V318">
        <f>IFERROR(VLOOKUP($A318,'PivotTrac Totals'!$1:$255,32,FALSE),)</f>
        <v>1.9400000000000013</v>
      </c>
      <c r="W318">
        <f>IFERROR(VLOOKUP($A318,'PivotTrac Totals'!$1:$255,34,FALSE),)</f>
        <v>0.80999999999999872</v>
      </c>
      <c r="X318">
        <f>IFERROR(VLOOKUP($A318,'PivotTrac Totals'!$1:$255,36,FALSE),)</f>
        <v>0.36000000000000298</v>
      </c>
      <c r="Y318">
        <f>IFERROR(VLOOKUP($A318,'PivotTrac Totals'!$1:$255,38,FALSE),)</f>
        <v>0.67999999999999972</v>
      </c>
      <c r="Z318">
        <f>IFERROR(VLOOKUP($A318,'PivotTrac Totals'!$1:$255,40,FALSE),)</f>
        <v>0.38999999999999702</v>
      </c>
      <c r="AA318">
        <f>IFERROR(VLOOKUP($A318,'PivotTrac Totals'!$1:$255,42,FALSE),)</f>
        <v>0</v>
      </c>
      <c r="AB318">
        <f>IFERROR(VLOOKUP($A318,'PivotTrac Totals'!$1:$255,44,FALSE),)</f>
        <v>0</v>
      </c>
      <c r="AC318">
        <f>IFERROR(VLOOKUP($A318,'PivotTrac Totals'!$1:$255,46,FALSE),)</f>
        <v>0.58000000000000185</v>
      </c>
      <c r="AD318">
        <f>IFERROR(VLOOKUP($A318,'PivotTrac Totals'!$1:$255,48,FALSE),)</f>
        <v>0</v>
      </c>
      <c r="AE318">
        <f>IFERROR(VLOOKUP($A318,'PivotTrac Totals'!$1:$255,50,FALSE),)</f>
        <v>0</v>
      </c>
      <c r="AF318">
        <f>IFERROR(VLOOKUP($A318,'PivotTrac Totals'!$1:$255,52,FALSE),)</f>
        <v>0</v>
      </c>
      <c r="AG318">
        <f>IFERROR(VLOOKUP($A318,'PivotTrac Totals'!$1:$255,54,FALSE),)</f>
        <v>0</v>
      </c>
      <c r="AH318">
        <f t="shared" si="33"/>
        <v>24.66</v>
      </c>
    </row>
    <row r="319" spans="1:34" x14ac:dyDescent="0.2">
      <c r="A319" t="s">
        <v>135</v>
      </c>
      <c r="B319" t="s">
        <v>11</v>
      </c>
      <c r="C319" s="31" t="str">
        <f t="shared" si="38"/>
        <v>31</v>
      </c>
      <c r="D319" t="s">
        <v>125</v>
      </c>
      <c r="E319" t="s">
        <v>11</v>
      </c>
      <c r="F319" t="s">
        <v>33</v>
      </c>
      <c r="G319" t="s">
        <v>127</v>
      </c>
      <c r="H319">
        <f>IFERROR(VLOOKUP($A319,'PivotTrac Totals'!$A$1:$AK$255,4,FALSE),)</f>
        <v>0</v>
      </c>
      <c r="I319">
        <f>IFERROR(VLOOKUP($A319,'PivotTrac Totals'!$1:$405,6,FALSE),)</f>
        <v>0</v>
      </c>
      <c r="J319">
        <f>IFERROR(VLOOKUP($A319,'PivotTrac Totals'!$1:$255,8,FALSE),)</f>
        <v>0</v>
      </c>
      <c r="K319" t="str">
        <f>IFERROR(VLOOKUP($A319,'PivotTrac Totals'!$1:$255,10,FALSE),)</f>
        <v/>
      </c>
      <c r="L319" t="str">
        <f>IFERROR(VLOOKUP($A319,'PivotTrac Totals'!$1:$255,12,FALSE),)</f>
        <v/>
      </c>
      <c r="M319">
        <f>IFERROR(VLOOKUP($A319,'PivotTrac Totals'!$1:$255,14,FALSE),)</f>
        <v>0</v>
      </c>
      <c r="N319" t="str">
        <f>IFERROR(VLOOKUP($A319,'PivotTrac Totals'!$1:$255,16,FALSE),)</f>
        <v/>
      </c>
      <c r="O319" t="str">
        <f>IFERROR(VLOOKUP($A319,'PivotTrac Totals'!$1:$255,18,FALSE),)</f>
        <v/>
      </c>
      <c r="P319">
        <f>IFERROR(VLOOKUP($A319,'PivotTrac Totals'!$1:$255,20,FALSE),)</f>
        <v>0</v>
      </c>
      <c r="Q319">
        <f>IFERROR(VLOOKUP($A319,'PivotTrac Totals'!$1:$255,22,FALSE),)</f>
        <v>0</v>
      </c>
      <c r="R319">
        <f>IFERROR(VLOOKUP($A319,'PivotTrac Totals'!$1:$255,24,FALSE),)</f>
        <v>2</v>
      </c>
      <c r="S319">
        <f>IFERROR(VLOOKUP($A319,'PivotTrac Totals'!$1:$255,26,FALSE),)</f>
        <v>0</v>
      </c>
      <c r="T319">
        <f>IFERROR(VLOOKUP($A319,'PivotTrac Totals'!$1:$255,28,FALSE),)</f>
        <v>0</v>
      </c>
      <c r="U319">
        <f>IFERROR(VLOOKUP($A319,'PivotTrac Totals'!$1:$255,30,FALSE),)</f>
        <v>0</v>
      </c>
      <c r="V319">
        <f>IFERROR(VLOOKUP($A319,'PivotTrac Totals'!$1:$255,32,FALSE),)</f>
        <v>0</v>
      </c>
      <c r="W319">
        <f>IFERROR(VLOOKUP($A319,'PivotTrac Totals'!$1:$255,34,FALSE),)</f>
        <v>0</v>
      </c>
      <c r="X319">
        <f>IFERROR(VLOOKUP($A319,'PivotTrac Totals'!$1:$255,36,FALSE),)</f>
        <v>0</v>
      </c>
      <c r="Y319">
        <f>IFERROR(VLOOKUP($A319,'PivotTrac Totals'!$1:$255,38,FALSE),)</f>
        <v>0</v>
      </c>
      <c r="Z319">
        <f>IFERROR(VLOOKUP($A319,'PivotTrac Totals'!$1:$255,40,FALSE),)</f>
        <v>0</v>
      </c>
      <c r="AA319">
        <f>IFERROR(VLOOKUP($A319,'PivotTrac Totals'!$1:$255,42,FALSE),)</f>
        <v>0</v>
      </c>
      <c r="AB319">
        <f>IFERROR(VLOOKUP($A319,'PivotTrac Totals'!$1:$255,44,FALSE),)</f>
        <v>0</v>
      </c>
      <c r="AC319">
        <f>IFERROR(VLOOKUP($A319,'PivotTrac Totals'!$1:$255,46,FALSE),)</f>
        <v>0</v>
      </c>
      <c r="AD319">
        <f>IFERROR(VLOOKUP($A319,'PivotTrac Totals'!$1:$255,48,FALSE),)</f>
        <v>0</v>
      </c>
      <c r="AE319">
        <f>IFERROR(VLOOKUP($A319,'PivotTrac Totals'!$1:$255,50,FALSE),)</f>
        <v>0</v>
      </c>
      <c r="AF319">
        <f>IFERROR(VLOOKUP($A319,'PivotTrac Totals'!$1:$255,52,FALSE),)</f>
        <v>0</v>
      </c>
      <c r="AG319">
        <f>IFERROR(VLOOKUP($A319,'PivotTrac Totals'!$1:$255,54,FALSE),)</f>
        <v>0</v>
      </c>
      <c r="AH319">
        <f t="shared" si="33"/>
        <v>2</v>
      </c>
    </row>
    <row r="320" spans="1:34" x14ac:dyDescent="0.2">
      <c r="A320" t="s">
        <v>136</v>
      </c>
      <c r="B320" t="s">
        <v>11</v>
      </c>
      <c r="C320" s="31" t="str">
        <f t="shared" si="38"/>
        <v>31</v>
      </c>
      <c r="D320" t="s">
        <v>125</v>
      </c>
      <c r="E320" t="s">
        <v>11</v>
      </c>
      <c r="F320" t="s">
        <v>33</v>
      </c>
      <c r="G320" t="s">
        <v>127</v>
      </c>
      <c r="H320">
        <f>IFERROR(VLOOKUP($A320,'PivotTrac Totals'!$A$1:$AK$255,4,FALSE),)</f>
        <v>0</v>
      </c>
      <c r="I320">
        <f>IFERROR(VLOOKUP($A320,'PivotTrac Totals'!$1:$405,6,FALSE),)</f>
        <v>0</v>
      </c>
      <c r="J320">
        <f>IFERROR(VLOOKUP($A320,'PivotTrac Totals'!$1:$255,8,FALSE),)</f>
        <v>0</v>
      </c>
      <c r="K320" t="str">
        <f>IFERROR(VLOOKUP($A320,'PivotTrac Totals'!$1:$255,10,FALSE),)</f>
        <v/>
      </c>
      <c r="L320" t="str">
        <f>IFERROR(VLOOKUP($A320,'PivotTrac Totals'!$1:$255,12,FALSE),)</f>
        <v/>
      </c>
      <c r="M320">
        <f>IFERROR(VLOOKUP($A320,'PivotTrac Totals'!$1:$255,14,FALSE),)</f>
        <v>0</v>
      </c>
      <c r="N320" t="str">
        <f>IFERROR(VLOOKUP($A320,'PivotTrac Totals'!$1:$255,16,FALSE),)</f>
        <v/>
      </c>
      <c r="O320" t="str">
        <f>IFERROR(VLOOKUP($A320,'PivotTrac Totals'!$1:$255,18,FALSE),)</f>
        <v/>
      </c>
      <c r="P320">
        <f>IFERROR(VLOOKUP($A320,'PivotTrac Totals'!$1:$255,20,FALSE),)</f>
        <v>0</v>
      </c>
      <c r="Q320">
        <f>IFERROR(VLOOKUP($A320,'PivotTrac Totals'!$1:$255,22,FALSE),)</f>
        <v>0</v>
      </c>
      <c r="R320">
        <f>IFERROR(VLOOKUP($A320,'PivotTrac Totals'!$1:$255,24,FALSE),)</f>
        <v>1.55</v>
      </c>
      <c r="S320">
        <f>IFERROR(VLOOKUP($A320,'PivotTrac Totals'!$1:$255,26,FALSE),)</f>
        <v>0</v>
      </c>
      <c r="T320">
        <f>IFERROR(VLOOKUP($A320,'PivotTrac Totals'!$1:$255,28,FALSE),)</f>
        <v>0</v>
      </c>
      <c r="U320">
        <f>IFERROR(VLOOKUP($A320,'PivotTrac Totals'!$1:$255,30,FALSE),)</f>
        <v>0</v>
      </c>
      <c r="V320">
        <f>IFERROR(VLOOKUP($A320,'PivotTrac Totals'!$1:$255,32,FALSE),)</f>
        <v>0</v>
      </c>
      <c r="W320">
        <f>IFERROR(VLOOKUP($A320,'PivotTrac Totals'!$1:$255,34,FALSE),)</f>
        <v>0</v>
      </c>
      <c r="X320">
        <f>IFERROR(VLOOKUP($A320,'PivotTrac Totals'!$1:$255,36,FALSE),)</f>
        <v>0</v>
      </c>
      <c r="Y320">
        <f>IFERROR(VLOOKUP($A320,'PivotTrac Totals'!$1:$255,38,FALSE),)</f>
        <v>0</v>
      </c>
      <c r="Z320">
        <f>IFERROR(VLOOKUP($A320,'PivotTrac Totals'!$1:$255,40,FALSE),)</f>
        <v>0</v>
      </c>
      <c r="AA320">
        <f>IFERROR(VLOOKUP($A320,'PivotTrac Totals'!$1:$255,42,FALSE),)</f>
        <v>0</v>
      </c>
      <c r="AB320">
        <f>IFERROR(VLOOKUP($A320,'PivotTrac Totals'!$1:$255,44,FALSE),)</f>
        <v>0</v>
      </c>
      <c r="AC320">
        <f>IFERROR(VLOOKUP($A320,'PivotTrac Totals'!$1:$255,46,FALSE),)</f>
        <v>0</v>
      </c>
      <c r="AD320">
        <f>IFERROR(VLOOKUP($A320,'PivotTrac Totals'!$1:$255,48,FALSE),)</f>
        <v>0</v>
      </c>
      <c r="AE320">
        <f>IFERROR(VLOOKUP($A320,'PivotTrac Totals'!$1:$255,50,FALSE),)</f>
        <v>0</v>
      </c>
      <c r="AF320">
        <f>IFERROR(VLOOKUP($A320,'PivotTrac Totals'!$1:$255,52,FALSE),)</f>
        <v>0</v>
      </c>
      <c r="AG320">
        <f>IFERROR(VLOOKUP($A320,'PivotTrac Totals'!$1:$255,54,FALSE),)</f>
        <v>0</v>
      </c>
      <c r="AH320">
        <f t="shared" ref="AH320:AH324" si="39">+SUM(H320:AG320)</f>
        <v>1.55</v>
      </c>
    </row>
    <row r="321" spans="1:34" x14ac:dyDescent="0.2">
      <c r="A321" t="s">
        <v>137</v>
      </c>
      <c r="B321" t="s">
        <v>11</v>
      </c>
      <c r="C321" s="31" t="str">
        <f t="shared" si="38"/>
        <v>31</v>
      </c>
      <c r="D321" t="s">
        <v>125</v>
      </c>
      <c r="E321" t="s">
        <v>11</v>
      </c>
      <c r="F321" t="s">
        <v>33</v>
      </c>
      <c r="G321" t="s">
        <v>127</v>
      </c>
      <c r="H321">
        <f>IFERROR(VLOOKUP($A321,'PivotTrac Totals'!$A$1:$AK$255,4,FALSE),)</f>
        <v>0</v>
      </c>
      <c r="I321">
        <f>IFERROR(VLOOKUP($A321,'PivotTrac Totals'!$1:$405,6,FALSE),)</f>
        <v>0</v>
      </c>
      <c r="J321">
        <f>IFERROR(VLOOKUP($A321,'PivotTrac Totals'!$1:$255,8,FALSE),)</f>
        <v>0</v>
      </c>
      <c r="K321" t="str">
        <f>IFERROR(VLOOKUP($A321,'PivotTrac Totals'!$1:$255,10,FALSE),)</f>
        <v/>
      </c>
      <c r="L321" t="str">
        <f>IFERROR(VLOOKUP($A321,'PivotTrac Totals'!$1:$255,12,FALSE),)</f>
        <v/>
      </c>
      <c r="M321">
        <f>IFERROR(VLOOKUP($A321,'PivotTrac Totals'!$1:$255,14,FALSE),)</f>
        <v>0</v>
      </c>
      <c r="N321" t="str">
        <f>IFERROR(VLOOKUP($A321,'PivotTrac Totals'!$1:$255,16,FALSE),)</f>
        <v/>
      </c>
      <c r="O321" t="str">
        <f>IFERROR(VLOOKUP($A321,'PivotTrac Totals'!$1:$255,18,FALSE),)</f>
        <v/>
      </c>
      <c r="P321">
        <f>IFERROR(VLOOKUP($A321,'PivotTrac Totals'!$1:$255,20,FALSE),)</f>
        <v>0</v>
      </c>
      <c r="Q321">
        <f>IFERROR(VLOOKUP($A321,'PivotTrac Totals'!$1:$255,22,FALSE),)</f>
        <v>0</v>
      </c>
      <c r="R321">
        <f>IFERROR(VLOOKUP($A321,'PivotTrac Totals'!$1:$255,24,FALSE),)</f>
        <v>1.9</v>
      </c>
      <c r="S321">
        <f>IFERROR(VLOOKUP($A321,'PivotTrac Totals'!$1:$255,26,FALSE),)</f>
        <v>0</v>
      </c>
      <c r="T321">
        <f>IFERROR(VLOOKUP($A321,'PivotTrac Totals'!$1:$255,28,FALSE),)</f>
        <v>0</v>
      </c>
      <c r="U321">
        <f>IFERROR(VLOOKUP($A321,'PivotTrac Totals'!$1:$255,30,FALSE),)</f>
        <v>0</v>
      </c>
      <c r="V321">
        <f>IFERROR(VLOOKUP($A321,'PivotTrac Totals'!$1:$255,32,FALSE),)</f>
        <v>0</v>
      </c>
      <c r="W321">
        <f>IFERROR(VLOOKUP($A321,'PivotTrac Totals'!$1:$255,34,FALSE),)</f>
        <v>0</v>
      </c>
      <c r="X321">
        <f>IFERROR(VLOOKUP($A321,'PivotTrac Totals'!$1:$255,36,FALSE),)</f>
        <v>0</v>
      </c>
      <c r="Y321">
        <f>IFERROR(VLOOKUP($A321,'PivotTrac Totals'!$1:$255,38,FALSE),)</f>
        <v>0</v>
      </c>
      <c r="Z321">
        <f>IFERROR(VLOOKUP($A321,'PivotTrac Totals'!$1:$255,40,FALSE),)</f>
        <v>0</v>
      </c>
      <c r="AA321">
        <f>IFERROR(VLOOKUP($A321,'PivotTrac Totals'!$1:$255,42,FALSE),)</f>
        <v>0</v>
      </c>
      <c r="AB321">
        <f>IFERROR(VLOOKUP($A321,'PivotTrac Totals'!$1:$255,44,FALSE),)</f>
        <v>0</v>
      </c>
      <c r="AC321">
        <f>IFERROR(VLOOKUP($A321,'PivotTrac Totals'!$1:$255,46,FALSE),)</f>
        <v>0</v>
      </c>
      <c r="AD321">
        <f>IFERROR(VLOOKUP($A321,'PivotTrac Totals'!$1:$255,48,FALSE),)</f>
        <v>0</v>
      </c>
      <c r="AE321">
        <f>IFERROR(VLOOKUP($A321,'PivotTrac Totals'!$1:$255,50,FALSE),)</f>
        <v>0</v>
      </c>
      <c r="AF321">
        <f>IFERROR(VLOOKUP($A321,'PivotTrac Totals'!$1:$255,52,FALSE),)</f>
        <v>0</v>
      </c>
      <c r="AG321">
        <f>IFERROR(VLOOKUP($A321,'PivotTrac Totals'!$1:$255,54,FALSE),)</f>
        <v>0</v>
      </c>
      <c r="AH321">
        <f t="shared" si="39"/>
        <v>1.9</v>
      </c>
    </row>
    <row r="322" spans="1:34" x14ac:dyDescent="0.2">
      <c r="A322" t="s">
        <v>138</v>
      </c>
      <c r="B322" t="s">
        <v>11</v>
      </c>
      <c r="C322" s="31" t="str">
        <f t="shared" si="38"/>
        <v>31</v>
      </c>
      <c r="D322" t="s">
        <v>125</v>
      </c>
      <c r="E322" t="s">
        <v>11</v>
      </c>
      <c r="F322" t="s">
        <v>33</v>
      </c>
      <c r="G322" t="s">
        <v>127</v>
      </c>
      <c r="H322">
        <f>IFERROR(VLOOKUP($A322,'PivotTrac Totals'!$A$1:$AK$255,4,FALSE),)</f>
        <v>0</v>
      </c>
      <c r="I322">
        <f>IFERROR(VLOOKUP($A322,'PivotTrac Totals'!$1:$405,6,FALSE),)</f>
        <v>0</v>
      </c>
      <c r="J322">
        <f>IFERROR(VLOOKUP($A322,'PivotTrac Totals'!$1:$255,8,FALSE),)</f>
        <v>0</v>
      </c>
      <c r="K322" t="str">
        <f>IFERROR(VLOOKUP($A322,'PivotTrac Totals'!$1:$255,10,FALSE),)</f>
        <v/>
      </c>
      <c r="L322" t="str">
        <f>IFERROR(VLOOKUP($A322,'PivotTrac Totals'!$1:$255,12,FALSE),)</f>
        <v/>
      </c>
      <c r="M322">
        <f>IFERROR(VLOOKUP($A322,'PivotTrac Totals'!$1:$255,14,FALSE),)</f>
        <v>0</v>
      </c>
      <c r="N322" t="str">
        <f>IFERROR(VLOOKUP($A322,'PivotTrac Totals'!$1:$255,16,FALSE),)</f>
        <v/>
      </c>
      <c r="O322" t="str">
        <f>IFERROR(VLOOKUP($A322,'PivotTrac Totals'!$1:$255,18,FALSE),)</f>
        <v/>
      </c>
      <c r="P322">
        <f>IFERROR(VLOOKUP($A322,'PivotTrac Totals'!$1:$255,20,FALSE),)</f>
        <v>0</v>
      </c>
      <c r="Q322">
        <f>IFERROR(VLOOKUP($A322,'PivotTrac Totals'!$1:$255,22,FALSE),)</f>
        <v>0</v>
      </c>
      <c r="R322">
        <f>IFERROR(VLOOKUP($A322,'PivotTrac Totals'!$1:$255,24,FALSE),)</f>
        <v>1.6</v>
      </c>
      <c r="S322">
        <f>IFERROR(VLOOKUP($A322,'PivotTrac Totals'!$1:$255,26,FALSE),)</f>
        <v>0</v>
      </c>
      <c r="T322">
        <f>IFERROR(VLOOKUP($A322,'PivotTrac Totals'!$1:$255,28,FALSE),)</f>
        <v>0</v>
      </c>
      <c r="U322">
        <f>IFERROR(VLOOKUP($A322,'PivotTrac Totals'!$1:$255,30,FALSE),)</f>
        <v>0</v>
      </c>
      <c r="V322">
        <f>IFERROR(VLOOKUP($A322,'PivotTrac Totals'!$1:$255,32,FALSE),)</f>
        <v>0</v>
      </c>
      <c r="W322">
        <f>IFERROR(VLOOKUP($A322,'PivotTrac Totals'!$1:$255,34,FALSE),)</f>
        <v>0</v>
      </c>
      <c r="X322">
        <f>IFERROR(VLOOKUP($A322,'PivotTrac Totals'!$1:$255,36,FALSE),)</f>
        <v>0</v>
      </c>
      <c r="Y322">
        <f>IFERROR(VLOOKUP($A322,'PivotTrac Totals'!$1:$255,38,FALSE),)</f>
        <v>0</v>
      </c>
      <c r="Z322">
        <f>IFERROR(VLOOKUP($A322,'PivotTrac Totals'!$1:$255,40,FALSE),)</f>
        <v>0</v>
      </c>
      <c r="AA322">
        <f>IFERROR(VLOOKUP($A322,'PivotTrac Totals'!$1:$255,42,FALSE),)</f>
        <v>0</v>
      </c>
      <c r="AB322">
        <f>IFERROR(VLOOKUP($A322,'PivotTrac Totals'!$1:$255,44,FALSE),)</f>
        <v>0</v>
      </c>
      <c r="AC322">
        <f>IFERROR(VLOOKUP($A322,'PivotTrac Totals'!$1:$255,46,FALSE),)</f>
        <v>0</v>
      </c>
      <c r="AD322">
        <f>IFERROR(VLOOKUP($A322,'PivotTrac Totals'!$1:$255,48,FALSE),)</f>
        <v>0</v>
      </c>
      <c r="AE322">
        <f>IFERROR(VLOOKUP($A322,'PivotTrac Totals'!$1:$255,50,FALSE),)</f>
        <v>0</v>
      </c>
      <c r="AF322">
        <f>IFERROR(VLOOKUP($A322,'PivotTrac Totals'!$1:$255,52,FALSE),)</f>
        <v>0</v>
      </c>
      <c r="AG322">
        <f>IFERROR(VLOOKUP($A322,'PivotTrac Totals'!$1:$255,54,FALSE),)</f>
        <v>0</v>
      </c>
      <c r="AH322">
        <f t="shared" si="39"/>
        <v>1.6</v>
      </c>
    </row>
    <row r="323" spans="1:34" x14ac:dyDescent="0.2">
      <c r="A323" t="s">
        <v>139</v>
      </c>
      <c r="B323" t="s">
        <v>11</v>
      </c>
      <c r="C323" s="31" t="str">
        <f t="shared" si="38"/>
        <v>31</v>
      </c>
      <c r="D323" t="s">
        <v>125</v>
      </c>
      <c r="E323" t="s">
        <v>11</v>
      </c>
      <c r="F323" t="s">
        <v>33</v>
      </c>
      <c r="G323" t="s">
        <v>127</v>
      </c>
      <c r="H323">
        <f>IFERROR(VLOOKUP($A323,'PivotTrac Totals'!$A$1:$AK$255,4,FALSE),)</f>
        <v>0</v>
      </c>
      <c r="I323">
        <f>IFERROR(VLOOKUP($A323,'PivotTrac Totals'!$1:$405,6,FALSE),)</f>
        <v>0</v>
      </c>
      <c r="J323">
        <f>IFERROR(VLOOKUP($A323,'PivotTrac Totals'!$1:$255,8,FALSE),)</f>
        <v>0</v>
      </c>
      <c r="K323" t="str">
        <f>IFERROR(VLOOKUP($A323,'PivotTrac Totals'!$1:$255,10,FALSE),)</f>
        <v/>
      </c>
      <c r="L323" t="str">
        <f>IFERROR(VLOOKUP($A323,'PivotTrac Totals'!$1:$255,12,FALSE),)</f>
        <v/>
      </c>
      <c r="M323">
        <f>IFERROR(VLOOKUP($A323,'PivotTrac Totals'!$1:$255,14,FALSE),)</f>
        <v>0</v>
      </c>
      <c r="N323" t="str">
        <f>IFERROR(VLOOKUP($A323,'PivotTrac Totals'!$1:$255,16,FALSE),)</f>
        <v/>
      </c>
      <c r="O323" t="str">
        <f>IFERROR(VLOOKUP($A323,'PivotTrac Totals'!$1:$255,18,FALSE),)</f>
        <v/>
      </c>
      <c r="P323">
        <f>IFERROR(VLOOKUP($A323,'PivotTrac Totals'!$1:$255,20,FALSE),)</f>
        <v>0</v>
      </c>
      <c r="Q323">
        <f>IFERROR(VLOOKUP($A323,'PivotTrac Totals'!$1:$255,22,FALSE),)</f>
        <v>0</v>
      </c>
      <c r="R323">
        <f>IFERROR(VLOOKUP($A323,'PivotTrac Totals'!$1:$255,24,FALSE),)</f>
        <v>2.35</v>
      </c>
      <c r="S323">
        <f>IFERROR(VLOOKUP($A323,'PivotTrac Totals'!$1:$255,26,FALSE),)</f>
        <v>0</v>
      </c>
      <c r="T323">
        <f>IFERROR(VLOOKUP($A323,'PivotTrac Totals'!$1:$255,28,FALSE),)</f>
        <v>0</v>
      </c>
      <c r="U323">
        <f>IFERROR(VLOOKUP($A323,'PivotTrac Totals'!$1:$255,30,FALSE),)</f>
        <v>0</v>
      </c>
      <c r="V323">
        <f>IFERROR(VLOOKUP($A323,'PivotTrac Totals'!$1:$255,32,FALSE),)</f>
        <v>0</v>
      </c>
      <c r="W323">
        <f>IFERROR(VLOOKUP($A323,'PivotTrac Totals'!$1:$255,34,FALSE),)</f>
        <v>0</v>
      </c>
      <c r="X323">
        <f>IFERROR(VLOOKUP($A323,'PivotTrac Totals'!$1:$255,36,FALSE),)</f>
        <v>0</v>
      </c>
      <c r="Y323">
        <f>IFERROR(VLOOKUP($A323,'PivotTrac Totals'!$1:$255,38,FALSE),)</f>
        <v>0</v>
      </c>
      <c r="Z323">
        <f>IFERROR(VLOOKUP($A323,'PivotTrac Totals'!$1:$255,40,FALSE),)</f>
        <v>0</v>
      </c>
      <c r="AA323">
        <f>IFERROR(VLOOKUP($A323,'PivotTrac Totals'!$1:$255,42,FALSE),)</f>
        <v>0</v>
      </c>
      <c r="AB323">
        <f>IFERROR(VLOOKUP($A323,'PivotTrac Totals'!$1:$255,44,FALSE),)</f>
        <v>0</v>
      </c>
      <c r="AC323">
        <f>IFERROR(VLOOKUP($A323,'PivotTrac Totals'!$1:$255,46,FALSE),)</f>
        <v>0</v>
      </c>
      <c r="AD323">
        <f>IFERROR(VLOOKUP($A323,'PivotTrac Totals'!$1:$255,48,FALSE),)</f>
        <v>0</v>
      </c>
      <c r="AE323">
        <f>IFERROR(VLOOKUP($A323,'PivotTrac Totals'!$1:$255,50,FALSE),)</f>
        <v>0</v>
      </c>
      <c r="AF323">
        <f>IFERROR(VLOOKUP($A323,'PivotTrac Totals'!$1:$255,52,FALSE),)</f>
        <v>0</v>
      </c>
      <c r="AG323">
        <f>IFERROR(VLOOKUP($A323,'PivotTrac Totals'!$1:$255,54,FALSE),)</f>
        <v>0</v>
      </c>
      <c r="AH323">
        <f t="shared" si="39"/>
        <v>2.35</v>
      </c>
    </row>
    <row r="324" spans="1:34" ht="15.75" thickBot="1" x14ac:dyDescent="0.25">
      <c r="A324" t="s">
        <v>140</v>
      </c>
      <c r="B324" t="s">
        <v>11</v>
      </c>
      <c r="C324" s="31" t="str">
        <f t="shared" si="38"/>
        <v>31</v>
      </c>
      <c r="D324" t="s">
        <v>125</v>
      </c>
      <c r="E324" t="s">
        <v>11</v>
      </c>
      <c r="F324" t="s">
        <v>33</v>
      </c>
      <c r="G324" t="s">
        <v>127</v>
      </c>
      <c r="H324">
        <f>IFERROR(VLOOKUP($A324,'PivotTrac Totals'!$A$1:$AK$255,4,FALSE),)</f>
        <v>0</v>
      </c>
      <c r="I324">
        <f>IFERROR(VLOOKUP($A324,'PivotTrac Totals'!$1:$405,6,FALSE),)</f>
        <v>0</v>
      </c>
      <c r="J324">
        <f>IFERROR(VLOOKUP($A324,'PivotTrac Totals'!$1:$255,8,FALSE),)</f>
        <v>0</v>
      </c>
      <c r="K324" t="str">
        <f>IFERROR(VLOOKUP($A324,'PivotTrac Totals'!$1:$255,10,FALSE),)</f>
        <v/>
      </c>
      <c r="L324" t="str">
        <f>IFERROR(VLOOKUP($A324,'PivotTrac Totals'!$1:$255,12,FALSE),)</f>
        <v/>
      </c>
      <c r="M324">
        <f>IFERROR(VLOOKUP($A324,'PivotTrac Totals'!$1:$255,14,FALSE),)</f>
        <v>0</v>
      </c>
      <c r="N324" t="str">
        <f>IFERROR(VLOOKUP($A324,'PivotTrac Totals'!$1:$255,16,FALSE),)</f>
        <v/>
      </c>
      <c r="O324" t="str">
        <f>IFERROR(VLOOKUP($A324,'PivotTrac Totals'!$1:$255,18,FALSE),)</f>
        <v/>
      </c>
      <c r="P324">
        <f>IFERROR(VLOOKUP($A324,'PivotTrac Totals'!$1:$255,20,FALSE),)</f>
        <v>0</v>
      </c>
      <c r="Q324">
        <f>IFERROR(VLOOKUP($A324,'PivotTrac Totals'!$1:$255,22,FALSE),)</f>
        <v>0</v>
      </c>
      <c r="R324">
        <f>IFERROR(VLOOKUP($A324,'PivotTrac Totals'!$1:$255,24,FALSE),)</f>
        <v>1.7</v>
      </c>
      <c r="S324">
        <f>IFERROR(VLOOKUP($A324,'PivotTrac Totals'!$1:$255,26,FALSE),)</f>
        <v>0</v>
      </c>
      <c r="T324">
        <f>IFERROR(VLOOKUP($A324,'PivotTrac Totals'!$1:$255,28,FALSE),)</f>
        <v>0</v>
      </c>
      <c r="U324">
        <f>IFERROR(VLOOKUP($A324,'PivotTrac Totals'!$1:$255,30,FALSE),)</f>
        <v>0</v>
      </c>
      <c r="V324">
        <f>IFERROR(VLOOKUP($A324,'PivotTrac Totals'!$1:$255,32,FALSE),)</f>
        <v>0</v>
      </c>
      <c r="W324">
        <f>IFERROR(VLOOKUP($A324,'PivotTrac Totals'!$1:$255,34,FALSE),)</f>
        <v>0</v>
      </c>
      <c r="X324">
        <f>IFERROR(VLOOKUP($A324,'PivotTrac Totals'!$1:$255,36,FALSE),)</f>
        <v>0</v>
      </c>
      <c r="Y324">
        <f>IFERROR(VLOOKUP($A324,'PivotTrac Totals'!$1:$255,38,FALSE),)</f>
        <v>0</v>
      </c>
      <c r="Z324">
        <f>IFERROR(VLOOKUP($A324,'PivotTrac Totals'!$1:$255,40,FALSE),)</f>
        <v>0</v>
      </c>
      <c r="AA324">
        <f>IFERROR(VLOOKUP($A324,'PivotTrac Totals'!$1:$255,42,FALSE),)</f>
        <v>0</v>
      </c>
      <c r="AB324">
        <f>IFERROR(VLOOKUP($A324,'PivotTrac Totals'!$1:$255,44,FALSE),)</f>
        <v>0</v>
      </c>
      <c r="AC324">
        <f>IFERROR(VLOOKUP($A324,'PivotTrac Totals'!$1:$255,46,FALSE),)</f>
        <v>0</v>
      </c>
      <c r="AD324">
        <f>IFERROR(VLOOKUP($A324,'PivotTrac Totals'!$1:$255,48,FALSE),)</f>
        <v>0</v>
      </c>
      <c r="AE324">
        <f>IFERROR(VLOOKUP($A324,'PivotTrac Totals'!$1:$255,50,FALSE),)</f>
        <v>0</v>
      </c>
      <c r="AF324">
        <f>IFERROR(VLOOKUP($A324,'PivotTrac Totals'!$1:$255,52,FALSE),)</f>
        <v>0</v>
      </c>
      <c r="AG324">
        <f>IFERROR(VLOOKUP($A324,'PivotTrac Totals'!$1:$255,54,FALSE),)</f>
        <v>0</v>
      </c>
      <c r="AH324">
        <f t="shared" si="39"/>
        <v>1.7</v>
      </c>
    </row>
    <row r="325" spans="1:34" ht="15.75" thickBot="1" x14ac:dyDescent="0.25">
      <c r="A325" s="32" t="s">
        <v>141</v>
      </c>
      <c r="B325" t="s">
        <v>11</v>
      </c>
      <c r="C325" s="31" t="str">
        <f>MID(A325,FIND(" ",A325)+1,256)</f>
        <v>32</v>
      </c>
      <c r="D325" t="s">
        <v>125</v>
      </c>
      <c r="E325" t="s">
        <v>11</v>
      </c>
      <c r="F325" t="s">
        <v>13</v>
      </c>
      <c r="G325" t="s">
        <v>21</v>
      </c>
      <c r="H325">
        <f>+IF($F325="Spring Grain",SUMIFS('Osgood Agrimet'!$E:$E,'Osgood Agrimet'!$A:$A,"&lt;="&amp;Data!H$1,'Osgood Agrimet'!$E:$E,"&gt;0"),IF($F325="Winter Grain",SUMIFS('Osgood Agrimet'!$D:$D,'Osgood Agrimet'!$A:$A,"&lt;="&amp;Data!H$1,'Osgood Agrimet'!$D:$D,"&gt;0"),IF($F325="Potatoes",SUMIFS('Osgood Agrimet'!$C:$C,'Osgood Agrimet'!$A:$A,"&lt;="&amp;Data!H$1,'Osgood Agrimet'!$C:$C,"&gt;0"),0)))</f>
        <v>0.1</v>
      </c>
      <c r="I325">
        <f>+IF($F325="Spring Grain",SUMIFS('Osgood Agrimet'!$E:$E,'Osgood Agrimet'!$A:$A,"&lt;="&amp;Data!I$1,'Osgood Agrimet'!$E:$E,"&gt;0"),IF($F325="Winter Grain",SUMIFS('Osgood Agrimet'!$D:$D,'Osgood Agrimet'!$A:$A,"&lt;="&amp;Data!I$1,'Osgood Agrimet'!$D:$D,"&gt;0"),IF($F325="Potatoes",SUMIFS('Osgood Agrimet'!$C:$C,'Osgood Agrimet'!$A:$A,"&lt;="&amp;Data!I$1,'Osgood Agrimet'!$C:$C,"&gt;0"),0)))-$H325</f>
        <v>0.35</v>
      </c>
      <c r="J325">
        <f>+IF($F325="Spring Grain",SUMIFS('Osgood Agrimet'!$E:$E,'Osgood Agrimet'!$A:$A,"&lt;="&amp;Data!J$1,'Osgood Agrimet'!$E:$E,"&gt;0"),IF($F325="Winter Grain",SUMIFS('Osgood Agrimet'!$D:$D,'Osgood Agrimet'!$A:$A,"&lt;="&amp;Data!J$1,'Osgood Agrimet'!$D:$D,"&gt;0"),IF($F325="Potatoes",SUMIFS('Osgood Agrimet'!$C:$C,'Osgood Agrimet'!$A:$A,"&lt;="&amp;Data!J$1,'Osgood Agrimet'!$C:$C,"&gt;0"),0)))-SUM($H325:I325)</f>
        <v>0.58000000000000007</v>
      </c>
      <c r="K325">
        <f>+IF($F325="Spring Grain",SUMIFS('Osgood Agrimet'!$E:$E,'Osgood Agrimet'!$A:$A,"&lt;="&amp;Data!K$1,'Osgood Agrimet'!$E:$E,"&gt;0"),IF($F325="Winter Grain",SUMIFS('Osgood Agrimet'!$D:$D,'Osgood Agrimet'!$A:$A,"&lt;="&amp;Data!K$1,'Osgood Agrimet'!$D:$D,"&gt;0"),IF($F325="Potatoes",SUMIFS('Osgood Agrimet'!$C:$C,'Osgood Agrimet'!$A:$A,"&lt;="&amp;Data!K$1,'Osgood Agrimet'!$C:$C,"&gt;0"),0)))-SUM($H325:J325)</f>
        <v>0.91000000000000036</v>
      </c>
      <c r="L325">
        <f>+IF($F325="Spring Grain",SUMIFS('Osgood Agrimet'!$E:$E,'Osgood Agrimet'!$A:$A,"&lt;="&amp;Data!L$1,'Osgood Agrimet'!$E:$E,"&gt;0"),IF($F325="Winter Grain",SUMIFS('Osgood Agrimet'!$D:$D,'Osgood Agrimet'!$A:$A,"&lt;="&amp;Data!L$1,'Osgood Agrimet'!$D:$D,"&gt;0"),IF($F325="Potatoes",SUMIFS('Osgood Agrimet'!$C:$C,'Osgood Agrimet'!$A:$A,"&lt;="&amp;Data!L$1,'Osgood Agrimet'!$C:$C,"&gt;0"),0)))-SUM($H325:K325)</f>
        <v>1.6900000000000004</v>
      </c>
      <c r="M325">
        <f>+IF($F325="Spring Grain",SUMIFS('Osgood Agrimet'!$E:$E,'Osgood Agrimet'!$A:$A,"&lt;="&amp;Data!M$1,'Osgood Agrimet'!$E:$E,"&gt;0"),IF($F325="Winter Grain",SUMIFS('Osgood Agrimet'!$D:$D,'Osgood Agrimet'!$A:$A,"&lt;="&amp;Data!M$1,'Osgood Agrimet'!$D:$D,"&gt;0"),IF($F325="Potatoes",SUMIFS('Osgood Agrimet'!$C:$C,'Osgood Agrimet'!$A:$A,"&lt;="&amp;Data!M$1,'Osgood Agrimet'!$C:$C,"&gt;0"),0)))-SUM($H325:L325)</f>
        <v>2.2400000000000002</v>
      </c>
      <c r="N325">
        <f>+IF($F325="Spring Grain",SUMIFS('Osgood Agrimet'!$E:$E,'Osgood Agrimet'!$A:$A,"&lt;="&amp;Data!N$1,'Osgood Agrimet'!$E:$E,"&gt;0"),IF($F325="Winter Grain",SUMIFS('Osgood Agrimet'!$D:$D,'Osgood Agrimet'!$A:$A,"&lt;="&amp;Data!N$1,'Osgood Agrimet'!$D:$D,"&gt;0"),IF($F325="Potatoes",SUMIFS('Osgood Agrimet'!$C:$C,'Osgood Agrimet'!$A:$A,"&lt;="&amp;Data!N$1,'Osgood Agrimet'!$C:$C,"&gt;0"),0)))-SUM($H325:M325)</f>
        <v>2.0300000000000011</v>
      </c>
      <c r="O325">
        <f>+IF($F325="Spring Grain",SUMIFS('Osgood Agrimet'!$E:$E,'Osgood Agrimet'!$A:$A,"&lt;="&amp;Data!O$1,'Osgood Agrimet'!$E:$E,"&gt;0"),IF($F325="Winter Grain",SUMIFS('Osgood Agrimet'!$D:$D,'Osgood Agrimet'!$A:$A,"&lt;="&amp;Data!O$1,'Osgood Agrimet'!$D:$D,"&gt;0"),IF($F325="Potatoes",SUMIFS('Osgood Agrimet'!$C:$C,'Osgood Agrimet'!$A:$A,"&lt;="&amp;Data!O$1,'Osgood Agrimet'!$C:$C,"&gt;0"),0)))-SUM($H325:N325)</f>
        <v>1.9900000000000002</v>
      </c>
      <c r="P325">
        <f>+IF($F325="Spring Grain",SUMIFS('Osgood Agrimet'!$E:$E,'Osgood Agrimet'!$A:$A,"&lt;="&amp;Data!P$1,'Osgood Agrimet'!$E:$E,"&gt;0"),IF($F325="Winter Grain",SUMIFS('Osgood Agrimet'!$D:$D,'Osgood Agrimet'!$A:$A,"&lt;="&amp;Data!P$1,'Osgood Agrimet'!$D:$D,"&gt;0"),IF($F325="Potatoes",SUMIFS('Osgood Agrimet'!$C:$C,'Osgood Agrimet'!$A:$A,"&lt;="&amp;Data!P$1,'Osgood Agrimet'!$C:$C,"&gt;0"),0)))-SUM($H325:O325)</f>
        <v>1.9400000000000013</v>
      </c>
      <c r="Q325">
        <f>+IF($F325="Spring Grain",SUMIFS('Osgood Agrimet'!$E:$E,'Osgood Agrimet'!$A:$A,"&lt;="&amp;Data!Q$1,'Osgood Agrimet'!$E:$E,"&gt;0"),IF($F325="Winter Grain",SUMIFS('Osgood Agrimet'!$D:$D,'Osgood Agrimet'!$A:$A,"&lt;="&amp;Data!Q$1,'Osgood Agrimet'!$D:$D,"&gt;0"),IF($F325="Potatoes",SUMIFS('Osgood Agrimet'!$C:$C,'Osgood Agrimet'!$A:$A,"&lt;="&amp;Data!Q$1,'Osgood Agrimet'!$C:$C,"&gt;0"),0)))-SUM($H325:P325)</f>
        <v>1.6800000000000015</v>
      </c>
      <c r="R325">
        <f>+IF($F325="Spring Grain",SUMIFS('Osgood Agrimet'!$E:$E,'Osgood Agrimet'!$A:$A,"&lt;="&amp;Data!R$1,'Osgood Agrimet'!$E:$E,"&gt;0"),IF($F325="Winter Grain",SUMIFS('Osgood Agrimet'!$D:$D,'Osgood Agrimet'!$A:$A,"&lt;="&amp;Data!R$1,'Osgood Agrimet'!$D:$D,"&gt;0"),IF($F325="Potatoes",SUMIFS('Osgood Agrimet'!$C:$C,'Osgood Agrimet'!$A:$A,"&lt;="&amp;Data!R$1,'Osgood Agrimet'!$C:$C,"&gt;0"),0)))-SUM($H325:Q325)</f>
        <v>1.6899999999999977</v>
      </c>
      <c r="S325">
        <f>+IF($F325="Spring Grain",SUMIFS('Osgood Agrimet'!$E:$E,'Osgood Agrimet'!$A:$A,"&lt;="&amp;Data!S$1,'Osgood Agrimet'!$E:$E,"&gt;0"),IF($F325="Winter Grain",SUMIFS('Osgood Agrimet'!$D:$D,'Osgood Agrimet'!$A:$A,"&lt;="&amp;Data!S$1,'Osgood Agrimet'!$D:$D,"&gt;0"),IF($F325="Potatoes",SUMIFS('Osgood Agrimet'!$C:$C,'Osgood Agrimet'!$A:$A,"&lt;="&amp;Data!S$1,'Osgood Agrimet'!$C:$C,"&gt;0"),0)))-SUM($H325:R325)</f>
        <v>1.7699999999999996</v>
      </c>
      <c r="T325">
        <f>+IF($F325="Spring Grain",SUMIFS('Osgood Agrimet'!$E:$E,'Osgood Agrimet'!$A:$A,"&lt;="&amp;Data!T$1,'Osgood Agrimet'!$E:$E,"&gt;0"),IF($F325="Winter Grain",SUMIFS('Osgood Agrimet'!$D:$D,'Osgood Agrimet'!$A:$A,"&lt;="&amp;Data!T$1,'Osgood Agrimet'!$D:$D,"&gt;0"),IF($F325="Potatoes",SUMIFS('Osgood Agrimet'!$C:$C,'Osgood Agrimet'!$A:$A,"&lt;="&amp;Data!T$1,'Osgood Agrimet'!$C:$C,"&gt;0"),0)))-SUM($H325:S325)</f>
        <v>1.8200000000000003</v>
      </c>
      <c r="U325">
        <f>+IF($F325="Spring Grain",SUMIFS('Osgood Agrimet'!$E:$E,'Osgood Agrimet'!$A:$A,"&lt;="&amp;Data!U$1,'Osgood Agrimet'!$E:$E,"&gt;0"),IF($F325="Winter Grain",SUMIFS('Osgood Agrimet'!$D:$D,'Osgood Agrimet'!$A:$A,"&lt;="&amp;Data!U$1,'Osgood Agrimet'!$D:$D,"&gt;0"),IF($F325="Potatoes",SUMIFS('Osgood Agrimet'!$C:$C,'Osgood Agrimet'!$A:$A,"&lt;="&amp;Data!U$1,'Osgood Agrimet'!$C:$C,"&gt;0"),0)))-SUM($H325:T325)</f>
        <v>1.610000000000003</v>
      </c>
      <c r="V325">
        <f>+IF($F325="Spring Grain",SUMIFS('Osgood Agrimet'!$E:$E,'Osgood Agrimet'!$A:$A,"&lt;="&amp;Data!V$1,'Osgood Agrimet'!$E:$E,"&gt;0"),IF($F325="Winter Grain",SUMIFS('Osgood Agrimet'!$D:$D,'Osgood Agrimet'!$A:$A,"&lt;="&amp;Data!V$1,'Osgood Agrimet'!$D:$D,"&gt;0"),IF($F325="Potatoes",SUMIFS('Osgood Agrimet'!$C:$C,'Osgood Agrimet'!$A:$A,"&lt;="&amp;Data!V$1,'Osgood Agrimet'!$C:$C,"&gt;0"),0)))-SUM($H325:U325)</f>
        <v>1.2200000000000024</v>
      </c>
      <c r="W325">
        <f>+IF($F325="Spring Grain",SUMIFS('Osgood Agrimet'!$E:$E,'Osgood Agrimet'!$A:$A,"&lt;="&amp;Data!W$1,'Osgood Agrimet'!$E:$E,"&gt;0"),IF($F325="Winter Grain",SUMIFS('Osgood Agrimet'!$D:$D,'Osgood Agrimet'!$A:$A,"&lt;="&amp;Data!W$1,'Osgood Agrimet'!$D:$D,"&gt;0"),IF($F325="Potatoes",SUMIFS('Osgood Agrimet'!$C:$C,'Osgood Agrimet'!$A:$A,"&lt;="&amp;Data!W$1,'Osgood Agrimet'!$C:$C,"&gt;0"),0)))-SUM($H325:V325)</f>
        <v>0.12999999999999901</v>
      </c>
      <c r="X325">
        <f>+IF($F325="Spring Grain",SUMIFS('Osgood Agrimet'!$E:$E,'Osgood Agrimet'!$A:$A,"&lt;="&amp;Data!X$1,'Osgood Agrimet'!$E:$E,"&gt;0"),IF($F325="Winter Grain",SUMIFS('Osgood Agrimet'!$D:$D,'Osgood Agrimet'!$A:$A,"&lt;="&amp;Data!X$1,'Osgood Agrimet'!$D:$D,"&gt;0"),IF($F325="Potatoes",SUMIFS('Osgood Agrimet'!$C:$C,'Osgood Agrimet'!$A:$A,"&lt;="&amp;Data!X$1,'Osgood Agrimet'!$C:$C,"&gt;0"),0)))-SUM($H325:W325)</f>
        <v>0</v>
      </c>
      <c r="Y325">
        <f>+IF($F325="Spring Grain",SUMIFS('Osgood Agrimet'!$E:$E,'Osgood Agrimet'!$A:$A,"&lt;="&amp;Data!Y$1,'Osgood Agrimet'!$E:$E,"&gt;0"),IF($F325="Winter Grain",SUMIFS('Osgood Agrimet'!$D:$D,'Osgood Agrimet'!$A:$A,"&lt;="&amp;Data!Y$1,'Osgood Agrimet'!$D:$D,"&gt;0"),IF($F325="Potatoes",SUMIFS('Osgood Agrimet'!$C:$C,'Osgood Agrimet'!$A:$A,"&lt;="&amp;Data!Y$1,'Osgood Agrimet'!$C:$C,"&gt;0"),0)))-SUM($H325:X325)</f>
        <v>0</v>
      </c>
      <c r="Z325">
        <f>+IF($F325="Spring Grain",SUMIFS('Osgood Agrimet'!$E:$E,'Osgood Agrimet'!$A:$A,"&lt;="&amp;Data!Z$1,'Osgood Agrimet'!$E:$E,"&gt;0"),IF($F325="Winter Grain",SUMIFS('Osgood Agrimet'!$D:$D,'Osgood Agrimet'!$A:$A,"&lt;="&amp;Data!Z$1,'Osgood Agrimet'!$D:$D,"&gt;0"),IF($F325="Potatoes",SUMIFS('Osgood Agrimet'!$C:$C,'Osgood Agrimet'!$A:$A,"&lt;="&amp;Data!Z$1,'Osgood Agrimet'!$C:$C,"&gt;0"),0)))-SUM($H325:Y325)</f>
        <v>0</v>
      </c>
      <c r="AA325">
        <f>+IF($F325="Spring Grain",SUMIFS('Osgood Agrimet'!$E:$E,'Osgood Agrimet'!$A:$A,"&lt;="&amp;Data!AA$1,'Osgood Agrimet'!$E:$E,"&gt;0"),IF($F325="Winter Grain",SUMIFS('Osgood Agrimet'!$D:$D,'Osgood Agrimet'!$A:$A,"&lt;="&amp;Data!AA$1,'Osgood Agrimet'!$D:$D,"&gt;0"),IF($F325="Potatoes",SUMIFS('Osgood Agrimet'!$C:$C,'Osgood Agrimet'!$A:$A,"&lt;="&amp;Data!AA$1,'Osgood Agrimet'!$C:$C,"&gt;0"),0)))-SUM($H325:Z325)</f>
        <v>0</v>
      </c>
      <c r="AB325">
        <f>+IF($F325="Spring Grain",SUMIFS('Osgood Agrimet'!$E:$E,'Osgood Agrimet'!$A:$A,"&lt;="&amp;Data!AB$1,'Osgood Agrimet'!$E:$E,"&gt;0"),IF($F325="Winter Grain",SUMIFS('Osgood Agrimet'!$D:$D,'Osgood Agrimet'!$A:$A,"&lt;="&amp;Data!AB$1,'Osgood Agrimet'!$D:$D,"&gt;0"),IF($F325="Potatoes",SUMIFS('Osgood Agrimet'!$C:$C,'Osgood Agrimet'!$A:$A,"&lt;="&amp;Data!AB$1,'Osgood Agrimet'!$C:$C,"&gt;0"),0)))-SUM($H325:AA325)</f>
        <v>0</v>
      </c>
      <c r="AC325">
        <f>+IF($F325="Spring Grain",SUMIFS('Osgood Agrimet'!$E:$E,'Osgood Agrimet'!$A:$A,"&lt;="&amp;Data!AC$1,'Osgood Agrimet'!$E:$E,"&gt;0"),IF($F325="Winter Grain",SUMIFS('Osgood Agrimet'!$D:$D,'Osgood Agrimet'!$A:$A,"&lt;="&amp;Data!AC$1,'Osgood Agrimet'!$D:$D,"&gt;0"),IF($F325="Potatoes",SUMIFS('Osgood Agrimet'!$C:$C,'Osgood Agrimet'!$A:$A,"&lt;="&amp;Data!AC$1,'Osgood Agrimet'!$C:$C,"&gt;0"),0)))-SUM($H325:AB325)</f>
        <v>0</v>
      </c>
      <c r="AD325">
        <f>+IF($F325="Spring Grain",SUMIFS('Osgood Agrimet'!$E:$E,'Osgood Agrimet'!$A:$A,"&lt;="&amp;Data!AD$1,'Osgood Agrimet'!$E:$E,"&gt;0"),IF($F325="Winter Grain",SUMIFS('Osgood Agrimet'!$D:$D,'Osgood Agrimet'!$A:$A,"&lt;="&amp;Data!AD$1,'Osgood Agrimet'!$D:$D,"&gt;0"),IF($F325="Potatoes",SUMIFS('Osgood Agrimet'!$C:$C,'Osgood Agrimet'!$A:$A,"&lt;="&amp;Data!AD$1,'Osgood Agrimet'!$C:$C,"&gt;0"),0)))-SUM($H325:AC325)</f>
        <v>0</v>
      </c>
      <c r="AE325">
        <f>+IF($F325="Spring Grain",SUMIFS('Osgood Agrimet'!$E:$E,'Osgood Agrimet'!$A:$A,"&lt;="&amp;Data!AE$1,'Osgood Agrimet'!$E:$E,"&gt;0"),IF($F325="Winter Grain",SUMIFS('Osgood Agrimet'!$D:$D,'Osgood Agrimet'!$A:$A,"&lt;="&amp;Data!AE$1,'Osgood Agrimet'!$D:$D,"&gt;0"),IF($F325="Potatoes",SUMIFS('Osgood Agrimet'!$C:$C,'Osgood Agrimet'!$A:$A,"&lt;="&amp;Data!AE$1,'Osgood Agrimet'!$C:$C,"&gt;0"),0)))-SUM($H325:AD325)</f>
        <v>0</v>
      </c>
      <c r="AF325">
        <f>+IF($F325="Spring Grain",SUMIFS('Osgood Agrimet'!$E:$E,'Osgood Agrimet'!$A:$A,"&lt;="&amp;Data!AF$1,'Osgood Agrimet'!$E:$E,"&gt;0"),IF($F325="Winter Grain",SUMIFS('Osgood Agrimet'!$D:$D,'Osgood Agrimet'!$A:$A,"&lt;="&amp;Data!AF$1,'Osgood Agrimet'!$D:$D,"&gt;0"),IF($F325="Potatoes",SUMIFS('Osgood Agrimet'!$C:$C,'Osgood Agrimet'!$A:$A,"&lt;="&amp;Data!AF$1,'Osgood Agrimet'!$C:$C,"&gt;0"),0)))-SUM($H325:AE325)</f>
        <v>0</v>
      </c>
      <c r="AG325">
        <f>+IF($F325="Spring Grain",SUMIFS('Osgood Agrimet'!$E:$E,'Osgood Agrimet'!$A:$A,"&lt;="&amp;Data!AG$1,'Osgood Agrimet'!$E:$E,"&gt;0"),IF($F325="Winter Grain",SUMIFS('Osgood Agrimet'!$D:$D,'Osgood Agrimet'!$A:$A,"&lt;="&amp;Data!AG$1,'Osgood Agrimet'!$D:$D,"&gt;0"),IF($F325="Potatoes",SUMIFS('Osgood Agrimet'!$C:$C,'Osgood Agrimet'!$A:$A,"&lt;="&amp;Data!AG$1,'Osgood Agrimet'!$C:$C,"&gt;0"),0)))-SUM($H325:AF325)</f>
        <v>0</v>
      </c>
      <c r="AH325">
        <f>+SUM(H325:AG325)</f>
        <v>21.750000000000007</v>
      </c>
    </row>
    <row r="326" spans="1:34" x14ac:dyDescent="0.2">
      <c r="A326" t="s">
        <v>142</v>
      </c>
      <c r="B326" t="s">
        <v>11</v>
      </c>
      <c r="C326" s="31" t="str">
        <f>C325</f>
        <v>32</v>
      </c>
      <c r="D326" t="s">
        <v>125</v>
      </c>
      <c r="E326" t="s">
        <v>11</v>
      </c>
      <c r="F326" t="s">
        <v>13</v>
      </c>
      <c r="G326" t="s">
        <v>21</v>
      </c>
      <c r="H326">
        <f>IFERROR(VLOOKUP($A326,'PivotTrac Totals'!$A$1:$AK$255,4,FALSE),)</f>
        <v>0</v>
      </c>
      <c r="I326">
        <f>IFERROR(VLOOKUP($A326,'PivotTrac Totals'!$1:$405,6,FALSE),)</f>
        <v>0</v>
      </c>
      <c r="J326">
        <f>IFERROR(VLOOKUP($A326,'PivotTrac Totals'!$1:$255,8,FALSE),)</f>
        <v>0</v>
      </c>
      <c r="K326">
        <f>IFERROR(VLOOKUP($A326,'PivotTrac Totals'!$1:$255,10,FALSE),)</f>
        <v>0</v>
      </c>
      <c r="L326" t="str">
        <f>IFERROR(VLOOKUP($A326,'PivotTrac Totals'!$1:$255,12,FALSE),)</f>
        <v/>
      </c>
      <c r="M326" t="str">
        <f>IFERROR(VLOOKUP($A326,'PivotTrac Totals'!$1:$255,14,FALSE),)</f>
        <v/>
      </c>
      <c r="N326">
        <f>IFERROR(VLOOKUP($A326,'PivotTrac Totals'!$1:$255,16,FALSE),)</f>
        <v>0</v>
      </c>
      <c r="O326">
        <f>IFERROR(VLOOKUP($A326,'PivotTrac Totals'!$1:$255,18,FALSE),)</f>
        <v>0</v>
      </c>
      <c r="P326">
        <f>IFERROR(VLOOKUP($A326,'PivotTrac Totals'!$1:$255,20,FALSE),)</f>
        <v>0</v>
      </c>
      <c r="Q326">
        <f>IFERROR(VLOOKUP($A326,'PivotTrac Totals'!$1:$255,22,FALSE),)</f>
        <v>0</v>
      </c>
      <c r="R326">
        <f>IFERROR(VLOOKUP($A326,'PivotTrac Totals'!$1:$255,24,FALSE),)</f>
        <v>0</v>
      </c>
      <c r="S326">
        <f>IFERROR(VLOOKUP($A326,'PivotTrac Totals'!$1:$255,26,FALSE),)</f>
        <v>0</v>
      </c>
      <c r="T326">
        <f>IFERROR(VLOOKUP($A326,'PivotTrac Totals'!$1:$255,28,FALSE),)</f>
        <v>0</v>
      </c>
      <c r="U326">
        <f>IFERROR(VLOOKUP($A326,'PivotTrac Totals'!$1:$255,30,FALSE),)</f>
        <v>0</v>
      </c>
      <c r="V326">
        <f>IFERROR(VLOOKUP($A326,'PivotTrac Totals'!$1:$255,32,FALSE),)</f>
        <v>0</v>
      </c>
      <c r="W326">
        <f>IFERROR(VLOOKUP($A326,'PivotTrac Totals'!$1:$255,34,FALSE),)</f>
        <v>0</v>
      </c>
      <c r="X326">
        <f>IFERROR(VLOOKUP($A326,'PivotTrac Totals'!$1:$255,36,FALSE),)</f>
        <v>0</v>
      </c>
      <c r="Y326">
        <f>IFERROR(VLOOKUP($A326,'PivotTrac Totals'!$1:$255,38,FALSE),)</f>
        <v>0</v>
      </c>
      <c r="Z326">
        <f>IFERROR(VLOOKUP($A326,'PivotTrac Totals'!$1:$255,40,FALSE),)</f>
        <v>0</v>
      </c>
      <c r="AA326">
        <f>IFERROR(VLOOKUP($A326,'PivotTrac Totals'!$1:$255,42,FALSE),)</f>
        <v>0</v>
      </c>
      <c r="AB326">
        <f>IFERROR(VLOOKUP($A326,'PivotTrac Totals'!$1:$255,44,FALSE),)</f>
        <v>0</v>
      </c>
      <c r="AC326">
        <f>IFERROR(VLOOKUP($A326,'PivotTrac Totals'!$1:$255,46,FALSE),)</f>
        <v>0</v>
      </c>
      <c r="AD326">
        <f>IFERROR(VLOOKUP($A326,'PivotTrac Totals'!$1:$255,48,FALSE),)</f>
        <v>0</v>
      </c>
      <c r="AE326">
        <f>IFERROR(VLOOKUP($A326,'PivotTrac Totals'!$1:$255,50,FALSE),)</f>
        <v>0</v>
      </c>
      <c r="AF326">
        <f>IFERROR(VLOOKUP($A326,'PivotTrac Totals'!$1:$255,52,FALSE),)</f>
        <v>0</v>
      </c>
      <c r="AG326">
        <f>IFERROR(VLOOKUP($A326,'PivotTrac Totals'!$1:$255,54,FALSE),)</f>
        <v>0</v>
      </c>
      <c r="AH326">
        <f t="shared" si="33"/>
        <v>0</v>
      </c>
    </row>
    <row r="327" spans="1:34" x14ac:dyDescent="0.2">
      <c r="A327" t="s">
        <v>143</v>
      </c>
      <c r="B327" t="s">
        <v>11</v>
      </c>
      <c r="C327" s="31" t="str">
        <f t="shared" ref="C327:C334" si="40">C326</f>
        <v>32</v>
      </c>
      <c r="D327" t="s">
        <v>125</v>
      </c>
      <c r="E327" t="s">
        <v>11</v>
      </c>
      <c r="F327" t="s">
        <v>13</v>
      </c>
      <c r="G327" t="s">
        <v>21</v>
      </c>
      <c r="H327">
        <f>IFERROR(VLOOKUP($A327,'PivotTrac Totals'!$A$1:$AK$255,4,FALSE),)</f>
        <v>0</v>
      </c>
      <c r="I327">
        <f>IFERROR(VLOOKUP($A327,'PivotTrac Totals'!$1:$405,6,FALSE),)</f>
        <v>0</v>
      </c>
      <c r="J327">
        <f>IFERROR(VLOOKUP($A327,'PivotTrac Totals'!$1:$255,8,FALSE),)</f>
        <v>0</v>
      </c>
      <c r="K327">
        <f>IFERROR(VLOOKUP($A327,'PivotTrac Totals'!$1:$255,10,FALSE),)</f>
        <v>4.0199999999999996</v>
      </c>
      <c r="L327" t="str">
        <f>IFERROR(VLOOKUP($A327,'PivotTrac Totals'!$1:$255,12,FALSE),)</f>
        <v/>
      </c>
      <c r="M327" t="str">
        <f>IFERROR(VLOOKUP($A327,'PivotTrac Totals'!$1:$255,14,FALSE),)</f>
        <v/>
      </c>
      <c r="N327">
        <f>IFERROR(VLOOKUP($A327,'PivotTrac Totals'!$1:$255,16,FALSE),)</f>
        <v>1.47</v>
      </c>
      <c r="O327">
        <f>IFERROR(VLOOKUP($A327,'PivotTrac Totals'!$1:$255,18,FALSE),)</f>
        <v>2.34</v>
      </c>
      <c r="P327">
        <f>IFERROR(VLOOKUP($A327,'PivotTrac Totals'!$1:$255,20,FALSE),)</f>
        <v>5.1700000000000008</v>
      </c>
      <c r="Q327">
        <f>IFERROR(VLOOKUP($A327,'PivotTrac Totals'!$1:$255,22,FALSE),)</f>
        <v>1.9800000000000004</v>
      </c>
      <c r="R327">
        <f>IFERROR(VLOOKUP($A327,'PivotTrac Totals'!$1:$255,24,FALSE),)</f>
        <v>2.3000000000000007</v>
      </c>
      <c r="S327">
        <f>IFERROR(VLOOKUP($A327,'PivotTrac Totals'!$1:$255,26,FALSE),)</f>
        <v>2.1400000000000006</v>
      </c>
      <c r="T327">
        <f>IFERROR(VLOOKUP($A327,'PivotTrac Totals'!$1:$255,28,FALSE),)</f>
        <v>0.16999999999999815</v>
      </c>
      <c r="U327">
        <f>IFERROR(VLOOKUP($A327,'PivotTrac Totals'!$1:$255,30,FALSE),)</f>
        <v>0</v>
      </c>
      <c r="V327">
        <f>IFERROR(VLOOKUP($A327,'PivotTrac Totals'!$1:$255,32,FALSE),)</f>
        <v>0</v>
      </c>
      <c r="W327">
        <f>IFERROR(VLOOKUP($A327,'PivotTrac Totals'!$1:$255,34,FALSE),)</f>
        <v>0</v>
      </c>
      <c r="X327">
        <f>IFERROR(VLOOKUP($A327,'PivotTrac Totals'!$1:$255,36,FALSE),)</f>
        <v>0</v>
      </c>
      <c r="Y327">
        <f>IFERROR(VLOOKUP($A327,'PivotTrac Totals'!$1:$255,38,FALSE),)</f>
        <v>0</v>
      </c>
      <c r="Z327">
        <f>IFERROR(VLOOKUP($A327,'PivotTrac Totals'!$1:$255,40,FALSE),)</f>
        <v>1.0000000000001563E-2</v>
      </c>
      <c r="AA327">
        <f>IFERROR(VLOOKUP($A327,'PivotTrac Totals'!$1:$255,42,FALSE),)</f>
        <v>0</v>
      </c>
      <c r="AB327">
        <f>IFERROR(VLOOKUP($A327,'PivotTrac Totals'!$1:$255,44,FALSE),)</f>
        <v>0</v>
      </c>
      <c r="AC327">
        <f>IFERROR(VLOOKUP($A327,'PivotTrac Totals'!$1:$255,46,FALSE),)</f>
        <v>0</v>
      </c>
      <c r="AD327">
        <f>IFERROR(VLOOKUP($A327,'PivotTrac Totals'!$1:$255,48,FALSE),)</f>
        <v>0</v>
      </c>
      <c r="AE327">
        <f>IFERROR(VLOOKUP($A327,'PivotTrac Totals'!$1:$255,50,FALSE),)</f>
        <v>0</v>
      </c>
      <c r="AF327">
        <f>IFERROR(VLOOKUP($A327,'PivotTrac Totals'!$1:$255,52,FALSE),)</f>
        <v>0</v>
      </c>
      <c r="AG327">
        <f>IFERROR(VLOOKUP($A327,'PivotTrac Totals'!$1:$255,54,FALSE),)</f>
        <v>0</v>
      </c>
      <c r="AH327">
        <f t="shared" si="33"/>
        <v>19.600000000000001</v>
      </c>
    </row>
    <row r="328" spans="1:34" x14ac:dyDescent="0.2">
      <c r="A328" t="s">
        <v>144</v>
      </c>
      <c r="B328" t="s">
        <v>11</v>
      </c>
      <c r="C328" s="31" t="str">
        <f t="shared" si="40"/>
        <v>32</v>
      </c>
      <c r="D328" t="s">
        <v>125</v>
      </c>
      <c r="E328" t="s">
        <v>11</v>
      </c>
      <c r="F328" t="s">
        <v>13</v>
      </c>
      <c r="G328" t="s">
        <v>21</v>
      </c>
      <c r="H328">
        <f>IFERROR(VLOOKUP($A328,'PivotTrac Totals'!$A$1:$AK$255,4,FALSE),)</f>
        <v>0</v>
      </c>
      <c r="I328">
        <f>IFERROR(VLOOKUP($A328,'PivotTrac Totals'!$1:$405,6,FALSE),)</f>
        <v>0</v>
      </c>
      <c r="J328">
        <f>IFERROR(VLOOKUP($A328,'PivotTrac Totals'!$1:$255,8,FALSE),)</f>
        <v>0</v>
      </c>
      <c r="K328">
        <f>IFERROR(VLOOKUP($A328,'PivotTrac Totals'!$1:$255,10,FALSE),)</f>
        <v>0</v>
      </c>
      <c r="L328">
        <f>IFERROR(VLOOKUP($A328,'PivotTrac Totals'!$1:$255,12,FALSE),)</f>
        <v>0</v>
      </c>
      <c r="M328">
        <f>IFERROR(VLOOKUP($A328,'PivotTrac Totals'!$1:$255,14,FALSE),)</f>
        <v>0</v>
      </c>
      <c r="N328">
        <f>IFERROR(VLOOKUP($A328,'PivotTrac Totals'!$1:$255,16,FALSE),)</f>
        <v>0</v>
      </c>
      <c r="O328">
        <f>IFERROR(VLOOKUP($A328,'PivotTrac Totals'!$1:$255,18,FALSE),)</f>
        <v>0</v>
      </c>
      <c r="P328">
        <f>IFERROR(VLOOKUP($A328,'PivotTrac Totals'!$1:$255,20,FALSE),)</f>
        <v>0</v>
      </c>
      <c r="Q328">
        <f>IFERROR(VLOOKUP($A328,'PivotTrac Totals'!$1:$255,22,FALSE),)</f>
        <v>0</v>
      </c>
      <c r="R328">
        <f>IFERROR(VLOOKUP($A328,'PivotTrac Totals'!$1:$255,24,FALSE),)</f>
        <v>0</v>
      </c>
      <c r="S328">
        <f>IFERROR(VLOOKUP($A328,'PivotTrac Totals'!$1:$255,26,FALSE),)</f>
        <v>0</v>
      </c>
      <c r="T328">
        <f>IFERROR(VLOOKUP($A328,'PivotTrac Totals'!$1:$255,28,FALSE),)</f>
        <v>0</v>
      </c>
      <c r="U328">
        <f>IFERROR(VLOOKUP($A328,'PivotTrac Totals'!$1:$255,30,FALSE),)</f>
        <v>0</v>
      </c>
      <c r="V328">
        <f>IFERROR(VLOOKUP($A328,'PivotTrac Totals'!$1:$255,32,FALSE),)</f>
        <v>0</v>
      </c>
      <c r="W328">
        <f>IFERROR(VLOOKUP($A328,'PivotTrac Totals'!$1:$255,34,FALSE),)</f>
        <v>0</v>
      </c>
      <c r="X328">
        <f>IFERROR(VLOOKUP($A328,'PivotTrac Totals'!$1:$255,36,FALSE),)</f>
        <v>0</v>
      </c>
      <c r="Y328">
        <f>IFERROR(VLOOKUP($A328,'PivotTrac Totals'!$1:$255,38,FALSE),)</f>
        <v>0</v>
      </c>
      <c r="Z328">
        <f>IFERROR(VLOOKUP($A328,'PivotTrac Totals'!$1:$255,40,FALSE),)</f>
        <v>0</v>
      </c>
      <c r="AA328">
        <f>IFERROR(VLOOKUP($A328,'PivotTrac Totals'!$1:$255,42,FALSE),)</f>
        <v>0</v>
      </c>
      <c r="AB328">
        <f>IFERROR(VLOOKUP($A328,'PivotTrac Totals'!$1:$255,44,FALSE),)</f>
        <v>0</v>
      </c>
      <c r="AC328">
        <f>IFERROR(VLOOKUP($A328,'PivotTrac Totals'!$1:$255,46,FALSE),)</f>
        <v>0</v>
      </c>
      <c r="AD328">
        <f>IFERROR(VLOOKUP($A328,'PivotTrac Totals'!$1:$255,48,FALSE),)</f>
        <v>0</v>
      </c>
      <c r="AE328">
        <f>IFERROR(VLOOKUP($A328,'PivotTrac Totals'!$1:$255,50,FALSE),)</f>
        <v>0</v>
      </c>
      <c r="AF328">
        <f>IFERROR(VLOOKUP($A328,'PivotTrac Totals'!$1:$255,52,FALSE),)</f>
        <v>0</v>
      </c>
      <c r="AG328">
        <f>IFERROR(VLOOKUP($A328,'PivotTrac Totals'!$1:$255,54,FALSE),)</f>
        <v>0</v>
      </c>
      <c r="AH328">
        <f t="shared" si="33"/>
        <v>0</v>
      </c>
    </row>
    <row r="329" spans="1:34" x14ac:dyDescent="0.2">
      <c r="A329" t="s">
        <v>145</v>
      </c>
      <c r="B329" t="s">
        <v>11</v>
      </c>
      <c r="C329" s="31" t="str">
        <f t="shared" si="40"/>
        <v>32</v>
      </c>
      <c r="D329" t="s">
        <v>125</v>
      </c>
      <c r="E329" t="s">
        <v>11</v>
      </c>
      <c r="F329" t="s">
        <v>13</v>
      </c>
      <c r="G329" t="s">
        <v>21</v>
      </c>
      <c r="H329">
        <f>IFERROR(VLOOKUP($A329,'PivotTrac Totals'!$A$1:$AK$255,4,FALSE),)</f>
        <v>0</v>
      </c>
      <c r="I329">
        <f>IFERROR(VLOOKUP($A329,'PivotTrac Totals'!$1:$405,6,FALSE),)</f>
        <v>0</v>
      </c>
      <c r="J329">
        <f>IFERROR(VLOOKUP($A329,'PivotTrac Totals'!$1:$255,8,FALSE),)</f>
        <v>0</v>
      </c>
      <c r="K329">
        <f>IFERROR(VLOOKUP($A329,'PivotTrac Totals'!$1:$255,10,FALSE),)</f>
        <v>1.41</v>
      </c>
      <c r="L329" t="str">
        <f>IFERROR(VLOOKUP($A329,'PivotTrac Totals'!$1:$255,12,FALSE),)</f>
        <v/>
      </c>
      <c r="M329" t="str">
        <f>IFERROR(VLOOKUP($A329,'PivotTrac Totals'!$1:$255,14,FALSE),)</f>
        <v/>
      </c>
      <c r="N329">
        <f>IFERROR(VLOOKUP($A329,'PivotTrac Totals'!$1:$255,16,FALSE),)</f>
        <v>1.69</v>
      </c>
      <c r="O329">
        <f>IFERROR(VLOOKUP($A329,'PivotTrac Totals'!$1:$255,18,FALSE),)</f>
        <v>2.35</v>
      </c>
      <c r="P329">
        <f>IFERROR(VLOOKUP($A329,'PivotTrac Totals'!$1:$255,20,FALSE),)</f>
        <v>5.59</v>
      </c>
      <c r="Q329">
        <f>IFERROR(VLOOKUP($A329,'PivotTrac Totals'!$1:$255,22,FALSE),)</f>
        <v>1.9700000000000006</v>
      </c>
      <c r="R329">
        <f>IFERROR(VLOOKUP($A329,'PivotTrac Totals'!$1:$255,24,FALSE),)</f>
        <v>2.08</v>
      </c>
      <c r="S329">
        <f>IFERROR(VLOOKUP($A329,'PivotTrac Totals'!$1:$255,26,FALSE),)</f>
        <v>1.879999999999999</v>
      </c>
      <c r="T329">
        <f>IFERROR(VLOOKUP($A329,'PivotTrac Totals'!$1:$255,28,FALSE),)</f>
        <v>0</v>
      </c>
      <c r="U329">
        <f>IFERROR(VLOOKUP($A329,'PivotTrac Totals'!$1:$255,30,FALSE),)</f>
        <v>0</v>
      </c>
      <c r="V329">
        <f>IFERROR(VLOOKUP($A329,'PivotTrac Totals'!$1:$255,32,FALSE),)</f>
        <v>0</v>
      </c>
      <c r="W329">
        <f>IFERROR(VLOOKUP($A329,'PivotTrac Totals'!$1:$255,34,FALSE),)</f>
        <v>0</v>
      </c>
      <c r="X329">
        <f>IFERROR(VLOOKUP($A329,'PivotTrac Totals'!$1:$255,36,FALSE),)</f>
        <v>0</v>
      </c>
      <c r="Y329">
        <f>IFERROR(VLOOKUP($A329,'PivotTrac Totals'!$1:$255,38,FALSE),)</f>
        <v>0.45000000000000284</v>
      </c>
      <c r="Z329">
        <f>IFERROR(VLOOKUP($A329,'PivotTrac Totals'!$1:$255,40,FALSE),)</f>
        <v>0.9599999999999973</v>
      </c>
      <c r="AA329">
        <f>IFERROR(VLOOKUP($A329,'PivotTrac Totals'!$1:$255,42,FALSE),)</f>
        <v>0</v>
      </c>
      <c r="AB329">
        <f>IFERROR(VLOOKUP($A329,'PivotTrac Totals'!$1:$255,44,FALSE),)</f>
        <v>0</v>
      </c>
      <c r="AC329">
        <f>IFERROR(VLOOKUP($A329,'PivotTrac Totals'!$1:$255,46,FALSE),)</f>
        <v>0</v>
      </c>
      <c r="AD329">
        <f>IFERROR(VLOOKUP($A329,'PivotTrac Totals'!$1:$255,48,FALSE),)</f>
        <v>0</v>
      </c>
      <c r="AE329">
        <f>IFERROR(VLOOKUP($A329,'PivotTrac Totals'!$1:$255,50,FALSE),)</f>
        <v>0</v>
      </c>
      <c r="AF329">
        <f>IFERROR(VLOOKUP($A329,'PivotTrac Totals'!$1:$255,52,FALSE),)</f>
        <v>0</v>
      </c>
      <c r="AG329">
        <f>IFERROR(VLOOKUP($A329,'PivotTrac Totals'!$1:$255,54,FALSE),)</f>
        <v>0</v>
      </c>
      <c r="AH329">
        <f t="shared" si="33"/>
        <v>18.38</v>
      </c>
    </row>
    <row r="330" spans="1:34" x14ac:dyDescent="0.2">
      <c r="A330" t="s">
        <v>146</v>
      </c>
      <c r="B330" t="s">
        <v>11</v>
      </c>
      <c r="C330" s="31" t="str">
        <f t="shared" si="40"/>
        <v>32</v>
      </c>
      <c r="D330" t="s">
        <v>125</v>
      </c>
      <c r="E330" t="s">
        <v>11</v>
      </c>
      <c r="F330" t="s">
        <v>13</v>
      </c>
      <c r="G330" t="s">
        <v>147</v>
      </c>
      <c r="H330">
        <f>IFERROR(VLOOKUP($A330,'PivotTrac Totals'!$A$1:$AK$255,4,FALSE),)</f>
        <v>0</v>
      </c>
      <c r="I330">
        <f>IFERROR(VLOOKUP($A330,'PivotTrac Totals'!$1:$405,6,FALSE),)</f>
        <v>0</v>
      </c>
      <c r="J330">
        <f>IFERROR(VLOOKUP($A330,'PivotTrac Totals'!$1:$255,8,FALSE),)</f>
        <v>0</v>
      </c>
      <c r="K330">
        <f>IFERROR(VLOOKUP($A330,'PivotTrac Totals'!$1:$255,10,FALSE),)</f>
        <v>2.2000000000000002</v>
      </c>
      <c r="L330" t="str">
        <f>IFERROR(VLOOKUP($A330,'PivotTrac Totals'!$1:$255,12,FALSE),)</f>
        <v/>
      </c>
      <c r="M330" t="str">
        <f>IFERROR(VLOOKUP($A330,'PivotTrac Totals'!$1:$255,14,FALSE),)</f>
        <v/>
      </c>
      <c r="N330">
        <f>IFERROR(VLOOKUP($A330,'PivotTrac Totals'!$1:$255,16,FALSE),)</f>
        <v>1.41</v>
      </c>
      <c r="O330">
        <f>IFERROR(VLOOKUP($A330,'PivotTrac Totals'!$1:$255,18,FALSE),)</f>
        <v>2.1800000000000002</v>
      </c>
      <c r="P330">
        <f>IFERROR(VLOOKUP($A330,'PivotTrac Totals'!$1:$255,20,FALSE),)</f>
        <v>4.42</v>
      </c>
      <c r="Q330">
        <f>IFERROR(VLOOKUP($A330,'PivotTrac Totals'!$1:$255,22,FALSE),)</f>
        <v>2.129999999999999</v>
      </c>
      <c r="R330">
        <f>IFERROR(VLOOKUP($A330,'PivotTrac Totals'!$1:$255,24,FALSE),)</f>
        <v>2.1500000000000004</v>
      </c>
      <c r="S330">
        <f>IFERROR(VLOOKUP($A330,'PivotTrac Totals'!$1:$255,26,FALSE),)</f>
        <v>2.5499999999999989</v>
      </c>
      <c r="T330">
        <f>IFERROR(VLOOKUP($A330,'PivotTrac Totals'!$1:$255,28,FALSE),)</f>
        <v>0.88000000000000256</v>
      </c>
      <c r="U330">
        <f>IFERROR(VLOOKUP($A330,'PivotTrac Totals'!$1:$255,30,FALSE),)</f>
        <v>0</v>
      </c>
      <c r="V330">
        <f>IFERROR(VLOOKUP($A330,'PivotTrac Totals'!$1:$255,32,FALSE),)</f>
        <v>0</v>
      </c>
      <c r="W330">
        <f>IFERROR(VLOOKUP($A330,'PivotTrac Totals'!$1:$255,34,FALSE),)</f>
        <v>0</v>
      </c>
      <c r="X330">
        <f>IFERROR(VLOOKUP($A330,'PivotTrac Totals'!$1:$255,36,FALSE),)</f>
        <v>0</v>
      </c>
      <c r="Y330">
        <f>IFERROR(VLOOKUP($A330,'PivotTrac Totals'!$1:$255,38,FALSE),)</f>
        <v>0</v>
      </c>
      <c r="Z330">
        <f>IFERROR(VLOOKUP($A330,'PivotTrac Totals'!$1:$255,40,FALSE),)</f>
        <v>0</v>
      </c>
      <c r="AA330">
        <f>IFERROR(VLOOKUP($A330,'PivotTrac Totals'!$1:$255,42,FALSE),)</f>
        <v>0</v>
      </c>
      <c r="AB330">
        <f>IFERROR(VLOOKUP($A330,'PivotTrac Totals'!$1:$255,44,FALSE),)</f>
        <v>0</v>
      </c>
      <c r="AC330">
        <f>IFERROR(VLOOKUP($A330,'PivotTrac Totals'!$1:$255,46,FALSE),)</f>
        <v>0</v>
      </c>
      <c r="AD330">
        <f>IFERROR(VLOOKUP($A330,'PivotTrac Totals'!$1:$255,48,FALSE),)</f>
        <v>0</v>
      </c>
      <c r="AE330">
        <f>IFERROR(VLOOKUP($A330,'PivotTrac Totals'!$1:$255,50,FALSE),)</f>
        <v>0</v>
      </c>
      <c r="AF330">
        <f>IFERROR(VLOOKUP($A330,'PivotTrac Totals'!$1:$255,52,FALSE),)</f>
        <v>0</v>
      </c>
      <c r="AG330">
        <f>IFERROR(VLOOKUP($A330,'PivotTrac Totals'!$1:$255,54,FALSE),)</f>
        <v>0</v>
      </c>
      <c r="AH330">
        <f t="shared" si="33"/>
        <v>17.920000000000002</v>
      </c>
    </row>
    <row r="331" spans="1:34" ht="15.75" thickBot="1" x14ac:dyDescent="0.25">
      <c r="A331" t="s">
        <v>148</v>
      </c>
      <c r="B331" t="s">
        <v>11</v>
      </c>
      <c r="C331" s="31" t="str">
        <f t="shared" si="40"/>
        <v>32</v>
      </c>
      <c r="D331" t="s">
        <v>125</v>
      </c>
      <c r="E331" t="s">
        <v>11</v>
      </c>
      <c r="F331" t="s">
        <v>13</v>
      </c>
      <c r="G331" t="s">
        <v>147</v>
      </c>
      <c r="H331">
        <f>IFERROR(VLOOKUP($A331,'PivotTrac Totals'!$A$1:$AK$255,4,FALSE),)</f>
        <v>0</v>
      </c>
      <c r="I331">
        <f>IFERROR(VLOOKUP($A331,'PivotTrac Totals'!$1:$405,6,FALSE),)</f>
        <v>0</v>
      </c>
      <c r="J331">
        <f>IFERROR(VLOOKUP($A331,'PivotTrac Totals'!$1:$255,8,FALSE),)</f>
        <v>0</v>
      </c>
      <c r="K331">
        <f>IFERROR(VLOOKUP($A331,'PivotTrac Totals'!$1:$255,10,FALSE),)</f>
        <v>2.19</v>
      </c>
      <c r="L331" t="str">
        <f>IFERROR(VLOOKUP($A331,'PivotTrac Totals'!$1:$255,12,FALSE),)</f>
        <v/>
      </c>
      <c r="M331" t="str">
        <f>IFERROR(VLOOKUP($A331,'PivotTrac Totals'!$1:$255,14,FALSE),)</f>
        <v/>
      </c>
      <c r="N331">
        <f>IFERROR(VLOOKUP($A331,'PivotTrac Totals'!$1:$255,16,FALSE),)</f>
        <v>1.84</v>
      </c>
      <c r="O331">
        <f>IFERROR(VLOOKUP($A331,'PivotTrac Totals'!$1:$255,18,FALSE),)</f>
        <v>2.15</v>
      </c>
      <c r="P331">
        <f>IFERROR(VLOOKUP($A331,'PivotTrac Totals'!$1:$255,20,FALSE),)</f>
        <v>4.4700000000000006</v>
      </c>
      <c r="Q331">
        <f>IFERROR(VLOOKUP($A331,'PivotTrac Totals'!$1:$255,22,FALSE),)</f>
        <v>2.1500000000000004</v>
      </c>
      <c r="R331">
        <f>IFERROR(VLOOKUP($A331,'PivotTrac Totals'!$1:$255,24,FALSE),)</f>
        <v>2.1399999999999988</v>
      </c>
      <c r="S331">
        <f>IFERROR(VLOOKUP($A331,'PivotTrac Totals'!$1:$255,26,FALSE),)</f>
        <v>2.4700000000000006</v>
      </c>
      <c r="T331">
        <f>IFERROR(VLOOKUP($A331,'PivotTrac Totals'!$1:$255,28,FALSE),)</f>
        <v>1.0199999999999996</v>
      </c>
      <c r="U331">
        <f>IFERROR(VLOOKUP($A331,'PivotTrac Totals'!$1:$255,30,FALSE),)</f>
        <v>0</v>
      </c>
      <c r="V331">
        <f>IFERROR(VLOOKUP($A331,'PivotTrac Totals'!$1:$255,32,FALSE),)</f>
        <v>0</v>
      </c>
      <c r="W331">
        <f>IFERROR(VLOOKUP($A331,'PivotTrac Totals'!$1:$255,34,FALSE),)</f>
        <v>0.10999999999999943</v>
      </c>
      <c r="X331">
        <f>IFERROR(VLOOKUP($A331,'PivotTrac Totals'!$1:$255,36,FALSE),)</f>
        <v>0</v>
      </c>
      <c r="Y331">
        <f>IFERROR(VLOOKUP($A331,'PivotTrac Totals'!$1:$255,38,FALSE),)</f>
        <v>0</v>
      </c>
      <c r="Z331">
        <f>IFERROR(VLOOKUP($A331,'PivotTrac Totals'!$1:$255,40,FALSE),)</f>
        <v>0</v>
      </c>
      <c r="AA331">
        <f>IFERROR(VLOOKUP($A331,'PivotTrac Totals'!$1:$255,42,FALSE),)</f>
        <v>0</v>
      </c>
      <c r="AB331">
        <f>IFERROR(VLOOKUP($A331,'PivotTrac Totals'!$1:$255,44,FALSE),)</f>
        <v>0</v>
      </c>
      <c r="AC331">
        <f>IFERROR(VLOOKUP($A331,'PivotTrac Totals'!$1:$255,46,FALSE),)</f>
        <v>0</v>
      </c>
      <c r="AD331">
        <f>IFERROR(VLOOKUP($A331,'PivotTrac Totals'!$1:$255,48,FALSE),)</f>
        <v>0</v>
      </c>
      <c r="AE331">
        <f>IFERROR(VLOOKUP($A331,'PivotTrac Totals'!$1:$255,50,FALSE),)</f>
        <v>0</v>
      </c>
      <c r="AF331">
        <f>IFERROR(VLOOKUP($A331,'PivotTrac Totals'!$1:$255,52,FALSE),)</f>
        <v>0</v>
      </c>
      <c r="AG331">
        <f>IFERROR(VLOOKUP($A331,'PivotTrac Totals'!$1:$255,54,FALSE),)</f>
        <v>0</v>
      </c>
      <c r="AH331">
        <f t="shared" si="33"/>
        <v>18.54</v>
      </c>
    </row>
    <row r="332" spans="1:34" ht="15.75" hidden="1" thickBot="1" x14ac:dyDescent="0.25">
      <c r="A332" s="25"/>
      <c r="B332" s="25" t="s">
        <v>11</v>
      </c>
      <c r="C332" s="28" t="str">
        <f t="shared" si="40"/>
        <v>32</v>
      </c>
      <c r="D332" s="25" t="s">
        <v>125</v>
      </c>
      <c r="E332" s="25"/>
      <c r="F332" s="25"/>
      <c r="G332" s="25"/>
      <c r="H332">
        <f>IFERROR(VLOOKUP($A332,'PivotTrac Totals'!$A$1:$AK$255,4,FALSE),)</f>
        <v>0</v>
      </c>
      <c r="I332">
        <f>IFERROR(VLOOKUP($A332,'PivotTrac Totals'!$1:$405,6,FALSE),)</f>
        <v>0</v>
      </c>
      <c r="J332">
        <f>IFERROR(VLOOKUP($A332,'PivotTrac Totals'!$1:$255,8,FALSE),)</f>
        <v>0</v>
      </c>
      <c r="K332">
        <f>IFERROR(VLOOKUP($A332,'PivotTrac Totals'!$1:$255,10,FALSE),)</f>
        <v>0</v>
      </c>
      <c r="L332">
        <f>IFERROR(VLOOKUP($A332,'PivotTrac Totals'!$1:$255,12,FALSE),)</f>
        <v>0</v>
      </c>
      <c r="M332">
        <f>IFERROR(VLOOKUP($A332,'PivotTrac Totals'!$1:$255,14,FALSE),)</f>
        <v>0</v>
      </c>
      <c r="N332">
        <f>IFERROR(VLOOKUP($A332,'PivotTrac Totals'!$1:$255,16,FALSE),)</f>
        <v>0</v>
      </c>
      <c r="O332">
        <f>IFERROR(VLOOKUP($A332,'PivotTrac Totals'!$1:$255,18,FALSE),)</f>
        <v>0</v>
      </c>
      <c r="P332">
        <f>IFERROR(VLOOKUP($A332,'PivotTrac Totals'!$1:$255,20,FALSE),)</f>
        <v>0</v>
      </c>
      <c r="Q332">
        <f>IFERROR(VLOOKUP($A332,'PivotTrac Totals'!$1:$255,22,FALSE),)</f>
        <v>0</v>
      </c>
      <c r="R332">
        <f>IFERROR(VLOOKUP($A332,'PivotTrac Totals'!$1:$255,24,FALSE),)</f>
        <v>0</v>
      </c>
      <c r="S332">
        <f>IFERROR(VLOOKUP($A332,'PivotTrac Totals'!$1:$255,26,FALSE),)</f>
        <v>0</v>
      </c>
      <c r="T332">
        <f>IFERROR(VLOOKUP($A332,'PivotTrac Totals'!$1:$255,28,FALSE),)</f>
        <v>0</v>
      </c>
      <c r="U332">
        <f>IFERROR(VLOOKUP($A332,'PivotTrac Totals'!$1:$255,30,FALSE),)</f>
        <v>0</v>
      </c>
      <c r="V332">
        <f>IFERROR(VLOOKUP($A332,'PivotTrac Totals'!$1:$255,32,FALSE),)</f>
        <v>0</v>
      </c>
      <c r="W332">
        <f>IFERROR(VLOOKUP($A332,'PivotTrac Totals'!$1:$255,34,FALSE),)</f>
        <v>0</v>
      </c>
      <c r="X332">
        <f>IFERROR(VLOOKUP($A332,'PivotTrac Totals'!$1:$255,36,FALSE),)</f>
        <v>0</v>
      </c>
      <c r="Y332">
        <f>IFERROR(VLOOKUP($A332,'PivotTrac Totals'!$1:$255,38,FALSE),)</f>
        <v>0</v>
      </c>
      <c r="Z332">
        <f>IFERROR(VLOOKUP($A332,'PivotTrac Totals'!$1:$255,40,FALSE),)</f>
        <v>0</v>
      </c>
      <c r="AA332">
        <f>IFERROR(VLOOKUP($A332,'PivotTrac Totals'!$1:$255,42,FALSE),)</f>
        <v>0</v>
      </c>
      <c r="AB332">
        <f>IFERROR(VLOOKUP($A332,'PivotTrac Totals'!$1:$255,44,FALSE),)</f>
        <v>0</v>
      </c>
      <c r="AC332">
        <f>IFERROR(VLOOKUP($A332,'PivotTrac Totals'!$1:$255,46,FALSE),)</f>
        <v>0</v>
      </c>
      <c r="AD332">
        <f>IFERROR(VLOOKUP($A332,'PivotTrac Totals'!$1:$255,48,FALSE),)</f>
        <v>0</v>
      </c>
      <c r="AE332">
        <f>IFERROR(VLOOKUP($A332,'PivotTrac Totals'!$1:$255,50,FALSE),)</f>
        <v>0</v>
      </c>
      <c r="AF332">
        <f>IFERROR(VLOOKUP($A332,'PivotTrac Totals'!$1:$255,52,FALSE),)</f>
        <v>0</v>
      </c>
      <c r="AG332">
        <f>IFERROR(VLOOKUP($A332,'PivotTrac Totals'!$1:$255,54,FALSE),)</f>
        <v>0</v>
      </c>
      <c r="AH332">
        <f t="shared" si="33"/>
        <v>0</v>
      </c>
    </row>
    <row r="333" spans="1:34" ht="15.75" hidden="1" thickBot="1" x14ac:dyDescent="0.25">
      <c r="A333" s="25"/>
      <c r="B333" s="25" t="s">
        <v>11</v>
      </c>
      <c r="C333" s="28" t="str">
        <f t="shared" si="40"/>
        <v>32</v>
      </c>
      <c r="D333" s="25" t="s">
        <v>125</v>
      </c>
      <c r="E333" s="25"/>
      <c r="F333" s="25"/>
      <c r="G333" s="25"/>
      <c r="H333">
        <f>IFERROR(VLOOKUP($A333,'PivotTrac Totals'!$A$1:$AK$255,4,FALSE),)</f>
        <v>0</v>
      </c>
      <c r="I333">
        <f>IFERROR(VLOOKUP($A333,'PivotTrac Totals'!$1:$405,6,FALSE),)</f>
        <v>0</v>
      </c>
      <c r="J333">
        <f>IFERROR(VLOOKUP($A333,'PivotTrac Totals'!$1:$255,8,FALSE),)</f>
        <v>0</v>
      </c>
      <c r="K333">
        <f>IFERROR(VLOOKUP($A333,'PivotTrac Totals'!$1:$255,10,FALSE),)</f>
        <v>0</v>
      </c>
      <c r="L333">
        <f>IFERROR(VLOOKUP($A333,'PivotTrac Totals'!$1:$255,12,FALSE),)</f>
        <v>0</v>
      </c>
      <c r="M333">
        <f>IFERROR(VLOOKUP($A333,'PivotTrac Totals'!$1:$255,14,FALSE),)</f>
        <v>0</v>
      </c>
      <c r="N333">
        <f>IFERROR(VLOOKUP($A333,'PivotTrac Totals'!$1:$255,16,FALSE),)</f>
        <v>0</v>
      </c>
      <c r="O333">
        <f>IFERROR(VLOOKUP($A333,'PivotTrac Totals'!$1:$255,18,FALSE),)</f>
        <v>0</v>
      </c>
      <c r="P333">
        <f>IFERROR(VLOOKUP($A333,'PivotTrac Totals'!$1:$255,20,FALSE),)</f>
        <v>0</v>
      </c>
      <c r="Q333">
        <f>IFERROR(VLOOKUP($A333,'PivotTrac Totals'!$1:$255,22,FALSE),)</f>
        <v>0</v>
      </c>
      <c r="R333">
        <f>IFERROR(VLOOKUP($A333,'PivotTrac Totals'!$1:$255,24,FALSE),)</f>
        <v>0</v>
      </c>
      <c r="S333">
        <f>IFERROR(VLOOKUP($A333,'PivotTrac Totals'!$1:$255,26,FALSE),)</f>
        <v>0</v>
      </c>
      <c r="T333">
        <f>IFERROR(VLOOKUP($A333,'PivotTrac Totals'!$1:$255,28,FALSE),)</f>
        <v>0</v>
      </c>
      <c r="U333">
        <f>IFERROR(VLOOKUP($A333,'PivotTrac Totals'!$1:$255,30,FALSE),)</f>
        <v>0</v>
      </c>
      <c r="V333">
        <f>IFERROR(VLOOKUP($A333,'PivotTrac Totals'!$1:$255,32,FALSE),)</f>
        <v>0</v>
      </c>
      <c r="W333">
        <f>IFERROR(VLOOKUP($A333,'PivotTrac Totals'!$1:$255,34,FALSE),)</f>
        <v>0</v>
      </c>
      <c r="X333">
        <f>IFERROR(VLOOKUP($A333,'PivotTrac Totals'!$1:$255,36,FALSE),)</f>
        <v>0</v>
      </c>
      <c r="Y333">
        <f>IFERROR(VLOOKUP($A333,'PivotTrac Totals'!$1:$255,38,FALSE),)</f>
        <v>0</v>
      </c>
      <c r="Z333">
        <f>IFERROR(VLOOKUP($A333,'PivotTrac Totals'!$1:$255,40,FALSE),)</f>
        <v>0</v>
      </c>
      <c r="AA333">
        <f>IFERROR(VLOOKUP($A333,'PivotTrac Totals'!$1:$255,42,FALSE),)</f>
        <v>0</v>
      </c>
      <c r="AB333">
        <f>IFERROR(VLOOKUP($A333,'PivotTrac Totals'!$1:$255,44,FALSE),)</f>
        <v>0</v>
      </c>
      <c r="AC333">
        <f>IFERROR(VLOOKUP($A333,'PivotTrac Totals'!$1:$255,46,FALSE),)</f>
        <v>0</v>
      </c>
      <c r="AD333">
        <f>IFERROR(VLOOKUP($A333,'PivotTrac Totals'!$1:$255,48,FALSE),)</f>
        <v>0</v>
      </c>
      <c r="AE333">
        <f>IFERROR(VLOOKUP($A333,'PivotTrac Totals'!$1:$255,50,FALSE),)</f>
        <v>0</v>
      </c>
      <c r="AF333">
        <f>IFERROR(VLOOKUP($A333,'PivotTrac Totals'!$1:$255,52,FALSE),)</f>
        <v>0</v>
      </c>
      <c r="AG333">
        <f>IFERROR(VLOOKUP($A333,'PivotTrac Totals'!$1:$255,54,FALSE),)</f>
        <v>0</v>
      </c>
      <c r="AH333">
        <f t="shared" si="33"/>
        <v>0</v>
      </c>
    </row>
    <row r="334" spans="1:34" ht="15.75" hidden="1" thickBot="1" x14ac:dyDescent="0.25">
      <c r="A334" s="25"/>
      <c r="B334" s="25" t="s">
        <v>11</v>
      </c>
      <c r="C334" s="28" t="str">
        <f t="shared" si="40"/>
        <v>32</v>
      </c>
      <c r="D334" s="25" t="s">
        <v>125</v>
      </c>
      <c r="E334" s="25"/>
      <c r="F334" s="25"/>
      <c r="G334" s="25"/>
      <c r="H334">
        <f>IFERROR(VLOOKUP($A334,'PivotTrac Totals'!$A$1:$AK$255,4,FALSE),)</f>
        <v>0</v>
      </c>
      <c r="I334">
        <f>IFERROR(VLOOKUP($A334,'PivotTrac Totals'!$1:$405,6,FALSE),)</f>
        <v>0</v>
      </c>
      <c r="J334">
        <f>IFERROR(VLOOKUP($A334,'PivotTrac Totals'!$1:$255,8,FALSE),)</f>
        <v>0</v>
      </c>
      <c r="K334">
        <f>IFERROR(VLOOKUP($A334,'PivotTrac Totals'!$1:$255,10,FALSE),)</f>
        <v>0</v>
      </c>
      <c r="L334">
        <f>IFERROR(VLOOKUP($A334,'PivotTrac Totals'!$1:$255,12,FALSE),)</f>
        <v>0</v>
      </c>
      <c r="M334">
        <f>IFERROR(VLOOKUP($A334,'PivotTrac Totals'!$1:$255,14,FALSE),)</f>
        <v>0</v>
      </c>
      <c r="N334">
        <f>IFERROR(VLOOKUP($A334,'PivotTrac Totals'!$1:$255,16,FALSE),)</f>
        <v>0</v>
      </c>
      <c r="O334">
        <f>IFERROR(VLOOKUP($A334,'PivotTrac Totals'!$1:$255,18,FALSE),)</f>
        <v>0</v>
      </c>
      <c r="P334">
        <f>IFERROR(VLOOKUP($A334,'PivotTrac Totals'!$1:$255,20,FALSE),)</f>
        <v>0</v>
      </c>
      <c r="Q334">
        <f>IFERROR(VLOOKUP($A334,'PivotTrac Totals'!$1:$255,22,FALSE),)</f>
        <v>0</v>
      </c>
      <c r="R334">
        <f>IFERROR(VLOOKUP($A334,'PivotTrac Totals'!$1:$255,24,FALSE),)</f>
        <v>0</v>
      </c>
      <c r="S334">
        <f>IFERROR(VLOOKUP($A334,'PivotTrac Totals'!$1:$255,26,FALSE),)</f>
        <v>0</v>
      </c>
      <c r="T334">
        <f>IFERROR(VLOOKUP($A334,'PivotTrac Totals'!$1:$255,28,FALSE),)</f>
        <v>0</v>
      </c>
      <c r="U334">
        <f>IFERROR(VLOOKUP($A334,'PivotTrac Totals'!$1:$255,30,FALSE),)</f>
        <v>0</v>
      </c>
      <c r="V334">
        <f>IFERROR(VLOOKUP($A334,'PivotTrac Totals'!$1:$255,32,FALSE),)</f>
        <v>0</v>
      </c>
      <c r="W334">
        <f>IFERROR(VLOOKUP($A334,'PivotTrac Totals'!$1:$255,34,FALSE),)</f>
        <v>0</v>
      </c>
      <c r="X334">
        <f>IFERROR(VLOOKUP($A334,'PivotTrac Totals'!$1:$255,36,FALSE),)</f>
        <v>0</v>
      </c>
      <c r="Y334">
        <f>IFERROR(VLOOKUP($A334,'PivotTrac Totals'!$1:$255,38,FALSE),)</f>
        <v>0</v>
      </c>
      <c r="Z334">
        <f>IFERROR(VLOOKUP($A334,'PivotTrac Totals'!$1:$255,40,FALSE),)</f>
        <v>0</v>
      </c>
      <c r="AA334">
        <f>IFERROR(VLOOKUP($A334,'PivotTrac Totals'!$1:$255,42,FALSE),)</f>
        <v>0</v>
      </c>
      <c r="AB334">
        <f>IFERROR(VLOOKUP($A334,'PivotTrac Totals'!$1:$255,44,FALSE),)</f>
        <v>0</v>
      </c>
      <c r="AC334">
        <f>IFERROR(VLOOKUP($A334,'PivotTrac Totals'!$1:$255,46,FALSE),)</f>
        <v>0</v>
      </c>
      <c r="AD334">
        <f>IFERROR(VLOOKUP($A334,'PivotTrac Totals'!$1:$255,48,FALSE),)</f>
        <v>0</v>
      </c>
      <c r="AE334">
        <f>IFERROR(VLOOKUP($A334,'PivotTrac Totals'!$1:$255,50,FALSE),)</f>
        <v>0</v>
      </c>
      <c r="AF334">
        <f>IFERROR(VLOOKUP($A334,'PivotTrac Totals'!$1:$255,52,FALSE),)</f>
        <v>0</v>
      </c>
      <c r="AG334">
        <f>IFERROR(VLOOKUP($A334,'PivotTrac Totals'!$1:$255,54,FALSE),)</f>
        <v>0</v>
      </c>
      <c r="AH334">
        <f t="shared" si="33"/>
        <v>0</v>
      </c>
    </row>
    <row r="335" spans="1:34" ht="15.75" thickBot="1" x14ac:dyDescent="0.25">
      <c r="A335" s="32" t="s">
        <v>149</v>
      </c>
      <c r="B335" t="s">
        <v>11</v>
      </c>
      <c r="C335" s="31" t="str">
        <f>MID(A335,FIND(" ",A335)+1,256)</f>
        <v>33</v>
      </c>
      <c r="D335" t="s">
        <v>12</v>
      </c>
      <c r="E335" t="s">
        <v>11</v>
      </c>
      <c r="F335" t="s">
        <v>33</v>
      </c>
      <c r="G335" t="s">
        <v>127</v>
      </c>
      <c r="H335">
        <f>+IF($F335="Spring Grain",SUMIFS('Osgood Agrimet'!$F:$F,'Osgood Agrimet'!$A:$A,"&lt;="&amp;Data!H$1,'Osgood Agrimet'!$F:$F,"&gt;0"),IF($F335="Winter Grain",SUMIFS('Osgood Agrimet'!$D:$D,'Osgood Agrimet'!$A:$A,"&lt;="&amp;Data!H$1,'Osgood Agrimet'!$D:$D,"&gt;0"),IF($F335="Potatoes",SUMIFS('Osgood Agrimet'!$C:$C,'Osgood Agrimet'!$A:$A,"&lt;="&amp;Data!H$1,'Osgood Agrimet'!$C:$C,"&gt;0"),0)))</f>
        <v>0</v>
      </c>
      <c r="I335">
        <f>+IF($F335="Spring Grain",SUMIFS('Osgood Agrimet'!$F:$F,'Osgood Agrimet'!$A:$A,"&lt;="&amp;Data!I$1,'Osgood Agrimet'!$F:$F,"&gt;0"),IF($F335="Winter Grain",SUMIFS('Osgood Agrimet'!$D:$D,'Osgood Agrimet'!$A:$A,"&lt;="&amp;Data!I$1,'Osgood Agrimet'!$D:$D,"&gt;0"),IF($F335="Potatoes",SUMIFS('Osgood Agrimet'!$C:$C,'Osgood Agrimet'!$A:$A,"&lt;="&amp;Data!I$1,'Osgood Agrimet'!$C:$C,"&gt;0"),0)))-$H335</f>
        <v>0</v>
      </c>
      <c r="J335">
        <f>+IF($F335="Spring Grain",SUMIFS('Osgood Agrimet'!$F:$F,'Osgood Agrimet'!$A:$A,"&lt;="&amp;Data!J$1,'Osgood Agrimet'!$F:$F,"&gt;0"),IF($F335="Winter Grain",SUMIFS('Osgood Agrimet'!$D:$D,'Osgood Agrimet'!$A:$A,"&lt;="&amp;Data!J$1,'Osgood Agrimet'!$D:$D,"&gt;0"),IF($F335="Potatoes",SUMIFS('Osgood Agrimet'!$C:$C,'Osgood Agrimet'!$A:$A,"&lt;="&amp;Data!J$1,'Osgood Agrimet'!$C:$C,"&gt;0"),0)))-SUM($H335:I335)</f>
        <v>0.59000000000000008</v>
      </c>
      <c r="K335">
        <f>+IF($F335="Spring Grain",SUMIFS('Osgood Agrimet'!$F:$F,'Osgood Agrimet'!$A:$A,"&lt;="&amp;Data!K$1,'Osgood Agrimet'!$F:$F,"&gt;0"),IF($F335="Winter Grain",SUMIFS('Osgood Agrimet'!$D:$D,'Osgood Agrimet'!$A:$A,"&lt;="&amp;Data!K$1,'Osgood Agrimet'!$D:$D,"&gt;0"),IF($F335="Potatoes",SUMIFS('Osgood Agrimet'!$C:$C,'Osgood Agrimet'!$A:$A,"&lt;="&amp;Data!K$1,'Osgood Agrimet'!$C:$C,"&gt;0"),0)))-SUM($H335:J335)</f>
        <v>0.67999999999999994</v>
      </c>
      <c r="L335">
        <f>+IF($F335="Spring Grain",SUMIFS('Osgood Agrimet'!$F:$F,'Osgood Agrimet'!$A:$A,"&lt;="&amp;Data!L$1,'Osgood Agrimet'!$F:$F,"&gt;0"),IF($F335="Winter Grain",SUMIFS('Osgood Agrimet'!$D:$D,'Osgood Agrimet'!$A:$A,"&lt;="&amp;Data!L$1,'Osgood Agrimet'!$D:$D,"&gt;0"),IF($F335="Potatoes",SUMIFS('Osgood Agrimet'!$C:$C,'Osgood Agrimet'!$A:$A,"&lt;="&amp;Data!L$1,'Osgood Agrimet'!$C:$C,"&gt;0"),0)))-SUM($H335:K335)</f>
        <v>1.3900000000000001</v>
      </c>
      <c r="M335">
        <f>+IF($F335="Spring Grain",SUMIFS('Osgood Agrimet'!$F:$F,'Osgood Agrimet'!$A:$A,"&lt;="&amp;Data!M$1,'Osgood Agrimet'!$F:$F,"&gt;0"),IF($F335="Winter Grain",SUMIFS('Osgood Agrimet'!$D:$D,'Osgood Agrimet'!$A:$A,"&lt;="&amp;Data!M$1,'Osgood Agrimet'!$D:$D,"&gt;0"),IF($F335="Potatoes",SUMIFS('Osgood Agrimet'!$C:$C,'Osgood Agrimet'!$A:$A,"&lt;="&amp;Data!M$1,'Osgood Agrimet'!$C:$C,"&gt;0"),0)))-SUM($H335:L335)</f>
        <v>2.0399999999999991</v>
      </c>
      <c r="N335">
        <f>+IF($F335="Spring Grain",SUMIFS('Osgood Agrimet'!$F:$F,'Osgood Agrimet'!$A:$A,"&lt;="&amp;Data!N$1,'Osgood Agrimet'!$F:$F,"&gt;0"),IF($F335="Winter Grain",SUMIFS('Osgood Agrimet'!$D:$D,'Osgood Agrimet'!$A:$A,"&lt;="&amp;Data!N$1,'Osgood Agrimet'!$D:$D,"&gt;0"),IF($F335="Potatoes",SUMIFS('Osgood Agrimet'!$C:$C,'Osgood Agrimet'!$A:$A,"&lt;="&amp;Data!N$1,'Osgood Agrimet'!$C:$C,"&gt;0"),0)))-SUM($H335:M335)</f>
        <v>1.9100000000000001</v>
      </c>
      <c r="O335">
        <f>+IF($F335="Spring Grain",SUMIFS('Osgood Agrimet'!$F:$F,'Osgood Agrimet'!$A:$A,"&lt;="&amp;Data!O$1,'Osgood Agrimet'!$F:$F,"&gt;0"),IF($F335="Winter Grain",SUMIFS('Osgood Agrimet'!$D:$D,'Osgood Agrimet'!$A:$A,"&lt;="&amp;Data!O$1,'Osgood Agrimet'!$D:$D,"&gt;0"),IF($F335="Potatoes",SUMIFS('Osgood Agrimet'!$C:$C,'Osgood Agrimet'!$A:$A,"&lt;="&amp;Data!O$1,'Osgood Agrimet'!$C:$C,"&gt;0"),0)))-SUM($H335:N335)</f>
        <v>1.83</v>
      </c>
      <c r="P335">
        <f>+IF($F335="Spring Grain",SUMIFS('Osgood Agrimet'!$F:$F,'Osgood Agrimet'!$A:$A,"&lt;="&amp;Data!P$1,'Osgood Agrimet'!$F:$F,"&gt;0"),IF($F335="Winter Grain",SUMIFS('Osgood Agrimet'!$D:$D,'Osgood Agrimet'!$A:$A,"&lt;="&amp;Data!P$1,'Osgood Agrimet'!$D:$D,"&gt;0"),IF($F335="Potatoes",SUMIFS('Osgood Agrimet'!$C:$C,'Osgood Agrimet'!$A:$A,"&lt;="&amp;Data!P$1,'Osgood Agrimet'!$C:$C,"&gt;0"),0)))-SUM($H335:O335)</f>
        <v>1.7800000000000011</v>
      </c>
      <c r="Q335">
        <f>+IF($F335="Spring Grain",SUMIFS('Osgood Agrimet'!$F:$F,'Osgood Agrimet'!$A:$A,"&lt;="&amp;Data!Q$1,'Osgood Agrimet'!$F:$F,"&gt;0"),IF($F335="Winter Grain",SUMIFS('Osgood Agrimet'!$D:$D,'Osgood Agrimet'!$A:$A,"&lt;="&amp;Data!Q$1,'Osgood Agrimet'!$D:$D,"&gt;0"),IF($F335="Potatoes",SUMIFS('Osgood Agrimet'!$C:$C,'Osgood Agrimet'!$A:$A,"&lt;="&amp;Data!Q$1,'Osgood Agrimet'!$C:$C,"&gt;0"),0)))-SUM($H335:P335)</f>
        <v>1.5400000000000009</v>
      </c>
      <c r="R335">
        <f>+IF($F335="Spring Grain",SUMIFS('Osgood Agrimet'!$F:$F,'Osgood Agrimet'!$A:$A,"&lt;="&amp;Data!R$1,'Osgood Agrimet'!$F:$F,"&gt;0"),IF($F335="Winter Grain",SUMIFS('Osgood Agrimet'!$D:$D,'Osgood Agrimet'!$A:$A,"&lt;="&amp;Data!R$1,'Osgood Agrimet'!$D:$D,"&gt;0"),IF($F335="Potatoes",SUMIFS('Osgood Agrimet'!$C:$C,'Osgood Agrimet'!$A:$A,"&lt;="&amp;Data!R$1,'Osgood Agrimet'!$C:$C,"&gt;0"),0)))-SUM($H335:Q335)</f>
        <v>1.5600000000000005</v>
      </c>
      <c r="S335">
        <f>+IF($F335="Spring Grain",SUMIFS('Osgood Agrimet'!$F:$F,'Osgood Agrimet'!$A:$A,"&lt;="&amp;Data!S$1,'Osgood Agrimet'!$F:$F,"&gt;0"),IF($F335="Winter Grain",SUMIFS('Osgood Agrimet'!$D:$D,'Osgood Agrimet'!$A:$A,"&lt;="&amp;Data!S$1,'Osgood Agrimet'!$D:$D,"&gt;0"),IF($F335="Potatoes",SUMIFS('Osgood Agrimet'!$C:$C,'Osgood Agrimet'!$A:$A,"&lt;="&amp;Data!S$1,'Osgood Agrimet'!$C:$C,"&gt;0"),0)))-SUM($H335:R335)</f>
        <v>1.629999999999999</v>
      </c>
      <c r="T335">
        <f>+IF($F335="Spring Grain",SUMIFS('Osgood Agrimet'!$F:$F,'Osgood Agrimet'!$A:$A,"&lt;="&amp;Data!T$1,'Osgood Agrimet'!$F:$F,"&gt;0"),IF($F335="Winter Grain",SUMIFS('Osgood Agrimet'!$D:$D,'Osgood Agrimet'!$A:$A,"&lt;="&amp;Data!T$1,'Osgood Agrimet'!$D:$D,"&gt;0"),IF($F335="Potatoes",SUMIFS('Osgood Agrimet'!$C:$C,'Osgood Agrimet'!$A:$A,"&lt;="&amp;Data!T$1,'Osgood Agrimet'!$C:$C,"&gt;0"),0)))-SUM($H335:S335)</f>
        <v>1.5899999999999981</v>
      </c>
      <c r="U335">
        <f>+IF($F335="Spring Grain",SUMIFS('Osgood Agrimet'!$F:$F,'Osgood Agrimet'!$A:$A,"&lt;="&amp;Data!U$1,'Osgood Agrimet'!$F:$F,"&gt;0"),IF($F335="Winter Grain",SUMIFS('Osgood Agrimet'!$D:$D,'Osgood Agrimet'!$A:$A,"&lt;="&amp;Data!U$1,'Osgood Agrimet'!$D:$D,"&gt;0"),IF($F335="Potatoes",SUMIFS('Osgood Agrimet'!$C:$C,'Osgood Agrimet'!$A:$A,"&lt;="&amp;Data!U$1,'Osgood Agrimet'!$C:$C,"&gt;0"),0)))-SUM($H335:T335)</f>
        <v>1.5700000000000003</v>
      </c>
      <c r="V335">
        <f>+IF($F335="Spring Grain",SUMIFS('Osgood Agrimet'!$F:$F,'Osgood Agrimet'!$A:$A,"&lt;="&amp;Data!V$1,'Osgood Agrimet'!$F:$F,"&gt;0"),IF($F335="Winter Grain",SUMIFS('Osgood Agrimet'!$D:$D,'Osgood Agrimet'!$A:$A,"&lt;="&amp;Data!V$1,'Osgood Agrimet'!$D:$D,"&gt;0"),IF($F335="Potatoes",SUMIFS('Osgood Agrimet'!$C:$C,'Osgood Agrimet'!$A:$A,"&lt;="&amp;Data!V$1,'Osgood Agrimet'!$C:$C,"&gt;0"),0)))-SUM($H335:U335)</f>
        <v>1.759999999999998</v>
      </c>
      <c r="W335">
        <f>+IF($F335="Spring Grain",SUMIFS('Osgood Agrimet'!$F:$F,'Osgood Agrimet'!$A:$A,"&lt;="&amp;Data!W$1,'Osgood Agrimet'!$F:$F,"&gt;0"),IF($F335="Winter Grain",SUMIFS('Osgood Agrimet'!$D:$D,'Osgood Agrimet'!$A:$A,"&lt;="&amp;Data!W$1,'Osgood Agrimet'!$D:$D,"&gt;0"),IF($F335="Potatoes",SUMIFS('Osgood Agrimet'!$C:$C,'Osgood Agrimet'!$A:$A,"&lt;="&amp;Data!W$1,'Osgood Agrimet'!$C:$C,"&gt;0"),0)))-SUM($H335:V335)</f>
        <v>1.3699999999999939</v>
      </c>
      <c r="X335">
        <f>+IF($F335="Spring Grain",SUMIFS('Osgood Agrimet'!$F:$F,'Osgood Agrimet'!$A:$A,"&lt;="&amp;Data!X$1,'Osgood Agrimet'!$F:$F,"&gt;0"),IF($F335="Winter Grain",SUMIFS('Osgood Agrimet'!$D:$D,'Osgood Agrimet'!$A:$A,"&lt;="&amp;Data!X$1,'Osgood Agrimet'!$D:$D,"&gt;0"),IF($F335="Potatoes",SUMIFS('Osgood Agrimet'!$C:$C,'Osgood Agrimet'!$A:$A,"&lt;="&amp;Data!X$1,'Osgood Agrimet'!$C:$C,"&gt;0"),0)))-SUM($H335:W335)</f>
        <v>1.2899999999999956</v>
      </c>
      <c r="Y335">
        <f>+IF($F335="Spring Grain",SUMIFS('Osgood Agrimet'!$F:$F,'Osgood Agrimet'!$A:$A,"&lt;="&amp;Data!Y$1,'Osgood Agrimet'!$F:$F,"&gt;0"),IF($F335="Winter Grain",SUMIFS('Osgood Agrimet'!$D:$D,'Osgood Agrimet'!$A:$A,"&lt;="&amp;Data!Y$1,'Osgood Agrimet'!$D:$D,"&gt;0"),IF($F335="Potatoes",SUMIFS('Osgood Agrimet'!$C:$C,'Osgood Agrimet'!$A:$A,"&lt;="&amp;Data!Y$1,'Osgood Agrimet'!$C:$C,"&gt;0"),0)))-SUM($H335:X335)</f>
        <v>0.80000000000000071</v>
      </c>
      <c r="Z335">
        <f>+IF($F335="Spring Grain",SUMIFS('Osgood Agrimet'!$F:$F,'Osgood Agrimet'!$A:$A,"&lt;="&amp;Data!Z$1,'Osgood Agrimet'!$F:$F,"&gt;0"),IF($F335="Winter Grain",SUMIFS('Osgood Agrimet'!$D:$D,'Osgood Agrimet'!$A:$A,"&lt;="&amp;Data!Z$1,'Osgood Agrimet'!$D:$D,"&gt;0"),IF($F335="Potatoes",SUMIFS('Osgood Agrimet'!$C:$C,'Osgood Agrimet'!$A:$A,"&lt;="&amp;Data!Z$1,'Osgood Agrimet'!$C:$C,"&gt;0"),0)))-SUM($H335:Y335)</f>
        <v>0.14000000000000057</v>
      </c>
      <c r="AA335">
        <f>+IF($F335="Spring Grain",SUMIFS('Osgood Agrimet'!$F:$F,'Osgood Agrimet'!$A:$A,"&lt;="&amp;Data!AA$1,'Osgood Agrimet'!$F:$F,"&gt;0"),IF($F335="Winter Grain",SUMIFS('Osgood Agrimet'!$D:$D,'Osgood Agrimet'!$A:$A,"&lt;="&amp;Data!AA$1,'Osgood Agrimet'!$D:$D,"&gt;0"),IF($F335="Potatoes",SUMIFS('Osgood Agrimet'!$C:$C,'Osgood Agrimet'!$A:$A,"&lt;="&amp;Data!AA$1,'Osgood Agrimet'!$C:$C,"&gt;0"),0)))-SUM($H335:Z335)</f>
        <v>0</v>
      </c>
      <c r="AB335">
        <f>+IF($F335="Spring Grain",SUMIFS('Osgood Agrimet'!$F:$F,'Osgood Agrimet'!$A:$A,"&lt;="&amp;Data!AB$1,'Osgood Agrimet'!$F:$F,"&gt;0"),IF($F335="Winter Grain",SUMIFS('Osgood Agrimet'!$D:$D,'Osgood Agrimet'!$A:$A,"&lt;="&amp;Data!AB$1,'Osgood Agrimet'!$D:$D,"&gt;0"),IF($F335="Potatoes",SUMIFS('Osgood Agrimet'!$C:$C,'Osgood Agrimet'!$A:$A,"&lt;="&amp;Data!AB$1,'Osgood Agrimet'!$C:$C,"&gt;0"),0)))-SUM($H335:AA335)</f>
        <v>0</v>
      </c>
      <c r="AC335">
        <f>+IF($F335="Spring Grain",SUMIFS('Osgood Agrimet'!$F:$F,'Osgood Agrimet'!$A:$A,"&lt;="&amp;Data!AC$1,'Osgood Agrimet'!$F:$F,"&gt;0"),IF($F335="Winter Grain",SUMIFS('Osgood Agrimet'!$D:$D,'Osgood Agrimet'!$A:$A,"&lt;="&amp;Data!AC$1,'Osgood Agrimet'!$D:$D,"&gt;0"),IF($F335="Potatoes",SUMIFS('Osgood Agrimet'!$C:$C,'Osgood Agrimet'!$A:$A,"&lt;="&amp;Data!AC$1,'Osgood Agrimet'!$C:$C,"&gt;0"),0)))-SUM($H335:AB335)</f>
        <v>0</v>
      </c>
      <c r="AD335">
        <f>+IF($F335="Spring Grain",SUMIFS('Osgood Agrimet'!$F:$F,'Osgood Agrimet'!$A:$A,"&lt;="&amp;Data!AD$1,'Osgood Agrimet'!$F:$F,"&gt;0"),IF($F335="Winter Grain",SUMIFS('Osgood Agrimet'!$D:$D,'Osgood Agrimet'!$A:$A,"&lt;="&amp;Data!AD$1,'Osgood Agrimet'!$D:$D,"&gt;0"),IF($F335="Potatoes",SUMIFS('Osgood Agrimet'!$C:$C,'Osgood Agrimet'!$A:$A,"&lt;="&amp;Data!AD$1,'Osgood Agrimet'!$C:$C,"&gt;0"),0)))-SUM($H335:AC335)</f>
        <v>0</v>
      </c>
      <c r="AE335">
        <f>+IF($F335="Spring Grain",SUMIFS('Osgood Agrimet'!$F:$F,'Osgood Agrimet'!$A:$A,"&lt;="&amp;Data!AE$1,'Osgood Agrimet'!$F:$F,"&gt;0"),IF($F335="Winter Grain",SUMIFS('Osgood Agrimet'!$D:$D,'Osgood Agrimet'!$A:$A,"&lt;="&amp;Data!AE$1,'Osgood Agrimet'!$D:$D,"&gt;0"),IF($F335="Potatoes",SUMIFS('Osgood Agrimet'!$C:$C,'Osgood Agrimet'!$A:$A,"&lt;="&amp;Data!AE$1,'Osgood Agrimet'!$C:$C,"&gt;0"),0)))-SUM($H335:AD335)</f>
        <v>0</v>
      </c>
      <c r="AF335">
        <f>+IF($F335="Spring Grain",SUMIFS('Osgood Agrimet'!$F:$F,'Osgood Agrimet'!$A:$A,"&lt;="&amp;Data!AF$1,'Osgood Agrimet'!$F:$F,"&gt;0"),IF($F335="Winter Grain",SUMIFS('Osgood Agrimet'!$D:$D,'Osgood Agrimet'!$A:$A,"&lt;="&amp;Data!AF$1,'Osgood Agrimet'!$D:$D,"&gt;0"),IF($F335="Potatoes",SUMIFS('Osgood Agrimet'!$C:$C,'Osgood Agrimet'!$A:$A,"&lt;="&amp;Data!AF$1,'Osgood Agrimet'!$C:$C,"&gt;0"),0)))-SUM($H335:AE335)</f>
        <v>0</v>
      </c>
      <c r="AG335">
        <f>+IF($F335="Spring Grain",SUMIFS('Osgood Agrimet'!$F:$F,'Osgood Agrimet'!$A:$A,"&lt;="&amp;Data!AG$1,'Osgood Agrimet'!$F:$F,"&gt;0"),IF($F335="Winter Grain",SUMIFS('Osgood Agrimet'!$D:$D,'Osgood Agrimet'!$A:$A,"&lt;="&amp;Data!AG$1,'Osgood Agrimet'!$D:$D,"&gt;0"),IF($F335="Potatoes",SUMIFS('Osgood Agrimet'!$C:$C,'Osgood Agrimet'!$A:$A,"&lt;="&amp;Data!AG$1,'Osgood Agrimet'!$C:$C,"&gt;0"),0)))-SUM($H335:AF335)</f>
        <v>0</v>
      </c>
      <c r="AH335">
        <f>+SUM(H335:AG335)</f>
        <v>23.469999999999988</v>
      </c>
    </row>
    <row r="336" spans="1:34" x14ac:dyDescent="0.2">
      <c r="A336" t="s">
        <v>150</v>
      </c>
      <c r="B336" t="s">
        <v>11</v>
      </c>
      <c r="C336" s="31" t="str">
        <f>C335</f>
        <v>33</v>
      </c>
      <c r="D336" t="s">
        <v>12</v>
      </c>
      <c r="E336" t="s">
        <v>11</v>
      </c>
      <c r="F336" t="s">
        <v>33</v>
      </c>
      <c r="G336" t="s">
        <v>127</v>
      </c>
      <c r="H336">
        <f>IFERROR(VLOOKUP($A336,'PivotTrac Totals'!$A$1:$AK$255,4,FALSE),)</f>
        <v>0</v>
      </c>
      <c r="I336">
        <f>IFERROR(VLOOKUP($A336,'PivotTrac Totals'!$1:$405,6,FALSE),)</f>
        <v>0</v>
      </c>
      <c r="J336">
        <f>IFERROR(VLOOKUP($A336,'PivotTrac Totals'!$1:$255,8,FALSE),)</f>
        <v>0</v>
      </c>
      <c r="K336">
        <f>IFERROR(VLOOKUP($A336,'PivotTrac Totals'!$1:$255,10,FALSE),)</f>
        <v>0.76</v>
      </c>
      <c r="L336" t="str">
        <f>IFERROR(VLOOKUP($A336,'PivotTrac Totals'!$1:$255,12,FALSE),)</f>
        <v/>
      </c>
      <c r="M336" t="str">
        <f>IFERROR(VLOOKUP($A336,'PivotTrac Totals'!$1:$255,14,FALSE),)</f>
        <v/>
      </c>
      <c r="N336">
        <f>IFERROR(VLOOKUP($A336,'PivotTrac Totals'!$1:$255,16,FALSE),)</f>
        <v>1.4</v>
      </c>
      <c r="O336">
        <f>IFERROR(VLOOKUP($A336,'PivotTrac Totals'!$1:$255,18,FALSE),)</f>
        <v>2.42</v>
      </c>
      <c r="P336">
        <f>IFERROR(VLOOKUP($A336,'PivotTrac Totals'!$1:$255,20,FALSE),)</f>
        <v>2.63</v>
      </c>
      <c r="Q336">
        <f>IFERROR(VLOOKUP($A336,'PivotTrac Totals'!$1:$255,22,FALSE),)</f>
        <v>2.0100000000000007</v>
      </c>
      <c r="R336">
        <f>IFERROR(VLOOKUP($A336,'PivotTrac Totals'!$1:$255,24,FALSE),)</f>
        <v>2.2899999999999991</v>
      </c>
      <c r="S336">
        <f>IFERROR(VLOOKUP($A336,'PivotTrac Totals'!$1:$255,26,FALSE),)</f>
        <v>2.09</v>
      </c>
      <c r="T336">
        <f>IFERROR(VLOOKUP($A336,'PivotTrac Totals'!$1:$255,28,FALSE),)</f>
        <v>2.3600000000000012</v>
      </c>
      <c r="U336">
        <f>IFERROR(VLOOKUP($A336,'PivotTrac Totals'!$1:$255,30,FALSE),)</f>
        <v>2.3699999999999974</v>
      </c>
      <c r="V336">
        <f>IFERROR(VLOOKUP($A336,'PivotTrac Totals'!$1:$255,32,FALSE),)</f>
        <v>1.5700000000000003</v>
      </c>
      <c r="W336">
        <f>IFERROR(VLOOKUP($A336,'PivotTrac Totals'!$1:$255,34,FALSE),)</f>
        <v>0.88000000000000256</v>
      </c>
      <c r="X336">
        <f>IFERROR(VLOOKUP($A336,'PivotTrac Totals'!$1:$255,36,FALSE),)</f>
        <v>0.23000000000000043</v>
      </c>
      <c r="Y336">
        <f>IFERROR(VLOOKUP($A336,'PivotTrac Totals'!$1:$255,38,FALSE),)</f>
        <v>0.97999999999999687</v>
      </c>
      <c r="Z336">
        <f>IFERROR(VLOOKUP($A336,'PivotTrac Totals'!$1:$255,40,FALSE),)</f>
        <v>0.49000000000000199</v>
      </c>
      <c r="AA336">
        <f>IFERROR(VLOOKUP($A336,'PivotTrac Totals'!$1:$255,42,FALSE),)</f>
        <v>9.9999999999980105E-3</v>
      </c>
      <c r="AB336">
        <f>IFERROR(VLOOKUP($A336,'PivotTrac Totals'!$1:$255,44,FALSE),)</f>
        <v>0</v>
      </c>
      <c r="AC336">
        <f>IFERROR(VLOOKUP($A336,'PivotTrac Totals'!$1:$255,46,FALSE),)</f>
        <v>0.56000000000000227</v>
      </c>
      <c r="AD336">
        <f>IFERROR(VLOOKUP($A336,'PivotTrac Totals'!$1:$255,48,FALSE),)</f>
        <v>0</v>
      </c>
      <c r="AE336">
        <f>IFERROR(VLOOKUP($A336,'PivotTrac Totals'!$1:$255,50,FALSE),)</f>
        <v>0</v>
      </c>
      <c r="AF336">
        <f>IFERROR(VLOOKUP($A336,'PivotTrac Totals'!$1:$255,52,FALSE),)</f>
        <v>0</v>
      </c>
      <c r="AG336">
        <f>IFERROR(VLOOKUP($A336,'PivotTrac Totals'!$1:$255,54,FALSE),)</f>
        <v>0</v>
      </c>
      <c r="AH336">
        <f t="shared" si="33"/>
        <v>23.05</v>
      </c>
    </row>
    <row r="337" spans="1:34" x14ac:dyDescent="0.2">
      <c r="A337" t="s">
        <v>151</v>
      </c>
      <c r="B337" t="s">
        <v>11</v>
      </c>
      <c r="C337" s="31" t="str">
        <f>C336</f>
        <v>33</v>
      </c>
      <c r="D337" t="s">
        <v>12</v>
      </c>
      <c r="E337" t="s">
        <v>11</v>
      </c>
      <c r="F337" t="s">
        <v>33</v>
      </c>
      <c r="G337" s="34" t="s">
        <v>43</v>
      </c>
      <c r="H337">
        <f>IFERROR(VLOOKUP($A337,'PivotTrac Totals'!$A$1:$AK$255,4,FALSE),)</f>
        <v>0</v>
      </c>
      <c r="I337">
        <f>IFERROR(VLOOKUP($A337,'PivotTrac Totals'!$1:$405,6,FALSE),)</f>
        <v>0</v>
      </c>
      <c r="J337">
        <f>IFERROR(VLOOKUP($A337,'PivotTrac Totals'!$1:$255,8,FALSE),)</f>
        <v>0</v>
      </c>
      <c r="K337">
        <f>IFERROR(VLOOKUP($A337,'PivotTrac Totals'!$1:$255,10,FALSE),)</f>
        <v>0.77</v>
      </c>
      <c r="L337" t="str">
        <f>IFERROR(VLOOKUP($A337,'PivotTrac Totals'!$1:$255,12,FALSE),)</f>
        <v/>
      </c>
      <c r="M337" t="str">
        <f>IFERROR(VLOOKUP($A337,'PivotTrac Totals'!$1:$255,14,FALSE),)</f>
        <v/>
      </c>
      <c r="N337">
        <f>IFERROR(VLOOKUP($A337,'PivotTrac Totals'!$1:$255,16,FALSE),)</f>
        <v>2.2000000000000002</v>
      </c>
      <c r="O337">
        <f>IFERROR(VLOOKUP($A337,'PivotTrac Totals'!$1:$255,18,FALSE),)</f>
        <v>2.5299999999999998</v>
      </c>
      <c r="P337">
        <f>IFERROR(VLOOKUP($A337,'PivotTrac Totals'!$1:$255,20,FALSE),)</f>
        <v>2.9600000000000009</v>
      </c>
      <c r="Q337">
        <f>IFERROR(VLOOKUP($A337,'PivotTrac Totals'!$1:$255,22,FALSE),)</f>
        <v>2.5099999999999998</v>
      </c>
      <c r="R337">
        <f>IFERROR(VLOOKUP($A337,'PivotTrac Totals'!$1:$255,24,FALSE),)</f>
        <v>2.4299999999999997</v>
      </c>
      <c r="S337">
        <f>IFERROR(VLOOKUP($A337,'PivotTrac Totals'!$1:$255,26,FALSE),)</f>
        <v>2.129999999999999</v>
      </c>
      <c r="T337">
        <f>IFERROR(VLOOKUP($A337,'PivotTrac Totals'!$1:$255,28,FALSE),)</f>
        <v>1.7599999999999998</v>
      </c>
      <c r="U337">
        <f>IFERROR(VLOOKUP($A337,'PivotTrac Totals'!$1:$255,30,FALSE),)</f>
        <v>1.7300000000000004</v>
      </c>
      <c r="V337">
        <f>IFERROR(VLOOKUP($A337,'PivotTrac Totals'!$1:$255,32,FALSE),)</f>
        <v>1.8200000000000003</v>
      </c>
      <c r="W337">
        <f>IFERROR(VLOOKUP($A337,'PivotTrac Totals'!$1:$255,34,FALSE),)</f>
        <v>0.26999999999999957</v>
      </c>
      <c r="X337">
        <f>IFERROR(VLOOKUP($A337,'PivotTrac Totals'!$1:$255,36,FALSE),)</f>
        <v>0.53000000000000114</v>
      </c>
      <c r="Y337">
        <f>IFERROR(VLOOKUP($A337,'PivotTrac Totals'!$1:$255,38,FALSE),)</f>
        <v>0.96000000000000085</v>
      </c>
      <c r="Z337">
        <f>IFERROR(VLOOKUP($A337,'PivotTrac Totals'!$1:$255,40,FALSE),)</f>
        <v>0.5</v>
      </c>
      <c r="AA337">
        <f>IFERROR(VLOOKUP($A337,'PivotTrac Totals'!$1:$255,42,FALSE),)</f>
        <v>0</v>
      </c>
      <c r="AB337">
        <f>IFERROR(VLOOKUP($A337,'PivotTrac Totals'!$1:$255,44,FALSE),)</f>
        <v>0</v>
      </c>
      <c r="AC337">
        <f>IFERROR(VLOOKUP($A337,'PivotTrac Totals'!$1:$255,46,FALSE),)</f>
        <v>0.51999999999999957</v>
      </c>
      <c r="AD337">
        <f>IFERROR(VLOOKUP($A337,'PivotTrac Totals'!$1:$255,48,FALSE),)</f>
        <v>0</v>
      </c>
      <c r="AE337">
        <f>IFERROR(VLOOKUP($A337,'PivotTrac Totals'!$1:$255,50,FALSE),)</f>
        <v>0</v>
      </c>
      <c r="AF337">
        <f>IFERROR(VLOOKUP($A337,'PivotTrac Totals'!$1:$255,52,FALSE),)</f>
        <v>0</v>
      </c>
      <c r="AG337">
        <f>IFERROR(VLOOKUP($A337,'PivotTrac Totals'!$1:$255,54,FALSE),)</f>
        <v>0</v>
      </c>
      <c r="AH337">
        <f t="shared" ref="AH337:AH400" si="41">+SUM(H337:AG337)</f>
        <v>23.62</v>
      </c>
    </row>
    <row r="338" spans="1:34" x14ac:dyDescent="0.2">
      <c r="A338" t="s">
        <v>152</v>
      </c>
      <c r="B338" t="s">
        <v>11</v>
      </c>
      <c r="C338" s="31" t="str">
        <f>C337</f>
        <v>33</v>
      </c>
      <c r="D338" t="s">
        <v>12</v>
      </c>
      <c r="E338" t="s">
        <v>11</v>
      </c>
      <c r="F338" t="s">
        <v>33</v>
      </c>
      <c r="G338" s="34" t="s">
        <v>43</v>
      </c>
      <c r="H338">
        <f>IFERROR(VLOOKUP($A338,'PivotTrac Totals'!$A$1:$AK$255,4,FALSE),)</f>
        <v>0</v>
      </c>
      <c r="I338">
        <f>IFERROR(VLOOKUP($A338,'PivotTrac Totals'!$1:$405,6,FALSE),)</f>
        <v>0</v>
      </c>
      <c r="J338">
        <f>IFERROR(VLOOKUP($A338,'PivotTrac Totals'!$1:$255,8,FALSE),)</f>
        <v>0</v>
      </c>
      <c r="K338">
        <f>IFERROR(VLOOKUP($A338,'PivotTrac Totals'!$1:$255,10,FALSE),)</f>
        <v>0.78</v>
      </c>
      <c r="L338" t="str">
        <f>IFERROR(VLOOKUP($A338,'PivotTrac Totals'!$1:$255,12,FALSE),)</f>
        <v/>
      </c>
      <c r="M338" t="str">
        <f>IFERROR(VLOOKUP($A338,'PivotTrac Totals'!$1:$255,14,FALSE),)</f>
        <v/>
      </c>
      <c r="N338">
        <f>IFERROR(VLOOKUP($A338,'PivotTrac Totals'!$1:$255,16,FALSE),)</f>
        <v>2.21</v>
      </c>
      <c r="O338">
        <f>IFERROR(VLOOKUP($A338,'PivotTrac Totals'!$1:$255,18,FALSE),)</f>
        <v>2.57</v>
      </c>
      <c r="P338">
        <f>IFERROR(VLOOKUP($A338,'PivotTrac Totals'!$1:$255,20,FALSE),)</f>
        <v>3.0199999999999996</v>
      </c>
      <c r="Q338">
        <f>IFERROR(VLOOKUP($A338,'PivotTrac Totals'!$1:$255,22,FALSE),)</f>
        <v>2.5600000000000005</v>
      </c>
      <c r="R338">
        <f>IFERROR(VLOOKUP($A338,'PivotTrac Totals'!$1:$255,24,FALSE),)</f>
        <v>2.5199999999999996</v>
      </c>
      <c r="S338">
        <f>IFERROR(VLOOKUP($A338,'PivotTrac Totals'!$1:$255,26,FALSE),)</f>
        <v>2.5599999999999987</v>
      </c>
      <c r="T338">
        <f>IFERROR(VLOOKUP($A338,'PivotTrac Totals'!$1:$255,28,FALSE),)</f>
        <v>1.7600000000000016</v>
      </c>
      <c r="U338">
        <f>IFERROR(VLOOKUP($A338,'PivotTrac Totals'!$1:$255,30,FALSE),)</f>
        <v>1.8599999999999994</v>
      </c>
      <c r="V338">
        <f>IFERROR(VLOOKUP($A338,'PivotTrac Totals'!$1:$255,32,FALSE),)</f>
        <v>2.5700000000000003</v>
      </c>
      <c r="W338">
        <f>IFERROR(VLOOKUP($A338,'PivotTrac Totals'!$1:$255,34,FALSE),)</f>
        <v>0.25</v>
      </c>
      <c r="X338">
        <f>IFERROR(VLOOKUP($A338,'PivotTrac Totals'!$1:$255,36,FALSE),)</f>
        <v>0.41000000000000014</v>
      </c>
      <c r="Y338">
        <f>IFERROR(VLOOKUP($A338,'PivotTrac Totals'!$1:$255,38,FALSE),)</f>
        <v>0</v>
      </c>
      <c r="Z338">
        <f>IFERROR(VLOOKUP($A338,'PivotTrac Totals'!$1:$255,40,FALSE),)</f>
        <v>0</v>
      </c>
      <c r="AA338">
        <f>IFERROR(VLOOKUP($A338,'PivotTrac Totals'!$1:$255,42,FALSE),)</f>
        <v>0.57999999999999829</v>
      </c>
      <c r="AB338">
        <f>IFERROR(VLOOKUP($A338,'PivotTrac Totals'!$1:$255,44,FALSE),)</f>
        <v>0.63000000000000256</v>
      </c>
      <c r="AC338">
        <f>IFERROR(VLOOKUP($A338,'PivotTrac Totals'!$1:$255,46,FALSE),)</f>
        <v>0</v>
      </c>
      <c r="AD338">
        <f>IFERROR(VLOOKUP($A338,'PivotTrac Totals'!$1:$255,48,FALSE),)</f>
        <v>0</v>
      </c>
      <c r="AE338">
        <f>IFERROR(VLOOKUP($A338,'PivotTrac Totals'!$1:$255,50,FALSE),)</f>
        <v>0</v>
      </c>
      <c r="AF338">
        <f>IFERROR(VLOOKUP($A338,'PivotTrac Totals'!$1:$255,52,FALSE),)</f>
        <v>0</v>
      </c>
      <c r="AG338">
        <f>IFERROR(VLOOKUP($A338,'PivotTrac Totals'!$1:$255,54,FALSE),)</f>
        <v>0</v>
      </c>
      <c r="AH338">
        <f t="shared" si="41"/>
        <v>24.28</v>
      </c>
    </row>
    <row r="339" spans="1:34" x14ac:dyDescent="0.2">
      <c r="A339" t="s">
        <v>153</v>
      </c>
      <c r="B339" t="s">
        <v>11</v>
      </c>
      <c r="C339" s="31" t="str">
        <f t="shared" ref="C339:C344" si="42">C338</f>
        <v>33</v>
      </c>
      <c r="D339" t="s">
        <v>12</v>
      </c>
      <c r="E339" t="s">
        <v>11</v>
      </c>
      <c r="F339" t="s">
        <v>33</v>
      </c>
      <c r="G339" s="34" t="s">
        <v>43</v>
      </c>
      <c r="H339">
        <f>IFERROR(VLOOKUP($A339,'PivotTrac Totals'!$A$1:$AK$255,4,FALSE),)</f>
        <v>0</v>
      </c>
      <c r="I339">
        <f>IFERROR(VLOOKUP($A339,'PivotTrac Totals'!$1:$405,6,FALSE),)</f>
        <v>0</v>
      </c>
      <c r="J339">
        <f>IFERROR(VLOOKUP($A339,'PivotTrac Totals'!$1:$255,8,FALSE),)</f>
        <v>0</v>
      </c>
      <c r="K339" t="str">
        <f>IFERROR(VLOOKUP($A339,'PivotTrac Totals'!$1:$255,10,FALSE),)</f>
        <v/>
      </c>
      <c r="L339" t="str">
        <f>IFERROR(VLOOKUP($A339,'PivotTrac Totals'!$1:$255,12,FALSE),)</f>
        <v/>
      </c>
      <c r="M339">
        <f>IFERROR(VLOOKUP($A339,'PivotTrac Totals'!$1:$255,14,FALSE),)</f>
        <v>0</v>
      </c>
      <c r="N339" t="str">
        <f>IFERROR(VLOOKUP($A339,'PivotTrac Totals'!$1:$255,16,FALSE),)</f>
        <v/>
      </c>
      <c r="O339" t="str">
        <f>IFERROR(VLOOKUP($A339,'PivotTrac Totals'!$1:$255,18,FALSE),)</f>
        <v/>
      </c>
      <c r="P339">
        <f>IFERROR(VLOOKUP($A339,'PivotTrac Totals'!$1:$255,20,FALSE),)</f>
        <v>0</v>
      </c>
      <c r="Q339">
        <f>IFERROR(VLOOKUP($A339,'PivotTrac Totals'!$1:$255,22,FALSE),)</f>
        <v>0</v>
      </c>
      <c r="R339">
        <f>IFERROR(VLOOKUP($A339,'PivotTrac Totals'!$1:$255,24,FALSE),)</f>
        <v>1.35</v>
      </c>
      <c r="S339">
        <f>IFERROR(VLOOKUP($A339,'PivotTrac Totals'!$1:$255,26,FALSE),)</f>
        <v>0</v>
      </c>
      <c r="T339">
        <f>IFERROR(VLOOKUP($A339,'PivotTrac Totals'!$1:$255,28,FALSE),)</f>
        <v>0</v>
      </c>
      <c r="U339">
        <f>IFERROR(VLOOKUP($A339,'PivotTrac Totals'!$1:$255,30,FALSE),)</f>
        <v>0</v>
      </c>
      <c r="V339">
        <f>IFERROR(VLOOKUP($A339,'PivotTrac Totals'!$1:$255,32,FALSE),)</f>
        <v>0</v>
      </c>
      <c r="W339">
        <f>IFERROR(VLOOKUP($A339,'PivotTrac Totals'!$1:$255,34,FALSE),)</f>
        <v>0</v>
      </c>
      <c r="X339">
        <f>IFERROR(VLOOKUP($A339,'PivotTrac Totals'!$1:$255,36,FALSE),)</f>
        <v>0</v>
      </c>
      <c r="Y339">
        <f>IFERROR(VLOOKUP($A339,'PivotTrac Totals'!$1:$255,38,FALSE),)</f>
        <v>0</v>
      </c>
      <c r="Z339">
        <f>IFERROR(VLOOKUP($A339,'PivotTrac Totals'!$1:$255,40,FALSE),)</f>
        <v>0</v>
      </c>
      <c r="AA339">
        <f>IFERROR(VLOOKUP($A339,'PivotTrac Totals'!$1:$255,42,FALSE),)</f>
        <v>0</v>
      </c>
      <c r="AB339">
        <f>IFERROR(VLOOKUP($A339,'PivotTrac Totals'!$1:$255,44,FALSE),)</f>
        <v>0</v>
      </c>
      <c r="AC339">
        <f>IFERROR(VLOOKUP($A339,'PivotTrac Totals'!$1:$255,46,FALSE),)</f>
        <v>0</v>
      </c>
      <c r="AD339">
        <f>IFERROR(VLOOKUP($A339,'PivotTrac Totals'!$1:$255,48,FALSE),)</f>
        <v>0</v>
      </c>
      <c r="AE339">
        <f>IFERROR(VLOOKUP($A339,'PivotTrac Totals'!$1:$255,50,FALSE),)</f>
        <v>0</v>
      </c>
      <c r="AF339">
        <f>IFERROR(VLOOKUP($A339,'PivotTrac Totals'!$1:$255,52,FALSE),)</f>
        <v>0</v>
      </c>
      <c r="AG339">
        <f>IFERROR(VLOOKUP($A339,'PivotTrac Totals'!$1:$255,54,FALSE),)</f>
        <v>0</v>
      </c>
      <c r="AH339">
        <f t="shared" si="41"/>
        <v>1.35</v>
      </c>
    </row>
    <row r="340" spans="1:34" x14ac:dyDescent="0.2">
      <c r="A340" t="s">
        <v>154</v>
      </c>
      <c r="B340" t="s">
        <v>11</v>
      </c>
      <c r="C340" s="31" t="str">
        <f t="shared" si="42"/>
        <v>33</v>
      </c>
      <c r="D340" t="s">
        <v>12</v>
      </c>
      <c r="E340" t="s">
        <v>11</v>
      </c>
      <c r="F340" t="s">
        <v>33</v>
      </c>
      <c r="G340" s="34" t="s">
        <v>43</v>
      </c>
      <c r="H340">
        <f>IFERROR(VLOOKUP($A340,'PivotTrac Totals'!$A$1:$AK$255,4,FALSE),)</f>
        <v>0</v>
      </c>
      <c r="I340">
        <f>IFERROR(VLOOKUP($A340,'PivotTrac Totals'!$1:$405,6,FALSE),)</f>
        <v>0</v>
      </c>
      <c r="J340">
        <f>IFERROR(VLOOKUP($A340,'PivotTrac Totals'!$1:$255,8,FALSE),)</f>
        <v>0</v>
      </c>
      <c r="K340" t="str">
        <f>IFERROR(VLOOKUP($A340,'PivotTrac Totals'!$1:$255,10,FALSE),)</f>
        <v/>
      </c>
      <c r="L340" t="str">
        <f>IFERROR(VLOOKUP($A340,'PivotTrac Totals'!$1:$255,12,FALSE),)</f>
        <v/>
      </c>
      <c r="M340">
        <f>IFERROR(VLOOKUP($A340,'PivotTrac Totals'!$1:$255,14,FALSE),)</f>
        <v>0</v>
      </c>
      <c r="N340" t="str">
        <f>IFERROR(VLOOKUP($A340,'PivotTrac Totals'!$1:$255,16,FALSE),)</f>
        <v/>
      </c>
      <c r="O340" t="str">
        <f>IFERROR(VLOOKUP($A340,'PivotTrac Totals'!$1:$255,18,FALSE),)</f>
        <v/>
      </c>
      <c r="P340">
        <f>IFERROR(VLOOKUP($A340,'PivotTrac Totals'!$1:$255,20,FALSE),)</f>
        <v>0</v>
      </c>
      <c r="Q340">
        <f>IFERROR(VLOOKUP($A340,'PivotTrac Totals'!$1:$255,22,FALSE),)</f>
        <v>0</v>
      </c>
      <c r="R340">
        <f>IFERROR(VLOOKUP($A340,'PivotTrac Totals'!$1:$255,24,FALSE),)</f>
        <v>1.65</v>
      </c>
      <c r="S340">
        <f>IFERROR(VLOOKUP($A340,'PivotTrac Totals'!$1:$255,26,FALSE),)</f>
        <v>0</v>
      </c>
      <c r="T340">
        <f>IFERROR(VLOOKUP($A340,'PivotTrac Totals'!$1:$255,28,FALSE),)</f>
        <v>0</v>
      </c>
      <c r="U340">
        <f>IFERROR(VLOOKUP($A340,'PivotTrac Totals'!$1:$255,30,FALSE),)</f>
        <v>0</v>
      </c>
      <c r="V340">
        <f>IFERROR(VLOOKUP($A340,'PivotTrac Totals'!$1:$255,32,FALSE),)</f>
        <v>0</v>
      </c>
      <c r="W340">
        <f>IFERROR(VLOOKUP($A340,'PivotTrac Totals'!$1:$255,34,FALSE),)</f>
        <v>0</v>
      </c>
      <c r="X340">
        <f>IFERROR(VLOOKUP($A340,'PivotTrac Totals'!$1:$255,36,FALSE),)</f>
        <v>0</v>
      </c>
      <c r="Y340">
        <f>IFERROR(VLOOKUP($A340,'PivotTrac Totals'!$1:$255,38,FALSE),)</f>
        <v>0</v>
      </c>
      <c r="Z340">
        <f>IFERROR(VLOOKUP($A340,'PivotTrac Totals'!$1:$255,40,FALSE),)</f>
        <v>0</v>
      </c>
      <c r="AA340">
        <f>IFERROR(VLOOKUP($A340,'PivotTrac Totals'!$1:$255,42,FALSE),)</f>
        <v>0</v>
      </c>
      <c r="AB340">
        <f>IFERROR(VLOOKUP($A340,'PivotTrac Totals'!$1:$255,44,FALSE),)</f>
        <v>0</v>
      </c>
      <c r="AC340">
        <f>IFERROR(VLOOKUP($A340,'PivotTrac Totals'!$1:$255,46,FALSE),)</f>
        <v>0</v>
      </c>
      <c r="AD340">
        <f>IFERROR(VLOOKUP($A340,'PivotTrac Totals'!$1:$255,48,FALSE),)</f>
        <v>0</v>
      </c>
      <c r="AE340">
        <f>IFERROR(VLOOKUP($A340,'PivotTrac Totals'!$1:$255,50,FALSE),)</f>
        <v>0</v>
      </c>
      <c r="AF340">
        <f>IFERROR(VLOOKUP($A340,'PivotTrac Totals'!$1:$255,52,FALSE),)</f>
        <v>0</v>
      </c>
      <c r="AG340">
        <f>IFERROR(VLOOKUP($A340,'PivotTrac Totals'!$1:$255,54,FALSE),)</f>
        <v>0</v>
      </c>
      <c r="AH340">
        <f t="shared" si="41"/>
        <v>1.65</v>
      </c>
    </row>
    <row r="341" spans="1:34" x14ac:dyDescent="0.2">
      <c r="A341" t="s">
        <v>155</v>
      </c>
      <c r="B341" t="s">
        <v>11</v>
      </c>
      <c r="C341" s="31" t="str">
        <f t="shared" si="42"/>
        <v>33</v>
      </c>
      <c r="D341" t="s">
        <v>12</v>
      </c>
      <c r="E341" t="s">
        <v>11</v>
      </c>
      <c r="F341" t="s">
        <v>33</v>
      </c>
      <c r="G341" s="34" t="s">
        <v>43</v>
      </c>
      <c r="H341">
        <f>IFERROR(VLOOKUP($A341,'PivotTrac Totals'!$A$1:$AK$255,4,FALSE),)</f>
        <v>0</v>
      </c>
      <c r="I341">
        <f>IFERROR(VLOOKUP($A341,'PivotTrac Totals'!$1:$405,6,FALSE),)</f>
        <v>0</v>
      </c>
      <c r="J341">
        <f>IFERROR(VLOOKUP($A341,'PivotTrac Totals'!$1:$255,8,FALSE),)</f>
        <v>0</v>
      </c>
      <c r="K341" t="str">
        <f>IFERROR(VLOOKUP($A341,'PivotTrac Totals'!$1:$255,10,FALSE),)</f>
        <v/>
      </c>
      <c r="L341" t="str">
        <f>IFERROR(VLOOKUP($A341,'PivotTrac Totals'!$1:$255,12,FALSE),)</f>
        <v/>
      </c>
      <c r="M341">
        <f>IFERROR(VLOOKUP($A341,'PivotTrac Totals'!$1:$255,14,FALSE),)</f>
        <v>0</v>
      </c>
      <c r="N341" t="str">
        <f>IFERROR(VLOOKUP($A341,'PivotTrac Totals'!$1:$255,16,FALSE),)</f>
        <v/>
      </c>
      <c r="O341" t="str">
        <f>IFERROR(VLOOKUP($A341,'PivotTrac Totals'!$1:$255,18,FALSE),)</f>
        <v/>
      </c>
      <c r="P341">
        <f>IFERROR(VLOOKUP($A341,'PivotTrac Totals'!$1:$255,20,FALSE),)</f>
        <v>0</v>
      </c>
      <c r="Q341">
        <f>IFERROR(VLOOKUP($A341,'PivotTrac Totals'!$1:$255,22,FALSE),)</f>
        <v>0</v>
      </c>
      <c r="R341">
        <f>IFERROR(VLOOKUP($A341,'PivotTrac Totals'!$1:$255,24,FALSE),)</f>
        <v>1.3</v>
      </c>
      <c r="S341">
        <f>IFERROR(VLOOKUP($A341,'PivotTrac Totals'!$1:$255,26,FALSE),)</f>
        <v>0</v>
      </c>
      <c r="T341">
        <f>IFERROR(VLOOKUP($A341,'PivotTrac Totals'!$1:$255,28,FALSE),)</f>
        <v>0</v>
      </c>
      <c r="U341">
        <f>IFERROR(VLOOKUP($A341,'PivotTrac Totals'!$1:$255,30,FALSE),)</f>
        <v>0</v>
      </c>
      <c r="V341">
        <f>IFERROR(VLOOKUP($A341,'PivotTrac Totals'!$1:$255,32,FALSE),)</f>
        <v>0</v>
      </c>
      <c r="W341">
        <f>IFERROR(VLOOKUP($A341,'PivotTrac Totals'!$1:$255,34,FALSE),)</f>
        <v>0</v>
      </c>
      <c r="X341">
        <f>IFERROR(VLOOKUP($A341,'PivotTrac Totals'!$1:$255,36,FALSE),)</f>
        <v>0</v>
      </c>
      <c r="Y341">
        <f>IFERROR(VLOOKUP($A341,'PivotTrac Totals'!$1:$255,38,FALSE),)</f>
        <v>0</v>
      </c>
      <c r="Z341">
        <f>IFERROR(VLOOKUP($A341,'PivotTrac Totals'!$1:$255,40,FALSE),)</f>
        <v>0</v>
      </c>
      <c r="AA341">
        <f>IFERROR(VLOOKUP($A341,'PivotTrac Totals'!$1:$255,42,FALSE),)</f>
        <v>0</v>
      </c>
      <c r="AB341">
        <f>IFERROR(VLOOKUP($A341,'PivotTrac Totals'!$1:$255,44,FALSE),)</f>
        <v>0</v>
      </c>
      <c r="AC341">
        <f>IFERROR(VLOOKUP($A341,'PivotTrac Totals'!$1:$255,46,FALSE),)</f>
        <v>0</v>
      </c>
      <c r="AD341">
        <f>IFERROR(VLOOKUP($A341,'PivotTrac Totals'!$1:$255,48,FALSE),)</f>
        <v>0</v>
      </c>
      <c r="AE341">
        <f>IFERROR(VLOOKUP($A341,'PivotTrac Totals'!$1:$255,50,FALSE),)</f>
        <v>0</v>
      </c>
      <c r="AF341">
        <f>IFERROR(VLOOKUP($A341,'PivotTrac Totals'!$1:$255,52,FALSE),)</f>
        <v>0</v>
      </c>
      <c r="AG341">
        <f>IFERROR(VLOOKUP($A341,'PivotTrac Totals'!$1:$255,54,FALSE),)</f>
        <v>0</v>
      </c>
      <c r="AH341">
        <f t="shared" si="41"/>
        <v>1.3</v>
      </c>
    </row>
    <row r="342" spans="1:34" x14ac:dyDescent="0.2">
      <c r="A342" t="s">
        <v>156</v>
      </c>
      <c r="B342" t="s">
        <v>11</v>
      </c>
      <c r="C342" s="31" t="str">
        <f t="shared" si="42"/>
        <v>33</v>
      </c>
      <c r="D342" t="s">
        <v>12</v>
      </c>
      <c r="E342" t="s">
        <v>11</v>
      </c>
      <c r="F342" t="s">
        <v>33</v>
      </c>
      <c r="G342" t="s">
        <v>127</v>
      </c>
      <c r="H342">
        <f>IFERROR(VLOOKUP($A342,'PivotTrac Totals'!$A$1:$AK$255,4,FALSE),)</f>
        <v>0</v>
      </c>
      <c r="I342">
        <f>IFERROR(VLOOKUP($A342,'PivotTrac Totals'!$1:$405,6,FALSE),)</f>
        <v>0</v>
      </c>
      <c r="J342">
        <f>IFERROR(VLOOKUP($A342,'PivotTrac Totals'!$1:$255,8,FALSE),)</f>
        <v>0</v>
      </c>
      <c r="K342" t="str">
        <f>IFERROR(VLOOKUP($A342,'PivotTrac Totals'!$1:$255,10,FALSE),)</f>
        <v/>
      </c>
      <c r="L342" t="str">
        <f>IFERROR(VLOOKUP($A342,'PivotTrac Totals'!$1:$255,12,FALSE),)</f>
        <v/>
      </c>
      <c r="M342">
        <f>IFERROR(VLOOKUP($A342,'PivotTrac Totals'!$1:$255,14,FALSE),)</f>
        <v>0</v>
      </c>
      <c r="N342" t="str">
        <f>IFERROR(VLOOKUP($A342,'PivotTrac Totals'!$1:$255,16,FALSE),)</f>
        <v/>
      </c>
      <c r="O342" t="str">
        <f>IFERROR(VLOOKUP($A342,'PivotTrac Totals'!$1:$255,18,FALSE),)</f>
        <v/>
      </c>
      <c r="P342">
        <f>IFERROR(VLOOKUP($A342,'PivotTrac Totals'!$1:$255,20,FALSE),)</f>
        <v>0</v>
      </c>
      <c r="Q342">
        <f>IFERROR(VLOOKUP($A342,'PivotTrac Totals'!$1:$255,22,FALSE),)</f>
        <v>0</v>
      </c>
      <c r="R342">
        <f>IFERROR(VLOOKUP($A342,'PivotTrac Totals'!$1:$255,24,FALSE),)</f>
        <v>1.55</v>
      </c>
      <c r="S342">
        <f>IFERROR(VLOOKUP($A342,'PivotTrac Totals'!$1:$255,26,FALSE),)</f>
        <v>0</v>
      </c>
      <c r="T342">
        <f>IFERROR(VLOOKUP($A342,'PivotTrac Totals'!$1:$255,28,FALSE),)</f>
        <v>0</v>
      </c>
      <c r="U342">
        <f>IFERROR(VLOOKUP($A342,'PivotTrac Totals'!$1:$255,30,FALSE),)</f>
        <v>0</v>
      </c>
      <c r="V342">
        <f>IFERROR(VLOOKUP($A342,'PivotTrac Totals'!$1:$255,32,FALSE),)</f>
        <v>0</v>
      </c>
      <c r="W342">
        <f>IFERROR(VLOOKUP($A342,'PivotTrac Totals'!$1:$255,34,FALSE),)</f>
        <v>0</v>
      </c>
      <c r="X342">
        <f>IFERROR(VLOOKUP($A342,'PivotTrac Totals'!$1:$255,36,FALSE),)</f>
        <v>0</v>
      </c>
      <c r="Y342">
        <f>IFERROR(VLOOKUP($A342,'PivotTrac Totals'!$1:$255,38,FALSE),)</f>
        <v>0</v>
      </c>
      <c r="Z342">
        <f>IFERROR(VLOOKUP($A342,'PivotTrac Totals'!$1:$255,40,FALSE),)</f>
        <v>0</v>
      </c>
      <c r="AA342">
        <f>IFERROR(VLOOKUP($A342,'PivotTrac Totals'!$1:$255,42,FALSE),)</f>
        <v>0</v>
      </c>
      <c r="AB342">
        <f>IFERROR(VLOOKUP($A342,'PivotTrac Totals'!$1:$255,44,FALSE),)</f>
        <v>0</v>
      </c>
      <c r="AC342">
        <f>IFERROR(VLOOKUP($A342,'PivotTrac Totals'!$1:$255,46,FALSE),)</f>
        <v>0</v>
      </c>
      <c r="AD342">
        <f>IFERROR(VLOOKUP($A342,'PivotTrac Totals'!$1:$255,48,FALSE),)</f>
        <v>0</v>
      </c>
      <c r="AE342">
        <f>IFERROR(VLOOKUP($A342,'PivotTrac Totals'!$1:$255,50,FALSE),)</f>
        <v>0</v>
      </c>
      <c r="AF342">
        <f>IFERROR(VLOOKUP($A342,'PivotTrac Totals'!$1:$255,52,FALSE),)</f>
        <v>0</v>
      </c>
      <c r="AG342">
        <f>IFERROR(VLOOKUP($A342,'PivotTrac Totals'!$1:$255,54,FALSE),)</f>
        <v>0</v>
      </c>
      <c r="AH342">
        <f t="shared" si="41"/>
        <v>1.55</v>
      </c>
    </row>
    <row r="343" spans="1:34" x14ac:dyDescent="0.2">
      <c r="A343" t="s">
        <v>157</v>
      </c>
      <c r="B343" t="s">
        <v>11</v>
      </c>
      <c r="C343" s="31" t="str">
        <f t="shared" si="42"/>
        <v>33</v>
      </c>
      <c r="D343" t="s">
        <v>12</v>
      </c>
      <c r="E343" t="s">
        <v>11</v>
      </c>
      <c r="F343" t="s">
        <v>33</v>
      </c>
      <c r="G343" t="s">
        <v>127</v>
      </c>
      <c r="H343">
        <f>IFERROR(VLOOKUP($A343,'PivotTrac Totals'!$A$1:$AK$255,4,FALSE),)</f>
        <v>0</v>
      </c>
      <c r="I343">
        <f>IFERROR(VLOOKUP($A343,'PivotTrac Totals'!$1:$405,6,FALSE),)</f>
        <v>0</v>
      </c>
      <c r="J343">
        <f>IFERROR(VLOOKUP($A343,'PivotTrac Totals'!$1:$255,8,FALSE),)</f>
        <v>0</v>
      </c>
      <c r="K343" t="str">
        <f>IFERROR(VLOOKUP($A343,'PivotTrac Totals'!$1:$255,10,FALSE),)</f>
        <v/>
      </c>
      <c r="L343" t="str">
        <f>IFERROR(VLOOKUP($A343,'PivotTrac Totals'!$1:$255,12,FALSE),)</f>
        <v/>
      </c>
      <c r="M343">
        <f>IFERROR(VLOOKUP($A343,'PivotTrac Totals'!$1:$255,14,FALSE),)</f>
        <v>0</v>
      </c>
      <c r="N343" t="str">
        <f>IFERROR(VLOOKUP($A343,'PivotTrac Totals'!$1:$255,16,FALSE),)</f>
        <v/>
      </c>
      <c r="O343" t="str">
        <f>IFERROR(VLOOKUP($A343,'PivotTrac Totals'!$1:$255,18,FALSE),)</f>
        <v/>
      </c>
      <c r="P343">
        <f>IFERROR(VLOOKUP($A343,'PivotTrac Totals'!$1:$255,20,FALSE),)</f>
        <v>0</v>
      </c>
      <c r="Q343">
        <f>IFERROR(VLOOKUP($A343,'PivotTrac Totals'!$1:$255,22,FALSE),)</f>
        <v>0</v>
      </c>
      <c r="R343">
        <f>IFERROR(VLOOKUP($A343,'PivotTrac Totals'!$1:$255,24,FALSE),)</f>
        <v>2.35</v>
      </c>
      <c r="S343">
        <f>IFERROR(VLOOKUP($A343,'PivotTrac Totals'!$1:$255,26,FALSE),)</f>
        <v>0</v>
      </c>
      <c r="T343">
        <f>IFERROR(VLOOKUP($A343,'PivotTrac Totals'!$1:$255,28,FALSE),)</f>
        <v>0</v>
      </c>
      <c r="U343">
        <f>IFERROR(VLOOKUP($A343,'PivotTrac Totals'!$1:$255,30,FALSE),)</f>
        <v>0</v>
      </c>
      <c r="V343">
        <f>IFERROR(VLOOKUP($A343,'PivotTrac Totals'!$1:$255,32,FALSE),)</f>
        <v>0</v>
      </c>
      <c r="W343">
        <f>IFERROR(VLOOKUP($A343,'PivotTrac Totals'!$1:$255,34,FALSE),)</f>
        <v>0</v>
      </c>
      <c r="X343">
        <f>IFERROR(VLOOKUP($A343,'PivotTrac Totals'!$1:$255,36,FALSE),)</f>
        <v>0</v>
      </c>
      <c r="Y343">
        <f>IFERROR(VLOOKUP($A343,'PivotTrac Totals'!$1:$255,38,FALSE),)</f>
        <v>0</v>
      </c>
      <c r="Z343">
        <f>IFERROR(VLOOKUP($A343,'PivotTrac Totals'!$1:$255,40,FALSE),)</f>
        <v>0</v>
      </c>
      <c r="AA343">
        <f>IFERROR(VLOOKUP($A343,'PivotTrac Totals'!$1:$255,42,FALSE),)</f>
        <v>0</v>
      </c>
      <c r="AB343">
        <f>IFERROR(VLOOKUP($A343,'PivotTrac Totals'!$1:$255,44,FALSE),)</f>
        <v>0</v>
      </c>
      <c r="AC343">
        <f>IFERROR(VLOOKUP($A343,'PivotTrac Totals'!$1:$255,46,FALSE),)</f>
        <v>0</v>
      </c>
      <c r="AD343">
        <f>IFERROR(VLOOKUP($A343,'PivotTrac Totals'!$1:$255,48,FALSE),)</f>
        <v>0</v>
      </c>
      <c r="AE343">
        <f>IFERROR(VLOOKUP($A343,'PivotTrac Totals'!$1:$255,50,FALSE),)</f>
        <v>0</v>
      </c>
      <c r="AF343">
        <f>IFERROR(VLOOKUP($A343,'PivotTrac Totals'!$1:$255,52,FALSE),)</f>
        <v>0</v>
      </c>
      <c r="AG343">
        <f>IFERROR(VLOOKUP($A343,'PivotTrac Totals'!$1:$255,54,FALSE),)</f>
        <v>0</v>
      </c>
      <c r="AH343">
        <f t="shared" si="41"/>
        <v>2.35</v>
      </c>
    </row>
    <row r="344" spans="1:34" ht="15.75" thickBot="1" x14ac:dyDescent="0.25">
      <c r="A344" t="s">
        <v>158</v>
      </c>
      <c r="B344" t="s">
        <v>11</v>
      </c>
      <c r="C344" s="31" t="str">
        <f t="shared" si="42"/>
        <v>33</v>
      </c>
      <c r="D344" t="s">
        <v>12</v>
      </c>
      <c r="E344" t="s">
        <v>11</v>
      </c>
      <c r="F344" t="s">
        <v>33</v>
      </c>
      <c r="G344" s="34" t="s">
        <v>43</v>
      </c>
      <c r="H344">
        <f>IFERROR(VLOOKUP($A344,'PivotTrac Totals'!$A$1:$AK$255,4,FALSE),)</f>
        <v>0</v>
      </c>
      <c r="I344">
        <f>IFERROR(VLOOKUP($A344,'PivotTrac Totals'!$1:$405,6,FALSE),)</f>
        <v>0</v>
      </c>
      <c r="J344">
        <f>IFERROR(VLOOKUP($A344,'PivotTrac Totals'!$1:$255,8,FALSE),)</f>
        <v>0</v>
      </c>
      <c r="K344" t="str">
        <f>IFERROR(VLOOKUP($A344,'PivotTrac Totals'!$1:$255,10,FALSE),)</f>
        <v/>
      </c>
      <c r="L344" t="str">
        <f>IFERROR(VLOOKUP($A344,'PivotTrac Totals'!$1:$255,12,FALSE),)</f>
        <v/>
      </c>
      <c r="M344">
        <f>IFERROR(VLOOKUP($A344,'PivotTrac Totals'!$1:$255,14,FALSE),)</f>
        <v>0</v>
      </c>
      <c r="N344" t="str">
        <f>IFERROR(VLOOKUP($A344,'PivotTrac Totals'!$1:$255,16,FALSE),)</f>
        <v/>
      </c>
      <c r="O344" t="str">
        <f>IFERROR(VLOOKUP($A344,'PivotTrac Totals'!$1:$255,18,FALSE),)</f>
        <v/>
      </c>
      <c r="P344">
        <f>IFERROR(VLOOKUP($A344,'PivotTrac Totals'!$1:$255,20,FALSE),)</f>
        <v>0</v>
      </c>
      <c r="Q344">
        <f>IFERROR(VLOOKUP($A344,'PivotTrac Totals'!$1:$255,22,FALSE),)</f>
        <v>0</v>
      </c>
      <c r="R344">
        <f>IFERROR(VLOOKUP($A344,'PivotTrac Totals'!$1:$255,24,FALSE),)</f>
        <v>3</v>
      </c>
      <c r="S344">
        <f>IFERROR(VLOOKUP($A344,'PivotTrac Totals'!$1:$255,26,FALSE),)</f>
        <v>0</v>
      </c>
      <c r="T344">
        <f>IFERROR(VLOOKUP($A344,'PivotTrac Totals'!$1:$255,28,FALSE),)</f>
        <v>0</v>
      </c>
      <c r="U344">
        <f>IFERROR(VLOOKUP($A344,'PivotTrac Totals'!$1:$255,30,FALSE),)</f>
        <v>0</v>
      </c>
      <c r="V344">
        <f>IFERROR(VLOOKUP($A344,'PivotTrac Totals'!$1:$255,32,FALSE),)</f>
        <v>0</v>
      </c>
      <c r="W344">
        <f>IFERROR(VLOOKUP($A344,'PivotTrac Totals'!$1:$255,34,FALSE),)</f>
        <v>0</v>
      </c>
      <c r="X344">
        <f>IFERROR(VLOOKUP($A344,'PivotTrac Totals'!$1:$255,36,FALSE),)</f>
        <v>0</v>
      </c>
      <c r="Y344">
        <f>IFERROR(VLOOKUP($A344,'PivotTrac Totals'!$1:$255,38,FALSE),)</f>
        <v>0</v>
      </c>
      <c r="Z344">
        <f>IFERROR(VLOOKUP($A344,'PivotTrac Totals'!$1:$255,40,FALSE),)</f>
        <v>0</v>
      </c>
      <c r="AA344">
        <f>IFERROR(VLOOKUP($A344,'PivotTrac Totals'!$1:$255,42,FALSE),)</f>
        <v>0</v>
      </c>
      <c r="AB344">
        <f>IFERROR(VLOOKUP($A344,'PivotTrac Totals'!$1:$255,44,FALSE),)</f>
        <v>0</v>
      </c>
      <c r="AC344">
        <f>IFERROR(VLOOKUP($A344,'PivotTrac Totals'!$1:$255,46,FALSE),)</f>
        <v>0</v>
      </c>
      <c r="AD344">
        <f>IFERROR(VLOOKUP($A344,'PivotTrac Totals'!$1:$255,48,FALSE),)</f>
        <v>0</v>
      </c>
      <c r="AE344">
        <f>IFERROR(VLOOKUP($A344,'PivotTrac Totals'!$1:$255,50,FALSE),)</f>
        <v>0</v>
      </c>
      <c r="AF344">
        <f>IFERROR(VLOOKUP($A344,'PivotTrac Totals'!$1:$255,52,FALSE),)</f>
        <v>0</v>
      </c>
      <c r="AG344">
        <f>IFERROR(VLOOKUP($A344,'PivotTrac Totals'!$1:$255,54,FALSE),)</f>
        <v>0</v>
      </c>
      <c r="AH344">
        <f t="shared" si="41"/>
        <v>3</v>
      </c>
    </row>
    <row r="345" spans="1:34" ht="15.75" hidden="1" thickBot="1" x14ac:dyDescent="0.25">
      <c r="A345" s="29" t="s">
        <v>159</v>
      </c>
      <c r="B345" s="25" t="s">
        <v>11</v>
      </c>
      <c r="C345" s="28" t="str">
        <f>MID(A345,FIND(" ",A345)+1,256)</f>
        <v>34</v>
      </c>
      <c r="D345" s="25" t="s">
        <v>125</v>
      </c>
      <c r="E345" s="25"/>
      <c r="F345" s="25"/>
      <c r="G345" s="25"/>
      <c r="H345">
        <f>+IF($F345="Spring Grain",SUMIFS('Osgood Agrimet'!$D:$D,'Osgood Agrimet'!$A:$A,"&lt;="&amp;Data!H$1,'Osgood Agrimet'!$D:$D,"&gt;0"),IF($F345="Winter Grain",SUMIFS('Osgood Agrimet'!$C:$C,'Osgood Agrimet'!$A:$A,"&lt;="&amp;Data!H$1,'Osgood Agrimet'!$C:$C,"&gt;0"),IF($F345="Potatoes",SUMIFS('Osgood Agrimet'!$N:$N,'Osgood Agrimet'!$A:$A,"&lt;="&amp;Data!H$1,'Osgood Agrimet'!$N:$N,"&gt;0"),0)))</f>
        <v>0</v>
      </c>
      <c r="I345">
        <f>+IF($F345="Spring Grain",SUMIFS('Osgood Agrimet'!$D:$D,'Osgood Agrimet'!$A:$A,"&lt;="&amp;Data!I$1,'Osgood Agrimet'!$D:$D,"&gt;0"),IF($F345="Winter Grain",SUMIFS('Osgood Agrimet'!$C:$C,'Osgood Agrimet'!$A:$A,"&lt;="&amp;Data!I$1,'Osgood Agrimet'!$C:$C,"&gt;0"),IF($F345="Potatoes",SUMIFS('Osgood Agrimet'!$N:$N,'Osgood Agrimet'!$A:$A,"&lt;="&amp;Data!I$1,'Osgood Agrimet'!$N:$N,"&gt;0"),0)))</f>
        <v>0</v>
      </c>
      <c r="J345">
        <f>+IF($F345="Spring Grain",SUMIFS('Osgood Agrimet'!$D:$D,'Osgood Agrimet'!$A:$A,"&lt;="&amp;Data!J$1,'Osgood Agrimet'!$D:$D,"&gt;0"),IF($F345="Winter Grain",SUMIFS('Osgood Agrimet'!$C:$C,'Osgood Agrimet'!$A:$A,"&lt;="&amp;Data!J$1,'Osgood Agrimet'!$C:$C,"&gt;0"),IF($F345="Potatoes",SUMIFS('Osgood Agrimet'!$N:$N,'Osgood Agrimet'!$A:$A,"&lt;="&amp;Data!J$1,'Osgood Agrimet'!$N:$N,"&gt;0"),0)))</f>
        <v>0</v>
      </c>
      <c r="K345">
        <f>+IF($F345="Spring Grain",SUMIFS('Osgood Agrimet'!$D:$D,'Osgood Agrimet'!$A:$A,"&lt;="&amp;Data!K$1,'Osgood Agrimet'!$D:$D,"&gt;0"),IF($F345="Winter Grain",SUMIFS('Osgood Agrimet'!$C:$C,'Osgood Agrimet'!$A:$A,"&lt;="&amp;Data!K$1,'Osgood Agrimet'!$C:$C,"&gt;0"),IF($F345="Potatoes",SUMIFS('Osgood Agrimet'!$N:$N,'Osgood Agrimet'!$A:$A,"&lt;="&amp;Data!K$1,'Osgood Agrimet'!$N:$N,"&gt;0"),0)))</f>
        <v>0</v>
      </c>
      <c r="L345">
        <f>+IF($F345="Spring Grain",SUMIFS('Osgood Agrimet'!$D:$D,'Osgood Agrimet'!$A:$A,"&lt;="&amp;Data!L$1,'Osgood Agrimet'!$D:$D,"&gt;0"),IF($F345="Winter Grain",SUMIFS('Osgood Agrimet'!$C:$C,'Osgood Agrimet'!$A:$A,"&lt;="&amp;Data!L$1,'Osgood Agrimet'!$C:$C,"&gt;0"),IF($F345="Potatoes",SUMIFS('Osgood Agrimet'!$N:$N,'Osgood Agrimet'!$A:$A,"&lt;="&amp;Data!L$1,'Osgood Agrimet'!$N:$N,"&gt;0"),0)))</f>
        <v>0</v>
      </c>
      <c r="M345">
        <f>+IF($F345="Spring Grain",SUMIFS('Osgood Agrimet'!$D:$D,'Osgood Agrimet'!$A:$A,"&lt;="&amp;Data!M$1,'Osgood Agrimet'!$D:$D,"&gt;0"),IF($F345="Winter Grain",SUMIFS('Osgood Agrimet'!$C:$C,'Osgood Agrimet'!$A:$A,"&lt;="&amp;Data!M$1,'Osgood Agrimet'!$C:$C,"&gt;0"),IF($F345="Potatoes",SUMIFS('Osgood Agrimet'!$N:$N,'Osgood Agrimet'!$A:$A,"&lt;="&amp;Data!M$1,'Osgood Agrimet'!$N:$N,"&gt;0"),0)))</f>
        <v>0</v>
      </c>
      <c r="N345">
        <f>+IF($F345="Spring Grain",SUMIFS('Osgood Agrimet'!$D:$D,'Osgood Agrimet'!$A:$A,"&lt;="&amp;Data!N$1,'Osgood Agrimet'!$D:$D,"&gt;0"),IF($F345="Winter Grain",SUMIFS('Osgood Agrimet'!$C:$C,'Osgood Agrimet'!$A:$A,"&lt;="&amp;Data!N$1,'Osgood Agrimet'!$C:$C,"&gt;0"),IF($F345="Potatoes",SUMIFS('Osgood Agrimet'!$N:$N,'Osgood Agrimet'!$A:$A,"&lt;="&amp;Data!N$1,'Osgood Agrimet'!$N:$N,"&gt;0"),0)))</f>
        <v>0</v>
      </c>
      <c r="O345">
        <f>+IF($F345="Spring Grain",SUMIFS('Osgood Agrimet'!$D:$D,'Osgood Agrimet'!$A:$A,"&lt;="&amp;Data!O$1,'Osgood Agrimet'!$D:$D,"&gt;0"),IF($F345="Winter Grain",SUMIFS('Osgood Agrimet'!$C:$C,'Osgood Agrimet'!$A:$A,"&lt;="&amp;Data!O$1,'Osgood Agrimet'!$C:$C,"&gt;0"),IF($F345="Potatoes",SUMIFS('Osgood Agrimet'!$N:$N,'Osgood Agrimet'!$A:$A,"&lt;="&amp;Data!O$1,'Osgood Agrimet'!$N:$N,"&gt;0"),0)))</f>
        <v>0</v>
      </c>
      <c r="P345">
        <f>+IF($F345="Spring Grain",SUMIFS('Osgood Agrimet'!$D:$D,'Osgood Agrimet'!$A:$A,"&lt;="&amp;Data!P$1,'Osgood Agrimet'!$D:$D,"&gt;0"),IF($F345="Winter Grain",SUMIFS('Osgood Agrimet'!$C:$C,'Osgood Agrimet'!$A:$A,"&lt;="&amp;Data!P$1,'Osgood Agrimet'!$C:$C,"&gt;0"),IF($F345="Potatoes",SUMIFS('Osgood Agrimet'!$N:$N,'Osgood Agrimet'!$A:$A,"&lt;="&amp;Data!P$1,'Osgood Agrimet'!$N:$N,"&gt;0"),0)))</f>
        <v>0</v>
      </c>
      <c r="Q345">
        <f>+IF($F345="Spring Grain",SUMIFS('Osgood Agrimet'!$D:$D,'Osgood Agrimet'!$A:$A,"&lt;="&amp;Data!Q$1,'Osgood Agrimet'!$D:$D,"&gt;0"),IF($F345="Winter Grain",SUMIFS('Osgood Agrimet'!$C:$C,'Osgood Agrimet'!$A:$A,"&lt;="&amp;Data!Q$1,'Osgood Agrimet'!$C:$C,"&gt;0"),IF($F345="Potatoes",SUMIFS('Osgood Agrimet'!$N:$N,'Osgood Agrimet'!$A:$A,"&lt;="&amp;Data!Q$1,'Osgood Agrimet'!$N:$N,"&gt;0"),0)))</f>
        <v>0</v>
      </c>
      <c r="R345">
        <f>+IF($F345="Spring Grain",SUMIFS('Osgood Agrimet'!$D:$D,'Osgood Agrimet'!$A:$A,"&lt;="&amp;Data!R$1,'Osgood Agrimet'!$D:$D,"&gt;0"),IF($F345="Winter Grain",SUMIFS('Osgood Agrimet'!$C:$C,'Osgood Agrimet'!$A:$A,"&lt;="&amp;Data!R$1,'Osgood Agrimet'!$C:$C,"&gt;0"),IF($F345="Potatoes",SUMIFS('Osgood Agrimet'!$N:$N,'Osgood Agrimet'!$A:$A,"&lt;="&amp;Data!R$1,'Osgood Agrimet'!$N:$N,"&gt;0"),0)))</f>
        <v>0</v>
      </c>
      <c r="S345">
        <f>+IF($F345="Spring Grain",SUMIFS('Osgood Agrimet'!$D:$D,'Osgood Agrimet'!$A:$A,"&lt;="&amp;Data!S$1,'Osgood Agrimet'!$D:$D,"&gt;0"),IF($F345="Winter Grain",SUMIFS('Osgood Agrimet'!$C:$C,'Osgood Agrimet'!$A:$A,"&lt;="&amp;Data!S$1,'Osgood Agrimet'!$C:$C,"&gt;0"),IF($F345="Potatoes",SUMIFS('Osgood Agrimet'!$N:$N,'Osgood Agrimet'!$A:$A,"&lt;="&amp;Data!S$1,'Osgood Agrimet'!$N:$N,"&gt;0"),0)))</f>
        <v>0</v>
      </c>
      <c r="T345">
        <f>+IF($F345="Spring Grain",SUMIFS('Osgood Agrimet'!$D:$D,'Osgood Agrimet'!$A:$A,"&lt;="&amp;Data!T$1,'Osgood Agrimet'!$D:$D,"&gt;0"),IF($F345="Winter Grain",SUMIFS('Osgood Agrimet'!$C:$C,'Osgood Agrimet'!$A:$A,"&lt;="&amp;Data!T$1,'Osgood Agrimet'!$C:$C,"&gt;0"),IF($F345="Potatoes",SUMIFS('Osgood Agrimet'!$N:$N,'Osgood Agrimet'!$A:$A,"&lt;="&amp;Data!T$1,'Osgood Agrimet'!$N:$N,"&gt;0"),0)))</f>
        <v>0</v>
      </c>
      <c r="U345">
        <f>+IF($F345="Spring Grain",SUMIFS('Osgood Agrimet'!$D:$D,'Osgood Agrimet'!$A:$A,"&lt;="&amp;Data!U$1,'Osgood Agrimet'!$D:$D,"&gt;0"),IF($F345="Winter Grain",SUMIFS('Osgood Agrimet'!$C:$C,'Osgood Agrimet'!$A:$A,"&lt;="&amp;Data!U$1,'Osgood Agrimet'!$C:$C,"&gt;0"),IF($F345="Potatoes",SUMIFS('Osgood Agrimet'!$N:$N,'Osgood Agrimet'!$A:$A,"&lt;="&amp;Data!U$1,'Osgood Agrimet'!$N:$N,"&gt;0"),0)))</f>
        <v>0</v>
      </c>
      <c r="V345">
        <f>+IF($F345="Spring Grain",SUMIFS('Osgood Agrimet'!$D:$D,'Osgood Agrimet'!$A:$A,"&lt;="&amp;Data!V$1,'Osgood Agrimet'!$D:$D,"&gt;0"),IF($F345="Winter Grain",SUMIFS('Osgood Agrimet'!$C:$C,'Osgood Agrimet'!$A:$A,"&lt;="&amp;Data!V$1,'Osgood Agrimet'!$C:$C,"&gt;0"),IF($F345="Potatoes",SUMIFS('Osgood Agrimet'!$N:$N,'Osgood Agrimet'!$A:$A,"&lt;="&amp;Data!V$1,'Osgood Agrimet'!$N:$N,"&gt;0"),0)))</f>
        <v>0</v>
      </c>
      <c r="W345">
        <f>+IF($F345="Spring Grain",SUMIFS('Osgood Agrimet'!$D:$D,'Osgood Agrimet'!$A:$A,"&lt;="&amp;Data!W$1,'Osgood Agrimet'!$D:$D,"&gt;0"),IF($F345="Winter Grain",SUMIFS('Osgood Agrimet'!$C:$C,'Osgood Agrimet'!$A:$A,"&lt;="&amp;Data!W$1,'Osgood Agrimet'!$C:$C,"&gt;0"),IF($F345="Potatoes",SUMIFS('Osgood Agrimet'!$N:$N,'Osgood Agrimet'!$A:$A,"&lt;="&amp;Data!W$1,'Osgood Agrimet'!$N:$N,"&gt;0"),0)))</f>
        <v>0</v>
      </c>
      <c r="X345">
        <f>+IF($F345="Spring Grain",SUMIFS('Osgood Agrimet'!$D:$D,'Osgood Agrimet'!$A:$A,"&lt;="&amp;Data!X$1,'Osgood Agrimet'!$D:$D,"&gt;0"),IF($F345="Winter Grain",SUMIFS('Osgood Agrimet'!$C:$C,'Osgood Agrimet'!$A:$A,"&lt;="&amp;Data!X$1,'Osgood Agrimet'!$C:$C,"&gt;0"),IF($F345="Potatoes",SUMIFS('Osgood Agrimet'!$N:$N,'Osgood Agrimet'!$A:$A,"&lt;="&amp;Data!X$1,'Osgood Agrimet'!$N:$N,"&gt;0"),0)))</f>
        <v>0</v>
      </c>
      <c r="Y345">
        <f>+IF($F345="Spring Grain",SUMIFS('Osgood Agrimet'!$D:$D,'Osgood Agrimet'!$A:$A,"&lt;="&amp;Data!Y$1,'Osgood Agrimet'!$D:$D,"&gt;0"),IF($F345="Winter Grain",SUMIFS('Osgood Agrimet'!$C:$C,'Osgood Agrimet'!$A:$A,"&lt;="&amp;Data!Y$1,'Osgood Agrimet'!$C:$C,"&gt;0"),IF($F345="Potatoes",SUMIFS('Osgood Agrimet'!$N:$N,'Osgood Agrimet'!$A:$A,"&lt;="&amp;Data!Y$1,'Osgood Agrimet'!$N:$N,"&gt;0"),0)))</f>
        <v>0</v>
      </c>
      <c r="Z345">
        <f>+IF($F345="Spring Grain",SUMIFS('Osgood Agrimet'!$D:$D,'Osgood Agrimet'!$A:$A,"&lt;="&amp;Data!Z$1,'Osgood Agrimet'!$D:$D,"&gt;0"),IF($F345="Winter Grain",SUMIFS('Osgood Agrimet'!$C:$C,'Osgood Agrimet'!$A:$A,"&lt;="&amp;Data!Z$1,'Osgood Agrimet'!$C:$C,"&gt;0"),IF($F345="Potatoes",SUMIFS('Osgood Agrimet'!$N:$N,'Osgood Agrimet'!$A:$A,"&lt;="&amp;Data!Z$1,'Osgood Agrimet'!$N:$N,"&gt;0"),0)))</f>
        <v>0</v>
      </c>
      <c r="AA345">
        <f>+IF($F345="Spring Grain",SUMIFS('Osgood Agrimet'!$D:$D,'Osgood Agrimet'!$A:$A,"&lt;="&amp;Data!AA$1,'Osgood Agrimet'!$D:$D,"&gt;0"),IF($F345="Winter Grain",SUMIFS('Osgood Agrimet'!$C:$C,'Osgood Agrimet'!$A:$A,"&lt;="&amp;Data!AA$1,'Osgood Agrimet'!$C:$C,"&gt;0"),IF($F345="Potatoes",SUMIFS('Osgood Agrimet'!$N:$N,'Osgood Agrimet'!$A:$A,"&lt;="&amp;Data!AA$1,'Osgood Agrimet'!$N:$N,"&gt;0"),0)))</f>
        <v>0</v>
      </c>
      <c r="AB345">
        <f>+IF($F345="Spring Grain",SUMIFS('Osgood Agrimet'!$D:$D,'Osgood Agrimet'!$A:$A,"&lt;="&amp;Data!AB$1,'Osgood Agrimet'!$D:$D,"&gt;0"),IF($F345="Winter Grain",SUMIFS('Osgood Agrimet'!$C:$C,'Osgood Agrimet'!$A:$A,"&lt;="&amp;Data!AB$1,'Osgood Agrimet'!$C:$C,"&gt;0"),IF($F345="Potatoes",SUMIFS('Osgood Agrimet'!$N:$N,'Osgood Agrimet'!$A:$A,"&lt;="&amp;Data!AB$1,'Osgood Agrimet'!$N:$N,"&gt;0"),0)))</f>
        <v>0</v>
      </c>
      <c r="AC345">
        <f>+IF($F345="Spring Grain",SUMIFS('Osgood Agrimet'!$D:$D,'Osgood Agrimet'!$A:$A,"&lt;="&amp;Data!AC$1,'Osgood Agrimet'!$D:$D,"&gt;0"),IF($F345="Winter Grain",SUMIFS('Osgood Agrimet'!$C:$C,'Osgood Agrimet'!$A:$A,"&lt;="&amp;Data!AC$1,'Osgood Agrimet'!$C:$C,"&gt;0"),IF($F345="Potatoes",SUMIFS('Osgood Agrimet'!$N:$N,'Osgood Agrimet'!$A:$A,"&lt;="&amp;Data!AC$1,'Osgood Agrimet'!$N:$N,"&gt;0"),0)))</f>
        <v>0</v>
      </c>
      <c r="AD345">
        <f>+IF($F345="Spring Grain",SUMIFS('Osgood Agrimet'!$D:$D,'Osgood Agrimet'!$A:$A,"&lt;="&amp;Data!AD$1,'Osgood Agrimet'!$D:$D,"&gt;0"),IF($F345="Winter Grain",SUMIFS('Osgood Agrimet'!$C:$C,'Osgood Agrimet'!$A:$A,"&lt;="&amp;Data!AD$1,'Osgood Agrimet'!$C:$C,"&gt;0"),IF($F345="Potatoes",SUMIFS('Osgood Agrimet'!$N:$N,'Osgood Agrimet'!$A:$A,"&lt;="&amp;Data!AD$1,'Osgood Agrimet'!$N:$N,"&gt;0"),0)))</f>
        <v>0</v>
      </c>
      <c r="AE345">
        <f>+IF($F345="Spring Grain",SUMIFS('Osgood Agrimet'!$D:$D,'Osgood Agrimet'!$A:$A,"&lt;="&amp;Data!AE$1,'Osgood Agrimet'!$D:$D,"&gt;0"),IF($F345="Winter Grain",SUMIFS('Osgood Agrimet'!$C:$C,'Osgood Agrimet'!$A:$A,"&lt;="&amp;Data!AE$1,'Osgood Agrimet'!$C:$C,"&gt;0"),IF($F345="Potatoes",SUMIFS('Osgood Agrimet'!$N:$N,'Osgood Agrimet'!$A:$A,"&lt;="&amp;Data!AE$1,'Osgood Agrimet'!$N:$N,"&gt;0"),0)))</f>
        <v>0</v>
      </c>
      <c r="AF345">
        <f>+IF($F345="Spring Grain",SUMIFS('Osgood Agrimet'!$D:$D,'Osgood Agrimet'!$A:$A,"&lt;="&amp;Data!AF$1,'Osgood Agrimet'!$D:$D,"&gt;0"),IF($F345="Winter Grain",SUMIFS('Osgood Agrimet'!$C:$C,'Osgood Agrimet'!$A:$A,"&lt;="&amp;Data!AF$1,'Osgood Agrimet'!$C:$C,"&gt;0"),IF($F345="Potatoes",SUMIFS('Osgood Agrimet'!$N:$N,'Osgood Agrimet'!$A:$A,"&lt;="&amp;Data!AF$1,'Osgood Agrimet'!$N:$N,"&gt;0"),0)))</f>
        <v>0</v>
      </c>
      <c r="AG345">
        <f>+IF($F345="Spring Grain",SUMIFS('Osgood Agrimet'!$D:$D,'Osgood Agrimet'!$A:$A,"&lt;="&amp;Data!AG$1,'Osgood Agrimet'!$D:$D,"&gt;0"),IF($F345="Winter Grain",SUMIFS('Osgood Agrimet'!$C:$C,'Osgood Agrimet'!$A:$A,"&lt;="&amp;Data!AG$1,'Osgood Agrimet'!$C:$C,"&gt;0"),IF($F345="Potatoes",SUMIFS('Osgood Agrimet'!$N:$N,'Osgood Agrimet'!$A:$A,"&lt;="&amp;Data!AG$1,'Osgood Agrimet'!$N:$N,"&gt;0"),0)))</f>
        <v>0</v>
      </c>
      <c r="AH345">
        <f>+SUM(H345:AG345)</f>
        <v>0</v>
      </c>
    </row>
    <row r="346" spans="1:34" ht="15.75" hidden="1" thickBot="1" x14ac:dyDescent="0.25">
      <c r="A346" s="25"/>
      <c r="B346" s="25" t="s">
        <v>11</v>
      </c>
      <c r="C346" s="28" t="str">
        <f>C345</f>
        <v>34</v>
      </c>
      <c r="D346" s="25" t="s">
        <v>125</v>
      </c>
      <c r="E346" s="25"/>
      <c r="F346" s="25"/>
      <c r="G346" s="25"/>
      <c r="H346">
        <f>IFERROR(VLOOKUP($A346,'PivotTrac Totals'!$A$1:$AK$255,4,FALSE),)</f>
        <v>0</v>
      </c>
      <c r="I346">
        <f>IFERROR(VLOOKUP($A346,'PivotTrac Totals'!$1:$405,6,FALSE),)</f>
        <v>0</v>
      </c>
      <c r="J346">
        <f>IFERROR(VLOOKUP($A346,'PivotTrac Totals'!$1:$255,8,FALSE),)</f>
        <v>0</v>
      </c>
      <c r="K346">
        <f>IFERROR(VLOOKUP($A346,'PivotTrac Totals'!$1:$255,10,FALSE),)</f>
        <v>0</v>
      </c>
      <c r="L346">
        <f>IFERROR(VLOOKUP($A346,'PivotTrac Totals'!$1:$255,12,FALSE),)</f>
        <v>0</v>
      </c>
      <c r="M346">
        <f>IFERROR(VLOOKUP($A346,'PivotTrac Totals'!$1:$255,14,FALSE),)</f>
        <v>0</v>
      </c>
      <c r="N346">
        <f>IFERROR(VLOOKUP($A346,'PivotTrac Totals'!$1:$255,16,FALSE),)</f>
        <v>0</v>
      </c>
      <c r="O346">
        <f>IFERROR(VLOOKUP($A346,'PivotTrac Totals'!$1:$255,18,FALSE),)</f>
        <v>0</v>
      </c>
      <c r="P346">
        <f>IFERROR(VLOOKUP($A346,'PivotTrac Totals'!$1:$255,20,FALSE),)</f>
        <v>0</v>
      </c>
      <c r="Q346">
        <f>IFERROR(VLOOKUP($A346,'PivotTrac Totals'!$1:$255,22,FALSE),)</f>
        <v>0</v>
      </c>
      <c r="R346">
        <f>IFERROR(VLOOKUP($A346,'PivotTrac Totals'!$1:$255,24,FALSE),)</f>
        <v>0</v>
      </c>
      <c r="S346">
        <f>IFERROR(VLOOKUP($A346,'PivotTrac Totals'!$1:$255,26,FALSE),)</f>
        <v>0</v>
      </c>
      <c r="T346">
        <f>IFERROR(VLOOKUP($A346,'PivotTrac Totals'!$1:$255,28,FALSE),)</f>
        <v>0</v>
      </c>
      <c r="U346">
        <f>IFERROR(VLOOKUP($A346,'PivotTrac Totals'!$1:$255,30,FALSE),)</f>
        <v>0</v>
      </c>
      <c r="V346">
        <f>IFERROR(VLOOKUP($A346,'PivotTrac Totals'!$1:$255,32,FALSE),)</f>
        <v>0</v>
      </c>
      <c r="W346">
        <f>IFERROR(VLOOKUP($A346,'PivotTrac Totals'!$1:$255,34,FALSE),)</f>
        <v>0</v>
      </c>
      <c r="X346">
        <f>IFERROR(VLOOKUP($A346,'PivotTrac Totals'!$1:$255,36,FALSE),)</f>
        <v>0</v>
      </c>
      <c r="Y346">
        <f>IFERROR(VLOOKUP($A346,'PivotTrac Totals'!$1:$255,38,FALSE),)</f>
        <v>0</v>
      </c>
      <c r="Z346">
        <f>IFERROR(VLOOKUP($A346,'PivotTrac Totals'!$1:$255,40,FALSE),)</f>
        <v>0</v>
      </c>
      <c r="AA346">
        <f>IFERROR(VLOOKUP($A346,'PivotTrac Totals'!$1:$255,42,FALSE),)</f>
        <v>0</v>
      </c>
      <c r="AB346">
        <f>IFERROR(VLOOKUP($A346,'PivotTrac Totals'!$1:$255,44,FALSE),)</f>
        <v>0</v>
      </c>
      <c r="AC346">
        <f>IFERROR(VLOOKUP($A346,'PivotTrac Totals'!$1:$255,46,FALSE),)</f>
        <v>0</v>
      </c>
      <c r="AD346">
        <f>IFERROR(VLOOKUP($A346,'PivotTrac Totals'!$1:$255,48,FALSE),)</f>
        <v>0</v>
      </c>
      <c r="AE346">
        <f>IFERROR(VLOOKUP($A346,'PivotTrac Totals'!$1:$255,50,FALSE),)</f>
        <v>0</v>
      </c>
      <c r="AF346">
        <f>IFERROR(VLOOKUP($A346,'PivotTrac Totals'!$1:$255,52,FALSE),)</f>
        <v>0</v>
      </c>
      <c r="AG346">
        <f>IFERROR(VLOOKUP($A346,'PivotTrac Totals'!$1:$255,54,FALSE),)</f>
        <v>0</v>
      </c>
      <c r="AH346">
        <f t="shared" si="41"/>
        <v>0</v>
      </c>
    </row>
    <row r="347" spans="1:34" ht="15.75" hidden="1" thickBot="1" x14ac:dyDescent="0.25">
      <c r="A347" s="25"/>
      <c r="B347" s="25" t="s">
        <v>11</v>
      </c>
      <c r="C347" s="28" t="str">
        <f t="shared" ref="C347:C354" si="43">C346</f>
        <v>34</v>
      </c>
      <c r="D347" s="25" t="s">
        <v>125</v>
      </c>
      <c r="E347" s="25"/>
      <c r="F347" s="25"/>
      <c r="G347" s="25"/>
      <c r="H347">
        <f>IFERROR(VLOOKUP($A347,'PivotTrac Totals'!$A$1:$AK$255,4,FALSE),)</f>
        <v>0</v>
      </c>
      <c r="I347">
        <f>IFERROR(VLOOKUP($A347,'PivotTrac Totals'!$1:$405,6,FALSE),)</f>
        <v>0</v>
      </c>
      <c r="J347">
        <f>IFERROR(VLOOKUP($A347,'PivotTrac Totals'!$1:$255,8,FALSE),)</f>
        <v>0</v>
      </c>
      <c r="K347">
        <f>IFERROR(VLOOKUP($A347,'PivotTrac Totals'!$1:$255,10,FALSE),)</f>
        <v>0</v>
      </c>
      <c r="L347">
        <f>IFERROR(VLOOKUP($A347,'PivotTrac Totals'!$1:$255,12,FALSE),)</f>
        <v>0</v>
      </c>
      <c r="M347">
        <f>IFERROR(VLOOKUP($A347,'PivotTrac Totals'!$1:$255,14,FALSE),)</f>
        <v>0</v>
      </c>
      <c r="N347">
        <f>IFERROR(VLOOKUP($A347,'PivotTrac Totals'!$1:$255,16,FALSE),)</f>
        <v>0</v>
      </c>
      <c r="O347">
        <f>IFERROR(VLOOKUP($A347,'PivotTrac Totals'!$1:$255,18,FALSE),)</f>
        <v>0</v>
      </c>
      <c r="P347">
        <f>IFERROR(VLOOKUP($A347,'PivotTrac Totals'!$1:$255,20,FALSE),)</f>
        <v>0</v>
      </c>
      <c r="Q347">
        <f>IFERROR(VLOOKUP($A347,'PivotTrac Totals'!$1:$255,22,FALSE),)</f>
        <v>0</v>
      </c>
      <c r="R347">
        <f>IFERROR(VLOOKUP($A347,'PivotTrac Totals'!$1:$255,24,FALSE),)</f>
        <v>0</v>
      </c>
      <c r="S347">
        <f>IFERROR(VLOOKUP($A347,'PivotTrac Totals'!$1:$255,26,FALSE),)</f>
        <v>0</v>
      </c>
      <c r="T347">
        <f>IFERROR(VLOOKUP($A347,'PivotTrac Totals'!$1:$255,28,FALSE),)</f>
        <v>0</v>
      </c>
      <c r="U347">
        <f>IFERROR(VLOOKUP($A347,'PivotTrac Totals'!$1:$255,30,FALSE),)</f>
        <v>0</v>
      </c>
      <c r="V347">
        <f>IFERROR(VLOOKUP($A347,'PivotTrac Totals'!$1:$255,32,FALSE),)</f>
        <v>0</v>
      </c>
      <c r="W347">
        <f>IFERROR(VLOOKUP($A347,'PivotTrac Totals'!$1:$255,34,FALSE),)</f>
        <v>0</v>
      </c>
      <c r="X347">
        <f>IFERROR(VLOOKUP($A347,'PivotTrac Totals'!$1:$255,36,FALSE),)</f>
        <v>0</v>
      </c>
      <c r="Y347">
        <f>IFERROR(VLOOKUP($A347,'PivotTrac Totals'!$1:$255,38,FALSE),)</f>
        <v>0</v>
      </c>
      <c r="Z347">
        <f>IFERROR(VLOOKUP($A347,'PivotTrac Totals'!$1:$255,40,FALSE),)</f>
        <v>0</v>
      </c>
      <c r="AA347">
        <f>IFERROR(VLOOKUP($A347,'PivotTrac Totals'!$1:$255,42,FALSE),)</f>
        <v>0</v>
      </c>
      <c r="AB347">
        <f>IFERROR(VLOOKUP($A347,'PivotTrac Totals'!$1:$255,44,FALSE),)</f>
        <v>0</v>
      </c>
      <c r="AC347">
        <f>IFERROR(VLOOKUP($A347,'PivotTrac Totals'!$1:$255,46,FALSE),)</f>
        <v>0</v>
      </c>
      <c r="AD347">
        <f>IFERROR(VLOOKUP($A347,'PivotTrac Totals'!$1:$255,48,FALSE),)</f>
        <v>0</v>
      </c>
      <c r="AE347">
        <f>IFERROR(VLOOKUP($A347,'PivotTrac Totals'!$1:$255,50,FALSE),)</f>
        <v>0</v>
      </c>
      <c r="AF347">
        <f>IFERROR(VLOOKUP($A347,'PivotTrac Totals'!$1:$255,52,FALSE),)</f>
        <v>0</v>
      </c>
      <c r="AG347">
        <f>IFERROR(VLOOKUP($A347,'PivotTrac Totals'!$1:$255,54,FALSE),)</f>
        <v>0</v>
      </c>
      <c r="AH347">
        <f t="shared" si="41"/>
        <v>0</v>
      </c>
    </row>
    <row r="348" spans="1:34" ht="15.75" hidden="1" thickBot="1" x14ac:dyDescent="0.25">
      <c r="A348" s="25"/>
      <c r="B348" s="25" t="s">
        <v>11</v>
      </c>
      <c r="C348" s="28" t="str">
        <f t="shared" si="43"/>
        <v>34</v>
      </c>
      <c r="D348" s="25" t="s">
        <v>125</v>
      </c>
      <c r="E348" s="25"/>
      <c r="F348" s="25"/>
      <c r="G348" s="25"/>
      <c r="H348">
        <f>IFERROR(VLOOKUP($A348,'PivotTrac Totals'!$A$1:$AK$255,4,FALSE),)</f>
        <v>0</v>
      </c>
      <c r="I348">
        <f>IFERROR(VLOOKUP($A348,'PivotTrac Totals'!$1:$405,6,FALSE),)</f>
        <v>0</v>
      </c>
      <c r="J348">
        <f>IFERROR(VLOOKUP($A348,'PivotTrac Totals'!$1:$255,8,FALSE),)</f>
        <v>0</v>
      </c>
      <c r="K348">
        <f>IFERROR(VLOOKUP($A348,'PivotTrac Totals'!$1:$255,10,FALSE),)</f>
        <v>0</v>
      </c>
      <c r="L348">
        <f>IFERROR(VLOOKUP($A348,'PivotTrac Totals'!$1:$255,12,FALSE),)</f>
        <v>0</v>
      </c>
      <c r="M348">
        <f>IFERROR(VLOOKUP($A348,'PivotTrac Totals'!$1:$255,14,FALSE),)</f>
        <v>0</v>
      </c>
      <c r="N348">
        <f>IFERROR(VLOOKUP($A348,'PivotTrac Totals'!$1:$255,16,FALSE),)</f>
        <v>0</v>
      </c>
      <c r="O348">
        <f>IFERROR(VLOOKUP($A348,'PivotTrac Totals'!$1:$255,18,FALSE),)</f>
        <v>0</v>
      </c>
      <c r="P348">
        <f>IFERROR(VLOOKUP($A348,'PivotTrac Totals'!$1:$255,20,FALSE),)</f>
        <v>0</v>
      </c>
      <c r="Q348">
        <f>IFERROR(VLOOKUP($A348,'PivotTrac Totals'!$1:$255,22,FALSE),)</f>
        <v>0</v>
      </c>
      <c r="R348">
        <f>IFERROR(VLOOKUP($A348,'PivotTrac Totals'!$1:$255,24,FALSE),)</f>
        <v>0</v>
      </c>
      <c r="S348">
        <f>IFERROR(VLOOKUP($A348,'PivotTrac Totals'!$1:$255,26,FALSE),)</f>
        <v>0</v>
      </c>
      <c r="T348">
        <f>IFERROR(VLOOKUP($A348,'PivotTrac Totals'!$1:$255,28,FALSE),)</f>
        <v>0</v>
      </c>
      <c r="U348">
        <f>IFERROR(VLOOKUP($A348,'PivotTrac Totals'!$1:$255,30,FALSE),)</f>
        <v>0</v>
      </c>
      <c r="V348">
        <f>IFERROR(VLOOKUP($A348,'PivotTrac Totals'!$1:$255,32,FALSE),)</f>
        <v>0</v>
      </c>
      <c r="W348">
        <f>IFERROR(VLOOKUP($A348,'PivotTrac Totals'!$1:$255,34,FALSE),)</f>
        <v>0</v>
      </c>
      <c r="X348">
        <f>IFERROR(VLOOKUP($A348,'PivotTrac Totals'!$1:$255,36,FALSE),)</f>
        <v>0</v>
      </c>
      <c r="Y348">
        <f>IFERROR(VLOOKUP($A348,'PivotTrac Totals'!$1:$255,38,FALSE),)</f>
        <v>0</v>
      </c>
      <c r="Z348">
        <f>IFERROR(VLOOKUP($A348,'PivotTrac Totals'!$1:$255,40,FALSE),)</f>
        <v>0</v>
      </c>
      <c r="AA348">
        <f>IFERROR(VLOOKUP($A348,'PivotTrac Totals'!$1:$255,42,FALSE),)</f>
        <v>0</v>
      </c>
      <c r="AB348">
        <f>IFERROR(VLOOKUP($A348,'PivotTrac Totals'!$1:$255,44,FALSE),)</f>
        <v>0</v>
      </c>
      <c r="AC348">
        <f>IFERROR(VLOOKUP($A348,'PivotTrac Totals'!$1:$255,46,FALSE),)</f>
        <v>0</v>
      </c>
      <c r="AD348">
        <f>IFERROR(VLOOKUP($A348,'PivotTrac Totals'!$1:$255,48,FALSE),)</f>
        <v>0</v>
      </c>
      <c r="AE348">
        <f>IFERROR(VLOOKUP($A348,'PivotTrac Totals'!$1:$255,50,FALSE),)</f>
        <v>0</v>
      </c>
      <c r="AF348">
        <f>IFERROR(VLOOKUP($A348,'PivotTrac Totals'!$1:$255,52,FALSE),)</f>
        <v>0</v>
      </c>
      <c r="AG348">
        <f>IFERROR(VLOOKUP($A348,'PivotTrac Totals'!$1:$255,54,FALSE),)</f>
        <v>0</v>
      </c>
      <c r="AH348">
        <f t="shared" si="41"/>
        <v>0</v>
      </c>
    </row>
    <row r="349" spans="1:34" ht="15.75" hidden="1" thickBot="1" x14ac:dyDescent="0.25">
      <c r="A349" s="25"/>
      <c r="B349" s="25" t="s">
        <v>11</v>
      </c>
      <c r="C349" s="28" t="str">
        <f t="shared" si="43"/>
        <v>34</v>
      </c>
      <c r="D349" s="25" t="s">
        <v>125</v>
      </c>
      <c r="E349" s="25"/>
      <c r="F349" s="25"/>
      <c r="G349" s="25"/>
      <c r="H349">
        <f>IFERROR(VLOOKUP($A349,'PivotTrac Totals'!$A$1:$AK$255,4,FALSE),)</f>
        <v>0</v>
      </c>
      <c r="I349">
        <f>IFERROR(VLOOKUP($A349,'PivotTrac Totals'!$1:$405,6,FALSE),)</f>
        <v>0</v>
      </c>
      <c r="J349">
        <f>IFERROR(VLOOKUP($A349,'PivotTrac Totals'!$1:$255,8,FALSE),)</f>
        <v>0</v>
      </c>
      <c r="K349">
        <f>IFERROR(VLOOKUP($A349,'PivotTrac Totals'!$1:$255,10,FALSE),)</f>
        <v>0</v>
      </c>
      <c r="L349">
        <f>IFERROR(VLOOKUP($A349,'PivotTrac Totals'!$1:$255,12,FALSE),)</f>
        <v>0</v>
      </c>
      <c r="M349">
        <f>IFERROR(VLOOKUP($A349,'PivotTrac Totals'!$1:$255,14,FALSE),)</f>
        <v>0</v>
      </c>
      <c r="N349">
        <f>IFERROR(VLOOKUP($A349,'PivotTrac Totals'!$1:$255,16,FALSE),)</f>
        <v>0</v>
      </c>
      <c r="O349">
        <f>IFERROR(VLOOKUP($A349,'PivotTrac Totals'!$1:$255,18,FALSE),)</f>
        <v>0</v>
      </c>
      <c r="P349">
        <f>IFERROR(VLOOKUP($A349,'PivotTrac Totals'!$1:$255,20,FALSE),)</f>
        <v>0</v>
      </c>
      <c r="Q349">
        <f>IFERROR(VLOOKUP($A349,'PivotTrac Totals'!$1:$255,22,FALSE),)</f>
        <v>0</v>
      </c>
      <c r="R349">
        <f>IFERROR(VLOOKUP($A349,'PivotTrac Totals'!$1:$255,24,FALSE),)</f>
        <v>0</v>
      </c>
      <c r="S349">
        <f>IFERROR(VLOOKUP($A349,'PivotTrac Totals'!$1:$255,26,FALSE),)</f>
        <v>0</v>
      </c>
      <c r="T349">
        <f>IFERROR(VLOOKUP($A349,'PivotTrac Totals'!$1:$255,28,FALSE),)</f>
        <v>0</v>
      </c>
      <c r="U349">
        <f>IFERROR(VLOOKUP($A349,'PivotTrac Totals'!$1:$255,30,FALSE),)</f>
        <v>0</v>
      </c>
      <c r="V349">
        <f>IFERROR(VLOOKUP($A349,'PivotTrac Totals'!$1:$255,32,FALSE),)</f>
        <v>0</v>
      </c>
      <c r="W349">
        <f>IFERROR(VLOOKUP($A349,'PivotTrac Totals'!$1:$255,34,FALSE),)</f>
        <v>0</v>
      </c>
      <c r="X349">
        <f>IFERROR(VLOOKUP($A349,'PivotTrac Totals'!$1:$255,36,FALSE),)</f>
        <v>0</v>
      </c>
      <c r="Y349">
        <f>IFERROR(VLOOKUP($A349,'PivotTrac Totals'!$1:$255,38,FALSE),)</f>
        <v>0</v>
      </c>
      <c r="Z349">
        <f>IFERROR(VLOOKUP($A349,'PivotTrac Totals'!$1:$255,40,FALSE),)</f>
        <v>0</v>
      </c>
      <c r="AA349">
        <f>IFERROR(VLOOKUP($A349,'PivotTrac Totals'!$1:$255,42,FALSE),)</f>
        <v>0</v>
      </c>
      <c r="AB349">
        <f>IFERROR(VLOOKUP($A349,'PivotTrac Totals'!$1:$255,44,FALSE),)</f>
        <v>0</v>
      </c>
      <c r="AC349">
        <f>IFERROR(VLOOKUP($A349,'PivotTrac Totals'!$1:$255,46,FALSE),)</f>
        <v>0</v>
      </c>
      <c r="AD349">
        <f>IFERROR(VLOOKUP($A349,'PivotTrac Totals'!$1:$255,48,FALSE),)</f>
        <v>0</v>
      </c>
      <c r="AE349">
        <f>IFERROR(VLOOKUP($A349,'PivotTrac Totals'!$1:$255,50,FALSE),)</f>
        <v>0</v>
      </c>
      <c r="AF349">
        <f>IFERROR(VLOOKUP($A349,'PivotTrac Totals'!$1:$255,52,FALSE),)</f>
        <v>0</v>
      </c>
      <c r="AG349">
        <f>IFERROR(VLOOKUP($A349,'PivotTrac Totals'!$1:$255,54,FALSE),)</f>
        <v>0</v>
      </c>
      <c r="AH349">
        <f t="shared" si="41"/>
        <v>0</v>
      </c>
    </row>
    <row r="350" spans="1:34" ht="15.75" hidden="1" thickBot="1" x14ac:dyDescent="0.25">
      <c r="A350" s="25"/>
      <c r="B350" s="25" t="s">
        <v>11</v>
      </c>
      <c r="C350" s="28" t="str">
        <f t="shared" si="43"/>
        <v>34</v>
      </c>
      <c r="D350" s="25" t="s">
        <v>125</v>
      </c>
      <c r="E350" s="25"/>
      <c r="F350" s="25"/>
      <c r="G350" s="25"/>
      <c r="H350">
        <f>IFERROR(VLOOKUP($A350,'PivotTrac Totals'!$A$1:$AK$255,4,FALSE),)</f>
        <v>0</v>
      </c>
      <c r="I350">
        <f>IFERROR(VLOOKUP($A350,'PivotTrac Totals'!$1:$405,6,FALSE),)</f>
        <v>0</v>
      </c>
      <c r="J350">
        <f>IFERROR(VLOOKUP($A350,'PivotTrac Totals'!$1:$255,8,FALSE),)</f>
        <v>0</v>
      </c>
      <c r="K350">
        <f>IFERROR(VLOOKUP($A350,'PivotTrac Totals'!$1:$255,10,FALSE),)</f>
        <v>0</v>
      </c>
      <c r="L350">
        <f>IFERROR(VLOOKUP($A350,'PivotTrac Totals'!$1:$255,12,FALSE),)</f>
        <v>0</v>
      </c>
      <c r="M350">
        <f>IFERROR(VLOOKUP($A350,'PivotTrac Totals'!$1:$255,14,FALSE),)</f>
        <v>0</v>
      </c>
      <c r="N350">
        <f>IFERROR(VLOOKUP($A350,'PivotTrac Totals'!$1:$255,16,FALSE),)</f>
        <v>0</v>
      </c>
      <c r="O350">
        <f>IFERROR(VLOOKUP($A350,'PivotTrac Totals'!$1:$255,18,FALSE),)</f>
        <v>0</v>
      </c>
      <c r="P350">
        <f>IFERROR(VLOOKUP($A350,'PivotTrac Totals'!$1:$255,20,FALSE),)</f>
        <v>0</v>
      </c>
      <c r="Q350">
        <f>IFERROR(VLOOKUP($A350,'PivotTrac Totals'!$1:$255,22,FALSE),)</f>
        <v>0</v>
      </c>
      <c r="R350">
        <f>IFERROR(VLOOKUP($A350,'PivotTrac Totals'!$1:$255,24,FALSE),)</f>
        <v>0</v>
      </c>
      <c r="S350">
        <f>IFERROR(VLOOKUP($A350,'PivotTrac Totals'!$1:$255,26,FALSE),)</f>
        <v>0</v>
      </c>
      <c r="T350">
        <f>IFERROR(VLOOKUP($A350,'PivotTrac Totals'!$1:$255,28,FALSE),)</f>
        <v>0</v>
      </c>
      <c r="U350">
        <f>IFERROR(VLOOKUP($A350,'PivotTrac Totals'!$1:$255,30,FALSE),)</f>
        <v>0</v>
      </c>
      <c r="V350">
        <f>IFERROR(VLOOKUP($A350,'PivotTrac Totals'!$1:$255,32,FALSE),)</f>
        <v>0</v>
      </c>
      <c r="W350">
        <f>IFERROR(VLOOKUP($A350,'PivotTrac Totals'!$1:$255,34,FALSE),)</f>
        <v>0</v>
      </c>
      <c r="X350">
        <f>IFERROR(VLOOKUP($A350,'PivotTrac Totals'!$1:$255,36,FALSE),)</f>
        <v>0</v>
      </c>
      <c r="Y350">
        <f>IFERROR(VLOOKUP($A350,'PivotTrac Totals'!$1:$255,38,FALSE),)</f>
        <v>0</v>
      </c>
      <c r="Z350">
        <f>IFERROR(VLOOKUP($A350,'PivotTrac Totals'!$1:$255,40,FALSE),)</f>
        <v>0</v>
      </c>
      <c r="AA350">
        <f>IFERROR(VLOOKUP($A350,'PivotTrac Totals'!$1:$255,42,FALSE),)</f>
        <v>0</v>
      </c>
      <c r="AB350">
        <f>IFERROR(VLOOKUP($A350,'PivotTrac Totals'!$1:$255,44,FALSE),)</f>
        <v>0</v>
      </c>
      <c r="AC350">
        <f>IFERROR(VLOOKUP($A350,'PivotTrac Totals'!$1:$255,46,FALSE),)</f>
        <v>0</v>
      </c>
      <c r="AD350">
        <f>IFERROR(VLOOKUP($A350,'PivotTrac Totals'!$1:$255,48,FALSE),)</f>
        <v>0</v>
      </c>
      <c r="AE350">
        <f>IFERROR(VLOOKUP($A350,'PivotTrac Totals'!$1:$255,50,FALSE),)</f>
        <v>0</v>
      </c>
      <c r="AF350">
        <f>IFERROR(VLOOKUP($A350,'PivotTrac Totals'!$1:$255,52,FALSE),)</f>
        <v>0</v>
      </c>
      <c r="AG350">
        <f>IFERROR(VLOOKUP($A350,'PivotTrac Totals'!$1:$255,54,FALSE),)</f>
        <v>0</v>
      </c>
      <c r="AH350">
        <f t="shared" si="41"/>
        <v>0</v>
      </c>
    </row>
    <row r="351" spans="1:34" ht="15.75" hidden="1" thickBot="1" x14ac:dyDescent="0.25">
      <c r="A351" s="25"/>
      <c r="B351" s="25" t="s">
        <v>11</v>
      </c>
      <c r="C351" s="28" t="str">
        <f t="shared" si="43"/>
        <v>34</v>
      </c>
      <c r="D351" s="25" t="s">
        <v>125</v>
      </c>
      <c r="E351" s="25"/>
      <c r="F351" s="25"/>
      <c r="G351" s="25"/>
      <c r="H351">
        <f>IFERROR(VLOOKUP($A351,'PivotTrac Totals'!$A$1:$AK$255,4,FALSE),)</f>
        <v>0</v>
      </c>
      <c r="I351">
        <f>IFERROR(VLOOKUP($A351,'PivotTrac Totals'!$1:$405,6,FALSE),)</f>
        <v>0</v>
      </c>
      <c r="J351">
        <f>IFERROR(VLOOKUP($A351,'PivotTrac Totals'!$1:$255,8,FALSE),)</f>
        <v>0</v>
      </c>
      <c r="K351">
        <f>IFERROR(VLOOKUP($A351,'PivotTrac Totals'!$1:$255,10,FALSE),)</f>
        <v>0</v>
      </c>
      <c r="L351">
        <f>IFERROR(VLOOKUP($A351,'PivotTrac Totals'!$1:$255,12,FALSE),)</f>
        <v>0</v>
      </c>
      <c r="M351">
        <f>IFERROR(VLOOKUP($A351,'PivotTrac Totals'!$1:$255,14,FALSE),)</f>
        <v>0</v>
      </c>
      <c r="N351">
        <f>IFERROR(VLOOKUP($A351,'PivotTrac Totals'!$1:$255,16,FALSE),)</f>
        <v>0</v>
      </c>
      <c r="O351">
        <f>IFERROR(VLOOKUP($A351,'PivotTrac Totals'!$1:$255,18,FALSE),)</f>
        <v>0</v>
      </c>
      <c r="P351">
        <f>IFERROR(VLOOKUP($A351,'PivotTrac Totals'!$1:$255,20,FALSE),)</f>
        <v>0</v>
      </c>
      <c r="Q351">
        <f>IFERROR(VLOOKUP($A351,'PivotTrac Totals'!$1:$255,22,FALSE),)</f>
        <v>0</v>
      </c>
      <c r="R351">
        <f>IFERROR(VLOOKUP($A351,'PivotTrac Totals'!$1:$255,24,FALSE),)</f>
        <v>0</v>
      </c>
      <c r="S351">
        <f>IFERROR(VLOOKUP($A351,'PivotTrac Totals'!$1:$255,26,FALSE),)</f>
        <v>0</v>
      </c>
      <c r="T351">
        <f>IFERROR(VLOOKUP($A351,'PivotTrac Totals'!$1:$255,28,FALSE),)</f>
        <v>0</v>
      </c>
      <c r="U351">
        <f>IFERROR(VLOOKUP($A351,'PivotTrac Totals'!$1:$255,30,FALSE),)</f>
        <v>0</v>
      </c>
      <c r="V351">
        <f>IFERROR(VLOOKUP($A351,'PivotTrac Totals'!$1:$255,32,FALSE),)</f>
        <v>0</v>
      </c>
      <c r="W351">
        <f>IFERROR(VLOOKUP($A351,'PivotTrac Totals'!$1:$255,34,FALSE),)</f>
        <v>0</v>
      </c>
      <c r="X351">
        <f>IFERROR(VLOOKUP($A351,'PivotTrac Totals'!$1:$255,36,FALSE),)</f>
        <v>0</v>
      </c>
      <c r="Y351">
        <f>IFERROR(VLOOKUP($A351,'PivotTrac Totals'!$1:$255,38,FALSE),)</f>
        <v>0</v>
      </c>
      <c r="Z351">
        <f>IFERROR(VLOOKUP($A351,'PivotTrac Totals'!$1:$255,40,FALSE),)</f>
        <v>0</v>
      </c>
      <c r="AA351">
        <f>IFERROR(VLOOKUP($A351,'PivotTrac Totals'!$1:$255,42,FALSE),)</f>
        <v>0</v>
      </c>
      <c r="AB351">
        <f>IFERROR(VLOOKUP($A351,'PivotTrac Totals'!$1:$255,44,FALSE),)</f>
        <v>0</v>
      </c>
      <c r="AC351">
        <f>IFERROR(VLOOKUP($A351,'PivotTrac Totals'!$1:$255,46,FALSE),)</f>
        <v>0</v>
      </c>
      <c r="AD351">
        <f>IFERROR(VLOOKUP($A351,'PivotTrac Totals'!$1:$255,48,FALSE),)</f>
        <v>0</v>
      </c>
      <c r="AE351">
        <f>IFERROR(VLOOKUP($A351,'PivotTrac Totals'!$1:$255,50,FALSE),)</f>
        <v>0</v>
      </c>
      <c r="AF351">
        <f>IFERROR(VLOOKUP($A351,'PivotTrac Totals'!$1:$255,52,FALSE),)</f>
        <v>0</v>
      </c>
      <c r="AG351">
        <f>IFERROR(VLOOKUP($A351,'PivotTrac Totals'!$1:$255,54,FALSE),)</f>
        <v>0</v>
      </c>
      <c r="AH351">
        <f t="shared" si="41"/>
        <v>0</v>
      </c>
    </row>
    <row r="352" spans="1:34" ht="15.75" hidden="1" thickBot="1" x14ac:dyDescent="0.25">
      <c r="A352" s="25"/>
      <c r="B352" s="25" t="s">
        <v>11</v>
      </c>
      <c r="C352" s="28" t="str">
        <f t="shared" si="43"/>
        <v>34</v>
      </c>
      <c r="D352" s="25" t="s">
        <v>125</v>
      </c>
      <c r="E352" s="25"/>
      <c r="F352" s="25"/>
      <c r="G352" s="25"/>
      <c r="H352">
        <f>IFERROR(VLOOKUP($A352,'PivotTrac Totals'!$A$1:$AK$255,4,FALSE),)</f>
        <v>0</v>
      </c>
      <c r="I352">
        <f>IFERROR(VLOOKUP($A352,'PivotTrac Totals'!$1:$405,6,FALSE),)</f>
        <v>0</v>
      </c>
      <c r="J352">
        <f>IFERROR(VLOOKUP($A352,'PivotTrac Totals'!$1:$255,8,FALSE),)</f>
        <v>0</v>
      </c>
      <c r="K352">
        <f>IFERROR(VLOOKUP($A352,'PivotTrac Totals'!$1:$255,10,FALSE),)</f>
        <v>0</v>
      </c>
      <c r="L352">
        <f>IFERROR(VLOOKUP($A352,'PivotTrac Totals'!$1:$255,12,FALSE),)</f>
        <v>0</v>
      </c>
      <c r="M352">
        <f>IFERROR(VLOOKUP($A352,'PivotTrac Totals'!$1:$255,14,FALSE),)</f>
        <v>0</v>
      </c>
      <c r="N352">
        <f>IFERROR(VLOOKUP($A352,'PivotTrac Totals'!$1:$255,16,FALSE),)</f>
        <v>0</v>
      </c>
      <c r="O352">
        <f>IFERROR(VLOOKUP($A352,'PivotTrac Totals'!$1:$255,18,FALSE),)</f>
        <v>0</v>
      </c>
      <c r="P352">
        <f>IFERROR(VLOOKUP($A352,'PivotTrac Totals'!$1:$255,20,FALSE),)</f>
        <v>0</v>
      </c>
      <c r="Q352">
        <f>IFERROR(VLOOKUP($A352,'PivotTrac Totals'!$1:$255,22,FALSE),)</f>
        <v>0</v>
      </c>
      <c r="R352">
        <f>IFERROR(VLOOKUP($A352,'PivotTrac Totals'!$1:$255,24,FALSE),)</f>
        <v>0</v>
      </c>
      <c r="S352">
        <f>IFERROR(VLOOKUP($A352,'PivotTrac Totals'!$1:$255,26,FALSE),)</f>
        <v>0</v>
      </c>
      <c r="T352">
        <f>IFERROR(VLOOKUP($A352,'PivotTrac Totals'!$1:$255,28,FALSE),)</f>
        <v>0</v>
      </c>
      <c r="U352">
        <f>IFERROR(VLOOKUP($A352,'PivotTrac Totals'!$1:$255,30,FALSE),)</f>
        <v>0</v>
      </c>
      <c r="V352">
        <f>IFERROR(VLOOKUP($A352,'PivotTrac Totals'!$1:$255,32,FALSE),)</f>
        <v>0</v>
      </c>
      <c r="W352">
        <f>IFERROR(VLOOKUP($A352,'PivotTrac Totals'!$1:$255,34,FALSE),)</f>
        <v>0</v>
      </c>
      <c r="X352">
        <f>IFERROR(VLOOKUP($A352,'PivotTrac Totals'!$1:$255,36,FALSE),)</f>
        <v>0</v>
      </c>
      <c r="Y352">
        <f>IFERROR(VLOOKUP($A352,'PivotTrac Totals'!$1:$255,38,FALSE),)</f>
        <v>0</v>
      </c>
      <c r="Z352">
        <f>IFERROR(VLOOKUP($A352,'PivotTrac Totals'!$1:$255,40,FALSE),)</f>
        <v>0</v>
      </c>
      <c r="AA352">
        <f>IFERROR(VLOOKUP($A352,'PivotTrac Totals'!$1:$255,42,FALSE),)</f>
        <v>0</v>
      </c>
      <c r="AB352">
        <f>IFERROR(VLOOKUP($A352,'PivotTrac Totals'!$1:$255,44,FALSE),)</f>
        <v>0</v>
      </c>
      <c r="AC352">
        <f>IFERROR(VLOOKUP($A352,'PivotTrac Totals'!$1:$255,46,FALSE),)</f>
        <v>0</v>
      </c>
      <c r="AD352">
        <f>IFERROR(VLOOKUP($A352,'PivotTrac Totals'!$1:$255,48,FALSE),)</f>
        <v>0</v>
      </c>
      <c r="AE352">
        <f>IFERROR(VLOOKUP($A352,'PivotTrac Totals'!$1:$255,50,FALSE),)</f>
        <v>0</v>
      </c>
      <c r="AF352">
        <f>IFERROR(VLOOKUP($A352,'PivotTrac Totals'!$1:$255,52,FALSE),)</f>
        <v>0</v>
      </c>
      <c r="AG352">
        <f>IFERROR(VLOOKUP($A352,'PivotTrac Totals'!$1:$255,54,FALSE),)</f>
        <v>0</v>
      </c>
      <c r="AH352">
        <f t="shared" si="41"/>
        <v>0</v>
      </c>
    </row>
    <row r="353" spans="1:34" ht="15.75" hidden="1" thickBot="1" x14ac:dyDescent="0.25">
      <c r="A353" s="25"/>
      <c r="B353" s="25" t="s">
        <v>11</v>
      </c>
      <c r="C353" s="28" t="str">
        <f t="shared" si="43"/>
        <v>34</v>
      </c>
      <c r="D353" s="25" t="s">
        <v>125</v>
      </c>
      <c r="E353" s="25"/>
      <c r="F353" s="25"/>
      <c r="G353" s="25"/>
      <c r="H353">
        <f>IFERROR(VLOOKUP($A353,'PivotTrac Totals'!$A$1:$AK$255,4,FALSE),)</f>
        <v>0</v>
      </c>
      <c r="I353">
        <f>IFERROR(VLOOKUP($A353,'PivotTrac Totals'!$1:$405,6,FALSE),)</f>
        <v>0</v>
      </c>
      <c r="J353">
        <f>IFERROR(VLOOKUP($A353,'PivotTrac Totals'!$1:$255,8,FALSE),)</f>
        <v>0</v>
      </c>
      <c r="K353">
        <f>IFERROR(VLOOKUP($A353,'PivotTrac Totals'!$1:$255,10,FALSE),)</f>
        <v>0</v>
      </c>
      <c r="L353">
        <f>IFERROR(VLOOKUP($A353,'PivotTrac Totals'!$1:$255,12,FALSE),)</f>
        <v>0</v>
      </c>
      <c r="M353">
        <f>IFERROR(VLOOKUP($A353,'PivotTrac Totals'!$1:$255,14,FALSE),)</f>
        <v>0</v>
      </c>
      <c r="N353">
        <f>IFERROR(VLOOKUP($A353,'PivotTrac Totals'!$1:$255,16,FALSE),)</f>
        <v>0</v>
      </c>
      <c r="O353">
        <f>IFERROR(VLOOKUP($A353,'PivotTrac Totals'!$1:$255,18,FALSE),)</f>
        <v>0</v>
      </c>
      <c r="P353">
        <f>IFERROR(VLOOKUP($A353,'PivotTrac Totals'!$1:$255,20,FALSE),)</f>
        <v>0</v>
      </c>
      <c r="Q353">
        <f>IFERROR(VLOOKUP($A353,'PivotTrac Totals'!$1:$255,22,FALSE),)</f>
        <v>0</v>
      </c>
      <c r="R353">
        <f>IFERROR(VLOOKUP($A353,'PivotTrac Totals'!$1:$255,24,FALSE),)</f>
        <v>0</v>
      </c>
      <c r="S353">
        <f>IFERROR(VLOOKUP($A353,'PivotTrac Totals'!$1:$255,26,FALSE),)</f>
        <v>0</v>
      </c>
      <c r="T353">
        <f>IFERROR(VLOOKUP($A353,'PivotTrac Totals'!$1:$255,28,FALSE),)</f>
        <v>0</v>
      </c>
      <c r="U353">
        <f>IFERROR(VLOOKUP($A353,'PivotTrac Totals'!$1:$255,30,FALSE),)</f>
        <v>0</v>
      </c>
      <c r="V353">
        <f>IFERROR(VLOOKUP($A353,'PivotTrac Totals'!$1:$255,32,FALSE),)</f>
        <v>0</v>
      </c>
      <c r="W353">
        <f>IFERROR(VLOOKUP($A353,'PivotTrac Totals'!$1:$255,34,FALSE),)</f>
        <v>0</v>
      </c>
      <c r="X353">
        <f>IFERROR(VLOOKUP($A353,'PivotTrac Totals'!$1:$255,36,FALSE),)</f>
        <v>0</v>
      </c>
      <c r="Y353">
        <f>IFERROR(VLOOKUP($A353,'PivotTrac Totals'!$1:$255,38,FALSE),)</f>
        <v>0</v>
      </c>
      <c r="Z353">
        <f>IFERROR(VLOOKUP($A353,'PivotTrac Totals'!$1:$255,40,FALSE),)</f>
        <v>0</v>
      </c>
      <c r="AA353">
        <f>IFERROR(VLOOKUP($A353,'PivotTrac Totals'!$1:$255,42,FALSE),)</f>
        <v>0</v>
      </c>
      <c r="AB353">
        <f>IFERROR(VLOOKUP($A353,'PivotTrac Totals'!$1:$255,44,FALSE),)</f>
        <v>0</v>
      </c>
      <c r="AC353">
        <f>IFERROR(VLOOKUP($A353,'PivotTrac Totals'!$1:$255,46,FALSE),)</f>
        <v>0</v>
      </c>
      <c r="AD353">
        <f>IFERROR(VLOOKUP($A353,'PivotTrac Totals'!$1:$255,48,FALSE),)</f>
        <v>0</v>
      </c>
      <c r="AE353">
        <f>IFERROR(VLOOKUP($A353,'PivotTrac Totals'!$1:$255,50,FALSE),)</f>
        <v>0</v>
      </c>
      <c r="AF353">
        <f>IFERROR(VLOOKUP($A353,'PivotTrac Totals'!$1:$255,52,FALSE),)</f>
        <v>0</v>
      </c>
      <c r="AG353">
        <f>IFERROR(VLOOKUP($A353,'PivotTrac Totals'!$1:$255,54,FALSE),)</f>
        <v>0</v>
      </c>
      <c r="AH353">
        <f t="shared" si="41"/>
        <v>0</v>
      </c>
    </row>
    <row r="354" spans="1:34" ht="15.75" hidden="1" thickBot="1" x14ac:dyDescent="0.25">
      <c r="A354" s="25"/>
      <c r="B354" s="25" t="s">
        <v>11</v>
      </c>
      <c r="C354" s="28" t="str">
        <f t="shared" si="43"/>
        <v>34</v>
      </c>
      <c r="D354" s="25" t="s">
        <v>125</v>
      </c>
      <c r="E354" s="25"/>
      <c r="F354" s="25"/>
      <c r="G354" s="25"/>
      <c r="H354">
        <f>IFERROR(VLOOKUP($A354,'PivotTrac Totals'!$A$1:$AK$255,4,FALSE),)</f>
        <v>0</v>
      </c>
      <c r="I354">
        <f>IFERROR(VLOOKUP($A354,'PivotTrac Totals'!$1:$405,6,FALSE),)</f>
        <v>0</v>
      </c>
      <c r="J354">
        <f>IFERROR(VLOOKUP($A354,'PivotTrac Totals'!$1:$255,8,FALSE),)</f>
        <v>0</v>
      </c>
      <c r="K354">
        <f>IFERROR(VLOOKUP($A354,'PivotTrac Totals'!$1:$255,10,FALSE),)</f>
        <v>0</v>
      </c>
      <c r="L354">
        <f>IFERROR(VLOOKUP($A354,'PivotTrac Totals'!$1:$255,12,FALSE),)</f>
        <v>0</v>
      </c>
      <c r="M354">
        <f>IFERROR(VLOOKUP($A354,'PivotTrac Totals'!$1:$255,14,FALSE),)</f>
        <v>0</v>
      </c>
      <c r="N354">
        <f>IFERROR(VLOOKUP($A354,'PivotTrac Totals'!$1:$255,16,FALSE),)</f>
        <v>0</v>
      </c>
      <c r="O354">
        <f>IFERROR(VLOOKUP($A354,'PivotTrac Totals'!$1:$255,18,FALSE),)</f>
        <v>0</v>
      </c>
      <c r="P354">
        <f>IFERROR(VLOOKUP($A354,'PivotTrac Totals'!$1:$255,20,FALSE),)</f>
        <v>0</v>
      </c>
      <c r="Q354">
        <f>IFERROR(VLOOKUP($A354,'PivotTrac Totals'!$1:$255,22,FALSE),)</f>
        <v>0</v>
      </c>
      <c r="R354">
        <f>IFERROR(VLOOKUP($A354,'PivotTrac Totals'!$1:$255,24,FALSE),)</f>
        <v>0</v>
      </c>
      <c r="S354">
        <f>IFERROR(VLOOKUP($A354,'PivotTrac Totals'!$1:$255,26,FALSE),)</f>
        <v>0</v>
      </c>
      <c r="T354">
        <f>IFERROR(VLOOKUP($A354,'PivotTrac Totals'!$1:$255,28,FALSE),)</f>
        <v>0</v>
      </c>
      <c r="U354">
        <f>IFERROR(VLOOKUP($A354,'PivotTrac Totals'!$1:$255,30,FALSE),)</f>
        <v>0</v>
      </c>
      <c r="V354">
        <f>IFERROR(VLOOKUP($A354,'PivotTrac Totals'!$1:$255,32,FALSE),)</f>
        <v>0</v>
      </c>
      <c r="W354">
        <f>IFERROR(VLOOKUP($A354,'PivotTrac Totals'!$1:$255,34,FALSE),)</f>
        <v>0</v>
      </c>
      <c r="X354">
        <f>IFERROR(VLOOKUP($A354,'PivotTrac Totals'!$1:$255,36,FALSE),)</f>
        <v>0</v>
      </c>
      <c r="Y354">
        <f>IFERROR(VLOOKUP($A354,'PivotTrac Totals'!$1:$255,38,FALSE),)</f>
        <v>0</v>
      </c>
      <c r="Z354">
        <f>IFERROR(VLOOKUP($A354,'PivotTrac Totals'!$1:$255,40,FALSE),)</f>
        <v>0</v>
      </c>
      <c r="AA354">
        <f>IFERROR(VLOOKUP($A354,'PivotTrac Totals'!$1:$255,42,FALSE),)</f>
        <v>0</v>
      </c>
      <c r="AB354">
        <f>IFERROR(VLOOKUP($A354,'PivotTrac Totals'!$1:$255,44,FALSE),)</f>
        <v>0</v>
      </c>
      <c r="AC354">
        <f>IFERROR(VLOOKUP($A354,'PivotTrac Totals'!$1:$255,46,FALSE),)</f>
        <v>0</v>
      </c>
      <c r="AD354">
        <f>IFERROR(VLOOKUP($A354,'PivotTrac Totals'!$1:$255,48,FALSE),)</f>
        <v>0</v>
      </c>
      <c r="AE354">
        <f>IFERROR(VLOOKUP($A354,'PivotTrac Totals'!$1:$255,50,FALSE),)</f>
        <v>0</v>
      </c>
      <c r="AF354">
        <f>IFERROR(VLOOKUP($A354,'PivotTrac Totals'!$1:$255,52,FALSE),)</f>
        <v>0</v>
      </c>
      <c r="AG354">
        <f>IFERROR(VLOOKUP($A354,'PivotTrac Totals'!$1:$255,54,FALSE),)</f>
        <v>0</v>
      </c>
      <c r="AH354">
        <f t="shared" si="41"/>
        <v>0</v>
      </c>
    </row>
    <row r="355" spans="1:34" ht="15.75" hidden="1" thickBot="1" x14ac:dyDescent="0.25">
      <c r="A355" s="29" t="s">
        <v>160</v>
      </c>
      <c r="B355" s="25" t="s">
        <v>11</v>
      </c>
      <c r="C355" s="28" t="str">
        <f>MID(A355,FIND(" ",A355)+1,256)</f>
        <v>35</v>
      </c>
      <c r="D355" s="25" t="s">
        <v>125</v>
      </c>
      <c r="E355" s="25"/>
      <c r="F355" s="25"/>
      <c r="G355" s="25"/>
      <c r="H355">
        <f>+IF($F355="Spring Grain",SUMIFS('Osgood Agrimet'!$D:$D,'Osgood Agrimet'!$A:$A,"&lt;="&amp;Data!H$1,'Osgood Agrimet'!$D:$D,"&gt;0"),IF($F355="Winter Grain",SUMIFS('Osgood Agrimet'!$C:$C,'Osgood Agrimet'!$A:$A,"&lt;="&amp;Data!H$1,'Osgood Agrimet'!$C:$C,"&gt;0"),IF($F355="Potatoes",SUMIFS('Osgood Agrimet'!$N:$N,'Osgood Agrimet'!$A:$A,"&lt;="&amp;Data!H$1,'Osgood Agrimet'!$N:$N,"&gt;0"),0)))</f>
        <v>0</v>
      </c>
      <c r="I355">
        <f>+IF($F355="Spring Grain",SUMIFS('Osgood Agrimet'!$D:$D,'Osgood Agrimet'!$A:$A,"&lt;="&amp;Data!I$1,'Osgood Agrimet'!$D:$D,"&gt;0"),IF($F355="Winter Grain",SUMIFS('Osgood Agrimet'!$C:$C,'Osgood Agrimet'!$A:$A,"&lt;="&amp;Data!I$1,'Osgood Agrimet'!$C:$C,"&gt;0"),IF($F355="Potatoes",SUMIFS('Osgood Agrimet'!$N:$N,'Osgood Agrimet'!$A:$A,"&lt;="&amp;Data!I$1,'Osgood Agrimet'!$N:$N,"&gt;0"),0)))</f>
        <v>0</v>
      </c>
      <c r="J355">
        <f>+IF($F355="Spring Grain",SUMIFS('Osgood Agrimet'!$D:$D,'Osgood Agrimet'!$A:$A,"&lt;="&amp;Data!J$1,'Osgood Agrimet'!$D:$D,"&gt;0"),IF($F355="Winter Grain",SUMIFS('Osgood Agrimet'!$C:$C,'Osgood Agrimet'!$A:$A,"&lt;="&amp;Data!J$1,'Osgood Agrimet'!$C:$C,"&gt;0"),IF($F355="Potatoes",SUMIFS('Osgood Agrimet'!$N:$N,'Osgood Agrimet'!$A:$A,"&lt;="&amp;Data!J$1,'Osgood Agrimet'!$N:$N,"&gt;0"),0)))</f>
        <v>0</v>
      </c>
      <c r="K355">
        <f>+IF($F355="Spring Grain",SUMIFS('Osgood Agrimet'!$D:$D,'Osgood Agrimet'!$A:$A,"&lt;="&amp;Data!K$1,'Osgood Agrimet'!$D:$D,"&gt;0"),IF($F355="Winter Grain",SUMIFS('Osgood Agrimet'!$C:$C,'Osgood Agrimet'!$A:$A,"&lt;="&amp;Data!K$1,'Osgood Agrimet'!$C:$C,"&gt;0"),IF($F355="Potatoes",SUMIFS('Osgood Agrimet'!$N:$N,'Osgood Agrimet'!$A:$A,"&lt;="&amp;Data!K$1,'Osgood Agrimet'!$N:$N,"&gt;0"),0)))</f>
        <v>0</v>
      </c>
      <c r="L355">
        <f>+IF($F355="Spring Grain",SUMIFS('Osgood Agrimet'!$D:$D,'Osgood Agrimet'!$A:$A,"&lt;="&amp;Data!L$1,'Osgood Agrimet'!$D:$D,"&gt;0"),IF($F355="Winter Grain",SUMIFS('Osgood Agrimet'!$C:$C,'Osgood Agrimet'!$A:$A,"&lt;="&amp;Data!L$1,'Osgood Agrimet'!$C:$C,"&gt;0"),IF($F355="Potatoes",SUMIFS('Osgood Agrimet'!$N:$N,'Osgood Agrimet'!$A:$A,"&lt;="&amp;Data!L$1,'Osgood Agrimet'!$N:$N,"&gt;0"),0)))</f>
        <v>0</v>
      </c>
      <c r="M355">
        <f>+IF($F355="Spring Grain",SUMIFS('Osgood Agrimet'!$D:$D,'Osgood Agrimet'!$A:$A,"&lt;="&amp;Data!M$1,'Osgood Agrimet'!$D:$D,"&gt;0"),IF($F355="Winter Grain",SUMIFS('Osgood Agrimet'!$C:$C,'Osgood Agrimet'!$A:$A,"&lt;="&amp;Data!M$1,'Osgood Agrimet'!$C:$C,"&gt;0"),IF($F355="Potatoes",SUMIFS('Osgood Agrimet'!$N:$N,'Osgood Agrimet'!$A:$A,"&lt;="&amp;Data!M$1,'Osgood Agrimet'!$N:$N,"&gt;0"),0)))</f>
        <v>0</v>
      </c>
      <c r="N355">
        <f>+IF($F355="Spring Grain",SUMIFS('Osgood Agrimet'!$D:$D,'Osgood Agrimet'!$A:$A,"&lt;="&amp;Data!N$1,'Osgood Agrimet'!$D:$D,"&gt;0"),IF($F355="Winter Grain",SUMIFS('Osgood Agrimet'!$C:$C,'Osgood Agrimet'!$A:$A,"&lt;="&amp;Data!N$1,'Osgood Agrimet'!$C:$C,"&gt;0"),IF($F355="Potatoes",SUMIFS('Osgood Agrimet'!$N:$N,'Osgood Agrimet'!$A:$A,"&lt;="&amp;Data!N$1,'Osgood Agrimet'!$N:$N,"&gt;0"),0)))</f>
        <v>0</v>
      </c>
      <c r="O355">
        <f>+IF($F355="Spring Grain",SUMIFS('Osgood Agrimet'!$D:$D,'Osgood Agrimet'!$A:$A,"&lt;="&amp;Data!O$1,'Osgood Agrimet'!$D:$D,"&gt;0"),IF($F355="Winter Grain",SUMIFS('Osgood Agrimet'!$C:$C,'Osgood Agrimet'!$A:$A,"&lt;="&amp;Data!O$1,'Osgood Agrimet'!$C:$C,"&gt;0"),IF($F355="Potatoes",SUMIFS('Osgood Agrimet'!$N:$N,'Osgood Agrimet'!$A:$A,"&lt;="&amp;Data!O$1,'Osgood Agrimet'!$N:$N,"&gt;0"),0)))</f>
        <v>0</v>
      </c>
      <c r="P355">
        <f>+IF($F355="Spring Grain",SUMIFS('Osgood Agrimet'!$D:$D,'Osgood Agrimet'!$A:$A,"&lt;="&amp;Data!P$1,'Osgood Agrimet'!$D:$D,"&gt;0"),IF($F355="Winter Grain",SUMIFS('Osgood Agrimet'!$C:$C,'Osgood Agrimet'!$A:$A,"&lt;="&amp;Data!P$1,'Osgood Agrimet'!$C:$C,"&gt;0"),IF($F355="Potatoes",SUMIFS('Osgood Agrimet'!$N:$N,'Osgood Agrimet'!$A:$A,"&lt;="&amp;Data!P$1,'Osgood Agrimet'!$N:$N,"&gt;0"),0)))</f>
        <v>0</v>
      </c>
      <c r="Q355">
        <f>+IF($F355="Spring Grain",SUMIFS('Osgood Agrimet'!$D:$D,'Osgood Agrimet'!$A:$A,"&lt;="&amp;Data!Q$1,'Osgood Agrimet'!$D:$D,"&gt;0"),IF($F355="Winter Grain",SUMIFS('Osgood Agrimet'!$C:$C,'Osgood Agrimet'!$A:$A,"&lt;="&amp;Data!Q$1,'Osgood Agrimet'!$C:$C,"&gt;0"),IF($F355="Potatoes",SUMIFS('Osgood Agrimet'!$N:$N,'Osgood Agrimet'!$A:$A,"&lt;="&amp;Data!Q$1,'Osgood Agrimet'!$N:$N,"&gt;0"),0)))</f>
        <v>0</v>
      </c>
      <c r="R355">
        <f>+IF($F355="Spring Grain",SUMIFS('Osgood Agrimet'!$D:$D,'Osgood Agrimet'!$A:$A,"&lt;="&amp;Data!R$1,'Osgood Agrimet'!$D:$D,"&gt;0"),IF($F355="Winter Grain",SUMIFS('Osgood Agrimet'!$C:$C,'Osgood Agrimet'!$A:$A,"&lt;="&amp;Data!R$1,'Osgood Agrimet'!$C:$C,"&gt;0"),IF($F355="Potatoes",SUMIFS('Osgood Agrimet'!$N:$N,'Osgood Agrimet'!$A:$A,"&lt;="&amp;Data!R$1,'Osgood Agrimet'!$N:$N,"&gt;0"),0)))</f>
        <v>0</v>
      </c>
      <c r="S355">
        <f>+IF($F355="Spring Grain",SUMIFS('Osgood Agrimet'!$D:$D,'Osgood Agrimet'!$A:$A,"&lt;="&amp;Data!S$1,'Osgood Agrimet'!$D:$D,"&gt;0"),IF($F355="Winter Grain",SUMIFS('Osgood Agrimet'!$C:$C,'Osgood Agrimet'!$A:$A,"&lt;="&amp;Data!S$1,'Osgood Agrimet'!$C:$C,"&gt;0"),IF($F355="Potatoes",SUMIFS('Osgood Agrimet'!$N:$N,'Osgood Agrimet'!$A:$A,"&lt;="&amp;Data!S$1,'Osgood Agrimet'!$N:$N,"&gt;0"),0)))</f>
        <v>0</v>
      </c>
      <c r="T355">
        <f>+IF($F355="Spring Grain",SUMIFS('Osgood Agrimet'!$D:$D,'Osgood Agrimet'!$A:$A,"&lt;="&amp;Data!T$1,'Osgood Agrimet'!$D:$D,"&gt;0"),IF($F355="Winter Grain",SUMIFS('Osgood Agrimet'!$C:$C,'Osgood Agrimet'!$A:$A,"&lt;="&amp;Data!T$1,'Osgood Agrimet'!$C:$C,"&gt;0"),IF($F355="Potatoes",SUMIFS('Osgood Agrimet'!$N:$N,'Osgood Agrimet'!$A:$A,"&lt;="&amp;Data!T$1,'Osgood Agrimet'!$N:$N,"&gt;0"),0)))</f>
        <v>0</v>
      </c>
      <c r="U355">
        <f>+IF($F355="Spring Grain",SUMIFS('Osgood Agrimet'!$D:$D,'Osgood Agrimet'!$A:$A,"&lt;="&amp;Data!U$1,'Osgood Agrimet'!$D:$D,"&gt;0"),IF($F355="Winter Grain",SUMIFS('Osgood Agrimet'!$C:$C,'Osgood Agrimet'!$A:$A,"&lt;="&amp;Data!U$1,'Osgood Agrimet'!$C:$C,"&gt;0"),IF($F355="Potatoes",SUMIFS('Osgood Agrimet'!$N:$N,'Osgood Agrimet'!$A:$A,"&lt;="&amp;Data!U$1,'Osgood Agrimet'!$N:$N,"&gt;0"),0)))</f>
        <v>0</v>
      </c>
      <c r="V355">
        <f>+IF($F355="Spring Grain",SUMIFS('Osgood Agrimet'!$D:$D,'Osgood Agrimet'!$A:$A,"&lt;="&amp;Data!V$1,'Osgood Agrimet'!$D:$D,"&gt;0"),IF($F355="Winter Grain",SUMIFS('Osgood Agrimet'!$C:$C,'Osgood Agrimet'!$A:$A,"&lt;="&amp;Data!V$1,'Osgood Agrimet'!$C:$C,"&gt;0"),IF($F355="Potatoes",SUMIFS('Osgood Agrimet'!$N:$N,'Osgood Agrimet'!$A:$A,"&lt;="&amp;Data!V$1,'Osgood Agrimet'!$N:$N,"&gt;0"),0)))</f>
        <v>0</v>
      </c>
      <c r="W355">
        <f>+IF($F355="Spring Grain",SUMIFS('Osgood Agrimet'!$D:$D,'Osgood Agrimet'!$A:$A,"&lt;="&amp;Data!W$1,'Osgood Agrimet'!$D:$D,"&gt;0"),IF($F355="Winter Grain",SUMIFS('Osgood Agrimet'!$C:$C,'Osgood Agrimet'!$A:$A,"&lt;="&amp;Data!W$1,'Osgood Agrimet'!$C:$C,"&gt;0"),IF($F355="Potatoes",SUMIFS('Osgood Agrimet'!$N:$N,'Osgood Agrimet'!$A:$A,"&lt;="&amp;Data!W$1,'Osgood Agrimet'!$N:$N,"&gt;0"),0)))</f>
        <v>0</v>
      </c>
      <c r="X355">
        <f>+IF($F355="Spring Grain",SUMIFS('Osgood Agrimet'!$D:$D,'Osgood Agrimet'!$A:$A,"&lt;="&amp;Data!X$1,'Osgood Agrimet'!$D:$D,"&gt;0"),IF($F355="Winter Grain",SUMIFS('Osgood Agrimet'!$C:$C,'Osgood Agrimet'!$A:$A,"&lt;="&amp;Data!X$1,'Osgood Agrimet'!$C:$C,"&gt;0"),IF($F355="Potatoes",SUMIFS('Osgood Agrimet'!$N:$N,'Osgood Agrimet'!$A:$A,"&lt;="&amp;Data!X$1,'Osgood Agrimet'!$N:$N,"&gt;0"),0)))</f>
        <v>0</v>
      </c>
      <c r="Y355">
        <f>+IF($F355="Spring Grain",SUMIFS('Osgood Agrimet'!$D:$D,'Osgood Agrimet'!$A:$A,"&lt;="&amp;Data!Y$1,'Osgood Agrimet'!$D:$D,"&gt;0"),IF($F355="Winter Grain",SUMIFS('Osgood Agrimet'!$C:$C,'Osgood Agrimet'!$A:$A,"&lt;="&amp;Data!Y$1,'Osgood Agrimet'!$C:$C,"&gt;0"),IF($F355="Potatoes",SUMIFS('Osgood Agrimet'!$N:$N,'Osgood Agrimet'!$A:$A,"&lt;="&amp;Data!Y$1,'Osgood Agrimet'!$N:$N,"&gt;0"),0)))</f>
        <v>0</v>
      </c>
      <c r="Z355">
        <f>+IF($F355="Spring Grain",SUMIFS('Osgood Agrimet'!$D:$D,'Osgood Agrimet'!$A:$A,"&lt;="&amp;Data!Z$1,'Osgood Agrimet'!$D:$D,"&gt;0"),IF($F355="Winter Grain",SUMIFS('Osgood Agrimet'!$C:$C,'Osgood Agrimet'!$A:$A,"&lt;="&amp;Data!Z$1,'Osgood Agrimet'!$C:$C,"&gt;0"),IF($F355="Potatoes",SUMIFS('Osgood Agrimet'!$N:$N,'Osgood Agrimet'!$A:$A,"&lt;="&amp;Data!Z$1,'Osgood Agrimet'!$N:$N,"&gt;0"),0)))</f>
        <v>0</v>
      </c>
      <c r="AA355">
        <f>+IF($F355="Spring Grain",SUMIFS('Osgood Agrimet'!$D:$D,'Osgood Agrimet'!$A:$A,"&lt;="&amp;Data!AA$1,'Osgood Agrimet'!$D:$D,"&gt;0"),IF($F355="Winter Grain",SUMIFS('Osgood Agrimet'!$C:$C,'Osgood Agrimet'!$A:$A,"&lt;="&amp;Data!AA$1,'Osgood Agrimet'!$C:$C,"&gt;0"),IF($F355="Potatoes",SUMIFS('Osgood Agrimet'!$N:$N,'Osgood Agrimet'!$A:$A,"&lt;="&amp;Data!AA$1,'Osgood Agrimet'!$N:$N,"&gt;0"),0)))</f>
        <v>0</v>
      </c>
      <c r="AB355">
        <f>+IF($F355="Spring Grain",SUMIFS('Osgood Agrimet'!$D:$D,'Osgood Agrimet'!$A:$A,"&lt;="&amp;Data!AB$1,'Osgood Agrimet'!$D:$D,"&gt;0"),IF($F355="Winter Grain",SUMIFS('Osgood Agrimet'!$C:$C,'Osgood Agrimet'!$A:$A,"&lt;="&amp;Data!AB$1,'Osgood Agrimet'!$C:$C,"&gt;0"),IF($F355="Potatoes",SUMIFS('Osgood Agrimet'!$N:$N,'Osgood Agrimet'!$A:$A,"&lt;="&amp;Data!AB$1,'Osgood Agrimet'!$N:$N,"&gt;0"),0)))</f>
        <v>0</v>
      </c>
      <c r="AC355">
        <f>+IF($F355="Spring Grain",SUMIFS('Osgood Agrimet'!$D:$D,'Osgood Agrimet'!$A:$A,"&lt;="&amp;Data!AC$1,'Osgood Agrimet'!$D:$D,"&gt;0"),IF($F355="Winter Grain",SUMIFS('Osgood Agrimet'!$C:$C,'Osgood Agrimet'!$A:$A,"&lt;="&amp;Data!AC$1,'Osgood Agrimet'!$C:$C,"&gt;0"),IF($F355="Potatoes",SUMIFS('Osgood Agrimet'!$N:$N,'Osgood Agrimet'!$A:$A,"&lt;="&amp;Data!AC$1,'Osgood Agrimet'!$N:$N,"&gt;0"),0)))</f>
        <v>0</v>
      </c>
      <c r="AD355">
        <f>+IF($F355="Spring Grain",SUMIFS('Osgood Agrimet'!$D:$D,'Osgood Agrimet'!$A:$A,"&lt;="&amp;Data!AD$1,'Osgood Agrimet'!$D:$D,"&gt;0"),IF($F355="Winter Grain",SUMIFS('Osgood Agrimet'!$C:$C,'Osgood Agrimet'!$A:$A,"&lt;="&amp;Data!AD$1,'Osgood Agrimet'!$C:$C,"&gt;0"),IF($F355="Potatoes",SUMIFS('Osgood Agrimet'!$N:$N,'Osgood Agrimet'!$A:$A,"&lt;="&amp;Data!AD$1,'Osgood Agrimet'!$N:$N,"&gt;0"),0)))</f>
        <v>0</v>
      </c>
      <c r="AE355">
        <f>+IF($F355="Spring Grain",SUMIFS('Osgood Agrimet'!$D:$D,'Osgood Agrimet'!$A:$A,"&lt;="&amp;Data!AE$1,'Osgood Agrimet'!$D:$D,"&gt;0"),IF($F355="Winter Grain",SUMIFS('Osgood Agrimet'!$C:$C,'Osgood Agrimet'!$A:$A,"&lt;="&amp;Data!AE$1,'Osgood Agrimet'!$C:$C,"&gt;0"),IF($F355="Potatoes",SUMIFS('Osgood Agrimet'!$N:$N,'Osgood Agrimet'!$A:$A,"&lt;="&amp;Data!AE$1,'Osgood Agrimet'!$N:$N,"&gt;0"),0)))</f>
        <v>0</v>
      </c>
      <c r="AF355">
        <f>+IF($F355="Spring Grain",SUMIFS('Osgood Agrimet'!$D:$D,'Osgood Agrimet'!$A:$A,"&lt;="&amp;Data!AF$1,'Osgood Agrimet'!$D:$D,"&gt;0"),IF($F355="Winter Grain",SUMIFS('Osgood Agrimet'!$C:$C,'Osgood Agrimet'!$A:$A,"&lt;="&amp;Data!AF$1,'Osgood Agrimet'!$C:$C,"&gt;0"),IF($F355="Potatoes",SUMIFS('Osgood Agrimet'!$N:$N,'Osgood Agrimet'!$A:$A,"&lt;="&amp;Data!AF$1,'Osgood Agrimet'!$N:$N,"&gt;0"),0)))</f>
        <v>0</v>
      </c>
      <c r="AG355">
        <f>+IF($F355="Spring Grain",SUMIFS('Osgood Agrimet'!$D:$D,'Osgood Agrimet'!$A:$A,"&lt;="&amp;Data!AG$1,'Osgood Agrimet'!$D:$D,"&gt;0"),IF($F355="Winter Grain",SUMIFS('Osgood Agrimet'!$C:$C,'Osgood Agrimet'!$A:$A,"&lt;="&amp;Data!AG$1,'Osgood Agrimet'!$C:$C,"&gt;0"),IF($F355="Potatoes",SUMIFS('Osgood Agrimet'!$N:$N,'Osgood Agrimet'!$A:$A,"&lt;="&amp;Data!AG$1,'Osgood Agrimet'!$N:$N,"&gt;0"),0)))</f>
        <v>0</v>
      </c>
      <c r="AH355">
        <f>+SUM(H355:AG355)</f>
        <v>0</v>
      </c>
    </row>
    <row r="356" spans="1:34" ht="15.75" hidden="1" thickBot="1" x14ac:dyDescent="0.25">
      <c r="A356" s="25"/>
      <c r="B356" s="25" t="s">
        <v>11</v>
      </c>
      <c r="C356" s="28" t="str">
        <f>C355</f>
        <v>35</v>
      </c>
      <c r="D356" s="25" t="s">
        <v>125</v>
      </c>
      <c r="E356" s="25"/>
      <c r="F356" s="25"/>
      <c r="G356" s="25"/>
      <c r="H356">
        <f>IFERROR(VLOOKUP($A356,'PivotTrac Totals'!$A$1:$AK$255,4,FALSE),)</f>
        <v>0</v>
      </c>
      <c r="I356">
        <f>IFERROR(VLOOKUP($A356,'PivotTrac Totals'!$1:$405,6,FALSE),)</f>
        <v>0</v>
      </c>
      <c r="J356">
        <f>IFERROR(VLOOKUP($A356,'PivotTrac Totals'!$1:$255,8,FALSE),)</f>
        <v>0</v>
      </c>
      <c r="K356">
        <f>IFERROR(VLOOKUP($A356,'PivotTrac Totals'!$1:$255,10,FALSE),)</f>
        <v>0</v>
      </c>
      <c r="L356">
        <f>IFERROR(VLOOKUP($A356,'PivotTrac Totals'!$1:$255,12,FALSE),)</f>
        <v>0</v>
      </c>
      <c r="M356">
        <f>IFERROR(VLOOKUP($A356,'PivotTrac Totals'!$1:$255,14,FALSE),)</f>
        <v>0</v>
      </c>
      <c r="N356">
        <f>IFERROR(VLOOKUP($A356,'PivotTrac Totals'!$1:$255,16,FALSE),)</f>
        <v>0</v>
      </c>
      <c r="O356">
        <f>IFERROR(VLOOKUP($A356,'PivotTrac Totals'!$1:$255,18,FALSE),)</f>
        <v>0</v>
      </c>
      <c r="P356">
        <f>IFERROR(VLOOKUP($A356,'PivotTrac Totals'!$1:$255,20,FALSE),)</f>
        <v>0</v>
      </c>
      <c r="Q356">
        <f>IFERROR(VLOOKUP($A356,'PivotTrac Totals'!$1:$255,22,FALSE),)</f>
        <v>0</v>
      </c>
      <c r="R356">
        <f>IFERROR(VLOOKUP($A356,'PivotTrac Totals'!$1:$255,24,FALSE),)</f>
        <v>0</v>
      </c>
      <c r="S356">
        <f>IFERROR(VLOOKUP($A356,'PivotTrac Totals'!$1:$255,26,FALSE),)</f>
        <v>0</v>
      </c>
      <c r="T356">
        <f>IFERROR(VLOOKUP($A356,'PivotTrac Totals'!$1:$255,28,FALSE),)</f>
        <v>0</v>
      </c>
      <c r="U356">
        <f>IFERROR(VLOOKUP($A356,'PivotTrac Totals'!$1:$255,30,FALSE),)</f>
        <v>0</v>
      </c>
      <c r="V356">
        <f>IFERROR(VLOOKUP($A356,'PivotTrac Totals'!$1:$255,32,FALSE),)</f>
        <v>0</v>
      </c>
      <c r="W356">
        <f>IFERROR(VLOOKUP($A356,'PivotTrac Totals'!$1:$255,34,FALSE),)</f>
        <v>0</v>
      </c>
      <c r="X356">
        <f>IFERROR(VLOOKUP($A356,'PivotTrac Totals'!$1:$255,36,FALSE),)</f>
        <v>0</v>
      </c>
      <c r="Y356">
        <f>IFERROR(VLOOKUP($A356,'PivotTrac Totals'!$1:$255,38,FALSE),)</f>
        <v>0</v>
      </c>
      <c r="Z356">
        <f>IFERROR(VLOOKUP($A356,'PivotTrac Totals'!$1:$255,40,FALSE),)</f>
        <v>0</v>
      </c>
      <c r="AA356">
        <f>IFERROR(VLOOKUP($A356,'PivotTrac Totals'!$1:$255,42,FALSE),)</f>
        <v>0</v>
      </c>
      <c r="AB356">
        <f>IFERROR(VLOOKUP($A356,'PivotTrac Totals'!$1:$255,44,FALSE),)</f>
        <v>0</v>
      </c>
      <c r="AC356">
        <f>IFERROR(VLOOKUP($A356,'PivotTrac Totals'!$1:$255,46,FALSE),)</f>
        <v>0</v>
      </c>
      <c r="AD356">
        <f>IFERROR(VLOOKUP($A356,'PivotTrac Totals'!$1:$255,48,FALSE),)</f>
        <v>0</v>
      </c>
      <c r="AE356">
        <f>IFERROR(VLOOKUP($A356,'PivotTrac Totals'!$1:$255,50,FALSE),)</f>
        <v>0</v>
      </c>
      <c r="AF356">
        <f>IFERROR(VLOOKUP($A356,'PivotTrac Totals'!$1:$255,52,FALSE),)</f>
        <v>0</v>
      </c>
      <c r="AG356">
        <f>IFERROR(VLOOKUP($A356,'PivotTrac Totals'!$1:$255,54,FALSE),)</f>
        <v>0</v>
      </c>
      <c r="AH356">
        <f t="shared" si="41"/>
        <v>0</v>
      </c>
    </row>
    <row r="357" spans="1:34" ht="15.75" hidden="1" thickBot="1" x14ac:dyDescent="0.25">
      <c r="A357" s="25"/>
      <c r="B357" s="25" t="s">
        <v>11</v>
      </c>
      <c r="C357" s="28" t="str">
        <f t="shared" ref="C357:C364" si="44">C356</f>
        <v>35</v>
      </c>
      <c r="D357" s="25" t="s">
        <v>125</v>
      </c>
      <c r="E357" s="25"/>
      <c r="F357" s="25"/>
      <c r="G357" s="25"/>
      <c r="H357">
        <f>IFERROR(VLOOKUP($A357,'PivotTrac Totals'!$A$1:$AK$255,4,FALSE),)</f>
        <v>0</v>
      </c>
      <c r="I357">
        <f>IFERROR(VLOOKUP($A357,'PivotTrac Totals'!$1:$405,6,FALSE),)</f>
        <v>0</v>
      </c>
      <c r="J357">
        <f>IFERROR(VLOOKUP($A357,'PivotTrac Totals'!$1:$255,8,FALSE),)</f>
        <v>0</v>
      </c>
      <c r="K357">
        <f>IFERROR(VLOOKUP($A357,'PivotTrac Totals'!$1:$255,10,FALSE),)</f>
        <v>0</v>
      </c>
      <c r="L357">
        <f>IFERROR(VLOOKUP($A357,'PivotTrac Totals'!$1:$255,12,FALSE),)</f>
        <v>0</v>
      </c>
      <c r="M357">
        <f>IFERROR(VLOOKUP($A357,'PivotTrac Totals'!$1:$255,14,FALSE),)</f>
        <v>0</v>
      </c>
      <c r="N357">
        <f>IFERROR(VLOOKUP($A357,'PivotTrac Totals'!$1:$255,16,FALSE),)</f>
        <v>0</v>
      </c>
      <c r="O357">
        <f>IFERROR(VLOOKUP($A357,'PivotTrac Totals'!$1:$255,18,FALSE),)</f>
        <v>0</v>
      </c>
      <c r="P357">
        <f>IFERROR(VLOOKUP($A357,'PivotTrac Totals'!$1:$255,20,FALSE),)</f>
        <v>0</v>
      </c>
      <c r="Q357">
        <f>IFERROR(VLOOKUP($A357,'PivotTrac Totals'!$1:$255,22,FALSE),)</f>
        <v>0</v>
      </c>
      <c r="R357">
        <f>IFERROR(VLOOKUP($A357,'PivotTrac Totals'!$1:$255,24,FALSE),)</f>
        <v>0</v>
      </c>
      <c r="S357">
        <f>IFERROR(VLOOKUP($A357,'PivotTrac Totals'!$1:$255,26,FALSE),)</f>
        <v>0</v>
      </c>
      <c r="T357">
        <f>IFERROR(VLOOKUP($A357,'PivotTrac Totals'!$1:$255,28,FALSE),)</f>
        <v>0</v>
      </c>
      <c r="U357">
        <f>IFERROR(VLOOKUP($A357,'PivotTrac Totals'!$1:$255,30,FALSE),)</f>
        <v>0</v>
      </c>
      <c r="V357">
        <f>IFERROR(VLOOKUP($A357,'PivotTrac Totals'!$1:$255,32,FALSE),)</f>
        <v>0</v>
      </c>
      <c r="W357">
        <f>IFERROR(VLOOKUP($A357,'PivotTrac Totals'!$1:$255,34,FALSE),)</f>
        <v>0</v>
      </c>
      <c r="X357">
        <f>IFERROR(VLOOKUP($A357,'PivotTrac Totals'!$1:$255,36,FALSE),)</f>
        <v>0</v>
      </c>
      <c r="Y357">
        <f>IFERROR(VLOOKUP($A357,'PivotTrac Totals'!$1:$255,38,FALSE),)</f>
        <v>0</v>
      </c>
      <c r="Z357">
        <f>IFERROR(VLOOKUP($A357,'PivotTrac Totals'!$1:$255,40,FALSE),)</f>
        <v>0</v>
      </c>
      <c r="AA357">
        <f>IFERROR(VLOOKUP($A357,'PivotTrac Totals'!$1:$255,42,FALSE),)</f>
        <v>0</v>
      </c>
      <c r="AB357">
        <f>IFERROR(VLOOKUP($A357,'PivotTrac Totals'!$1:$255,44,FALSE),)</f>
        <v>0</v>
      </c>
      <c r="AC357">
        <f>IFERROR(VLOOKUP($A357,'PivotTrac Totals'!$1:$255,46,FALSE),)</f>
        <v>0</v>
      </c>
      <c r="AD357">
        <f>IFERROR(VLOOKUP($A357,'PivotTrac Totals'!$1:$255,48,FALSE),)</f>
        <v>0</v>
      </c>
      <c r="AE357">
        <f>IFERROR(VLOOKUP($A357,'PivotTrac Totals'!$1:$255,50,FALSE),)</f>
        <v>0</v>
      </c>
      <c r="AF357">
        <f>IFERROR(VLOOKUP($A357,'PivotTrac Totals'!$1:$255,52,FALSE),)</f>
        <v>0</v>
      </c>
      <c r="AG357">
        <f>IFERROR(VLOOKUP($A357,'PivotTrac Totals'!$1:$255,54,FALSE),)</f>
        <v>0</v>
      </c>
      <c r="AH357">
        <f t="shared" si="41"/>
        <v>0</v>
      </c>
    </row>
    <row r="358" spans="1:34" ht="15.75" hidden="1" thickBot="1" x14ac:dyDescent="0.25">
      <c r="A358" s="25"/>
      <c r="B358" s="25" t="s">
        <v>11</v>
      </c>
      <c r="C358" s="28" t="str">
        <f t="shared" si="44"/>
        <v>35</v>
      </c>
      <c r="D358" s="25" t="s">
        <v>125</v>
      </c>
      <c r="E358" s="25"/>
      <c r="F358" s="25"/>
      <c r="G358" s="25"/>
      <c r="H358">
        <f>IFERROR(VLOOKUP($A358,'PivotTrac Totals'!$A$1:$AK$255,4,FALSE),)</f>
        <v>0</v>
      </c>
      <c r="I358">
        <f>IFERROR(VLOOKUP($A358,'PivotTrac Totals'!$1:$405,6,FALSE),)</f>
        <v>0</v>
      </c>
      <c r="J358">
        <f>IFERROR(VLOOKUP($A358,'PivotTrac Totals'!$1:$255,8,FALSE),)</f>
        <v>0</v>
      </c>
      <c r="K358">
        <f>IFERROR(VLOOKUP($A358,'PivotTrac Totals'!$1:$255,10,FALSE),)</f>
        <v>0</v>
      </c>
      <c r="L358">
        <f>IFERROR(VLOOKUP($A358,'PivotTrac Totals'!$1:$255,12,FALSE),)</f>
        <v>0</v>
      </c>
      <c r="M358">
        <f>IFERROR(VLOOKUP($A358,'PivotTrac Totals'!$1:$255,14,FALSE),)</f>
        <v>0</v>
      </c>
      <c r="N358">
        <f>IFERROR(VLOOKUP($A358,'PivotTrac Totals'!$1:$255,16,FALSE),)</f>
        <v>0</v>
      </c>
      <c r="O358">
        <f>IFERROR(VLOOKUP($A358,'PivotTrac Totals'!$1:$255,18,FALSE),)</f>
        <v>0</v>
      </c>
      <c r="P358">
        <f>IFERROR(VLOOKUP($A358,'PivotTrac Totals'!$1:$255,20,FALSE),)</f>
        <v>0</v>
      </c>
      <c r="Q358">
        <f>IFERROR(VLOOKUP($A358,'PivotTrac Totals'!$1:$255,22,FALSE),)</f>
        <v>0</v>
      </c>
      <c r="R358">
        <f>IFERROR(VLOOKUP($A358,'PivotTrac Totals'!$1:$255,24,FALSE),)</f>
        <v>0</v>
      </c>
      <c r="S358">
        <f>IFERROR(VLOOKUP($A358,'PivotTrac Totals'!$1:$255,26,FALSE),)</f>
        <v>0</v>
      </c>
      <c r="T358">
        <f>IFERROR(VLOOKUP($A358,'PivotTrac Totals'!$1:$255,28,FALSE),)</f>
        <v>0</v>
      </c>
      <c r="U358">
        <f>IFERROR(VLOOKUP($A358,'PivotTrac Totals'!$1:$255,30,FALSE),)</f>
        <v>0</v>
      </c>
      <c r="V358">
        <f>IFERROR(VLOOKUP($A358,'PivotTrac Totals'!$1:$255,32,FALSE),)</f>
        <v>0</v>
      </c>
      <c r="W358">
        <f>IFERROR(VLOOKUP($A358,'PivotTrac Totals'!$1:$255,34,FALSE),)</f>
        <v>0</v>
      </c>
      <c r="X358">
        <f>IFERROR(VLOOKUP($A358,'PivotTrac Totals'!$1:$255,36,FALSE),)</f>
        <v>0</v>
      </c>
      <c r="Y358">
        <f>IFERROR(VLOOKUP($A358,'PivotTrac Totals'!$1:$255,38,FALSE),)</f>
        <v>0</v>
      </c>
      <c r="Z358">
        <f>IFERROR(VLOOKUP($A358,'PivotTrac Totals'!$1:$255,40,FALSE),)</f>
        <v>0</v>
      </c>
      <c r="AA358">
        <f>IFERROR(VLOOKUP($A358,'PivotTrac Totals'!$1:$255,42,FALSE),)</f>
        <v>0</v>
      </c>
      <c r="AB358">
        <f>IFERROR(VLOOKUP($A358,'PivotTrac Totals'!$1:$255,44,FALSE),)</f>
        <v>0</v>
      </c>
      <c r="AC358">
        <f>IFERROR(VLOOKUP($A358,'PivotTrac Totals'!$1:$255,46,FALSE),)</f>
        <v>0</v>
      </c>
      <c r="AD358">
        <f>IFERROR(VLOOKUP($A358,'PivotTrac Totals'!$1:$255,48,FALSE),)</f>
        <v>0</v>
      </c>
      <c r="AE358">
        <f>IFERROR(VLOOKUP($A358,'PivotTrac Totals'!$1:$255,50,FALSE),)</f>
        <v>0</v>
      </c>
      <c r="AF358">
        <f>IFERROR(VLOOKUP($A358,'PivotTrac Totals'!$1:$255,52,FALSE),)</f>
        <v>0</v>
      </c>
      <c r="AG358">
        <f>IFERROR(VLOOKUP($A358,'PivotTrac Totals'!$1:$255,54,FALSE),)</f>
        <v>0</v>
      </c>
      <c r="AH358">
        <f t="shared" si="41"/>
        <v>0</v>
      </c>
    </row>
    <row r="359" spans="1:34" ht="15.75" hidden="1" thickBot="1" x14ac:dyDescent="0.25">
      <c r="A359" s="25"/>
      <c r="B359" s="25" t="s">
        <v>11</v>
      </c>
      <c r="C359" s="28" t="str">
        <f t="shared" si="44"/>
        <v>35</v>
      </c>
      <c r="D359" s="25" t="s">
        <v>125</v>
      </c>
      <c r="E359" s="25"/>
      <c r="F359" s="25"/>
      <c r="G359" s="25"/>
      <c r="H359">
        <f>IFERROR(VLOOKUP($A359,'PivotTrac Totals'!$A$1:$AK$255,4,FALSE),)</f>
        <v>0</v>
      </c>
      <c r="I359">
        <f>IFERROR(VLOOKUP($A359,'PivotTrac Totals'!$1:$405,6,FALSE),)</f>
        <v>0</v>
      </c>
      <c r="J359">
        <f>IFERROR(VLOOKUP($A359,'PivotTrac Totals'!$1:$255,8,FALSE),)</f>
        <v>0</v>
      </c>
      <c r="K359">
        <f>IFERROR(VLOOKUP($A359,'PivotTrac Totals'!$1:$255,10,FALSE),)</f>
        <v>0</v>
      </c>
      <c r="L359">
        <f>IFERROR(VLOOKUP($A359,'PivotTrac Totals'!$1:$255,12,FALSE),)</f>
        <v>0</v>
      </c>
      <c r="M359">
        <f>IFERROR(VLOOKUP($A359,'PivotTrac Totals'!$1:$255,14,FALSE),)</f>
        <v>0</v>
      </c>
      <c r="N359">
        <f>IFERROR(VLOOKUP($A359,'PivotTrac Totals'!$1:$255,16,FALSE),)</f>
        <v>0</v>
      </c>
      <c r="O359">
        <f>IFERROR(VLOOKUP($A359,'PivotTrac Totals'!$1:$255,18,FALSE),)</f>
        <v>0</v>
      </c>
      <c r="P359">
        <f>IFERROR(VLOOKUP($A359,'PivotTrac Totals'!$1:$255,20,FALSE),)</f>
        <v>0</v>
      </c>
      <c r="Q359">
        <f>IFERROR(VLOOKUP($A359,'PivotTrac Totals'!$1:$255,22,FALSE),)</f>
        <v>0</v>
      </c>
      <c r="R359">
        <f>IFERROR(VLOOKUP($A359,'PivotTrac Totals'!$1:$255,24,FALSE),)</f>
        <v>0</v>
      </c>
      <c r="S359">
        <f>IFERROR(VLOOKUP($A359,'PivotTrac Totals'!$1:$255,26,FALSE),)</f>
        <v>0</v>
      </c>
      <c r="T359">
        <f>IFERROR(VLOOKUP($A359,'PivotTrac Totals'!$1:$255,28,FALSE),)</f>
        <v>0</v>
      </c>
      <c r="U359">
        <f>IFERROR(VLOOKUP($A359,'PivotTrac Totals'!$1:$255,30,FALSE),)</f>
        <v>0</v>
      </c>
      <c r="V359">
        <f>IFERROR(VLOOKUP($A359,'PivotTrac Totals'!$1:$255,32,FALSE),)</f>
        <v>0</v>
      </c>
      <c r="W359">
        <f>IFERROR(VLOOKUP($A359,'PivotTrac Totals'!$1:$255,34,FALSE),)</f>
        <v>0</v>
      </c>
      <c r="X359">
        <f>IFERROR(VLOOKUP($A359,'PivotTrac Totals'!$1:$255,36,FALSE),)</f>
        <v>0</v>
      </c>
      <c r="Y359">
        <f>IFERROR(VLOOKUP($A359,'PivotTrac Totals'!$1:$255,38,FALSE),)</f>
        <v>0</v>
      </c>
      <c r="Z359">
        <f>IFERROR(VLOOKUP($A359,'PivotTrac Totals'!$1:$255,40,FALSE),)</f>
        <v>0</v>
      </c>
      <c r="AA359">
        <f>IFERROR(VLOOKUP($A359,'PivotTrac Totals'!$1:$255,42,FALSE),)</f>
        <v>0</v>
      </c>
      <c r="AB359">
        <f>IFERROR(VLOOKUP($A359,'PivotTrac Totals'!$1:$255,44,FALSE),)</f>
        <v>0</v>
      </c>
      <c r="AC359">
        <f>IFERROR(VLOOKUP($A359,'PivotTrac Totals'!$1:$255,46,FALSE),)</f>
        <v>0</v>
      </c>
      <c r="AD359">
        <f>IFERROR(VLOOKUP($A359,'PivotTrac Totals'!$1:$255,48,FALSE),)</f>
        <v>0</v>
      </c>
      <c r="AE359">
        <f>IFERROR(VLOOKUP($A359,'PivotTrac Totals'!$1:$255,50,FALSE),)</f>
        <v>0</v>
      </c>
      <c r="AF359">
        <f>IFERROR(VLOOKUP($A359,'PivotTrac Totals'!$1:$255,52,FALSE),)</f>
        <v>0</v>
      </c>
      <c r="AG359">
        <f>IFERROR(VLOOKUP($A359,'PivotTrac Totals'!$1:$255,54,FALSE),)</f>
        <v>0</v>
      </c>
      <c r="AH359">
        <f t="shared" si="41"/>
        <v>0</v>
      </c>
    </row>
    <row r="360" spans="1:34" ht="15.75" hidden="1" thickBot="1" x14ac:dyDescent="0.25">
      <c r="A360" s="25"/>
      <c r="B360" s="25" t="s">
        <v>11</v>
      </c>
      <c r="C360" s="28" t="str">
        <f t="shared" si="44"/>
        <v>35</v>
      </c>
      <c r="D360" s="25" t="s">
        <v>125</v>
      </c>
      <c r="E360" s="25"/>
      <c r="F360" s="25"/>
      <c r="G360" s="25"/>
      <c r="H360">
        <f>IFERROR(VLOOKUP($A360,'PivotTrac Totals'!$A$1:$AK$255,4,FALSE),)</f>
        <v>0</v>
      </c>
      <c r="I360">
        <f>IFERROR(VLOOKUP($A360,'PivotTrac Totals'!$1:$405,6,FALSE),)</f>
        <v>0</v>
      </c>
      <c r="J360">
        <f>IFERROR(VLOOKUP($A360,'PivotTrac Totals'!$1:$255,8,FALSE),)</f>
        <v>0</v>
      </c>
      <c r="K360">
        <f>IFERROR(VLOOKUP($A360,'PivotTrac Totals'!$1:$255,10,FALSE),)</f>
        <v>0</v>
      </c>
      <c r="L360">
        <f>IFERROR(VLOOKUP($A360,'PivotTrac Totals'!$1:$255,12,FALSE),)</f>
        <v>0</v>
      </c>
      <c r="M360">
        <f>IFERROR(VLOOKUP($A360,'PivotTrac Totals'!$1:$255,14,FALSE),)</f>
        <v>0</v>
      </c>
      <c r="N360">
        <f>IFERROR(VLOOKUP($A360,'PivotTrac Totals'!$1:$255,16,FALSE),)</f>
        <v>0</v>
      </c>
      <c r="O360">
        <f>IFERROR(VLOOKUP($A360,'PivotTrac Totals'!$1:$255,18,FALSE),)</f>
        <v>0</v>
      </c>
      <c r="P360">
        <f>IFERROR(VLOOKUP($A360,'PivotTrac Totals'!$1:$255,20,FALSE),)</f>
        <v>0</v>
      </c>
      <c r="Q360">
        <f>IFERROR(VLOOKUP($A360,'PivotTrac Totals'!$1:$255,22,FALSE),)</f>
        <v>0</v>
      </c>
      <c r="R360">
        <f>IFERROR(VLOOKUP($A360,'PivotTrac Totals'!$1:$255,24,FALSE),)</f>
        <v>0</v>
      </c>
      <c r="S360">
        <f>IFERROR(VLOOKUP($A360,'PivotTrac Totals'!$1:$255,26,FALSE),)</f>
        <v>0</v>
      </c>
      <c r="T360">
        <f>IFERROR(VLOOKUP($A360,'PivotTrac Totals'!$1:$255,28,FALSE),)</f>
        <v>0</v>
      </c>
      <c r="U360">
        <f>IFERROR(VLOOKUP($A360,'PivotTrac Totals'!$1:$255,30,FALSE),)</f>
        <v>0</v>
      </c>
      <c r="V360">
        <f>IFERROR(VLOOKUP($A360,'PivotTrac Totals'!$1:$255,32,FALSE),)</f>
        <v>0</v>
      </c>
      <c r="W360">
        <f>IFERROR(VLOOKUP($A360,'PivotTrac Totals'!$1:$255,34,FALSE),)</f>
        <v>0</v>
      </c>
      <c r="X360">
        <f>IFERROR(VLOOKUP($A360,'PivotTrac Totals'!$1:$255,36,FALSE),)</f>
        <v>0</v>
      </c>
      <c r="Y360">
        <f>IFERROR(VLOOKUP($A360,'PivotTrac Totals'!$1:$255,38,FALSE),)</f>
        <v>0</v>
      </c>
      <c r="Z360">
        <f>IFERROR(VLOOKUP($A360,'PivotTrac Totals'!$1:$255,40,FALSE),)</f>
        <v>0</v>
      </c>
      <c r="AA360">
        <f>IFERROR(VLOOKUP($A360,'PivotTrac Totals'!$1:$255,42,FALSE),)</f>
        <v>0</v>
      </c>
      <c r="AB360">
        <f>IFERROR(VLOOKUP($A360,'PivotTrac Totals'!$1:$255,44,FALSE),)</f>
        <v>0</v>
      </c>
      <c r="AC360">
        <f>IFERROR(VLOOKUP($A360,'PivotTrac Totals'!$1:$255,46,FALSE),)</f>
        <v>0</v>
      </c>
      <c r="AD360">
        <f>IFERROR(VLOOKUP($A360,'PivotTrac Totals'!$1:$255,48,FALSE),)</f>
        <v>0</v>
      </c>
      <c r="AE360">
        <f>IFERROR(VLOOKUP($A360,'PivotTrac Totals'!$1:$255,50,FALSE),)</f>
        <v>0</v>
      </c>
      <c r="AF360">
        <f>IFERROR(VLOOKUP($A360,'PivotTrac Totals'!$1:$255,52,FALSE),)</f>
        <v>0</v>
      </c>
      <c r="AG360">
        <f>IFERROR(VLOOKUP($A360,'PivotTrac Totals'!$1:$255,54,FALSE),)</f>
        <v>0</v>
      </c>
      <c r="AH360">
        <f t="shared" si="41"/>
        <v>0</v>
      </c>
    </row>
    <row r="361" spans="1:34" ht="15.75" hidden="1" thickBot="1" x14ac:dyDescent="0.25">
      <c r="A361" s="25"/>
      <c r="B361" s="25" t="s">
        <v>11</v>
      </c>
      <c r="C361" s="28" t="str">
        <f t="shared" si="44"/>
        <v>35</v>
      </c>
      <c r="D361" s="25" t="s">
        <v>125</v>
      </c>
      <c r="E361" s="25"/>
      <c r="F361" s="25"/>
      <c r="G361" s="25"/>
      <c r="H361">
        <f>IFERROR(VLOOKUP($A361,'PivotTrac Totals'!$A$1:$AK$255,4,FALSE),)</f>
        <v>0</v>
      </c>
      <c r="I361">
        <f>IFERROR(VLOOKUP($A361,'PivotTrac Totals'!$1:$405,6,FALSE),)</f>
        <v>0</v>
      </c>
      <c r="J361">
        <f>IFERROR(VLOOKUP($A361,'PivotTrac Totals'!$1:$255,8,FALSE),)</f>
        <v>0</v>
      </c>
      <c r="K361">
        <f>IFERROR(VLOOKUP($A361,'PivotTrac Totals'!$1:$255,10,FALSE),)</f>
        <v>0</v>
      </c>
      <c r="L361">
        <f>IFERROR(VLOOKUP($A361,'PivotTrac Totals'!$1:$255,12,FALSE),)</f>
        <v>0</v>
      </c>
      <c r="M361">
        <f>IFERROR(VLOOKUP($A361,'PivotTrac Totals'!$1:$255,14,FALSE),)</f>
        <v>0</v>
      </c>
      <c r="N361">
        <f>IFERROR(VLOOKUP($A361,'PivotTrac Totals'!$1:$255,16,FALSE),)</f>
        <v>0</v>
      </c>
      <c r="O361">
        <f>IFERROR(VLOOKUP($A361,'PivotTrac Totals'!$1:$255,18,FALSE),)</f>
        <v>0</v>
      </c>
      <c r="P361">
        <f>IFERROR(VLOOKUP($A361,'PivotTrac Totals'!$1:$255,20,FALSE),)</f>
        <v>0</v>
      </c>
      <c r="Q361">
        <f>IFERROR(VLOOKUP($A361,'PivotTrac Totals'!$1:$255,22,FALSE),)</f>
        <v>0</v>
      </c>
      <c r="R361">
        <f>IFERROR(VLOOKUP($A361,'PivotTrac Totals'!$1:$255,24,FALSE),)</f>
        <v>0</v>
      </c>
      <c r="S361">
        <f>IFERROR(VLOOKUP($A361,'PivotTrac Totals'!$1:$255,26,FALSE),)</f>
        <v>0</v>
      </c>
      <c r="T361">
        <f>IFERROR(VLOOKUP($A361,'PivotTrac Totals'!$1:$255,28,FALSE),)</f>
        <v>0</v>
      </c>
      <c r="U361">
        <f>IFERROR(VLOOKUP($A361,'PivotTrac Totals'!$1:$255,30,FALSE),)</f>
        <v>0</v>
      </c>
      <c r="V361">
        <f>IFERROR(VLOOKUP($A361,'PivotTrac Totals'!$1:$255,32,FALSE),)</f>
        <v>0</v>
      </c>
      <c r="W361">
        <f>IFERROR(VLOOKUP($A361,'PivotTrac Totals'!$1:$255,34,FALSE),)</f>
        <v>0</v>
      </c>
      <c r="X361">
        <f>IFERROR(VLOOKUP($A361,'PivotTrac Totals'!$1:$255,36,FALSE),)</f>
        <v>0</v>
      </c>
      <c r="Y361">
        <f>IFERROR(VLOOKUP($A361,'PivotTrac Totals'!$1:$255,38,FALSE),)</f>
        <v>0</v>
      </c>
      <c r="Z361">
        <f>IFERROR(VLOOKUP($A361,'PivotTrac Totals'!$1:$255,40,FALSE),)</f>
        <v>0</v>
      </c>
      <c r="AA361">
        <f>IFERROR(VLOOKUP($A361,'PivotTrac Totals'!$1:$255,42,FALSE),)</f>
        <v>0</v>
      </c>
      <c r="AB361">
        <f>IFERROR(VLOOKUP($A361,'PivotTrac Totals'!$1:$255,44,FALSE),)</f>
        <v>0</v>
      </c>
      <c r="AC361">
        <f>IFERROR(VLOOKUP($A361,'PivotTrac Totals'!$1:$255,46,FALSE),)</f>
        <v>0</v>
      </c>
      <c r="AD361">
        <f>IFERROR(VLOOKUP($A361,'PivotTrac Totals'!$1:$255,48,FALSE),)</f>
        <v>0</v>
      </c>
      <c r="AE361">
        <f>IFERROR(VLOOKUP($A361,'PivotTrac Totals'!$1:$255,50,FALSE),)</f>
        <v>0</v>
      </c>
      <c r="AF361">
        <f>IFERROR(VLOOKUP($A361,'PivotTrac Totals'!$1:$255,52,FALSE),)</f>
        <v>0</v>
      </c>
      <c r="AG361">
        <f>IFERROR(VLOOKUP($A361,'PivotTrac Totals'!$1:$255,54,FALSE),)</f>
        <v>0</v>
      </c>
      <c r="AH361">
        <f t="shared" si="41"/>
        <v>0</v>
      </c>
    </row>
    <row r="362" spans="1:34" ht="15.75" hidden="1" thickBot="1" x14ac:dyDescent="0.25">
      <c r="A362" s="25"/>
      <c r="B362" s="25" t="s">
        <v>11</v>
      </c>
      <c r="C362" s="28" t="str">
        <f t="shared" si="44"/>
        <v>35</v>
      </c>
      <c r="D362" s="25" t="s">
        <v>125</v>
      </c>
      <c r="E362" s="25"/>
      <c r="F362" s="25"/>
      <c r="G362" s="25"/>
      <c r="H362">
        <f>IFERROR(VLOOKUP($A362,'PivotTrac Totals'!$A$1:$AK$255,4,FALSE),)</f>
        <v>0</v>
      </c>
      <c r="I362">
        <f>IFERROR(VLOOKUP($A362,'PivotTrac Totals'!$1:$405,6,FALSE),)</f>
        <v>0</v>
      </c>
      <c r="J362">
        <f>IFERROR(VLOOKUP($A362,'PivotTrac Totals'!$1:$255,8,FALSE),)</f>
        <v>0</v>
      </c>
      <c r="K362">
        <f>IFERROR(VLOOKUP($A362,'PivotTrac Totals'!$1:$255,10,FALSE),)</f>
        <v>0</v>
      </c>
      <c r="L362">
        <f>IFERROR(VLOOKUP($A362,'PivotTrac Totals'!$1:$255,12,FALSE),)</f>
        <v>0</v>
      </c>
      <c r="M362">
        <f>IFERROR(VLOOKUP($A362,'PivotTrac Totals'!$1:$255,14,FALSE),)</f>
        <v>0</v>
      </c>
      <c r="N362">
        <f>IFERROR(VLOOKUP($A362,'PivotTrac Totals'!$1:$255,16,FALSE),)</f>
        <v>0</v>
      </c>
      <c r="O362">
        <f>IFERROR(VLOOKUP($A362,'PivotTrac Totals'!$1:$255,18,FALSE),)</f>
        <v>0</v>
      </c>
      <c r="P362">
        <f>IFERROR(VLOOKUP($A362,'PivotTrac Totals'!$1:$255,20,FALSE),)</f>
        <v>0</v>
      </c>
      <c r="Q362">
        <f>IFERROR(VLOOKUP($A362,'PivotTrac Totals'!$1:$255,22,FALSE),)</f>
        <v>0</v>
      </c>
      <c r="R362">
        <f>IFERROR(VLOOKUP($A362,'PivotTrac Totals'!$1:$255,24,FALSE),)</f>
        <v>0</v>
      </c>
      <c r="S362">
        <f>IFERROR(VLOOKUP($A362,'PivotTrac Totals'!$1:$255,26,FALSE),)</f>
        <v>0</v>
      </c>
      <c r="T362">
        <f>IFERROR(VLOOKUP($A362,'PivotTrac Totals'!$1:$255,28,FALSE),)</f>
        <v>0</v>
      </c>
      <c r="U362">
        <f>IFERROR(VLOOKUP($A362,'PivotTrac Totals'!$1:$255,30,FALSE),)</f>
        <v>0</v>
      </c>
      <c r="V362">
        <f>IFERROR(VLOOKUP($A362,'PivotTrac Totals'!$1:$255,32,FALSE),)</f>
        <v>0</v>
      </c>
      <c r="W362">
        <f>IFERROR(VLOOKUP($A362,'PivotTrac Totals'!$1:$255,34,FALSE),)</f>
        <v>0</v>
      </c>
      <c r="X362">
        <f>IFERROR(VLOOKUP($A362,'PivotTrac Totals'!$1:$255,36,FALSE),)</f>
        <v>0</v>
      </c>
      <c r="Y362">
        <f>IFERROR(VLOOKUP($A362,'PivotTrac Totals'!$1:$255,38,FALSE),)</f>
        <v>0</v>
      </c>
      <c r="Z362">
        <f>IFERROR(VLOOKUP($A362,'PivotTrac Totals'!$1:$255,40,FALSE),)</f>
        <v>0</v>
      </c>
      <c r="AA362">
        <f>IFERROR(VLOOKUP($A362,'PivotTrac Totals'!$1:$255,42,FALSE),)</f>
        <v>0</v>
      </c>
      <c r="AB362">
        <f>IFERROR(VLOOKUP($A362,'PivotTrac Totals'!$1:$255,44,FALSE),)</f>
        <v>0</v>
      </c>
      <c r="AC362">
        <f>IFERROR(VLOOKUP($A362,'PivotTrac Totals'!$1:$255,46,FALSE),)</f>
        <v>0</v>
      </c>
      <c r="AD362">
        <f>IFERROR(VLOOKUP($A362,'PivotTrac Totals'!$1:$255,48,FALSE),)</f>
        <v>0</v>
      </c>
      <c r="AE362">
        <f>IFERROR(VLOOKUP($A362,'PivotTrac Totals'!$1:$255,50,FALSE),)</f>
        <v>0</v>
      </c>
      <c r="AF362">
        <f>IFERROR(VLOOKUP($A362,'PivotTrac Totals'!$1:$255,52,FALSE),)</f>
        <v>0</v>
      </c>
      <c r="AG362">
        <f>IFERROR(VLOOKUP($A362,'PivotTrac Totals'!$1:$255,54,FALSE),)</f>
        <v>0</v>
      </c>
      <c r="AH362">
        <f t="shared" si="41"/>
        <v>0</v>
      </c>
    </row>
    <row r="363" spans="1:34" ht="15.75" hidden="1" thickBot="1" x14ac:dyDescent="0.25">
      <c r="A363" s="25"/>
      <c r="B363" s="25" t="s">
        <v>11</v>
      </c>
      <c r="C363" s="28" t="str">
        <f t="shared" si="44"/>
        <v>35</v>
      </c>
      <c r="D363" s="25" t="s">
        <v>125</v>
      </c>
      <c r="E363" s="25"/>
      <c r="F363" s="25"/>
      <c r="G363" s="25"/>
      <c r="H363">
        <f>IFERROR(VLOOKUP($A363,'PivotTrac Totals'!$A$1:$AK$255,4,FALSE),)</f>
        <v>0</v>
      </c>
      <c r="I363">
        <f>IFERROR(VLOOKUP($A363,'PivotTrac Totals'!$1:$405,6,FALSE),)</f>
        <v>0</v>
      </c>
      <c r="J363">
        <f>IFERROR(VLOOKUP($A363,'PivotTrac Totals'!$1:$255,8,FALSE),)</f>
        <v>0</v>
      </c>
      <c r="K363">
        <f>IFERROR(VLOOKUP($A363,'PivotTrac Totals'!$1:$255,10,FALSE),)</f>
        <v>0</v>
      </c>
      <c r="L363">
        <f>IFERROR(VLOOKUP($A363,'PivotTrac Totals'!$1:$255,12,FALSE),)</f>
        <v>0</v>
      </c>
      <c r="M363">
        <f>IFERROR(VLOOKUP($A363,'PivotTrac Totals'!$1:$255,14,FALSE),)</f>
        <v>0</v>
      </c>
      <c r="N363">
        <f>IFERROR(VLOOKUP($A363,'PivotTrac Totals'!$1:$255,16,FALSE),)</f>
        <v>0</v>
      </c>
      <c r="O363">
        <f>IFERROR(VLOOKUP($A363,'PivotTrac Totals'!$1:$255,18,FALSE),)</f>
        <v>0</v>
      </c>
      <c r="P363">
        <f>IFERROR(VLOOKUP($A363,'PivotTrac Totals'!$1:$255,20,FALSE),)</f>
        <v>0</v>
      </c>
      <c r="Q363">
        <f>IFERROR(VLOOKUP($A363,'PivotTrac Totals'!$1:$255,22,FALSE),)</f>
        <v>0</v>
      </c>
      <c r="R363">
        <f>IFERROR(VLOOKUP($A363,'PivotTrac Totals'!$1:$255,24,FALSE),)</f>
        <v>0</v>
      </c>
      <c r="S363">
        <f>IFERROR(VLOOKUP($A363,'PivotTrac Totals'!$1:$255,26,FALSE),)</f>
        <v>0</v>
      </c>
      <c r="T363">
        <f>IFERROR(VLOOKUP($A363,'PivotTrac Totals'!$1:$255,28,FALSE),)</f>
        <v>0</v>
      </c>
      <c r="U363">
        <f>IFERROR(VLOOKUP($A363,'PivotTrac Totals'!$1:$255,30,FALSE),)</f>
        <v>0</v>
      </c>
      <c r="V363">
        <f>IFERROR(VLOOKUP($A363,'PivotTrac Totals'!$1:$255,32,FALSE),)</f>
        <v>0</v>
      </c>
      <c r="W363">
        <f>IFERROR(VLOOKUP($A363,'PivotTrac Totals'!$1:$255,34,FALSE),)</f>
        <v>0</v>
      </c>
      <c r="X363">
        <f>IFERROR(VLOOKUP($A363,'PivotTrac Totals'!$1:$255,36,FALSE),)</f>
        <v>0</v>
      </c>
      <c r="Y363">
        <f>IFERROR(VLOOKUP($A363,'PivotTrac Totals'!$1:$255,38,FALSE),)</f>
        <v>0</v>
      </c>
      <c r="Z363">
        <f>IFERROR(VLOOKUP($A363,'PivotTrac Totals'!$1:$255,40,FALSE),)</f>
        <v>0</v>
      </c>
      <c r="AA363">
        <f>IFERROR(VLOOKUP($A363,'PivotTrac Totals'!$1:$255,42,FALSE),)</f>
        <v>0</v>
      </c>
      <c r="AB363">
        <f>IFERROR(VLOOKUP($A363,'PivotTrac Totals'!$1:$255,44,FALSE),)</f>
        <v>0</v>
      </c>
      <c r="AC363">
        <f>IFERROR(VLOOKUP($A363,'PivotTrac Totals'!$1:$255,46,FALSE),)</f>
        <v>0</v>
      </c>
      <c r="AD363">
        <f>IFERROR(VLOOKUP($A363,'PivotTrac Totals'!$1:$255,48,FALSE),)</f>
        <v>0</v>
      </c>
      <c r="AE363">
        <f>IFERROR(VLOOKUP($A363,'PivotTrac Totals'!$1:$255,50,FALSE),)</f>
        <v>0</v>
      </c>
      <c r="AF363">
        <f>IFERROR(VLOOKUP($A363,'PivotTrac Totals'!$1:$255,52,FALSE),)</f>
        <v>0</v>
      </c>
      <c r="AG363">
        <f>IFERROR(VLOOKUP($A363,'PivotTrac Totals'!$1:$255,54,FALSE),)</f>
        <v>0</v>
      </c>
      <c r="AH363">
        <f t="shared" si="41"/>
        <v>0</v>
      </c>
    </row>
    <row r="364" spans="1:34" ht="15.75" hidden="1" thickBot="1" x14ac:dyDescent="0.25">
      <c r="A364" s="25"/>
      <c r="B364" s="25" t="s">
        <v>11</v>
      </c>
      <c r="C364" s="28" t="str">
        <f t="shared" si="44"/>
        <v>35</v>
      </c>
      <c r="D364" s="25" t="s">
        <v>125</v>
      </c>
      <c r="E364" s="25"/>
      <c r="F364" s="25"/>
      <c r="G364" s="25"/>
      <c r="H364">
        <f>IFERROR(VLOOKUP($A364,'PivotTrac Totals'!$A$1:$AK$255,4,FALSE),)</f>
        <v>0</v>
      </c>
      <c r="I364">
        <f>IFERROR(VLOOKUP($A364,'PivotTrac Totals'!$1:$405,6,FALSE),)</f>
        <v>0</v>
      </c>
      <c r="J364">
        <f>IFERROR(VLOOKUP($A364,'PivotTrac Totals'!$1:$255,8,FALSE),)</f>
        <v>0</v>
      </c>
      <c r="K364">
        <f>IFERROR(VLOOKUP($A364,'PivotTrac Totals'!$1:$255,10,FALSE),)</f>
        <v>0</v>
      </c>
      <c r="L364">
        <f>IFERROR(VLOOKUP($A364,'PivotTrac Totals'!$1:$255,12,FALSE),)</f>
        <v>0</v>
      </c>
      <c r="M364">
        <f>IFERROR(VLOOKUP($A364,'PivotTrac Totals'!$1:$255,14,FALSE),)</f>
        <v>0</v>
      </c>
      <c r="N364">
        <f>IFERROR(VLOOKUP($A364,'PivotTrac Totals'!$1:$255,16,FALSE),)</f>
        <v>0</v>
      </c>
      <c r="O364">
        <f>IFERROR(VLOOKUP($A364,'PivotTrac Totals'!$1:$255,18,FALSE),)</f>
        <v>0</v>
      </c>
      <c r="P364">
        <f>IFERROR(VLOOKUP($A364,'PivotTrac Totals'!$1:$255,20,FALSE),)</f>
        <v>0</v>
      </c>
      <c r="Q364">
        <f>IFERROR(VLOOKUP($A364,'PivotTrac Totals'!$1:$255,22,FALSE),)</f>
        <v>0</v>
      </c>
      <c r="R364">
        <f>IFERROR(VLOOKUP($A364,'PivotTrac Totals'!$1:$255,24,FALSE),)</f>
        <v>0</v>
      </c>
      <c r="S364">
        <f>IFERROR(VLOOKUP($A364,'PivotTrac Totals'!$1:$255,26,FALSE),)</f>
        <v>0</v>
      </c>
      <c r="T364">
        <f>IFERROR(VLOOKUP($A364,'PivotTrac Totals'!$1:$255,28,FALSE),)</f>
        <v>0</v>
      </c>
      <c r="U364">
        <f>IFERROR(VLOOKUP($A364,'PivotTrac Totals'!$1:$255,30,FALSE),)</f>
        <v>0</v>
      </c>
      <c r="V364">
        <f>IFERROR(VLOOKUP($A364,'PivotTrac Totals'!$1:$255,32,FALSE),)</f>
        <v>0</v>
      </c>
      <c r="W364">
        <f>IFERROR(VLOOKUP($A364,'PivotTrac Totals'!$1:$255,34,FALSE),)</f>
        <v>0</v>
      </c>
      <c r="X364">
        <f>IFERROR(VLOOKUP($A364,'PivotTrac Totals'!$1:$255,36,FALSE),)</f>
        <v>0</v>
      </c>
      <c r="Y364">
        <f>IFERROR(VLOOKUP($A364,'PivotTrac Totals'!$1:$255,38,FALSE),)</f>
        <v>0</v>
      </c>
      <c r="Z364">
        <f>IFERROR(VLOOKUP($A364,'PivotTrac Totals'!$1:$255,40,FALSE),)</f>
        <v>0</v>
      </c>
      <c r="AA364">
        <f>IFERROR(VLOOKUP($A364,'PivotTrac Totals'!$1:$255,42,FALSE),)</f>
        <v>0</v>
      </c>
      <c r="AB364">
        <f>IFERROR(VLOOKUP($A364,'PivotTrac Totals'!$1:$255,44,FALSE),)</f>
        <v>0</v>
      </c>
      <c r="AC364">
        <f>IFERROR(VLOOKUP($A364,'PivotTrac Totals'!$1:$255,46,FALSE),)</f>
        <v>0</v>
      </c>
      <c r="AD364">
        <f>IFERROR(VLOOKUP($A364,'PivotTrac Totals'!$1:$255,48,FALSE),)</f>
        <v>0</v>
      </c>
      <c r="AE364">
        <f>IFERROR(VLOOKUP($A364,'PivotTrac Totals'!$1:$255,50,FALSE),)</f>
        <v>0</v>
      </c>
      <c r="AF364">
        <f>IFERROR(VLOOKUP($A364,'PivotTrac Totals'!$1:$255,52,FALSE),)</f>
        <v>0</v>
      </c>
      <c r="AG364">
        <f>IFERROR(VLOOKUP($A364,'PivotTrac Totals'!$1:$255,54,FALSE),)</f>
        <v>0</v>
      </c>
      <c r="AH364">
        <f t="shared" si="41"/>
        <v>0</v>
      </c>
    </row>
    <row r="365" spans="1:34" ht="15.75" hidden="1" thickBot="1" x14ac:dyDescent="0.25">
      <c r="A365" s="29" t="s">
        <v>161</v>
      </c>
      <c r="B365" s="25" t="s">
        <v>11</v>
      </c>
      <c r="C365" s="28" t="str">
        <f>MID(A365,FIND(" ",A365)+1,256)</f>
        <v>36</v>
      </c>
      <c r="D365" s="25" t="s">
        <v>125</v>
      </c>
      <c r="E365" s="25"/>
      <c r="F365" s="25"/>
      <c r="G365" s="25"/>
      <c r="H365">
        <f>+IF($F365="Spring Grain",SUMIFS('Osgood Agrimet'!$D:$D,'Osgood Agrimet'!$A:$A,"&lt;="&amp;Data!H$1,'Osgood Agrimet'!$D:$D,"&gt;0"),IF($F365="Winter Grain",SUMIFS('Osgood Agrimet'!$C:$C,'Osgood Agrimet'!$A:$A,"&lt;="&amp;Data!H$1,'Osgood Agrimet'!$C:$C,"&gt;0"),IF($F365="Potatoes",SUMIFS('Osgood Agrimet'!$N:$N,'Osgood Agrimet'!$A:$A,"&lt;="&amp;Data!H$1,'Osgood Agrimet'!$N:$N,"&gt;0"),0)))</f>
        <v>0</v>
      </c>
      <c r="I365">
        <f>+IF($F365="Spring Grain",SUMIFS('Osgood Agrimet'!$D:$D,'Osgood Agrimet'!$A:$A,"&lt;="&amp;Data!I$1,'Osgood Agrimet'!$D:$D,"&gt;0"),IF($F365="Winter Grain",SUMIFS('Osgood Agrimet'!$C:$C,'Osgood Agrimet'!$A:$A,"&lt;="&amp;Data!I$1,'Osgood Agrimet'!$C:$C,"&gt;0"),IF($F365="Potatoes",SUMIFS('Osgood Agrimet'!$N:$N,'Osgood Agrimet'!$A:$A,"&lt;="&amp;Data!I$1,'Osgood Agrimet'!$N:$N,"&gt;0"),0)))</f>
        <v>0</v>
      </c>
      <c r="J365">
        <f>+IF($F365="Spring Grain",SUMIFS('Osgood Agrimet'!$D:$D,'Osgood Agrimet'!$A:$A,"&lt;="&amp;Data!J$1,'Osgood Agrimet'!$D:$D,"&gt;0"),IF($F365="Winter Grain",SUMIFS('Osgood Agrimet'!$C:$C,'Osgood Agrimet'!$A:$A,"&lt;="&amp;Data!J$1,'Osgood Agrimet'!$C:$C,"&gt;0"),IF($F365="Potatoes",SUMIFS('Osgood Agrimet'!$N:$N,'Osgood Agrimet'!$A:$A,"&lt;="&amp;Data!J$1,'Osgood Agrimet'!$N:$N,"&gt;0"),0)))</f>
        <v>0</v>
      </c>
      <c r="K365">
        <f>+IF($F365="Spring Grain",SUMIFS('Osgood Agrimet'!$D:$D,'Osgood Agrimet'!$A:$A,"&lt;="&amp;Data!K$1,'Osgood Agrimet'!$D:$D,"&gt;0"),IF($F365="Winter Grain",SUMIFS('Osgood Agrimet'!$C:$C,'Osgood Agrimet'!$A:$A,"&lt;="&amp;Data!K$1,'Osgood Agrimet'!$C:$C,"&gt;0"),IF($F365="Potatoes",SUMIFS('Osgood Agrimet'!$N:$N,'Osgood Agrimet'!$A:$A,"&lt;="&amp;Data!K$1,'Osgood Agrimet'!$N:$N,"&gt;0"),0)))</f>
        <v>0</v>
      </c>
      <c r="L365">
        <f>+IF($F365="Spring Grain",SUMIFS('Osgood Agrimet'!$D:$D,'Osgood Agrimet'!$A:$A,"&lt;="&amp;Data!L$1,'Osgood Agrimet'!$D:$D,"&gt;0"),IF($F365="Winter Grain",SUMIFS('Osgood Agrimet'!$C:$C,'Osgood Agrimet'!$A:$A,"&lt;="&amp;Data!L$1,'Osgood Agrimet'!$C:$C,"&gt;0"),IF($F365="Potatoes",SUMIFS('Osgood Agrimet'!$N:$N,'Osgood Agrimet'!$A:$A,"&lt;="&amp;Data!L$1,'Osgood Agrimet'!$N:$N,"&gt;0"),0)))</f>
        <v>0</v>
      </c>
      <c r="M365">
        <f>+IF($F365="Spring Grain",SUMIFS('Osgood Agrimet'!$D:$D,'Osgood Agrimet'!$A:$A,"&lt;="&amp;Data!M$1,'Osgood Agrimet'!$D:$D,"&gt;0"),IF($F365="Winter Grain",SUMIFS('Osgood Agrimet'!$C:$C,'Osgood Agrimet'!$A:$A,"&lt;="&amp;Data!M$1,'Osgood Agrimet'!$C:$C,"&gt;0"),IF($F365="Potatoes",SUMIFS('Osgood Agrimet'!$N:$N,'Osgood Agrimet'!$A:$A,"&lt;="&amp;Data!M$1,'Osgood Agrimet'!$N:$N,"&gt;0"),0)))</f>
        <v>0</v>
      </c>
      <c r="N365">
        <f>+IF($F365="Spring Grain",SUMIFS('Osgood Agrimet'!$D:$D,'Osgood Agrimet'!$A:$A,"&lt;="&amp;Data!N$1,'Osgood Agrimet'!$D:$D,"&gt;0"),IF($F365="Winter Grain",SUMIFS('Osgood Agrimet'!$C:$C,'Osgood Agrimet'!$A:$A,"&lt;="&amp;Data!N$1,'Osgood Agrimet'!$C:$C,"&gt;0"),IF($F365="Potatoes",SUMIFS('Osgood Agrimet'!$N:$N,'Osgood Agrimet'!$A:$A,"&lt;="&amp;Data!N$1,'Osgood Agrimet'!$N:$N,"&gt;0"),0)))</f>
        <v>0</v>
      </c>
      <c r="O365">
        <f>+IF($F365="Spring Grain",SUMIFS('Osgood Agrimet'!$D:$D,'Osgood Agrimet'!$A:$A,"&lt;="&amp;Data!O$1,'Osgood Agrimet'!$D:$D,"&gt;0"),IF($F365="Winter Grain",SUMIFS('Osgood Agrimet'!$C:$C,'Osgood Agrimet'!$A:$A,"&lt;="&amp;Data!O$1,'Osgood Agrimet'!$C:$C,"&gt;0"),IF($F365="Potatoes",SUMIFS('Osgood Agrimet'!$N:$N,'Osgood Agrimet'!$A:$A,"&lt;="&amp;Data!O$1,'Osgood Agrimet'!$N:$N,"&gt;0"),0)))</f>
        <v>0</v>
      </c>
      <c r="P365">
        <f>+IF($F365="Spring Grain",SUMIFS('Osgood Agrimet'!$D:$D,'Osgood Agrimet'!$A:$A,"&lt;="&amp;Data!P$1,'Osgood Agrimet'!$D:$D,"&gt;0"),IF($F365="Winter Grain",SUMIFS('Osgood Agrimet'!$C:$C,'Osgood Agrimet'!$A:$A,"&lt;="&amp;Data!P$1,'Osgood Agrimet'!$C:$C,"&gt;0"),IF($F365="Potatoes",SUMIFS('Osgood Agrimet'!$N:$N,'Osgood Agrimet'!$A:$A,"&lt;="&amp;Data!P$1,'Osgood Agrimet'!$N:$N,"&gt;0"),0)))</f>
        <v>0</v>
      </c>
      <c r="Q365">
        <f>+IF($F365="Spring Grain",SUMIFS('Osgood Agrimet'!$D:$D,'Osgood Agrimet'!$A:$A,"&lt;="&amp;Data!Q$1,'Osgood Agrimet'!$D:$D,"&gt;0"),IF($F365="Winter Grain",SUMIFS('Osgood Agrimet'!$C:$C,'Osgood Agrimet'!$A:$A,"&lt;="&amp;Data!Q$1,'Osgood Agrimet'!$C:$C,"&gt;0"),IF($F365="Potatoes",SUMIFS('Osgood Agrimet'!$N:$N,'Osgood Agrimet'!$A:$A,"&lt;="&amp;Data!Q$1,'Osgood Agrimet'!$N:$N,"&gt;0"),0)))</f>
        <v>0</v>
      </c>
      <c r="R365">
        <f>+IF($F365="Spring Grain",SUMIFS('Osgood Agrimet'!$D:$D,'Osgood Agrimet'!$A:$A,"&lt;="&amp;Data!R$1,'Osgood Agrimet'!$D:$D,"&gt;0"),IF($F365="Winter Grain",SUMIFS('Osgood Agrimet'!$C:$C,'Osgood Agrimet'!$A:$A,"&lt;="&amp;Data!R$1,'Osgood Agrimet'!$C:$C,"&gt;0"),IF($F365="Potatoes",SUMIFS('Osgood Agrimet'!$N:$N,'Osgood Agrimet'!$A:$A,"&lt;="&amp;Data!R$1,'Osgood Agrimet'!$N:$N,"&gt;0"),0)))</f>
        <v>0</v>
      </c>
      <c r="S365">
        <f>+IF($F365="Spring Grain",SUMIFS('Osgood Agrimet'!$D:$D,'Osgood Agrimet'!$A:$A,"&lt;="&amp;Data!S$1,'Osgood Agrimet'!$D:$D,"&gt;0"),IF($F365="Winter Grain",SUMIFS('Osgood Agrimet'!$C:$C,'Osgood Agrimet'!$A:$A,"&lt;="&amp;Data!S$1,'Osgood Agrimet'!$C:$C,"&gt;0"),IF($F365="Potatoes",SUMIFS('Osgood Agrimet'!$N:$N,'Osgood Agrimet'!$A:$A,"&lt;="&amp;Data!S$1,'Osgood Agrimet'!$N:$N,"&gt;0"),0)))</f>
        <v>0</v>
      </c>
      <c r="T365">
        <f>+IF($F365="Spring Grain",SUMIFS('Osgood Agrimet'!$D:$D,'Osgood Agrimet'!$A:$A,"&lt;="&amp;Data!T$1,'Osgood Agrimet'!$D:$D,"&gt;0"),IF($F365="Winter Grain",SUMIFS('Osgood Agrimet'!$C:$C,'Osgood Agrimet'!$A:$A,"&lt;="&amp;Data!T$1,'Osgood Agrimet'!$C:$C,"&gt;0"),IF($F365="Potatoes",SUMIFS('Osgood Agrimet'!$N:$N,'Osgood Agrimet'!$A:$A,"&lt;="&amp;Data!T$1,'Osgood Agrimet'!$N:$N,"&gt;0"),0)))</f>
        <v>0</v>
      </c>
      <c r="U365">
        <f>+IF($F365="Spring Grain",SUMIFS('Osgood Agrimet'!$D:$D,'Osgood Agrimet'!$A:$A,"&lt;="&amp;Data!U$1,'Osgood Agrimet'!$D:$D,"&gt;0"),IF($F365="Winter Grain",SUMIFS('Osgood Agrimet'!$C:$C,'Osgood Agrimet'!$A:$A,"&lt;="&amp;Data!U$1,'Osgood Agrimet'!$C:$C,"&gt;0"),IF($F365="Potatoes",SUMIFS('Osgood Agrimet'!$N:$N,'Osgood Agrimet'!$A:$A,"&lt;="&amp;Data!U$1,'Osgood Agrimet'!$N:$N,"&gt;0"),0)))</f>
        <v>0</v>
      </c>
      <c r="V365">
        <f>+IF($F365="Spring Grain",SUMIFS('Osgood Agrimet'!$D:$D,'Osgood Agrimet'!$A:$A,"&lt;="&amp;Data!V$1,'Osgood Agrimet'!$D:$D,"&gt;0"),IF($F365="Winter Grain",SUMIFS('Osgood Agrimet'!$C:$C,'Osgood Agrimet'!$A:$A,"&lt;="&amp;Data!V$1,'Osgood Agrimet'!$C:$C,"&gt;0"),IF($F365="Potatoes",SUMIFS('Osgood Agrimet'!$N:$N,'Osgood Agrimet'!$A:$A,"&lt;="&amp;Data!V$1,'Osgood Agrimet'!$N:$N,"&gt;0"),0)))</f>
        <v>0</v>
      </c>
      <c r="W365">
        <f>+IF($F365="Spring Grain",SUMIFS('Osgood Agrimet'!$D:$D,'Osgood Agrimet'!$A:$A,"&lt;="&amp;Data!W$1,'Osgood Agrimet'!$D:$D,"&gt;0"),IF($F365="Winter Grain",SUMIFS('Osgood Agrimet'!$C:$C,'Osgood Agrimet'!$A:$A,"&lt;="&amp;Data!W$1,'Osgood Agrimet'!$C:$C,"&gt;0"),IF($F365="Potatoes",SUMIFS('Osgood Agrimet'!$N:$N,'Osgood Agrimet'!$A:$A,"&lt;="&amp;Data!W$1,'Osgood Agrimet'!$N:$N,"&gt;0"),0)))</f>
        <v>0</v>
      </c>
      <c r="X365">
        <f>+IF($F365="Spring Grain",SUMIFS('Osgood Agrimet'!$D:$D,'Osgood Agrimet'!$A:$A,"&lt;="&amp;Data!X$1,'Osgood Agrimet'!$D:$D,"&gt;0"),IF($F365="Winter Grain",SUMIFS('Osgood Agrimet'!$C:$C,'Osgood Agrimet'!$A:$A,"&lt;="&amp;Data!X$1,'Osgood Agrimet'!$C:$C,"&gt;0"),IF($F365="Potatoes",SUMIFS('Osgood Agrimet'!$N:$N,'Osgood Agrimet'!$A:$A,"&lt;="&amp;Data!X$1,'Osgood Agrimet'!$N:$N,"&gt;0"),0)))</f>
        <v>0</v>
      </c>
      <c r="Y365">
        <f>+IF($F365="Spring Grain",SUMIFS('Osgood Agrimet'!$D:$D,'Osgood Agrimet'!$A:$A,"&lt;="&amp;Data!Y$1,'Osgood Agrimet'!$D:$D,"&gt;0"),IF($F365="Winter Grain",SUMIFS('Osgood Agrimet'!$C:$C,'Osgood Agrimet'!$A:$A,"&lt;="&amp;Data!Y$1,'Osgood Agrimet'!$C:$C,"&gt;0"),IF($F365="Potatoes",SUMIFS('Osgood Agrimet'!$N:$N,'Osgood Agrimet'!$A:$A,"&lt;="&amp;Data!Y$1,'Osgood Agrimet'!$N:$N,"&gt;0"),0)))</f>
        <v>0</v>
      </c>
      <c r="Z365">
        <f>+IF($F365="Spring Grain",SUMIFS('Osgood Agrimet'!$D:$D,'Osgood Agrimet'!$A:$A,"&lt;="&amp;Data!Z$1,'Osgood Agrimet'!$D:$D,"&gt;0"),IF($F365="Winter Grain",SUMIFS('Osgood Agrimet'!$C:$C,'Osgood Agrimet'!$A:$A,"&lt;="&amp;Data!Z$1,'Osgood Agrimet'!$C:$C,"&gt;0"),IF($F365="Potatoes",SUMIFS('Osgood Agrimet'!$N:$N,'Osgood Agrimet'!$A:$A,"&lt;="&amp;Data!Z$1,'Osgood Agrimet'!$N:$N,"&gt;0"),0)))</f>
        <v>0</v>
      </c>
      <c r="AA365">
        <f>+IF($F365="Spring Grain",SUMIFS('Osgood Agrimet'!$D:$D,'Osgood Agrimet'!$A:$A,"&lt;="&amp;Data!AA$1,'Osgood Agrimet'!$D:$D,"&gt;0"),IF($F365="Winter Grain",SUMIFS('Osgood Agrimet'!$C:$C,'Osgood Agrimet'!$A:$A,"&lt;="&amp;Data!AA$1,'Osgood Agrimet'!$C:$C,"&gt;0"),IF($F365="Potatoes",SUMIFS('Osgood Agrimet'!$N:$N,'Osgood Agrimet'!$A:$A,"&lt;="&amp;Data!AA$1,'Osgood Agrimet'!$N:$N,"&gt;0"),0)))</f>
        <v>0</v>
      </c>
      <c r="AB365">
        <f>+IF($F365="Spring Grain",SUMIFS('Osgood Agrimet'!$D:$D,'Osgood Agrimet'!$A:$A,"&lt;="&amp;Data!AB$1,'Osgood Agrimet'!$D:$D,"&gt;0"),IF($F365="Winter Grain",SUMIFS('Osgood Agrimet'!$C:$C,'Osgood Agrimet'!$A:$A,"&lt;="&amp;Data!AB$1,'Osgood Agrimet'!$C:$C,"&gt;0"),IF($F365="Potatoes",SUMIFS('Osgood Agrimet'!$N:$N,'Osgood Agrimet'!$A:$A,"&lt;="&amp;Data!AB$1,'Osgood Agrimet'!$N:$N,"&gt;0"),0)))</f>
        <v>0</v>
      </c>
      <c r="AC365">
        <f>+IF($F365="Spring Grain",SUMIFS('Osgood Agrimet'!$D:$D,'Osgood Agrimet'!$A:$A,"&lt;="&amp;Data!AC$1,'Osgood Agrimet'!$D:$D,"&gt;0"),IF($F365="Winter Grain",SUMIFS('Osgood Agrimet'!$C:$C,'Osgood Agrimet'!$A:$A,"&lt;="&amp;Data!AC$1,'Osgood Agrimet'!$C:$C,"&gt;0"),IF($F365="Potatoes",SUMIFS('Osgood Agrimet'!$N:$N,'Osgood Agrimet'!$A:$A,"&lt;="&amp;Data!AC$1,'Osgood Agrimet'!$N:$N,"&gt;0"),0)))</f>
        <v>0</v>
      </c>
      <c r="AD365">
        <f>+IF($F365="Spring Grain",SUMIFS('Osgood Agrimet'!$D:$D,'Osgood Agrimet'!$A:$A,"&lt;="&amp;Data!AD$1,'Osgood Agrimet'!$D:$D,"&gt;0"),IF($F365="Winter Grain",SUMIFS('Osgood Agrimet'!$C:$C,'Osgood Agrimet'!$A:$A,"&lt;="&amp;Data!AD$1,'Osgood Agrimet'!$C:$C,"&gt;0"),IF($F365="Potatoes",SUMIFS('Osgood Agrimet'!$N:$N,'Osgood Agrimet'!$A:$A,"&lt;="&amp;Data!AD$1,'Osgood Agrimet'!$N:$N,"&gt;0"),0)))</f>
        <v>0</v>
      </c>
      <c r="AE365">
        <f>+IF($F365="Spring Grain",SUMIFS('Osgood Agrimet'!$D:$D,'Osgood Agrimet'!$A:$A,"&lt;="&amp;Data!AE$1,'Osgood Agrimet'!$D:$D,"&gt;0"),IF($F365="Winter Grain",SUMIFS('Osgood Agrimet'!$C:$C,'Osgood Agrimet'!$A:$A,"&lt;="&amp;Data!AE$1,'Osgood Agrimet'!$C:$C,"&gt;0"),IF($F365="Potatoes",SUMIFS('Osgood Agrimet'!$N:$N,'Osgood Agrimet'!$A:$A,"&lt;="&amp;Data!AE$1,'Osgood Agrimet'!$N:$N,"&gt;0"),0)))</f>
        <v>0</v>
      </c>
      <c r="AF365">
        <f>+IF($F365="Spring Grain",SUMIFS('Osgood Agrimet'!$D:$D,'Osgood Agrimet'!$A:$A,"&lt;="&amp;Data!AF$1,'Osgood Agrimet'!$D:$D,"&gt;0"),IF($F365="Winter Grain",SUMIFS('Osgood Agrimet'!$C:$C,'Osgood Agrimet'!$A:$A,"&lt;="&amp;Data!AF$1,'Osgood Agrimet'!$C:$C,"&gt;0"),IF($F365="Potatoes",SUMIFS('Osgood Agrimet'!$N:$N,'Osgood Agrimet'!$A:$A,"&lt;="&amp;Data!AF$1,'Osgood Agrimet'!$N:$N,"&gt;0"),0)))</f>
        <v>0</v>
      </c>
      <c r="AG365">
        <f>+IF($F365="Spring Grain",SUMIFS('Osgood Agrimet'!$D:$D,'Osgood Agrimet'!$A:$A,"&lt;="&amp;Data!AG$1,'Osgood Agrimet'!$D:$D,"&gt;0"),IF($F365="Winter Grain",SUMIFS('Osgood Agrimet'!$C:$C,'Osgood Agrimet'!$A:$A,"&lt;="&amp;Data!AG$1,'Osgood Agrimet'!$C:$C,"&gt;0"),IF($F365="Potatoes",SUMIFS('Osgood Agrimet'!$N:$N,'Osgood Agrimet'!$A:$A,"&lt;="&amp;Data!AG$1,'Osgood Agrimet'!$N:$N,"&gt;0"),0)))</f>
        <v>0</v>
      </c>
      <c r="AH365">
        <f>+SUM(H365:AG365)</f>
        <v>0</v>
      </c>
    </row>
    <row r="366" spans="1:34" ht="15.75" hidden="1" thickBot="1" x14ac:dyDescent="0.25">
      <c r="A366" s="25"/>
      <c r="B366" s="25" t="s">
        <v>11</v>
      </c>
      <c r="C366" s="28" t="str">
        <f>C365</f>
        <v>36</v>
      </c>
      <c r="D366" s="25" t="s">
        <v>125</v>
      </c>
      <c r="E366" s="25"/>
      <c r="F366" s="25"/>
      <c r="G366" s="25"/>
      <c r="H366">
        <f>IFERROR(VLOOKUP($A366,'PivotTrac Totals'!$A$1:$AK$255,4,FALSE),)</f>
        <v>0</v>
      </c>
      <c r="I366">
        <f>IFERROR(VLOOKUP($A366,'PivotTrac Totals'!$1:$405,6,FALSE),)</f>
        <v>0</v>
      </c>
      <c r="J366">
        <f>IFERROR(VLOOKUP($A366,'PivotTrac Totals'!$1:$255,8,FALSE),)</f>
        <v>0</v>
      </c>
      <c r="K366">
        <f>IFERROR(VLOOKUP($A366,'PivotTrac Totals'!$1:$255,10,FALSE),)</f>
        <v>0</v>
      </c>
      <c r="L366">
        <f>IFERROR(VLOOKUP($A366,'PivotTrac Totals'!$1:$255,12,FALSE),)</f>
        <v>0</v>
      </c>
      <c r="M366">
        <f>IFERROR(VLOOKUP($A366,'PivotTrac Totals'!$1:$255,14,FALSE),)</f>
        <v>0</v>
      </c>
      <c r="N366">
        <f>IFERROR(VLOOKUP($A366,'PivotTrac Totals'!$1:$255,16,FALSE),)</f>
        <v>0</v>
      </c>
      <c r="O366">
        <f>IFERROR(VLOOKUP($A366,'PivotTrac Totals'!$1:$255,18,FALSE),)</f>
        <v>0</v>
      </c>
      <c r="P366">
        <f>IFERROR(VLOOKUP($A366,'PivotTrac Totals'!$1:$255,20,FALSE),)</f>
        <v>0</v>
      </c>
      <c r="Q366">
        <f>IFERROR(VLOOKUP($A366,'PivotTrac Totals'!$1:$255,22,FALSE),)</f>
        <v>0</v>
      </c>
      <c r="R366">
        <f>IFERROR(VLOOKUP($A366,'PivotTrac Totals'!$1:$255,24,FALSE),)</f>
        <v>0</v>
      </c>
      <c r="S366">
        <f>IFERROR(VLOOKUP($A366,'PivotTrac Totals'!$1:$255,26,FALSE),)</f>
        <v>0</v>
      </c>
      <c r="T366">
        <f>IFERROR(VLOOKUP($A366,'PivotTrac Totals'!$1:$255,28,FALSE),)</f>
        <v>0</v>
      </c>
      <c r="U366">
        <f>IFERROR(VLOOKUP($A366,'PivotTrac Totals'!$1:$255,30,FALSE),)</f>
        <v>0</v>
      </c>
      <c r="V366">
        <f>IFERROR(VLOOKUP($A366,'PivotTrac Totals'!$1:$255,32,FALSE),)</f>
        <v>0</v>
      </c>
      <c r="W366">
        <f>IFERROR(VLOOKUP($A366,'PivotTrac Totals'!$1:$255,34,FALSE),)</f>
        <v>0</v>
      </c>
      <c r="X366">
        <f>IFERROR(VLOOKUP($A366,'PivotTrac Totals'!$1:$255,36,FALSE),)</f>
        <v>0</v>
      </c>
      <c r="Y366">
        <f>IFERROR(VLOOKUP($A366,'PivotTrac Totals'!$1:$255,38,FALSE),)</f>
        <v>0</v>
      </c>
      <c r="Z366">
        <f>IFERROR(VLOOKUP($A366,'PivotTrac Totals'!$1:$255,40,FALSE),)</f>
        <v>0</v>
      </c>
      <c r="AA366">
        <f>IFERROR(VLOOKUP($A366,'PivotTrac Totals'!$1:$255,42,FALSE),)</f>
        <v>0</v>
      </c>
      <c r="AB366">
        <f>IFERROR(VLOOKUP($A366,'PivotTrac Totals'!$1:$255,44,FALSE),)</f>
        <v>0</v>
      </c>
      <c r="AC366">
        <f>IFERROR(VLOOKUP($A366,'PivotTrac Totals'!$1:$255,46,FALSE),)</f>
        <v>0</v>
      </c>
      <c r="AD366">
        <f>IFERROR(VLOOKUP($A366,'PivotTrac Totals'!$1:$255,48,FALSE),)</f>
        <v>0</v>
      </c>
      <c r="AE366">
        <f>IFERROR(VLOOKUP($A366,'PivotTrac Totals'!$1:$255,50,FALSE),)</f>
        <v>0</v>
      </c>
      <c r="AF366">
        <f>IFERROR(VLOOKUP($A366,'PivotTrac Totals'!$1:$255,52,FALSE),)</f>
        <v>0</v>
      </c>
      <c r="AG366">
        <f>IFERROR(VLOOKUP($A366,'PivotTrac Totals'!$1:$255,54,FALSE),)</f>
        <v>0</v>
      </c>
      <c r="AH366">
        <f t="shared" si="41"/>
        <v>0</v>
      </c>
    </row>
    <row r="367" spans="1:34" ht="15.75" hidden="1" thickBot="1" x14ac:dyDescent="0.25">
      <c r="A367" s="25"/>
      <c r="B367" s="25" t="s">
        <v>11</v>
      </c>
      <c r="C367" s="28" t="str">
        <f t="shared" ref="C367:C374" si="45">C366</f>
        <v>36</v>
      </c>
      <c r="D367" s="25" t="s">
        <v>125</v>
      </c>
      <c r="E367" s="25"/>
      <c r="F367" s="25"/>
      <c r="G367" s="25"/>
      <c r="H367">
        <f>IFERROR(VLOOKUP($A367,'PivotTrac Totals'!$A$1:$AK$255,4,FALSE),)</f>
        <v>0</v>
      </c>
      <c r="I367">
        <f>IFERROR(VLOOKUP($A367,'PivotTrac Totals'!$1:$405,6,FALSE),)</f>
        <v>0</v>
      </c>
      <c r="J367">
        <f>IFERROR(VLOOKUP($A367,'PivotTrac Totals'!$1:$255,8,FALSE),)</f>
        <v>0</v>
      </c>
      <c r="K367">
        <f>IFERROR(VLOOKUP($A367,'PivotTrac Totals'!$1:$255,10,FALSE),)</f>
        <v>0</v>
      </c>
      <c r="L367">
        <f>IFERROR(VLOOKUP($A367,'PivotTrac Totals'!$1:$255,12,FALSE),)</f>
        <v>0</v>
      </c>
      <c r="M367">
        <f>IFERROR(VLOOKUP($A367,'PivotTrac Totals'!$1:$255,14,FALSE),)</f>
        <v>0</v>
      </c>
      <c r="N367">
        <f>IFERROR(VLOOKUP($A367,'PivotTrac Totals'!$1:$255,16,FALSE),)</f>
        <v>0</v>
      </c>
      <c r="O367">
        <f>IFERROR(VLOOKUP($A367,'PivotTrac Totals'!$1:$255,18,FALSE),)</f>
        <v>0</v>
      </c>
      <c r="P367">
        <f>IFERROR(VLOOKUP($A367,'PivotTrac Totals'!$1:$255,20,FALSE),)</f>
        <v>0</v>
      </c>
      <c r="Q367">
        <f>IFERROR(VLOOKUP($A367,'PivotTrac Totals'!$1:$255,22,FALSE),)</f>
        <v>0</v>
      </c>
      <c r="R367">
        <f>IFERROR(VLOOKUP($A367,'PivotTrac Totals'!$1:$255,24,FALSE),)</f>
        <v>0</v>
      </c>
      <c r="S367">
        <f>IFERROR(VLOOKUP($A367,'PivotTrac Totals'!$1:$255,26,FALSE),)</f>
        <v>0</v>
      </c>
      <c r="T367">
        <f>IFERROR(VLOOKUP($A367,'PivotTrac Totals'!$1:$255,28,FALSE),)</f>
        <v>0</v>
      </c>
      <c r="U367">
        <f>IFERROR(VLOOKUP($A367,'PivotTrac Totals'!$1:$255,30,FALSE),)</f>
        <v>0</v>
      </c>
      <c r="V367">
        <f>IFERROR(VLOOKUP($A367,'PivotTrac Totals'!$1:$255,32,FALSE),)</f>
        <v>0</v>
      </c>
      <c r="W367">
        <f>IFERROR(VLOOKUP($A367,'PivotTrac Totals'!$1:$255,34,FALSE),)</f>
        <v>0</v>
      </c>
      <c r="X367">
        <f>IFERROR(VLOOKUP($A367,'PivotTrac Totals'!$1:$255,36,FALSE),)</f>
        <v>0</v>
      </c>
      <c r="Y367">
        <f>IFERROR(VLOOKUP($A367,'PivotTrac Totals'!$1:$255,38,FALSE),)</f>
        <v>0</v>
      </c>
      <c r="Z367">
        <f>IFERROR(VLOOKUP($A367,'PivotTrac Totals'!$1:$255,40,FALSE),)</f>
        <v>0</v>
      </c>
      <c r="AA367">
        <f>IFERROR(VLOOKUP($A367,'PivotTrac Totals'!$1:$255,42,FALSE),)</f>
        <v>0</v>
      </c>
      <c r="AB367">
        <f>IFERROR(VLOOKUP($A367,'PivotTrac Totals'!$1:$255,44,FALSE),)</f>
        <v>0</v>
      </c>
      <c r="AC367">
        <f>IFERROR(VLOOKUP($A367,'PivotTrac Totals'!$1:$255,46,FALSE),)</f>
        <v>0</v>
      </c>
      <c r="AD367">
        <f>IFERROR(VLOOKUP($A367,'PivotTrac Totals'!$1:$255,48,FALSE),)</f>
        <v>0</v>
      </c>
      <c r="AE367">
        <f>IFERROR(VLOOKUP($A367,'PivotTrac Totals'!$1:$255,50,FALSE),)</f>
        <v>0</v>
      </c>
      <c r="AF367">
        <f>IFERROR(VLOOKUP($A367,'PivotTrac Totals'!$1:$255,52,FALSE),)</f>
        <v>0</v>
      </c>
      <c r="AG367">
        <f>IFERROR(VLOOKUP($A367,'PivotTrac Totals'!$1:$255,54,FALSE),)</f>
        <v>0</v>
      </c>
      <c r="AH367">
        <f t="shared" si="41"/>
        <v>0</v>
      </c>
    </row>
    <row r="368" spans="1:34" ht="15.75" hidden="1" thickBot="1" x14ac:dyDescent="0.25">
      <c r="A368" s="25"/>
      <c r="B368" s="25" t="s">
        <v>11</v>
      </c>
      <c r="C368" s="28" t="str">
        <f t="shared" si="45"/>
        <v>36</v>
      </c>
      <c r="D368" s="25" t="s">
        <v>125</v>
      </c>
      <c r="E368" s="25"/>
      <c r="F368" s="25"/>
      <c r="G368" s="25"/>
      <c r="H368">
        <f>IFERROR(VLOOKUP($A368,'PivotTrac Totals'!$A$1:$AK$255,4,FALSE),)</f>
        <v>0</v>
      </c>
      <c r="I368">
        <f>IFERROR(VLOOKUP($A368,'PivotTrac Totals'!$1:$405,6,FALSE),)</f>
        <v>0</v>
      </c>
      <c r="J368">
        <f>IFERROR(VLOOKUP($A368,'PivotTrac Totals'!$1:$255,8,FALSE),)</f>
        <v>0</v>
      </c>
      <c r="K368">
        <f>IFERROR(VLOOKUP($A368,'PivotTrac Totals'!$1:$255,10,FALSE),)</f>
        <v>0</v>
      </c>
      <c r="L368">
        <f>IFERROR(VLOOKUP($A368,'PivotTrac Totals'!$1:$255,12,FALSE),)</f>
        <v>0</v>
      </c>
      <c r="M368">
        <f>IFERROR(VLOOKUP($A368,'PivotTrac Totals'!$1:$255,14,FALSE),)</f>
        <v>0</v>
      </c>
      <c r="N368">
        <f>IFERROR(VLOOKUP($A368,'PivotTrac Totals'!$1:$255,16,FALSE),)</f>
        <v>0</v>
      </c>
      <c r="O368">
        <f>IFERROR(VLOOKUP($A368,'PivotTrac Totals'!$1:$255,18,FALSE),)</f>
        <v>0</v>
      </c>
      <c r="P368">
        <f>IFERROR(VLOOKUP($A368,'PivotTrac Totals'!$1:$255,20,FALSE),)</f>
        <v>0</v>
      </c>
      <c r="Q368">
        <f>IFERROR(VLOOKUP($A368,'PivotTrac Totals'!$1:$255,22,FALSE),)</f>
        <v>0</v>
      </c>
      <c r="R368">
        <f>IFERROR(VLOOKUP($A368,'PivotTrac Totals'!$1:$255,24,FALSE),)</f>
        <v>0</v>
      </c>
      <c r="S368">
        <f>IFERROR(VLOOKUP($A368,'PivotTrac Totals'!$1:$255,26,FALSE),)</f>
        <v>0</v>
      </c>
      <c r="T368">
        <f>IFERROR(VLOOKUP($A368,'PivotTrac Totals'!$1:$255,28,FALSE),)</f>
        <v>0</v>
      </c>
      <c r="U368">
        <f>IFERROR(VLOOKUP($A368,'PivotTrac Totals'!$1:$255,30,FALSE),)</f>
        <v>0</v>
      </c>
      <c r="V368">
        <f>IFERROR(VLOOKUP($A368,'PivotTrac Totals'!$1:$255,32,FALSE),)</f>
        <v>0</v>
      </c>
      <c r="W368">
        <f>IFERROR(VLOOKUP($A368,'PivotTrac Totals'!$1:$255,34,FALSE),)</f>
        <v>0</v>
      </c>
      <c r="X368">
        <f>IFERROR(VLOOKUP($A368,'PivotTrac Totals'!$1:$255,36,FALSE),)</f>
        <v>0</v>
      </c>
      <c r="Y368">
        <f>IFERROR(VLOOKUP($A368,'PivotTrac Totals'!$1:$255,38,FALSE),)</f>
        <v>0</v>
      </c>
      <c r="Z368">
        <f>IFERROR(VLOOKUP($A368,'PivotTrac Totals'!$1:$255,40,FALSE),)</f>
        <v>0</v>
      </c>
      <c r="AA368">
        <f>IFERROR(VLOOKUP($A368,'PivotTrac Totals'!$1:$255,42,FALSE),)</f>
        <v>0</v>
      </c>
      <c r="AB368">
        <f>IFERROR(VLOOKUP($A368,'PivotTrac Totals'!$1:$255,44,FALSE),)</f>
        <v>0</v>
      </c>
      <c r="AC368">
        <f>IFERROR(VLOOKUP($A368,'PivotTrac Totals'!$1:$255,46,FALSE),)</f>
        <v>0</v>
      </c>
      <c r="AD368">
        <f>IFERROR(VLOOKUP($A368,'PivotTrac Totals'!$1:$255,48,FALSE),)</f>
        <v>0</v>
      </c>
      <c r="AE368">
        <f>IFERROR(VLOOKUP($A368,'PivotTrac Totals'!$1:$255,50,FALSE),)</f>
        <v>0</v>
      </c>
      <c r="AF368">
        <f>IFERROR(VLOOKUP($A368,'PivotTrac Totals'!$1:$255,52,FALSE),)</f>
        <v>0</v>
      </c>
      <c r="AG368">
        <f>IFERROR(VLOOKUP($A368,'PivotTrac Totals'!$1:$255,54,FALSE),)</f>
        <v>0</v>
      </c>
      <c r="AH368">
        <f t="shared" si="41"/>
        <v>0</v>
      </c>
    </row>
    <row r="369" spans="1:34" ht="15.75" hidden="1" thickBot="1" x14ac:dyDescent="0.25">
      <c r="A369" s="25"/>
      <c r="B369" s="25" t="s">
        <v>11</v>
      </c>
      <c r="C369" s="28" t="str">
        <f t="shared" si="45"/>
        <v>36</v>
      </c>
      <c r="D369" s="25" t="s">
        <v>125</v>
      </c>
      <c r="E369" s="25"/>
      <c r="F369" s="25"/>
      <c r="G369" s="25"/>
      <c r="H369">
        <f>IFERROR(VLOOKUP($A369,'PivotTrac Totals'!$A$1:$AK$255,4,FALSE),)</f>
        <v>0</v>
      </c>
      <c r="I369">
        <f>IFERROR(VLOOKUP($A369,'PivotTrac Totals'!$1:$405,6,FALSE),)</f>
        <v>0</v>
      </c>
      <c r="J369">
        <f>IFERROR(VLOOKUP($A369,'PivotTrac Totals'!$1:$255,8,FALSE),)</f>
        <v>0</v>
      </c>
      <c r="K369">
        <f>IFERROR(VLOOKUP($A369,'PivotTrac Totals'!$1:$255,10,FALSE),)</f>
        <v>0</v>
      </c>
      <c r="L369">
        <f>IFERROR(VLOOKUP($A369,'PivotTrac Totals'!$1:$255,12,FALSE),)</f>
        <v>0</v>
      </c>
      <c r="M369">
        <f>IFERROR(VLOOKUP($A369,'PivotTrac Totals'!$1:$255,14,FALSE),)</f>
        <v>0</v>
      </c>
      <c r="N369">
        <f>IFERROR(VLOOKUP($A369,'PivotTrac Totals'!$1:$255,16,FALSE),)</f>
        <v>0</v>
      </c>
      <c r="O369">
        <f>IFERROR(VLOOKUP($A369,'PivotTrac Totals'!$1:$255,18,FALSE),)</f>
        <v>0</v>
      </c>
      <c r="P369">
        <f>IFERROR(VLOOKUP($A369,'PivotTrac Totals'!$1:$255,20,FALSE),)</f>
        <v>0</v>
      </c>
      <c r="Q369">
        <f>IFERROR(VLOOKUP($A369,'PivotTrac Totals'!$1:$255,22,FALSE),)</f>
        <v>0</v>
      </c>
      <c r="R369">
        <f>IFERROR(VLOOKUP($A369,'PivotTrac Totals'!$1:$255,24,FALSE),)</f>
        <v>0</v>
      </c>
      <c r="S369">
        <f>IFERROR(VLOOKUP($A369,'PivotTrac Totals'!$1:$255,26,FALSE),)</f>
        <v>0</v>
      </c>
      <c r="T369">
        <f>IFERROR(VLOOKUP($A369,'PivotTrac Totals'!$1:$255,28,FALSE),)</f>
        <v>0</v>
      </c>
      <c r="U369">
        <f>IFERROR(VLOOKUP($A369,'PivotTrac Totals'!$1:$255,30,FALSE),)</f>
        <v>0</v>
      </c>
      <c r="V369">
        <f>IFERROR(VLOOKUP($A369,'PivotTrac Totals'!$1:$255,32,FALSE),)</f>
        <v>0</v>
      </c>
      <c r="W369">
        <f>IFERROR(VLOOKUP($A369,'PivotTrac Totals'!$1:$255,34,FALSE),)</f>
        <v>0</v>
      </c>
      <c r="X369">
        <f>IFERROR(VLOOKUP($A369,'PivotTrac Totals'!$1:$255,36,FALSE),)</f>
        <v>0</v>
      </c>
      <c r="Y369">
        <f>IFERROR(VLOOKUP($A369,'PivotTrac Totals'!$1:$255,38,FALSE),)</f>
        <v>0</v>
      </c>
      <c r="Z369">
        <f>IFERROR(VLOOKUP($A369,'PivotTrac Totals'!$1:$255,40,FALSE),)</f>
        <v>0</v>
      </c>
      <c r="AA369">
        <f>IFERROR(VLOOKUP($A369,'PivotTrac Totals'!$1:$255,42,FALSE),)</f>
        <v>0</v>
      </c>
      <c r="AB369">
        <f>IFERROR(VLOOKUP($A369,'PivotTrac Totals'!$1:$255,44,FALSE),)</f>
        <v>0</v>
      </c>
      <c r="AC369">
        <f>IFERROR(VLOOKUP($A369,'PivotTrac Totals'!$1:$255,46,FALSE),)</f>
        <v>0</v>
      </c>
      <c r="AD369">
        <f>IFERROR(VLOOKUP($A369,'PivotTrac Totals'!$1:$255,48,FALSE),)</f>
        <v>0</v>
      </c>
      <c r="AE369">
        <f>IFERROR(VLOOKUP($A369,'PivotTrac Totals'!$1:$255,50,FALSE),)</f>
        <v>0</v>
      </c>
      <c r="AF369">
        <f>IFERROR(VLOOKUP($A369,'PivotTrac Totals'!$1:$255,52,FALSE),)</f>
        <v>0</v>
      </c>
      <c r="AG369">
        <f>IFERROR(VLOOKUP($A369,'PivotTrac Totals'!$1:$255,54,FALSE),)</f>
        <v>0</v>
      </c>
      <c r="AH369">
        <f t="shared" si="41"/>
        <v>0</v>
      </c>
    </row>
    <row r="370" spans="1:34" ht="15.75" hidden="1" thickBot="1" x14ac:dyDescent="0.25">
      <c r="A370" s="25"/>
      <c r="B370" s="25" t="s">
        <v>11</v>
      </c>
      <c r="C370" s="28" t="str">
        <f t="shared" si="45"/>
        <v>36</v>
      </c>
      <c r="D370" s="25" t="s">
        <v>125</v>
      </c>
      <c r="E370" s="25"/>
      <c r="F370" s="25"/>
      <c r="G370" s="25"/>
      <c r="H370">
        <f>IFERROR(VLOOKUP($A370,'PivotTrac Totals'!$A$1:$AK$255,4,FALSE),)</f>
        <v>0</v>
      </c>
      <c r="I370">
        <f>IFERROR(VLOOKUP($A370,'PivotTrac Totals'!$1:$405,6,FALSE),)</f>
        <v>0</v>
      </c>
      <c r="J370">
        <f>IFERROR(VLOOKUP($A370,'PivotTrac Totals'!$1:$255,8,FALSE),)</f>
        <v>0</v>
      </c>
      <c r="K370">
        <f>IFERROR(VLOOKUP($A370,'PivotTrac Totals'!$1:$255,10,FALSE),)</f>
        <v>0</v>
      </c>
      <c r="L370">
        <f>IFERROR(VLOOKUP($A370,'PivotTrac Totals'!$1:$255,12,FALSE),)</f>
        <v>0</v>
      </c>
      <c r="M370">
        <f>IFERROR(VLOOKUP($A370,'PivotTrac Totals'!$1:$255,14,FALSE),)</f>
        <v>0</v>
      </c>
      <c r="N370">
        <f>IFERROR(VLOOKUP($A370,'PivotTrac Totals'!$1:$255,16,FALSE),)</f>
        <v>0</v>
      </c>
      <c r="O370">
        <f>IFERROR(VLOOKUP($A370,'PivotTrac Totals'!$1:$255,18,FALSE),)</f>
        <v>0</v>
      </c>
      <c r="P370">
        <f>IFERROR(VLOOKUP($A370,'PivotTrac Totals'!$1:$255,20,FALSE),)</f>
        <v>0</v>
      </c>
      <c r="Q370">
        <f>IFERROR(VLOOKUP($A370,'PivotTrac Totals'!$1:$255,22,FALSE),)</f>
        <v>0</v>
      </c>
      <c r="R370">
        <f>IFERROR(VLOOKUP($A370,'PivotTrac Totals'!$1:$255,24,FALSE),)</f>
        <v>0</v>
      </c>
      <c r="S370">
        <f>IFERROR(VLOOKUP($A370,'PivotTrac Totals'!$1:$255,26,FALSE),)</f>
        <v>0</v>
      </c>
      <c r="T370">
        <f>IFERROR(VLOOKUP($A370,'PivotTrac Totals'!$1:$255,28,FALSE),)</f>
        <v>0</v>
      </c>
      <c r="U370">
        <f>IFERROR(VLOOKUP($A370,'PivotTrac Totals'!$1:$255,30,FALSE),)</f>
        <v>0</v>
      </c>
      <c r="V370">
        <f>IFERROR(VLOOKUP($A370,'PivotTrac Totals'!$1:$255,32,FALSE),)</f>
        <v>0</v>
      </c>
      <c r="W370">
        <f>IFERROR(VLOOKUP($A370,'PivotTrac Totals'!$1:$255,34,FALSE),)</f>
        <v>0</v>
      </c>
      <c r="X370">
        <f>IFERROR(VLOOKUP($A370,'PivotTrac Totals'!$1:$255,36,FALSE),)</f>
        <v>0</v>
      </c>
      <c r="Y370">
        <f>IFERROR(VLOOKUP($A370,'PivotTrac Totals'!$1:$255,38,FALSE),)</f>
        <v>0</v>
      </c>
      <c r="Z370">
        <f>IFERROR(VLOOKUP($A370,'PivotTrac Totals'!$1:$255,40,FALSE),)</f>
        <v>0</v>
      </c>
      <c r="AA370">
        <f>IFERROR(VLOOKUP($A370,'PivotTrac Totals'!$1:$255,42,FALSE),)</f>
        <v>0</v>
      </c>
      <c r="AB370">
        <f>IFERROR(VLOOKUP($A370,'PivotTrac Totals'!$1:$255,44,FALSE),)</f>
        <v>0</v>
      </c>
      <c r="AC370">
        <f>IFERROR(VLOOKUP($A370,'PivotTrac Totals'!$1:$255,46,FALSE),)</f>
        <v>0</v>
      </c>
      <c r="AD370">
        <f>IFERROR(VLOOKUP($A370,'PivotTrac Totals'!$1:$255,48,FALSE),)</f>
        <v>0</v>
      </c>
      <c r="AE370">
        <f>IFERROR(VLOOKUP($A370,'PivotTrac Totals'!$1:$255,50,FALSE),)</f>
        <v>0</v>
      </c>
      <c r="AF370">
        <f>IFERROR(VLOOKUP($A370,'PivotTrac Totals'!$1:$255,52,FALSE),)</f>
        <v>0</v>
      </c>
      <c r="AG370">
        <f>IFERROR(VLOOKUP($A370,'PivotTrac Totals'!$1:$255,54,FALSE),)</f>
        <v>0</v>
      </c>
      <c r="AH370">
        <f t="shared" si="41"/>
        <v>0</v>
      </c>
    </row>
    <row r="371" spans="1:34" ht="15.75" hidden="1" thickBot="1" x14ac:dyDescent="0.25">
      <c r="A371" s="25"/>
      <c r="B371" s="25" t="s">
        <v>11</v>
      </c>
      <c r="C371" s="28" t="str">
        <f t="shared" si="45"/>
        <v>36</v>
      </c>
      <c r="D371" s="25" t="s">
        <v>125</v>
      </c>
      <c r="E371" s="25"/>
      <c r="F371" s="25"/>
      <c r="G371" s="25"/>
      <c r="H371">
        <f>IFERROR(VLOOKUP($A371,'PivotTrac Totals'!$A$1:$AK$255,4,FALSE),)</f>
        <v>0</v>
      </c>
      <c r="I371">
        <f>IFERROR(VLOOKUP($A371,'PivotTrac Totals'!$1:$405,6,FALSE),)</f>
        <v>0</v>
      </c>
      <c r="J371">
        <f>IFERROR(VLOOKUP($A371,'PivotTrac Totals'!$1:$255,8,FALSE),)</f>
        <v>0</v>
      </c>
      <c r="K371">
        <f>IFERROR(VLOOKUP($A371,'PivotTrac Totals'!$1:$255,10,FALSE),)</f>
        <v>0</v>
      </c>
      <c r="L371">
        <f>IFERROR(VLOOKUP($A371,'PivotTrac Totals'!$1:$255,12,FALSE),)</f>
        <v>0</v>
      </c>
      <c r="M371">
        <f>IFERROR(VLOOKUP($A371,'PivotTrac Totals'!$1:$255,14,FALSE),)</f>
        <v>0</v>
      </c>
      <c r="N371">
        <f>IFERROR(VLOOKUP($A371,'PivotTrac Totals'!$1:$255,16,FALSE),)</f>
        <v>0</v>
      </c>
      <c r="O371">
        <f>IFERROR(VLOOKUP($A371,'PivotTrac Totals'!$1:$255,18,FALSE),)</f>
        <v>0</v>
      </c>
      <c r="P371">
        <f>IFERROR(VLOOKUP($A371,'PivotTrac Totals'!$1:$255,20,FALSE),)</f>
        <v>0</v>
      </c>
      <c r="Q371">
        <f>IFERROR(VLOOKUP($A371,'PivotTrac Totals'!$1:$255,22,FALSE),)</f>
        <v>0</v>
      </c>
      <c r="R371">
        <f>IFERROR(VLOOKUP($A371,'PivotTrac Totals'!$1:$255,24,FALSE),)</f>
        <v>0</v>
      </c>
      <c r="S371">
        <f>IFERROR(VLOOKUP($A371,'PivotTrac Totals'!$1:$255,26,FALSE),)</f>
        <v>0</v>
      </c>
      <c r="T371">
        <f>IFERROR(VLOOKUP($A371,'PivotTrac Totals'!$1:$255,28,FALSE),)</f>
        <v>0</v>
      </c>
      <c r="U371">
        <f>IFERROR(VLOOKUP($A371,'PivotTrac Totals'!$1:$255,30,FALSE),)</f>
        <v>0</v>
      </c>
      <c r="V371">
        <f>IFERROR(VLOOKUP($A371,'PivotTrac Totals'!$1:$255,32,FALSE),)</f>
        <v>0</v>
      </c>
      <c r="W371">
        <f>IFERROR(VLOOKUP($A371,'PivotTrac Totals'!$1:$255,34,FALSE),)</f>
        <v>0</v>
      </c>
      <c r="X371">
        <f>IFERROR(VLOOKUP($A371,'PivotTrac Totals'!$1:$255,36,FALSE),)</f>
        <v>0</v>
      </c>
      <c r="Y371">
        <f>IFERROR(VLOOKUP($A371,'PivotTrac Totals'!$1:$255,38,FALSE),)</f>
        <v>0</v>
      </c>
      <c r="Z371">
        <f>IFERROR(VLOOKUP($A371,'PivotTrac Totals'!$1:$255,40,FALSE),)</f>
        <v>0</v>
      </c>
      <c r="AA371">
        <f>IFERROR(VLOOKUP($A371,'PivotTrac Totals'!$1:$255,42,FALSE),)</f>
        <v>0</v>
      </c>
      <c r="AB371">
        <f>IFERROR(VLOOKUP($A371,'PivotTrac Totals'!$1:$255,44,FALSE),)</f>
        <v>0</v>
      </c>
      <c r="AC371">
        <f>IFERROR(VLOOKUP($A371,'PivotTrac Totals'!$1:$255,46,FALSE),)</f>
        <v>0</v>
      </c>
      <c r="AD371">
        <f>IFERROR(VLOOKUP($A371,'PivotTrac Totals'!$1:$255,48,FALSE),)</f>
        <v>0</v>
      </c>
      <c r="AE371">
        <f>IFERROR(VLOOKUP($A371,'PivotTrac Totals'!$1:$255,50,FALSE),)</f>
        <v>0</v>
      </c>
      <c r="AF371">
        <f>IFERROR(VLOOKUP($A371,'PivotTrac Totals'!$1:$255,52,FALSE),)</f>
        <v>0</v>
      </c>
      <c r="AG371">
        <f>IFERROR(VLOOKUP($A371,'PivotTrac Totals'!$1:$255,54,FALSE),)</f>
        <v>0</v>
      </c>
      <c r="AH371">
        <f t="shared" si="41"/>
        <v>0</v>
      </c>
    </row>
    <row r="372" spans="1:34" ht="15.75" hidden="1" thickBot="1" x14ac:dyDescent="0.25">
      <c r="A372" s="25"/>
      <c r="B372" s="25" t="s">
        <v>11</v>
      </c>
      <c r="C372" s="28" t="str">
        <f t="shared" si="45"/>
        <v>36</v>
      </c>
      <c r="D372" s="25" t="s">
        <v>125</v>
      </c>
      <c r="E372" s="25"/>
      <c r="F372" s="25"/>
      <c r="G372" s="25"/>
      <c r="H372">
        <f>IFERROR(VLOOKUP($A372,'PivotTrac Totals'!$A$1:$AK$255,4,FALSE),)</f>
        <v>0</v>
      </c>
      <c r="I372">
        <f>IFERROR(VLOOKUP($A372,'PivotTrac Totals'!$1:$405,6,FALSE),)</f>
        <v>0</v>
      </c>
      <c r="J372">
        <f>IFERROR(VLOOKUP($A372,'PivotTrac Totals'!$1:$255,8,FALSE),)</f>
        <v>0</v>
      </c>
      <c r="K372">
        <f>IFERROR(VLOOKUP($A372,'PivotTrac Totals'!$1:$255,10,FALSE),)</f>
        <v>0</v>
      </c>
      <c r="L372">
        <f>IFERROR(VLOOKUP($A372,'PivotTrac Totals'!$1:$255,12,FALSE),)</f>
        <v>0</v>
      </c>
      <c r="M372">
        <f>IFERROR(VLOOKUP($A372,'PivotTrac Totals'!$1:$255,14,FALSE),)</f>
        <v>0</v>
      </c>
      <c r="N372">
        <f>IFERROR(VLOOKUP($A372,'PivotTrac Totals'!$1:$255,16,FALSE),)</f>
        <v>0</v>
      </c>
      <c r="O372">
        <f>IFERROR(VLOOKUP($A372,'PivotTrac Totals'!$1:$255,18,FALSE),)</f>
        <v>0</v>
      </c>
      <c r="P372">
        <f>IFERROR(VLOOKUP($A372,'PivotTrac Totals'!$1:$255,20,FALSE),)</f>
        <v>0</v>
      </c>
      <c r="Q372">
        <f>IFERROR(VLOOKUP($A372,'PivotTrac Totals'!$1:$255,22,FALSE),)</f>
        <v>0</v>
      </c>
      <c r="R372">
        <f>IFERROR(VLOOKUP($A372,'PivotTrac Totals'!$1:$255,24,FALSE),)</f>
        <v>0</v>
      </c>
      <c r="S372">
        <f>IFERROR(VLOOKUP($A372,'PivotTrac Totals'!$1:$255,26,FALSE),)</f>
        <v>0</v>
      </c>
      <c r="T372">
        <f>IFERROR(VLOOKUP($A372,'PivotTrac Totals'!$1:$255,28,FALSE),)</f>
        <v>0</v>
      </c>
      <c r="U372">
        <f>IFERROR(VLOOKUP($A372,'PivotTrac Totals'!$1:$255,30,FALSE),)</f>
        <v>0</v>
      </c>
      <c r="V372">
        <f>IFERROR(VLOOKUP($A372,'PivotTrac Totals'!$1:$255,32,FALSE),)</f>
        <v>0</v>
      </c>
      <c r="W372">
        <f>IFERROR(VLOOKUP($A372,'PivotTrac Totals'!$1:$255,34,FALSE),)</f>
        <v>0</v>
      </c>
      <c r="X372">
        <f>IFERROR(VLOOKUP($A372,'PivotTrac Totals'!$1:$255,36,FALSE),)</f>
        <v>0</v>
      </c>
      <c r="Y372">
        <f>IFERROR(VLOOKUP($A372,'PivotTrac Totals'!$1:$255,38,FALSE),)</f>
        <v>0</v>
      </c>
      <c r="Z372">
        <f>IFERROR(VLOOKUP($A372,'PivotTrac Totals'!$1:$255,40,FALSE),)</f>
        <v>0</v>
      </c>
      <c r="AA372">
        <f>IFERROR(VLOOKUP($A372,'PivotTrac Totals'!$1:$255,42,FALSE),)</f>
        <v>0</v>
      </c>
      <c r="AB372">
        <f>IFERROR(VLOOKUP($A372,'PivotTrac Totals'!$1:$255,44,FALSE),)</f>
        <v>0</v>
      </c>
      <c r="AC372">
        <f>IFERROR(VLOOKUP($A372,'PivotTrac Totals'!$1:$255,46,FALSE),)</f>
        <v>0</v>
      </c>
      <c r="AD372">
        <f>IFERROR(VLOOKUP($A372,'PivotTrac Totals'!$1:$255,48,FALSE),)</f>
        <v>0</v>
      </c>
      <c r="AE372">
        <f>IFERROR(VLOOKUP($A372,'PivotTrac Totals'!$1:$255,50,FALSE),)</f>
        <v>0</v>
      </c>
      <c r="AF372">
        <f>IFERROR(VLOOKUP($A372,'PivotTrac Totals'!$1:$255,52,FALSE),)</f>
        <v>0</v>
      </c>
      <c r="AG372">
        <f>IFERROR(VLOOKUP($A372,'PivotTrac Totals'!$1:$255,54,FALSE),)</f>
        <v>0</v>
      </c>
      <c r="AH372">
        <f t="shared" si="41"/>
        <v>0</v>
      </c>
    </row>
    <row r="373" spans="1:34" ht="15.75" hidden="1" thickBot="1" x14ac:dyDescent="0.25">
      <c r="A373" s="25"/>
      <c r="B373" s="25" t="s">
        <v>11</v>
      </c>
      <c r="C373" s="28" t="str">
        <f t="shared" si="45"/>
        <v>36</v>
      </c>
      <c r="D373" s="25" t="s">
        <v>125</v>
      </c>
      <c r="E373" s="25"/>
      <c r="F373" s="25"/>
      <c r="G373" s="25"/>
      <c r="H373">
        <f>IFERROR(VLOOKUP($A373,'PivotTrac Totals'!$A$1:$AK$255,4,FALSE),)</f>
        <v>0</v>
      </c>
      <c r="I373">
        <f>IFERROR(VLOOKUP($A373,'PivotTrac Totals'!$1:$405,6,FALSE),)</f>
        <v>0</v>
      </c>
      <c r="J373">
        <f>IFERROR(VLOOKUP($A373,'PivotTrac Totals'!$1:$255,8,FALSE),)</f>
        <v>0</v>
      </c>
      <c r="K373">
        <f>IFERROR(VLOOKUP($A373,'PivotTrac Totals'!$1:$255,10,FALSE),)</f>
        <v>0</v>
      </c>
      <c r="L373">
        <f>IFERROR(VLOOKUP($A373,'PivotTrac Totals'!$1:$255,12,FALSE),)</f>
        <v>0</v>
      </c>
      <c r="M373">
        <f>IFERROR(VLOOKUP($A373,'PivotTrac Totals'!$1:$255,14,FALSE),)</f>
        <v>0</v>
      </c>
      <c r="N373">
        <f>IFERROR(VLOOKUP($A373,'PivotTrac Totals'!$1:$255,16,FALSE),)</f>
        <v>0</v>
      </c>
      <c r="O373">
        <f>IFERROR(VLOOKUP($A373,'PivotTrac Totals'!$1:$255,18,FALSE),)</f>
        <v>0</v>
      </c>
      <c r="P373">
        <f>IFERROR(VLOOKUP($A373,'PivotTrac Totals'!$1:$255,20,FALSE),)</f>
        <v>0</v>
      </c>
      <c r="Q373">
        <f>IFERROR(VLOOKUP($A373,'PivotTrac Totals'!$1:$255,22,FALSE),)</f>
        <v>0</v>
      </c>
      <c r="R373">
        <f>IFERROR(VLOOKUP($A373,'PivotTrac Totals'!$1:$255,24,FALSE),)</f>
        <v>0</v>
      </c>
      <c r="S373">
        <f>IFERROR(VLOOKUP($A373,'PivotTrac Totals'!$1:$255,26,FALSE),)</f>
        <v>0</v>
      </c>
      <c r="T373">
        <f>IFERROR(VLOOKUP($A373,'PivotTrac Totals'!$1:$255,28,FALSE),)</f>
        <v>0</v>
      </c>
      <c r="U373">
        <f>IFERROR(VLOOKUP($A373,'PivotTrac Totals'!$1:$255,30,FALSE),)</f>
        <v>0</v>
      </c>
      <c r="V373">
        <f>IFERROR(VLOOKUP($A373,'PivotTrac Totals'!$1:$255,32,FALSE),)</f>
        <v>0</v>
      </c>
      <c r="W373">
        <f>IFERROR(VLOOKUP($A373,'PivotTrac Totals'!$1:$255,34,FALSE),)</f>
        <v>0</v>
      </c>
      <c r="X373">
        <f>IFERROR(VLOOKUP($A373,'PivotTrac Totals'!$1:$255,36,FALSE),)</f>
        <v>0</v>
      </c>
      <c r="Y373">
        <f>IFERROR(VLOOKUP($A373,'PivotTrac Totals'!$1:$255,38,FALSE),)</f>
        <v>0</v>
      </c>
      <c r="Z373">
        <f>IFERROR(VLOOKUP($A373,'PivotTrac Totals'!$1:$255,40,FALSE),)</f>
        <v>0</v>
      </c>
      <c r="AA373">
        <f>IFERROR(VLOOKUP($A373,'PivotTrac Totals'!$1:$255,42,FALSE),)</f>
        <v>0</v>
      </c>
      <c r="AB373">
        <f>IFERROR(VLOOKUP($A373,'PivotTrac Totals'!$1:$255,44,FALSE),)</f>
        <v>0</v>
      </c>
      <c r="AC373">
        <f>IFERROR(VLOOKUP($A373,'PivotTrac Totals'!$1:$255,46,FALSE),)</f>
        <v>0</v>
      </c>
      <c r="AD373">
        <f>IFERROR(VLOOKUP($A373,'PivotTrac Totals'!$1:$255,48,FALSE),)</f>
        <v>0</v>
      </c>
      <c r="AE373">
        <f>IFERROR(VLOOKUP($A373,'PivotTrac Totals'!$1:$255,50,FALSE),)</f>
        <v>0</v>
      </c>
      <c r="AF373">
        <f>IFERROR(VLOOKUP($A373,'PivotTrac Totals'!$1:$255,52,FALSE),)</f>
        <v>0</v>
      </c>
      <c r="AG373">
        <f>IFERROR(VLOOKUP($A373,'PivotTrac Totals'!$1:$255,54,FALSE),)</f>
        <v>0</v>
      </c>
      <c r="AH373">
        <f t="shared" si="41"/>
        <v>0</v>
      </c>
    </row>
    <row r="374" spans="1:34" ht="15.75" hidden="1" thickBot="1" x14ac:dyDescent="0.25">
      <c r="A374" s="25"/>
      <c r="B374" s="25" t="s">
        <v>11</v>
      </c>
      <c r="C374" s="28" t="str">
        <f t="shared" si="45"/>
        <v>36</v>
      </c>
      <c r="D374" s="25" t="s">
        <v>125</v>
      </c>
      <c r="E374" s="25"/>
      <c r="F374" s="25"/>
      <c r="G374" s="25"/>
      <c r="H374">
        <f>IFERROR(VLOOKUP($A374,'PivotTrac Totals'!$A$1:$AK$255,4,FALSE),)</f>
        <v>0</v>
      </c>
      <c r="I374">
        <f>IFERROR(VLOOKUP($A374,'PivotTrac Totals'!$1:$405,6,FALSE),)</f>
        <v>0</v>
      </c>
      <c r="J374">
        <f>IFERROR(VLOOKUP($A374,'PivotTrac Totals'!$1:$255,8,FALSE),)</f>
        <v>0</v>
      </c>
      <c r="K374">
        <f>IFERROR(VLOOKUP($A374,'PivotTrac Totals'!$1:$255,10,FALSE),)</f>
        <v>0</v>
      </c>
      <c r="L374">
        <f>IFERROR(VLOOKUP($A374,'PivotTrac Totals'!$1:$255,12,FALSE),)</f>
        <v>0</v>
      </c>
      <c r="M374">
        <f>IFERROR(VLOOKUP($A374,'PivotTrac Totals'!$1:$255,14,FALSE),)</f>
        <v>0</v>
      </c>
      <c r="N374">
        <f>IFERROR(VLOOKUP($A374,'PivotTrac Totals'!$1:$255,16,FALSE),)</f>
        <v>0</v>
      </c>
      <c r="O374">
        <f>IFERROR(VLOOKUP($A374,'PivotTrac Totals'!$1:$255,18,FALSE),)</f>
        <v>0</v>
      </c>
      <c r="P374">
        <f>IFERROR(VLOOKUP($A374,'PivotTrac Totals'!$1:$255,20,FALSE),)</f>
        <v>0</v>
      </c>
      <c r="Q374">
        <f>IFERROR(VLOOKUP($A374,'PivotTrac Totals'!$1:$255,22,FALSE),)</f>
        <v>0</v>
      </c>
      <c r="R374">
        <f>IFERROR(VLOOKUP($A374,'PivotTrac Totals'!$1:$255,24,FALSE),)</f>
        <v>0</v>
      </c>
      <c r="S374">
        <f>IFERROR(VLOOKUP($A374,'PivotTrac Totals'!$1:$255,26,FALSE),)</f>
        <v>0</v>
      </c>
      <c r="T374">
        <f>IFERROR(VLOOKUP($A374,'PivotTrac Totals'!$1:$255,28,FALSE),)</f>
        <v>0</v>
      </c>
      <c r="U374">
        <f>IFERROR(VLOOKUP($A374,'PivotTrac Totals'!$1:$255,30,FALSE),)</f>
        <v>0</v>
      </c>
      <c r="V374">
        <f>IFERROR(VLOOKUP($A374,'PivotTrac Totals'!$1:$255,32,FALSE),)</f>
        <v>0</v>
      </c>
      <c r="W374">
        <f>IFERROR(VLOOKUP($A374,'PivotTrac Totals'!$1:$255,34,FALSE),)</f>
        <v>0</v>
      </c>
      <c r="X374">
        <f>IFERROR(VLOOKUP($A374,'PivotTrac Totals'!$1:$255,36,FALSE),)</f>
        <v>0</v>
      </c>
      <c r="Y374">
        <f>IFERROR(VLOOKUP($A374,'PivotTrac Totals'!$1:$255,38,FALSE),)</f>
        <v>0</v>
      </c>
      <c r="Z374">
        <f>IFERROR(VLOOKUP($A374,'PivotTrac Totals'!$1:$255,40,FALSE),)</f>
        <v>0</v>
      </c>
      <c r="AA374">
        <f>IFERROR(VLOOKUP($A374,'PivotTrac Totals'!$1:$255,42,FALSE),)</f>
        <v>0</v>
      </c>
      <c r="AB374">
        <f>IFERROR(VLOOKUP($A374,'PivotTrac Totals'!$1:$255,44,FALSE),)</f>
        <v>0</v>
      </c>
      <c r="AC374">
        <f>IFERROR(VLOOKUP($A374,'PivotTrac Totals'!$1:$255,46,FALSE),)</f>
        <v>0</v>
      </c>
      <c r="AD374">
        <f>IFERROR(VLOOKUP($A374,'PivotTrac Totals'!$1:$255,48,FALSE),)</f>
        <v>0</v>
      </c>
      <c r="AE374">
        <f>IFERROR(VLOOKUP($A374,'PivotTrac Totals'!$1:$255,50,FALSE),)</f>
        <v>0</v>
      </c>
      <c r="AF374">
        <f>IFERROR(VLOOKUP($A374,'PivotTrac Totals'!$1:$255,52,FALSE),)</f>
        <v>0</v>
      </c>
      <c r="AG374">
        <f>IFERROR(VLOOKUP($A374,'PivotTrac Totals'!$1:$255,54,FALSE),)</f>
        <v>0</v>
      </c>
      <c r="AH374">
        <f t="shared" si="41"/>
        <v>0</v>
      </c>
    </row>
    <row r="375" spans="1:34" ht="15.75" hidden="1" thickBot="1" x14ac:dyDescent="0.25">
      <c r="A375" s="29" t="s">
        <v>162</v>
      </c>
      <c r="B375" s="25" t="s">
        <v>11</v>
      </c>
      <c r="C375" s="28" t="str">
        <f>MID(A375,FIND(" ",A375)+1,256)</f>
        <v>37</v>
      </c>
      <c r="D375" s="25" t="s">
        <v>125</v>
      </c>
      <c r="E375" s="25"/>
      <c r="F375" s="25"/>
      <c r="G375" s="25"/>
      <c r="H375">
        <f>+IF($F375="Spring Grain",SUMIFS('Osgood Agrimet'!$D:$D,'Osgood Agrimet'!$A:$A,"&lt;="&amp;Data!H$1,'Osgood Agrimet'!$D:$D,"&gt;0"),IF($F375="Winter Grain",SUMIFS('Osgood Agrimet'!$C:$C,'Osgood Agrimet'!$A:$A,"&lt;="&amp;Data!H$1,'Osgood Agrimet'!$C:$C,"&gt;0"),IF($F375="Potatoes",SUMIFS('Osgood Agrimet'!$N:$N,'Osgood Agrimet'!$A:$A,"&lt;="&amp;Data!H$1,'Osgood Agrimet'!$N:$N,"&gt;0"),0)))</f>
        <v>0</v>
      </c>
      <c r="I375">
        <f>+IF($F375="Spring Grain",SUMIFS('Osgood Agrimet'!$D:$D,'Osgood Agrimet'!$A:$A,"&lt;="&amp;Data!I$1,'Osgood Agrimet'!$D:$D,"&gt;0"),IF($F375="Winter Grain",SUMIFS('Osgood Agrimet'!$C:$C,'Osgood Agrimet'!$A:$A,"&lt;="&amp;Data!I$1,'Osgood Agrimet'!$C:$C,"&gt;0"),IF($F375="Potatoes",SUMIFS('Osgood Agrimet'!$N:$N,'Osgood Agrimet'!$A:$A,"&lt;="&amp;Data!I$1,'Osgood Agrimet'!$N:$N,"&gt;0"),0)))</f>
        <v>0</v>
      </c>
      <c r="J375">
        <f>+IF($F375="Spring Grain",SUMIFS('Osgood Agrimet'!$D:$D,'Osgood Agrimet'!$A:$A,"&lt;="&amp;Data!J$1,'Osgood Agrimet'!$D:$D,"&gt;0"),IF($F375="Winter Grain",SUMIFS('Osgood Agrimet'!$C:$C,'Osgood Agrimet'!$A:$A,"&lt;="&amp;Data!J$1,'Osgood Agrimet'!$C:$C,"&gt;0"),IF($F375="Potatoes",SUMIFS('Osgood Agrimet'!$N:$N,'Osgood Agrimet'!$A:$A,"&lt;="&amp;Data!J$1,'Osgood Agrimet'!$N:$N,"&gt;0"),0)))</f>
        <v>0</v>
      </c>
      <c r="K375">
        <f>+IF($F375="Spring Grain",SUMIFS('Osgood Agrimet'!$D:$D,'Osgood Agrimet'!$A:$A,"&lt;="&amp;Data!K$1,'Osgood Agrimet'!$D:$D,"&gt;0"),IF($F375="Winter Grain",SUMIFS('Osgood Agrimet'!$C:$C,'Osgood Agrimet'!$A:$A,"&lt;="&amp;Data!K$1,'Osgood Agrimet'!$C:$C,"&gt;0"),IF($F375="Potatoes",SUMIFS('Osgood Agrimet'!$N:$N,'Osgood Agrimet'!$A:$A,"&lt;="&amp;Data!K$1,'Osgood Agrimet'!$N:$N,"&gt;0"),0)))</f>
        <v>0</v>
      </c>
      <c r="L375">
        <f>+IF($F375="Spring Grain",SUMIFS('Osgood Agrimet'!$D:$D,'Osgood Agrimet'!$A:$A,"&lt;="&amp;Data!L$1,'Osgood Agrimet'!$D:$D,"&gt;0"),IF($F375="Winter Grain",SUMIFS('Osgood Agrimet'!$C:$C,'Osgood Agrimet'!$A:$A,"&lt;="&amp;Data!L$1,'Osgood Agrimet'!$C:$C,"&gt;0"),IF($F375="Potatoes",SUMIFS('Osgood Agrimet'!$N:$N,'Osgood Agrimet'!$A:$A,"&lt;="&amp;Data!L$1,'Osgood Agrimet'!$N:$N,"&gt;0"),0)))</f>
        <v>0</v>
      </c>
      <c r="M375">
        <f>+IF($F375="Spring Grain",SUMIFS('Osgood Agrimet'!$D:$D,'Osgood Agrimet'!$A:$A,"&lt;="&amp;Data!M$1,'Osgood Agrimet'!$D:$D,"&gt;0"),IF($F375="Winter Grain",SUMIFS('Osgood Agrimet'!$C:$C,'Osgood Agrimet'!$A:$A,"&lt;="&amp;Data!M$1,'Osgood Agrimet'!$C:$C,"&gt;0"),IF($F375="Potatoes",SUMIFS('Osgood Agrimet'!$N:$N,'Osgood Agrimet'!$A:$A,"&lt;="&amp;Data!M$1,'Osgood Agrimet'!$N:$N,"&gt;0"),0)))</f>
        <v>0</v>
      </c>
      <c r="N375">
        <f>+IF($F375="Spring Grain",SUMIFS('Osgood Agrimet'!$D:$D,'Osgood Agrimet'!$A:$A,"&lt;="&amp;Data!N$1,'Osgood Agrimet'!$D:$D,"&gt;0"),IF($F375="Winter Grain",SUMIFS('Osgood Agrimet'!$C:$C,'Osgood Agrimet'!$A:$A,"&lt;="&amp;Data!N$1,'Osgood Agrimet'!$C:$C,"&gt;0"),IF($F375="Potatoes",SUMIFS('Osgood Agrimet'!$N:$N,'Osgood Agrimet'!$A:$A,"&lt;="&amp;Data!N$1,'Osgood Agrimet'!$N:$N,"&gt;0"),0)))</f>
        <v>0</v>
      </c>
      <c r="O375">
        <f>+IF($F375="Spring Grain",SUMIFS('Osgood Agrimet'!$D:$D,'Osgood Agrimet'!$A:$A,"&lt;="&amp;Data!O$1,'Osgood Agrimet'!$D:$D,"&gt;0"),IF($F375="Winter Grain",SUMIFS('Osgood Agrimet'!$C:$C,'Osgood Agrimet'!$A:$A,"&lt;="&amp;Data!O$1,'Osgood Agrimet'!$C:$C,"&gt;0"),IF($F375="Potatoes",SUMIFS('Osgood Agrimet'!$N:$N,'Osgood Agrimet'!$A:$A,"&lt;="&amp;Data!O$1,'Osgood Agrimet'!$N:$N,"&gt;0"),0)))</f>
        <v>0</v>
      </c>
      <c r="P375">
        <f>+IF($F375="Spring Grain",SUMIFS('Osgood Agrimet'!$D:$D,'Osgood Agrimet'!$A:$A,"&lt;="&amp;Data!P$1,'Osgood Agrimet'!$D:$D,"&gt;0"),IF($F375="Winter Grain",SUMIFS('Osgood Agrimet'!$C:$C,'Osgood Agrimet'!$A:$A,"&lt;="&amp;Data!P$1,'Osgood Agrimet'!$C:$C,"&gt;0"),IF($F375="Potatoes",SUMIFS('Osgood Agrimet'!$N:$N,'Osgood Agrimet'!$A:$A,"&lt;="&amp;Data!P$1,'Osgood Agrimet'!$N:$N,"&gt;0"),0)))</f>
        <v>0</v>
      </c>
      <c r="Q375">
        <f>+IF($F375="Spring Grain",SUMIFS('Osgood Agrimet'!$D:$D,'Osgood Agrimet'!$A:$A,"&lt;="&amp;Data!Q$1,'Osgood Agrimet'!$D:$D,"&gt;0"),IF($F375="Winter Grain",SUMIFS('Osgood Agrimet'!$C:$C,'Osgood Agrimet'!$A:$A,"&lt;="&amp;Data!Q$1,'Osgood Agrimet'!$C:$C,"&gt;0"),IF($F375="Potatoes",SUMIFS('Osgood Agrimet'!$N:$N,'Osgood Agrimet'!$A:$A,"&lt;="&amp;Data!Q$1,'Osgood Agrimet'!$N:$N,"&gt;0"),0)))</f>
        <v>0</v>
      </c>
      <c r="R375">
        <f>+IF($F375="Spring Grain",SUMIFS('Osgood Agrimet'!$D:$D,'Osgood Agrimet'!$A:$A,"&lt;="&amp;Data!R$1,'Osgood Agrimet'!$D:$D,"&gt;0"),IF($F375="Winter Grain",SUMIFS('Osgood Agrimet'!$C:$C,'Osgood Agrimet'!$A:$A,"&lt;="&amp;Data!R$1,'Osgood Agrimet'!$C:$C,"&gt;0"),IF($F375="Potatoes",SUMIFS('Osgood Agrimet'!$N:$N,'Osgood Agrimet'!$A:$A,"&lt;="&amp;Data!R$1,'Osgood Agrimet'!$N:$N,"&gt;0"),0)))</f>
        <v>0</v>
      </c>
      <c r="S375">
        <f>+IF($F375="Spring Grain",SUMIFS('Osgood Agrimet'!$D:$D,'Osgood Agrimet'!$A:$A,"&lt;="&amp;Data!S$1,'Osgood Agrimet'!$D:$D,"&gt;0"),IF($F375="Winter Grain",SUMIFS('Osgood Agrimet'!$C:$C,'Osgood Agrimet'!$A:$A,"&lt;="&amp;Data!S$1,'Osgood Agrimet'!$C:$C,"&gt;0"),IF($F375="Potatoes",SUMIFS('Osgood Agrimet'!$N:$N,'Osgood Agrimet'!$A:$A,"&lt;="&amp;Data!S$1,'Osgood Agrimet'!$N:$N,"&gt;0"),0)))</f>
        <v>0</v>
      </c>
      <c r="T375">
        <f>+IF($F375="Spring Grain",SUMIFS('Osgood Agrimet'!$D:$D,'Osgood Agrimet'!$A:$A,"&lt;="&amp;Data!T$1,'Osgood Agrimet'!$D:$D,"&gt;0"),IF($F375="Winter Grain",SUMIFS('Osgood Agrimet'!$C:$C,'Osgood Agrimet'!$A:$A,"&lt;="&amp;Data!T$1,'Osgood Agrimet'!$C:$C,"&gt;0"),IF($F375="Potatoes",SUMIFS('Osgood Agrimet'!$N:$N,'Osgood Agrimet'!$A:$A,"&lt;="&amp;Data!T$1,'Osgood Agrimet'!$N:$N,"&gt;0"),0)))</f>
        <v>0</v>
      </c>
      <c r="U375">
        <f>+IF($F375="Spring Grain",SUMIFS('Osgood Agrimet'!$D:$D,'Osgood Agrimet'!$A:$A,"&lt;="&amp;Data!U$1,'Osgood Agrimet'!$D:$D,"&gt;0"),IF($F375="Winter Grain",SUMIFS('Osgood Agrimet'!$C:$C,'Osgood Agrimet'!$A:$A,"&lt;="&amp;Data!U$1,'Osgood Agrimet'!$C:$C,"&gt;0"),IF($F375="Potatoes",SUMIFS('Osgood Agrimet'!$N:$N,'Osgood Agrimet'!$A:$A,"&lt;="&amp;Data!U$1,'Osgood Agrimet'!$N:$N,"&gt;0"),0)))</f>
        <v>0</v>
      </c>
      <c r="V375">
        <f>+IF($F375="Spring Grain",SUMIFS('Osgood Agrimet'!$D:$D,'Osgood Agrimet'!$A:$A,"&lt;="&amp;Data!V$1,'Osgood Agrimet'!$D:$D,"&gt;0"),IF($F375="Winter Grain",SUMIFS('Osgood Agrimet'!$C:$C,'Osgood Agrimet'!$A:$A,"&lt;="&amp;Data!V$1,'Osgood Agrimet'!$C:$C,"&gt;0"),IF($F375="Potatoes",SUMIFS('Osgood Agrimet'!$N:$N,'Osgood Agrimet'!$A:$A,"&lt;="&amp;Data!V$1,'Osgood Agrimet'!$N:$N,"&gt;0"),0)))</f>
        <v>0</v>
      </c>
      <c r="W375">
        <f>+IF($F375="Spring Grain",SUMIFS('Osgood Agrimet'!$D:$D,'Osgood Agrimet'!$A:$A,"&lt;="&amp;Data!W$1,'Osgood Agrimet'!$D:$D,"&gt;0"),IF($F375="Winter Grain",SUMIFS('Osgood Agrimet'!$C:$C,'Osgood Agrimet'!$A:$A,"&lt;="&amp;Data!W$1,'Osgood Agrimet'!$C:$C,"&gt;0"),IF($F375="Potatoes",SUMIFS('Osgood Agrimet'!$N:$N,'Osgood Agrimet'!$A:$A,"&lt;="&amp;Data!W$1,'Osgood Agrimet'!$N:$N,"&gt;0"),0)))</f>
        <v>0</v>
      </c>
      <c r="X375">
        <f>+IF($F375="Spring Grain",SUMIFS('Osgood Agrimet'!$D:$D,'Osgood Agrimet'!$A:$A,"&lt;="&amp;Data!X$1,'Osgood Agrimet'!$D:$D,"&gt;0"),IF($F375="Winter Grain",SUMIFS('Osgood Agrimet'!$C:$C,'Osgood Agrimet'!$A:$A,"&lt;="&amp;Data!X$1,'Osgood Agrimet'!$C:$C,"&gt;0"),IF($F375="Potatoes",SUMIFS('Osgood Agrimet'!$N:$N,'Osgood Agrimet'!$A:$A,"&lt;="&amp;Data!X$1,'Osgood Agrimet'!$N:$N,"&gt;0"),0)))</f>
        <v>0</v>
      </c>
      <c r="Y375">
        <f>+IF($F375="Spring Grain",SUMIFS('Osgood Agrimet'!$D:$D,'Osgood Agrimet'!$A:$A,"&lt;="&amp;Data!Y$1,'Osgood Agrimet'!$D:$D,"&gt;0"),IF($F375="Winter Grain",SUMIFS('Osgood Agrimet'!$C:$C,'Osgood Agrimet'!$A:$A,"&lt;="&amp;Data!Y$1,'Osgood Agrimet'!$C:$C,"&gt;0"),IF($F375="Potatoes",SUMIFS('Osgood Agrimet'!$N:$N,'Osgood Agrimet'!$A:$A,"&lt;="&amp;Data!Y$1,'Osgood Agrimet'!$N:$N,"&gt;0"),0)))</f>
        <v>0</v>
      </c>
      <c r="Z375">
        <f>+IF($F375="Spring Grain",SUMIFS('Osgood Agrimet'!$D:$D,'Osgood Agrimet'!$A:$A,"&lt;="&amp;Data!Z$1,'Osgood Agrimet'!$D:$D,"&gt;0"),IF($F375="Winter Grain",SUMIFS('Osgood Agrimet'!$C:$C,'Osgood Agrimet'!$A:$A,"&lt;="&amp;Data!Z$1,'Osgood Agrimet'!$C:$C,"&gt;0"),IF($F375="Potatoes",SUMIFS('Osgood Agrimet'!$N:$N,'Osgood Agrimet'!$A:$A,"&lt;="&amp;Data!Z$1,'Osgood Agrimet'!$N:$N,"&gt;0"),0)))</f>
        <v>0</v>
      </c>
      <c r="AA375">
        <f>+IF($F375="Spring Grain",SUMIFS('Osgood Agrimet'!$D:$D,'Osgood Agrimet'!$A:$A,"&lt;="&amp;Data!AA$1,'Osgood Agrimet'!$D:$D,"&gt;0"),IF($F375="Winter Grain",SUMIFS('Osgood Agrimet'!$C:$C,'Osgood Agrimet'!$A:$A,"&lt;="&amp;Data!AA$1,'Osgood Agrimet'!$C:$C,"&gt;0"),IF($F375="Potatoes",SUMIFS('Osgood Agrimet'!$N:$N,'Osgood Agrimet'!$A:$A,"&lt;="&amp;Data!AA$1,'Osgood Agrimet'!$N:$N,"&gt;0"),0)))</f>
        <v>0</v>
      </c>
      <c r="AB375">
        <f>+IF($F375="Spring Grain",SUMIFS('Osgood Agrimet'!$D:$D,'Osgood Agrimet'!$A:$A,"&lt;="&amp;Data!AB$1,'Osgood Agrimet'!$D:$D,"&gt;0"),IF($F375="Winter Grain",SUMIFS('Osgood Agrimet'!$C:$C,'Osgood Agrimet'!$A:$A,"&lt;="&amp;Data!AB$1,'Osgood Agrimet'!$C:$C,"&gt;0"),IF($F375="Potatoes",SUMIFS('Osgood Agrimet'!$N:$N,'Osgood Agrimet'!$A:$A,"&lt;="&amp;Data!AB$1,'Osgood Agrimet'!$N:$N,"&gt;0"),0)))</f>
        <v>0</v>
      </c>
      <c r="AC375">
        <f>+IF($F375="Spring Grain",SUMIFS('Osgood Agrimet'!$D:$D,'Osgood Agrimet'!$A:$A,"&lt;="&amp;Data!AC$1,'Osgood Agrimet'!$D:$D,"&gt;0"),IF($F375="Winter Grain",SUMIFS('Osgood Agrimet'!$C:$C,'Osgood Agrimet'!$A:$A,"&lt;="&amp;Data!AC$1,'Osgood Agrimet'!$C:$C,"&gt;0"),IF($F375="Potatoes",SUMIFS('Osgood Agrimet'!$N:$N,'Osgood Agrimet'!$A:$A,"&lt;="&amp;Data!AC$1,'Osgood Agrimet'!$N:$N,"&gt;0"),0)))</f>
        <v>0</v>
      </c>
      <c r="AD375">
        <f>+IF($F375="Spring Grain",SUMIFS('Osgood Agrimet'!$D:$D,'Osgood Agrimet'!$A:$A,"&lt;="&amp;Data!AD$1,'Osgood Agrimet'!$D:$D,"&gt;0"),IF($F375="Winter Grain",SUMIFS('Osgood Agrimet'!$C:$C,'Osgood Agrimet'!$A:$A,"&lt;="&amp;Data!AD$1,'Osgood Agrimet'!$C:$C,"&gt;0"),IF($F375="Potatoes",SUMIFS('Osgood Agrimet'!$N:$N,'Osgood Agrimet'!$A:$A,"&lt;="&amp;Data!AD$1,'Osgood Agrimet'!$N:$N,"&gt;0"),0)))</f>
        <v>0</v>
      </c>
      <c r="AE375">
        <f>+IF($F375="Spring Grain",SUMIFS('Osgood Agrimet'!$D:$D,'Osgood Agrimet'!$A:$A,"&lt;="&amp;Data!AE$1,'Osgood Agrimet'!$D:$D,"&gt;0"),IF($F375="Winter Grain",SUMIFS('Osgood Agrimet'!$C:$C,'Osgood Agrimet'!$A:$A,"&lt;="&amp;Data!AE$1,'Osgood Agrimet'!$C:$C,"&gt;0"),IF($F375="Potatoes",SUMIFS('Osgood Agrimet'!$N:$N,'Osgood Agrimet'!$A:$A,"&lt;="&amp;Data!AE$1,'Osgood Agrimet'!$N:$N,"&gt;0"),0)))</f>
        <v>0</v>
      </c>
      <c r="AF375">
        <f>+IF($F375="Spring Grain",SUMIFS('Osgood Agrimet'!$D:$D,'Osgood Agrimet'!$A:$A,"&lt;="&amp;Data!AF$1,'Osgood Agrimet'!$D:$D,"&gt;0"),IF($F375="Winter Grain",SUMIFS('Osgood Agrimet'!$C:$C,'Osgood Agrimet'!$A:$A,"&lt;="&amp;Data!AF$1,'Osgood Agrimet'!$C:$C,"&gt;0"),IF($F375="Potatoes",SUMIFS('Osgood Agrimet'!$N:$N,'Osgood Agrimet'!$A:$A,"&lt;="&amp;Data!AF$1,'Osgood Agrimet'!$N:$N,"&gt;0"),0)))</f>
        <v>0</v>
      </c>
      <c r="AG375">
        <f>+IF($F375="Spring Grain",SUMIFS('Osgood Agrimet'!$D:$D,'Osgood Agrimet'!$A:$A,"&lt;="&amp;Data!AG$1,'Osgood Agrimet'!$D:$D,"&gt;0"),IF($F375="Winter Grain",SUMIFS('Osgood Agrimet'!$C:$C,'Osgood Agrimet'!$A:$A,"&lt;="&amp;Data!AG$1,'Osgood Agrimet'!$C:$C,"&gt;0"),IF($F375="Potatoes",SUMIFS('Osgood Agrimet'!$N:$N,'Osgood Agrimet'!$A:$A,"&lt;="&amp;Data!AG$1,'Osgood Agrimet'!$N:$N,"&gt;0"),0)))</f>
        <v>0</v>
      </c>
      <c r="AH375">
        <f>+SUM(H375:AG375)</f>
        <v>0</v>
      </c>
    </row>
    <row r="376" spans="1:34" ht="15.75" hidden="1" thickBot="1" x14ac:dyDescent="0.25">
      <c r="A376" s="25"/>
      <c r="B376" s="25" t="s">
        <v>11</v>
      </c>
      <c r="C376" s="28" t="str">
        <f>C375</f>
        <v>37</v>
      </c>
      <c r="D376" s="25" t="s">
        <v>125</v>
      </c>
      <c r="E376" s="25"/>
      <c r="F376" s="25"/>
      <c r="G376" s="25"/>
      <c r="H376">
        <f>IFERROR(VLOOKUP($A376,'PivotTrac Totals'!$A$1:$AK$255,4,FALSE),)</f>
        <v>0</v>
      </c>
      <c r="I376">
        <f>IFERROR(VLOOKUP($A376,'PivotTrac Totals'!$1:$405,6,FALSE),)</f>
        <v>0</v>
      </c>
      <c r="J376">
        <f>IFERROR(VLOOKUP($A376,'PivotTrac Totals'!$1:$255,8,FALSE),)</f>
        <v>0</v>
      </c>
      <c r="K376">
        <f>IFERROR(VLOOKUP($A376,'PivotTrac Totals'!$1:$255,10,FALSE),)</f>
        <v>0</v>
      </c>
      <c r="L376">
        <f>IFERROR(VLOOKUP($A376,'PivotTrac Totals'!$1:$255,12,FALSE),)</f>
        <v>0</v>
      </c>
      <c r="M376">
        <f>IFERROR(VLOOKUP($A376,'PivotTrac Totals'!$1:$255,14,FALSE),)</f>
        <v>0</v>
      </c>
      <c r="N376">
        <f>IFERROR(VLOOKUP($A376,'PivotTrac Totals'!$1:$255,16,FALSE),)</f>
        <v>0</v>
      </c>
      <c r="O376">
        <f>IFERROR(VLOOKUP($A376,'PivotTrac Totals'!$1:$255,18,FALSE),)</f>
        <v>0</v>
      </c>
      <c r="P376">
        <f>IFERROR(VLOOKUP($A376,'PivotTrac Totals'!$1:$255,20,FALSE),)</f>
        <v>0</v>
      </c>
      <c r="Q376">
        <f>IFERROR(VLOOKUP($A376,'PivotTrac Totals'!$1:$255,22,FALSE),)</f>
        <v>0</v>
      </c>
      <c r="R376">
        <f>IFERROR(VLOOKUP($A376,'PivotTrac Totals'!$1:$255,24,FALSE),)</f>
        <v>0</v>
      </c>
      <c r="S376">
        <f>IFERROR(VLOOKUP($A376,'PivotTrac Totals'!$1:$255,26,FALSE),)</f>
        <v>0</v>
      </c>
      <c r="T376">
        <f>IFERROR(VLOOKUP($A376,'PivotTrac Totals'!$1:$255,28,FALSE),)</f>
        <v>0</v>
      </c>
      <c r="U376">
        <f>IFERROR(VLOOKUP($A376,'PivotTrac Totals'!$1:$255,30,FALSE),)</f>
        <v>0</v>
      </c>
      <c r="V376">
        <f>IFERROR(VLOOKUP($A376,'PivotTrac Totals'!$1:$255,32,FALSE),)</f>
        <v>0</v>
      </c>
      <c r="W376">
        <f>IFERROR(VLOOKUP($A376,'PivotTrac Totals'!$1:$255,34,FALSE),)</f>
        <v>0</v>
      </c>
      <c r="X376">
        <f>IFERROR(VLOOKUP($A376,'PivotTrac Totals'!$1:$255,36,FALSE),)</f>
        <v>0</v>
      </c>
      <c r="Y376">
        <f>IFERROR(VLOOKUP($A376,'PivotTrac Totals'!$1:$255,38,FALSE),)</f>
        <v>0</v>
      </c>
      <c r="Z376">
        <f>IFERROR(VLOOKUP($A376,'PivotTrac Totals'!$1:$255,40,FALSE),)</f>
        <v>0</v>
      </c>
      <c r="AA376">
        <f>IFERROR(VLOOKUP($A376,'PivotTrac Totals'!$1:$255,42,FALSE),)</f>
        <v>0</v>
      </c>
      <c r="AB376">
        <f>IFERROR(VLOOKUP($A376,'PivotTrac Totals'!$1:$255,44,FALSE),)</f>
        <v>0</v>
      </c>
      <c r="AC376">
        <f>IFERROR(VLOOKUP($A376,'PivotTrac Totals'!$1:$255,46,FALSE),)</f>
        <v>0</v>
      </c>
      <c r="AD376">
        <f>IFERROR(VLOOKUP($A376,'PivotTrac Totals'!$1:$255,48,FALSE),)</f>
        <v>0</v>
      </c>
      <c r="AE376">
        <f>IFERROR(VLOOKUP($A376,'PivotTrac Totals'!$1:$255,50,FALSE),)</f>
        <v>0</v>
      </c>
      <c r="AF376">
        <f>IFERROR(VLOOKUP($A376,'PivotTrac Totals'!$1:$255,52,FALSE),)</f>
        <v>0</v>
      </c>
      <c r="AG376">
        <f>IFERROR(VLOOKUP($A376,'PivotTrac Totals'!$1:$255,54,FALSE),)</f>
        <v>0</v>
      </c>
      <c r="AH376">
        <f t="shared" si="41"/>
        <v>0</v>
      </c>
    </row>
    <row r="377" spans="1:34" ht="15.75" hidden="1" thickBot="1" x14ac:dyDescent="0.25">
      <c r="A377" s="25"/>
      <c r="B377" s="25" t="s">
        <v>11</v>
      </c>
      <c r="C377" s="28" t="str">
        <f t="shared" ref="C377:C384" si="46">C376</f>
        <v>37</v>
      </c>
      <c r="D377" s="25" t="s">
        <v>125</v>
      </c>
      <c r="E377" s="25"/>
      <c r="F377" s="25"/>
      <c r="G377" s="25"/>
      <c r="H377">
        <f>IFERROR(VLOOKUP($A377,'PivotTrac Totals'!$A$1:$AK$255,4,FALSE),)</f>
        <v>0</v>
      </c>
      <c r="I377">
        <f>IFERROR(VLOOKUP($A377,'PivotTrac Totals'!$1:$405,6,FALSE),)</f>
        <v>0</v>
      </c>
      <c r="J377">
        <f>IFERROR(VLOOKUP($A377,'PivotTrac Totals'!$1:$255,8,FALSE),)</f>
        <v>0</v>
      </c>
      <c r="K377">
        <f>IFERROR(VLOOKUP($A377,'PivotTrac Totals'!$1:$255,10,FALSE),)</f>
        <v>0</v>
      </c>
      <c r="L377">
        <f>IFERROR(VLOOKUP($A377,'PivotTrac Totals'!$1:$255,12,FALSE),)</f>
        <v>0</v>
      </c>
      <c r="M377">
        <f>IFERROR(VLOOKUP($A377,'PivotTrac Totals'!$1:$255,14,FALSE),)</f>
        <v>0</v>
      </c>
      <c r="N377">
        <f>IFERROR(VLOOKUP($A377,'PivotTrac Totals'!$1:$255,16,FALSE),)</f>
        <v>0</v>
      </c>
      <c r="O377">
        <f>IFERROR(VLOOKUP($A377,'PivotTrac Totals'!$1:$255,18,FALSE),)</f>
        <v>0</v>
      </c>
      <c r="P377">
        <f>IFERROR(VLOOKUP($A377,'PivotTrac Totals'!$1:$255,20,FALSE),)</f>
        <v>0</v>
      </c>
      <c r="Q377">
        <f>IFERROR(VLOOKUP($A377,'PivotTrac Totals'!$1:$255,22,FALSE),)</f>
        <v>0</v>
      </c>
      <c r="R377">
        <f>IFERROR(VLOOKUP($A377,'PivotTrac Totals'!$1:$255,24,FALSE),)</f>
        <v>0</v>
      </c>
      <c r="S377">
        <f>IFERROR(VLOOKUP($A377,'PivotTrac Totals'!$1:$255,26,FALSE),)</f>
        <v>0</v>
      </c>
      <c r="T377">
        <f>IFERROR(VLOOKUP($A377,'PivotTrac Totals'!$1:$255,28,FALSE),)</f>
        <v>0</v>
      </c>
      <c r="U377">
        <f>IFERROR(VLOOKUP($A377,'PivotTrac Totals'!$1:$255,30,FALSE),)</f>
        <v>0</v>
      </c>
      <c r="V377">
        <f>IFERROR(VLOOKUP($A377,'PivotTrac Totals'!$1:$255,32,FALSE),)</f>
        <v>0</v>
      </c>
      <c r="W377">
        <f>IFERROR(VLOOKUP($A377,'PivotTrac Totals'!$1:$255,34,FALSE),)</f>
        <v>0</v>
      </c>
      <c r="X377">
        <f>IFERROR(VLOOKUP($A377,'PivotTrac Totals'!$1:$255,36,FALSE),)</f>
        <v>0</v>
      </c>
      <c r="Y377">
        <f>IFERROR(VLOOKUP($A377,'PivotTrac Totals'!$1:$255,38,FALSE),)</f>
        <v>0</v>
      </c>
      <c r="Z377">
        <f>IFERROR(VLOOKUP($A377,'PivotTrac Totals'!$1:$255,40,FALSE),)</f>
        <v>0</v>
      </c>
      <c r="AA377">
        <f>IFERROR(VLOOKUP($A377,'PivotTrac Totals'!$1:$255,42,FALSE),)</f>
        <v>0</v>
      </c>
      <c r="AB377">
        <f>IFERROR(VLOOKUP($A377,'PivotTrac Totals'!$1:$255,44,FALSE),)</f>
        <v>0</v>
      </c>
      <c r="AC377">
        <f>IFERROR(VLOOKUP($A377,'PivotTrac Totals'!$1:$255,46,FALSE),)</f>
        <v>0</v>
      </c>
      <c r="AD377">
        <f>IFERROR(VLOOKUP($A377,'PivotTrac Totals'!$1:$255,48,FALSE),)</f>
        <v>0</v>
      </c>
      <c r="AE377">
        <f>IFERROR(VLOOKUP($A377,'PivotTrac Totals'!$1:$255,50,FALSE),)</f>
        <v>0</v>
      </c>
      <c r="AF377">
        <f>IFERROR(VLOOKUP($A377,'PivotTrac Totals'!$1:$255,52,FALSE),)</f>
        <v>0</v>
      </c>
      <c r="AG377">
        <f>IFERROR(VLOOKUP($A377,'PivotTrac Totals'!$1:$255,54,FALSE),)</f>
        <v>0</v>
      </c>
      <c r="AH377">
        <f t="shared" si="41"/>
        <v>0</v>
      </c>
    </row>
    <row r="378" spans="1:34" ht="15.75" hidden="1" thickBot="1" x14ac:dyDescent="0.25">
      <c r="A378" s="25"/>
      <c r="B378" s="25" t="s">
        <v>11</v>
      </c>
      <c r="C378" s="28" t="str">
        <f t="shared" si="46"/>
        <v>37</v>
      </c>
      <c r="D378" s="25" t="s">
        <v>125</v>
      </c>
      <c r="E378" s="25"/>
      <c r="F378" s="25"/>
      <c r="G378" s="25"/>
      <c r="H378">
        <f>IFERROR(VLOOKUP($A378,'PivotTrac Totals'!$A$1:$AK$255,4,FALSE),)</f>
        <v>0</v>
      </c>
      <c r="I378">
        <f>IFERROR(VLOOKUP($A378,'PivotTrac Totals'!$1:$405,6,FALSE),)</f>
        <v>0</v>
      </c>
      <c r="J378">
        <f>IFERROR(VLOOKUP($A378,'PivotTrac Totals'!$1:$255,8,FALSE),)</f>
        <v>0</v>
      </c>
      <c r="K378">
        <f>IFERROR(VLOOKUP($A378,'PivotTrac Totals'!$1:$255,10,FALSE),)</f>
        <v>0</v>
      </c>
      <c r="L378">
        <f>IFERROR(VLOOKUP($A378,'PivotTrac Totals'!$1:$255,12,FALSE),)</f>
        <v>0</v>
      </c>
      <c r="M378">
        <f>IFERROR(VLOOKUP($A378,'PivotTrac Totals'!$1:$255,14,FALSE),)</f>
        <v>0</v>
      </c>
      <c r="N378">
        <f>IFERROR(VLOOKUP($A378,'PivotTrac Totals'!$1:$255,16,FALSE),)</f>
        <v>0</v>
      </c>
      <c r="O378">
        <f>IFERROR(VLOOKUP($A378,'PivotTrac Totals'!$1:$255,18,FALSE),)</f>
        <v>0</v>
      </c>
      <c r="P378">
        <f>IFERROR(VLOOKUP($A378,'PivotTrac Totals'!$1:$255,20,FALSE),)</f>
        <v>0</v>
      </c>
      <c r="Q378">
        <f>IFERROR(VLOOKUP($A378,'PivotTrac Totals'!$1:$255,22,FALSE),)</f>
        <v>0</v>
      </c>
      <c r="R378">
        <f>IFERROR(VLOOKUP($A378,'PivotTrac Totals'!$1:$255,24,FALSE),)</f>
        <v>0</v>
      </c>
      <c r="S378">
        <f>IFERROR(VLOOKUP($A378,'PivotTrac Totals'!$1:$255,26,FALSE),)</f>
        <v>0</v>
      </c>
      <c r="T378">
        <f>IFERROR(VLOOKUP($A378,'PivotTrac Totals'!$1:$255,28,FALSE),)</f>
        <v>0</v>
      </c>
      <c r="U378">
        <f>IFERROR(VLOOKUP($A378,'PivotTrac Totals'!$1:$255,30,FALSE),)</f>
        <v>0</v>
      </c>
      <c r="V378">
        <f>IFERROR(VLOOKUP($A378,'PivotTrac Totals'!$1:$255,32,FALSE),)</f>
        <v>0</v>
      </c>
      <c r="W378">
        <f>IFERROR(VLOOKUP($A378,'PivotTrac Totals'!$1:$255,34,FALSE),)</f>
        <v>0</v>
      </c>
      <c r="X378">
        <f>IFERROR(VLOOKUP($A378,'PivotTrac Totals'!$1:$255,36,FALSE),)</f>
        <v>0</v>
      </c>
      <c r="Y378">
        <f>IFERROR(VLOOKUP($A378,'PivotTrac Totals'!$1:$255,38,FALSE),)</f>
        <v>0</v>
      </c>
      <c r="Z378">
        <f>IFERROR(VLOOKUP($A378,'PivotTrac Totals'!$1:$255,40,FALSE),)</f>
        <v>0</v>
      </c>
      <c r="AA378">
        <f>IFERROR(VLOOKUP($A378,'PivotTrac Totals'!$1:$255,42,FALSE),)</f>
        <v>0</v>
      </c>
      <c r="AB378">
        <f>IFERROR(VLOOKUP($A378,'PivotTrac Totals'!$1:$255,44,FALSE),)</f>
        <v>0</v>
      </c>
      <c r="AC378">
        <f>IFERROR(VLOOKUP($A378,'PivotTrac Totals'!$1:$255,46,FALSE),)</f>
        <v>0</v>
      </c>
      <c r="AD378">
        <f>IFERROR(VLOOKUP($A378,'PivotTrac Totals'!$1:$255,48,FALSE),)</f>
        <v>0</v>
      </c>
      <c r="AE378">
        <f>IFERROR(VLOOKUP($A378,'PivotTrac Totals'!$1:$255,50,FALSE),)</f>
        <v>0</v>
      </c>
      <c r="AF378">
        <f>IFERROR(VLOOKUP($A378,'PivotTrac Totals'!$1:$255,52,FALSE),)</f>
        <v>0</v>
      </c>
      <c r="AG378">
        <f>IFERROR(VLOOKUP($A378,'PivotTrac Totals'!$1:$255,54,FALSE),)</f>
        <v>0</v>
      </c>
      <c r="AH378">
        <f t="shared" si="41"/>
        <v>0</v>
      </c>
    </row>
    <row r="379" spans="1:34" ht="15.75" hidden="1" thickBot="1" x14ac:dyDescent="0.25">
      <c r="A379" s="25"/>
      <c r="B379" s="25" t="s">
        <v>11</v>
      </c>
      <c r="C379" s="28" t="str">
        <f t="shared" si="46"/>
        <v>37</v>
      </c>
      <c r="D379" s="25" t="s">
        <v>125</v>
      </c>
      <c r="E379" s="25"/>
      <c r="F379" s="25"/>
      <c r="G379" s="25"/>
      <c r="H379">
        <f>IFERROR(VLOOKUP($A379,'PivotTrac Totals'!$A$1:$AK$255,4,FALSE),)</f>
        <v>0</v>
      </c>
      <c r="I379">
        <f>IFERROR(VLOOKUP($A379,'PivotTrac Totals'!$1:$405,6,FALSE),)</f>
        <v>0</v>
      </c>
      <c r="J379">
        <f>IFERROR(VLOOKUP($A379,'PivotTrac Totals'!$1:$255,8,FALSE),)</f>
        <v>0</v>
      </c>
      <c r="K379">
        <f>IFERROR(VLOOKUP($A379,'PivotTrac Totals'!$1:$255,10,FALSE),)</f>
        <v>0</v>
      </c>
      <c r="L379">
        <f>IFERROR(VLOOKUP($A379,'PivotTrac Totals'!$1:$255,12,FALSE),)</f>
        <v>0</v>
      </c>
      <c r="M379">
        <f>IFERROR(VLOOKUP($A379,'PivotTrac Totals'!$1:$255,14,FALSE),)</f>
        <v>0</v>
      </c>
      <c r="N379">
        <f>IFERROR(VLOOKUP($A379,'PivotTrac Totals'!$1:$255,16,FALSE),)</f>
        <v>0</v>
      </c>
      <c r="O379">
        <f>IFERROR(VLOOKUP($A379,'PivotTrac Totals'!$1:$255,18,FALSE),)</f>
        <v>0</v>
      </c>
      <c r="P379">
        <f>IFERROR(VLOOKUP($A379,'PivotTrac Totals'!$1:$255,20,FALSE),)</f>
        <v>0</v>
      </c>
      <c r="Q379">
        <f>IFERROR(VLOOKUP($A379,'PivotTrac Totals'!$1:$255,22,FALSE),)</f>
        <v>0</v>
      </c>
      <c r="R379">
        <f>IFERROR(VLOOKUP($A379,'PivotTrac Totals'!$1:$255,24,FALSE),)</f>
        <v>0</v>
      </c>
      <c r="S379">
        <f>IFERROR(VLOOKUP($A379,'PivotTrac Totals'!$1:$255,26,FALSE),)</f>
        <v>0</v>
      </c>
      <c r="T379">
        <f>IFERROR(VLOOKUP($A379,'PivotTrac Totals'!$1:$255,28,FALSE),)</f>
        <v>0</v>
      </c>
      <c r="U379">
        <f>IFERROR(VLOOKUP($A379,'PivotTrac Totals'!$1:$255,30,FALSE),)</f>
        <v>0</v>
      </c>
      <c r="V379">
        <f>IFERROR(VLOOKUP($A379,'PivotTrac Totals'!$1:$255,32,FALSE),)</f>
        <v>0</v>
      </c>
      <c r="W379">
        <f>IFERROR(VLOOKUP($A379,'PivotTrac Totals'!$1:$255,34,FALSE),)</f>
        <v>0</v>
      </c>
      <c r="X379">
        <f>IFERROR(VLOOKUP($A379,'PivotTrac Totals'!$1:$255,36,FALSE),)</f>
        <v>0</v>
      </c>
      <c r="Y379">
        <f>IFERROR(VLOOKUP($A379,'PivotTrac Totals'!$1:$255,38,FALSE),)</f>
        <v>0</v>
      </c>
      <c r="Z379">
        <f>IFERROR(VLOOKUP($A379,'PivotTrac Totals'!$1:$255,40,FALSE),)</f>
        <v>0</v>
      </c>
      <c r="AA379">
        <f>IFERROR(VLOOKUP($A379,'PivotTrac Totals'!$1:$255,42,FALSE),)</f>
        <v>0</v>
      </c>
      <c r="AB379">
        <f>IFERROR(VLOOKUP($A379,'PivotTrac Totals'!$1:$255,44,FALSE),)</f>
        <v>0</v>
      </c>
      <c r="AC379">
        <f>IFERROR(VLOOKUP($A379,'PivotTrac Totals'!$1:$255,46,FALSE),)</f>
        <v>0</v>
      </c>
      <c r="AD379">
        <f>IFERROR(VLOOKUP($A379,'PivotTrac Totals'!$1:$255,48,FALSE),)</f>
        <v>0</v>
      </c>
      <c r="AE379">
        <f>IFERROR(VLOOKUP($A379,'PivotTrac Totals'!$1:$255,50,FALSE),)</f>
        <v>0</v>
      </c>
      <c r="AF379">
        <f>IFERROR(VLOOKUP($A379,'PivotTrac Totals'!$1:$255,52,FALSE),)</f>
        <v>0</v>
      </c>
      <c r="AG379">
        <f>IFERROR(VLOOKUP($A379,'PivotTrac Totals'!$1:$255,54,FALSE),)</f>
        <v>0</v>
      </c>
      <c r="AH379">
        <f t="shared" si="41"/>
        <v>0</v>
      </c>
    </row>
    <row r="380" spans="1:34" ht="15.75" hidden="1" thickBot="1" x14ac:dyDescent="0.25">
      <c r="A380" s="25"/>
      <c r="B380" s="25" t="s">
        <v>11</v>
      </c>
      <c r="C380" s="28" t="str">
        <f t="shared" si="46"/>
        <v>37</v>
      </c>
      <c r="D380" s="25" t="s">
        <v>125</v>
      </c>
      <c r="E380" s="25"/>
      <c r="F380" s="25"/>
      <c r="G380" s="25"/>
      <c r="H380">
        <f>IFERROR(VLOOKUP($A380,'PivotTrac Totals'!$A$1:$AK$255,4,FALSE),)</f>
        <v>0</v>
      </c>
      <c r="I380">
        <f>IFERROR(VLOOKUP($A380,'PivotTrac Totals'!$1:$405,6,FALSE),)</f>
        <v>0</v>
      </c>
      <c r="J380">
        <f>IFERROR(VLOOKUP($A380,'PivotTrac Totals'!$1:$255,8,FALSE),)</f>
        <v>0</v>
      </c>
      <c r="K380">
        <f>IFERROR(VLOOKUP($A380,'PivotTrac Totals'!$1:$255,10,FALSE),)</f>
        <v>0</v>
      </c>
      <c r="L380">
        <f>IFERROR(VLOOKUP($A380,'PivotTrac Totals'!$1:$255,12,FALSE),)</f>
        <v>0</v>
      </c>
      <c r="M380">
        <f>IFERROR(VLOOKUP($A380,'PivotTrac Totals'!$1:$255,14,FALSE),)</f>
        <v>0</v>
      </c>
      <c r="N380">
        <f>IFERROR(VLOOKUP($A380,'PivotTrac Totals'!$1:$255,16,FALSE),)</f>
        <v>0</v>
      </c>
      <c r="O380">
        <f>IFERROR(VLOOKUP($A380,'PivotTrac Totals'!$1:$255,18,FALSE),)</f>
        <v>0</v>
      </c>
      <c r="P380">
        <f>IFERROR(VLOOKUP($A380,'PivotTrac Totals'!$1:$255,20,FALSE),)</f>
        <v>0</v>
      </c>
      <c r="Q380">
        <f>IFERROR(VLOOKUP($A380,'PivotTrac Totals'!$1:$255,22,FALSE),)</f>
        <v>0</v>
      </c>
      <c r="R380">
        <f>IFERROR(VLOOKUP($A380,'PivotTrac Totals'!$1:$255,24,FALSE),)</f>
        <v>0</v>
      </c>
      <c r="S380">
        <f>IFERROR(VLOOKUP($A380,'PivotTrac Totals'!$1:$255,26,FALSE),)</f>
        <v>0</v>
      </c>
      <c r="T380">
        <f>IFERROR(VLOOKUP($A380,'PivotTrac Totals'!$1:$255,28,FALSE),)</f>
        <v>0</v>
      </c>
      <c r="U380">
        <f>IFERROR(VLOOKUP($A380,'PivotTrac Totals'!$1:$255,30,FALSE),)</f>
        <v>0</v>
      </c>
      <c r="V380">
        <f>IFERROR(VLOOKUP($A380,'PivotTrac Totals'!$1:$255,32,FALSE),)</f>
        <v>0</v>
      </c>
      <c r="W380">
        <f>IFERROR(VLOOKUP($A380,'PivotTrac Totals'!$1:$255,34,FALSE),)</f>
        <v>0</v>
      </c>
      <c r="X380">
        <f>IFERROR(VLOOKUP($A380,'PivotTrac Totals'!$1:$255,36,FALSE),)</f>
        <v>0</v>
      </c>
      <c r="Y380">
        <f>IFERROR(VLOOKUP($A380,'PivotTrac Totals'!$1:$255,38,FALSE),)</f>
        <v>0</v>
      </c>
      <c r="Z380">
        <f>IFERROR(VLOOKUP($A380,'PivotTrac Totals'!$1:$255,40,FALSE),)</f>
        <v>0</v>
      </c>
      <c r="AA380">
        <f>IFERROR(VLOOKUP($A380,'PivotTrac Totals'!$1:$255,42,FALSE),)</f>
        <v>0</v>
      </c>
      <c r="AB380">
        <f>IFERROR(VLOOKUP($A380,'PivotTrac Totals'!$1:$255,44,FALSE),)</f>
        <v>0</v>
      </c>
      <c r="AC380">
        <f>IFERROR(VLOOKUP($A380,'PivotTrac Totals'!$1:$255,46,FALSE),)</f>
        <v>0</v>
      </c>
      <c r="AD380">
        <f>IFERROR(VLOOKUP($A380,'PivotTrac Totals'!$1:$255,48,FALSE),)</f>
        <v>0</v>
      </c>
      <c r="AE380">
        <f>IFERROR(VLOOKUP($A380,'PivotTrac Totals'!$1:$255,50,FALSE),)</f>
        <v>0</v>
      </c>
      <c r="AF380">
        <f>IFERROR(VLOOKUP($A380,'PivotTrac Totals'!$1:$255,52,FALSE),)</f>
        <v>0</v>
      </c>
      <c r="AG380">
        <f>IFERROR(VLOOKUP($A380,'PivotTrac Totals'!$1:$255,54,FALSE),)</f>
        <v>0</v>
      </c>
      <c r="AH380">
        <f t="shared" si="41"/>
        <v>0</v>
      </c>
    </row>
    <row r="381" spans="1:34" ht="15.75" hidden="1" thickBot="1" x14ac:dyDescent="0.25">
      <c r="A381" s="25"/>
      <c r="B381" s="25" t="s">
        <v>11</v>
      </c>
      <c r="C381" s="28" t="str">
        <f t="shared" si="46"/>
        <v>37</v>
      </c>
      <c r="D381" s="25" t="s">
        <v>125</v>
      </c>
      <c r="E381" s="25"/>
      <c r="F381" s="25"/>
      <c r="G381" s="25"/>
      <c r="H381">
        <f>IFERROR(VLOOKUP($A381,'PivotTrac Totals'!$A$1:$AK$255,4,FALSE),)</f>
        <v>0</v>
      </c>
      <c r="I381">
        <f>IFERROR(VLOOKUP($A381,'PivotTrac Totals'!$1:$405,6,FALSE),)</f>
        <v>0</v>
      </c>
      <c r="J381">
        <f>IFERROR(VLOOKUP($A381,'PivotTrac Totals'!$1:$255,8,FALSE),)</f>
        <v>0</v>
      </c>
      <c r="K381">
        <f>IFERROR(VLOOKUP($A381,'PivotTrac Totals'!$1:$255,10,FALSE),)</f>
        <v>0</v>
      </c>
      <c r="L381">
        <f>IFERROR(VLOOKUP($A381,'PivotTrac Totals'!$1:$255,12,FALSE),)</f>
        <v>0</v>
      </c>
      <c r="M381">
        <f>IFERROR(VLOOKUP($A381,'PivotTrac Totals'!$1:$255,14,FALSE),)</f>
        <v>0</v>
      </c>
      <c r="N381">
        <f>IFERROR(VLOOKUP($A381,'PivotTrac Totals'!$1:$255,16,FALSE),)</f>
        <v>0</v>
      </c>
      <c r="O381">
        <f>IFERROR(VLOOKUP($A381,'PivotTrac Totals'!$1:$255,18,FALSE),)</f>
        <v>0</v>
      </c>
      <c r="P381">
        <f>IFERROR(VLOOKUP($A381,'PivotTrac Totals'!$1:$255,20,FALSE),)</f>
        <v>0</v>
      </c>
      <c r="Q381">
        <f>IFERROR(VLOOKUP($A381,'PivotTrac Totals'!$1:$255,22,FALSE),)</f>
        <v>0</v>
      </c>
      <c r="R381">
        <f>IFERROR(VLOOKUP($A381,'PivotTrac Totals'!$1:$255,24,FALSE),)</f>
        <v>0</v>
      </c>
      <c r="S381">
        <f>IFERROR(VLOOKUP($A381,'PivotTrac Totals'!$1:$255,26,FALSE),)</f>
        <v>0</v>
      </c>
      <c r="T381">
        <f>IFERROR(VLOOKUP($A381,'PivotTrac Totals'!$1:$255,28,FALSE),)</f>
        <v>0</v>
      </c>
      <c r="U381">
        <f>IFERROR(VLOOKUP($A381,'PivotTrac Totals'!$1:$255,30,FALSE),)</f>
        <v>0</v>
      </c>
      <c r="V381">
        <f>IFERROR(VLOOKUP($A381,'PivotTrac Totals'!$1:$255,32,FALSE),)</f>
        <v>0</v>
      </c>
      <c r="W381">
        <f>IFERROR(VLOOKUP($A381,'PivotTrac Totals'!$1:$255,34,FALSE),)</f>
        <v>0</v>
      </c>
      <c r="X381">
        <f>IFERROR(VLOOKUP($A381,'PivotTrac Totals'!$1:$255,36,FALSE),)</f>
        <v>0</v>
      </c>
      <c r="Y381">
        <f>IFERROR(VLOOKUP($A381,'PivotTrac Totals'!$1:$255,38,FALSE),)</f>
        <v>0</v>
      </c>
      <c r="Z381">
        <f>IFERROR(VLOOKUP($A381,'PivotTrac Totals'!$1:$255,40,FALSE),)</f>
        <v>0</v>
      </c>
      <c r="AA381">
        <f>IFERROR(VLOOKUP($A381,'PivotTrac Totals'!$1:$255,42,FALSE),)</f>
        <v>0</v>
      </c>
      <c r="AB381">
        <f>IFERROR(VLOOKUP($A381,'PivotTrac Totals'!$1:$255,44,FALSE),)</f>
        <v>0</v>
      </c>
      <c r="AC381">
        <f>IFERROR(VLOOKUP($A381,'PivotTrac Totals'!$1:$255,46,FALSE),)</f>
        <v>0</v>
      </c>
      <c r="AD381">
        <f>IFERROR(VLOOKUP($A381,'PivotTrac Totals'!$1:$255,48,FALSE),)</f>
        <v>0</v>
      </c>
      <c r="AE381">
        <f>IFERROR(VLOOKUP($A381,'PivotTrac Totals'!$1:$255,50,FALSE),)</f>
        <v>0</v>
      </c>
      <c r="AF381">
        <f>IFERROR(VLOOKUP($A381,'PivotTrac Totals'!$1:$255,52,FALSE),)</f>
        <v>0</v>
      </c>
      <c r="AG381">
        <f>IFERROR(VLOOKUP($A381,'PivotTrac Totals'!$1:$255,54,FALSE),)</f>
        <v>0</v>
      </c>
      <c r="AH381">
        <f t="shared" si="41"/>
        <v>0</v>
      </c>
    </row>
    <row r="382" spans="1:34" ht="15.75" hidden="1" thickBot="1" x14ac:dyDescent="0.25">
      <c r="A382" s="25"/>
      <c r="B382" s="25" t="s">
        <v>11</v>
      </c>
      <c r="C382" s="28" t="str">
        <f t="shared" si="46"/>
        <v>37</v>
      </c>
      <c r="D382" s="25" t="s">
        <v>125</v>
      </c>
      <c r="E382" s="25"/>
      <c r="F382" s="25"/>
      <c r="G382" s="25"/>
      <c r="H382">
        <f>IFERROR(VLOOKUP($A382,'PivotTrac Totals'!$A$1:$AK$255,4,FALSE),)</f>
        <v>0</v>
      </c>
      <c r="I382">
        <f>IFERROR(VLOOKUP($A382,'PivotTrac Totals'!$1:$405,6,FALSE),)</f>
        <v>0</v>
      </c>
      <c r="J382">
        <f>IFERROR(VLOOKUP($A382,'PivotTrac Totals'!$1:$255,8,FALSE),)</f>
        <v>0</v>
      </c>
      <c r="K382">
        <f>IFERROR(VLOOKUP($A382,'PivotTrac Totals'!$1:$255,10,FALSE),)</f>
        <v>0</v>
      </c>
      <c r="L382">
        <f>IFERROR(VLOOKUP($A382,'PivotTrac Totals'!$1:$255,12,FALSE),)</f>
        <v>0</v>
      </c>
      <c r="M382">
        <f>IFERROR(VLOOKUP($A382,'PivotTrac Totals'!$1:$255,14,FALSE),)</f>
        <v>0</v>
      </c>
      <c r="N382">
        <f>IFERROR(VLOOKUP($A382,'PivotTrac Totals'!$1:$255,16,FALSE),)</f>
        <v>0</v>
      </c>
      <c r="O382">
        <f>IFERROR(VLOOKUP($A382,'PivotTrac Totals'!$1:$255,18,FALSE),)</f>
        <v>0</v>
      </c>
      <c r="P382">
        <f>IFERROR(VLOOKUP($A382,'PivotTrac Totals'!$1:$255,20,FALSE),)</f>
        <v>0</v>
      </c>
      <c r="Q382">
        <f>IFERROR(VLOOKUP($A382,'PivotTrac Totals'!$1:$255,22,FALSE),)</f>
        <v>0</v>
      </c>
      <c r="R382">
        <f>IFERROR(VLOOKUP($A382,'PivotTrac Totals'!$1:$255,24,FALSE),)</f>
        <v>0</v>
      </c>
      <c r="S382">
        <f>IFERROR(VLOOKUP($A382,'PivotTrac Totals'!$1:$255,26,FALSE),)</f>
        <v>0</v>
      </c>
      <c r="T382">
        <f>IFERROR(VLOOKUP($A382,'PivotTrac Totals'!$1:$255,28,FALSE),)</f>
        <v>0</v>
      </c>
      <c r="U382">
        <f>IFERROR(VLOOKUP($A382,'PivotTrac Totals'!$1:$255,30,FALSE),)</f>
        <v>0</v>
      </c>
      <c r="V382">
        <f>IFERROR(VLOOKUP($A382,'PivotTrac Totals'!$1:$255,32,FALSE),)</f>
        <v>0</v>
      </c>
      <c r="W382">
        <f>IFERROR(VLOOKUP($A382,'PivotTrac Totals'!$1:$255,34,FALSE),)</f>
        <v>0</v>
      </c>
      <c r="X382">
        <f>IFERROR(VLOOKUP($A382,'PivotTrac Totals'!$1:$255,36,FALSE),)</f>
        <v>0</v>
      </c>
      <c r="Y382">
        <f>IFERROR(VLOOKUP($A382,'PivotTrac Totals'!$1:$255,38,FALSE),)</f>
        <v>0</v>
      </c>
      <c r="Z382">
        <f>IFERROR(VLOOKUP($A382,'PivotTrac Totals'!$1:$255,40,FALSE),)</f>
        <v>0</v>
      </c>
      <c r="AA382">
        <f>IFERROR(VLOOKUP($A382,'PivotTrac Totals'!$1:$255,42,FALSE),)</f>
        <v>0</v>
      </c>
      <c r="AB382">
        <f>IFERROR(VLOOKUP($A382,'PivotTrac Totals'!$1:$255,44,FALSE),)</f>
        <v>0</v>
      </c>
      <c r="AC382">
        <f>IFERROR(VLOOKUP($A382,'PivotTrac Totals'!$1:$255,46,FALSE),)</f>
        <v>0</v>
      </c>
      <c r="AD382">
        <f>IFERROR(VLOOKUP($A382,'PivotTrac Totals'!$1:$255,48,FALSE),)</f>
        <v>0</v>
      </c>
      <c r="AE382">
        <f>IFERROR(VLOOKUP($A382,'PivotTrac Totals'!$1:$255,50,FALSE),)</f>
        <v>0</v>
      </c>
      <c r="AF382">
        <f>IFERROR(VLOOKUP($A382,'PivotTrac Totals'!$1:$255,52,FALSE),)</f>
        <v>0</v>
      </c>
      <c r="AG382">
        <f>IFERROR(VLOOKUP($A382,'PivotTrac Totals'!$1:$255,54,FALSE),)</f>
        <v>0</v>
      </c>
      <c r="AH382">
        <f t="shared" si="41"/>
        <v>0</v>
      </c>
    </row>
    <row r="383" spans="1:34" ht="15.75" hidden="1" thickBot="1" x14ac:dyDescent="0.25">
      <c r="A383" s="25"/>
      <c r="B383" s="25" t="s">
        <v>11</v>
      </c>
      <c r="C383" s="28" t="str">
        <f t="shared" si="46"/>
        <v>37</v>
      </c>
      <c r="D383" s="25" t="s">
        <v>125</v>
      </c>
      <c r="E383" s="25"/>
      <c r="F383" s="25"/>
      <c r="G383" s="25"/>
      <c r="H383">
        <f>IFERROR(VLOOKUP($A383,'PivotTrac Totals'!$A$1:$AK$255,4,FALSE),)</f>
        <v>0</v>
      </c>
      <c r="I383">
        <f>IFERROR(VLOOKUP($A383,'PivotTrac Totals'!$1:$405,6,FALSE),)</f>
        <v>0</v>
      </c>
      <c r="J383">
        <f>IFERROR(VLOOKUP($A383,'PivotTrac Totals'!$1:$255,8,FALSE),)</f>
        <v>0</v>
      </c>
      <c r="K383">
        <f>IFERROR(VLOOKUP($A383,'PivotTrac Totals'!$1:$255,10,FALSE),)</f>
        <v>0</v>
      </c>
      <c r="L383">
        <f>IFERROR(VLOOKUP($A383,'PivotTrac Totals'!$1:$255,12,FALSE),)</f>
        <v>0</v>
      </c>
      <c r="M383">
        <f>IFERROR(VLOOKUP($A383,'PivotTrac Totals'!$1:$255,14,FALSE),)</f>
        <v>0</v>
      </c>
      <c r="N383">
        <f>IFERROR(VLOOKUP($A383,'PivotTrac Totals'!$1:$255,16,FALSE),)</f>
        <v>0</v>
      </c>
      <c r="O383">
        <f>IFERROR(VLOOKUP($A383,'PivotTrac Totals'!$1:$255,18,FALSE),)</f>
        <v>0</v>
      </c>
      <c r="P383">
        <f>IFERROR(VLOOKUP($A383,'PivotTrac Totals'!$1:$255,20,FALSE),)</f>
        <v>0</v>
      </c>
      <c r="Q383">
        <f>IFERROR(VLOOKUP($A383,'PivotTrac Totals'!$1:$255,22,FALSE),)</f>
        <v>0</v>
      </c>
      <c r="R383">
        <f>IFERROR(VLOOKUP($A383,'PivotTrac Totals'!$1:$255,24,FALSE),)</f>
        <v>0</v>
      </c>
      <c r="S383">
        <f>IFERROR(VLOOKUP($A383,'PivotTrac Totals'!$1:$255,26,FALSE),)</f>
        <v>0</v>
      </c>
      <c r="T383">
        <f>IFERROR(VLOOKUP($A383,'PivotTrac Totals'!$1:$255,28,FALSE),)</f>
        <v>0</v>
      </c>
      <c r="U383">
        <f>IFERROR(VLOOKUP($A383,'PivotTrac Totals'!$1:$255,30,FALSE),)</f>
        <v>0</v>
      </c>
      <c r="V383">
        <f>IFERROR(VLOOKUP($A383,'PivotTrac Totals'!$1:$255,32,FALSE),)</f>
        <v>0</v>
      </c>
      <c r="W383">
        <f>IFERROR(VLOOKUP($A383,'PivotTrac Totals'!$1:$255,34,FALSE),)</f>
        <v>0</v>
      </c>
      <c r="X383">
        <f>IFERROR(VLOOKUP($A383,'PivotTrac Totals'!$1:$255,36,FALSE),)</f>
        <v>0</v>
      </c>
      <c r="Y383">
        <f>IFERROR(VLOOKUP($A383,'PivotTrac Totals'!$1:$255,38,FALSE),)</f>
        <v>0</v>
      </c>
      <c r="Z383">
        <f>IFERROR(VLOOKUP($A383,'PivotTrac Totals'!$1:$255,40,FALSE),)</f>
        <v>0</v>
      </c>
      <c r="AA383">
        <f>IFERROR(VLOOKUP($A383,'PivotTrac Totals'!$1:$255,42,FALSE),)</f>
        <v>0</v>
      </c>
      <c r="AB383">
        <f>IFERROR(VLOOKUP($A383,'PivotTrac Totals'!$1:$255,44,FALSE),)</f>
        <v>0</v>
      </c>
      <c r="AC383">
        <f>IFERROR(VLOOKUP($A383,'PivotTrac Totals'!$1:$255,46,FALSE),)</f>
        <v>0</v>
      </c>
      <c r="AD383">
        <f>IFERROR(VLOOKUP($A383,'PivotTrac Totals'!$1:$255,48,FALSE),)</f>
        <v>0</v>
      </c>
      <c r="AE383">
        <f>IFERROR(VLOOKUP($A383,'PivotTrac Totals'!$1:$255,50,FALSE),)</f>
        <v>0</v>
      </c>
      <c r="AF383">
        <f>IFERROR(VLOOKUP($A383,'PivotTrac Totals'!$1:$255,52,FALSE),)</f>
        <v>0</v>
      </c>
      <c r="AG383">
        <f>IFERROR(VLOOKUP($A383,'PivotTrac Totals'!$1:$255,54,FALSE),)</f>
        <v>0</v>
      </c>
      <c r="AH383">
        <f t="shared" si="41"/>
        <v>0</v>
      </c>
    </row>
    <row r="384" spans="1:34" ht="15.75" hidden="1" thickBot="1" x14ac:dyDescent="0.25">
      <c r="A384" s="25"/>
      <c r="B384" s="25" t="s">
        <v>11</v>
      </c>
      <c r="C384" s="28" t="str">
        <f t="shared" si="46"/>
        <v>37</v>
      </c>
      <c r="D384" s="25" t="s">
        <v>125</v>
      </c>
      <c r="E384" s="25"/>
      <c r="F384" s="25"/>
      <c r="G384" s="25"/>
      <c r="H384">
        <f>IFERROR(VLOOKUP($A384,'PivotTrac Totals'!$A$1:$AK$255,4,FALSE),)</f>
        <v>0</v>
      </c>
      <c r="I384">
        <f>IFERROR(VLOOKUP($A384,'PivotTrac Totals'!$1:$405,6,FALSE),)</f>
        <v>0</v>
      </c>
      <c r="J384">
        <f>IFERROR(VLOOKUP($A384,'PivotTrac Totals'!$1:$255,8,FALSE),)</f>
        <v>0</v>
      </c>
      <c r="K384">
        <f>IFERROR(VLOOKUP($A384,'PivotTrac Totals'!$1:$255,10,FALSE),)</f>
        <v>0</v>
      </c>
      <c r="L384">
        <f>IFERROR(VLOOKUP($A384,'PivotTrac Totals'!$1:$255,12,FALSE),)</f>
        <v>0</v>
      </c>
      <c r="M384">
        <f>IFERROR(VLOOKUP($A384,'PivotTrac Totals'!$1:$255,14,FALSE),)</f>
        <v>0</v>
      </c>
      <c r="N384">
        <f>IFERROR(VLOOKUP($A384,'PivotTrac Totals'!$1:$255,16,FALSE),)</f>
        <v>0</v>
      </c>
      <c r="O384">
        <f>IFERROR(VLOOKUP($A384,'PivotTrac Totals'!$1:$255,18,FALSE),)</f>
        <v>0</v>
      </c>
      <c r="P384">
        <f>IFERROR(VLOOKUP($A384,'PivotTrac Totals'!$1:$255,20,FALSE),)</f>
        <v>0</v>
      </c>
      <c r="Q384">
        <f>IFERROR(VLOOKUP($A384,'PivotTrac Totals'!$1:$255,22,FALSE),)</f>
        <v>0</v>
      </c>
      <c r="R384">
        <f>IFERROR(VLOOKUP($A384,'PivotTrac Totals'!$1:$255,24,FALSE),)</f>
        <v>0</v>
      </c>
      <c r="S384">
        <f>IFERROR(VLOOKUP($A384,'PivotTrac Totals'!$1:$255,26,FALSE),)</f>
        <v>0</v>
      </c>
      <c r="T384">
        <f>IFERROR(VLOOKUP($A384,'PivotTrac Totals'!$1:$255,28,FALSE),)</f>
        <v>0</v>
      </c>
      <c r="U384">
        <f>IFERROR(VLOOKUP($A384,'PivotTrac Totals'!$1:$255,30,FALSE),)</f>
        <v>0</v>
      </c>
      <c r="V384">
        <f>IFERROR(VLOOKUP($A384,'PivotTrac Totals'!$1:$255,32,FALSE),)</f>
        <v>0</v>
      </c>
      <c r="W384">
        <f>IFERROR(VLOOKUP($A384,'PivotTrac Totals'!$1:$255,34,FALSE),)</f>
        <v>0</v>
      </c>
      <c r="X384">
        <f>IFERROR(VLOOKUP($A384,'PivotTrac Totals'!$1:$255,36,FALSE),)</f>
        <v>0</v>
      </c>
      <c r="Y384">
        <f>IFERROR(VLOOKUP($A384,'PivotTrac Totals'!$1:$255,38,FALSE),)</f>
        <v>0</v>
      </c>
      <c r="Z384">
        <f>IFERROR(VLOOKUP($A384,'PivotTrac Totals'!$1:$255,40,FALSE),)</f>
        <v>0</v>
      </c>
      <c r="AA384">
        <f>IFERROR(VLOOKUP($A384,'PivotTrac Totals'!$1:$255,42,FALSE),)</f>
        <v>0</v>
      </c>
      <c r="AB384">
        <f>IFERROR(VLOOKUP($A384,'PivotTrac Totals'!$1:$255,44,FALSE),)</f>
        <v>0</v>
      </c>
      <c r="AC384">
        <f>IFERROR(VLOOKUP($A384,'PivotTrac Totals'!$1:$255,46,FALSE),)</f>
        <v>0</v>
      </c>
      <c r="AD384">
        <f>IFERROR(VLOOKUP($A384,'PivotTrac Totals'!$1:$255,48,FALSE),)</f>
        <v>0</v>
      </c>
      <c r="AE384">
        <f>IFERROR(VLOOKUP($A384,'PivotTrac Totals'!$1:$255,50,FALSE),)</f>
        <v>0</v>
      </c>
      <c r="AF384">
        <f>IFERROR(VLOOKUP($A384,'PivotTrac Totals'!$1:$255,52,FALSE),)</f>
        <v>0</v>
      </c>
      <c r="AG384">
        <f>IFERROR(VLOOKUP($A384,'PivotTrac Totals'!$1:$255,54,FALSE),)</f>
        <v>0</v>
      </c>
      <c r="AH384">
        <f t="shared" si="41"/>
        <v>0</v>
      </c>
    </row>
    <row r="385" spans="1:34" ht="15.75" hidden="1" thickBot="1" x14ac:dyDescent="0.25">
      <c r="A385" s="29" t="s">
        <v>163</v>
      </c>
      <c r="B385" s="25" t="s">
        <v>11</v>
      </c>
      <c r="C385" s="28" t="str">
        <f>MID(A385,FIND(" ",A385)+1,256)</f>
        <v>38</v>
      </c>
      <c r="D385" s="25" t="s">
        <v>125</v>
      </c>
      <c r="E385" s="25"/>
      <c r="F385" s="25"/>
      <c r="G385" s="25"/>
      <c r="H385">
        <f>+IF($F385="Spring Grain",SUMIFS('Osgood Agrimet'!$D:$D,'Osgood Agrimet'!$A:$A,"&lt;="&amp;Data!H$1,'Osgood Agrimet'!$D:$D,"&gt;0"),IF($F385="Winter Grain",SUMIFS('Osgood Agrimet'!$C:$C,'Osgood Agrimet'!$A:$A,"&lt;="&amp;Data!H$1,'Osgood Agrimet'!$C:$C,"&gt;0"),IF($F385="Potatoes",SUMIFS('Osgood Agrimet'!$N:$N,'Osgood Agrimet'!$A:$A,"&lt;="&amp;Data!H$1,'Osgood Agrimet'!$N:$N,"&gt;0"),0)))</f>
        <v>0</v>
      </c>
      <c r="I385">
        <f>+IF($F385="Spring Grain",SUMIFS('Osgood Agrimet'!$D:$D,'Osgood Agrimet'!$A:$A,"&lt;="&amp;Data!I$1,'Osgood Agrimet'!$D:$D,"&gt;0"),IF($F385="Winter Grain",SUMIFS('Osgood Agrimet'!$C:$C,'Osgood Agrimet'!$A:$A,"&lt;="&amp;Data!I$1,'Osgood Agrimet'!$C:$C,"&gt;0"),IF($F385="Potatoes",SUMIFS('Osgood Agrimet'!$N:$N,'Osgood Agrimet'!$A:$A,"&lt;="&amp;Data!I$1,'Osgood Agrimet'!$N:$N,"&gt;0"),0)))</f>
        <v>0</v>
      </c>
      <c r="J385">
        <f>+IF($F385="Spring Grain",SUMIFS('Osgood Agrimet'!$D:$D,'Osgood Agrimet'!$A:$A,"&lt;="&amp;Data!J$1,'Osgood Agrimet'!$D:$D,"&gt;0"),IF($F385="Winter Grain",SUMIFS('Osgood Agrimet'!$C:$C,'Osgood Agrimet'!$A:$A,"&lt;="&amp;Data!J$1,'Osgood Agrimet'!$C:$C,"&gt;0"),IF($F385="Potatoes",SUMIFS('Osgood Agrimet'!$N:$N,'Osgood Agrimet'!$A:$A,"&lt;="&amp;Data!J$1,'Osgood Agrimet'!$N:$N,"&gt;0"),0)))</f>
        <v>0</v>
      </c>
      <c r="K385">
        <f>+IF($F385="Spring Grain",SUMIFS('Osgood Agrimet'!$D:$D,'Osgood Agrimet'!$A:$A,"&lt;="&amp;Data!K$1,'Osgood Agrimet'!$D:$D,"&gt;0"),IF($F385="Winter Grain",SUMIFS('Osgood Agrimet'!$C:$C,'Osgood Agrimet'!$A:$A,"&lt;="&amp;Data!K$1,'Osgood Agrimet'!$C:$C,"&gt;0"),IF($F385="Potatoes",SUMIFS('Osgood Agrimet'!$N:$N,'Osgood Agrimet'!$A:$A,"&lt;="&amp;Data!K$1,'Osgood Agrimet'!$N:$N,"&gt;0"),0)))</f>
        <v>0</v>
      </c>
      <c r="L385">
        <f>+IF($F385="Spring Grain",SUMIFS('Osgood Agrimet'!$D:$D,'Osgood Agrimet'!$A:$A,"&lt;="&amp;Data!L$1,'Osgood Agrimet'!$D:$D,"&gt;0"),IF($F385="Winter Grain",SUMIFS('Osgood Agrimet'!$C:$C,'Osgood Agrimet'!$A:$A,"&lt;="&amp;Data!L$1,'Osgood Agrimet'!$C:$C,"&gt;0"),IF($F385="Potatoes",SUMIFS('Osgood Agrimet'!$N:$N,'Osgood Agrimet'!$A:$A,"&lt;="&amp;Data!L$1,'Osgood Agrimet'!$N:$N,"&gt;0"),0)))</f>
        <v>0</v>
      </c>
      <c r="M385">
        <f>+IF($F385="Spring Grain",SUMIFS('Osgood Agrimet'!$D:$D,'Osgood Agrimet'!$A:$A,"&lt;="&amp;Data!M$1,'Osgood Agrimet'!$D:$D,"&gt;0"),IF($F385="Winter Grain",SUMIFS('Osgood Agrimet'!$C:$C,'Osgood Agrimet'!$A:$A,"&lt;="&amp;Data!M$1,'Osgood Agrimet'!$C:$C,"&gt;0"),IF($F385="Potatoes",SUMIFS('Osgood Agrimet'!$N:$N,'Osgood Agrimet'!$A:$A,"&lt;="&amp;Data!M$1,'Osgood Agrimet'!$N:$N,"&gt;0"),0)))</f>
        <v>0</v>
      </c>
      <c r="N385">
        <f>+IF($F385="Spring Grain",SUMIFS('Osgood Agrimet'!$D:$D,'Osgood Agrimet'!$A:$A,"&lt;="&amp;Data!N$1,'Osgood Agrimet'!$D:$D,"&gt;0"),IF($F385="Winter Grain",SUMIFS('Osgood Agrimet'!$C:$C,'Osgood Agrimet'!$A:$A,"&lt;="&amp;Data!N$1,'Osgood Agrimet'!$C:$C,"&gt;0"),IF($F385="Potatoes",SUMIFS('Osgood Agrimet'!$N:$N,'Osgood Agrimet'!$A:$A,"&lt;="&amp;Data!N$1,'Osgood Agrimet'!$N:$N,"&gt;0"),0)))</f>
        <v>0</v>
      </c>
      <c r="O385">
        <f>+IF($F385="Spring Grain",SUMIFS('Osgood Agrimet'!$D:$D,'Osgood Agrimet'!$A:$A,"&lt;="&amp;Data!O$1,'Osgood Agrimet'!$D:$D,"&gt;0"),IF($F385="Winter Grain",SUMIFS('Osgood Agrimet'!$C:$C,'Osgood Agrimet'!$A:$A,"&lt;="&amp;Data!O$1,'Osgood Agrimet'!$C:$C,"&gt;0"),IF($F385="Potatoes",SUMIFS('Osgood Agrimet'!$N:$N,'Osgood Agrimet'!$A:$A,"&lt;="&amp;Data!O$1,'Osgood Agrimet'!$N:$N,"&gt;0"),0)))</f>
        <v>0</v>
      </c>
      <c r="P385">
        <f>+IF($F385="Spring Grain",SUMIFS('Osgood Agrimet'!$D:$D,'Osgood Agrimet'!$A:$A,"&lt;="&amp;Data!P$1,'Osgood Agrimet'!$D:$D,"&gt;0"),IF($F385="Winter Grain",SUMIFS('Osgood Agrimet'!$C:$C,'Osgood Agrimet'!$A:$A,"&lt;="&amp;Data!P$1,'Osgood Agrimet'!$C:$C,"&gt;0"),IF($F385="Potatoes",SUMIFS('Osgood Agrimet'!$N:$N,'Osgood Agrimet'!$A:$A,"&lt;="&amp;Data!P$1,'Osgood Agrimet'!$N:$N,"&gt;0"),0)))</f>
        <v>0</v>
      </c>
      <c r="Q385">
        <f>+IF($F385="Spring Grain",SUMIFS('Osgood Agrimet'!$D:$D,'Osgood Agrimet'!$A:$A,"&lt;="&amp;Data!Q$1,'Osgood Agrimet'!$D:$D,"&gt;0"),IF($F385="Winter Grain",SUMIFS('Osgood Agrimet'!$C:$C,'Osgood Agrimet'!$A:$A,"&lt;="&amp;Data!Q$1,'Osgood Agrimet'!$C:$C,"&gt;0"),IF($F385="Potatoes",SUMIFS('Osgood Agrimet'!$N:$N,'Osgood Agrimet'!$A:$A,"&lt;="&amp;Data!Q$1,'Osgood Agrimet'!$N:$N,"&gt;0"),0)))</f>
        <v>0</v>
      </c>
      <c r="R385">
        <f>+IF($F385="Spring Grain",SUMIFS('Osgood Agrimet'!$D:$D,'Osgood Agrimet'!$A:$A,"&lt;="&amp;Data!R$1,'Osgood Agrimet'!$D:$D,"&gt;0"),IF($F385="Winter Grain",SUMIFS('Osgood Agrimet'!$C:$C,'Osgood Agrimet'!$A:$A,"&lt;="&amp;Data!R$1,'Osgood Agrimet'!$C:$C,"&gt;0"),IF($F385="Potatoes",SUMIFS('Osgood Agrimet'!$N:$N,'Osgood Agrimet'!$A:$A,"&lt;="&amp;Data!R$1,'Osgood Agrimet'!$N:$N,"&gt;0"),0)))</f>
        <v>0</v>
      </c>
      <c r="S385">
        <f>+IF($F385="Spring Grain",SUMIFS('Osgood Agrimet'!$D:$D,'Osgood Agrimet'!$A:$A,"&lt;="&amp;Data!S$1,'Osgood Agrimet'!$D:$D,"&gt;0"),IF($F385="Winter Grain",SUMIFS('Osgood Agrimet'!$C:$C,'Osgood Agrimet'!$A:$A,"&lt;="&amp;Data!S$1,'Osgood Agrimet'!$C:$C,"&gt;0"),IF($F385="Potatoes",SUMIFS('Osgood Agrimet'!$N:$N,'Osgood Agrimet'!$A:$A,"&lt;="&amp;Data!S$1,'Osgood Agrimet'!$N:$N,"&gt;0"),0)))</f>
        <v>0</v>
      </c>
      <c r="T385">
        <f>+IF($F385="Spring Grain",SUMIFS('Osgood Agrimet'!$D:$D,'Osgood Agrimet'!$A:$A,"&lt;="&amp;Data!T$1,'Osgood Agrimet'!$D:$D,"&gt;0"),IF($F385="Winter Grain",SUMIFS('Osgood Agrimet'!$C:$C,'Osgood Agrimet'!$A:$A,"&lt;="&amp;Data!T$1,'Osgood Agrimet'!$C:$C,"&gt;0"),IF($F385="Potatoes",SUMIFS('Osgood Agrimet'!$N:$N,'Osgood Agrimet'!$A:$A,"&lt;="&amp;Data!T$1,'Osgood Agrimet'!$N:$N,"&gt;0"),0)))</f>
        <v>0</v>
      </c>
      <c r="U385">
        <f>+IF($F385="Spring Grain",SUMIFS('Osgood Agrimet'!$D:$D,'Osgood Agrimet'!$A:$A,"&lt;="&amp;Data!U$1,'Osgood Agrimet'!$D:$D,"&gt;0"),IF($F385="Winter Grain",SUMIFS('Osgood Agrimet'!$C:$C,'Osgood Agrimet'!$A:$A,"&lt;="&amp;Data!U$1,'Osgood Agrimet'!$C:$C,"&gt;0"),IF($F385="Potatoes",SUMIFS('Osgood Agrimet'!$N:$N,'Osgood Agrimet'!$A:$A,"&lt;="&amp;Data!U$1,'Osgood Agrimet'!$N:$N,"&gt;0"),0)))</f>
        <v>0</v>
      </c>
      <c r="V385">
        <f>+IF($F385="Spring Grain",SUMIFS('Osgood Agrimet'!$D:$D,'Osgood Agrimet'!$A:$A,"&lt;="&amp;Data!V$1,'Osgood Agrimet'!$D:$D,"&gt;0"),IF($F385="Winter Grain",SUMIFS('Osgood Agrimet'!$C:$C,'Osgood Agrimet'!$A:$A,"&lt;="&amp;Data!V$1,'Osgood Agrimet'!$C:$C,"&gt;0"),IF($F385="Potatoes",SUMIFS('Osgood Agrimet'!$N:$N,'Osgood Agrimet'!$A:$A,"&lt;="&amp;Data!V$1,'Osgood Agrimet'!$N:$N,"&gt;0"),0)))</f>
        <v>0</v>
      </c>
      <c r="W385">
        <f>+IF($F385="Spring Grain",SUMIFS('Osgood Agrimet'!$D:$D,'Osgood Agrimet'!$A:$A,"&lt;="&amp;Data!W$1,'Osgood Agrimet'!$D:$D,"&gt;0"),IF($F385="Winter Grain",SUMIFS('Osgood Agrimet'!$C:$C,'Osgood Agrimet'!$A:$A,"&lt;="&amp;Data!W$1,'Osgood Agrimet'!$C:$C,"&gt;0"),IF($F385="Potatoes",SUMIFS('Osgood Agrimet'!$N:$N,'Osgood Agrimet'!$A:$A,"&lt;="&amp;Data!W$1,'Osgood Agrimet'!$N:$N,"&gt;0"),0)))</f>
        <v>0</v>
      </c>
      <c r="X385">
        <f>+IF($F385="Spring Grain",SUMIFS('Osgood Agrimet'!$D:$D,'Osgood Agrimet'!$A:$A,"&lt;="&amp;Data!X$1,'Osgood Agrimet'!$D:$D,"&gt;0"),IF($F385="Winter Grain",SUMIFS('Osgood Agrimet'!$C:$C,'Osgood Agrimet'!$A:$A,"&lt;="&amp;Data!X$1,'Osgood Agrimet'!$C:$C,"&gt;0"),IF($F385="Potatoes",SUMIFS('Osgood Agrimet'!$N:$N,'Osgood Agrimet'!$A:$A,"&lt;="&amp;Data!X$1,'Osgood Agrimet'!$N:$N,"&gt;0"),0)))</f>
        <v>0</v>
      </c>
      <c r="Y385">
        <f>+IF($F385="Spring Grain",SUMIFS('Osgood Agrimet'!$D:$D,'Osgood Agrimet'!$A:$A,"&lt;="&amp;Data!Y$1,'Osgood Agrimet'!$D:$D,"&gt;0"),IF($F385="Winter Grain",SUMIFS('Osgood Agrimet'!$C:$C,'Osgood Agrimet'!$A:$A,"&lt;="&amp;Data!Y$1,'Osgood Agrimet'!$C:$C,"&gt;0"),IF($F385="Potatoes",SUMIFS('Osgood Agrimet'!$N:$N,'Osgood Agrimet'!$A:$A,"&lt;="&amp;Data!Y$1,'Osgood Agrimet'!$N:$N,"&gt;0"),0)))</f>
        <v>0</v>
      </c>
      <c r="Z385">
        <f>+IF($F385="Spring Grain",SUMIFS('Osgood Agrimet'!$D:$D,'Osgood Agrimet'!$A:$A,"&lt;="&amp;Data!Z$1,'Osgood Agrimet'!$D:$D,"&gt;0"),IF($F385="Winter Grain",SUMIFS('Osgood Agrimet'!$C:$C,'Osgood Agrimet'!$A:$A,"&lt;="&amp;Data!Z$1,'Osgood Agrimet'!$C:$C,"&gt;0"),IF($F385="Potatoes",SUMIFS('Osgood Agrimet'!$N:$N,'Osgood Agrimet'!$A:$A,"&lt;="&amp;Data!Z$1,'Osgood Agrimet'!$N:$N,"&gt;0"),0)))</f>
        <v>0</v>
      </c>
      <c r="AA385">
        <f>+IF($F385="Spring Grain",SUMIFS('Osgood Agrimet'!$D:$D,'Osgood Agrimet'!$A:$A,"&lt;="&amp;Data!AA$1,'Osgood Agrimet'!$D:$D,"&gt;0"),IF($F385="Winter Grain",SUMIFS('Osgood Agrimet'!$C:$C,'Osgood Agrimet'!$A:$A,"&lt;="&amp;Data!AA$1,'Osgood Agrimet'!$C:$C,"&gt;0"),IF($F385="Potatoes",SUMIFS('Osgood Agrimet'!$N:$N,'Osgood Agrimet'!$A:$A,"&lt;="&amp;Data!AA$1,'Osgood Agrimet'!$N:$N,"&gt;0"),0)))</f>
        <v>0</v>
      </c>
      <c r="AB385">
        <f>+IF($F385="Spring Grain",SUMIFS('Osgood Agrimet'!$D:$D,'Osgood Agrimet'!$A:$A,"&lt;="&amp;Data!AB$1,'Osgood Agrimet'!$D:$D,"&gt;0"),IF($F385="Winter Grain",SUMIFS('Osgood Agrimet'!$C:$C,'Osgood Agrimet'!$A:$A,"&lt;="&amp;Data!AB$1,'Osgood Agrimet'!$C:$C,"&gt;0"),IF($F385="Potatoes",SUMIFS('Osgood Agrimet'!$N:$N,'Osgood Agrimet'!$A:$A,"&lt;="&amp;Data!AB$1,'Osgood Agrimet'!$N:$N,"&gt;0"),0)))</f>
        <v>0</v>
      </c>
      <c r="AC385">
        <f>+IF($F385="Spring Grain",SUMIFS('Osgood Agrimet'!$D:$D,'Osgood Agrimet'!$A:$A,"&lt;="&amp;Data!AC$1,'Osgood Agrimet'!$D:$D,"&gt;0"),IF($F385="Winter Grain",SUMIFS('Osgood Agrimet'!$C:$C,'Osgood Agrimet'!$A:$A,"&lt;="&amp;Data!AC$1,'Osgood Agrimet'!$C:$C,"&gt;0"),IF($F385="Potatoes",SUMIFS('Osgood Agrimet'!$N:$N,'Osgood Agrimet'!$A:$A,"&lt;="&amp;Data!AC$1,'Osgood Agrimet'!$N:$N,"&gt;0"),0)))</f>
        <v>0</v>
      </c>
      <c r="AD385">
        <f>+IF($F385="Spring Grain",SUMIFS('Osgood Agrimet'!$D:$D,'Osgood Agrimet'!$A:$A,"&lt;="&amp;Data!AD$1,'Osgood Agrimet'!$D:$D,"&gt;0"),IF($F385="Winter Grain",SUMIFS('Osgood Agrimet'!$C:$C,'Osgood Agrimet'!$A:$A,"&lt;="&amp;Data!AD$1,'Osgood Agrimet'!$C:$C,"&gt;0"),IF($F385="Potatoes",SUMIFS('Osgood Agrimet'!$N:$N,'Osgood Agrimet'!$A:$A,"&lt;="&amp;Data!AD$1,'Osgood Agrimet'!$N:$N,"&gt;0"),0)))</f>
        <v>0</v>
      </c>
      <c r="AE385">
        <f>+IF($F385="Spring Grain",SUMIFS('Osgood Agrimet'!$D:$D,'Osgood Agrimet'!$A:$A,"&lt;="&amp;Data!AE$1,'Osgood Agrimet'!$D:$D,"&gt;0"),IF($F385="Winter Grain",SUMIFS('Osgood Agrimet'!$C:$C,'Osgood Agrimet'!$A:$A,"&lt;="&amp;Data!AE$1,'Osgood Agrimet'!$C:$C,"&gt;0"),IF($F385="Potatoes",SUMIFS('Osgood Agrimet'!$N:$N,'Osgood Agrimet'!$A:$A,"&lt;="&amp;Data!AE$1,'Osgood Agrimet'!$N:$N,"&gt;0"),0)))</f>
        <v>0</v>
      </c>
      <c r="AF385">
        <f>+IF($F385="Spring Grain",SUMIFS('Osgood Agrimet'!$D:$D,'Osgood Agrimet'!$A:$A,"&lt;="&amp;Data!AF$1,'Osgood Agrimet'!$D:$D,"&gt;0"),IF($F385="Winter Grain",SUMIFS('Osgood Agrimet'!$C:$C,'Osgood Agrimet'!$A:$A,"&lt;="&amp;Data!AF$1,'Osgood Agrimet'!$C:$C,"&gt;0"),IF($F385="Potatoes",SUMIFS('Osgood Agrimet'!$N:$N,'Osgood Agrimet'!$A:$A,"&lt;="&amp;Data!AF$1,'Osgood Agrimet'!$N:$N,"&gt;0"),0)))</f>
        <v>0</v>
      </c>
      <c r="AG385">
        <f>+IF($F385="Spring Grain",SUMIFS('Osgood Agrimet'!$D:$D,'Osgood Agrimet'!$A:$A,"&lt;="&amp;Data!AG$1,'Osgood Agrimet'!$D:$D,"&gt;0"),IF($F385="Winter Grain",SUMIFS('Osgood Agrimet'!$C:$C,'Osgood Agrimet'!$A:$A,"&lt;="&amp;Data!AG$1,'Osgood Agrimet'!$C:$C,"&gt;0"),IF($F385="Potatoes",SUMIFS('Osgood Agrimet'!$N:$N,'Osgood Agrimet'!$A:$A,"&lt;="&amp;Data!AG$1,'Osgood Agrimet'!$N:$N,"&gt;0"),0)))</f>
        <v>0</v>
      </c>
      <c r="AH385">
        <f>+SUM(H385:AG385)</f>
        <v>0</v>
      </c>
    </row>
    <row r="386" spans="1:34" ht="15.75" hidden="1" thickBot="1" x14ac:dyDescent="0.25">
      <c r="A386" s="25"/>
      <c r="B386" s="25" t="s">
        <v>11</v>
      </c>
      <c r="C386" s="28" t="str">
        <f>C385</f>
        <v>38</v>
      </c>
      <c r="D386" s="25" t="s">
        <v>125</v>
      </c>
      <c r="E386" s="25"/>
      <c r="F386" s="25"/>
      <c r="G386" s="25"/>
      <c r="H386">
        <f>IFERROR(VLOOKUP($A386,'PivotTrac Totals'!$A$1:$AK$255,4,FALSE),)</f>
        <v>0</v>
      </c>
      <c r="I386">
        <f>IFERROR(VLOOKUP($A386,'PivotTrac Totals'!$1:$405,6,FALSE),)</f>
        <v>0</v>
      </c>
      <c r="J386">
        <f>IFERROR(VLOOKUP($A386,'PivotTrac Totals'!$1:$255,8,FALSE),)</f>
        <v>0</v>
      </c>
      <c r="K386">
        <f>IFERROR(VLOOKUP($A386,'PivotTrac Totals'!$1:$255,10,FALSE),)</f>
        <v>0</v>
      </c>
      <c r="L386">
        <f>IFERROR(VLOOKUP($A386,'PivotTrac Totals'!$1:$255,12,FALSE),)</f>
        <v>0</v>
      </c>
      <c r="M386">
        <f>IFERROR(VLOOKUP($A386,'PivotTrac Totals'!$1:$255,14,FALSE),)</f>
        <v>0</v>
      </c>
      <c r="N386">
        <f>IFERROR(VLOOKUP($A386,'PivotTrac Totals'!$1:$255,16,FALSE),)</f>
        <v>0</v>
      </c>
      <c r="O386">
        <f>IFERROR(VLOOKUP($A386,'PivotTrac Totals'!$1:$255,18,FALSE),)</f>
        <v>0</v>
      </c>
      <c r="P386">
        <f>IFERROR(VLOOKUP($A386,'PivotTrac Totals'!$1:$255,20,FALSE),)</f>
        <v>0</v>
      </c>
      <c r="Q386">
        <f>IFERROR(VLOOKUP($A386,'PivotTrac Totals'!$1:$255,22,FALSE),)</f>
        <v>0</v>
      </c>
      <c r="R386">
        <f>IFERROR(VLOOKUP($A386,'PivotTrac Totals'!$1:$255,24,FALSE),)</f>
        <v>0</v>
      </c>
      <c r="S386">
        <f>IFERROR(VLOOKUP($A386,'PivotTrac Totals'!$1:$255,26,FALSE),)</f>
        <v>0</v>
      </c>
      <c r="T386">
        <f>IFERROR(VLOOKUP($A386,'PivotTrac Totals'!$1:$255,28,FALSE),)</f>
        <v>0</v>
      </c>
      <c r="U386">
        <f>IFERROR(VLOOKUP($A386,'PivotTrac Totals'!$1:$255,30,FALSE),)</f>
        <v>0</v>
      </c>
      <c r="V386">
        <f>IFERROR(VLOOKUP($A386,'PivotTrac Totals'!$1:$255,32,FALSE),)</f>
        <v>0</v>
      </c>
      <c r="W386">
        <f>IFERROR(VLOOKUP($A386,'PivotTrac Totals'!$1:$255,34,FALSE),)</f>
        <v>0</v>
      </c>
      <c r="X386">
        <f>IFERROR(VLOOKUP($A386,'PivotTrac Totals'!$1:$255,36,FALSE),)</f>
        <v>0</v>
      </c>
      <c r="Y386">
        <f>IFERROR(VLOOKUP($A386,'PivotTrac Totals'!$1:$255,38,FALSE),)</f>
        <v>0</v>
      </c>
      <c r="Z386">
        <f>IFERROR(VLOOKUP($A386,'PivotTrac Totals'!$1:$255,40,FALSE),)</f>
        <v>0</v>
      </c>
      <c r="AA386">
        <f>IFERROR(VLOOKUP($A386,'PivotTrac Totals'!$1:$255,42,FALSE),)</f>
        <v>0</v>
      </c>
      <c r="AB386">
        <f>IFERROR(VLOOKUP($A386,'PivotTrac Totals'!$1:$255,44,FALSE),)</f>
        <v>0</v>
      </c>
      <c r="AC386">
        <f>IFERROR(VLOOKUP($A386,'PivotTrac Totals'!$1:$255,46,FALSE),)</f>
        <v>0</v>
      </c>
      <c r="AD386">
        <f>IFERROR(VLOOKUP($A386,'PivotTrac Totals'!$1:$255,48,FALSE),)</f>
        <v>0</v>
      </c>
      <c r="AE386">
        <f>IFERROR(VLOOKUP($A386,'PivotTrac Totals'!$1:$255,50,FALSE),)</f>
        <v>0</v>
      </c>
      <c r="AF386">
        <f>IFERROR(VLOOKUP($A386,'PivotTrac Totals'!$1:$255,52,FALSE),)</f>
        <v>0</v>
      </c>
      <c r="AG386">
        <f>IFERROR(VLOOKUP($A386,'PivotTrac Totals'!$1:$255,54,FALSE),)</f>
        <v>0</v>
      </c>
      <c r="AH386">
        <f t="shared" si="41"/>
        <v>0</v>
      </c>
    </row>
    <row r="387" spans="1:34" ht="15.75" hidden="1" thickBot="1" x14ac:dyDescent="0.25">
      <c r="A387" s="25"/>
      <c r="B387" s="25" t="s">
        <v>11</v>
      </c>
      <c r="C387" s="28" t="str">
        <f t="shared" ref="C387:C394" si="47">C386</f>
        <v>38</v>
      </c>
      <c r="D387" s="25" t="s">
        <v>125</v>
      </c>
      <c r="E387" s="25"/>
      <c r="F387" s="25"/>
      <c r="G387" s="25"/>
      <c r="H387">
        <f>IFERROR(VLOOKUP($A387,'PivotTrac Totals'!$A$1:$AK$255,4,FALSE),)</f>
        <v>0</v>
      </c>
      <c r="I387">
        <f>IFERROR(VLOOKUP($A387,'PivotTrac Totals'!$1:$405,6,FALSE),)</f>
        <v>0</v>
      </c>
      <c r="J387">
        <f>IFERROR(VLOOKUP($A387,'PivotTrac Totals'!$1:$255,8,FALSE),)</f>
        <v>0</v>
      </c>
      <c r="K387">
        <f>IFERROR(VLOOKUP($A387,'PivotTrac Totals'!$1:$255,10,FALSE),)</f>
        <v>0</v>
      </c>
      <c r="L387">
        <f>IFERROR(VLOOKUP($A387,'PivotTrac Totals'!$1:$255,12,FALSE),)</f>
        <v>0</v>
      </c>
      <c r="M387">
        <f>IFERROR(VLOOKUP($A387,'PivotTrac Totals'!$1:$255,14,FALSE),)</f>
        <v>0</v>
      </c>
      <c r="N387">
        <f>IFERROR(VLOOKUP($A387,'PivotTrac Totals'!$1:$255,16,FALSE),)</f>
        <v>0</v>
      </c>
      <c r="O387">
        <f>IFERROR(VLOOKUP($A387,'PivotTrac Totals'!$1:$255,18,FALSE),)</f>
        <v>0</v>
      </c>
      <c r="P387">
        <f>IFERROR(VLOOKUP($A387,'PivotTrac Totals'!$1:$255,20,FALSE),)</f>
        <v>0</v>
      </c>
      <c r="Q387">
        <f>IFERROR(VLOOKUP($A387,'PivotTrac Totals'!$1:$255,22,FALSE),)</f>
        <v>0</v>
      </c>
      <c r="R387">
        <f>IFERROR(VLOOKUP($A387,'PivotTrac Totals'!$1:$255,24,FALSE),)</f>
        <v>0</v>
      </c>
      <c r="S387">
        <f>IFERROR(VLOOKUP($A387,'PivotTrac Totals'!$1:$255,26,FALSE),)</f>
        <v>0</v>
      </c>
      <c r="T387">
        <f>IFERROR(VLOOKUP($A387,'PivotTrac Totals'!$1:$255,28,FALSE),)</f>
        <v>0</v>
      </c>
      <c r="U387">
        <f>IFERROR(VLOOKUP($A387,'PivotTrac Totals'!$1:$255,30,FALSE),)</f>
        <v>0</v>
      </c>
      <c r="V387">
        <f>IFERROR(VLOOKUP($A387,'PivotTrac Totals'!$1:$255,32,FALSE),)</f>
        <v>0</v>
      </c>
      <c r="W387">
        <f>IFERROR(VLOOKUP($A387,'PivotTrac Totals'!$1:$255,34,FALSE),)</f>
        <v>0</v>
      </c>
      <c r="X387">
        <f>IFERROR(VLOOKUP($A387,'PivotTrac Totals'!$1:$255,36,FALSE),)</f>
        <v>0</v>
      </c>
      <c r="Y387">
        <f>IFERROR(VLOOKUP($A387,'PivotTrac Totals'!$1:$255,38,FALSE),)</f>
        <v>0</v>
      </c>
      <c r="Z387">
        <f>IFERROR(VLOOKUP($A387,'PivotTrac Totals'!$1:$255,40,FALSE),)</f>
        <v>0</v>
      </c>
      <c r="AA387">
        <f>IFERROR(VLOOKUP($A387,'PivotTrac Totals'!$1:$255,42,FALSE),)</f>
        <v>0</v>
      </c>
      <c r="AB387">
        <f>IFERROR(VLOOKUP($A387,'PivotTrac Totals'!$1:$255,44,FALSE),)</f>
        <v>0</v>
      </c>
      <c r="AC387">
        <f>IFERROR(VLOOKUP($A387,'PivotTrac Totals'!$1:$255,46,FALSE),)</f>
        <v>0</v>
      </c>
      <c r="AD387">
        <f>IFERROR(VLOOKUP($A387,'PivotTrac Totals'!$1:$255,48,FALSE),)</f>
        <v>0</v>
      </c>
      <c r="AE387">
        <f>IFERROR(VLOOKUP($A387,'PivotTrac Totals'!$1:$255,50,FALSE),)</f>
        <v>0</v>
      </c>
      <c r="AF387">
        <f>IFERROR(VLOOKUP($A387,'PivotTrac Totals'!$1:$255,52,FALSE),)</f>
        <v>0</v>
      </c>
      <c r="AG387">
        <f>IFERROR(VLOOKUP($A387,'PivotTrac Totals'!$1:$255,54,FALSE),)</f>
        <v>0</v>
      </c>
      <c r="AH387">
        <f t="shared" si="41"/>
        <v>0</v>
      </c>
    </row>
    <row r="388" spans="1:34" ht="15.75" hidden="1" thickBot="1" x14ac:dyDescent="0.25">
      <c r="A388" s="25"/>
      <c r="B388" s="25" t="s">
        <v>11</v>
      </c>
      <c r="C388" s="28" t="str">
        <f t="shared" si="47"/>
        <v>38</v>
      </c>
      <c r="D388" s="25" t="s">
        <v>125</v>
      </c>
      <c r="E388" s="25"/>
      <c r="F388" s="25"/>
      <c r="G388" s="25"/>
      <c r="H388">
        <f>IFERROR(VLOOKUP($A388,'PivotTrac Totals'!$A$1:$AK$255,4,FALSE),)</f>
        <v>0</v>
      </c>
      <c r="I388">
        <f>IFERROR(VLOOKUP($A388,'PivotTrac Totals'!$1:$405,6,FALSE),)</f>
        <v>0</v>
      </c>
      <c r="J388">
        <f>IFERROR(VLOOKUP($A388,'PivotTrac Totals'!$1:$255,8,FALSE),)</f>
        <v>0</v>
      </c>
      <c r="K388">
        <f>IFERROR(VLOOKUP($A388,'PivotTrac Totals'!$1:$255,10,FALSE),)</f>
        <v>0</v>
      </c>
      <c r="L388">
        <f>IFERROR(VLOOKUP($A388,'PivotTrac Totals'!$1:$255,12,FALSE),)</f>
        <v>0</v>
      </c>
      <c r="M388">
        <f>IFERROR(VLOOKUP($A388,'PivotTrac Totals'!$1:$255,14,FALSE),)</f>
        <v>0</v>
      </c>
      <c r="N388">
        <f>IFERROR(VLOOKUP($A388,'PivotTrac Totals'!$1:$255,16,FALSE),)</f>
        <v>0</v>
      </c>
      <c r="O388">
        <f>IFERROR(VLOOKUP($A388,'PivotTrac Totals'!$1:$255,18,FALSE),)</f>
        <v>0</v>
      </c>
      <c r="P388">
        <f>IFERROR(VLOOKUP($A388,'PivotTrac Totals'!$1:$255,20,FALSE),)</f>
        <v>0</v>
      </c>
      <c r="Q388">
        <f>IFERROR(VLOOKUP($A388,'PivotTrac Totals'!$1:$255,22,FALSE),)</f>
        <v>0</v>
      </c>
      <c r="R388">
        <f>IFERROR(VLOOKUP($A388,'PivotTrac Totals'!$1:$255,24,FALSE),)</f>
        <v>0</v>
      </c>
      <c r="S388">
        <f>IFERROR(VLOOKUP($A388,'PivotTrac Totals'!$1:$255,26,FALSE),)</f>
        <v>0</v>
      </c>
      <c r="T388">
        <f>IFERROR(VLOOKUP($A388,'PivotTrac Totals'!$1:$255,28,FALSE),)</f>
        <v>0</v>
      </c>
      <c r="U388">
        <f>IFERROR(VLOOKUP($A388,'PivotTrac Totals'!$1:$255,30,FALSE),)</f>
        <v>0</v>
      </c>
      <c r="V388">
        <f>IFERROR(VLOOKUP($A388,'PivotTrac Totals'!$1:$255,32,FALSE),)</f>
        <v>0</v>
      </c>
      <c r="W388">
        <f>IFERROR(VLOOKUP($A388,'PivotTrac Totals'!$1:$255,34,FALSE),)</f>
        <v>0</v>
      </c>
      <c r="X388">
        <f>IFERROR(VLOOKUP($A388,'PivotTrac Totals'!$1:$255,36,FALSE),)</f>
        <v>0</v>
      </c>
      <c r="Y388">
        <f>IFERROR(VLOOKUP($A388,'PivotTrac Totals'!$1:$255,38,FALSE),)</f>
        <v>0</v>
      </c>
      <c r="Z388">
        <f>IFERROR(VLOOKUP($A388,'PivotTrac Totals'!$1:$255,40,FALSE),)</f>
        <v>0</v>
      </c>
      <c r="AA388">
        <f>IFERROR(VLOOKUP($A388,'PivotTrac Totals'!$1:$255,42,FALSE),)</f>
        <v>0</v>
      </c>
      <c r="AB388">
        <f>IFERROR(VLOOKUP($A388,'PivotTrac Totals'!$1:$255,44,FALSE),)</f>
        <v>0</v>
      </c>
      <c r="AC388">
        <f>IFERROR(VLOOKUP($A388,'PivotTrac Totals'!$1:$255,46,FALSE),)</f>
        <v>0</v>
      </c>
      <c r="AD388">
        <f>IFERROR(VLOOKUP($A388,'PivotTrac Totals'!$1:$255,48,FALSE),)</f>
        <v>0</v>
      </c>
      <c r="AE388">
        <f>IFERROR(VLOOKUP($A388,'PivotTrac Totals'!$1:$255,50,FALSE),)</f>
        <v>0</v>
      </c>
      <c r="AF388">
        <f>IFERROR(VLOOKUP($A388,'PivotTrac Totals'!$1:$255,52,FALSE),)</f>
        <v>0</v>
      </c>
      <c r="AG388">
        <f>IFERROR(VLOOKUP($A388,'PivotTrac Totals'!$1:$255,54,FALSE),)</f>
        <v>0</v>
      </c>
      <c r="AH388">
        <f t="shared" si="41"/>
        <v>0</v>
      </c>
    </row>
    <row r="389" spans="1:34" ht="15.75" hidden="1" thickBot="1" x14ac:dyDescent="0.25">
      <c r="A389" s="25"/>
      <c r="B389" s="25" t="s">
        <v>11</v>
      </c>
      <c r="C389" s="28" t="str">
        <f t="shared" si="47"/>
        <v>38</v>
      </c>
      <c r="D389" s="25" t="s">
        <v>125</v>
      </c>
      <c r="E389" s="25"/>
      <c r="F389" s="25"/>
      <c r="G389" s="25"/>
      <c r="H389">
        <f>IFERROR(VLOOKUP($A389,'PivotTrac Totals'!$A$1:$AK$255,4,FALSE),)</f>
        <v>0</v>
      </c>
      <c r="I389">
        <f>IFERROR(VLOOKUP($A389,'PivotTrac Totals'!$1:$405,6,FALSE),)</f>
        <v>0</v>
      </c>
      <c r="J389">
        <f>IFERROR(VLOOKUP($A389,'PivotTrac Totals'!$1:$255,8,FALSE),)</f>
        <v>0</v>
      </c>
      <c r="K389">
        <f>IFERROR(VLOOKUP($A389,'PivotTrac Totals'!$1:$255,10,FALSE),)</f>
        <v>0</v>
      </c>
      <c r="L389">
        <f>IFERROR(VLOOKUP($A389,'PivotTrac Totals'!$1:$255,12,FALSE),)</f>
        <v>0</v>
      </c>
      <c r="M389">
        <f>IFERROR(VLOOKUP($A389,'PivotTrac Totals'!$1:$255,14,FALSE),)</f>
        <v>0</v>
      </c>
      <c r="N389">
        <f>IFERROR(VLOOKUP($A389,'PivotTrac Totals'!$1:$255,16,FALSE),)</f>
        <v>0</v>
      </c>
      <c r="O389">
        <f>IFERROR(VLOOKUP($A389,'PivotTrac Totals'!$1:$255,18,FALSE),)</f>
        <v>0</v>
      </c>
      <c r="P389">
        <f>IFERROR(VLOOKUP($A389,'PivotTrac Totals'!$1:$255,20,FALSE),)</f>
        <v>0</v>
      </c>
      <c r="Q389">
        <f>IFERROR(VLOOKUP($A389,'PivotTrac Totals'!$1:$255,22,FALSE),)</f>
        <v>0</v>
      </c>
      <c r="R389">
        <f>IFERROR(VLOOKUP($A389,'PivotTrac Totals'!$1:$255,24,FALSE),)</f>
        <v>0</v>
      </c>
      <c r="S389">
        <f>IFERROR(VLOOKUP($A389,'PivotTrac Totals'!$1:$255,26,FALSE),)</f>
        <v>0</v>
      </c>
      <c r="T389">
        <f>IFERROR(VLOOKUP($A389,'PivotTrac Totals'!$1:$255,28,FALSE),)</f>
        <v>0</v>
      </c>
      <c r="U389">
        <f>IFERROR(VLOOKUP($A389,'PivotTrac Totals'!$1:$255,30,FALSE),)</f>
        <v>0</v>
      </c>
      <c r="V389">
        <f>IFERROR(VLOOKUP($A389,'PivotTrac Totals'!$1:$255,32,FALSE),)</f>
        <v>0</v>
      </c>
      <c r="W389">
        <f>IFERROR(VLOOKUP($A389,'PivotTrac Totals'!$1:$255,34,FALSE),)</f>
        <v>0</v>
      </c>
      <c r="X389">
        <f>IFERROR(VLOOKUP($A389,'PivotTrac Totals'!$1:$255,36,FALSE),)</f>
        <v>0</v>
      </c>
      <c r="Y389">
        <f>IFERROR(VLOOKUP($A389,'PivotTrac Totals'!$1:$255,38,FALSE),)</f>
        <v>0</v>
      </c>
      <c r="Z389">
        <f>IFERROR(VLOOKUP($A389,'PivotTrac Totals'!$1:$255,40,FALSE),)</f>
        <v>0</v>
      </c>
      <c r="AA389">
        <f>IFERROR(VLOOKUP($A389,'PivotTrac Totals'!$1:$255,42,FALSE),)</f>
        <v>0</v>
      </c>
      <c r="AB389">
        <f>IFERROR(VLOOKUP($A389,'PivotTrac Totals'!$1:$255,44,FALSE),)</f>
        <v>0</v>
      </c>
      <c r="AC389">
        <f>IFERROR(VLOOKUP($A389,'PivotTrac Totals'!$1:$255,46,FALSE),)</f>
        <v>0</v>
      </c>
      <c r="AD389">
        <f>IFERROR(VLOOKUP($A389,'PivotTrac Totals'!$1:$255,48,FALSE),)</f>
        <v>0</v>
      </c>
      <c r="AE389">
        <f>IFERROR(VLOOKUP($A389,'PivotTrac Totals'!$1:$255,50,FALSE),)</f>
        <v>0</v>
      </c>
      <c r="AF389">
        <f>IFERROR(VLOOKUP($A389,'PivotTrac Totals'!$1:$255,52,FALSE),)</f>
        <v>0</v>
      </c>
      <c r="AG389">
        <f>IFERROR(VLOOKUP($A389,'PivotTrac Totals'!$1:$255,54,FALSE),)</f>
        <v>0</v>
      </c>
      <c r="AH389">
        <f t="shared" si="41"/>
        <v>0</v>
      </c>
    </row>
    <row r="390" spans="1:34" ht="15.75" hidden="1" thickBot="1" x14ac:dyDescent="0.25">
      <c r="A390" s="25"/>
      <c r="B390" s="25" t="s">
        <v>11</v>
      </c>
      <c r="C390" s="28" t="str">
        <f t="shared" si="47"/>
        <v>38</v>
      </c>
      <c r="D390" s="25" t="s">
        <v>125</v>
      </c>
      <c r="E390" s="25"/>
      <c r="F390" s="25"/>
      <c r="G390" s="25"/>
      <c r="H390">
        <f>IFERROR(VLOOKUP($A390,'PivotTrac Totals'!$A$1:$AK$255,4,FALSE),)</f>
        <v>0</v>
      </c>
      <c r="I390">
        <f>IFERROR(VLOOKUP($A390,'PivotTrac Totals'!$1:$405,6,FALSE),)</f>
        <v>0</v>
      </c>
      <c r="J390">
        <f>IFERROR(VLOOKUP($A390,'PivotTrac Totals'!$1:$255,8,FALSE),)</f>
        <v>0</v>
      </c>
      <c r="K390">
        <f>IFERROR(VLOOKUP($A390,'PivotTrac Totals'!$1:$255,10,FALSE),)</f>
        <v>0</v>
      </c>
      <c r="L390">
        <f>IFERROR(VLOOKUP($A390,'PivotTrac Totals'!$1:$255,12,FALSE),)</f>
        <v>0</v>
      </c>
      <c r="M390">
        <f>IFERROR(VLOOKUP($A390,'PivotTrac Totals'!$1:$255,14,FALSE),)</f>
        <v>0</v>
      </c>
      <c r="N390">
        <f>IFERROR(VLOOKUP($A390,'PivotTrac Totals'!$1:$255,16,FALSE),)</f>
        <v>0</v>
      </c>
      <c r="O390">
        <f>IFERROR(VLOOKUP($A390,'PivotTrac Totals'!$1:$255,18,FALSE),)</f>
        <v>0</v>
      </c>
      <c r="P390">
        <f>IFERROR(VLOOKUP($A390,'PivotTrac Totals'!$1:$255,20,FALSE),)</f>
        <v>0</v>
      </c>
      <c r="Q390">
        <f>IFERROR(VLOOKUP($A390,'PivotTrac Totals'!$1:$255,22,FALSE),)</f>
        <v>0</v>
      </c>
      <c r="R390">
        <f>IFERROR(VLOOKUP($A390,'PivotTrac Totals'!$1:$255,24,FALSE),)</f>
        <v>0</v>
      </c>
      <c r="S390">
        <f>IFERROR(VLOOKUP($A390,'PivotTrac Totals'!$1:$255,26,FALSE),)</f>
        <v>0</v>
      </c>
      <c r="T390">
        <f>IFERROR(VLOOKUP($A390,'PivotTrac Totals'!$1:$255,28,FALSE),)</f>
        <v>0</v>
      </c>
      <c r="U390">
        <f>IFERROR(VLOOKUP($A390,'PivotTrac Totals'!$1:$255,30,FALSE),)</f>
        <v>0</v>
      </c>
      <c r="V390">
        <f>IFERROR(VLOOKUP($A390,'PivotTrac Totals'!$1:$255,32,FALSE),)</f>
        <v>0</v>
      </c>
      <c r="W390">
        <f>IFERROR(VLOOKUP($A390,'PivotTrac Totals'!$1:$255,34,FALSE),)</f>
        <v>0</v>
      </c>
      <c r="X390">
        <f>IFERROR(VLOOKUP($A390,'PivotTrac Totals'!$1:$255,36,FALSE),)</f>
        <v>0</v>
      </c>
      <c r="Y390">
        <f>IFERROR(VLOOKUP($A390,'PivotTrac Totals'!$1:$255,38,FALSE),)</f>
        <v>0</v>
      </c>
      <c r="Z390">
        <f>IFERROR(VLOOKUP($A390,'PivotTrac Totals'!$1:$255,40,FALSE),)</f>
        <v>0</v>
      </c>
      <c r="AA390">
        <f>IFERROR(VLOOKUP($A390,'PivotTrac Totals'!$1:$255,42,FALSE),)</f>
        <v>0</v>
      </c>
      <c r="AB390">
        <f>IFERROR(VLOOKUP($A390,'PivotTrac Totals'!$1:$255,44,FALSE),)</f>
        <v>0</v>
      </c>
      <c r="AC390">
        <f>IFERROR(VLOOKUP($A390,'PivotTrac Totals'!$1:$255,46,FALSE),)</f>
        <v>0</v>
      </c>
      <c r="AD390">
        <f>IFERROR(VLOOKUP($A390,'PivotTrac Totals'!$1:$255,48,FALSE),)</f>
        <v>0</v>
      </c>
      <c r="AE390">
        <f>IFERROR(VLOOKUP($A390,'PivotTrac Totals'!$1:$255,50,FALSE),)</f>
        <v>0</v>
      </c>
      <c r="AF390">
        <f>IFERROR(VLOOKUP($A390,'PivotTrac Totals'!$1:$255,52,FALSE),)</f>
        <v>0</v>
      </c>
      <c r="AG390">
        <f>IFERROR(VLOOKUP($A390,'PivotTrac Totals'!$1:$255,54,FALSE),)</f>
        <v>0</v>
      </c>
      <c r="AH390">
        <f t="shared" si="41"/>
        <v>0</v>
      </c>
    </row>
    <row r="391" spans="1:34" ht="15.75" hidden="1" thickBot="1" x14ac:dyDescent="0.25">
      <c r="A391" s="25"/>
      <c r="B391" s="25" t="s">
        <v>11</v>
      </c>
      <c r="C391" s="28" t="str">
        <f t="shared" si="47"/>
        <v>38</v>
      </c>
      <c r="D391" s="25" t="s">
        <v>125</v>
      </c>
      <c r="E391" s="25"/>
      <c r="F391" s="25"/>
      <c r="G391" s="25"/>
      <c r="H391">
        <f>IFERROR(VLOOKUP($A391,'PivotTrac Totals'!$A$1:$AK$255,4,FALSE),)</f>
        <v>0</v>
      </c>
      <c r="I391">
        <f>IFERROR(VLOOKUP($A391,'PivotTrac Totals'!$1:$405,6,FALSE),)</f>
        <v>0</v>
      </c>
      <c r="J391">
        <f>IFERROR(VLOOKUP($A391,'PivotTrac Totals'!$1:$255,8,FALSE),)</f>
        <v>0</v>
      </c>
      <c r="K391">
        <f>IFERROR(VLOOKUP($A391,'PivotTrac Totals'!$1:$255,10,FALSE),)</f>
        <v>0</v>
      </c>
      <c r="L391">
        <f>IFERROR(VLOOKUP($A391,'PivotTrac Totals'!$1:$255,12,FALSE),)</f>
        <v>0</v>
      </c>
      <c r="M391">
        <f>IFERROR(VLOOKUP($A391,'PivotTrac Totals'!$1:$255,14,FALSE),)</f>
        <v>0</v>
      </c>
      <c r="N391">
        <f>IFERROR(VLOOKUP($A391,'PivotTrac Totals'!$1:$255,16,FALSE),)</f>
        <v>0</v>
      </c>
      <c r="O391">
        <f>IFERROR(VLOOKUP($A391,'PivotTrac Totals'!$1:$255,18,FALSE),)</f>
        <v>0</v>
      </c>
      <c r="P391">
        <f>IFERROR(VLOOKUP($A391,'PivotTrac Totals'!$1:$255,20,FALSE),)</f>
        <v>0</v>
      </c>
      <c r="Q391">
        <f>IFERROR(VLOOKUP($A391,'PivotTrac Totals'!$1:$255,22,FALSE),)</f>
        <v>0</v>
      </c>
      <c r="R391">
        <f>IFERROR(VLOOKUP($A391,'PivotTrac Totals'!$1:$255,24,FALSE),)</f>
        <v>0</v>
      </c>
      <c r="S391">
        <f>IFERROR(VLOOKUP($A391,'PivotTrac Totals'!$1:$255,26,FALSE),)</f>
        <v>0</v>
      </c>
      <c r="T391">
        <f>IFERROR(VLOOKUP($A391,'PivotTrac Totals'!$1:$255,28,FALSE),)</f>
        <v>0</v>
      </c>
      <c r="U391">
        <f>IFERROR(VLOOKUP($A391,'PivotTrac Totals'!$1:$255,30,FALSE),)</f>
        <v>0</v>
      </c>
      <c r="V391">
        <f>IFERROR(VLOOKUP($A391,'PivotTrac Totals'!$1:$255,32,FALSE),)</f>
        <v>0</v>
      </c>
      <c r="W391">
        <f>IFERROR(VLOOKUP($A391,'PivotTrac Totals'!$1:$255,34,FALSE),)</f>
        <v>0</v>
      </c>
      <c r="X391">
        <f>IFERROR(VLOOKUP($A391,'PivotTrac Totals'!$1:$255,36,FALSE),)</f>
        <v>0</v>
      </c>
      <c r="Y391">
        <f>IFERROR(VLOOKUP($A391,'PivotTrac Totals'!$1:$255,38,FALSE),)</f>
        <v>0</v>
      </c>
      <c r="Z391">
        <f>IFERROR(VLOOKUP($A391,'PivotTrac Totals'!$1:$255,40,FALSE),)</f>
        <v>0</v>
      </c>
      <c r="AA391">
        <f>IFERROR(VLOOKUP($A391,'PivotTrac Totals'!$1:$255,42,FALSE),)</f>
        <v>0</v>
      </c>
      <c r="AB391">
        <f>IFERROR(VLOOKUP($A391,'PivotTrac Totals'!$1:$255,44,FALSE),)</f>
        <v>0</v>
      </c>
      <c r="AC391">
        <f>IFERROR(VLOOKUP($A391,'PivotTrac Totals'!$1:$255,46,FALSE),)</f>
        <v>0</v>
      </c>
      <c r="AD391">
        <f>IFERROR(VLOOKUP($A391,'PivotTrac Totals'!$1:$255,48,FALSE),)</f>
        <v>0</v>
      </c>
      <c r="AE391">
        <f>IFERROR(VLOOKUP($A391,'PivotTrac Totals'!$1:$255,50,FALSE),)</f>
        <v>0</v>
      </c>
      <c r="AF391">
        <f>IFERROR(VLOOKUP($A391,'PivotTrac Totals'!$1:$255,52,FALSE),)</f>
        <v>0</v>
      </c>
      <c r="AG391">
        <f>IFERROR(VLOOKUP($A391,'PivotTrac Totals'!$1:$255,54,FALSE),)</f>
        <v>0</v>
      </c>
      <c r="AH391">
        <f t="shared" si="41"/>
        <v>0</v>
      </c>
    </row>
    <row r="392" spans="1:34" ht="15.75" hidden="1" thickBot="1" x14ac:dyDescent="0.25">
      <c r="A392" s="25"/>
      <c r="B392" s="25" t="s">
        <v>11</v>
      </c>
      <c r="C392" s="28" t="str">
        <f t="shared" si="47"/>
        <v>38</v>
      </c>
      <c r="D392" s="25" t="s">
        <v>125</v>
      </c>
      <c r="E392" s="25"/>
      <c r="F392" s="25"/>
      <c r="G392" s="25"/>
      <c r="H392">
        <f>IFERROR(VLOOKUP($A392,'PivotTrac Totals'!$A$1:$AK$255,4,FALSE),)</f>
        <v>0</v>
      </c>
      <c r="I392">
        <f>IFERROR(VLOOKUP($A392,'PivotTrac Totals'!$1:$405,6,FALSE),)</f>
        <v>0</v>
      </c>
      <c r="J392">
        <f>IFERROR(VLOOKUP($A392,'PivotTrac Totals'!$1:$255,8,FALSE),)</f>
        <v>0</v>
      </c>
      <c r="K392">
        <f>IFERROR(VLOOKUP($A392,'PivotTrac Totals'!$1:$255,10,FALSE),)</f>
        <v>0</v>
      </c>
      <c r="L392">
        <f>IFERROR(VLOOKUP($A392,'PivotTrac Totals'!$1:$255,12,FALSE),)</f>
        <v>0</v>
      </c>
      <c r="M392">
        <f>IFERROR(VLOOKUP($A392,'PivotTrac Totals'!$1:$255,14,FALSE),)</f>
        <v>0</v>
      </c>
      <c r="N392">
        <f>IFERROR(VLOOKUP($A392,'PivotTrac Totals'!$1:$255,16,FALSE),)</f>
        <v>0</v>
      </c>
      <c r="O392">
        <f>IFERROR(VLOOKUP($A392,'PivotTrac Totals'!$1:$255,18,FALSE),)</f>
        <v>0</v>
      </c>
      <c r="P392">
        <f>IFERROR(VLOOKUP($A392,'PivotTrac Totals'!$1:$255,20,FALSE),)</f>
        <v>0</v>
      </c>
      <c r="Q392">
        <f>IFERROR(VLOOKUP($A392,'PivotTrac Totals'!$1:$255,22,FALSE),)</f>
        <v>0</v>
      </c>
      <c r="R392">
        <f>IFERROR(VLOOKUP($A392,'PivotTrac Totals'!$1:$255,24,FALSE),)</f>
        <v>0</v>
      </c>
      <c r="S392">
        <f>IFERROR(VLOOKUP($A392,'PivotTrac Totals'!$1:$255,26,FALSE),)</f>
        <v>0</v>
      </c>
      <c r="T392">
        <f>IFERROR(VLOOKUP($A392,'PivotTrac Totals'!$1:$255,28,FALSE),)</f>
        <v>0</v>
      </c>
      <c r="U392">
        <f>IFERROR(VLOOKUP($A392,'PivotTrac Totals'!$1:$255,30,FALSE),)</f>
        <v>0</v>
      </c>
      <c r="V392">
        <f>IFERROR(VLOOKUP($A392,'PivotTrac Totals'!$1:$255,32,FALSE),)</f>
        <v>0</v>
      </c>
      <c r="W392">
        <f>IFERROR(VLOOKUP($A392,'PivotTrac Totals'!$1:$255,34,FALSE),)</f>
        <v>0</v>
      </c>
      <c r="X392">
        <f>IFERROR(VLOOKUP($A392,'PivotTrac Totals'!$1:$255,36,FALSE),)</f>
        <v>0</v>
      </c>
      <c r="Y392">
        <f>IFERROR(VLOOKUP($A392,'PivotTrac Totals'!$1:$255,38,FALSE),)</f>
        <v>0</v>
      </c>
      <c r="Z392">
        <f>IFERROR(VLOOKUP($A392,'PivotTrac Totals'!$1:$255,40,FALSE),)</f>
        <v>0</v>
      </c>
      <c r="AA392">
        <f>IFERROR(VLOOKUP($A392,'PivotTrac Totals'!$1:$255,42,FALSE),)</f>
        <v>0</v>
      </c>
      <c r="AB392">
        <f>IFERROR(VLOOKUP($A392,'PivotTrac Totals'!$1:$255,44,FALSE),)</f>
        <v>0</v>
      </c>
      <c r="AC392">
        <f>IFERROR(VLOOKUP($A392,'PivotTrac Totals'!$1:$255,46,FALSE),)</f>
        <v>0</v>
      </c>
      <c r="AD392">
        <f>IFERROR(VLOOKUP($A392,'PivotTrac Totals'!$1:$255,48,FALSE),)</f>
        <v>0</v>
      </c>
      <c r="AE392">
        <f>IFERROR(VLOOKUP($A392,'PivotTrac Totals'!$1:$255,50,FALSE),)</f>
        <v>0</v>
      </c>
      <c r="AF392">
        <f>IFERROR(VLOOKUP($A392,'PivotTrac Totals'!$1:$255,52,FALSE),)</f>
        <v>0</v>
      </c>
      <c r="AG392">
        <f>IFERROR(VLOOKUP($A392,'PivotTrac Totals'!$1:$255,54,FALSE),)</f>
        <v>0</v>
      </c>
      <c r="AH392">
        <f t="shared" si="41"/>
        <v>0</v>
      </c>
    </row>
    <row r="393" spans="1:34" ht="15.75" hidden="1" thickBot="1" x14ac:dyDescent="0.25">
      <c r="A393" s="25"/>
      <c r="B393" s="25" t="s">
        <v>11</v>
      </c>
      <c r="C393" s="28" t="str">
        <f t="shared" si="47"/>
        <v>38</v>
      </c>
      <c r="D393" s="25" t="s">
        <v>125</v>
      </c>
      <c r="E393" s="25"/>
      <c r="F393" s="25"/>
      <c r="G393" s="25"/>
      <c r="H393">
        <f>IFERROR(VLOOKUP($A393,'PivotTrac Totals'!$A$1:$AK$255,4,FALSE),)</f>
        <v>0</v>
      </c>
      <c r="I393">
        <f>IFERROR(VLOOKUP($A393,'PivotTrac Totals'!$1:$405,6,FALSE),)</f>
        <v>0</v>
      </c>
      <c r="J393">
        <f>IFERROR(VLOOKUP($A393,'PivotTrac Totals'!$1:$255,8,FALSE),)</f>
        <v>0</v>
      </c>
      <c r="K393">
        <f>IFERROR(VLOOKUP($A393,'PivotTrac Totals'!$1:$255,10,FALSE),)</f>
        <v>0</v>
      </c>
      <c r="L393">
        <f>IFERROR(VLOOKUP($A393,'PivotTrac Totals'!$1:$255,12,FALSE),)</f>
        <v>0</v>
      </c>
      <c r="M393">
        <f>IFERROR(VLOOKUP($A393,'PivotTrac Totals'!$1:$255,14,FALSE),)</f>
        <v>0</v>
      </c>
      <c r="N393">
        <f>IFERROR(VLOOKUP($A393,'PivotTrac Totals'!$1:$255,16,FALSE),)</f>
        <v>0</v>
      </c>
      <c r="O393">
        <f>IFERROR(VLOOKUP($A393,'PivotTrac Totals'!$1:$255,18,FALSE),)</f>
        <v>0</v>
      </c>
      <c r="P393">
        <f>IFERROR(VLOOKUP($A393,'PivotTrac Totals'!$1:$255,20,FALSE),)</f>
        <v>0</v>
      </c>
      <c r="Q393">
        <f>IFERROR(VLOOKUP($A393,'PivotTrac Totals'!$1:$255,22,FALSE),)</f>
        <v>0</v>
      </c>
      <c r="R393">
        <f>IFERROR(VLOOKUP($A393,'PivotTrac Totals'!$1:$255,24,FALSE),)</f>
        <v>0</v>
      </c>
      <c r="S393">
        <f>IFERROR(VLOOKUP($A393,'PivotTrac Totals'!$1:$255,26,FALSE),)</f>
        <v>0</v>
      </c>
      <c r="T393">
        <f>IFERROR(VLOOKUP($A393,'PivotTrac Totals'!$1:$255,28,FALSE),)</f>
        <v>0</v>
      </c>
      <c r="U393">
        <f>IFERROR(VLOOKUP($A393,'PivotTrac Totals'!$1:$255,30,FALSE),)</f>
        <v>0</v>
      </c>
      <c r="V393">
        <f>IFERROR(VLOOKUP($A393,'PivotTrac Totals'!$1:$255,32,FALSE),)</f>
        <v>0</v>
      </c>
      <c r="W393">
        <f>IFERROR(VLOOKUP($A393,'PivotTrac Totals'!$1:$255,34,FALSE),)</f>
        <v>0</v>
      </c>
      <c r="X393">
        <f>IFERROR(VLOOKUP($A393,'PivotTrac Totals'!$1:$255,36,FALSE),)</f>
        <v>0</v>
      </c>
      <c r="Y393">
        <f>IFERROR(VLOOKUP($A393,'PivotTrac Totals'!$1:$255,38,FALSE),)</f>
        <v>0</v>
      </c>
      <c r="Z393">
        <f>IFERROR(VLOOKUP($A393,'PivotTrac Totals'!$1:$255,40,FALSE),)</f>
        <v>0</v>
      </c>
      <c r="AA393">
        <f>IFERROR(VLOOKUP($A393,'PivotTrac Totals'!$1:$255,42,FALSE),)</f>
        <v>0</v>
      </c>
      <c r="AB393">
        <f>IFERROR(VLOOKUP($A393,'PivotTrac Totals'!$1:$255,44,FALSE),)</f>
        <v>0</v>
      </c>
      <c r="AC393">
        <f>IFERROR(VLOOKUP($A393,'PivotTrac Totals'!$1:$255,46,FALSE),)</f>
        <v>0</v>
      </c>
      <c r="AD393">
        <f>IFERROR(VLOOKUP($A393,'PivotTrac Totals'!$1:$255,48,FALSE),)</f>
        <v>0</v>
      </c>
      <c r="AE393">
        <f>IFERROR(VLOOKUP($A393,'PivotTrac Totals'!$1:$255,50,FALSE),)</f>
        <v>0</v>
      </c>
      <c r="AF393">
        <f>IFERROR(VLOOKUP($A393,'PivotTrac Totals'!$1:$255,52,FALSE),)</f>
        <v>0</v>
      </c>
      <c r="AG393">
        <f>IFERROR(VLOOKUP($A393,'PivotTrac Totals'!$1:$255,54,FALSE),)</f>
        <v>0</v>
      </c>
      <c r="AH393">
        <f t="shared" si="41"/>
        <v>0</v>
      </c>
    </row>
    <row r="394" spans="1:34" ht="15.75" hidden="1" thickBot="1" x14ac:dyDescent="0.25">
      <c r="A394" s="25"/>
      <c r="B394" s="25" t="s">
        <v>11</v>
      </c>
      <c r="C394" s="28" t="str">
        <f t="shared" si="47"/>
        <v>38</v>
      </c>
      <c r="D394" s="25" t="s">
        <v>125</v>
      </c>
      <c r="E394" s="25"/>
      <c r="F394" s="25"/>
      <c r="G394" s="25"/>
      <c r="H394">
        <f>IFERROR(VLOOKUP($A394,'PivotTrac Totals'!$A$1:$AK$255,4,FALSE),)</f>
        <v>0</v>
      </c>
      <c r="I394">
        <f>IFERROR(VLOOKUP($A394,'PivotTrac Totals'!$1:$405,6,FALSE),)</f>
        <v>0</v>
      </c>
      <c r="J394">
        <f>IFERROR(VLOOKUP($A394,'PivotTrac Totals'!$1:$255,8,FALSE),)</f>
        <v>0</v>
      </c>
      <c r="K394">
        <f>IFERROR(VLOOKUP($A394,'PivotTrac Totals'!$1:$255,10,FALSE),)</f>
        <v>0</v>
      </c>
      <c r="L394">
        <f>IFERROR(VLOOKUP($A394,'PivotTrac Totals'!$1:$255,12,FALSE),)</f>
        <v>0</v>
      </c>
      <c r="M394">
        <f>IFERROR(VLOOKUP($A394,'PivotTrac Totals'!$1:$255,14,FALSE),)</f>
        <v>0</v>
      </c>
      <c r="N394">
        <f>IFERROR(VLOOKUP($A394,'PivotTrac Totals'!$1:$255,16,FALSE),)</f>
        <v>0</v>
      </c>
      <c r="O394">
        <f>IFERROR(VLOOKUP($A394,'PivotTrac Totals'!$1:$255,18,FALSE),)</f>
        <v>0</v>
      </c>
      <c r="P394">
        <f>IFERROR(VLOOKUP($A394,'PivotTrac Totals'!$1:$255,20,FALSE),)</f>
        <v>0</v>
      </c>
      <c r="Q394">
        <f>IFERROR(VLOOKUP($A394,'PivotTrac Totals'!$1:$255,22,FALSE),)</f>
        <v>0</v>
      </c>
      <c r="R394">
        <f>IFERROR(VLOOKUP($A394,'PivotTrac Totals'!$1:$255,24,FALSE),)</f>
        <v>0</v>
      </c>
      <c r="S394">
        <f>IFERROR(VLOOKUP($A394,'PivotTrac Totals'!$1:$255,26,FALSE),)</f>
        <v>0</v>
      </c>
      <c r="T394">
        <f>IFERROR(VLOOKUP($A394,'PivotTrac Totals'!$1:$255,28,FALSE),)</f>
        <v>0</v>
      </c>
      <c r="U394">
        <f>IFERROR(VLOOKUP($A394,'PivotTrac Totals'!$1:$255,30,FALSE),)</f>
        <v>0</v>
      </c>
      <c r="V394">
        <f>IFERROR(VLOOKUP($A394,'PivotTrac Totals'!$1:$255,32,FALSE),)</f>
        <v>0</v>
      </c>
      <c r="W394">
        <f>IFERROR(VLOOKUP($A394,'PivotTrac Totals'!$1:$255,34,FALSE),)</f>
        <v>0</v>
      </c>
      <c r="X394">
        <f>IFERROR(VLOOKUP($A394,'PivotTrac Totals'!$1:$255,36,FALSE),)</f>
        <v>0</v>
      </c>
      <c r="Y394">
        <f>IFERROR(VLOOKUP($A394,'PivotTrac Totals'!$1:$255,38,FALSE),)</f>
        <v>0</v>
      </c>
      <c r="Z394">
        <f>IFERROR(VLOOKUP($A394,'PivotTrac Totals'!$1:$255,40,FALSE),)</f>
        <v>0</v>
      </c>
      <c r="AA394">
        <f>IFERROR(VLOOKUP($A394,'PivotTrac Totals'!$1:$255,42,FALSE),)</f>
        <v>0</v>
      </c>
      <c r="AB394">
        <f>IFERROR(VLOOKUP($A394,'PivotTrac Totals'!$1:$255,44,FALSE),)</f>
        <v>0</v>
      </c>
      <c r="AC394">
        <f>IFERROR(VLOOKUP($A394,'PivotTrac Totals'!$1:$255,46,FALSE),)</f>
        <v>0</v>
      </c>
      <c r="AD394">
        <f>IFERROR(VLOOKUP($A394,'PivotTrac Totals'!$1:$255,48,FALSE),)</f>
        <v>0</v>
      </c>
      <c r="AE394">
        <f>IFERROR(VLOOKUP($A394,'PivotTrac Totals'!$1:$255,50,FALSE),)</f>
        <v>0</v>
      </c>
      <c r="AF394">
        <f>IFERROR(VLOOKUP($A394,'PivotTrac Totals'!$1:$255,52,FALSE),)</f>
        <v>0</v>
      </c>
      <c r="AG394">
        <f>IFERROR(VLOOKUP($A394,'PivotTrac Totals'!$1:$255,54,FALSE),)</f>
        <v>0</v>
      </c>
      <c r="AH394">
        <f t="shared" si="41"/>
        <v>0</v>
      </c>
    </row>
    <row r="395" spans="1:34" ht="15.75" hidden="1" thickBot="1" x14ac:dyDescent="0.25">
      <c r="A395" s="29" t="s">
        <v>164</v>
      </c>
      <c r="B395" s="25" t="s">
        <v>11</v>
      </c>
      <c r="C395" s="28" t="str">
        <f>MID(A395,FIND(" ",A395)+1,256)</f>
        <v>39</v>
      </c>
      <c r="D395" s="25" t="s">
        <v>125</v>
      </c>
      <c r="E395" s="25"/>
      <c r="F395" s="25"/>
      <c r="G395" s="25"/>
      <c r="H395">
        <f>+IF($F395="Spring Grain",SUMIFS('Osgood Agrimet'!$D:$D,'Osgood Agrimet'!$A:$A,"&lt;="&amp;Data!H$1,'Osgood Agrimet'!$D:$D,"&gt;0"),IF($F395="Winter Grain",SUMIFS('Osgood Agrimet'!$C:$C,'Osgood Agrimet'!$A:$A,"&lt;="&amp;Data!H$1,'Osgood Agrimet'!$C:$C,"&gt;0"),IF($F395="Potatoes",SUMIFS('Osgood Agrimet'!$N:$N,'Osgood Agrimet'!$A:$A,"&lt;="&amp;Data!H$1,'Osgood Agrimet'!$N:$N,"&gt;0"),0)))</f>
        <v>0</v>
      </c>
      <c r="I395">
        <f>+IF($F395="Spring Grain",SUMIFS('Osgood Agrimet'!$D:$D,'Osgood Agrimet'!$A:$A,"&lt;="&amp;Data!I$1,'Osgood Agrimet'!$D:$D,"&gt;0"),IF($F395="Winter Grain",SUMIFS('Osgood Agrimet'!$C:$C,'Osgood Agrimet'!$A:$A,"&lt;="&amp;Data!I$1,'Osgood Agrimet'!$C:$C,"&gt;0"),IF($F395="Potatoes",SUMIFS('Osgood Agrimet'!$N:$N,'Osgood Agrimet'!$A:$A,"&lt;="&amp;Data!I$1,'Osgood Agrimet'!$N:$N,"&gt;0"),0)))</f>
        <v>0</v>
      </c>
      <c r="J395">
        <f>+IF($F395="Spring Grain",SUMIFS('Osgood Agrimet'!$D:$D,'Osgood Agrimet'!$A:$A,"&lt;="&amp;Data!J$1,'Osgood Agrimet'!$D:$D,"&gt;0"),IF($F395="Winter Grain",SUMIFS('Osgood Agrimet'!$C:$C,'Osgood Agrimet'!$A:$A,"&lt;="&amp;Data!J$1,'Osgood Agrimet'!$C:$C,"&gt;0"),IF($F395="Potatoes",SUMIFS('Osgood Agrimet'!$N:$N,'Osgood Agrimet'!$A:$A,"&lt;="&amp;Data!J$1,'Osgood Agrimet'!$N:$N,"&gt;0"),0)))</f>
        <v>0</v>
      </c>
      <c r="K395">
        <f>+IF($F395="Spring Grain",SUMIFS('Osgood Agrimet'!$D:$D,'Osgood Agrimet'!$A:$A,"&lt;="&amp;Data!K$1,'Osgood Agrimet'!$D:$D,"&gt;0"),IF($F395="Winter Grain",SUMIFS('Osgood Agrimet'!$C:$C,'Osgood Agrimet'!$A:$A,"&lt;="&amp;Data!K$1,'Osgood Agrimet'!$C:$C,"&gt;0"),IF($F395="Potatoes",SUMIFS('Osgood Agrimet'!$N:$N,'Osgood Agrimet'!$A:$A,"&lt;="&amp;Data!K$1,'Osgood Agrimet'!$N:$N,"&gt;0"),0)))</f>
        <v>0</v>
      </c>
      <c r="L395">
        <f>+IF($F395="Spring Grain",SUMIFS('Osgood Agrimet'!$D:$D,'Osgood Agrimet'!$A:$A,"&lt;="&amp;Data!L$1,'Osgood Agrimet'!$D:$D,"&gt;0"),IF($F395="Winter Grain",SUMIFS('Osgood Agrimet'!$C:$C,'Osgood Agrimet'!$A:$A,"&lt;="&amp;Data!L$1,'Osgood Agrimet'!$C:$C,"&gt;0"),IF($F395="Potatoes",SUMIFS('Osgood Agrimet'!$N:$N,'Osgood Agrimet'!$A:$A,"&lt;="&amp;Data!L$1,'Osgood Agrimet'!$N:$N,"&gt;0"),0)))</f>
        <v>0</v>
      </c>
      <c r="M395">
        <f>+IF($F395="Spring Grain",SUMIFS('Osgood Agrimet'!$D:$D,'Osgood Agrimet'!$A:$A,"&lt;="&amp;Data!M$1,'Osgood Agrimet'!$D:$D,"&gt;0"),IF($F395="Winter Grain",SUMIFS('Osgood Agrimet'!$C:$C,'Osgood Agrimet'!$A:$A,"&lt;="&amp;Data!M$1,'Osgood Agrimet'!$C:$C,"&gt;0"),IF($F395="Potatoes",SUMIFS('Osgood Agrimet'!$N:$N,'Osgood Agrimet'!$A:$A,"&lt;="&amp;Data!M$1,'Osgood Agrimet'!$N:$N,"&gt;0"),0)))</f>
        <v>0</v>
      </c>
      <c r="N395">
        <f>+IF($F395="Spring Grain",SUMIFS('Osgood Agrimet'!$D:$D,'Osgood Agrimet'!$A:$A,"&lt;="&amp;Data!N$1,'Osgood Agrimet'!$D:$D,"&gt;0"),IF($F395="Winter Grain",SUMIFS('Osgood Agrimet'!$C:$C,'Osgood Agrimet'!$A:$A,"&lt;="&amp;Data!N$1,'Osgood Agrimet'!$C:$C,"&gt;0"),IF($F395="Potatoes",SUMIFS('Osgood Agrimet'!$N:$N,'Osgood Agrimet'!$A:$A,"&lt;="&amp;Data!N$1,'Osgood Agrimet'!$N:$N,"&gt;0"),0)))</f>
        <v>0</v>
      </c>
      <c r="O395">
        <f>+IF($F395="Spring Grain",SUMIFS('Osgood Agrimet'!$D:$D,'Osgood Agrimet'!$A:$A,"&lt;="&amp;Data!O$1,'Osgood Agrimet'!$D:$D,"&gt;0"),IF($F395="Winter Grain",SUMIFS('Osgood Agrimet'!$C:$C,'Osgood Agrimet'!$A:$A,"&lt;="&amp;Data!O$1,'Osgood Agrimet'!$C:$C,"&gt;0"),IF($F395="Potatoes",SUMIFS('Osgood Agrimet'!$N:$N,'Osgood Agrimet'!$A:$A,"&lt;="&amp;Data!O$1,'Osgood Agrimet'!$N:$N,"&gt;0"),0)))</f>
        <v>0</v>
      </c>
      <c r="P395">
        <f>+IF($F395="Spring Grain",SUMIFS('Osgood Agrimet'!$D:$D,'Osgood Agrimet'!$A:$A,"&lt;="&amp;Data!P$1,'Osgood Agrimet'!$D:$D,"&gt;0"),IF($F395="Winter Grain",SUMIFS('Osgood Agrimet'!$C:$C,'Osgood Agrimet'!$A:$A,"&lt;="&amp;Data!P$1,'Osgood Agrimet'!$C:$C,"&gt;0"),IF($F395="Potatoes",SUMIFS('Osgood Agrimet'!$N:$N,'Osgood Agrimet'!$A:$A,"&lt;="&amp;Data!P$1,'Osgood Agrimet'!$N:$N,"&gt;0"),0)))</f>
        <v>0</v>
      </c>
      <c r="Q395">
        <f>+IF($F395="Spring Grain",SUMIFS('Osgood Agrimet'!$D:$D,'Osgood Agrimet'!$A:$A,"&lt;="&amp;Data!Q$1,'Osgood Agrimet'!$D:$D,"&gt;0"),IF($F395="Winter Grain",SUMIFS('Osgood Agrimet'!$C:$C,'Osgood Agrimet'!$A:$A,"&lt;="&amp;Data!Q$1,'Osgood Agrimet'!$C:$C,"&gt;0"),IF($F395="Potatoes",SUMIFS('Osgood Agrimet'!$N:$N,'Osgood Agrimet'!$A:$A,"&lt;="&amp;Data!Q$1,'Osgood Agrimet'!$N:$N,"&gt;0"),0)))</f>
        <v>0</v>
      </c>
      <c r="R395">
        <f>+IF($F395="Spring Grain",SUMIFS('Osgood Agrimet'!$D:$D,'Osgood Agrimet'!$A:$A,"&lt;="&amp;Data!R$1,'Osgood Agrimet'!$D:$D,"&gt;0"),IF($F395="Winter Grain",SUMIFS('Osgood Agrimet'!$C:$C,'Osgood Agrimet'!$A:$A,"&lt;="&amp;Data!R$1,'Osgood Agrimet'!$C:$C,"&gt;0"),IF($F395="Potatoes",SUMIFS('Osgood Agrimet'!$N:$N,'Osgood Agrimet'!$A:$A,"&lt;="&amp;Data!R$1,'Osgood Agrimet'!$N:$N,"&gt;0"),0)))</f>
        <v>0</v>
      </c>
      <c r="S395">
        <f>+IF($F395="Spring Grain",SUMIFS('Osgood Agrimet'!$D:$D,'Osgood Agrimet'!$A:$A,"&lt;="&amp;Data!S$1,'Osgood Agrimet'!$D:$D,"&gt;0"),IF($F395="Winter Grain",SUMIFS('Osgood Agrimet'!$C:$C,'Osgood Agrimet'!$A:$A,"&lt;="&amp;Data!S$1,'Osgood Agrimet'!$C:$C,"&gt;0"),IF($F395="Potatoes",SUMIFS('Osgood Agrimet'!$N:$N,'Osgood Agrimet'!$A:$A,"&lt;="&amp;Data!S$1,'Osgood Agrimet'!$N:$N,"&gt;0"),0)))</f>
        <v>0</v>
      </c>
      <c r="T395">
        <f>+IF($F395="Spring Grain",SUMIFS('Osgood Agrimet'!$D:$D,'Osgood Agrimet'!$A:$A,"&lt;="&amp;Data!T$1,'Osgood Agrimet'!$D:$D,"&gt;0"),IF($F395="Winter Grain",SUMIFS('Osgood Agrimet'!$C:$C,'Osgood Agrimet'!$A:$A,"&lt;="&amp;Data!T$1,'Osgood Agrimet'!$C:$C,"&gt;0"),IF($F395="Potatoes",SUMIFS('Osgood Agrimet'!$N:$N,'Osgood Agrimet'!$A:$A,"&lt;="&amp;Data!T$1,'Osgood Agrimet'!$N:$N,"&gt;0"),0)))</f>
        <v>0</v>
      </c>
      <c r="U395">
        <f>+IF($F395="Spring Grain",SUMIFS('Osgood Agrimet'!$D:$D,'Osgood Agrimet'!$A:$A,"&lt;="&amp;Data!U$1,'Osgood Agrimet'!$D:$D,"&gt;0"),IF($F395="Winter Grain",SUMIFS('Osgood Agrimet'!$C:$C,'Osgood Agrimet'!$A:$A,"&lt;="&amp;Data!U$1,'Osgood Agrimet'!$C:$C,"&gt;0"),IF($F395="Potatoes",SUMIFS('Osgood Agrimet'!$N:$N,'Osgood Agrimet'!$A:$A,"&lt;="&amp;Data!U$1,'Osgood Agrimet'!$N:$N,"&gt;0"),0)))</f>
        <v>0</v>
      </c>
      <c r="V395">
        <f>+IF($F395="Spring Grain",SUMIFS('Osgood Agrimet'!$D:$D,'Osgood Agrimet'!$A:$A,"&lt;="&amp;Data!V$1,'Osgood Agrimet'!$D:$D,"&gt;0"),IF($F395="Winter Grain",SUMIFS('Osgood Agrimet'!$C:$C,'Osgood Agrimet'!$A:$A,"&lt;="&amp;Data!V$1,'Osgood Agrimet'!$C:$C,"&gt;0"),IF($F395="Potatoes",SUMIFS('Osgood Agrimet'!$N:$N,'Osgood Agrimet'!$A:$A,"&lt;="&amp;Data!V$1,'Osgood Agrimet'!$N:$N,"&gt;0"),0)))</f>
        <v>0</v>
      </c>
      <c r="W395">
        <f>+IF($F395="Spring Grain",SUMIFS('Osgood Agrimet'!$D:$D,'Osgood Agrimet'!$A:$A,"&lt;="&amp;Data!W$1,'Osgood Agrimet'!$D:$D,"&gt;0"),IF($F395="Winter Grain",SUMIFS('Osgood Agrimet'!$C:$C,'Osgood Agrimet'!$A:$A,"&lt;="&amp;Data!W$1,'Osgood Agrimet'!$C:$C,"&gt;0"),IF($F395="Potatoes",SUMIFS('Osgood Agrimet'!$N:$N,'Osgood Agrimet'!$A:$A,"&lt;="&amp;Data!W$1,'Osgood Agrimet'!$N:$N,"&gt;0"),0)))</f>
        <v>0</v>
      </c>
      <c r="X395">
        <f>+IF($F395="Spring Grain",SUMIFS('Osgood Agrimet'!$D:$D,'Osgood Agrimet'!$A:$A,"&lt;="&amp;Data!X$1,'Osgood Agrimet'!$D:$D,"&gt;0"),IF($F395="Winter Grain",SUMIFS('Osgood Agrimet'!$C:$C,'Osgood Agrimet'!$A:$A,"&lt;="&amp;Data!X$1,'Osgood Agrimet'!$C:$C,"&gt;0"),IF($F395="Potatoes",SUMIFS('Osgood Agrimet'!$N:$N,'Osgood Agrimet'!$A:$A,"&lt;="&amp;Data!X$1,'Osgood Agrimet'!$N:$N,"&gt;0"),0)))</f>
        <v>0</v>
      </c>
      <c r="Y395">
        <f>+IF($F395="Spring Grain",SUMIFS('Osgood Agrimet'!$D:$D,'Osgood Agrimet'!$A:$A,"&lt;="&amp;Data!Y$1,'Osgood Agrimet'!$D:$D,"&gt;0"),IF($F395="Winter Grain",SUMIFS('Osgood Agrimet'!$C:$C,'Osgood Agrimet'!$A:$A,"&lt;="&amp;Data!Y$1,'Osgood Agrimet'!$C:$C,"&gt;0"),IF($F395="Potatoes",SUMIFS('Osgood Agrimet'!$N:$N,'Osgood Agrimet'!$A:$A,"&lt;="&amp;Data!Y$1,'Osgood Agrimet'!$N:$N,"&gt;0"),0)))</f>
        <v>0</v>
      </c>
      <c r="Z395">
        <f>+IF($F395="Spring Grain",SUMIFS('Osgood Agrimet'!$D:$D,'Osgood Agrimet'!$A:$A,"&lt;="&amp;Data!Z$1,'Osgood Agrimet'!$D:$D,"&gt;0"),IF($F395="Winter Grain",SUMIFS('Osgood Agrimet'!$C:$C,'Osgood Agrimet'!$A:$A,"&lt;="&amp;Data!Z$1,'Osgood Agrimet'!$C:$C,"&gt;0"),IF($F395="Potatoes",SUMIFS('Osgood Agrimet'!$N:$N,'Osgood Agrimet'!$A:$A,"&lt;="&amp;Data!Z$1,'Osgood Agrimet'!$N:$N,"&gt;0"),0)))</f>
        <v>0</v>
      </c>
      <c r="AA395">
        <f>+IF($F395="Spring Grain",SUMIFS('Osgood Agrimet'!$D:$D,'Osgood Agrimet'!$A:$A,"&lt;="&amp;Data!AA$1,'Osgood Agrimet'!$D:$D,"&gt;0"),IF($F395="Winter Grain",SUMIFS('Osgood Agrimet'!$C:$C,'Osgood Agrimet'!$A:$A,"&lt;="&amp;Data!AA$1,'Osgood Agrimet'!$C:$C,"&gt;0"),IF($F395="Potatoes",SUMIFS('Osgood Agrimet'!$N:$N,'Osgood Agrimet'!$A:$A,"&lt;="&amp;Data!AA$1,'Osgood Agrimet'!$N:$N,"&gt;0"),0)))</f>
        <v>0</v>
      </c>
      <c r="AB395">
        <f>+IF($F395="Spring Grain",SUMIFS('Osgood Agrimet'!$D:$D,'Osgood Agrimet'!$A:$A,"&lt;="&amp;Data!AB$1,'Osgood Agrimet'!$D:$D,"&gt;0"),IF($F395="Winter Grain",SUMIFS('Osgood Agrimet'!$C:$C,'Osgood Agrimet'!$A:$A,"&lt;="&amp;Data!AB$1,'Osgood Agrimet'!$C:$C,"&gt;0"),IF($F395="Potatoes",SUMIFS('Osgood Agrimet'!$N:$N,'Osgood Agrimet'!$A:$A,"&lt;="&amp;Data!AB$1,'Osgood Agrimet'!$N:$N,"&gt;0"),0)))</f>
        <v>0</v>
      </c>
      <c r="AC395">
        <f>+IF($F395="Spring Grain",SUMIFS('Osgood Agrimet'!$D:$D,'Osgood Agrimet'!$A:$A,"&lt;="&amp;Data!AC$1,'Osgood Agrimet'!$D:$D,"&gt;0"),IF($F395="Winter Grain",SUMIFS('Osgood Agrimet'!$C:$C,'Osgood Agrimet'!$A:$A,"&lt;="&amp;Data!AC$1,'Osgood Agrimet'!$C:$C,"&gt;0"),IF($F395="Potatoes",SUMIFS('Osgood Agrimet'!$N:$N,'Osgood Agrimet'!$A:$A,"&lt;="&amp;Data!AC$1,'Osgood Agrimet'!$N:$N,"&gt;0"),0)))</f>
        <v>0</v>
      </c>
      <c r="AD395">
        <f>+IF($F395="Spring Grain",SUMIFS('Osgood Agrimet'!$D:$D,'Osgood Agrimet'!$A:$A,"&lt;="&amp;Data!AD$1,'Osgood Agrimet'!$D:$D,"&gt;0"),IF($F395="Winter Grain",SUMIFS('Osgood Agrimet'!$C:$C,'Osgood Agrimet'!$A:$A,"&lt;="&amp;Data!AD$1,'Osgood Agrimet'!$C:$C,"&gt;0"),IF($F395="Potatoes",SUMIFS('Osgood Agrimet'!$N:$N,'Osgood Agrimet'!$A:$A,"&lt;="&amp;Data!AD$1,'Osgood Agrimet'!$N:$N,"&gt;0"),0)))</f>
        <v>0</v>
      </c>
      <c r="AE395">
        <f>+IF($F395="Spring Grain",SUMIFS('Osgood Agrimet'!$D:$D,'Osgood Agrimet'!$A:$A,"&lt;="&amp;Data!AE$1,'Osgood Agrimet'!$D:$D,"&gt;0"),IF($F395="Winter Grain",SUMIFS('Osgood Agrimet'!$C:$C,'Osgood Agrimet'!$A:$A,"&lt;="&amp;Data!AE$1,'Osgood Agrimet'!$C:$C,"&gt;0"),IF($F395="Potatoes",SUMIFS('Osgood Agrimet'!$N:$N,'Osgood Agrimet'!$A:$A,"&lt;="&amp;Data!AE$1,'Osgood Agrimet'!$N:$N,"&gt;0"),0)))</f>
        <v>0</v>
      </c>
      <c r="AF395">
        <f>+IF($F395="Spring Grain",SUMIFS('Osgood Agrimet'!$D:$D,'Osgood Agrimet'!$A:$A,"&lt;="&amp;Data!AF$1,'Osgood Agrimet'!$D:$D,"&gt;0"),IF($F395="Winter Grain",SUMIFS('Osgood Agrimet'!$C:$C,'Osgood Agrimet'!$A:$A,"&lt;="&amp;Data!AF$1,'Osgood Agrimet'!$C:$C,"&gt;0"),IF($F395="Potatoes",SUMIFS('Osgood Agrimet'!$N:$N,'Osgood Agrimet'!$A:$A,"&lt;="&amp;Data!AF$1,'Osgood Agrimet'!$N:$N,"&gt;0"),0)))</f>
        <v>0</v>
      </c>
      <c r="AG395">
        <f>+IF($F395="Spring Grain",SUMIFS('Osgood Agrimet'!$D:$D,'Osgood Agrimet'!$A:$A,"&lt;="&amp;Data!AG$1,'Osgood Agrimet'!$D:$D,"&gt;0"),IF($F395="Winter Grain",SUMIFS('Osgood Agrimet'!$C:$C,'Osgood Agrimet'!$A:$A,"&lt;="&amp;Data!AG$1,'Osgood Agrimet'!$C:$C,"&gt;0"),IF($F395="Potatoes",SUMIFS('Osgood Agrimet'!$N:$N,'Osgood Agrimet'!$A:$A,"&lt;="&amp;Data!AG$1,'Osgood Agrimet'!$N:$N,"&gt;0"),0)))</f>
        <v>0</v>
      </c>
      <c r="AH395">
        <f>+SUM(H395:AG395)</f>
        <v>0</v>
      </c>
    </row>
    <row r="396" spans="1:34" ht="15.75" hidden="1" thickBot="1" x14ac:dyDescent="0.25">
      <c r="A396" s="25"/>
      <c r="B396" s="25" t="s">
        <v>11</v>
      </c>
      <c r="C396" s="28" t="str">
        <f>C395</f>
        <v>39</v>
      </c>
      <c r="D396" s="25" t="s">
        <v>125</v>
      </c>
      <c r="E396" s="25"/>
      <c r="F396" s="25"/>
      <c r="G396" s="25"/>
      <c r="H396">
        <f>IFERROR(VLOOKUP($A396,'PivotTrac Totals'!$A$1:$AK$255,4,FALSE),)</f>
        <v>0</v>
      </c>
      <c r="I396">
        <f>IFERROR(VLOOKUP($A396,'PivotTrac Totals'!$1:$405,6,FALSE),)</f>
        <v>0</v>
      </c>
      <c r="J396">
        <f>IFERROR(VLOOKUP($A396,'PivotTrac Totals'!$1:$255,8,FALSE),)</f>
        <v>0</v>
      </c>
      <c r="K396">
        <f>IFERROR(VLOOKUP($A396,'PivotTrac Totals'!$1:$255,10,FALSE),)</f>
        <v>0</v>
      </c>
      <c r="L396">
        <f>IFERROR(VLOOKUP($A396,'PivotTrac Totals'!$1:$255,12,FALSE),)</f>
        <v>0</v>
      </c>
      <c r="M396">
        <f>IFERROR(VLOOKUP($A396,'PivotTrac Totals'!$1:$255,14,FALSE),)</f>
        <v>0</v>
      </c>
      <c r="N396">
        <f>IFERROR(VLOOKUP($A396,'PivotTrac Totals'!$1:$255,16,FALSE),)</f>
        <v>0</v>
      </c>
      <c r="O396">
        <f>IFERROR(VLOOKUP($A396,'PivotTrac Totals'!$1:$255,18,FALSE),)</f>
        <v>0</v>
      </c>
      <c r="P396">
        <f>IFERROR(VLOOKUP($A396,'PivotTrac Totals'!$1:$255,20,FALSE),)</f>
        <v>0</v>
      </c>
      <c r="Q396">
        <f>IFERROR(VLOOKUP($A396,'PivotTrac Totals'!$1:$255,22,FALSE),)</f>
        <v>0</v>
      </c>
      <c r="R396">
        <f>IFERROR(VLOOKUP($A396,'PivotTrac Totals'!$1:$255,24,FALSE),)</f>
        <v>0</v>
      </c>
      <c r="S396">
        <f>IFERROR(VLOOKUP($A396,'PivotTrac Totals'!$1:$255,26,FALSE),)</f>
        <v>0</v>
      </c>
      <c r="T396">
        <f>IFERROR(VLOOKUP($A396,'PivotTrac Totals'!$1:$255,28,FALSE),)</f>
        <v>0</v>
      </c>
      <c r="U396">
        <f>IFERROR(VLOOKUP($A396,'PivotTrac Totals'!$1:$255,30,FALSE),)</f>
        <v>0</v>
      </c>
      <c r="V396">
        <f>IFERROR(VLOOKUP($A396,'PivotTrac Totals'!$1:$255,32,FALSE),)</f>
        <v>0</v>
      </c>
      <c r="W396">
        <f>IFERROR(VLOOKUP($A396,'PivotTrac Totals'!$1:$255,34,FALSE),)</f>
        <v>0</v>
      </c>
      <c r="X396">
        <f>IFERROR(VLOOKUP($A396,'PivotTrac Totals'!$1:$255,36,FALSE),)</f>
        <v>0</v>
      </c>
      <c r="Y396">
        <f>IFERROR(VLOOKUP($A396,'PivotTrac Totals'!$1:$255,38,FALSE),)</f>
        <v>0</v>
      </c>
      <c r="Z396">
        <f>IFERROR(VLOOKUP($A396,'PivotTrac Totals'!$1:$255,40,FALSE),)</f>
        <v>0</v>
      </c>
      <c r="AA396">
        <f>IFERROR(VLOOKUP($A396,'PivotTrac Totals'!$1:$255,42,FALSE),)</f>
        <v>0</v>
      </c>
      <c r="AB396">
        <f>IFERROR(VLOOKUP($A396,'PivotTrac Totals'!$1:$255,44,FALSE),)</f>
        <v>0</v>
      </c>
      <c r="AC396">
        <f>IFERROR(VLOOKUP($A396,'PivotTrac Totals'!$1:$255,46,FALSE),)</f>
        <v>0</v>
      </c>
      <c r="AD396">
        <f>IFERROR(VLOOKUP($A396,'PivotTrac Totals'!$1:$255,48,FALSE),)</f>
        <v>0</v>
      </c>
      <c r="AE396">
        <f>IFERROR(VLOOKUP($A396,'PivotTrac Totals'!$1:$255,50,FALSE),)</f>
        <v>0</v>
      </c>
      <c r="AF396">
        <f>IFERROR(VLOOKUP($A396,'PivotTrac Totals'!$1:$255,52,FALSE),)</f>
        <v>0</v>
      </c>
      <c r="AG396">
        <f>IFERROR(VLOOKUP($A396,'PivotTrac Totals'!$1:$255,54,FALSE),)</f>
        <v>0</v>
      </c>
      <c r="AH396">
        <f t="shared" si="41"/>
        <v>0</v>
      </c>
    </row>
    <row r="397" spans="1:34" ht="15.75" hidden="1" thickBot="1" x14ac:dyDescent="0.25">
      <c r="A397" s="25"/>
      <c r="B397" s="25" t="s">
        <v>11</v>
      </c>
      <c r="C397" s="28" t="str">
        <f t="shared" ref="C397:C404" si="48">C396</f>
        <v>39</v>
      </c>
      <c r="D397" s="25" t="s">
        <v>125</v>
      </c>
      <c r="E397" s="25"/>
      <c r="F397" s="25"/>
      <c r="G397" s="25"/>
      <c r="H397">
        <f>IFERROR(VLOOKUP($A397,'PivotTrac Totals'!$A$1:$AK$255,4,FALSE),)</f>
        <v>0</v>
      </c>
      <c r="I397">
        <f>IFERROR(VLOOKUP($A397,'PivotTrac Totals'!$1:$405,6,FALSE),)</f>
        <v>0</v>
      </c>
      <c r="J397">
        <f>IFERROR(VLOOKUP($A397,'PivotTrac Totals'!$1:$255,8,FALSE),)</f>
        <v>0</v>
      </c>
      <c r="K397">
        <f>IFERROR(VLOOKUP($A397,'PivotTrac Totals'!$1:$255,10,FALSE),)</f>
        <v>0</v>
      </c>
      <c r="L397">
        <f>IFERROR(VLOOKUP($A397,'PivotTrac Totals'!$1:$255,12,FALSE),)</f>
        <v>0</v>
      </c>
      <c r="M397">
        <f>IFERROR(VLOOKUP($A397,'PivotTrac Totals'!$1:$255,14,FALSE),)</f>
        <v>0</v>
      </c>
      <c r="N397">
        <f>IFERROR(VLOOKUP($A397,'PivotTrac Totals'!$1:$255,16,FALSE),)</f>
        <v>0</v>
      </c>
      <c r="O397">
        <f>IFERROR(VLOOKUP($A397,'PivotTrac Totals'!$1:$255,18,FALSE),)</f>
        <v>0</v>
      </c>
      <c r="P397">
        <f>IFERROR(VLOOKUP($A397,'PivotTrac Totals'!$1:$255,20,FALSE),)</f>
        <v>0</v>
      </c>
      <c r="Q397">
        <f>IFERROR(VLOOKUP($A397,'PivotTrac Totals'!$1:$255,22,FALSE),)</f>
        <v>0</v>
      </c>
      <c r="R397">
        <f>IFERROR(VLOOKUP($A397,'PivotTrac Totals'!$1:$255,24,FALSE),)</f>
        <v>0</v>
      </c>
      <c r="S397">
        <f>IFERROR(VLOOKUP($A397,'PivotTrac Totals'!$1:$255,26,FALSE),)</f>
        <v>0</v>
      </c>
      <c r="T397">
        <f>IFERROR(VLOOKUP($A397,'PivotTrac Totals'!$1:$255,28,FALSE),)</f>
        <v>0</v>
      </c>
      <c r="U397">
        <f>IFERROR(VLOOKUP($A397,'PivotTrac Totals'!$1:$255,30,FALSE),)</f>
        <v>0</v>
      </c>
      <c r="V397">
        <f>IFERROR(VLOOKUP($A397,'PivotTrac Totals'!$1:$255,32,FALSE),)</f>
        <v>0</v>
      </c>
      <c r="W397">
        <f>IFERROR(VLOOKUP($A397,'PivotTrac Totals'!$1:$255,34,FALSE),)</f>
        <v>0</v>
      </c>
      <c r="X397">
        <f>IFERROR(VLOOKUP($A397,'PivotTrac Totals'!$1:$255,36,FALSE),)</f>
        <v>0</v>
      </c>
      <c r="Y397">
        <f>IFERROR(VLOOKUP($A397,'PivotTrac Totals'!$1:$255,38,FALSE),)</f>
        <v>0</v>
      </c>
      <c r="Z397">
        <f>IFERROR(VLOOKUP($A397,'PivotTrac Totals'!$1:$255,40,FALSE),)</f>
        <v>0</v>
      </c>
      <c r="AA397">
        <f>IFERROR(VLOOKUP($A397,'PivotTrac Totals'!$1:$255,42,FALSE),)</f>
        <v>0</v>
      </c>
      <c r="AB397">
        <f>IFERROR(VLOOKUP($A397,'PivotTrac Totals'!$1:$255,44,FALSE),)</f>
        <v>0</v>
      </c>
      <c r="AC397">
        <f>IFERROR(VLOOKUP($A397,'PivotTrac Totals'!$1:$255,46,FALSE),)</f>
        <v>0</v>
      </c>
      <c r="AD397">
        <f>IFERROR(VLOOKUP($A397,'PivotTrac Totals'!$1:$255,48,FALSE),)</f>
        <v>0</v>
      </c>
      <c r="AE397">
        <f>IFERROR(VLOOKUP($A397,'PivotTrac Totals'!$1:$255,50,FALSE),)</f>
        <v>0</v>
      </c>
      <c r="AF397">
        <f>IFERROR(VLOOKUP($A397,'PivotTrac Totals'!$1:$255,52,FALSE),)</f>
        <v>0</v>
      </c>
      <c r="AG397">
        <f>IFERROR(VLOOKUP($A397,'PivotTrac Totals'!$1:$255,54,FALSE),)</f>
        <v>0</v>
      </c>
      <c r="AH397">
        <f t="shared" si="41"/>
        <v>0</v>
      </c>
    </row>
    <row r="398" spans="1:34" ht="15.75" hidden="1" thickBot="1" x14ac:dyDescent="0.25">
      <c r="A398" s="25"/>
      <c r="B398" s="25" t="s">
        <v>11</v>
      </c>
      <c r="C398" s="28" t="str">
        <f t="shared" si="48"/>
        <v>39</v>
      </c>
      <c r="D398" s="25" t="s">
        <v>125</v>
      </c>
      <c r="E398" s="25"/>
      <c r="F398" s="25"/>
      <c r="G398" s="25"/>
      <c r="H398">
        <f>IFERROR(VLOOKUP($A398,'PivotTrac Totals'!$A$1:$AK$255,4,FALSE),)</f>
        <v>0</v>
      </c>
      <c r="I398">
        <f>IFERROR(VLOOKUP($A398,'PivotTrac Totals'!$1:$405,6,FALSE),)</f>
        <v>0</v>
      </c>
      <c r="J398">
        <f>IFERROR(VLOOKUP($A398,'PivotTrac Totals'!$1:$255,8,FALSE),)</f>
        <v>0</v>
      </c>
      <c r="K398">
        <f>IFERROR(VLOOKUP($A398,'PivotTrac Totals'!$1:$255,10,FALSE),)</f>
        <v>0</v>
      </c>
      <c r="L398">
        <f>IFERROR(VLOOKUP($A398,'PivotTrac Totals'!$1:$255,12,FALSE),)</f>
        <v>0</v>
      </c>
      <c r="M398">
        <f>IFERROR(VLOOKUP($A398,'PivotTrac Totals'!$1:$255,14,FALSE),)</f>
        <v>0</v>
      </c>
      <c r="N398">
        <f>IFERROR(VLOOKUP($A398,'PivotTrac Totals'!$1:$255,16,FALSE),)</f>
        <v>0</v>
      </c>
      <c r="O398">
        <f>IFERROR(VLOOKUP($A398,'PivotTrac Totals'!$1:$255,18,FALSE),)</f>
        <v>0</v>
      </c>
      <c r="P398">
        <f>IFERROR(VLOOKUP($A398,'PivotTrac Totals'!$1:$255,20,FALSE),)</f>
        <v>0</v>
      </c>
      <c r="Q398">
        <f>IFERROR(VLOOKUP($A398,'PivotTrac Totals'!$1:$255,22,FALSE),)</f>
        <v>0</v>
      </c>
      <c r="R398">
        <f>IFERROR(VLOOKUP($A398,'PivotTrac Totals'!$1:$255,24,FALSE),)</f>
        <v>0</v>
      </c>
      <c r="S398">
        <f>IFERROR(VLOOKUP($A398,'PivotTrac Totals'!$1:$255,26,FALSE),)</f>
        <v>0</v>
      </c>
      <c r="T398">
        <f>IFERROR(VLOOKUP($A398,'PivotTrac Totals'!$1:$255,28,FALSE),)</f>
        <v>0</v>
      </c>
      <c r="U398">
        <f>IFERROR(VLOOKUP($A398,'PivotTrac Totals'!$1:$255,30,FALSE),)</f>
        <v>0</v>
      </c>
      <c r="V398">
        <f>IFERROR(VLOOKUP($A398,'PivotTrac Totals'!$1:$255,32,FALSE),)</f>
        <v>0</v>
      </c>
      <c r="W398">
        <f>IFERROR(VLOOKUP($A398,'PivotTrac Totals'!$1:$255,34,FALSE),)</f>
        <v>0</v>
      </c>
      <c r="X398">
        <f>IFERROR(VLOOKUP($A398,'PivotTrac Totals'!$1:$255,36,FALSE),)</f>
        <v>0</v>
      </c>
      <c r="Y398">
        <f>IFERROR(VLOOKUP($A398,'PivotTrac Totals'!$1:$255,38,FALSE),)</f>
        <v>0</v>
      </c>
      <c r="Z398">
        <f>IFERROR(VLOOKUP($A398,'PivotTrac Totals'!$1:$255,40,FALSE),)</f>
        <v>0</v>
      </c>
      <c r="AA398">
        <f>IFERROR(VLOOKUP($A398,'PivotTrac Totals'!$1:$255,42,FALSE),)</f>
        <v>0</v>
      </c>
      <c r="AB398">
        <f>IFERROR(VLOOKUP($A398,'PivotTrac Totals'!$1:$255,44,FALSE),)</f>
        <v>0</v>
      </c>
      <c r="AC398">
        <f>IFERROR(VLOOKUP($A398,'PivotTrac Totals'!$1:$255,46,FALSE),)</f>
        <v>0</v>
      </c>
      <c r="AD398">
        <f>IFERROR(VLOOKUP($A398,'PivotTrac Totals'!$1:$255,48,FALSE),)</f>
        <v>0</v>
      </c>
      <c r="AE398">
        <f>IFERROR(VLOOKUP($A398,'PivotTrac Totals'!$1:$255,50,FALSE),)</f>
        <v>0</v>
      </c>
      <c r="AF398">
        <f>IFERROR(VLOOKUP($A398,'PivotTrac Totals'!$1:$255,52,FALSE),)</f>
        <v>0</v>
      </c>
      <c r="AG398">
        <f>IFERROR(VLOOKUP($A398,'PivotTrac Totals'!$1:$255,54,FALSE),)</f>
        <v>0</v>
      </c>
      <c r="AH398">
        <f t="shared" si="41"/>
        <v>0</v>
      </c>
    </row>
    <row r="399" spans="1:34" ht="15.75" hidden="1" thickBot="1" x14ac:dyDescent="0.25">
      <c r="A399" s="25"/>
      <c r="B399" s="25" t="s">
        <v>11</v>
      </c>
      <c r="C399" s="28" t="str">
        <f t="shared" si="48"/>
        <v>39</v>
      </c>
      <c r="D399" s="25" t="s">
        <v>125</v>
      </c>
      <c r="E399" s="25"/>
      <c r="F399" s="25"/>
      <c r="G399" s="25"/>
      <c r="H399">
        <f>IFERROR(VLOOKUP($A399,'PivotTrac Totals'!$A$1:$AK$255,4,FALSE),)</f>
        <v>0</v>
      </c>
      <c r="I399">
        <f>IFERROR(VLOOKUP($A399,'PivotTrac Totals'!$1:$405,6,FALSE),)</f>
        <v>0</v>
      </c>
      <c r="J399">
        <f>IFERROR(VLOOKUP($A399,'PivotTrac Totals'!$1:$255,8,FALSE),)</f>
        <v>0</v>
      </c>
      <c r="K399">
        <f>IFERROR(VLOOKUP($A399,'PivotTrac Totals'!$1:$255,10,FALSE),)</f>
        <v>0</v>
      </c>
      <c r="L399">
        <f>IFERROR(VLOOKUP($A399,'PivotTrac Totals'!$1:$255,12,FALSE),)</f>
        <v>0</v>
      </c>
      <c r="M399">
        <f>IFERROR(VLOOKUP($A399,'PivotTrac Totals'!$1:$255,14,FALSE),)</f>
        <v>0</v>
      </c>
      <c r="N399">
        <f>IFERROR(VLOOKUP($A399,'PivotTrac Totals'!$1:$255,16,FALSE),)</f>
        <v>0</v>
      </c>
      <c r="O399">
        <f>IFERROR(VLOOKUP($A399,'PivotTrac Totals'!$1:$255,18,FALSE),)</f>
        <v>0</v>
      </c>
      <c r="P399">
        <f>IFERROR(VLOOKUP($A399,'PivotTrac Totals'!$1:$255,20,FALSE),)</f>
        <v>0</v>
      </c>
      <c r="Q399">
        <f>IFERROR(VLOOKUP($A399,'PivotTrac Totals'!$1:$255,22,FALSE),)</f>
        <v>0</v>
      </c>
      <c r="R399">
        <f>IFERROR(VLOOKUP($A399,'PivotTrac Totals'!$1:$255,24,FALSE),)</f>
        <v>0</v>
      </c>
      <c r="S399">
        <f>IFERROR(VLOOKUP($A399,'PivotTrac Totals'!$1:$255,26,FALSE),)</f>
        <v>0</v>
      </c>
      <c r="T399">
        <f>IFERROR(VLOOKUP($A399,'PivotTrac Totals'!$1:$255,28,FALSE),)</f>
        <v>0</v>
      </c>
      <c r="U399">
        <f>IFERROR(VLOOKUP($A399,'PivotTrac Totals'!$1:$255,30,FALSE),)</f>
        <v>0</v>
      </c>
      <c r="V399">
        <f>IFERROR(VLOOKUP($A399,'PivotTrac Totals'!$1:$255,32,FALSE),)</f>
        <v>0</v>
      </c>
      <c r="W399">
        <f>IFERROR(VLOOKUP($A399,'PivotTrac Totals'!$1:$255,34,FALSE),)</f>
        <v>0</v>
      </c>
      <c r="X399">
        <f>IFERROR(VLOOKUP($A399,'PivotTrac Totals'!$1:$255,36,FALSE),)</f>
        <v>0</v>
      </c>
      <c r="Y399">
        <f>IFERROR(VLOOKUP($A399,'PivotTrac Totals'!$1:$255,38,FALSE),)</f>
        <v>0</v>
      </c>
      <c r="Z399">
        <f>IFERROR(VLOOKUP($A399,'PivotTrac Totals'!$1:$255,40,FALSE),)</f>
        <v>0</v>
      </c>
      <c r="AA399">
        <f>IFERROR(VLOOKUP($A399,'PivotTrac Totals'!$1:$255,42,FALSE),)</f>
        <v>0</v>
      </c>
      <c r="AB399">
        <f>IFERROR(VLOOKUP($A399,'PivotTrac Totals'!$1:$255,44,FALSE),)</f>
        <v>0</v>
      </c>
      <c r="AC399">
        <f>IFERROR(VLOOKUP($A399,'PivotTrac Totals'!$1:$255,46,FALSE),)</f>
        <v>0</v>
      </c>
      <c r="AD399">
        <f>IFERROR(VLOOKUP($A399,'PivotTrac Totals'!$1:$255,48,FALSE),)</f>
        <v>0</v>
      </c>
      <c r="AE399">
        <f>IFERROR(VLOOKUP($A399,'PivotTrac Totals'!$1:$255,50,FALSE),)</f>
        <v>0</v>
      </c>
      <c r="AF399">
        <f>IFERROR(VLOOKUP($A399,'PivotTrac Totals'!$1:$255,52,FALSE),)</f>
        <v>0</v>
      </c>
      <c r="AG399">
        <f>IFERROR(VLOOKUP($A399,'PivotTrac Totals'!$1:$255,54,FALSE),)</f>
        <v>0</v>
      </c>
      <c r="AH399">
        <f t="shared" si="41"/>
        <v>0</v>
      </c>
    </row>
    <row r="400" spans="1:34" ht="15.75" hidden="1" thickBot="1" x14ac:dyDescent="0.25">
      <c r="A400" s="25"/>
      <c r="B400" s="25" t="s">
        <v>11</v>
      </c>
      <c r="C400" s="28" t="str">
        <f t="shared" si="48"/>
        <v>39</v>
      </c>
      <c r="D400" s="25" t="s">
        <v>125</v>
      </c>
      <c r="E400" s="25"/>
      <c r="F400" s="25"/>
      <c r="G400" s="25"/>
      <c r="H400">
        <f>IFERROR(VLOOKUP($A400,'PivotTrac Totals'!$A$1:$AK$255,4,FALSE),)</f>
        <v>0</v>
      </c>
      <c r="I400">
        <f>IFERROR(VLOOKUP($A400,'PivotTrac Totals'!$1:$405,6,FALSE),)</f>
        <v>0</v>
      </c>
      <c r="J400">
        <f>IFERROR(VLOOKUP($A400,'PivotTrac Totals'!$1:$255,8,FALSE),)</f>
        <v>0</v>
      </c>
      <c r="K400">
        <f>IFERROR(VLOOKUP($A400,'PivotTrac Totals'!$1:$255,10,FALSE),)</f>
        <v>0</v>
      </c>
      <c r="L400">
        <f>IFERROR(VLOOKUP($A400,'PivotTrac Totals'!$1:$255,12,FALSE),)</f>
        <v>0</v>
      </c>
      <c r="M400">
        <f>IFERROR(VLOOKUP($A400,'PivotTrac Totals'!$1:$255,14,FALSE),)</f>
        <v>0</v>
      </c>
      <c r="N400">
        <f>IFERROR(VLOOKUP($A400,'PivotTrac Totals'!$1:$255,16,FALSE),)</f>
        <v>0</v>
      </c>
      <c r="O400">
        <f>IFERROR(VLOOKUP($A400,'PivotTrac Totals'!$1:$255,18,FALSE),)</f>
        <v>0</v>
      </c>
      <c r="P400">
        <f>IFERROR(VLOOKUP($A400,'PivotTrac Totals'!$1:$255,20,FALSE),)</f>
        <v>0</v>
      </c>
      <c r="Q400">
        <f>IFERROR(VLOOKUP($A400,'PivotTrac Totals'!$1:$255,22,FALSE),)</f>
        <v>0</v>
      </c>
      <c r="R400">
        <f>IFERROR(VLOOKUP($A400,'PivotTrac Totals'!$1:$255,24,FALSE),)</f>
        <v>0</v>
      </c>
      <c r="S400">
        <f>IFERROR(VLOOKUP($A400,'PivotTrac Totals'!$1:$255,26,FALSE),)</f>
        <v>0</v>
      </c>
      <c r="T400">
        <f>IFERROR(VLOOKUP($A400,'PivotTrac Totals'!$1:$255,28,FALSE),)</f>
        <v>0</v>
      </c>
      <c r="U400">
        <f>IFERROR(VLOOKUP($A400,'PivotTrac Totals'!$1:$255,30,FALSE),)</f>
        <v>0</v>
      </c>
      <c r="V400">
        <f>IFERROR(VLOOKUP($A400,'PivotTrac Totals'!$1:$255,32,FALSE),)</f>
        <v>0</v>
      </c>
      <c r="W400">
        <f>IFERROR(VLOOKUP($A400,'PivotTrac Totals'!$1:$255,34,FALSE),)</f>
        <v>0</v>
      </c>
      <c r="X400">
        <f>IFERROR(VLOOKUP($A400,'PivotTrac Totals'!$1:$255,36,FALSE),)</f>
        <v>0</v>
      </c>
      <c r="Y400">
        <f>IFERROR(VLOOKUP($A400,'PivotTrac Totals'!$1:$255,38,FALSE),)</f>
        <v>0</v>
      </c>
      <c r="Z400">
        <f>IFERROR(VLOOKUP($A400,'PivotTrac Totals'!$1:$255,40,FALSE),)</f>
        <v>0</v>
      </c>
      <c r="AA400">
        <f>IFERROR(VLOOKUP($A400,'PivotTrac Totals'!$1:$255,42,FALSE),)</f>
        <v>0</v>
      </c>
      <c r="AB400">
        <f>IFERROR(VLOOKUP($A400,'PivotTrac Totals'!$1:$255,44,FALSE),)</f>
        <v>0</v>
      </c>
      <c r="AC400">
        <f>IFERROR(VLOOKUP($A400,'PivotTrac Totals'!$1:$255,46,FALSE),)</f>
        <v>0</v>
      </c>
      <c r="AD400">
        <f>IFERROR(VLOOKUP($A400,'PivotTrac Totals'!$1:$255,48,FALSE),)</f>
        <v>0</v>
      </c>
      <c r="AE400">
        <f>IFERROR(VLOOKUP($A400,'PivotTrac Totals'!$1:$255,50,FALSE),)</f>
        <v>0</v>
      </c>
      <c r="AF400">
        <f>IFERROR(VLOOKUP($A400,'PivotTrac Totals'!$1:$255,52,FALSE),)</f>
        <v>0</v>
      </c>
      <c r="AG400">
        <f>IFERROR(VLOOKUP($A400,'PivotTrac Totals'!$1:$255,54,FALSE),)</f>
        <v>0</v>
      </c>
      <c r="AH400">
        <f t="shared" si="41"/>
        <v>0</v>
      </c>
    </row>
    <row r="401" spans="1:34" ht="15.75" hidden="1" thickBot="1" x14ac:dyDescent="0.25">
      <c r="A401" s="25"/>
      <c r="B401" s="25" t="s">
        <v>11</v>
      </c>
      <c r="C401" s="28" t="str">
        <f t="shared" si="48"/>
        <v>39</v>
      </c>
      <c r="D401" s="25" t="s">
        <v>125</v>
      </c>
      <c r="E401" s="25"/>
      <c r="F401" s="25"/>
      <c r="G401" s="25"/>
      <c r="H401">
        <f>IFERROR(VLOOKUP($A401,'PivotTrac Totals'!$A$1:$AK$255,4,FALSE),)</f>
        <v>0</v>
      </c>
      <c r="I401">
        <f>IFERROR(VLOOKUP($A401,'PivotTrac Totals'!$1:$405,6,FALSE),)</f>
        <v>0</v>
      </c>
      <c r="J401">
        <f>IFERROR(VLOOKUP($A401,'PivotTrac Totals'!$1:$255,8,FALSE),)</f>
        <v>0</v>
      </c>
      <c r="K401">
        <f>IFERROR(VLOOKUP($A401,'PivotTrac Totals'!$1:$255,10,FALSE),)</f>
        <v>0</v>
      </c>
      <c r="L401">
        <f>IFERROR(VLOOKUP($A401,'PivotTrac Totals'!$1:$255,12,FALSE),)</f>
        <v>0</v>
      </c>
      <c r="M401">
        <f>IFERROR(VLOOKUP($A401,'PivotTrac Totals'!$1:$255,14,FALSE),)</f>
        <v>0</v>
      </c>
      <c r="N401">
        <f>IFERROR(VLOOKUP($A401,'PivotTrac Totals'!$1:$255,16,FALSE),)</f>
        <v>0</v>
      </c>
      <c r="O401">
        <f>IFERROR(VLOOKUP($A401,'PivotTrac Totals'!$1:$255,18,FALSE),)</f>
        <v>0</v>
      </c>
      <c r="P401">
        <f>IFERROR(VLOOKUP($A401,'PivotTrac Totals'!$1:$255,20,FALSE),)</f>
        <v>0</v>
      </c>
      <c r="Q401">
        <f>IFERROR(VLOOKUP($A401,'PivotTrac Totals'!$1:$255,22,FALSE),)</f>
        <v>0</v>
      </c>
      <c r="R401">
        <f>IFERROR(VLOOKUP($A401,'PivotTrac Totals'!$1:$255,24,FALSE),)</f>
        <v>0</v>
      </c>
      <c r="S401">
        <f>IFERROR(VLOOKUP($A401,'PivotTrac Totals'!$1:$255,26,FALSE),)</f>
        <v>0</v>
      </c>
      <c r="T401">
        <f>IFERROR(VLOOKUP($A401,'PivotTrac Totals'!$1:$255,28,FALSE),)</f>
        <v>0</v>
      </c>
      <c r="U401">
        <f>IFERROR(VLOOKUP($A401,'PivotTrac Totals'!$1:$255,30,FALSE),)</f>
        <v>0</v>
      </c>
      <c r="V401">
        <f>IFERROR(VLOOKUP($A401,'PivotTrac Totals'!$1:$255,32,FALSE),)</f>
        <v>0</v>
      </c>
      <c r="W401">
        <f>IFERROR(VLOOKUP($A401,'PivotTrac Totals'!$1:$255,34,FALSE),)</f>
        <v>0</v>
      </c>
      <c r="X401">
        <f>IFERROR(VLOOKUP($A401,'PivotTrac Totals'!$1:$255,36,FALSE),)</f>
        <v>0</v>
      </c>
      <c r="Y401">
        <f>IFERROR(VLOOKUP($A401,'PivotTrac Totals'!$1:$255,38,FALSE),)</f>
        <v>0</v>
      </c>
      <c r="Z401">
        <f>IFERROR(VLOOKUP($A401,'PivotTrac Totals'!$1:$255,40,FALSE),)</f>
        <v>0</v>
      </c>
      <c r="AA401">
        <f>IFERROR(VLOOKUP($A401,'PivotTrac Totals'!$1:$255,42,FALSE),)</f>
        <v>0</v>
      </c>
      <c r="AB401">
        <f>IFERROR(VLOOKUP($A401,'PivotTrac Totals'!$1:$255,44,FALSE),)</f>
        <v>0</v>
      </c>
      <c r="AC401">
        <f>IFERROR(VLOOKUP($A401,'PivotTrac Totals'!$1:$255,46,FALSE),)</f>
        <v>0</v>
      </c>
      <c r="AD401">
        <f>IFERROR(VLOOKUP($A401,'PivotTrac Totals'!$1:$255,48,FALSE),)</f>
        <v>0</v>
      </c>
      <c r="AE401">
        <f>IFERROR(VLOOKUP($A401,'PivotTrac Totals'!$1:$255,50,FALSE),)</f>
        <v>0</v>
      </c>
      <c r="AF401">
        <f>IFERROR(VLOOKUP($A401,'PivotTrac Totals'!$1:$255,52,FALSE),)</f>
        <v>0</v>
      </c>
      <c r="AG401">
        <f>IFERROR(VLOOKUP($A401,'PivotTrac Totals'!$1:$255,54,FALSE),)</f>
        <v>0</v>
      </c>
      <c r="AH401">
        <f t="shared" ref="AH401:AH464" si="49">+SUM(H401:AG401)</f>
        <v>0</v>
      </c>
    </row>
    <row r="402" spans="1:34" ht="15.75" hidden="1" thickBot="1" x14ac:dyDescent="0.25">
      <c r="A402" s="25"/>
      <c r="B402" s="25" t="s">
        <v>11</v>
      </c>
      <c r="C402" s="28" t="str">
        <f t="shared" si="48"/>
        <v>39</v>
      </c>
      <c r="D402" s="25" t="s">
        <v>125</v>
      </c>
      <c r="E402" s="25"/>
      <c r="F402" s="25"/>
      <c r="G402" s="25"/>
      <c r="H402">
        <f>IFERROR(VLOOKUP($A402,'PivotTrac Totals'!$A$1:$AK$255,4,FALSE),)</f>
        <v>0</v>
      </c>
      <c r="I402">
        <f>IFERROR(VLOOKUP($A402,'PivotTrac Totals'!$1:$405,6,FALSE),)</f>
        <v>0</v>
      </c>
      <c r="J402">
        <f>IFERROR(VLOOKUP($A402,'PivotTrac Totals'!$1:$255,8,FALSE),)</f>
        <v>0</v>
      </c>
      <c r="K402">
        <f>IFERROR(VLOOKUP($A402,'PivotTrac Totals'!$1:$255,10,FALSE),)</f>
        <v>0</v>
      </c>
      <c r="L402">
        <f>IFERROR(VLOOKUP($A402,'PivotTrac Totals'!$1:$255,12,FALSE),)</f>
        <v>0</v>
      </c>
      <c r="M402">
        <f>IFERROR(VLOOKUP($A402,'PivotTrac Totals'!$1:$255,14,FALSE),)</f>
        <v>0</v>
      </c>
      <c r="N402">
        <f>IFERROR(VLOOKUP($A402,'PivotTrac Totals'!$1:$255,16,FALSE),)</f>
        <v>0</v>
      </c>
      <c r="O402">
        <f>IFERROR(VLOOKUP($A402,'PivotTrac Totals'!$1:$255,18,FALSE),)</f>
        <v>0</v>
      </c>
      <c r="P402">
        <f>IFERROR(VLOOKUP($A402,'PivotTrac Totals'!$1:$255,20,FALSE),)</f>
        <v>0</v>
      </c>
      <c r="Q402">
        <f>IFERROR(VLOOKUP($A402,'PivotTrac Totals'!$1:$255,22,FALSE),)</f>
        <v>0</v>
      </c>
      <c r="R402">
        <f>IFERROR(VLOOKUP($A402,'PivotTrac Totals'!$1:$255,24,FALSE),)</f>
        <v>0</v>
      </c>
      <c r="S402">
        <f>IFERROR(VLOOKUP($A402,'PivotTrac Totals'!$1:$255,26,FALSE),)</f>
        <v>0</v>
      </c>
      <c r="T402">
        <f>IFERROR(VLOOKUP($A402,'PivotTrac Totals'!$1:$255,28,FALSE),)</f>
        <v>0</v>
      </c>
      <c r="U402">
        <f>IFERROR(VLOOKUP($A402,'PivotTrac Totals'!$1:$255,30,FALSE),)</f>
        <v>0</v>
      </c>
      <c r="V402">
        <f>IFERROR(VLOOKUP($A402,'PivotTrac Totals'!$1:$255,32,FALSE),)</f>
        <v>0</v>
      </c>
      <c r="W402">
        <f>IFERROR(VLOOKUP($A402,'PivotTrac Totals'!$1:$255,34,FALSE),)</f>
        <v>0</v>
      </c>
      <c r="X402">
        <f>IFERROR(VLOOKUP($A402,'PivotTrac Totals'!$1:$255,36,FALSE),)</f>
        <v>0</v>
      </c>
      <c r="Y402">
        <f>IFERROR(VLOOKUP($A402,'PivotTrac Totals'!$1:$255,38,FALSE),)</f>
        <v>0</v>
      </c>
      <c r="Z402">
        <f>IFERROR(VLOOKUP($A402,'PivotTrac Totals'!$1:$255,40,FALSE),)</f>
        <v>0</v>
      </c>
      <c r="AA402">
        <f>IFERROR(VLOOKUP($A402,'PivotTrac Totals'!$1:$255,42,FALSE),)</f>
        <v>0</v>
      </c>
      <c r="AB402">
        <f>IFERROR(VLOOKUP($A402,'PivotTrac Totals'!$1:$255,44,FALSE),)</f>
        <v>0</v>
      </c>
      <c r="AC402">
        <f>IFERROR(VLOOKUP($A402,'PivotTrac Totals'!$1:$255,46,FALSE),)</f>
        <v>0</v>
      </c>
      <c r="AD402">
        <f>IFERROR(VLOOKUP($A402,'PivotTrac Totals'!$1:$255,48,FALSE),)</f>
        <v>0</v>
      </c>
      <c r="AE402">
        <f>IFERROR(VLOOKUP($A402,'PivotTrac Totals'!$1:$255,50,FALSE),)</f>
        <v>0</v>
      </c>
      <c r="AF402">
        <f>IFERROR(VLOOKUP($A402,'PivotTrac Totals'!$1:$255,52,FALSE),)</f>
        <v>0</v>
      </c>
      <c r="AG402">
        <f>IFERROR(VLOOKUP($A402,'PivotTrac Totals'!$1:$255,54,FALSE),)</f>
        <v>0</v>
      </c>
      <c r="AH402">
        <f t="shared" si="49"/>
        <v>0</v>
      </c>
    </row>
    <row r="403" spans="1:34" ht="15.75" hidden="1" thickBot="1" x14ac:dyDescent="0.25">
      <c r="A403" s="25"/>
      <c r="B403" s="25" t="s">
        <v>11</v>
      </c>
      <c r="C403" s="28" t="str">
        <f t="shared" si="48"/>
        <v>39</v>
      </c>
      <c r="D403" s="25" t="s">
        <v>125</v>
      </c>
      <c r="E403" s="25"/>
      <c r="F403" s="25"/>
      <c r="G403" s="25"/>
      <c r="H403">
        <f>IFERROR(VLOOKUP($A403,'PivotTrac Totals'!$A$1:$AK$255,4,FALSE),)</f>
        <v>0</v>
      </c>
      <c r="I403">
        <f>IFERROR(VLOOKUP($A403,'PivotTrac Totals'!$1:$405,6,FALSE),)</f>
        <v>0</v>
      </c>
      <c r="J403">
        <f>IFERROR(VLOOKUP($A403,'PivotTrac Totals'!$1:$255,8,FALSE),)</f>
        <v>0</v>
      </c>
      <c r="K403">
        <f>IFERROR(VLOOKUP($A403,'PivotTrac Totals'!$1:$255,10,FALSE),)</f>
        <v>0</v>
      </c>
      <c r="L403">
        <f>IFERROR(VLOOKUP($A403,'PivotTrac Totals'!$1:$255,12,FALSE),)</f>
        <v>0</v>
      </c>
      <c r="M403">
        <f>IFERROR(VLOOKUP($A403,'PivotTrac Totals'!$1:$255,14,FALSE),)</f>
        <v>0</v>
      </c>
      <c r="N403">
        <f>IFERROR(VLOOKUP($A403,'PivotTrac Totals'!$1:$255,16,FALSE),)</f>
        <v>0</v>
      </c>
      <c r="O403">
        <f>IFERROR(VLOOKUP($A403,'PivotTrac Totals'!$1:$255,18,FALSE),)</f>
        <v>0</v>
      </c>
      <c r="P403">
        <f>IFERROR(VLOOKUP($A403,'PivotTrac Totals'!$1:$255,20,FALSE),)</f>
        <v>0</v>
      </c>
      <c r="Q403">
        <f>IFERROR(VLOOKUP($A403,'PivotTrac Totals'!$1:$255,22,FALSE),)</f>
        <v>0</v>
      </c>
      <c r="R403">
        <f>IFERROR(VLOOKUP($A403,'PivotTrac Totals'!$1:$255,24,FALSE),)</f>
        <v>0</v>
      </c>
      <c r="S403">
        <f>IFERROR(VLOOKUP($A403,'PivotTrac Totals'!$1:$255,26,FALSE),)</f>
        <v>0</v>
      </c>
      <c r="T403">
        <f>IFERROR(VLOOKUP($A403,'PivotTrac Totals'!$1:$255,28,FALSE),)</f>
        <v>0</v>
      </c>
      <c r="U403">
        <f>IFERROR(VLOOKUP($A403,'PivotTrac Totals'!$1:$255,30,FALSE),)</f>
        <v>0</v>
      </c>
      <c r="V403">
        <f>IFERROR(VLOOKUP($A403,'PivotTrac Totals'!$1:$255,32,FALSE),)</f>
        <v>0</v>
      </c>
      <c r="W403">
        <f>IFERROR(VLOOKUP($A403,'PivotTrac Totals'!$1:$255,34,FALSE),)</f>
        <v>0</v>
      </c>
      <c r="X403">
        <f>IFERROR(VLOOKUP($A403,'PivotTrac Totals'!$1:$255,36,FALSE),)</f>
        <v>0</v>
      </c>
      <c r="Y403">
        <f>IFERROR(VLOOKUP($A403,'PivotTrac Totals'!$1:$255,38,FALSE),)</f>
        <v>0</v>
      </c>
      <c r="Z403">
        <f>IFERROR(VLOOKUP($A403,'PivotTrac Totals'!$1:$255,40,FALSE),)</f>
        <v>0</v>
      </c>
      <c r="AA403">
        <f>IFERROR(VLOOKUP($A403,'PivotTrac Totals'!$1:$255,42,FALSE),)</f>
        <v>0</v>
      </c>
      <c r="AB403">
        <f>IFERROR(VLOOKUP($A403,'PivotTrac Totals'!$1:$255,44,FALSE),)</f>
        <v>0</v>
      </c>
      <c r="AC403">
        <f>IFERROR(VLOOKUP($A403,'PivotTrac Totals'!$1:$255,46,FALSE),)</f>
        <v>0</v>
      </c>
      <c r="AD403">
        <f>IFERROR(VLOOKUP($A403,'PivotTrac Totals'!$1:$255,48,FALSE),)</f>
        <v>0</v>
      </c>
      <c r="AE403">
        <f>IFERROR(VLOOKUP($A403,'PivotTrac Totals'!$1:$255,50,FALSE),)</f>
        <v>0</v>
      </c>
      <c r="AF403">
        <f>IFERROR(VLOOKUP($A403,'PivotTrac Totals'!$1:$255,52,FALSE),)</f>
        <v>0</v>
      </c>
      <c r="AG403">
        <f>IFERROR(VLOOKUP($A403,'PivotTrac Totals'!$1:$255,54,FALSE),)</f>
        <v>0</v>
      </c>
      <c r="AH403">
        <f t="shared" si="49"/>
        <v>0</v>
      </c>
    </row>
    <row r="404" spans="1:34" ht="15.75" hidden="1" thickBot="1" x14ac:dyDescent="0.25">
      <c r="A404" s="25"/>
      <c r="B404" s="25" t="s">
        <v>11</v>
      </c>
      <c r="C404" s="28" t="str">
        <f t="shared" si="48"/>
        <v>39</v>
      </c>
      <c r="D404" s="25" t="s">
        <v>125</v>
      </c>
      <c r="E404" s="25"/>
      <c r="F404" s="25"/>
      <c r="G404" s="25"/>
      <c r="H404">
        <f>IFERROR(VLOOKUP($A404,'PivotTrac Totals'!$A$1:$AK$255,4,FALSE),)</f>
        <v>0</v>
      </c>
      <c r="I404">
        <f>IFERROR(VLOOKUP($A404,'PivotTrac Totals'!$1:$405,6,FALSE),)</f>
        <v>0</v>
      </c>
      <c r="J404">
        <f>IFERROR(VLOOKUP($A404,'PivotTrac Totals'!$1:$255,8,FALSE),)</f>
        <v>0</v>
      </c>
      <c r="K404">
        <f>IFERROR(VLOOKUP($A404,'PivotTrac Totals'!$1:$255,10,FALSE),)</f>
        <v>0</v>
      </c>
      <c r="L404">
        <f>IFERROR(VLOOKUP($A404,'PivotTrac Totals'!$1:$255,12,FALSE),)</f>
        <v>0</v>
      </c>
      <c r="M404">
        <f>IFERROR(VLOOKUP($A404,'PivotTrac Totals'!$1:$255,14,FALSE),)</f>
        <v>0</v>
      </c>
      <c r="N404">
        <f>IFERROR(VLOOKUP($A404,'PivotTrac Totals'!$1:$255,16,FALSE),)</f>
        <v>0</v>
      </c>
      <c r="O404">
        <f>IFERROR(VLOOKUP($A404,'PivotTrac Totals'!$1:$255,18,FALSE),)</f>
        <v>0</v>
      </c>
      <c r="P404">
        <f>IFERROR(VLOOKUP($A404,'PivotTrac Totals'!$1:$255,20,FALSE),)</f>
        <v>0</v>
      </c>
      <c r="Q404">
        <f>IFERROR(VLOOKUP($A404,'PivotTrac Totals'!$1:$255,22,FALSE),)</f>
        <v>0</v>
      </c>
      <c r="R404">
        <f>IFERROR(VLOOKUP($A404,'PivotTrac Totals'!$1:$255,24,FALSE),)</f>
        <v>0</v>
      </c>
      <c r="S404">
        <f>IFERROR(VLOOKUP($A404,'PivotTrac Totals'!$1:$255,26,FALSE),)</f>
        <v>0</v>
      </c>
      <c r="T404">
        <f>IFERROR(VLOOKUP($A404,'PivotTrac Totals'!$1:$255,28,FALSE),)</f>
        <v>0</v>
      </c>
      <c r="U404">
        <f>IFERROR(VLOOKUP($A404,'PivotTrac Totals'!$1:$255,30,FALSE),)</f>
        <v>0</v>
      </c>
      <c r="V404">
        <f>IFERROR(VLOOKUP($A404,'PivotTrac Totals'!$1:$255,32,FALSE),)</f>
        <v>0</v>
      </c>
      <c r="W404">
        <f>IFERROR(VLOOKUP($A404,'PivotTrac Totals'!$1:$255,34,FALSE),)</f>
        <v>0</v>
      </c>
      <c r="X404">
        <f>IFERROR(VLOOKUP($A404,'PivotTrac Totals'!$1:$255,36,FALSE),)</f>
        <v>0</v>
      </c>
      <c r="Y404">
        <f>IFERROR(VLOOKUP($A404,'PivotTrac Totals'!$1:$255,38,FALSE),)</f>
        <v>0</v>
      </c>
      <c r="Z404">
        <f>IFERROR(VLOOKUP($A404,'PivotTrac Totals'!$1:$255,40,FALSE),)</f>
        <v>0</v>
      </c>
      <c r="AA404">
        <f>IFERROR(VLOOKUP($A404,'PivotTrac Totals'!$1:$255,42,FALSE),)</f>
        <v>0</v>
      </c>
      <c r="AB404">
        <f>IFERROR(VLOOKUP($A404,'PivotTrac Totals'!$1:$255,44,FALSE),)</f>
        <v>0</v>
      </c>
      <c r="AC404">
        <f>IFERROR(VLOOKUP($A404,'PivotTrac Totals'!$1:$255,46,FALSE),)</f>
        <v>0</v>
      </c>
      <c r="AD404">
        <f>IFERROR(VLOOKUP($A404,'PivotTrac Totals'!$1:$255,48,FALSE),)</f>
        <v>0</v>
      </c>
      <c r="AE404">
        <f>IFERROR(VLOOKUP($A404,'PivotTrac Totals'!$1:$255,50,FALSE),)</f>
        <v>0</v>
      </c>
      <c r="AF404">
        <f>IFERROR(VLOOKUP($A404,'PivotTrac Totals'!$1:$255,52,FALSE),)</f>
        <v>0</v>
      </c>
      <c r="AG404">
        <f>IFERROR(VLOOKUP($A404,'PivotTrac Totals'!$1:$255,54,FALSE),)</f>
        <v>0</v>
      </c>
      <c r="AH404">
        <f t="shared" si="49"/>
        <v>0</v>
      </c>
    </row>
    <row r="405" spans="1:34" ht="15.75" thickBot="1" x14ac:dyDescent="0.25">
      <c r="A405" s="32" t="s">
        <v>165</v>
      </c>
      <c r="B405" t="s">
        <v>166</v>
      </c>
      <c r="C405" s="31" t="str">
        <f>MID(A405,FIND(" ",A405)+1,256)</f>
        <v>40</v>
      </c>
      <c r="D405" t="s">
        <v>167</v>
      </c>
      <c r="E405" t="s">
        <v>168</v>
      </c>
      <c r="F405" t="s">
        <v>33</v>
      </c>
      <c r="G405" t="s">
        <v>34</v>
      </c>
      <c r="H405" s="24">
        <f>IF($B405="Hamer",IF($F405="Spring Grain",SUMIFS('Hamer Agrimet'!$D:$D,'Hamer Agrimet'!$A:$A,"&lt;="&amp;Data!H$1,'Hamer Agrimet'!$D:$D,"&gt;0"),IF($F405="Winter Grain",SUMIFS('Hamer Agrimet'!$C:$C,'Hamer Agrimet'!$A:$A,"&lt;="&amp;Data!H$1,'Hamer Agrimet'!$C:$C,"&gt;0"),IF($F405="Potatoes",SUMIFS('Hamer Agrimet'!$E:$E,'Hamer Agrimet'!$A:$A,"&lt;="&amp;Data!H$1,'Hamer Agrimet'!$E:$E,"&gt;0"),0))),SUMIFS('Osgood Agrimet'!$S$2:$S$274,'Hamer Agrimet'!$H$147:$H$288,"&lt;="&amp;Data!H$1,'Osgood Agrimet'!$S$2:$S$274,"&gt;0"))</f>
        <v>0</v>
      </c>
      <c r="I405" s="24">
        <f>IF($B405="Hamer",IF($F405="Spring Grain",SUMIFS('Hamer Agrimet'!$D:$D,'Hamer Agrimet'!$A:$A,"&lt;="&amp;Data!I$1,'Hamer Agrimet'!$D:$D,"&gt;0"),IF($F405="Winter Grain",SUMIFS('Hamer Agrimet'!$C:$C,'Hamer Agrimet'!$A:$A,"&lt;="&amp;Data!I$1,'Hamer Agrimet'!$C:$C,"&gt;0"),IF($F405="Potatoes",SUMIFS('Hamer Agrimet'!$E:$E,'Hamer Agrimet'!$A:$A,"&lt;="&amp;Data!I$1,'Hamer Agrimet'!$E:$E,"&gt;0"),0))),SUMIFS('Osgood Agrimet'!$S$2:$S$274,'Hamer Agrimet'!$H$147:$H$288,"&lt;="&amp;Data!I$1,'Osgood Agrimet'!$S$2:$S$274,"&gt;0"))-SUM($H405)</f>
        <v>0</v>
      </c>
      <c r="J405" s="24">
        <f>IF($B405="Hamer",IF($F405="Spring Grain",SUMIFS('Hamer Agrimet'!$D:$D,'Hamer Agrimet'!$A:$A,"&lt;="&amp;Data!J$1,'Hamer Agrimet'!$D:$D,"&gt;0"),IF($F405="Winter Grain",SUMIFS('Hamer Agrimet'!$C:$C,'Hamer Agrimet'!$A:$A,"&lt;="&amp;Data!J$1,'Hamer Agrimet'!$C:$C,"&gt;0"),IF($F405="Potatoes",SUMIFS('Hamer Agrimet'!$E:$E,'Hamer Agrimet'!$A:$A,"&lt;="&amp;Data!J$1,'Hamer Agrimet'!$E:$E,"&gt;0"),0))),SUMIFS('Osgood Agrimet'!$S$2:$S$274,'Hamer Agrimet'!$H$147:$H$288,"&lt;="&amp;Data!J$1,'Osgood Agrimet'!$S$2:$S$274,"&gt;0"))-SUM($H405:I405)</f>
        <v>0</v>
      </c>
      <c r="K405" s="24">
        <f>IF($B405="Hamer",IF($F405="Spring Grain",SUMIFS('Hamer Agrimet'!$D:$D,'Hamer Agrimet'!$A:$A,"&lt;="&amp;Data!K$1,'Hamer Agrimet'!$D:$D,"&gt;0"),IF($F405="Winter Grain",SUMIFS('Hamer Agrimet'!$C:$C,'Hamer Agrimet'!$A:$A,"&lt;="&amp;Data!K$1,'Hamer Agrimet'!$C:$C,"&gt;0"),IF($F405="Potatoes",SUMIFS('Hamer Agrimet'!$E:$E,'Hamer Agrimet'!$A:$A,"&lt;="&amp;Data!K$1,'Hamer Agrimet'!$E:$E,"&gt;0"),0))),SUMIFS('Osgood Agrimet'!$S$2:$S$274,'Hamer Agrimet'!$H$147:$H$288,"&lt;="&amp;Data!K$1,'Osgood Agrimet'!$S$2:$S$274,"&gt;0"))-SUM($H405:J405)</f>
        <v>0</v>
      </c>
      <c r="L405" s="24">
        <f>IF($B405="Hamer",IF($F405="Spring Grain",SUMIFS('Hamer Agrimet'!$D:$D,'Hamer Agrimet'!$A:$A,"&lt;="&amp;Data!L$1,'Hamer Agrimet'!$D:$D,"&gt;0"),IF($F405="Winter Grain",SUMIFS('Hamer Agrimet'!$C:$C,'Hamer Agrimet'!$A:$A,"&lt;="&amp;Data!L$1,'Hamer Agrimet'!$C:$C,"&gt;0"),IF($F405="Potatoes",SUMIFS('Hamer Agrimet'!$E:$E,'Hamer Agrimet'!$A:$A,"&lt;="&amp;Data!L$1,'Hamer Agrimet'!$E:$E,"&gt;0"),0))),SUMIFS('Osgood Agrimet'!$S$2:$S$274,'Hamer Agrimet'!$H$147:$H$288,"&lt;="&amp;Data!L$1,'Osgood Agrimet'!$S$2:$S$274,"&gt;0"))-SUM($H405:K405)</f>
        <v>0.31000000000000005</v>
      </c>
      <c r="M405" s="24">
        <f>IF($B405="Hamer",IF($F405="Spring Grain",SUMIFS('Hamer Agrimet'!$D:$D,'Hamer Agrimet'!$A:$A,"&lt;="&amp;Data!M$1,'Hamer Agrimet'!$D:$D,"&gt;0"),IF($F405="Winter Grain",SUMIFS('Hamer Agrimet'!$C:$C,'Hamer Agrimet'!$A:$A,"&lt;="&amp;Data!M$1,'Hamer Agrimet'!$C:$C,"&gt;0"),IF($F405="Potatoes",SUMIFS('Hamer Agrimet'!$E:$E,'Hamer Agrimet'!$A:$A,"&lt;="&amp;Data!M$1,'Hamer Agrimet'!$E:$E,"&gt;0"),0))),SUMIFS('Osgood Agrimet'!$S$2:$S$274,'Hamer Agrimet'!$H$147:$H$288,"&lt;="&amp;Data!M$1,'Osgood Agrimet'!$S$2:$S$274,"&gt;0"))-SUM($H405:L405)</f>
        <v>0.7</v>
      </c>
      <c r="N405" s="24">
        <f>IF($B405="Hamer",IF($F405="Spring Grain",SUMIFS('Hamer Agrimet'!$D:$D,'Hamer Agrimet'!$A:$A,"&lt;="&amp;Data!N$1,'Hamer Agrimet'!$D:$D,"&gt;0"),IF($F405="Winter Grain",SUMIFS('Hamer Agrimet'!$C:$C,'Hamer Agrimet'!$A:$A,"&lt;="&amp;Data!N$1,'Hamer Agrimet'!$C:$C,"&gt;0"),IF($F405="Potatoes",SUMIFS('Hamer Agrimet'!$E:$E,'Hamer Agrimet'!$A:$A,"&lt;="&amp;Data!N$1,'Hamer Agrimet'!$E:$E,"&gt;0"),0))),SUMIFS('Osgood Agrimet'!$S$2:$S$274,'Hamer Agrimet'!$H$147:$H$288,"&lt;="&amp;Data!N$1,'Osgood Agrimet'!$S$2:$S$274,"&gt;0"))-SUM($H405:M405)</f>
        <v>1.0599999999999994</v>
      </c>
      <c r="O405" s="24">
        <f>IF($B405="Hamer",IF($F405="Spring Grain",SUMIFS('Hamer Agrimet'!$D:$D,'Hamer Agrimet'!$A:$A,"&lt;="&amp;Data!O$1,'Hamer Agrimet'!$D:$D,"&gt;0"),IF($F405="Winter Grain",SUMIFS('Hamer Agrimet'!$C:$C,'Hamer Agrimet'!$A:$A,"&lt;="&amp;Data!O$1,'Hamer Agrimet'!$C:$C,"&gt;0"),IF($F405="Potatoes",SUMIFS('Hamer Agrimet'!$E:$E,'Hamer Agrimet'!$A:$A,"&lt;="&amp;Data!O$1,'Hamer Agrimet'!$E:$E,"&gt;0"),0))),SUMIFS('Osgood Agrimet'!$S$2:$S$274,'Hamer Agrimet'!$H$147:$H$288,"&lt;="&amp;Data!O$1,'Osgood Agrimet'!$S$2:$S$274,"&gt;0"))-SUM($H405:N405)</f>
        <v>1.4300000000000002</v>
      </c>
      <c r="P405" s="24">
        <f>IF($B405="Hamer",IF($F405="Spring Grain",SUMIFS('Hamer Agrimet'!$D:$D,'Hamer Agrimet'!$A:$A,"&lt;="&amp;Data!P$1,'Hamer Agrimet'!$D:$D,"&gt;0"),IF($F405="Winter Grain",SUMIFS('Hamer Agrimet'!$C:$C,'Hamer Agrimet'!$A:$A,"&lt;="&amp;Data!P$1,'Hamer Agrimet'!$C:$C,"&gt;0"),IF($F405="Potatoes",SUMIFS('Hamer Agrimet'!$E:$E,'Hamer Agrimet'!$A:$A,"&lt;="&amp;Data!P$1,'Hamer Agrimet'!$E:$E,"&gt;0"),0))),SUMIFS('Osgood Agrimet'!$S$2:$S$274,'Hamer Agrimet'!$H$147:$H$288,"&lt;="&amp;Data!P$1,'Osgood Agrimet'!$S$2:$S$274,"&gt;0"))-SUM($H405:O405)</f>
        <v>1.5700000000000007</v>
      </c>
      <c r="Q405" s="24">
        <f>IF($B405="Hamer",IF($F405="Spring Grain",SUMIFS('Hamer Agrimet'!$D:$D,'Hamer Agrimet'!$A:$A,"&lt;="&amp;Data!Q$1,'Hamer Agrimet'!$D:$D,"&gt;0"),IF($F405="Winter Grain",SUMIFS('Hamer Agrimet'!$C:$C,'Hamer Agrimet'!$A:$A,"&lt;="&amp;Data!Q$1,'Hamer Agrimet'!$C:$C,"&gt;0"),IF($F405="Potatoes",SUMIFS('Hamer Agrimet'!$E:$E,'Hamer Agrimet'!$A:$A,"&lt;="&amp;Data!Q$1,'Hamer Agrimet'!$E:$E,"&gt;0"),0))),SUMIFS('Osgood Agrimet'!$S$2:$S$274,'Hamer Agrimet'!$H$147:$H$288,"&lt;="&amp;Data!Q$1,'Osgood Agrimet'!$S$2:$S$274,"&gt;0"))-SUM($H405:P405)</f>
        <v>1.7800000000000002</v>
      </c>
      <c r="R405" s="24">
        <f>IF($B405="Hamer",IF($F405="Spring Grain",SUMIFS('Hamer Agrimet'!$D:$D,'Hamer Agrimet'!$A:$A,"&lt;="&amp;Data!R$1,'Hamer Agrimet'!$D:$D,"&gt;0"),IF($F405="Winter Grain",SUMIFS('Hamer Agrimet'!$C:$C,'Hamer Agrimet'!$A:$A,"&lt;="&amp;Data!R$1,'Hamer Agrimet'!$C:$C,"&gt;0"),IF($F405="Potatoes",SUMIFS('Hamer Agrimet'!$E:$E,'Hamer Agrimet'!$A:$A,"&lt;="&amp;Data!R$1,'Hamer Agrimet'!$E:$E,"&gt;0"),0))),SUMIFS('Osgood Agrimet'!$S$2:$S$274,'Hamer Agrimet'!$H$147:$H$288,"&lt;="&amp;Data!R$1,'Osgood Agrimet'!$S$2:$S$274,"&gt;0"))-SUM($H405:Q405)</f>
        <v>2.3199999999999994</v>
      </c>
      <c r="S405" s="24">
        <f>IF($B405="Hamer",IF($F405="Spring Grain",SUMIFS('Hamer Agrimet'!$D:$D,'Hamer Agrimet'!$A:$A,"&lt;="&amp;Data!S$1,'Hamer Agrimet'!$D:$D,"&gt;0"),IF($F405="Winter Grain",SUMIFS('Hamer Agrimet'!$C:$C,'Hamer Agrimet'!$A:$A,"&lt;="&amp;Data!S$1,'Hamer Agrimet'!$C:$C,"&gt;0"),IF($F405="Potatoes",SUMIFS('Hamer Agrimet'!$E:$E,'Hamer Agrimet'!$A:$A,"&lt;="&amp;Data!S$1,'Hamer Agrimet'!$E:$E,"&gt;0"),0))),SUMIFS('Osgood Agrimet'!$S$2:$S$274,'Hamer Agrimet'!$H$147:$H$288,"&lt;="&amp;Data!S$1,'Osgood Agrimet'!$S$2:$S$274,"&gt;0"))-SUM($H405:R405)</f>
        <v>1.3399999999999999</v>
      </c>
      <c r="T405" s="24">
        <f>IF($B405="Hamer",IF($F405="Spring Grain",SUMIFS('Hamer Agrimet'!$D:$D,'Hamer Agrimet'!$A:$A,"&lt;="&amp;Data!T$1,'Hamer Agrimet'!$D:$D,"&gt;0"),IF($F405="Winter Grain",SUMIFS('Hamer Agrimet'!$C:$C,'Hamer Agrimet'!$A:$A,"&lt;="&amp;Data!T$1,'Hamer Agrimet'!$C:$C,"&gt;0"),IF($F405="Potatoes",SUMIFS('Hamer Agrimet'!$E:$E,'Hamer Agrimet'!$A:$A,"&lt;="&amp;Data!T$1,'Hamer Agrimet'!$E:$E,"&gt;0"),0))),SUMIFS('Osgood Agrimet'!$S$2:$S$274,'Hamer Agrimet'!$H$147:$H$288,"&lt;="&amp;Data!T$1,'Osgood Agrimet'!$S$2:$S$274,"&gt;0"))-SUM($H405:S405)</f>
        <v>2.5099999999999998</v>
      </c>
      <c r="U405" s="24">
        <f>IF($B405="Hamer",IF($F405="Spring Grain",SUMIFS('Hamer Agrimet'!$D:$D,'Hamer Agrimet'!$A:$A,"&lt;="&amp;Data!U$1,'Hamer Agrimet'!$D:$D,"&gt;0"),IF($F405="Winter Grain",SUMIFS('Hamer Agrimet'!$C:$C,'Hamer Agrimet'!$A:$A,"&lt;="&amp;Data!U$1,'Hamer Agrimet'!$C:$C,"&gt;0"),IF($F405="Potatoes",SUMIFS('Hamer Agrimet'!$E:$E,'Hamer Agrimet'!$A:$A,"&lt;="&amp;Data!U$1,'Hamer Agrimet'!$E:$E,"&gt;0"),0))),SUMIFS('Osgood Agrimet'!$S$2:$S$274,'Hamer Agrimet'!$H$147:$H$288,"&lt;="&amp;Data!U$1,'Osgood Agrimet'!$S$2:$S$274,"&gt;0"))-SUM($H405:T405)</f>
        <v>2.3499999999999979</v>
      </c>
      <c r="V405" s="24">
        <f>IF($B405="Hamer",IF($F405="Spring Grain",SUMIFS('Hamer Agrimet'!$D:$D,'Hamer Agrimet'!$A:$A,"&lt;="&amp;Data!V$1,'Hamer Agrimet'!$D:$D,"&gt;0"),IF($F405="Winter Grain",SUMIFS('Hamer Agrimet'!$C:$C,'Hamer Agrimet'!$A:$A,"&lt;="&amp;Data!V$1,'Hamer Agrimet'!$C:$C,"&gt;0"),IF($F405="Potatoes",SUMIFS('Hamer Agrimet'!$E:$E,'Hamer Agrimet'!$A:$A,"&lt;="&amp;Data!V$1,'Hamer Agrimet'!$E:$E,"&gt;0"),0))),SUMIFS('Osgood Agrimet'!$S$2:$S$274,'Hamer Agrimet'!$H$147:$H$288,"&lt;="&amp;Data!V$1,'Osgood Agrimet'!$S$2:$S$274,"&gt;0"))-SUM($H405:U405)</f>
        <v>2.1799999999999997</v>
      </c>
      <c r="W405" s="24">
        <f>IF($B405="Hamer",IF($F405="Spring Grain",SUMIFS('Hamer Agrimet'!$D:$D,'Hamer Agrimet'!$A:$A,"&lt;="&amp;Data!W$1,'Hamer Agrimet'!$D:$D,"&gt;0"),IF($F405="Winter Grain",SUMIFS('Hamer Agrimet'!$C:$C,'Hamer Agrimet'!$A:$A,"&lt;="&amp;Data!W$1,'Hamer Agrimet'!$C:$C,"&gt;0"),IF($F405="Potatoes",SUMIFS('Hamer Agrimet'!$E:$E,'Hamer Agrimet'!$A:$A,"&lt;="&amp;Data!W$1,'Hamer Agrimet'!$E:$E,"&gt;0"),0))),SUMIFS('Osgood Agrimet'!$S$2:$S$274,'Hamer Agrimet'!$H$147:$H$288,"&lt;="&amp;Data!W$1,'Osgood Agrimet'!$S$2:$S$274,"&gt;0"))-SUM($H405:V405)</f>
        <v>1.8999999999999986</v>
      </c>
      <c r="X405" s="24">
        <f>IF($B405="Hamer",IF($F405="Spring Grain",SUMIFS('Hamer Agrimet'!$D:$D,'Hamer Agrimet'!$A:$A,"&lt;="&amp;Data!X$1,'Hamer Agrimet'!$D:$D,"&gt;0"),IF($F405="Winter Grain",SUMIFS('Hamer Agrimet'!$C:$C,'Hamer Agrimet'!$A:$A,"&lt;="&amp;Data!X$1,'Hamer Agrimet'!$C:$C,"&gt;0"),IF($F405="Potatoes",SUMIFS('Hamer Agrimet'!$E:$E,'Hamer Agrimet'!$A:$A,"&lt;="&amp;Data!X$1,'Hamer Agrimet'!$E:$E,"&gt;0"),0))),SUMIFS('Osgood Agrimet'!$S$2:$S$274,'Hamer Agrimet'!$H$147:$H$288,"&lt;="&amp;Data!X$1,'Osgood Agrimet'!$S$2:$S$274,"&gt;0"))-SUM($H405:W405)</f>
        <v>2.0700000000000003</v>
      </c>
      <c r="Y405" s="24">
        <f>IF($B405="Hamer",IF($F405="Spring Grain",SUMIFS('Hamer Agrimet'!$D:$D,'Hamer Agrimet'!$A:$A,"&lt;="&amp;Data!Y$1,'Hamer Agrimet'!$D:$D,"&gt;0"),IF($F405="Winter Grain",SUMIFS('Hamer Agrimet'!$C:$C,'Hamer Agrimet'!$A:$A,"&lt;="&amp;Data!Y$1,'Hamer Agrimet'!$C:$C,"&gt;0"),IF($F405="Potatoes",SUMIFS('Hamer Agrimet'!$E:$E,'Hamer Agrimet'!$A:$A,"&lt;="&amp;Data!Y$1,'Hamer Agrimet'!$E:$E,"&gt;0"),0))),SUMIFS('Osgood Agrimet'!$S$2:$S$274,'Hamer Agrimet'!$H$147:$H$288,"&lt;="&amp;Data!Y$1,'Osgood Agrimet'!$S$2:$S$274,"&gt;0"))-SUM($H405:X405)</f>
        <v>1.8800000000000026</v>
      </c>
      <c r="Z405" s="24">
        <f>IF($B405="Hamer",IF($F405="Spring Grain",SUMIFS('Hamer Agrimet'!$D:$D,'Hamer Agrimet'!$A:$A,"&lt;="&amp;Data!Z$1,'Hamer Agrimet'!$D:$D,"&gt;0"),IF($F405="Winter Grain",SUMIFS('Hamer Agrimet'!$C:$C,'Hamer Agrimet'!$A:$A,"&lt;="&amp;Data!Z$1,'Hamer Agrimet'!$C:$C,"&gt;0"),IF($F405="Potatoes",SUMIFS('Hamer Agrimet'!$E:$E,'Hamer Agrimet'!$A:$A,"&lt;="&amp;Data!Z$1,'Hamer Agrimet'!$E:$E,"&gt;0"),0))),SUMIFS('Osgood Agrimet'!$S$2:$S$274,'Hamer Agrimet'!$H$147:$H$288,"&lt;="&amp;Data!Z$1,'Osgood Agrimet'!$S$2:$S$274,"&gt;0"))-SUM($H405:Y405)</f>
        <v>1.6699999999999982</v>
      </c>
      <c r="AA405" s="24">
        <f>IF($B405="Hamer",IF($F405="Spring Grain",SUMIFS('Hamer Agrimet'!$D:$D,'Hamer Agrimet'!$A:$A,"&lt;="&amp;Data!AA$1,'Hamer Agrimet'!$D:$D,"&gt;0"),IF($F405="Winter Grain",SUMIFS('Hamer Agrimet'!$C:$C,'Hamer Agrimet'!$A:$A,"&lt;="&amp;Data!AA$1,'Hamer Agrimet'!$C:$C,"&gt;0"),IF($F405="Potatoes",SUMIFS('Hamer Agrimet'!$E:$E,'Hamer Agrimet'!$A:$A,"&lt;="&amp;Data!AA$1,'Hamer Agrimet'!$E:$E,"&gt;0"),0))),SUMIFS('Osgood Agrimet'!$S$2:$S$274,'Hamer Agrimet'!$H$147:$H$288,"&lt;="&amp;Data!AA$1,'Osgood Agrimet'!$S$2:$S$274,"&gt;0"))-SUM($H405:Z405)</f>
        <v>1.3100000000000023</v>
      </c>
      <c r="AB405" s="24">
        <f>IF($B405="Hamer",IF($F405="Spring Grain",SUMIFS('Hamer Agrimet'!$D:$D,'Hamer Agrimet'!$A:$A,"&lt;="&amp;Data!AB$1,'Hamer Agrimet'!$D:$D,"&gt;0"),IF($F405="Winter Grain",SUMIFS('Hamer Agrimet'!$C:$C,'Hamer Agrimet'!$A:$A,"&lt;="&amp;Data!AB$1,'Hamer Agrimet'!$C:$C,"&gt;0"),IF($F405="Potatoes",SUMIFS('Hamer Agrimet'!$E:$E,'Hamer Agrimet'!$A:$A,"&lt;="&amp;Data!AB$1,'Hamer Agrimet'!$E:$E,"&gt;0"),0))),SUMIFS('Osgood Agrimet'!$S$2:$S$274,'Hamer Agrimet'!$H$147:$H$288,"&lt;="&amp;Data!AB$1,'Osgood Agrimet'!$S$2:$S$274,"&gt;0"))-SUM($H405:AA405)</f>
        <v>0.80000000000000071</v>
      </c>
      <c r="AC405" s="24">
        <f>IF($B405="Hamer",IF($F405="Spring Grain",SUMIFS('Hamer Agrimet'!$D:$D,'Hamer Agrimet'!$A:$A,"&lt;="&amp;Data!AC$1,'Hamer Agrimet'!$D:$D,"&gt;0"),IF($F405="Winter Grain",SUMIFS('Hamer Agrimet'!$C:$C,'Hamer Agrimet'!$A:$A,"&lt;="&amp;Data!AC$1,'Hamer Agrimet'!$C:$C,"&gt;0"),IF($F405="Potatoes",SUMIFS('Hamer Agrimet'!$E:$E,'Hamer Agrimet'!$A:$A,"&lt;="&amp;Data!AC$1,'Hamer Agrimet'!$E:$E,"&gt;0"),0))),SUMIFS('Osgood Agrimet'!$S$2:$S$274,'Hamer Agrimet'!$H$147:$H$288,"&lt;="&amp;Data!AC$1,'Osgood Agrimet'!$S$2:$S$274,"&gt;0"))-SUM($H405:AB405)</f>
        <v>1.0400000000000027</v>
      </c>
      <c r="AD405" s="24">
        <f>IF($B405="Hamer",IF($F405="Spring Grain",SUMIFS('Hamer Agrimet'!$D:$D,'Hamer Agrimet'!$A:$A,"&lt;="&amp;Data!AD$1,'Hamer Agrimet'!$D:$D,"&gt;0"),IF($F405="Winter Grain",SUMIFS('Hamer Agrimet'!$C:$C,'Hamer Agrimet'!$A:$A,"&lt;="&amp;Data!AD$1,'Hamer Agrimet'!$C:$C,"&gt;0"),IF($F405="Potatoes",SUMIFS('Hamer Agrimet'!$E:$E,'Hamer Agrimet'!$A:$A,"&lt;="&amp;Data!AD$1,'Hamer Agrimet'!$E:$E,"&gt;0"),0))),SUMIFS('Osgood Agrimet'!$S$2:$S$274,'Hamer Agrimet'!$H$147:$H$288,"&lt;="&amp;Data!AD$1,'Osgood Agrimet'!$S$2:$S$274,"&gt;0"))-SUM($H405:AC405)</f>
        <v>0</v>
      </c>
      <c r="AE405" s="24">
        <f>IF($B405="Hamer",IF($F405="Spring Grain",SUMIFS('Hamer Agrimet'!$D:$D,'Hamer Agrimet'!$A:$A,"&lt;="&amp;Data!AE$1,'Hamer Agrimet'!$D:$D,"&gt;0"),IF($F405="Winter Grain",SUMIFS('Hamer Agrimet'!$C:$C,'Hamer Agrimet'!$A:$A,"&lt;="&amp;Data!AE$1,'Hamer Agrimet'!$C:$C,"&gt;0"),IF($F405="Potatoes",SUMIFS('Hamer Agrimet'!$E:$E,'Hamer Agrimet'!$A:$A,"&lt;="&amp;Data!AE$1,'Hamer Agrimet'!$E:$E,"&gt;0"),0))),SUMIFS('Osgood Agrimet'!$S$2:$S$274,'Hamer Agrimet'!$H$147:$H$288,"&lt;="&amp;Data!AE$1,'Osgood Agrimet'!$S$2:$S$274,"&gt;0"))-SUM($H405:AD405)</f>
        <v>0</v>
      </c>
      <c r="AF405" s="24">
        <f>IF($B405="Hamer",IF($F405="Spring Grain",SUMIFS('Hamer Agrimet'!$D:$D,'Hamer Agrimet'!$A:$A,"&lt;="&amp;Data!AF$1,'Hamer Agrimet'!$D:$D,"&gt;0"),IF($F405="Winter Grain",SUMIFS('Hamer Agrimet'!$C:$C,'Hamer Agrimet'!$A:$A,"&lt;="&amp;Data!AF$1,'Hamer Agrimet'!$C:$C,"&gt;0"),IF($F405="Potatoes",SUMIFS('Hamer Agrimet'!$E:$E,'Hamer Agrimet'!$A:$A,"&lt;="&amp;Data!AF$1,'Hamer Agrimet'!$E:$E,"&gt;0"),0))),SUMIFS('Osgood Agrimet'!$S$2:$S$274,'Hamer Agrimet'!$H$147:$H$288,"&lt;="&amp;Data!AF$1,'Osgood Agrimet'!$S$2:$S$274,"&gt;0"))-SUM($H405:AE405)</f>
        <v>0</v>
      </c>
      <c r="AG405" s="24">
        <f>IF($B405="Hamer",IF($F405="Spring Grain",SUMIFS('Hamer Agrimet'!$D:$D,'Hamer Agrimet'!$A:$A,"&lt;="&amp;Data!AG$1,'Hamer Agrimet'!$D:$D,"&gt;0"),IF($F405="Winter Grain",SUMIFS('Hamer Agrimet'!$C:$C,'Hamer Agrimet'!$A:$A,"&lt;="&amp;Data!AG$1,'Hamer Agrimet'!$C:$C,"&gt;0"),IF($F405="Potatoes",SUMIFS('Hamer Agrimet'!$E:$E,'Hamer Agrimet'!$A:$A,"&lt;="&amp;Data!AG$1,'Hamer Agrimet'!$E:$E,"&gt;0"),0))),SUMIFS('Osgood Agrimet'!$S$2:$S$274,'Hamer Agrimet'!$H$147:$H$288,"&lt;="&amp;Data!AG$1,'Osgood Agrimet'!$S$2:$S$274,"&gt;0"))-SUM($H405:AF405)</f>
        <v>0</v>
      </c>
      <c r="AH405">
        <f>+SUM(H405:AG405)</f>
        <v>28.220000000000002</v>
      </c>
    </row>
    <row r="406" spans="1:34" x14ac:dyDescent="0.2">
      <c r="A406" t="s">
        <v>169</v>
      </c>
      <c r="B406" t="s">
        <v>166</v>
      </c>
      <c r="C406" s="31" t="str">
        <f>C405</f>
        <v>40</v>
      </c>
      <c r="D406" t="s">
        <v>167</v>
      </c>
      <c r="E406" t="s">
        <v>168</v>
      </c>
      <c r="F406" t="s">
        <v>33</v>
      </c>
      <c r="G406" t="s">
        <v>34</v>
      </c>
      <c r="H406">
        <f>IFERROR(VLOOKUP($A406,'PivotTrac Totals'!$A$1:$AK$255,4,FALSE),)</f>
        <v>0</v>
      </c>
      <c r="I406">
        <f>IFERROR(VLOOKUP($A406,'PivotTrac Totals'!$1:$405,6,FALSE),)</f>
        <v>0</v>
      </c>
      <c r="J406">
        <f>IFERROR(VLOOKUP($A406,'PivotTrac Totals'!$1:$255,8,FALSE),)</f>
        <v>0</v>
      </c>
      <c r="K406">
        <f>IFERROR(VLOOKUP($A406,'PivotTrac Totals'!$1:$255,10,FALSE),)</f>
        <v>1.64</v>
      </c>
      <c r="L406" t="str">
        <f>IFERROR(VLOOKUP($A406,'PivotTrac Totals'!$1:$255,12,FALSE),)</f>
        <v/>
      </c>
      <c r="M406" t="str">
        <f>IFERROR(VLOOKUP($A406,'PivotTrac Totals'!$1:$255,14,FALSE),)</f>
        <v/>
      </c>
      <c r="N406">
        <f>IFERROR(VLOOKUP($A406,'PivotTrac Totals'!$1:$255,16,FALSE),)</f>
        <v>1.65</v>
      </c>
      <c r="O406">
        <f>IFERROR(VLOOKUP($A406,'PivotTrac Totals'!$1:$255,18,FALSE),)</f>
        <v>1.67</v>
      </c>
      <c r="P406">
        <f>IFERROR(VLOOKUP($A406,'PivotTrac Totals'!$1:$255,20,FALSE),)</f>
        <v>3.3099999999999996</v>
      </c>
      <c r="Q406">
        <f>IFERROR(VLOOKUP($A406,'PivotTrac Totals'!$1:$255,22,FALSE),)</f>
        <v>1.9500000000000011</v>
      </c>
      <c r="R406">
        <f>IFERROR(VLOOKUP($A406,'PivotTrac Totals'!$1:$255,24,FALSE),)</f>
        <v>2.4900000000000002</v>
      </c>
      <c r="S406">
        <f>IFERROR(VLOOKUP($A406,'PivotTrac Totals'!$1:$255,26,FALSE),)</f>
        <v>2.379999999999999</v>
      </c>
      <c r="T406">
        <f>IFERROR(VLOOKUP($A406,'PivotTrac Totals'!$1:$255,28,FALSE),)</f>
        <v>2.1700000000000017</v>
      </c>
      <c r="U406">
        <f>IFERROR(VLOOKUP($A406,'PivotTrac Totals'!$1:$255,30,FALSE),)</f>
        <v>1.509999999999998</v>
      </c>
      <c r="V406">
        <f>IFERROR(VLOOKUP($A406,'PivotTrac Totals'!$1:$255,32,FALSE),)</f>
        <v>1.0399999999999991</v>
      </c>
      <c r="W406">
        <f>IFERROR(VLOOKUP($A406,'PivotTrac Totals'!$1:$255,34,FALSE),)</f>
        <v>0</v>
      </c>
      <c r="X406">
        <f>IFERROR(VLOOKUP($A406,'PivotTrac Totals'!$1:$255,36,FALSE),)</f>
        <v>0.67999999999999972</v>
      </c>
      <c r="Y406">
        <f>IFERROR(VLOOKUP($A406,'PivotTrac Totals'!$1:$255,38,FALSE),)</f>
        <v>0.16000000000000014</v>
      </c>
      <c r="Z406">
        <f>IFERROR(VLOOKUP($A406,'PivotTrac Totals'!$1:$255,40,FALSE),)</f>
        <v>0.30000000000000071</v>
      </c>
      <c r="AA406">
        <f>IFERROR(VLOOKUP($A406,'PivotTrac Totals'!$1:$255,42,FALSE),)</f>
        <v>0</v>
      </c>
      <c r="AB406">
        <f>IFERROR(VLOOKUP($A406,'PivotTrac Totals'!$1:$255,44,FALSE),)</f>
        <v>0.5</v>
      </c>
      <c r="AC406">
        <f>IFERROR(VLOOKUP($A406,'PivotTrac Totals'!$1:$255,46,FALSE),)</f>
        <v>0.67000000000000171</v>
      </c>
      <c r="AD406">
        <f>IFERROR(VLOOKUP($A406,'PivotTrac Totals'!$1:$255,48,FALSE),)</f>
        <v>0</v>
      </c>
      <c r="AE406">
        <f>IFERROR(VLOOKUP($A406,'PivotTrac Totals'!$1:$255,50,FALSE),)</f>
        <v>0</v>
      </c>
      <c r="AF406">
        <f>IFERROR(VLOOKUP($A406,'PivotTrac Totals'!$1:$255,52,FALSE),)</f>
        <v>0</v>
      </c>
      <c r="AG406">
        <f>IFERROR(VLOOKUP($A406,'PivotTrac Totals'!$1:$255,54,FALSE),)</f>
        <v>0</v>
      </c>
      <c r="AH406">
        <f t="shared" si="49"/>
        <v>22.12</v>
      </c>
    </row>
    <row r="407" spans="1:34" x14ac:dyDescent="0.2">
      <c r="A407" t="s">
        <v>170</v>
      </c>
      <c r="B407" t="s">
        <v>166</v>
      </c>
      <c r="C407" s="31" t="str">
        <f t="shared" ref="C407:C414" si="50">C406</f>
        <v>40</v>
      </c>
      <c r="D407" t="s">
        <v>167</v>
      </c>
      <c r="E407" t="s">
        <v>168</v>
      </c>
      <c r="F407" t="s">
        <v>33</v>
      </c>
      <c r="G407" t="s">
        <v>34</v>
      </c>
      <c r="H407">
        <f>IFERROR(VLOOKUP($A407,'PivotTrac Totals'!$A$1:$AK$255,4,FALSE),)</f>
        <v>0</v>
      </c>
      <c r="I407">
        <f>IFERROR(VLOOKUP($A407,'PivotTrac Totals'!$1:$405,6,FALSE),)</f>
        <v>0</v>
      </c>
      <c r="J407">
        <f>IFERROR(VLOOKUP($A407,'PivotTrac Totals'!$1:$255,8,FALSE),)</f>
        <v>0</v>
      </c>
      <c r="K407">
        <f>IFERROR(VLOOKUP($A407,'PivotTrac Totals'!$1:$255,10,FALSE),)</f>
        <v>1.53</v>
      </c>
      <c r="L407" t="str">
        <f>IFERROR(VLOOKUP($A407,'PivotTrac Totals'!$1:$255,12,FALSE),)</f>
        <v/>
      </c>
      <c r="M407" t="str">
        <f>IFERROR(VLOOKUP($A407,'PivotTrac Totals'!$1:$255,14,FALSE),)</f>
        <v/>
      </c>
      <c r="N407">
        <f>IFERROR(VLOOKUP($A407,'PivotTrac Totals'!$1:$255,16,FALSE),)</f>
        <v>1.55</v>
      </c>
      <c r="O407">
        <f>IFERROR(VLOOKUP($A407,'PivotTrac Totals'!$1:$255,18,FALSE),)</f>
        <v>1.61</v>
      </c>
      <c r="P407">
        <f>IFERROR(VLOOKUP($A407,'PivotTrac Totals'!$1:$255,20,FALSE),)</f>
        <v>3.25</v>
      </c>
      <c r="Q407">
        <f>IFERROR(VLOOKUP($A407,'PivotTrac Totals'!$1:$255,22,FALSE),)</f>
        <v>1.8499999999999988</v>
      </c>
      <c r="R407">
        <f>IFERROR(VLOOKUP($A407,'PivotTrac Totals'!$1:$255,24,FALSE),)</f>
        <v>2.4400000000000013</v>
      </c>
      <c r="S407">
        <f>IFERROR(VLOOKUP($A407,'PivotTrac Totals'!$1:$255,26,FALSE),)</f>
        <v>2.379999999999999</v>
      </c>
      <c r="T407">
        <f>IFERROR(VLOOKUP($A407,'PivotTrac Totals'!$1:$255,28,FALSE),)</f>
        <v>2.1400000000000006</v>
      </c>
      <c r="U407">
        <f>IFERROR(VLOOKUP($A407,'PivotTrac Totals'!$1:$255,30,FALSE),)</f>
        <v>1.4600000000000009</v>
      </c>
      <c r="V407">
        <f>IFERROR(VLOOKUP($A407,'PivotTrac Totals'!$1:$255,32,FALSE),)</f>
        <v>0.98999999999999844</v>
      </c>
      <c r="W407">
        <f>IFERROR(VLOOKUP($A407,'PivotTrac Totals'!$1:$255,34,FALSE),)</f>
        <v>0</v>
      </c>
      <c r="X407">
        <f>IFERROR(VLOOKUP($A407,'PivotTrac Totals'!$1:$255,36,FALSE),)</f>
        <v>0.64000000000000057</v>
      </c>
      <c r="Y407">
        <f>IFERROR(VLOOKUP($A407,'PivotTrac Totals'!$1:$255,38,FALSE),)</f>
        <v>0.16000000000000014</v>
      </c>
      <c r="Z407">
        <f>IFERROR(VLOOKUP($A407,'PivotTrac Totals'!$1:$255,40,FALSE),)</f>
        <v>0.28000000000000114</v>
      </c>
      <c r="AA407">
        <f>IFERROR(VLOOKUP($A407,'PivotTrac Totals'!$1:$255,42,FALSE),)</f>
        <v>0</v>
      </c>
      <c r="AB407">
        <f>IFERROR(VLOOKUP($A407,'PivotTrac Totals'!$1:$255,44,FALSE),)</f>
        <v>0.48000000000000043</v>
      </c>
      <c r="AC407">
        <f>IFERROR(VLOOKUP($A407,'PivotTrac Totals'!$1:$255,46,FALSE),)</f>
        <v>0.47999999999999687</v>
      </c>
      <c r="AD407">
        <f>IFERROR(VLOOKUP($A407,'PivotTrac Totals'!$1:$255,48,FALSE),)</f>
        <v>0</v>
      </c>
      <c r="AE407">
        <f>IFERROR(VLOOKUP($A407,'PivotTrac Totals'!$1:$255,50,FALSE),)</f>
        <v>0</v>
      </c>
      <c r="AF407">
        <f>IFERROR(VLOOKUP($A407,'PivotTrac Totals'!$1:$255,52,FALSE),)</f>
        <v>0</v>
      </c>
      <c r="AG407">
        <f>IFERROR(VLOOKUP($A407,'PivotTrac Totals'!$1:$255,54,FALSE),)</f>
        <v>0</v>
      </c>
      <c r="AH407">
        <f t="shared" si="49"/>
        <v>21.24</v>
      </c>
    </row>
    <row r="408" spans="1:34" x14ac:dyDescent="0.2">
      <c r="A408" t="s">
        <v>171</v>
      </c>
      <c r="B408" t="s">
        <v>166</v>
      </c>
      <c r="C408" s="31" t="str">
        <f t="shared" si="50"/>
        <v>40</v>
      </c>
      <c r="D408" t="s">
        <v>167</v>
      </c>
      <c r="E408" t="s">
        <v>168</v>
      </c>
      <c r="F408" t="s">
        <v>33</v>
      </c>
      <c r="G408" t="s">
        <v>34</v>
      </c>
      <c r="H408">
        <f>IFERROR(VLOOKUP($A408,'PivotTrac Totals'!$A$1:$AK$255,4,FALSE),)</f>
        <v>0</v>
      </c>
      <c r="I408">
        <f>IFERROR(VLOOKUP($A408,'PivotTrac Totals'!$1:$405,6,FALSE),)</f>
        <v>0</v>
      </c>
      <c r="J408">
        <f>IFERROR(VLOOKUP($A408,'PivotTrac Totals'!$1:$255,8,FALSE),)</f>
        <v>0</v>
      </c>
      <c r="K408">
        <f>IFERROR(VLOOKUP($A408,'PivotTrac Totals'!$1:$255,10,FALSE),)</f>
        <v>1.21</v>
      </c>
      <c r="L408" t="str">
        <f>IFERROR(VLOOKUP($A408,'PivotTrac Totals'!$1:$255,12,FALSE),)</f>
        <v/>
      </c>
      <c r="M408" t="str">
        <f>IFERROR(VLOOKUP($A408,'PivotTrac Totals'!$1:$255,14,FALSE),)</f>
        <v/>
      </c>
      <c r="N408">
        <f>IFERROR(VLOOKUP($A408,'PivotTrac Totals'!$1:$255,16,FALSE),)</f>
        <v>1.99</v>
      </c>
      <c r="O408">
        <f>IFERROR(VLOOKUP($A408,'PivotTrac Totals'!$1:$255,18,FALSE),)</f>
        <v>1.7</v>
      </c>
      <c r="P408">
        <f>IFERROR(VLOOKUP($A408,'PivotTrac Totals'!$1:$255,20,FALSE),)</f>
        <v>4.0199999999999996</v>
      </c>
      <c r="Q408">
        <f>IFERROR(VLOOKUP($A408,'PivotTrac Totals'!$1:$255,22,FALSE),)</f>
        <v>2.3699999999999992</v>
      </c>
      <c r="R408">
        <f>IFERROR(VLOOKUP($A408,'PivotTrac Totals'!$1:$255,24,FALSE),)</f>
        <v>2.5400000000000009</v>
      </c>
      <c r="S408">
        <f>IFERROR(VLOOKUP($A408,'PivotTrac Totals'!$1:$255,26,FALSE),)</f>
        <v>2.4599999999999991</v>
      </c>
      <c r="T408">
        <f>IFERROR(VLOOKUP($A408,'PivotTrac Totals'!$1:$255,28,FALSE),)</f>
        <v>2.4800000000000004</v>
      </c>
      <c r="U408">
        <f>IFERROR(VLOOKUP($A408,'PivotTrac Totals'!$1:$255,30,FALSE),)</f>
        <v>1.7899999999999991</v>
      </c>
      <c r="V408">
        <f>IFERROR(VLOOKUP($A408,'PivotTrac Totals'!$1:$255,32,FALSE),)</f>
        <v>1.1300000000000026</v>
      </c>
      <c r="W408">
        <f>IFERROR(VLOOKUP($A408,'PivotTrac Totals'!$1:$255,34,FALSE),)</f>
        <v>0</v>
      </c>
      <c r="X408">
        <f>IFERROR(VLOOKUP($A408,'PivotTrac Totals'!$1:$255,36,FALSE),)</f>
        <v>0.57999999999999829</v>
      </c>
      <c r="Y408">
        <f>IFERROR(VLOOKUP($A408,'PivotTrac Totals'!$1:$255,38,FALSE),)</f>
        <v>0.28000000000000114</v>
      </c>
      <c r="Z408">
        <f>IFERROR(VLOOKUP($A408,'PivotTrac Totals'!$1:$255,40,FALSE),)</f>
        <v>0.30000000000000071</v>
      </c>
      <c r="AA408">
        <f>IFERROR(VLOOKUP($A408,'PivotTrac Totals'!$1:$255,42,FALSE),)</f>
        <v>0</v>
      </c>
      <c r="AB408">
        <f>IFERROR(VLOOKUP($A408,'PivotTrac Totals'!$1:$255,44,FALSE),)</f>
        <v>0.48999999999999844</v>
      </c>
      <c r="AC408">
        <f>IFERROR(VLOOKUP($A408,'PivotTrac Totals'!$1:$255,46,FALSE),)</f>
        <v>0.26999999999999957</v>
      </c>
      <c r="AD408">
        <f>IFERROR(VLOOKUP($A408,'PivotTrac Totals'!$1:$255,48,FALSE),)</f>
        <v>0</v>
      </c>
      <c r="AE408">
        <f>IFERROR(VLOOKUP($A408,'PivotTrac Totals'!$1:$255,50,FALSE),)</f>
        <v>0</v>
      </c>
      <c r="AF408">
        <f>IFERROR(VLOOKUP($A408,'PivotTrac Totals'!$1:$255,52,FALSE),)</f>
        <v>0</v>
      </c>
      <c r="AG408">
        <f>IFERROR(VLOOKUP($A408,'PivotTrac Totals'!$1:$255,54,FALSE),)</f>
        <v>0</v>
      </c>
      <c r="AH408">
        <f t="shared" si="49"/>
        <v>23.61</v>
      </c>
    </row>
    <row r="409" spans="1:34" x14ac:dyDescent="0.2">
      <c r="A409" t="s">
        <v>172</v>
      </c>
      <c r="B409" t="s">
        <v>166</v>
      </c>
      <c r="C409" s="31" t="str">
        <f t="shared" si="50"/>
        <v>40</v>
      </c>
      <c r="D409" t="s">
        <v>167</v>
      </c>
      <c r="E409" t="s">
        <v>168</v>
      </c>
      <c r="F409" t="s">
        <v>33</v>
      </c>
      <c r="G409" t="s">
        <v>34</v>
      </c>
      <c r="H409">
        <f>IFERROR(VLOOKUP($A409,'PivotTrac Totals'!$A$1:$AK$255,4,FALSE),)</f>
        <v>0</v>
      </c>
      <c r="I409">
        <f>IFERROR(VLOOKUP($A409,'PivotTrac Totals'!$1:$405,6,FALSE),)</f>
        <v>0</v>
      </c>
      <c r="J409">
        <f>IFERROR(VLOOKUP($A409,'PivotTrac Totals'!$1:$255,8,FALSE),)</f>
        <v>0</v>
      </c>
      <c r="K409">
        <f>IFERROR(VLOOKUP($A409,'PivotTrac Totals'!$1:$255,10,FALSE),)</f>
        <v>0.92</v>
      </c>
      <c r="L409" t="str">
        <f>IFERROR(VLOOKUP($A409,'PivotTrac Totals'!$1:$255,12,FALSE),)</f>
        <v/>
      </c>
      <c r="M409" t="str">
        <f>IFERROR(VLOOKUP($A409,'PivotTrac Totals'!$1:$255,14,FALSE),)</f>
        <v/>
      </c>
      <c r="N409">
        <f>IFERROR(VLOOKUP($A409,'PivotTrac Totals'!$1:$255,16,FALSE),)</f>
        <v>1.52</v>
      </c>
      <c r="O409">
        <f>IFERROR(VLOOKUP($A409,'PivotTrac Totals'!$1:$255,18,FALSE),)</f>
        <v>1.49</v>
      </c>
      <c r="P409">
        <f>IFERROR(VLOOKUP($A409,'PivotTrac Totals'!$1:$255,20,FALSE),)</f>
        <v>3.96</v>
      </c>
      <c r="Q409">
        <f>IFERROR(VLOOKUP($A409,'PivotTrac Totals'!$1:$255,22,FALSE),)</f>
        <v>2.2199999999999998</v>
      </c>
      <c r="R409">
        <f>IFERROR(VLOOKUP($A409,'PivotTrac Totals'!$1:$255,24,FALSE),)</f>
        <v>2.59</v>
      </c>
      <c r="S409">
        <f>IFERROR(VLOOKUP($A409,'PivotTrac Totals'!$1:$255,26,FALSE),)</f>
        <v>2.6100000000000012</v>
      </c>
      <c r="T409">
        <f>IFERROR(VLOOKUP($A409,'PivotTrac Totals'!$1:$255,28,FALSE),)</f>
        <v>2.4799999999999986</v>
      </c>
      <c r="U409">
        <f>IFERROR(VLOOKUP($A409,'PivotTrac Totals'!$1:$255,30,FALSE),)</f>
        <v>1.7100000000000009</v>
      </c>
      <c r="V409">
        <f>IFERROR(VLOOKUP($A409,'PivotTrac Totals'!$1:$255,32,FALSE),)</f>
        <v>1.0500000000000007</v>
      </c>
      <c r="W409">
        <f>IFERROR(VLOOKUP($A409,'PivotTrac Totals'!$1:$255,34,FALSE),)</f>
        <v>0</v>
      </c>
      <c r="X409">
        <f>IFERROR(VLOOKUP($A409,'PivotTrac Totals'!$1:$255,36,FALSE),)</f>
        <v>0.46999999999999886</v>
      </c>
      <c r="Y409">
        <f>IFERROR(VLOOKUP($A409,'PivotTrac Totals'!$1:$255,38,FALSE),)</f>
        <v>0.28999999999999915</v>
      </c>
      <c r="Z409">
        <f>IFERROR(VLOOKUP($A409,'PivotTrac Totals'!$1:$255,40,FALSE),)</f>
        <v>0.28000000000000114</v>
      </c>
      <c r="AA409">
        <f>IFERROR(VLOOKUP($A409,'PivotTrac Totals'!$1:$255,42,FALSE),)</f>
        <v>0</v>
      </c>
      <c r="AB409">
        <f>IFERROR(VLOOKUP($A409,'PivotTrac Totals'!$1:$255,44,FALSE),)</f>
        <v>0.46999999999999886</v>
      </c>
      <c r="AC409">
        <f>IFERROR(VLOOKUP($A409,'PivotTrac Totals'!$1:$255,46,FALSE),)</f>
        <v>0.75</v>
      </c>
      <c r="AD409">
        <f>IFERROR(VLOOKUP($A409,'PivotTrac Totals'!$1:$255,48,FALSE),)</f>
        <v>0</v>
      </c>
      <c r="AE409">
        <f>IFERROR(VLOOKUP($A409,'PivotTrac Totals'!$1:$255,50,FALSE),)</f>
        <v>0</v>
      </c>
      <c r="AF409">
        <f>IFERROR(VLOOKUP($A409,'PivotTrac Totals'!$1:$255,52,FALSE),)</f>
        <v>0</v>
      </c>
      <c r="AG409">
        <f>IFERROR(VLOOKUP($A409,'PivotTrac Totals'!$1:$255,54,FALSE),)</f>
        <v>0</v>
      </c>
      <c r="AH409">
        <f t="shared" si="49"/>
        <v>22.81</v>
      </c>
    </row>
    <row r="410" spans="1:34" x14ac:dyDescent="0.2">
      <c r="A410" t="s">
        <v>173</v>
      </c>
      <c r="B410" t="s">
        <v>166</v>
      </c>
      <c r="C410" s="31" t="str">
        <f t="shared" si="50"/>
        <v>40</v>
      </c>
      <c r="D410" t="s">
        <v>167</v>
      </c>
      <c r="E410" t="s">
        <v>168</v>
      </c>
      <c r="F410" t="s">
        <v>33</v>
      </c>
      <c r="G410" t="s">
        <v>34</v>
      </c>
      <c r="H410">
        <f>IFERROR(VLOOKUP($A410,'PivotTrac Totals'!$A$1:$AK$255,4,FALSE),)</f>
        <v>0</v>
      </c>
      <c r="I410">
        <f>IFERROR(VLOOKUP($A410,'PivotTrac Totals'!$1:$405,6,FALSE),)</f>
        <v>0</v>
      </c>
      <c r="J410">
        <f>IFERROR(VLOOKUP($A410,'PivotTrac Totals'!$1:$255,8,FALSE),)</f>
        <v>0</v>
      </c>
      <c r="K410">
        <f>IFERROR(VLOOKUP($A410,'PivotTrac Totals'!$1:$255,10,FALSE),)</f>
        <v>0.87</v>
      </c>
      <c r="L410" t="str">
        <f>IFERROR(VLOOKUP($A410,'PivotTrac Totals'!$1:$255,12,FALSE),)</f>
        <v/>
      </c>
      <c r="M410" t="str">
        <f>IFERROR(VLOOKUP($A410,'PivotTrac Totals'!$1:$255,14,FALSE),)</f>
        <v/>
      </c>
      <c r="N410">
        <f>IFERROR(VLOOKUP($A410,'PivotTrac Totals'!$1:$255,16,FALSE),)</f>
        <v>1.36</v>
      </c>
      <c r="O410">
        <f>IFERROR(VLOOKUP($A410,'PivotTrac Totals'!$1:$255,18,FALSE),)</f>
        <v>1.74</v>
      </c>
      <c r="P410">
        <f>IFERROR(VLOOKUP($A410,'PivotTrac Totals'!$1:$255,20,FALSE),)</f>
        <v>4.3999999999999995</v>
      </c>
      <c r="Q410">
        <f>IFERROR(VLOOKUP($A410,'PivotTrac Totals'!$1:$255,22,FALSE),)</f>
        <v>2.1400000000000006</v>
      </c>
      <c r="R410">
        <f>IFERROR(VLOOKUP($A410,'PivotTrac Totals'!$1:$255,24,FALSE),)</f>
        <v>2.3800000000000008</v>
      </c>
      <c r="S410">
        <f>IFERROR(VLOOKUP($A410,'PivotTrac Totals'!$1:$255,26,FALSE),)</f>
        <v>2.1899999999999995</v>
      </c>
      <c r="T410">
        <f>IFERROR(VLOOKUP($A410,'PivotTrac Totals'!$1:$255,28,FALSE),)</f>
        <v>2.1300000000000008</v>
      </c>
      <c r="U410">
        <f>IFERROR(VLOOKUP($A410,'PivotTrac Totals'!$1:$255,30,FALSE),)</f>
        <v>1.8200000000000003</v>
      </c>
      <c r="V410">
        <f>IFERROR(VLOOKUP($A410,'PivotTrac Totals'!$1:$255,32,FALSE),)</f>
        <v>1.3499999999999979</v>
      </c>
      <c r="W410">
        <f>IFERROR(VLOOKUP($A410,'PivotTrac Totals'!$1:$255,34,FALSE),)</f>
        <v>0</v>
      </c>
      <c r="X410">
        <f>IFERROR(VLOOKUP($A410,'PivotTrac Totals'!$1:$255,36,FALSE),)</f>
        <v>0.80000000000000071</v>
      </c>
      <c r="Y410">
        <f>IFERROR(VLOOKUP($A410,'PivotTrac Totals'!$1:$255,38,FALSE),)</f>
        <v>0.39999999999999858</v>
      </c>
      <c r="Z410">
        <f>IFERROR(VLOOKUP($A410,'PivotTrac Totals'!$1:$255,40,FALSE),)</f>
        <v>0.20000000000000284</v>
      </c>
      <c r="AA410">
        <f>IFERROR(VLOOKUP($A410,'PivotTrac Totals'!$1:$255,42,FALSE),)</f>
        <v>0.18999999999999773</v>
      </c>
      <c r="AB410">
        <f>IFERROR(VLOOKUP($A410,'PivotTrac Totals'!$1:$255,44,FALSE),)</f>
        <v>0.53000000000000114</v>
      </c>
      <c r="AC410">
        <f>IFERROR(VLOOKUP($A410,'PivotTrac Totals'!$1:$255,46,FALSE),)</f>
        <v>0.51999999999999957</v>
      </c>
      <c r="AD410">
        <f>IFERROR(VLOOKUP($A410,'PivotTrac Totals'!$1:$255,48,FALSE),)</f>
        <v>0</v>
      </c>
      <c r="AE410">
        <f>IFERROR(VLOOKUP($A410,'PivotTrac Totals'!$1:$255,50,FALSE),)</f>
        <v>0</v>
      </c>
      <c r="AF410">
        <f>IFERROR(VLOOKUP($A410,'PivotTrac Totals'!$1:$255,52,FALSE),)</f>
        <v>0</v>
      </c>
      <c r="AG410">
        <f>IFERROR(VLOOKUP($A410,'PivotTrac Totals'!$1:$255,54,FALSE),)</f>
        <v>0</v>
      </c>
      <c r="AH410">
        <f t="shared" si="49"/>
        <v>23.02</v>
      </c>
    </row>
    <row r="411" spans="1:34" x14ac:dyDescent="0.2">
      <c r="A411" t="s">
        <v>174</v>
      </c>
      <c r="B411" t="s">
        <v>166</v>
      </c>
      <c r="C411" s="31" t="str">
        <f t="shared" si="50"/>
        <v>40</v>
      </c>
      <c r="D411" t="s">
        <v>167</v>
      </c>
      <c r="E411" t="s">
        <v>168</v>
      </c>
      <c r="F411" t="s">
        <v>33</v>
      </c>
      <c r="G411" t="s">
        <v>34</v>
      </c>
      <c r="H411">
        <f>IFERROR(VLOOKUP($A411,'PivotTrac Totals'!$A$1:$AK$255,4,FALSE),)</f>
        <v>0</v>
      </c>
      <c r="I411">
        <f>IFERROR(VLOOKUP($A411,'PivotTrac Totals'!$1:$405,6,FALSE),)</f>
        <v>0</v>
      </c>
      <c r="J411">
        <f>IFERROR(VLOOKUP($A411,'PivotTrac Totals'!$1:$255,8,FALSE),)</f>
        <v>0</v>
      </c>
      <c r="K411">
        <f>IFERROR(VLOOKUP($A411,'PivotTrac Totals'!$1:$255,10,FALSE),)</f>
        <v>0</v>
      </c>
      <c r="L411">
        <f>IFERROR(VLOOKUP($A411,'PivotTrac Totals'!$1:$255,12,FALSE),)</f>
        <v>0</v>
      </c>
      <c r="M411">
        <f>IFERROR(VLOOKUP($A411,'PivotTrac Totals'!$1:$255,14,FALSE),)</f>
        <v>0</v>
      </c>
      <c r="N411">
        <f>IFERROR(VLOOKUP($A411,'PivotTrac Totals'!$1:$255,16,FALSE),)</f>
        <v>0</v>
      </c>
      <c r="O411">
        <f>IFERROR(VLOOKUP($A411,'PivotTrac Totals'!$1:$255,18,FALSE),)</f>
        <v>0</v>
      </c>
      <c r="P411">
        <f>IFERROR(VLOOKUP($A411,'PivotTrac Totals'!$1:$255,20,FALSE),)</f>
        <v>0</v>
      </c>
      <c r="Q411">
        <f>IFERROR(VLOOKUP($A411,'PivotTrac Totals'!$1:$255,22,FALSE),)</f>
        <v>0</v>
      </c>
      <c r="R411">
        <f>IFERROR(VLOOKUP($A411,'PivotTrac Totals'!$1:$255,24,FALSE),)</f>
        <v>0</v>
      </c>
      <c r="S411">
        <f>IFERROR(VLOOKUP($A411,'PivotTrac Totals'!$1:$255,26,FALSE),)</f>
        <v>0</v>
      </c>
      <c r="T411">
        <f>IFERROR(VLOOKUP($A411,'PivotTrac Totals'!$1:$255,28,FALSE),)</f>
        <v>0</v>
      </c>
      <c r="U411">
        <f>IFERROR(VLOOKUP($A411,'PivotTrac Totals'!$1:$255,30,FALSE),)</f>
        <v>0</v>
      </c>
      <c r="V411">
        <f>IFERROR(VLOOKUP($A411,'PivotTrac Totals'!$1:$255,32,FALSE),)</f>
        <v>0</v>
      </c>
      <c r="W411">
        <f>IFERROR(VLOOKUP($A411,'PivotTrac Totals'!$1:$255,34,FALSE),)</f>
        <v>0</v>
      </c>
      <c r="X411">
        <f>IFERROR(VLOOKUP($A411,'PivotTrac Totals'!$1:$255,36,FALSE),)</f>
        <v>0</v>
      </c>
      <c r="Y411">
        <f>IFERROR(VLOOKUP($A411,'PivotTrac Totals'!$1:$255,38,FALSE),)</f>
        <v>0</v>
      </c>
      <c r="Z411">
        <f>IFERROR(VLOOKUP($A411,'PivotTrac Totals'!$1:$255,40,FALSE),)</f>
        <v>0</v>
      </c>
      <c r="AA411">
        <f>IFERROR(VLOOKUP($A411,'PivotTrac Totals'!$1:$255,42,FALSE),)</f>
        <v>0</v>
      </c>
      <c r="AB411">
        <f>IFERROR(VLOOKUP($A411,'PivotTrac Totals'!$1:$255,44,FALSE),)</f>
        <v>0</v>
      </c>
      <c r="AC411">
        <f>IFERROR(VLOOKUP($A411,'PivotTrac Totals'!$1:$255,46,FALSE),)</f>
        <v>0</v>
      </c>
      <c r="AD411">
        <f>IFERROR(VLOOKUP($A411,'PivotTrac Totals'!$1:$255,48,FALSE),)</f>
        <v>0</v>
      </c>
      <c r="AE411">
        <f>IFERROR(VLOOKUP($A411,'PivotTrac Totals'!$1:$255,50,FALSE),)</f>
        <v>0</v>
      </c>
      <c r="AF411">
        <f>IFERROR(VLOOKUP($A411,'PivotTrac Totals'!$1:$255,52,FALSE),)</f>
        <v>0</v>
      </c>
      <c r="AG411">
        <f>IFERROR(VLOOKUP($A411,'PivotTrac Totals'!$1:$255,54,FALSE),)</f>
        <v>0</v>
      </c>
      <c r="AH411">
        <f t="shared" si="49"/>
        <v>0</v>
      </c>
    </row>
    <row r="412" spans="1:34" x14ac:dyDescent="0.2">
      <c r="A412" t="s">
        <v>175</v>
      </c>
      <c r="B412" t="s">
        <v>166</v>
      </c>
      <c r="C412" s="31" t="str">
        <f t="shared" si="50"/>
        <v>40</v>
      </c>
      <c r="D412" t="s">
        <v>167</v>
      </c>
      <c r="E412" t="s">
        <v>168</v>
      </c>
      <c r="F412" t="s">
        <v>33</v>
      </c>
      <c r="G412" t="s">
        <v>34</v>
      </c>
      <c r="H412">
        <f>IFERROR(VLOOKUP($A412,'PivotTrac Totals'!$A$1:$AK$255,4,FALSE),)</f>
        <v>0</v>
      </c>
      <c r="I412">
        <f>IFERROR(VLOOKUP($A412,'PivotTrac Totals'!$1:$405,6,FALSE),)</f>
        <v>0</v>
      </c>
      <c r="J412">
        <f>IFERROR(VLOOKUP($A412,'PivotTrac Totals'!$1:$255,8,FALSE),)</f>
        <v>0</v>
      </c>
      <c r="K412">
        <f>IFERROR(VLOOKUP($A412,'PivotTrac Totals'!$1:$255,10,FALSE),)</f>
        <v>1.0900000000000001</v>
      </c>
      <c r="L412" t="str">
        <f>IFERROR(VLOOKUP($A412,'PivotTrac Totals'!$1:$255,12,FALSE),)</f>
        <v/>
      </c>
      <c r="M412" t="str">
        <f>IFERROR(VLOOKUP($A412,'PivotTrac Totals'!$1:$255,14,FALSE),)</f>
        <v/>
      </c>
      <c r="N412">
        <f>IFERROR(VLOOKUP($A412,'PivotTrac Totals'!$1:$255,16,FALSE),)</f>
        <v>2.06</v>
      </c>
      <c r="O412">
        <f>IFERROR(VLOOKUP($A412,'PivotTrac Totals'!$1:$255,18,FALSE),)</f>
        <v>1.67</v>
      </c>
      <c r="P412">
        <f>IFERROR(VLOOKUP($A412,'PivotTrac Totals'!$1:$255,20,FALSE),)</f>
        <v>3.3900000000000006</v>
      </c>
      <c r="Q412">
        <f>IFERROR(VLOOKUP($A412,'PivotTrac Totals'!$1:$255,22,FALSE),)</f>
        <v>2.1599999999999984</v>
      </c>
      <c r="R412">
        <f>IFERROR(VLOOKUP($A412,'PivotTrac Totals'!$1:$255,24,FALSE),)</f>
        <v>1.4300000000000015</v>
      </c>
      <c r="S412">
        <f>IFERROR(VLOOKUP($A412,'PivotTrac Totals'!$1:$255,26,FALSE),)</f>
        <v>2.0699999999999985</v>
      </c>
      <c r="T412">
        <f>IFERROR(VLOOKUP($A412,'PivotTrac Totals'!$1:$255,28,FALSE),)</f>
        <v>2.1400000000000023</v>
      </c>
      <c r="U412">
        <f>IFERROR(VLOOKUP($A412,'PivotTrac Totals'!$1:$255,30,FALSE),)</f>
        <v>1.7299999999999969</v>
      </c>
      <c r="V412">
        <f>IFERROR(VLOOKUP($A412,'PivotTrac Totals'!$1:$255,32,FALSE),)</f>
        <v>1.2200000000000024</v>
      </c>
      <c r="W412">
        <f>IFERROR(VLOOKUP($A412,'PivotTrac Totals'!$1:$255,34,FALSE),)</f>
        <v>0</v>
      </c>
      <c r="X412">
        <f>IFERROR(VLOOKUP($A412,'PivotTrac Totals'!$1:$255,36,FALSE),)</f>
        <v>0.58999999999999986</v>
      </c>
      <c r="Y412">
        <f>IFERROR(VLOOKUP($A412,'PivotTrac Totals'!$1:$255,38,FALSE),)</f>
        <v>0.30000000000000071</v>
      </c>
      <c r="Z412">
        <f>IFERROR(VLOOKUP($A412,'PivotTrac Totals'!$1:$255,40,FALSE),)</f>
        <v>0.29999999999999716</v>
      </c>
      <c r="AA412">
        <f>IFERROR(VLOOKUP($A412,'PivotTrac Totals'!$1:$255,42,FALSE),)</f>
        <v>0</v>
      </c>
      <c r="AB412">
        <f>IFERROR(VLOOKUP($A412,'PivotTrac Totals'!$1:$255,44,FALSE),)</f>
        <v>0.49000000000000199</v>
      </c>
      <c r="AC412">
        <f>IFERROR(VLOOKUP($A412,'PivotTrac Totals'!$1:$255,46,FALSE),)</f>
        <v>0.43999999999999773</v>
      </c>
      <c r="AD412">
        <f>IFERROR(VLOOKUP($A412,'PivotTrac Totals'!$1:$255,48,FALSE),)</f>
        <v>0</v>
      </c>
      <c r="AE412">
        <f>IFERROR(VLOOKUP($A412,'PivotTrac Totals'!$1:$255,50,FALSE),)</f>
        <v>0</v>
      </c>
      <c r="AF412">
        <f>IFERROR(VLOOKUP($A412,'PivotTrac Totals'!$1:$255,52,FALSE),)</f>
        <v>0</v>
      </c>
      <c r="AG412">
        <f>IFERROR(VLOOKUP($A412,'PivotTrac Totals'!$1:$255,54,FALSE),)</f>
        <v>0</v>
      </c>
      <c r="AH412">
        <f t="shared" si="49"/>
        <v>21.08</v>
      </c>
    </row>
    <row r="413" spans="1:34" x14ac:dyDescent="0.2">
      <c r="A413" t="s">
        <v>176</v>
      </c>
      <c r="B413" t="s">
        <v>166</v>
      </c>
      <c r="C413" s="31" t="str">
        <f t="shared" si="50"/>
        <v>40</v>
      </c>
      <c r="D413" t="s">
        <v>167</v>
      </c>
      <c r="E413" t="s">
        <v>168</v>
      </c>
      <c r="F413" t="s">
        <v>33</v>
      </c>
      <c r="G413" t="s">
        <v>34</v>
      </c>
      <c r="H413">
        <f>IFERROR(VLOOKUP($A413,'PivotTrac Totals'!$A$1:$AK$255,4,FALSE),)</f>
        <v>0</v>
      </c>
      <c r="I413">
        <f>IFERROR(VLOOKUP($A413,'PivotTrac Totals'!$1:$405,6,FALSE),)</f>
        <v>0</v>
      </c>
      <c r="J413">
        <f>IFERROR(VLOOKUP($A413,'PivotTrac Totals'!$1:$255,8,FALSE),)</f>
        <v>0</v>
      </c>
      <c r="K413">
        <f>IFERROR(VLOOKUP($A413,'PivotTrac Totals'!$1:$255,10,FALSE),)</f>
        <v>1.39</v>
      </c>
      <c r="L413" t="str">
        <f>IFERROR(VLOOKUP($A413,'PivotTrac Totals'!$1:$255,12,FALSE),)</f>
        <v/>
      </c>
      <c r="M413" t="str">
        <f>IFERROR(VLOOKUP($A413,'PivotTrac Totals'!$1:$255,14,FALSE),)</f>
        <v/>
      </c>
      <c r="N413">
        <f>IFERROR(VLOOKUP($A413,'PivotTrac Totals'!$1:$255,16,FALSE),)</f>
        <v>1.98</v>
      </c>
      <c r="O413">
        <f>IFERROR(VLOOKUP($A413,'PivotTrac Totals'!$1:$255,18,FALSE),)</f>
        <v>1.68</v>
      </c>
      <c r="P413">
        <f>IFERROR(VLOOKUP($A413,'PivotTrac Totals'!$1:$255,20,FALSE),)</f>
        <v>3.2700000000000005</v>
      </c>
      <c r="Q413">
        <f>IFERROR(VLOOKUP($A413,'PivotTrac Totals'!$1:$255,22,FALSE),)</f>
        <v>1.8399999999999999</v>
      </c>
      <c r="R413">
        <f>IFERROR(VLOOKUP($A413,'PivotTrac Totals'!$1:$255,24,FALSE),)</f>
        <v>2.2899999999999991</v>
      </c>
      <c r="S413">
        <f>IFERROR(VLOOKUP($A413,'PivotTrac Totals'!$1:$255,26,FALSE),)</f>
        <v>2.3600000000000012</v>
      </c>
      <c r="T413">
        <f>IFERROR(VLOOKUP($A413,'PivotTrac Totals'!$1:$255,28,FALSE),)</f>
        <v>2.17</v>
      </c>
      <c r="U413">
        <f>IFERROR(VLOOKUP($A413,'PivotTrac Totals'!$1:$255,30,FALSE),)</f>
        <v>1.5500000000000007</v>
      </c>
      <c r="V413">
        <f>IFERROR(VLOOKUP($A413,'PivotTrac Totals'!$1:$255,32,FALSE),)</f>
        <v>1.1899999999999977</v>
      </c>
      <c r="W413">
        <f>IFERROR(VLOOKUP($A413,'PivotTrac Totals'!$1:$255,34,FALSE),)</f>
        <v>0</v>
      </c>
      <c r="X413">
        <f>IFERROR(VLOOKUP($A413,'PivotTrac Totals'!$1:$255,36,FALSE),)</f>
        <v>0.16000000000000014</v>
      </c>
      <c r="Y413">
        <f>IFERROR(VLOOKUP($A413,'PivotTrac Totals'!$1:$255,38,FALSE),)</f>
        <v>0.28000000000000114</v>
      </c>
      <c r="Z413">
        <f>IFERROR(VLOOKUP($A413,'PivotTrac Totals'!$1:$255,40,FALSE),)</f>
        <v>0.30999999999999872</v>
      </c>
      <c r="AA413">
        <f>IFERROR(VLOOKUP($A413,'PivotTrac Totals'!$1:$255,42,FALSE),)</f>
        <v>0.71000000000000085</v>
      </c>
      <c r="AB413">
        <f>IFERROR(VLOOKUP($A413,'PivotTrac Totals'!$1:$255,44,FALSE),)</f>
        <v>0</v>
      </c>
      <c r="AC413">
        <f>IFERROR(VLOOKUP($A413,'PivotTrac Totals'!$1:$255,46,FALSE),)</f>
        <v>1.0300000000000011</v>
      </c>
      <c r="AD413">
        <f>IFERROR(VLOOKUP($A413,'PivotTrac Totals'!$1:$255,48,FALSE),)</f>
        <v>0</v>
      </c>
      <c r="AE413">
        <f>IFERROR(VLOOKUP($A413,'PivotTrac Totals'!$1:$255,50,FALSE),)</f>
        <v>0</v>
      </c>
      <c r="AF413">
        <f>IFERROR(VLOOKUP($A413,'PivotTrac Totals'!$1:$255,52,FALSE),)</f>
        <v>0</v>
      </c>
      <c r="AG413">
        <f>IFERROR(VLOOKUP($A413,'PivotTrac Totals'!$1:$255,54,FALSE),)</f>
        <v>0</v>
      </c>
      <c r="AH413">
        <f t="shared" si="49"/>
        <v>22.21</v>
      </c>
    </row>
    <row r="414" spans="1:34" ht="15.75" thickBot="1" x14ac:dyDescent="0.25">
      <c r="A414" t="s">
        <v>177</v>
      </c>
      <c r="B414" s="25" t="s">
        <v>166</v>
      </c>
      <c r="C414" s="28" t="str">
        <f t="shared" si="50"/>
        <v>40</v>
      </c>
      <c r="D414" s="25" t="s">
        <v>167</v>
      </c>
      <c r="E414" t="s">
        <v>168</v>
      </c>
      <c r="F414" t="s">
        <v>33</v>
      </c>
      <c r="G414" t="s">
        <v>34</v>
      </c>
      <c r="H414">
        <f>IFERROR(VLOOKUP($A414,'PivotTrac Totals'!$A$1:$AK$255,4,FALSE),)</f>
        <v>0</v>
      </c>
      <c r="I414">
        <f>IFERROR(VLOOKUP($A414,'PivotTrac Totals'!$1:$405,6,FALSE),)</f>
        <v>0</v>
      </c>
      <c r="J414">
        <f>IFERROR(VLOOKUP($A414,'PivotTrac Totals'!$1:$255,8,FALSE),)</f>
        <v>0</v>
      </c>
      <c r="K414">
        <f>IFERROR(VLOOKUP($A414,'PivotTrac Totals'!$1:$255,10,FALSE),)</f>
        <v>1.23</v>
      </c>
      <c r="L414" t="str">
        <f>IFERROR(VLOOKUP($A414,'PivotTrac Totals'!$1:$255,12,FALSE),)</f>
        <v/>
      </c>
      <c r="M414" t="str">
        <f>IFERROR(VLOOKUP($A414,'PivotTrac Totals'!$1:$255,14,FALSE),)</f>
        <v/>
      </c>
      <c r="N414">
        <f>IFERROR(VLOOKUP($A414,'PivotTrac Totals'!$1:$255,16,FALSE),)</f>
        <v>2</v>
      </c>
      <c r="O414">
        <f>IFERROR(VLOOKUP($A414,'PivotTrac Totals'!$1:$255,18,FALSE),)</f>
        <v>1.79</v>
      </c>
      <c r="P414">
        <f>IFERROR(VLOOKUP($A414,'PivotTrac Totals'!$1:$255,20,FALSE),)</f>
        <v>3.76</v>
      </c>
      <c r="Q414">
        <f>IFERROR(VLOOKUP($A414,'PivotTrac Totals'!$1:$255,22,FALSE),)</f>
        <v>1.9000000000000004</v>
      </c>
      <c r="R414">
        <f>IFERROR(VLOOKUP($A414,'PivotTrac Totals'!$1:$255,24,FALSE),)</f>
        <v>2.5</v>
      </c>
      <c r="S414">
        <f>IFERROR(VLOOKUP($A414,'PivotTrac Totals'!$1:$255,26,FALSE),)</f>
        <v>2.2400000000000002</v>
      </c>
      <c r="T414">
        <f>IFERROR(VLOOKUP($A414,'PivotTrac Totals'!$1:$255,28,FALSE),)</f>
        <v>2.2799999999999994</v>
      </c>
      <c r="U414">
        <f>IFERROR(VLOOKUP($A414,'PivotTrac Totals'!$1:$255,30,FALSE),)</f>
        <v>1.620000000000001</v>
      </c>
      <c r="V414">
        <f>IFERROR(VLOOKUP($A414,'PivotTrac Totals'!$1:$255,32,FALSE),)</f>
        <v>1.1099999999999994</v>
      </c>
      <c r="W414">
        <f>IFERROR(VLOOKUP($A414,'PivotTrac Totals'!$1:$255,34,FALSE),)</f>
        <v>0</v>
      </c>
      <c r="X414">
        <f>IFERROR(VLOOKUP($A414,'PivotTrac Totals'!$1:$255,36,FALSE),)</f>
        <v>0.19000000000000128</v>
      </c>
      <c r="Y414">
        <f>IFERROR(VLOOKUP($A414,'PivotTrac Totals'!$1:$255,38,FALSE),)</f>
        <v>0.33999999999999986</v>
      </c>
      <c r="Z414">
        <f>IFERROR(VLOOKUP($A414,'PivotTrac Totals'!$1:$255,40,FALSE),)</f>
        <v>0.30999999999999872</v>
      </c>
      <c r="AA414">
        <f>IFERROR(VLOOKUP($A414,'PivotTrac Totals'!$1:$255,42,FALSE),)</f>
        <v>0.71999999999999886</v>
      </c>
      <c r="AB414">
        <f>IFERROR(VLOOKUP($A414,'PivotTrac Totals'!$1:$255,44,FALSE),)</f>
        <v>0</v>
      </c>
      <c r="AC414">
        <f>IFERROR(VLOOKUP($A414,'PivotTrac Totals'!$1:$255,46,FALSE),)</f>
        <v>1.0700000000000003</v>
      </c>
      <c r="AD414">
        <f>IFERROR(VLOOKUP($A414,'PivotTrac Totals'!$1:$255,48,FALSE),)</f>
        <v>0</v>
      </c>
      <c r="AE414">
        <f>IFERROR(VLOOKUP($A414,'PivotTrac Totals'!$1:$255,50,FALSE),)</f>
        <v>0</v>
      </c>
      <c r="AF414">
        <f>IFERROR(VLOOKUP($A414,'PivotTrac Totals'!$1:$255,52,FALSE),)</f>
        <v>0</v>
      </c>
      <c r="AG414">
        <f>IFERROR(VLOOKUP($A414,'PivotTrac Totals'!$1:$255,54,FALSE),)</f>
        <v>0</v>
      </c>
      <c r="AH414">
        <f t="shared" si="49"/>
        <v>23.06</v>
      </c>
    </row>
    <row r="415" spans="1:34" ht="15.75" thickBot="1" x14ac:dyDescent="0.25">
      <c r="A415" s="32" t="s">
        <v>178</v>
      </c>
      <c r="B415" t="s">
        <v>166</v>
      </c>
      <c r="C415" s="31" t="str">
        <f>MID(A415,FIND(" ",A415)+1,256)</f>
        <v>41</v>
      </c>
      <c r="D415" t="s">
        <v>167</v>
      </c>
      <c r="E415" t="s">
        <v>168</v>
      </c>
      <c r="F415" t="s">
        <v>33</v>
      </c>
      <c r="G415" t="s">
        <v>34</v>
      </c>
      <c r="H415" s="24">
        <f>IF($B415="Hamer",IF($F415="Spring Grain",SUMIFS('Hamer Agrimet'!$D:$D,'Hamer Agrimet'!$A:$A,"&lt;="&amp;Data!H$1,'Hamer Agrimet'!$D:$D,"&gt;0"),IF($F415="Winter Grain",SUMIFS('Hamer Agrimet'!$C:$C,'Hamer Agrimet'!$A:$A,"&lt;="&amp;Data!H$1,'Hamer Agrimet'!$C:$C,"&gt;0"),IF($F415="Potatoes",SUMIFS('Hamer Agrimet'!$E:$E,'Hamer Agrimet'!$A:$A,"&lt;="&amp;Data!H$1,'Hamer Agrimet'!$E:$E,"&gt;0"),0))),SUMIFS('Osgood Agrimet'!$S$2:$S$274,'Hamer Agrimet'!$H$147:$H$288,"&lt;="&amp;Data!H$1,'Osgood Agrimet'!$S$2:$S$274,"&gt;0"))</f>
        <v>0</v>
      </c>
      <c r="I415" s="24">
        <f>IF($B415="Hamer",IF($F415="Spring Grain",SUMIFS('Hamer Agrimet'!$D:$D,'Hamer Agrimet'!$A:$A,"&lt;="&amp;Data!I$1,'Hamer Agrimet'!$D:$D,"&gt;0"),IF($F415="Winter Grain",SUMIFS('Hamer Agrimet'!$C:$C,'Hamer Agrimet'!$A:$A,"&lt;="&amp;Data!I$1,'Hamer Agrimet'!$C:$C,"&gt;0"),IF($F415="Potatoes",SUMIFS('Hamer Agrimet'!$E:$E,'Hamer Agrimet'!$A:$A,"&lt;="&amp;Data!I$1,'Hamer Agrimet'!$E:$E,"&gt;0"),0))),SUMIFS('Osgood Agrimet'!$S$2:$S$274,'Hamer Agrimet'!$H$147:$H$288,"&lt;="&amp;Data!I$1,'Osgood Agrimet'!$S$2:$S$274,"&gt;0"))-SUM($H415)</f>
        <v>0</v>
      </c>
      <c r="J415" s="24">
        <f>IF($B415="Hamer",IF($F415="Spring Grain",SUMIFS('Hamer Agrimet'!$D:$D,'Hamer Agrimet'!$A:$A,"&lt;="&amp;Data!J$1,'Hamer Agrimet'!$D:$D,"&gt;0"),IF($F415="Winter Grain",SUMIFS('Hamer Agrimet'!$C:$C,'Hamer Agrimet'!$A:$A,"&lt;="&amp;Data!J$1,'Hamer Agrimet'!$C:$C,"&gt;0"),IF($F415="Potatoes",SUMIFS('Hamer Agrimet'!$E:$E,'Hamer Agrimet'!$A:$A,"&lt;="&amp;Data!J$1,'Hamer Agrimet'!$E:$E,"&gt;0"),0))),SUMIFS('Osgood Agrimet'!$S$2:$S$274,'Hamer Agrimet'!$H$147:$H$288,"&lt;="&amp;Data!J$1,'Osgood Agrimet'!$S$2:$S$274,"&gt;0"))-SUM($H415:I415)</f>
        <v>0</v>
      </c>
      <c r="K415" s="24">
        <f>IF($B415="Hamer",IF($F415="Spring Grain",SUMIFS('Hamer Agrimet'!$D:$D,'Hamer Agrimet'!$A:$A,"&lt;="&amp;Data!K$1,'Hamer Agrimet'!$D:$D,"&gt;0"),IF($F415="Winter Grain",SUMIFS('Hamer Agrimet'!$C:$C,'Hamer Agrimet'!$A:$A,"&lt;="&amp;Data!K$1,'Hamer Agrimet'!$C:$C,"&gt;0"),IF($F415="Potatoes",SUMIFS('Hamer Agrimet'!$E:$E,'Hamer Agrimet'!$A:$A,"&lt;="&amp;Data!K$1,'Hamer Agrimet'!$E:$E,"&gt;0"),0))),SUMIFS('Osgood Agrimet'!$S$2:$S$274,'Hamer Agrimet'!$H$147:$H$288,"&lt;="&amp;Data!K$1,'Osgood Agrimet'!$S$2:$S$274,"&gt;0"))-SUM($H415:J415)</f>
        <v>0</v>
      </c>
      <c r="L415" s="24">
        <f>IF($B415="Hamer",IF($F415="Spring Grain",SUMIFS('Hamer Agrimet'!$D:$D,'Hamer Agrimet'!$A:$A,"&lt;="&amp;Data!L$1,'Hamer Agrimet'!$D:$D,"&gt;0"),IF($F415="Winter Grain",SUMIFS('Hamer Agrimet'!$C:$C,'Hamer Agrimet'!$A:$A,"&lt;="&amp;Data!L$1,'Hamer Agrimet'!$C:$C,"&gt;0"),IF($F415="Potatoes",SUMIFS('Hamer Agrimet'!$E:$E,'Hamer Agrimet'!$A:$A,"&lt;="&amp;Data!L$1,'Hamer Agrimet'!$E:$E,"&gt;0"),0))),SUMIFS('Osgood Agrimet'!$S$2:$S$274,'Hamer Agrimet'!$H$147:$H$288,"&lt;="&amp;Data!L$1,'Osgood Agrimet'!$S$2:$S$274,"&gt;0"))-SUM($H415:K415)</f>
        <v>0.31000000000000005</v>
      </c>
      <c r="M415" s="24">
        <f>IF($B415="Hamer",IF($F415="Spring Grain",SUMIFS('Hamer Agrimet'!$D:$D,'Hamer Agrimet'!$A:$A,"&lt;="&amp;Data!M$1,'Hamer Agrimet'!$D:$D,"&gt;0"),IF($F415="Winter Grain",SUMIFS('Hamer Agrimet'!$C:$C,'Hamer Agrimet'!$A:$A,"&lt;="&amp;Data!M$1,'Hamer Agrimet'!$C:$C,"&gt;0"),IF($F415="Potatoes",SUMIFS('Hamer Agrimet'!$E:$E,'Hamer Agrimet'!$A:$A,"&lt;="&amp;Data!M$1,'Hamer Agrimet'!$E:$E,"&gt;0"),0))),SUMIFS('Osgood Agrimet'!$S$2:$S$274,'Hamer Agrimet'!$H$147:$H$288,"&lt;="&amp;Data!M$1,'Osgood Agrimet'!$S$2:$S$274,"&gt;0"))-SUM($H415:L415)</f>
        <v>0.7</v>
      </c>
      <c r="N415" s="24">
        <f>IF($B415="Hamer",IF($F415="Spring Grain",SUMIFS('Hamer Agrimet'!$D:$D,'Hamer Agrimet'!$A:$A,"&lt;="&amp;Data!N$1,'Hamer Agrimet'!$D:$D,"&gt;0"),IF($F415="Winter Grain",SUMIFS('Hamer Agrimet'!$C:$C,'Hamer Agrimet'!$A:$A,"&lt;="&amp;Data!N$1,'Hamer Agrimet'!$C:$C,"&gt;0"),IF($F415="Potatoes",SUMIFS('Hamer Agrimet'!$E:$E,'Hamer Agrimet'!$A:$A,"&lt;="&amp;Data!N$1,'Hamer Agrimet'!$E:$E,"&gt;0"),0))),SUMIFS('Osgood Agrimet'!$S$2:$S$274,'Hamer Agrimet'!$H$147:$H$288,"&lt;="&amp;Data!N$1,'Osgood Agrimet'!$S$2:$S$274,"&gt;0"))-SUM($H415:M415)</f>
        <v>1.0599999999999994</v>
      </c>
      <c r="O415" s="24">
        <f>IF($B415="Hamer",IF($F415="Spring Grain",SUMIFS('Hamer Agrimet'!$D:$D,'Hamer Agrimet'!$A:$A,"&lt;="&amp;Data!O$1,'Hamer Agrimet'!$D:$D,"&gt;0"),IF($F415="Winter Grain",SUMIFS('Hamer Agrimet'!$C:$C,'Hamer Agrimet'!$A:$A,"&lt;="&amp;Data!O$1,'Hamer Agrimet'!$C:$C,"&gt;0"),IF($F415="Potatoes",SUMIFS('Hamer Agrimet'!$E:$E,'Hamer Agrimet'!$A:$A,"&lt;="&amp;Data!O$1,'Hamer Agrimet'!$E:$E,"&gt;0"),0))),SUMIFS('Osgood Agrimet'!$S$2:$S$274,'Hamer Agrimet'!$H$147:$H$288,"&lt;="&amp;Data!O$1,'Osgood Agrimet'!$S$2:$S$274,"&gt;0"))-SUM($H415:N415)</f>
        <v>1.4300000000000002</v>
      </c>
      <c r="P415" s="24">
        <f>IF($B415="Hamer",IF($F415="Spring Grain",SUMIFS('Hamer Agrimet'!$D:$D,'Hamer Agrimet'!$A:$A,"&lt;="&amp;Data!P$1,'Hamer Agrimet'!$D:$D,"&gt;0"),IF($F415="Winter Grain",SUMIFS('Hamer Agrimet'!$C:$C,'Hamer Agrimet'!$A:$A,"&lt;="&amp;Data!P$1,'Hamer Agrimet'!$C:$C,"&gt;0"),IF($F415="Potatoes",SUMIFS('Hamer Agrimet'!$E:$E,'Hamer Agrimet'!$A:$A,"&lt;="&amp;Data!P$1,'Hamer Agrimet'!$E:$E,"&gt;0"),0))),SUMIFS('Osgood Agrimet'!$S$2:$S$274,'Hamer Agrimet'!$H$147:$H$288,"&lt;="&amp;Data!P$1,'Osgood Agrimet'!$S$2:$S$274,"&gt;0"))-SUM($H415:O415)</f>
        <v>1.5700000000000007</v>
      </c>
      <c r="Q415" s="24">
        <f>IF($B415="Hamer",IF($F415="Spring Grain",SUMIFS('Hamer Agrimet'!$D:$D,'Hamer Agrimet'!$A:$A,"&lt;="&amp;Data!Q$1,'Hamer Agrimet'!$D:$D,"&gt;0"),IF($F415="Winter Grain",SUMIFS('Hamer Agrimet'!$C:$C,'Hamer Agrimet'!$A:$A,"&lt;="&amp;Data!Q$1,'Hamer Agrimet'!$C:$C,"&gt;0"),IF($F415="Potatoes",SUMIFS('Hamer Agrimet'!$E:$E,'Hamer Agrimet'!$A:$A,"&lt;="&amp;Data!Q$1,'Hamer Agrimet'!$E:$E,"&gt;0"),0))),SUMIFS('Osgood Agrimet'!$S$2:$S$274,'Hamer Agrimet'!$H$147:$H$288,"&lt;="&amp;Data!Q$1,'Osgood Agrimet'!$S$2:$S$274,"&gt;0"))-SUM($H415:P415)</f>
        <v>1.7800000000000002</v>
      </c>
      <c r="R415" s="24">
        <f>IF($B415="Hamer",IF($F415="Spring Grain",SUMIFS('Hamer Agrimet'!$D:$D,'Hamer Agrimet'!$A:$A,"&lt;="&amp;Data!R$1,'Hamer Agrimet'!$D:$D,"&gt;0"),IF($F415="Winter Grain",SUMIFS('Hamer Agrimet'!$C:$C,'Hamer Agrimet'!$A:$A,"&lt;="&amp;Data!R$1,'Hamer Agrimet'!$C:$C,"&gt;0"),IF($F415="Potatoes",SUMIFS('Hamer Agrimet'!$E:$E,'Hamer Agrimet'!$A:$A,"&lt;="&amp;Data!R$1,'Hamer Agrimet'!$E:$E,"&gt;0"),0))),SUMIFS('Osgood Agrimet'!$S$2:$S$274,'Hamer Agrimet'!$H$147:$H$288,"&lt;="&amp;Data!R$1,'Osgood Agrimet'!$S$2:$S$274,"&gt;0"))-SUM($H415:Q415)</f>
        <v>2.3199999999999994</v>
      </c>
      <c r="S415" s="24">
        <f>IF($B415="Hamer",IF($F415="Spring Grain",SUMIFS('Hamer Agrimet'!$D:$D,'Hamer Agrimet'!$A:$A,"&lt;="&amp;Data!S$1,'Hamer Agrimet'!$D:$D,"&gt;0"),IF($F415="Winter Grain",SUMIFS('Hamer Agrimet'!$C:$C,'Hamer Agrimet'!$A:$A,"&lt;="&amp;Data!S$1,'Hamer Agrimet'!$C:$C,"&gt;0"),IF($F415="Potatoes",SUMIFS('Hamer Agrimet'!$E:$E,'Hamer Agrimet'!$A:$A,"&lt;="&amp;Data!S$1,'Hamer Agrimet'!$E:$E,"&gt;0"),0))),SUMIFS('Osgood Agrimet'!$S$2:$S$274,'Hamer Agrimet'!$H$147:$H$288,"&lt;="&amp;Data!S$1,'Osgood Agrimet'!$S$2:$S$274,"&gt;0"))-SUM($H415:R415)</f>
        <v>1.3399999999999999</v>
      </c>
      <c r="T415" s="24">
        <f>IF($B415="Hamer",IF($F415="Spring Grain",SUMIFS('Hamer Agrimet'!$D:$D,'Hamer Agrimet'!$A:$A,"&lt;="&amp;Data!T$1,'Hamer Agrimet'!$D:$D,"&gt;0"),IF($F415="Winter Grain",SUMIFS('Hamer Agrimet'!$C:$C,'Hamer Agrimet'!$A:$A,"&lt;="&amp;Data!T$1,'Hamer Agrimet'!$C:$C,"&gt;0"),IF($F415="Potatoes",SUMIFS('Hamer Agrimet'!$E:$E,'Hamer Agrimet'!$A:$A,"&lt;="&amp;Data!T$1,'Hamer Agrimet'!$E:$E,"&gt;0"),0))),SUMIFS('Osgood Agrimet'!$S$2:$S$274,'Hamer Agrimet'!$H$147:$H$288,"&lt;="&amp;Data!T$1,'Osgood Agrimet'!$S$2:$S$274,"&gt;0"))-SUM($H415:S415)</f>
        <v>2.5099999999999998</v>
      </c>
      <c r="U415" s="24">
        <f>IF($B415="Hamer",IF($F415="Spring Grain",SUMIFS('Hamer Agrimet'!$D:$D,'Hamer Agrimet'!$A:$A,"&lt;="&amp;Data!U$1,'Hamer Agrimet'!$D:$D,"&gt;0"),IF($F415="Winter Grain",SUMIFS('Hamer Agrimet'!$C:$C,'Hamer Agrimet'!$A:$A,"&lt;="&amp;Data!U$1,'Hamer Agrimet'!$C:$C,"&gt;0"),IF($F415="Potatoes",SUMIFS('Hamer Agrimet'!$E:$E,'Hamer Agrimet'!$A:$A,"&lt;="&amp;Data!U$1,'Hamer Agrimet'!$E:$E,"&gt;0"),0))),SUMIFS('Osgood Agrimet'!$S$2:$S$274,'Hamer Agrimet'!$H$147:$H$288,"&lt;="&amp;Data!U$1,'Osgood Agrimet'!$S$2:$S$274,"&gt;0"))-SUM($H415:T415)</f>
        <v>2.3499999999999979</v>
      </c>
      <c r="V415" s="24">
        <f>IF($B415="Hamer",IF($F415="Spring Grain",SUMIFS('Hamer Agrimet'!$D:$D,'Hamer Agrimet'!$A:$A,"&lt;="&amp;Data!V$1,'Hamer Agrimet'!$D:$D,"&gt;0"),IF($F415="Winter Grain",SUMIFS('Hamer Agrimet'!$C:$C,'Hamer Agrimet'!$A:$A,"&lt;="&amp;Data!V$1,'Hamer Agrimet'!$C:$C,"&gt;0"),IF($F415="Potatoes",SUMIFS('Hamer Agrimet'!$E:$E,'Hamer Agrimet'!$A:$A,"&lt;="&amp;Data!V$1,'Hamer Agrimet'!$E:$E,"&gt;0"),0))),SUMIFS('Osgood Agrimet'!$S$2:$S$274,'Hamer Agrimet'!$H$147:$H$288,"&lt;="&amp;Data!V$1,'Osgood Agrimet'!$S$2:$S$274,"&gt;0"))-SUM($H415:U415)</f>
        <v>2.1799999999999997</v>
      </c>
      <c r="W415" s="24">
        <f>IF($B415="Hamer",IF($F415="Spring Grain",SUMIFS('Hamer Agrimet'!$D:$D,'Hamer Agrimet'!$A:$A,"&lt;="&amp;Data!W$1,'Hamer Agrimet'!$D:$D,"&gt;0"),IF($F415="Winter Grain",SUMIFS('Hamer Agrimet'!$C:$C,'Hamer Agrimet'!$A:$A,"&lt;="&amp;Data!W$1,'Hamer Agrimet'!$C:$C,"&gt;0"),IF($F415="Potatoes",SUMIFS('Hamer Agrimet'!$E:$E,'Hamer Agrimet'!$A:$A,"&lt;="&amp;Data!W$1,'Hamer Agrimet'!$E:$E,"&gt;0"),0))),SUMIFS('Osgood Agrimet'!$S$2:$S$274,'Hamer Agrimet'!$H$147:$H$288,"&lt;="&amp;Data!W$1,'Osgood Agrimet'!$S$2:$S$274,"&gt;0"))-SUM($H415:V415)</f>
        <v>1.8999999999999986</v>
      </c>
      <c r="X415" s="24">
        <f>IF($B415="Hamer",IF($F415="Spring Grain",SUMIFS('Hamer Agrimet'!$D:$D,'Hamer Agrimet'!$A:$A,"&lt;="&amp;Data!X$1,'Hamer Agrimet'!$D:$D,"&gt;0"),IF($F415="Winter Grain",SUMIFS('Hamer Agrimet'!$C:$C,'Hamer Agrimet'!$A:$A,"&lt;="&amp;Data!X$1,'Hamer Agrimet'!$C:$C,"&gt;0"),IF($F415="Potatoes",SUMIFS('Hamer Agrimet'!$E:$E,'Hamer Agrimet'!$A:$A,"&lt;="&amp;Data!X$1,'Hamer Agrimet'!$E:$E,"&gt;0"),0))),SUMIFS('Osgood Agrimet'!$S$2:$S$274,'Hamer Agrimet'!$H$147:$H$288,"&lt;="&amp;Data!X$1,'Osgood Agrimet'!$S$2:$S$274,"&gt;0"))-SUM($H415:W415)</f>
        <v>2.0700000000000003</v>
      </c>
      <c r="Y415" s="24">
        <f>IF($B415="Hamer",IF($F415="Spring Grain",SUMIFS('Hamer Agrimet'!$D:$D,'Hamer Agrimet'!$A:$A,"&lt;="&amp;Data!Y$1,'Hamer Agrimet'!$D:$D,"&gt;0"),IF($F415="Winter Grain",SUMIFS('Hamer Agrimet'!$C:$C,'Hamer Agrimet'!$A:$A,"&lt;="&amp;Data!Y$1,'Hamer Agrimet'!$C:$C,"&gt;0"),IF($F415="Potatoes",SUMIFS('Hamer Agrimet'!$E:$E,'Hamer Agrimet'!$A:$A,"&lt;="&amp;Data!Y$1,'Hamer Agrimet'!$E:$E,"&gt;0"),0))),SUMIFS('Osgood Agrimet'!$S$2:$S$274,'Hamer Agrimet'!$H$147:$H$288,"&lt;="&amp;Data!Y$1,'Osgood Agrimet'!$S$2:$S$274,"&gt;0"))-SUM($H415:X415)</f>
        <v>1.8800000000000026</v>
      </c>
      <c r="Z415" s="24">
        <f>IF($B415="Hamer",IF($F415="Spring Grain",SUMIFS('Hamer Agrimet'!$D:$D,'Hamer Agrimet'!$A:$A,"&lt;="&amp;Data!Z$1,'Hamer Agrimet'!$D:$D,"&gt;0"),IF($F415="Winter Grain",SUMIFS('Hamer Agrimet'!$C:$C,'Hamer Agrimet'!$A:$A,"&lt;="&amp;Data!Z$1,'Hamer Agrimet'!$C:$C,"&gt;0"),IF($F415="Potatoes",SUMIFS('Hamer Agrimet'!$E:$E,'Hamer Agrimet'!$A:$A,"&lt;="&amp;Data!Z$1,'Hamer Agrimet'!$E:$E,"&gt;0"),0))),SUMIFS('Osgood Agrimet'!$S$2:$S$274,'Hamer Agrimet'!$H$147:$H$288,"&lt;="&amp;Data!Z$1,'Osgood Agrimet'!$S$2:$S$274,"&gt;0"))-SUM($H415:Y415)</f>
        <v>1.6699999999999982</v>
      </c>
      <c r="AA415" s="24">
        <f>IF($B415="Hamer",IF($F415="Spring Grain",SUMIFS('Hamer Agrimet'!$D:$D,'Hamer Agrimet'!$A:$A,"&lt;="&amp;Data!AA$1,'Hamer Agrimet'!$D:$D,"&gt;0"),IF($F415="Winter Grain",SUMIFS('Hamer Agrimet'!$C:$C,'Hamer Agrimet'!$A:$A,"&lt;="&amp;Data!AA$1,'Hamer Agrimet'!$C:$C,"&gt;0"),IF($F415="Potatoes",SUMIFS('Hamer Agrimet'!$E:$E,'Hamer Agrimet'!$A:$A,"&lt;="&amp;Data!AA$1,'Hamer Agrimet'!$E:$E,"&gt;0"),0))),SUMIFS('Osgood Agrimet'!$S$2:$S$274,'Hamer Agrimet'!$H$147:$H$288,"&lt;="&amp;Data!AA$1,'Osgood Agrimet'!$S$2:$S$274,"&gt;0"))-SUM($H415:Z415)</f>
        <v>1.3100000000000023</v>
      </c>
      <c r="AB415" s="24">
        <f>IF($B415="Hamer",IF($F415="Spring Grain",SUMIFS('Hamer Agrimet'!$D:$D,'Hamer Agrimet'!$A:$A,"&lt;="&amp;Data!AB$1,'Hamer Agrimet'!$D:$D,"&gt;0"),IF($F415="Winter Grain",SUMIFS('Hamer Agrimet'!$C:$C,'Hamer Agrimet'!$A:$A,"&lt;="&amp;Data!AB$1,'Hamer Agrimet'!$C:$C,"&gt;0"),IF($F415="Potatoes",SUMIFS('Hamer Agrimet'!$E:$E,'Hamer Agrimet'!$A:$A,"&lt;="&amp;Data!AB$1,'Hamer Agrimet'!$E:$E,"&gt;0"),0))),SUMIFS('Osgood Agrimet'!$S$2:$S$274,'Hamer Agrimet'!$H$147:$H$288,"&lt;="&amp;Data!AB$1,'Osgood Agrimet'!$S$2:$S$274,"&gt;0"))-SUM($H415:AA415)</f>
        <v>0.80000000000000071</v>
      </c>
      <c r="AC415" s="24">
        <f>IF($B415="Hamer",IF($F415="Spring Grain",SUMIFS('Hamer Agrimet'!$D:$D,'Hamer Agrimet'!$A:$A,"&lt;="&amp;Data!AC$1,'Hamer Agrimet'!$D:$D,"&gt;0"),IF($F415="Winter Grain",SUMIFS('Hamer Agrimet'!$C:$C,'Hamer Agrimet'!$A:$A,"&lt;="&amp;Data!AC$1,'Hamer Agrimet'!$C:$C,"&gt;0"),IF($F415="Potatoes",SUMIFS('Hamer Agrimet'!$E:$E,'Hamer Agrimet'!$A:$A,"&lt;="&amp;Data!AC$1,'Hamer Agrimet'!$E:$E,"&gt;0"),0))),SUMIFS('Osgood Agrimet'!$S$2:$S$274,'Hamer Agrimet'!$H$147:$H$288,"&lt;="&amp;Data!AC$1,'Osgood Agrimet'!$S$2:$S$274,"&gt;0"))-SUM($H415:AB415)</f>
        <v>1.0400000000000027</v>
      </c>
      <c r="AD415" s="24">
        <f>IF($B415="Hamer",IF($F415="Spring Grain",SUMIFS('Hamer Agrimet'!$D:$D,'Hamer Agrimet'!$A:$A,"&lt;="&amp;Data!AD$1,'Hamer Agrimet'!$D:$D,"&gt;0"),IF($F415="Winter Grain",SUMIFS('Hamer Agrimet'!$C:$C,'Hamer Agrimet'!$A:$A,"&lt;="&amp;Data!AD$1,'Hamer Agrimet'!$C:$C,"&gt;0"),IF($F415="Potatoes",SUMIFS('Hamer Agrimet'!$E:$E,'Hamer Agrimet'!$A:$A,"&lt;="&amp;Data!AD$1,'Hamer Agrimet'!$E:$E,"&gt;0"),0))),SUMIFS('Osgood Agrimet'!$S$2:$S$274,'Hamer Agrimet'!$H$147:$H$288,"&lt;="&amp;Data!AD$1,'Osgood Agrimet'!$S$2:$S$274,"&gt;0"))-SUM($H415:AC415)</f>
        <v>0</v>
      </c>
      <c r="AE415" s="24">
        <f>IF($B415="Hamer",IF($F415="Spring Grain",SUMIFS('Hamer Agrimet'!$D:$D,'Hamer Agrimet'!$A:$A,"&lt;="&amp;Data!AE$1,'Hamer Agrimet'!$D:$D,"&gt;0"),IF($F415="Winter Grain",SUMIFS('Hamer Agrimet'!$C:$C,'Hamer Agrimet'!$A:$A,"&lt;="&amp;Data!AE$1,'Hamer Agrimet'!$C:$C,"&gt;0"),IF($F415="Potatoes",SUMIFS('Hamer Agrimet'!$E:$E,'Hamer Agrimet'!$A:$A,"&lt;="&amp;Data!AE$1,'Hamer Agrimet'!$E:$E,"&gt;0"),0))),SUMIFS('Osgood Agrimet'!$S$2:$S$274,'Hamer Agrimet'!$H$147:$H$288,"&lt;="&amp;Data!AE$1,'Osgood Agrimet'!$S$2:$S$274,"&gt;0"))-SUM($H415:AD415)</f>
        <v>0</v>
      </c>
      <c r="AF415" s="24">
        <f>IF($B415="Hamer",IF($F415="Spring Grain",SUMIFS('Hamer Agrimet'!$D:$D,'Hamer Agrimet'!$A:$A,"&lt;="&amp;Data!AF$1,'Hamer Agrimet'!$D:$D,"&gt;0"),IF($F415="Winter Grain",SUMIFS('Hamer Agrimet'!$C:$C,'Hamer Agrimet'!$A:$A,"&lt;="&amp;Data!AF$1,'Hamer Agrimet'!$C:$C,"&gt;0"),IF($F415="Potatoes",SUMIFS('Hamer Agrimet'!$E:$E,'Hamer Agrimet'!$A:$A,"&lt;="&amp;Data!AF$1,'Hamer Agrimet'!$E:$E,"&gt;0"),0))),SUMIFS('Osgood Agrimet'!$S$2:$S$274,'Hamer Agrimet'!$H$147:$H$288,"&lt;="&amp;Data!AF$1,'Osgood Agrimet'!$S$2:$S$274,"&gt;0"))-SUM($H415:AE415)</f>
        <v>0</v>
      </c>
      <c r="AG415" s="24">
        <f>IF($B415="Hamer",IF($F415="Spring Grain",SUMIFS('Hamer Agrimet'!$D:$D,'Hamer Agrimet'!$A:$A,"&lt;="&amp;Data!AG$1,'Hamer Agrimet'!$D:$D,"&gt;0"),IF($F415="Winter Grain",SUMIFS('Hamer Agrimet'!$C:$C,'Hamer Agrimet'!$A:$A,"&lt;="&amp;Data!AG$1,'Hamer Agrimet'!$C:$C,"&gt;0"),IF($F415="Potatoes",SUMIFS('Hamer Agrimet'!$E:$E,'Hamer Agrimet'!$A:$A,"&lt;="&amp;Data!AG$1,'Hamer Agrimet'!$E:$E,"&gt;0"),0))),SUMIFS('Osgood Agrimet'!$S$2:$S$274,'Hamer Agrimet'!$H$147:$H$288,"&lt;="&amp;Data!AG$1,'Osgood Agrimet'!$S$2:$S$274,"&gt;0"))-SUM($H415:AF415)</f>
        <v>0</v>
      </c>
      <c r="AH415">
        <f>+SUM(H415:AG415)</f>
        <v>28.220000000000002</v>
      </c>
    </row>
    <row r="416" spans="1:34" x14ac:dyDescent="0.2">
      <c r="A416" t="s">
        <v>179</v>
      </c>
      <c r="B416" t="s">
        <v>166</v>
      </c>
      <c r="C416" s="31" t="str">
        <f>C415</f>
        <v>41</v>
      </c>
      <c r="D416" t="s">
        <v>167</v>
      </c>
      <c r="E416" t="s">
        <v>168</v>
      </c>
      <c r="F416" t="s">
        <v>33</v>
      </c>
      <c r="G416" t="s">
        <v>34</v>
      </c>
      <c r="H416">
        <f>IFERROR(VLOOKUP($A416,'PivotTrac Totals'!$A$1:$AK$255,4,FALSE),)</f>
        <v>0</v>
      </c>
      <c r="I416">
        <f>IFERROR(VLOOKUP($A416,'PivotTrac Totals'!$1:$405,6,FALSE),)</f>
        <v>0</v>
      </c>
      <c r="J416">
        <f>IFERROR(VLOOKUP($A416,'PivotTrac Totals'!$1:$255,8,FALSE),)</f>
        <v>0</v>
      </c>
      <c r="K416">
        <f>IFERROR(VLOOKUP($A416,'PivotTrac Totals'!$1:$255,10,FALSE),)</f>
        <v>1.53</v>
      </c>
      <c r="L416" t="str">
        <f>IFERROR(VLOOKUP($A416,'PivotTrac Totals'!$1:$255,12,FALSE),)</f>
        <v/>
      </c>
      <c r="M416" t="str">
        <f>IFERROR(VLOOKUP($A416,'PivotTrac Totals'!$1:$255,14,FALSE),)</f>
        <v/>
      </c>
      <c r="N416">
        <f>IFERROR(VLOOKUP($A416,'PivotTrac Totals'!$1:$255,16,FALSE),)</f>
        <v>1.61</v>
      </c>
      <c r="O416">
        <f>IFERROR(VLOOKUP($A416,'PivotTrac Totals'!$1:$255,18,FALSE),)</f>
        <v>1.64</v>
      </c>
      <c r="P416">
        <f>IFERROR(VLOOKUP($A416,'PivotTrac Totals'!$1:$255,20,FALSE),)</f>
        <v>3.4699999999999998</v>
      </c>
      <c r="Q416">
        <f>IFERROR(VLOOKUP($A416,'PivotTrac Totals'!$1:$255,22,FALSE),)</f>
        <v>2.0399999999999991</v>
      </c>
      <c r="R416">
        <f>IFERROR(VLOOKUP($A416,'PivotTrac Totals'!$1:$255,24,FALSE),)</f>
        <v>2.2000000000000011</v>
      </c>
      <c r="S416">
        <f>IFERROR(VLOOKUP($A416,'PivotTrac Totals'!$1:$255,26,FALSE),)</f>
        <v>2.3699999999999992</v>
      </c>
      <c r="T416">
        <f>IFERROR(VLOOKUP($A416,'PivotTrac Totals'!$1:$255,28,FALSE),)</f>
        <v>2.2199999999999989</v>
      </c>
      <c r="U416">
        <f>IFERROR(VLOOKUP($A416,'PivotTrac Totals'!$1:$255,30,FALSE),)</f>
        <v>1.4200000000000017</v>
      </c>
      <c r="V416">
        <f>IFERROR(VLOOKUP($A416,'PivotTrac Totals'!$1:$255,32,FALSE),)</f>
        <v>1.4699999999999989</v>
      </c>
      <c r="W416">
        <f>IFERROR(VLOOKUP($A416,'PivotTrac Totals'!$1:$255,34,FALSE),)</f>
        <v>0</v>
      </c>
      <c r="X416">
        <f>IFERROR(VLOOKUP($A416,'PivotTrac Totals'!$1:$255,36,FALSE),)</f>
        <v>0.38000000000000256</v>
      </c>
      <c r="Y416">
        <f>IFERROR(VLOOKUP($A416,'PivotTrac Totals'!$1:$255,38,FALSE),)</f>
        <v>0.12999999999999901</v>
      </c>
      <c r="Z416">
        <f>IFERROR(VLOOKUP($A416,'PivotTrac Totals'!$1:$255,40,FALSE),)</f>
        <v>0.30999999999999872</v>
      </c>
      <c r="AA416">
        <f>IFERROR(VLOOKUP($A416,'PivotTrac Totals'!$1:$255,42,FALSE),)</f>
        <v>0</v>
      </c>
      <c r="AB416">
        <f>IFERROR(VLOOKUP($A416,'PivotTrac Totals'!$1:$255,44,FALSE),)</f>
        <v>0.90000000000000213</v>
      </c>
      <c r="AC416">
        <f>IFERROR(VLOOKUP($A416,'PivotTrac Totals'!$1:$255,46,FALSE),)</f>
        <v>0.28999999999999915</v>
      </c>
      <c r="AD416">
        <f>IFERROR(VLOOKUP($A416,'PivotTrac Totals'!$1:$255,48,FALSE),)</f>
        <v>0</v>
      </c>
      <c r="AE416">
        <f>IFERROR(VLOOKUP($A416,'PivotTrac Totals'!$1:$255,50,FALSE),)</f>
        <v>0</v>
      </c>
      <c r="AF416">
        <f>IFERROR(VLOOKUP($A416,'PivotTrac Totals'!$1:$255,52,FALSE),)</f>
        <v>0</v>
      </c>
      <c r="AG416">
        <f>IFERROR(VLOOKUP($A416,'PivotTrac Totals'!$1:$255,54,FALSE),)</f>
        <v>0</v>
      </c>
      <c r="AH416">
        <f t="shared" si="49"/>
        <v>21.98</v>
      </c>
    </row>
    <row r="417" spans="1:34" x14ac:dyDescent="0.2">
      <c r="A417" t="s">
        <v>180</v>
      </c>
      <c r="B417" t="s">
        <v>166</v>
      </c>
      <c r="C417" s="31" t="str">
        <f t="shared" ref="C417:C424" si="51">C416</f>
        <v>41</v>
      </c>
      <c r="D417" t="s">
        <v>167</v>
      </c>
      <c r="E417" t="s">
        <v>168</v>
      </c>
      <c r="F417" t="s">
        <v>33</v>
      </c>
      <c r="G417" t="s">
        <v>34</v>
      </c>
      <c r="H417">
        <f>IFERROR(VLOOKUP($A417,'PivotTrac Totals'!$A$1:$AK$255,4,FALSE),)</f>
        <v>0</v>
      </c>
      <c r="I417">
        <f>IFERROR(VLOOKUP($A417,'PivotTrac Totals'!$1:$405,6,FALSE),)</f>
        <v>0</v>
      </c>
      <c r="J417">
        <f>IFERROR(VLOOKUP($A417,'PivotTrac Totals'!$1:$255,8,FALSE),)</f>
        <v>0</v>
      </c>
      <c r="K417">
        <f>IFERROR(VLOOKUP($A417,'PivotTrac Totals'!$1:$255,10,FALSE),)</f>
        <v>1.22</v>
      </c>
      <c r="L417" t="str">
        <f>IFERROR(VLOOKUP($A417,'PivotTrac Totals'!$1:$255,12,FALSE),)</f>
        <v/>
      </c>
      <c r="M417" t="str">
        <f>IFERROR(VLOOKUP($A417,'PivotTrac Totals'!$1:$255,14,FALSE),)</f>
        <v/>
      </c>
      <c r="N417">
        <f>IFERROR(VLOOKUP($A417,'PivotTrac Totals'!$1:$255,16,FALSE),)</f>
        <v>1.64</v>
      </c>
      <c r="O417">
        <f>IFERROR(VLOOKUP($A417,'PivotTrac Totals'!$1:$255,18,FALSE),)</f>
        <v>1.69</v>
      </c>
      <c r="P417">
        <f>IFERROR(VLOOKUP($A417,'PivotTrac Totals'!$1:$255,20,FALSE),)</f>
        <v>4.1399999999999997</v>
      </c>
      <c r="Q417">
        <f>IFERROR(VLOOKUP($A417,'PivotTrac Totals'!$1:$255,22,FALSE),)</f>
        <v>1.9700000000000006</v>
      </c>
      <c r="R417">
        <f>IFERROR(VLOOKUP($A417,'PivotTrac Totals'!$1:$255,24,FALSE),)</f>
        <v>2.17</v>
      </c>
      <c r="S417">
        <f>IFERROR(VLOOKUP($A417,'PivotTrac Totals'!$1:$255,26,FALSE),)</f>
        <v>2.4299999999999997</v>
      </c>
      <c r="T417">
        <f>IFERROR(VLOOKUP($A417,'PivotTrac Totals'!$1:$255,28,FALSE),)</f>
        <v>1.9799999999999986</v>
      </c>
      <c r="U417">
        <f>IFERROR(VLOOKUP($A417,'PivotTrac Totals'!$1:$255,30,FALSE),)</f>
        <v>1.5</v>
      </c>
      <c r="V417">
        <f>IFERROR(VLOOKUP($A417,'PivotTrac Totals'!$1:$255,32,FALSE),)</f>
        <v>1.7200000000000024</v>
      </c>
      <c r="W417">
        <f>IFERROR(VLOOKUP($A417,'PivotTrac Totals'!$1:$255,34,FALSE),)</f>
        <v>0</v>
      </c>
      <c r="X417">
        <f>IFERROR(VLOOKUP($A417,'PivotTrac Totals'!$1:$255,36,FALSE),)</f>
        <v>0.48999999999999844</v>
      </c>
      <c r="Y417">
        <f>IFERROR(VLOOKUP($A417,'PivotTrac Totals'!$1:$255,38,FALSE),)</f>
        <v>0.33000000000000185</v>
      </c>
      <c r="Z417">
        <f>IFERROR(VLOOKUP($A417,'PivotTrac Totals'!$1:$255,40,FALSE),)</f>
        <v>0.27999999999999758</v>
      </c>
      <c r="AA417">
        <f>IFERROR(VLOOKUP($A417,'PivotTrac Totals'!$1:$255,42,FALSE),)</f>
        <v>0.65000000000000213</v>
      </c>
      <c r="AB417">
        <f>IFERROR(VLOOKUP($A417,'PivotTrac Totals'!$1:$255,44,FALSE),)</f>
        <v>0</v>
      </c>
      <c r="AC417">
        <f>IFERROR(VLOOKUP($A417,'PivotTrac Totals'!$1:$255,46,FALSE),)</f>
        <v>0.86999999999999744</v>
      </c>
      <c r="AD417">
        <f>IFERROR(VLOOKUP($A417,'PivotTrac Totals'!$1:$255,48,FALSE),)</f>
        <v>0</v>
      </c>
      <c r="AE417">
        <f>IFERROR(VLOOKUP($A417,'PivotTrac Totals'!$1:$255,50,FALSE),)</f>
        <v>0</v>
      </c>
      <c r="AF417">
        <f>IFERROR(VLOOKUP($A417,'PivotTrac Totals'!$1:$255,52,FALSE),)</f>
        <v>0</v>
      </c>
      <c r="AG417">
        <f>IFERROR(VLOOKUP($A417,'PivotTrac Totals'!$1:$255,54,FALSE),)</f>
        <v>0</v>
      </c>
      <c r="AH417">
        <f t="shared" si="49"/>
        <v>23.08</v>
      </c>
    </row>
    <row r="418" spans="1:34" x14ac:dyDescent="0.2">
      <c r="A418" t="s">
        <v>181</v>
      </c>
      <c r="B418" t="s">
        <v>166</v>
      </c>
      <c r="C418" s="31" t="str">
        <f t="shared" si="51"/>
        <v>41</v>
      </c>
      <c r="D418" t="s">
        <v>167</v>
      </c>
      <c r="E418" t="s">
        <v>168</v>
      </c>
      <c r="F418" t="s">
        <v>33</v>
      </c>
      <c r="G418" t="s">
        <v>34</v>
      </c>
      <c r="H418">
        <f>IFERROR(VLOOKUP($A418,'PivotTrac Totals'!$A$1:$AK$255,4,FALSE),)</f>
        <v>0</v>
      </c>
      <c r="I418">
        <f>IFERROR(VLOOKUP($A418,'PivotTrac Totals'!$1:$405,6,FALSE),)</f>
        <v>0</v>
      </c>
      <c r="J418">
        <f>IFERROR(VLOOKUP($A418,'PivotTrac Totals'!$1:$255,8,FALSE),)</f>
        <v>0</v>
      </c>
      <c r="K418">
        <f>IFERROR(VLOOKUP($A418,'PivotTrac Totals'!$1:$255,10,FALSE),)</f>
        <v>1.1399999999999999</v>
      </c>
      <c r="L418" t="str">
        <f>IFERROR(VLOOKUP($A418,'PivotTrac Totals'!$1:$255,12,FALSE),)</f>
        <v/>
      </c>
      <c r="M418" t="str">
        <f>IFERROR(VLOOKUP($A418,'PivotTrac Totals'!$1:$255,14,FALSE),)</f>
        <v/>
      </c>
      <c r="N418">
        <f>IFERROR(VLOOKUP($A418,'PivotTrac Totals'!$1:$255,16,FALSE),)</f>
        <v>1.39</v>
      </c>
      <c r="O418">
        <f>IFERROR(VLOOKUP($A418,'PivotTrac Totals'!$1:$255,18,FALSE),)</f>
        <v>1.55</v>
      </c>
      <c r="P418">
        <f>IFERROR(VLOOKUP($A418,'PivotTrac Totals'!$1:$255,20,FALSE),)</f>
        <v>3.2800000000000002</v>
      </c>
      <c r="Q418">
        <f>IFERROR(VLOOKUP($A418,'PivotTrac Totals'!$1:$255,22,FALSE),)</f>
        <v>1.9299999999999988</v>
      </c>
      <c r="R418">
        <f>IFERROR(VLOOKUP($A418,'PivotTrac Totals'!$1:$255,24,FALSE),)</f>
        <v>2.5700000000000003</v>
      </c>
      <c r="S418">
        <f>IFERROR(VLOOKUP($A418,'PivotTrac Totals'!$1:$255,26,FALSE),)</f>
        <v>2.1900000000000013</v>
      </c>
      <c r="T418">
        <f>IFERROR(VLOOKUP($A418,'PivotTrac Totals'!$1:$255,28,FALSE),)</f>
        <v>1.92</v>
      </c>
      <c r="U418">
        <f>IFERROR(VLOOKUP($A418,'PivotTrac Totals'!$1:$255,30,FALSE),)</f>
        <v>1.3800000000000008</v>
      </c>
      <c r="V418">
        <f>IFERROR(VLOOKUP($A418,'PivotTrac Totals'!$1:$255,32,FALSE),)</f>
        <v>1.379999999999999</v>
      </c>
      <c r="W418">
        <f>IFERROR(VLOOKUP($A418,'PivotTrac Totals'!$1:$255,34,FALSE),)</f>
        <v>0</v>
      </c>
      <c r="X418">
        <f>IFERROR(VLOOKUP($A418,'PivotTrac Totals'!$1:$255,36,FALSE),)</f>
        <v>0.32999999999999829</v>
      </c>
      <c r="Y418">
        <f>IFERROR(VLOOKUP($A418,'PivotTrac Totals'!$1:$255,38,FALSE),)</f>
        <v>0.32000000000000028</v>
      </c>
      <c r="Z418">
        <f>IFERROR(VLOOKUP($A418,'PivotTrac Totals'!$1:$255,40,FALSE),)</f>
        <v>0.26999999999999957</v>
      </c>
      <c r="AA418">
        <f>IFERROR(VLOOKUP($A418,'PivotTrac Totals'!$1:$255,42,FALSE),)</f>
        <v>0.14000000000000057</v>
      </c>
      <c r="AB418">
        <f>IFERROR(VLOOKUP($A418,'PivotTrac Totals'!$1:$255,44,FALSE),)</f>
        <v>0.83999999999999986</v>
      </c>
      <c r="AC418">
        <f>IFERROR(VLOOKUP($A418,'PivotTrac Totals'!$1:$255,46,FALSE),)</f>
        <v>0.16000000000000014</v>
      </c>
      <c r="AD418">
        <f>IFERROR(VLOOKUP($A418,'PivotTrac Totals'!$1:$255,48,FALSE),)</f>
        <v>0</v>
      </c>
      <c r="AE418">
        <f>IFERROR(VLOOKUP($A418,'PivotTrac Totals'!$1:$255,50,FALSE),)</f>
        <v>0</v>
      </c>
      <c r="AF418">
        <f>IFERROR(VLOOKUP($A418,'PivotTrac Totals'!$1:$255,52,FALSE),)</f>
        <v>0</v>
      </c>
      <c r="AG418">
        <f>IFERROR(VLOOKUP($A418,'PivotTrac Totals'!$1:$255,54,FALSE),)</f>
        <v>0</v>
      </c>
      <c r="AH418">
        <f t="shared" si="49"/>
        <v>20.79</v>
      </c>
    </row>
    <row r="419" spans="1:34" x14ac:dyDescent="0.2">
      <c r="A419" t="s">
        <v>182</v>
      </c>
      <c r="B419" t="s">
        <v>166</v>
      </c>
      <c r="C419" s="31" t="str">
        <f t="shared" si="51"/>
        <v>41</v>
      </c>
      <c r="D419" t="s">
        <v>167</v>
      </c>
      <c r="E419" t="s">
        <v>168</v>
      </c>
      <c r="F419" t="s">
        <v>33</v>
      </c>
      <c r="G419" t="s">
        <v>34</v>
      </c>
      <c r="H419">
        <f>IFERROR(VLOOKUP($A419,'PivotTrac Totals'!$A$1:$AK$255,4,FALSE),)</f>
        <v>0</v>
      </c>
      <c r="I419">
        <f>IFERROR(VLOOKUP($A419,'PivotTrac Totals'!$1:$405,6,FALSE),)</f>
        <v>0</v>
      </c>
      <c r="J419">
        <f>IFERROR(VLOOKUP($A419,'PivotTrac Totals'!$1:$255,8,FALSE),)</f>
        <v>0</v>
      </c>
      <c r="K419">
        <f>IFERROR(VLOOKUP($A419,'PivotTrac Totals'!$1:$255,10,FALSE),)</f>
        <v>1.53</v>
      </c>
      <c r="L419" t="str">
        <f>IFERROR(VLOOKUP($A419,'PivotTrac Totals'!$1:$255,12,FALSE),)</f>
        <v/>
      </c>
      <c r="M419" t="str">
        <f>IFERROR(VLOOKUP($A419,'PivotTrac Totals'!$1:$255,14,FALSE),)</f>
        <v/>
      </c>
      <c r="N419">
        <f>IFERROR(VLOOKUP($A419,'PivotTrac Totals'!$1:$255,16,FALSE),)</f>
        <v>1.64</v>
      </c>
      <c r="O419">
        <f>IFERROR(VLOOKUP($A419,'PivotTrac Totals'!$1:$255,18,FALSE),)</f>
        <v>1.68</v>
      </c>
      <c r="P419">
        <f>IFERROR(VLOOKUP($A419,'PivotTrac Totals'!$1:$255,20,FALSE),)</f>
        <v>3.58</v>
      </c>
      <c r="Q419">
        <f>IFERROR(VLOOKUP($A419,'PivotTrac Totals'!$1:$255,22,FALSE),)</f>
        <v>2.08</v>
      </c>
      <c r="R419">
        <f>IFERROR(VLOOKUP($A419,'PivotTrac Totals'!$1:$255,24,FALSE),)</f>
        <v>2.76</v>
      </c>
      <c r="S419">
        <f>IFERROR(VLOOKUP($A419,'PivotTrac Totals'!$1:$255,26,FALSE),)</f>
        <v>2.6500000000000004</v>
      </c>
      <c r="T419">
        <f>IFERROR(VLOOKUP($A419,'PivotTrac Totals'!$1:$255,28,FALSE),)</f>
        <v>2.5600000000000005</v>
      </c>
      <c r="U419">
        <f>IFERROR(VLOOKUP($A419,'PivotTrac Totals'!$1:$255,30,FALSE),)</f>
        <v>1.9499999999999993</v>
      </c>
      <c r="V419">
        <f>IFERROR(VLOOKUP($A419,'PivotTrac Totals'!$1:$255,32,FALSE),)</f>
        <v>1.4699999999999989</v>
      </c>
      <c r="W419">
        <f>IFERROR(VLOOKUP($A419,'PivotTrac Totals'!$1:$255,34,FALSE),)</f>
        <v>0.28000000000000114</v>
      </c>
      <c r="X419">
        <f>IFERROR(VLOOKUP($A419,'PivotTrac Totals'!$1:$255,36,FALSE),)</f>
        <v>0.67999999999999972</v>
      </c>
      <c r="Y419">
        <f>IFERROR(VLOOKUP($A419,'PivotTrac Totals'!$1:$255,38,FALSE),)</f>
        <v>0.17000000000000171</v>
      </c>
      <c r="Z419">
        <f>IFERROR(VLOOKUP($A419,'PivotTrac Totals'!$1:$255,40,FALSE),)</f>
        <v>0.30999999999999872</v>
      </c>
      <c r="AA419">
        <f>IFERROR(VLOOKUP($A419,'PivotTrac Totals'!$1:$255,42,FALSE),)</f>
        <v>0.48000000000000043</v>
      </c>
      <c r="AB419">
        <f>IFERROR(VLOOKUP($A419,'PivotTrac Totals'!$1:$255,44,FALSE),)</f>
        <v>0.21999999999999886</v>
      </c>
      <c r="AC419">
        <f>IFERROR(VLOOKUP($A419,'PivotTrac Totals'!$1:$255,46,FALSE),)</f>
        <v>1.0399999999999991</v>
      </c>
      <c r="AD419">
        <f>IFERROR(VLOOKUP($A419,'PivotTrac Totals'!$1:$255,48,FALSE),)</f>
        <v>0</v>
      </c>
      <c r="AE419">
        <f>IFERROR(VLOOKUP($A419,'PivotTrac Totals'!$1:$255,50,FALSE),)</f>
        <v>0</v>
      </c>
      <c r="AF419">
        <f>IFERROR(VLOOKUP($A419,'PivotTrac Totals'!$1:$255,52,FALSE),)</f>
        <v>0</v>
      </c>
      <c r="AG419">
        <f>IFERROR(VLOOKUP($A419,'PivotTrac Totals'!$1:$255,54,FALSE),)</f>
        <v>0</v>
      </c>
      <c r="AH419">
        <f t="shared" si="49"/>
        <v>25.08</v>
      </c>
    </row>
    <row r="420" spans="1:34" x14ac:dyDescent="0.2">
      <c r="A420" t="s">
        <v>183</v>
      </c>
      <c r="B420" t="s">
        <v>166</v>
      </c>
      <c r="C420" s="31" t="str">
        <f t="shared" si="51"/>
        <v>41</v>
      </c>
      <c r="D420" t="s">
        <v>167</v>
      </c>
      <c r="E420" t="s">
        <v>168</v>
      </c>
      <c r="F420" t="s">
        <v>33</v>
      </c>
      <c r="G420" t="s">
        <v>34</v>
      </c>
      <c r="H420">
        <f>IFERROR(VLOOKUP($A420,'PivotTrac Totals'!$A$1:$AK$255,4,FALSE),)</f>
        <v>0</v>
      </c>
      <c r="I420">
        <f>IFERROR(VLOOKUP($A420,'PivotTrac Totals'!$1:$405,6,FALSE),)</f>
        <v>0</v>
      </c>
      <c r="J420">
        <f>IFERROR(VLOOKUP($A420,'PivotTrac Totals'!$1:$255,8,FALSE),)</f>
        <v>0</v>
      </c>
      <c r="K420">
        <f>IFERROR(VLOOKUP($A420,'PivotTrac Totals'!$1:$255,10,FALSE),)</f>
        <v>2.12</v>
      </c>
      <c r="L420" t="str">
        <f>IFERROR(VLOOKUP($A420,'PivotTrac Totals'!$1:$255,12,FALSE),)</f>
        <v/>
      </c>
      <c r="M420" t="str">
        <f>IFERROR(VLOOKUP($A420,'PivotTrac Totals'!$1:$255,14,FALSE),)</f>
        <v/>
      </c>
      <c r="N420">
        <f>IFERROR(VLOOKUP($A420,'PivotTrac Totals'!$1:$255,16,FALSE),)</f>
        <v>1.8</v>
      </c>
      <c r="O420">
        <f>IFERROR(VLOOKUP($A420,'PivotTrac Totals'!$1:$255,18,FALSE),)</f>
        <v>1.9</v>
      </c>
      <c r="P420">
        <f>IFERROR(VLOOKUP($A420,'PivotTrac Totals'!$1:$255,20,FALSE),)</f>
        <v>4.0399999999999991</v>
      </c>
      <c r="Q420">
        <f>IFERROR(VLOOKUP($A420,'PivotTrac Totals'!$1:$255,22,FALSE),)</f>
        <v>2.2400000000000002</v>
      </c>
      <c r="R420">
        <f>IFERROR(VLOOKUP($A420,'PivotTrac Totals'!$1:$255,24,FALSE),)</f>
        <v>2.6799999999999997</v>
      </c>
      <c r="S420">
        <f>IFERROR(VLOOKUP($A420,'PivotTrac Totals'!$1:$255,26,FALSE),)</f>
        <v>2.4399999999999995</v>
      </c>
      <c r="T420">
        <f>IFERROR(VLOOKUP($A420,'PivotTrac Totals'!$1:$255,28,FALSE),)</f>
        <v>1.8100000000000023</v>
      </c>
      <c r="U420">
        <f>IFERROR(VLOOKUP($A420,'PivotTrac Totals'!$1:$255,30,FALSE),)</f>
        <v>1.4800000000000004</v>
      </c>
      <c r="V420">
        <f>IFERROR(VLOOKUP($A420,'PivotTrac Totals'!$1:$255,32,FALSE),)</f>
        <v>1.5199999999999996</v>
      </c>
      <c r="W420">
        <f>IFERROR(VLOOKUP($A420,'PivotTrac Totals'!$1:$255,34,FALSE),)</f>
        <v>0.37999999999999901</v>
      </c>
      <c r="X420">
        <f>IFERROR(VLOOKUP($A420,'PivotTrac Totals'!$1:$255,36,FALSE),)</f>
        <v>0.28999999999999915</v>
      </c>
      <c r="Y420">
        <f>IFERROR(VLOOKUP($A420,'PivotTrac Totals'!$1:$255,38,FALSE),)</f>
        <v>0.23000000000000043</v>
      </c>
      <c r="Z420">
        <f>IFERROR(VLOOKUP($A420,'PivotTrac Totals'!$1:$255,40,FALSE),)</f>
        <v>0.30000000000000071</v>
      </c>
      <c r="AA420">
        <f>IFERROR(VLOOKUP($A420,'PivotTrac Totals'!$1:$255,42,FALSE),)</f>
        <v>0.73000000000000043</v>
      </c>
      <c r="AB420">
        <f>IFERROR(VLOOKUP($A420,'PivotTrac Totals'!$1:$255,44,FALSE),)</f>
        <v>0</v>
      </c>
      <c r="AC420">
        <f>IFERROR(VLOOKUP($A420,'PivotTrac Totals'!$1:$255,46,FALSE),)</f>
        <v>1.129999999999999</v>
      </c>
      <c r="AD420">
        <f>IFERROR(VLOOKUP($A420,'PivotTrac Totals'!$1:$255,48,FALSE),)</f>
        <v>0</v>
      </c>
      <c r="AE420">
        <f>IFERROR(VLOOKUP($A420,'PivotTrac Totals'!$1:$255,50,FALSE),)</f>
        <v>0</v>
      </c>
      <c r="AF420">
        <f>IFERROR(VLOOKUP($A420,'PivotTrac Totals'!$1:$255,52,FALSE),)</f>
        <v>0</v>
      </c>
      <c r="AG420">
        <f>IFERROR(VLOOKUP($A420,'PivotTrac Totals'!$1:$255,54,FALSE),)</f>
        <v>0</v>
      </c>
      <c r="AH420">
        <f t="shared" si="49"/>
        <v>25.09</v>
      </c>
    </row>
    <row r="421" spans="1:34" x14ac:dyDescent="0.2">
      <c r="A421" t="s">
        <v>184</v>
      </c>
      <c r="B421" t="s">
        <v>166</v>
      </c>
      <c r="C421" s="31" t="str">
        <f t="shared" si="51"/>
        <v>41</v>
      </c>
      <c r="D421" t="s">
        <v>167</v>
      </c>
      <c r="E421" t="s">
        <v>168</v>
      </c>
      <c r="F421" t="s">
        <v>33</v>
      </c>
      <c r="G421" t="s">
        <v>34</v>
      </c>
      <c r="H421">
        <f>IFERROR(VLOOKUP($A421,'PivotTrac Totals'!$A$1:$AK$255,4,FALSE),)</f>
        <v>0</v>
      </c>
      <c r="I421">
        <f>IFERROR(VLOOKUP($A421,'PivotTrac Totals'!$1:$405,6,FALSE),)</f>
        <v>0</v>
      </c>
      <c r="J421">
        <f>IFERROR(VLOOKUP($A421,'PivotTrac Totals'!$1:$255,8,FALSE),)</f>
        <v>0</v>
      </c>
      <c r="K421">
        <f>IFERROR(VLOOKUP($A421,'PivotTrac Totals'!$1:$255,10,FALSE),)</f>
        <v>1.8</v>
      </c>
      <c r="L421" t="str">
        <f>IFERROR(VLOOKUP($A421,'PivotTrac Totals'!$1:$255,12,FALSE),)</f>
        <v/>
      </c>
      <c r="M421" t="str">
        <f>IFERROR(VLOOKUP($A421,'PivotTrac Totals'!$1:$255,14,FALSE),)</f>
        <v/>
      </c>
      <c r="N421">
        <f>IFERROR(VLOOKUP($A421,'PivotTrac Totals'!$1:$255,16,FALSE),)</f>
        <v>1.66</v>
      </c>
      <c r="O421">
        <f>IFERROR(VLOOKUP($A421,'PivotTrac Totals'!$1:$255,18,FALSE),)</f>
        <v>1.78</v>
      </c>
      <c r="P421">
        <f>IFERROR(VLOOKUP($A421,'PivotTrac Totals'!$1:$255,20,FALSE),)</f>
        <v>3.92</v>
      </c>
      <c r="Q421">
        <f>IFERROR(VLOOKUP($A421,'PivotTrac Totals'!$1:$255,22,FALSE),)</f>
        <v>2.0299999999999994</v>
      </c>
      <c r="R421">
        <f>IFERROR(VLOOKUP($A421,'PivotTrac Totals'!$1:$255,24,FALSE),)</f>
        <v>2.6900000000000013</v>
      </c>
      <c r="S421">
        <f>IFERROR(VLOOKUP($A421,'PivotTrac Totals'!$1:$255,26,FALSE),)</f>
        <v>2.7099999999999991</v>
      </c>
      <c r="T421">
        <f>IFERROR(VLOOKUP($A421,'PivotTrac Totals'!$1:$255,28,FALSE),)</f>
        <v>2.3000000000000007</v>
      </c>
      <c r="U421">
        <f>IFERROR(VLOOKUP($A421,'PivotTrac Totals'!$1:$255,30,FALSE),)</f>
        <v>1.4600000000000009</v>
      </c>
      <c r="V421">
        <f>IFERROR(VLOOKUP($A421,'PivotTrac Totals'!$1:$255,32,FALSE),)</f>
        <v>1.7399999999999984</v>
      </c>
      <c r="W421">
        <f>IFERROR(VLOOKUP($A421,'PivotTrac Totals'!$1:$255,34,FALSE),)</f>
        <v>0.33999999999999986</v>
      </c>
      <c r="X421">
        <f>IFERROR(VLOOKUP($A421,'PivotTrac Totals'!$1:$255,36,FALSE),)</f>
        <v>0.35999999999999943</v>
      </c>
      <c r="Y421">
        <f>IFERROR(VLOOKUP($A421,'PivotTrac Totals'!$1:$255,38,FALSE),)</f>
        <v>0.35999999999999943</v>
      </c>
      <c r="Z421">
        <f>IFERROR(VLOOKUP($A421,'PivotTrac Totals'!$1:$255,40,FALSE),)</f>
        <v>0.31000000000000227</v>
      </c>
      <c r="AA421">
        <f>IFERROR(VLOOKUP($A421,'PivotTrac Totals'!$1:$255,42,FALSE),)</f>
        <v>0.89000000000000057</v>
      </c>
      <c r="AB421">
        <f>IFERROR(VLOOKUP($A421,'PivotTrac Totals'!$1:$255,44,FALSE),)</f>
        <v>0</v>
      </c>
      <c r="AC421">
        <f>IFERROR(VLOOKUP($A421,'PivotTrac Totals'!$1:$255,46,FALSE),)</f>
        <v>0.75</v>
      </c>
      <c r="AD421">
        <f>IFERROR(VLOOKUP($A421,'PivotTrac Totals'!$1:$255,48,FALSE),)</f>
        <v>0</v>
      </c>
      <c r="AE421">
        <f>IFERROR(VLOOKUP($A421,'PivotTrac Totals'!$1:$255,50,FALSE),)</f>
        <v>0</v>
      </c>
      <c r="AF421">
        <f>IFERROR(VLOOKUP($A421,'PivotTrac Totals'!$1:$255,52,FALSE),)</f>
        <v>0</v>
      </c>
      <c r="AG421">
        <f>IFERROR(VLOOKUP($A421,'PivotTrac Totals'!$1:$255,54,FALSE),)</f>
        <v>0</v>
      </c>
      <c r="AH421">
        <f t="shared" si="49"/>
        <v>25.1</v>
      </c>
    </row>
    <row r="422" spans="1:34" x14ac:dyDescent="0.2">
      <c r="A422">
        <v>54</v>
      </c>
      <c r="B422" t="s">
        <v>166</v>
      </c>
      <c r="C422" s="31" t="str">
        <f t="shared" si="51"/>
        <v>41</v>
      </c>
      <c r="D422" t="s">
        <v>167</v>
      </c>
      <c r="E422" t="s">
        <v>185</v>
      </c>
      <c r="F422" t="s">
        <v>33</v>
      </c>
      <c r="G422" t="s">
        <v>34</v>
      </c>
      <c r="H422">
        <f>IFERROR(VLOOKUP($A422,'PivotTrac Totals'!$A$1:$AK$255,4,FALSE),)</f>
        <v>0</v>
      </c>
      <c r="I422">
        <f>IFERROR(VLOOKUP($A422,'PivotTrac Totals'!$1:$405,6,FALSE),)</f>
        <v>0</v>
      </c>
      <c r="J422">
        <f>IFERROR(VLOOKUP($A422,'PivotTrac Totals'!$1:$255,8,FALSE),)</f>
        <v>0</v>
      </c>
      <c r="K422">
        <f>IFERROR(VLOOKUP($A422,'PivotTrac Totals'!$1:$255,10,FALSE),)</f>
        <v>1.26</v>
      </c>
      <c r="L422" t="str">
        <f>IFERROR(VLOOKUP($A422,'PivotTrac Totals'!$1:$255,12,FALSE),)</f>
        <v/>
      </c>
      <c r="M422" t="str">
        <f>IFERROR(VLOOKUP($A422,'PivotTrac Totals'!$1:$255,14,FALSE),)</f>
        <v/>
      </c>
      <c r="N422">
        <f>IFERROR(VLOOKUP($A422,'PivotTrac Totals'!$1:$255,16,FALSE),)</f>
        <v>2</v>
      </c>
      <c r="O422">
        <f>IFERROR(VLOOKUP($A422,'PivotTrac Totals'!$1:$255,18,FALSE),)</f>
        <v>1.66</v>
      </c>
      <c r="P422">
        <f>IFERROR(VLOOKUP($A422,'PivotTrac Totals'!$1:$255,20,FALSE),)</f>
        <v>3.5600000000000005</v>
      </c>
      <c r="Q422">
        <f>IFERROR(VLOOKUP($A422,'PivotTrac Totals'!$1:$255,22,FALSE),)</f>
        <v>1.58</v>
      </c>
      <c r="R422">
        <f>IFERROR(VLOOKUP($A422,'PivotTrac Totals'!$1:$255,24,FALSE),)</f>
        <v>2.0299999999999994</v>
      </c>
      <c r="S422">
        <f>IFERROR(VLOOKUP($A422,'PivotTrac Totals'!$1:$255,26,FALSE),)</f>
        <v>2.33</v>
      </c>
      <c r="T422">
        <f>IFERROR(VLOOKUP($A422,'PivotTrac Totals'!$1:$255,28,FALSE),)</f>
        <v>1.6199999999999992</v>
      </c>
      <c r="U422">
        <f>IFERROR(VLOOKUP($A422,'PivotTrac Totals'!$1:$255,30,FALSE),)</f>
        <v>1.4800000000000004</v>
      </c>
      <c r="V422">
        <f>IFERROR(VLOOKUP($A422,'PivotTrac Totals'!$1:$255,32,FALSE),)</f>
        <v>1.4400000000000013</v>
      </c>
      <c r="W422">
        <f>IFERROR(VLOOKUP($A422,'PivotTrac Totals'!$1:$255,34,FALSE),)</f>
        <v>0.48000000000000043</v>
      </c>
      <c r="X422">
        <f>IFERROR(VLOOKUP($A422,'PivotTrac Totals'!$1:$255,36,FALSE),)</f>
        <v>0</v>
      </c>
      <c r="Y422">
        <f>IFERROR(VLOOKUP($A422,'PivotTrac Totals'!$1:$255,38,FALSE),)</f>
        <v>0.58999999999999986</v>
      </c>
      <c r="Z422">
        <f>IFERROR(VLOOKUP($A422,'PivotTrac Totals'!$1:$255,40,FALSE),)</f>
        <v>0.16000000000000014</v>
      </c>
      <c r="AA422">
        <f>IFERROR(VLOOKUP($A422,'PivotTrac Totals'!$1:$255,42,FALSE),)</f>
        <v>0.38999999999999702</v>
      </c>
      <c r="AB422">
        <f>IFERROR(VLOOKUP($A422,'PivotTrac Totals'!$1:$255,44,FALSE),)</f>
        <v>0</v>
      </c>
      <c r="AC422">
        <f>IFERROR(VLOOKUP($A422,'PivotTrac Totals'!$1:$255,46,FALSE),)</f>
        <v>0.39000000000000057</v>
      </c>
      <c r="AD422">
        <f>IFERROR(VLOOKUP($A422,'PivotTrac Totals'!$1:$255,48,FALSE),)</f>
        <v>0</v>
      </c>
      <c r="AE422">
        <f>IFERROR(VLOOKUP($A422,'PivotTrac Totals'!$1:$255,50,FALSE),)</f>
        <v>0</v>
      </c>
      <c r="AF422">
        <f>IFERROR(VLOOKUP($A422,'PivotTrac Totals'!$1:$255,52,FALSE),)</f>
        <v>0</v>
      </c>
      <c r="AG422">
        <f>IFERROR(VLOOKUP($A422,'PivotTrac Totals'!$1:$255,54,FALSE),)</f>
        <v>0</v>
      </c>
      <c r="AH422">
        <f t="shared" si="49"/>
        <v>20.97</v>
      </c>
    </row>
    <row r="423" spans="1:34" ht="15.75" thickBot="1" x14ac:dyDescent="0.25">
      <c r="A423" s="21">
        <v>463</v>
      </c>
      <c r="B423" t="s">
        <v>166</v>
      </c>
      <c r="C423" s="31" t="str">
        <f t="shared" si="51"/>
        <v>41</v>
      </c>
      <c r="D423" t="s">
        <v>167</v>
      </c>
      <c r="E423" t="s">
        <v>168</v>
      </c>
      <c r="F423" t="s">
        <v>33</v>
      </c>
      <c r="G423" t="s">
        <v>34</v>
      </c>
      <c r="H423">
        <f>IFERROR(VLOOKUP($A423,'PivotTrac Totals'!$A$1:$AK$255,4,FALSE),)</f>
        <v>0</v>
      </c>
      <c r="I423">
        <f>IFERROR(VLOOKUP($A423,'PivotTrac Totals'!$1:$405,6,FALSE),)</f>
        <v>0</v>
      </c>
      <c r="J423">
        <f>IFERROR(VLOOKUP($A423,'PivotTrac Totals'!$1:$255,8,FALSE),)</f>
        <v>0</v>
      </c>
      <c r="K423">
        <f>IFERROR(VLOOKUP($A423,'PivotTrac Totals'!$1:$255,10,FALSE),)</f>
        <v>1.1599999999999999</v>
      </c>
      <c r="L423" t="str">
        <f>IFERROR(VLOOKUP($A423,'PivotTrac Totals'!$1:$255,12,FALSE),)</f>
        <v/>
      </c>
      <c r="M423" t="str">
        <f>IFERROR(VLOOKUP($A423,'PivotTrac Totals'!$1:$255,14,FALSE),)</f>
        <v/>
      </c>
      <c r="N423">
        <f>IFERROR(VLOOKUP($A423,'PivotTrac Totals'!$1:$255,16,FALSE),)</f>
        <v>1.28</v>
      </c>
      <c r="O423">
        <f>IFERROR(VLOOKUP($A423,'PivotTrac Totals'!$1:$255,18,FALSE),)</f>
        <v>1.68</v>
      </c>
      <c r="P423">
        <f>IFERROR(VLOOKUP($A423,'PivotTrac Totals'!$1:$255,20,FALSE),)</f>
        <v>4.0699999999999994</v>
      </c>
      <c r="Q423">
        <f>IFERROR(VLOOKUP($A423,'PivotTrac Totals'!$1:$255,22,FALSE),)</f>
        <v>2.2900000000000009</v>
      </c>
      <c r="R423">
        <f>IFERROR(VLOOKUP($A423,'PivotTrac Totals'!$1:$255,24,FALSE),)</f>
        <v>2.7899999999999991</v>
      </c>
      <c r="S423">
        <f>IFERROR(VLOOKUP($A423,'PivotTrac Totals'!$1:$255,26,FALSE),)</f>
        <v>2.75</v>
      </c>
      <c r="T423">
        <f>IFERROR(VLOOKUP($A423,'PivotTrac Totals'!$1:$255,28,FALSE),)</f>
        <v>1.9699999999999989</v>
      </c>
      <c r="U423">
        <f>IFERROR(VLOOKUP($A423,'PivotTrac Totals'!$1:$255,30,FALSE),)</f>
        <v>2.2600000000000016</v>
      </c>
      <c r="V423">
        <f>IFERROR(VLOOKUP($A423,'PivotTrac Totals'!$1:$255,32,FALSE),)</f>
        <v>1.6900000000000013</v>
      </c>
      <c r="W423">
        <f>IFERROR(VLOOKUP($A423,'PivotTrac Totals'!$1:$255,34,FALSE),)</f>
        <v>0</v>
      </c>
      <c r="X423">
        <f>IFERROR(VLOOKUP($A423,'PivotTrac Totals'!$1:$255,36,FALSE),)</f>
        <v>0.73999999999999844</v>
      </c>
      <c r="Y423">
        <f>IFERROR(VLOOKUP($A423,'PivotTrac Totals'!$1:$255,38,FALSE),)</f>
        <v>0.35000000000000142</v>
      </c>
      <c r="Z423">
        <f>IFERROR(VLOOKUP($A423,'PivotTrac Totals'!$1:$255,40,FALSE),)</f>
        <v>0.14999999999999858</v>
      </c>
      <c r="AA423">
        <f>IFERROR(VLOOKUP($A423,'PivotTrac Totals'!$1:$255,42,FALSE),)</f>
        <v>0.14000000000000057</v>
      </c>
      <c r="AB423">
        <f>IFERROR(VLOOKUP($A423,'PivotTrac Totals'!$1:$255,44,FALSE),)</f>
        <v>0.55999999999999872</v>
      </c>
      <c r="AC423">
        <f>IFERROR(VLOOKUP($A423,'PivotTrac Totals'!$1:$255,46,FALSE),)</f>
        <v>0.48000000000000043</v>
      </c>
      <c r="AD423">
        <f>IFERROR(VLOOKUP($A423,'PivotTrac Totals'!$1:$255,48,FALSE),)</f>
        <v>0</v>
      </c>
      <c r="AE423">
        <f>IFERROR(VLOOKUP($A423,'PivotTrac Totals'!$1:$255,50,FALSE),)</f>
        <v>0</v>
      </c>
      <c r="AF423">
        <f>IFERROR(VLOOKUP($A423,'PivotTrac Totals'!$1:$255,52,FALSE),)</f>
        <v>0</v>
      </c>
      <c r="AG423">
        <f>IFERROR(VLOOKUP($A423,'PivotTrac Totals'!$1:$255,54,FALSE),)</f>
        <v>0</v>
      </c>
      <c r="AH423">
        <f t="shared" si="49"/>
        <v>24.36</v>
      </c>
    </row>
    <row r="424" spans="1:34" ht="15.75" hidden="1" thickBot="1" x14ac:dyDescent="0.25">
      <c r="A424" s="30"/>
      <c r="B424" s="25" t="s">
        <v>166</v>
      </c>
      <c r="C424" s="28" t="str">
        <f t="shared" si="51"/>
        <v>41</v>
      </c>
      <c r="D424" s="25" t="s">
        <v>167</v>
      </c>
      <c r="E424" s="25"/>
      <c r="F424" s="25"/>
      <c r="G424" s="25"/>
      <c r="H424">
        <f>IFERROR(VLOOKUP($A424,'PivotTrac Totals'!$A$1:$AK$255,4,FALSE),)</f>
        <v>0</v>
      </c>
      <c r="I424">
        <f>IFERROR(VLOOKUP($A424,'PivotTrac Totals'!$1:$405,6,FALSE),)</f>
        <v>0</v>
      </c>
      <c r="J424">
        <f>IFERROR(VLOOKUP($A424,'PivotTrac Totals'!$1:$255,8,FALSE),)</f>
        <v>0</v>
      </c>
      <c r="K424">
        <f>IFERROR(VLOOKUP($A424,'PivotTrac Totals'!$1:$255,10,FALSE),)</f>
        <v>0</v>
      </c>
      <c r="L424">
        <f>IFERROR(VLOOKUP($A424,'PivotTrac Totals'!$1:$255,12,FALSE),)</f>
        <v>0</v>
      </c>
      <c r="M424">
        <f>IFERROR(VLOOKUP($A424,'PivotTrac Totals'!$1:$255,14,FALSE),)</f>
        <v>0</v>
      </c>
      <c r="N424">
        <f>IFERROR(VLOOKUP($A424,'PivotTrac Totals'!$1:$255,16,FALSE),)</f>
        <v>0</v>
      </c>
      <c r="O424">
        <f>IFERROR(VLOOKUP($A424,'PivotTrac Totals'!$1:$255,18,FALSE),)</f>
        <v>0</v>
      </c>
      <c r="P424">
        <f>IFERROR(VLOOKUP($A424,'PivotTrac Totals'!$1:$255,20,FALSE),)</f>
        <v>0</v>
      </c>
      <c r="Q424">
        <f>IFERROR(VLOOKUP($A424,'PivotTrac Totals'!$1:$255,22,FALSE),)</f>
        <v>0</v>
      </c>
      <c r="R424">
        <f>IFERROR(VLOOKUP($A424,'PivotTrac Totals'!$1:$255,24,FALSE),)</f>
        <v>0</v>
      </c>
      <c r="S424">
        <f>IFERROR(VLOOKUP($A424,'PivotTrac Totals'!$1:$255,26,FALSE),)</f>
        <v>0</v>
      </c>
      <c r="T424">
        <f>IFERROR(VLOOKUP($A424,'PivotTrac Totals'!$1:$255,28,FALSE),)</f>
        <v>0</v>
      </c>
      <c r="U424">
        <f>IFERROR(VLOOKUP($A424,'PivotTrac Totals'!$1:$255,30,FALSE),)</f>
        <v>0</v>
      </c>
      <c r="V424">
        <f>IFERROR(VLOOKUP($A424,'PivotTrac Totals'!$1:$255,32,FALSE),)</f>
        <v>0</v>
      </c>
      <c r="W424">
        <f>IFERROR(VLOOKUP($A424,'PivotTrac Totals'!$1:$255,34,FALSE),)</f>
        <v>0</v>
      </c>
      <c r="X424">
        <f>IFERROR(VLOOKUP($A424,'PivotTrac Totals'!$1:$255,36,FALSE),)</f>
        <v>0</v>
      </c>
      <c r="Y424">
        <f>IFERROR(VLOOKUP($A424,'PivotTrac Totals'!$1:$255,38,FALSE),)</f>
        <v>0</v>
      </c>
      <c r="Z424">
        <f>IFERROR(VLOOKUP($A424,'PivotTrac Totals'!$1:$255,40,FALSE),)</f>
        <v>0</v>
      </c>
      <c r="AA424">
        <f>IFERROR(VLOOKUP($A424,'PivotTrac Totals'!$1:$255,42,FALSE),)</f>
        <v>0</v>
      </c>
      <c r="AB424">
        <f>IFERROR(VLOOKUP($A424,'PivotTrac Totals'!$1:$255,44,FALSE),)</f>
        <v>0</v>
      </c>
      <c r="AC424">
        <f>IFERROR(VLOOKUP($A424,'PivotTrac Totals'!$1:$255,46,FALSE),)</f>
        <v>0</v>
      </c>
      <c r="AD424">
        <f>IFERROR(VLOOKUP($A424,'PivotTrac Totals'!$1:$255,48,FALSE),)</f>
        <v>0</v>
      </c>
      <c r="AE424">
        <f>IFERROR(VLOOKUP($A424,'PivotTrac Totals'!$1:$255,50,FALSE),)</f>
        <v>0</v>
      </c>
      <c r="AF424">
        <f>IFERROR(VLOOKUP($A424,'PivotTrac Totals'!$1:$255,52,FALSE),)</f>
        <v>0</v>
      </c>
      <c r="AG424">
        <f>IFERROR(VLOOKUP($A424,'PivotTrac Totals'!$1:$255,54,FALSE),)</f>
        <v>0</v>
      </c>
      <c r="AH424">
        <f t="shared" si="49"/>
        <v>0</v>
      </c>
    </row>
    <row r="425" spans="1:34" ht="15.75" hidden="1" thickBot="1" x14ac:dyDescent="0.25">
      <c r="A425" s="29" t="s">
        <v>186</v>
      </c>
      <c r="B425" s="25" t="s">
        <v>166</v>
      </c>
      <c r="C425" s="28" t="str">
        <f>MID(A425,FIND(" ",A425)+1,256)</f>
        <v>42</v>
      </c>
      <c r="D425" s="25" t="s">
        <v>167</v>
      </c>
      <c r="E425" s="25"/>
      <c r="F425" s="25"/>
      <c r="G425" s="25"/>
      <c r="H425" s="24">
        <f>IF($B425="Hamer",IF($F425="Spring Grain",SUMIFS('Hamer Agrimet'!$D:$D,'Hamer Agrimet'!$A:$A,"&lt;="&amp;Data!H$1,'Hamer Agrimet'!$D:$D,"&gt;0"),IF($F425="Winter Grain",SUMIFS('Hamer Agrimet'!$C:$C,'Hamer Agrimet'!$A:$A,"&lt;="&amp;Data!H$1,'Hamer Agrimet'!$C:$C,"&gt;0"),IF($F425="Potatoes",SUMIFS('Hamer Agrimet'!$E:$E,'Hamer Agrimet'!$A:$A,"&lt;="&amp;Data!H$1,'Hamer Agrimet'!$E:$E,"&gt;0"),0))),SUMIFS('Osgood Agrimet'!$S$2:$S$274,'Hamer Agrimet'!$H$147:$H$288,"&lt;="&amp;Data!H$1,'Osgood Agrimet'!$S$2:$S$274,"&gt;0"))</f>
        <v>0</v>
      </c>
      <c r="I425" s="24">
        <f>IF($B425="Hamer",IF($F425="Spring Grain",SUMIFS('Hamer Agrimet'!$D:$D,'Hamer Agrimet'!$A:$A,"&lt;="&amp;Data!I$1,'Hamer Agrimet'!$D:$D,"&gt;0"),IF($F425="Winter Grain",SUMIFS('Hamer Agrimet'!$C:$C,'Hamer Agrimet'!$A:$A,"&lt;="&amp;Data!I$1,'Hamer Agrimet'!$C:$C,"&gt;0"),IF($F425="Potatoes",SUMIFS('Hamer Agrimet'!$E:$E,'Hamer Agrimet'!$A:$A,"&lt;="&amp;Data!I$1,'Hamer Agrimet'!$E:$E,"&gt;0"),0))),SUMIFS('Osgood Agrimet'!$S$2:$S$274,'Hamer Agrimet'!$H$147:$H$288,"&lt;="&amp;Data!I$1,'Osgood Agrimet'!$S$2:$S$274,"&gt;0"))-SUM($H425)</f>
        <v>0</v>
      </c>
      <c r="J425" s="24">
        <f>IF($B425="Hamer",IF($F425="Spring Grain",SUMIFS('Hamer Agrimet'!$D:$D,'Hamer Agrimet'!$A:$A,"&lt;="&amp;Data!J$1,'Hamer Agrimet'!$D:$D,"&gt;0"),IF($F425="Winter Grain",SUMIFS('Hamer Agrimet'!$C:$C,'Hamer Agrimet'!$A:$A,"&lt;="&amp;Data!J$1,'Hamer Agrimet'!$C:$C,"&gt;0"),IF($F425="Potatoes",SUMIFS('Hamer Agrimet'!$E:$E,'Hamer Agrimet'!$A:$A,"&lt;="&amp;Data!J$1,'Hamer Agrimet'!$E:$E,"&gt;0"),0))),SUMIFS('Osgood Agrimet'!$S$2:$S$274,'Hamer Agrimet'!$H$147:$H$288,"&lt;="&amp;Data!J$1,'Osgood Agrimet'!$S$2:$S$274,"&gt;0"))-SUM($H425:I425)</f>
        <v>0</v>
      </c>
      <c r="K425" s="24">
        <f>IF($B425="Hamer",IF($F425="Spring Grain",SUMIFS('Hamer Agrimet'!$D:$D,'Hamer Agrimet'!$A:$A,"&lt;="&amp;Data!K$1,'Hamer Agrimet'!$D:$D,"&gt;0"),IF($F425="Winter Grain",SUMIFS('Hamer Agrimet'!$C:$C,'Hamer Agrimet'!$A:$A,"&lt;="&amp;Data!K$1,'Hamer Agrimet'!$C:$C,"&gt;0"),IF($F425="Potatoes",SUMIFS('Hamer Agrimet'!$E:$E,'Hamer Agrimet'!$A:$A,"&lt;="&amp;Data!K$1,'Hamer Agrimet'!$E:$E,"&gt;0"),0))),SUMIFS('Osgood Agrimet'!$S$2:$S$274,'Hamer Agrimet'!$H$147:$H$288,"&lt;="&amp;Data!K$1,'Osgood Agrimet'!$S$2:$S$274,"&gt;0"))-SUM($H425:J425)</f>
        <v>0</v>
      </c>
      <c r="L425" s="24">
        <f>IF($B425="Hamer",IF($F425="Spring Grain",SUMIFS('Hamer Agrimet'!$D:$D,'Hamer Agrimet'!$A:$A,"&lt;="&amp;Data!L$1,'Hamer Agrimet'!$D:$D,"&gt;0"),IF($F425="Winter Grain",SUMIFS('Hamer Agrimet'!$C:$C,'Hamer Agrimet'!$A:$A,"&lt;="&amp;Data!L$1,'Hamer Agrimet'!$C:$C,"&gt;0"),IF($F425="Potatoes",SUMIFS('Hamer Agrimet'!$E:$E,'Hamer Agrimet'!$A:$A,"&lt;="&amp;Data!L$1,'Hamer Agrimet'!$E:$E,"&gt;0"),0))),SUMIFS('Osgood Agrimet'!$S$2:$S$274,'Hamer Agrimet'!$H$147:$H$288,"&lt;="&amp;Data!L$1,'Osgood Agrimet'!$S$2:$S$274,"&gt;0"))-SUM($H425:K425)</f>
        <v>0</v>
      </c>
      <c r="M425" s="24">
        <f>IF($B425="Hamer",IF($F425="Spring Grain",SUMIFS('Hamer Agrimet'!$D:$D,'Hamer Agrimet'!$A:$A,"&lt;="&amp;Data!M$1,'Hamer Agrimet'!$D:$D,"&gt;0"),IF($F425="Winter Grain",SUMIFS('Hamer Agrimet'!$C:$C,'Hamer Agrimet'!$A:$A,"&lt;="&amp;Data!M$1,'Hamer Agrimet'!$C:$C,"&gt;0"),IF($F425="Potatoes",SUMIFS('Hamer Agrimet'!$E:$E,'Hamer Agrimet'!$A:$A,"&lt;="&amp;Data!M$1,'Hamer Agrimet'!$E:$E,"&gt;0"),0))),SUMIFS('Osgood Agrimet'!$S$2:$S$274,'Hamer Agrimet'!$H$147:$H$288,"&lt;="&amp;Data!M$1,'Osgood Agrimet'!$S$2:$S$274,"&gt;0"))-SUM($H425:L425)</f>
        <v>0</v>
      </c>
      <c r="N425" s="24">
        <f>IF($B425="Hamer",IF($F425="Spring Grain",SUMIFS('Hamer Agrimet'!$D:$D,'Hamer Agrimet'!$A:$A,"&lt;="&amp;Data!N$1,'Hamer Agrimet'!$D:$D,"&gt;0"),IF($F425="Winter Grain",SUMIFS('Hamer Agrimet'!$C:$C,'Hamer Agrimet'!$A:$A,"&lt;="&amp;Data!N$1,'Hamer Agrimet'!$C:$C,"&gt;0"),IF($F425="Potatoes",SUMIFS('Hamer Agrimet'!$E:$E,'Hamer Agrimet'!$A:$A,"&lt;="&amp;Data!N$1,'Hamer Agrimet'!$E:$E,"&gt;0"),0))),SUMIFS('Osgood Agrimet'!$S$2:$S$274,'Hamer Agrimet'!$H$147:$H$288,"&lt;="&amp;Data!N$1,'Osgood Agrimet'!$S$2:$S$274,"&gt;0"))-SUM($H425:M425)</f>
        <v>0</v>
      </c>
      <c r="O425" s="24">
        <f>IF($B425="Hamer",IF($F425="Spring Grain",SUMIFS('Hamer Agrimet'!$D:$D,'Hamer Agrimet'!$A:$A,"&lt;="&amp;Data!O$1,'Hamer Agrimet'!$D:$D,"&gt;0"),IF($F425="Winter Grain",SUMIFS('Hamer Agrimet'!$C:$C,'Hamer Agrimet'!$A:$A,"&lt;="&amp;Data!O$1,'Hamer Agrimet'!$C:$C,"&gt;0"),IF($F425="Potatoes",SUMIFS('Hamer Agrimet'!$E:$E,'Hamer Agrimet'!$A:$A,"&lt;="&amp;Data!O$1,'Hamer Agrimet'!$E:$E,"&gt;0"),0))),SUMIFS('Osgood Agrimet'!$S$2:$S$274,'Hamer Agrimet'!$H$147:$H$288,"&lt;="&amp;Data!O$1,'Osgood Agrimet'!$S$2:$S$274,"&gt;0"))-SUM($H425:N425)</f>
        <v>0</v>
      </c>
      <c r="P425" s="24">
        <f>IF($B425="Hamer",IF($F425="Spring Grain",SUMIFS('Hamer Agrimet'!$D:$D,'Hamer Agrimet'!$A:$A,"&lt;="&amp;Data!P$1,'Hamer Agrimet'!$D:$D,"&gt;0"),IF($F425="Winter Grain",SUMIFS('Hamer Agrimet'!$C:$C,'Hamer Agrimet'!$A:$A,"&lt;="&amp;Data!P$1,'Hamer Agrimet'!$C:$C,"&gt;0"),IF($F425="Potatoes",SUMIFS('Hamer Agrimet'!$E:$E,'Hamer Agrimet'!$A:$A,"&lt;="&amp;Data!P$1,'Hamer Agrimet'!$E:$E,"&gt;0"),0))),SUMIFS('Osgood Agrimet'!$S$2:$S$274,'Hamer Agrimet'!$H$147:$H$288,"&lt;="&amp;Data!P$1,'Osgood Agrimet'!$S$2:$S$274,"&gt;0"))-SUM($H425:O425)</f>
        <v>0</v>
      </c>
      <c r="Q425" s="24">
        <f>IF($B425="Hamer",IF($F425="Spring Grain",SUMIFS('Hamer Agrimet'!$D:$D,'Hamer Agrimet'!$A:$A,"&lt;="&amp;Data!Q$1,'Hamer Agrimet'!$D:$D,"&gt;0"),IF($F425="Winter Grain",SUMIFS('Hamer Agrimet'!$C:$C,'Hamer Agrimet'!$A:$A,"&lt;="&amp;Data!Q$1,'Hamer Agrimet'!$C:$C,"&gt;0"),IF($F425="Potatoes",SUMIFS('Hamer Agrimet'!$E:$E,'Hamer Agrimet'!$A:$A,"&lt;="&amp;Data!Q$1,'Hamer Agrimet'!$E:$E,"&gt;0"),0))),SUMIFS('Osgood Agrimet'!$S$2:$S$274,'Hamer Agrimet'!$H$147:$H$288,"&lt;="&amp;Data!Q$1,'Osgood Agrimet'!$S$2:$S$274,"&gt;0"))-SUM($H425:P425)</f>
        <v>0</v>
      </c>
      <c r="R425" s="24">
        <f>IF($B425="Hamer",IF($F425="Spring Grain",SUMIFS('Hamer Agrimet'!$D:$D,'Hamer Agrimet'!$A:$A,"&lt;="&amp;Data!R$1,'Hamer Agrimet'!$D:$D,"&gt;0"),IF($F425="Winter Grain",SUMIFS('Hamer Agrimet'!$C:$C,'Hamer Agrimet'!$A:$A,"&lt;="&amp;Data!R$1,'Hamer Agrimet'!$C:$C,"&gt;0"),IF($F425="Potatoes",SUMIFS('Hamer Agrimet'!$E:$E,'Hamer Agrimet'!$A:$A,"&lt;="&amp;Data!R$1,'Hamer Agrimet'!$E:$E,"&gt;0"),0))),SUMIFS('Osgood Agrimet'!$S$2:$S$274,'Hamer Agrimet'!$H$147:$H$288,"&lt;="&amp;Data!R$1,'Osgood Agrimet'!$S$2:$S$274,"&gt;0"))-SUM($H425:Q425)</f>
        <v>0</v>
      </c>
      <c r="S425" s="24">
        <f>IF($B425="Hamer",IF($F425="Spring Grain",SUMIFS('Hamer Agrimet'!$D:$D,'Hamer Agrimet'!$A:$A,"&lt;="&amp;Data!S$1,'Hamer Agrimet'!$D:$D,"&gt;0"),IF($F425="Winter Grain",SUMIFS('Hamer Agrimet'!$C:$C,'Hamer Agrimet'!$A:$A,"&lt;="&amp;Data!S$1,'Hamer Agrimet'!$C:$C,"&gt;0"),IF($F425="Potatoes",SUMIFS('Hamer Agrimet'!$E:$E,'Hamer Agrimet'!$A:$A,"&lt;="&amp;Data!S$1,'Hamer Agrimet'!$E:$E,"&gt;0"),0))),SUMIFS('Osgood Agrimet'!$S$2:$S$274,'Hamer Agrimet'!$H$147:$H$288,"&lt;="&amp;Data!S$1,'Osgood Agrimet'!$S$2:$S$274,"&gt;0"))-SUM($H425:R425)</f>
        <v>0</v>
      </c>
      <c r="T425" s="24">
        <f>IF($B425="Hamer",IF($F425="Spring Grain",SUMIFS('Hamer Agrimet'!$D:$D,'Hamer Agrimet'!$A:$A,"&lt;="&amp;Data!T$1,'Hamer Agrimet'!$D:$D,"&gt;0"),IF($F425="Winter Grain",SUMIFS('Hamer Agrimet'!$C:$C,'Hamer Agrimet'!$A:$A,"&lt;="&amp;Data!T$1,'Hamer Agrimet'!$C:$C,"&gt;0"),IF($F425="Potatoes",SUMIFS('Hamer Agrimet'!$E:$E,'Hamer Agrimet'!$A:$A,"&lt;="&amp;Data!T$1,'Hamer Agrimet'!$E:$E,"&gt;0"),0))),SUMIFS('Osgood Agrimet'!$S$2:$S$274,'Hamer Agrimet'!$H$147:$H$288,"&lt;="&amp;Data!T$1,'Osgood Agrimet'!$S$2:$S$274,"&gt;0"))-SUM($H425:S425)</f>
        <v>0</v>
      </c>
      <c r="U425" s="24">
        <f>IF($B425="Hamer",IF($F425="Spring Grain",SUMIFS('Hamer Agrimet'!$D:$D,'Hamer Agrimet'!$A:$A,"&lt;="&amp;Data!U$1,'Hamer Agrimet'!$D:$D,"&gt;0"),IF($F425="Winter Grain",SUMIFS('Hamer Agrimet'!$C:$C,'Hamer Agrimet'!$A:$A,"&lt;="&amp;Data!U$1,'Hamer Agrimet'!$C:$C,"&gt;0"),IF($F425="Potatoes",SUMIFS('Hamer Agrimet'!$E:$E,'Hamer Agrimet'!$A:$A,"&lt;="&amp;Data!U$1,'Hamer Agrimet'!$E:$E,"&gt;0"),0))),SUMIFS('Osgood Agrimet'!$S$2:$S$274,'Hamer Agrimet'!$H$147:$H$288,"&lt;="&amp;Data!U$1,'Osgood Agrimet'!$S$2:$S$274,"&gt;0"))-SUM($H425:T425)</f>
        <v>0</v>
      </c>
      <c r="V425" s="24">
        <f>IF($B425="Hamer",IF($F425="Spring Grain",SUMIFS('Hamer Agrimet'!$D:$D,'Hamer Agrimet'!$A:$A,"&lt;="&amp;Data!V$1,'Hamer Agrimet'!$D:$D,"&gt;0"),IF($F425="Winter Grain",SUMIFS('Hamer Agrimet'!$C:$C,'Hamer Agrimet'!$A:$A,"&lt;="&amp;Data!V$1,'Hamer Agrimet'!$C:$C,"&gt;0"),IF($F425="Potatoes",SUMIFS('Hamer Agrimet'!$E:$E,'Hamer Agrimet'!$A:$A,"&lt;="&amp;Data!V$1,'Hamer Agrimet'!$E:$E,"&gt;0"),0))),SUMIFS('Osgood Agrimet'!$S$2:$S$274,'Hamer Agrimet'!$H$147:$H$288,"&lt;="&amp;Data!V$1,'Osgood Agrimet'!$S$2:$S$274,"&gt;0"))-SUM($H425:U425)</f>
        <v>0</v>
      </c>
      <c r="W425" s="24">
        <f>IF($B425="Hamer",IF($F425="Spring Grain",SUMIFS('Hamer Agrimet'!$D:$D,'Hamer Agrimet'!$A:$A,"&lt;="&amp;Data!W$1,'Hamer Agrimet'!$D:$D,"&gt;0"),IF($F425="Winter Grain",SUMIFS('Hamer Agrimet'!$C:$C,'Hamer Agrimet'!$A:$A,"&lt;="&amp;Data!W$1,'Hamer Agrimet'!$C:$C,"&gt;0"),IF($F425="Potatoes",SUMIFS('Hamer Agrimet'!$E:$E,'Hamer Agrimet'!$A:$A,"&lt;="&amp;Data!W$1,'Hamer Agrimet'!$E:$E,"&gt;0"),0))),SUMIFS('Osgood Agrimet'!$S$2:$S$274,'Hamer Agrimet'!$H$147:$H$288,"&lt;="&amp;Data!W$1,'Osgood Agrimet'!$S$2:$S$274,"&gt;0"))-SUM($H425:V425)</f>
        <v>0</v>
      </c>
      <c r="X425" s="24">
        <f>IF($B425="Hamer",IF($F425="Spring Grain",SUMIFS('Hamer Agrimet'!$D:$D,'Hamer Agrimet'!$A:$A,"&lt;="&amp;Data!X$1,'Hamer Agrimet'!$D:$D,"&gt;0"),IF($F425="Winter Grain",SUMIFS('Hamer Agrimet'!$C:$C,'Hamer Agrimet'!$A:$A,"&lt;="&amp;Data!X$1,'Hamer Agrimet'!$C:$C,"&gt;0"),IF($F425="Potatoes",SUMIFS('Hamer Agrimet'!$E:$E,'Hamer Agrimet'!$A:$A,"&lt;="&amp;Data!X$1,'Hamer Agrimet'!$E:$E,"&gt;0"),0))),SUMIFS('Osgood Agrimet'!$S$2:$S$274,'Hamer Agrimet'!$H$147:$H$288,"&lt;="&amp;Data!X$1,'Osgood Agrimet'!$S$2:$S$274,"&gt;0"))-SUM($H425:W425)</f>
        <v>0</v>
      </c>
      <c r="Y425" s="24">
        <f>IF($B425="Hamer",IF($F425="Spring Grain",SUMIFS('Hamer Agrimet'!$D:$D,'Hamer Agrimet'!$A:$A,"&lt;="&amp;Data!Y$1,'Hamer Agrimet'!$D:$D,"&gt;0"),IF($F425="Winter Grain",SUMIFS('Hamer Agrimet'!$C:$C,'Hamer Agrimet'!$A:$A,"&lt;="&amp;Data!Y$1,'Hamer Agrimet'!$C:$C,"&gt;0"),IF($F425="Potatoes",SUMIFS('Hamer Agrimet'!$E:$E,'Hamer Agrimet'!$A:$A,"&lt;="&amp;Data!Y$1,'Hamer Agrimet'!$E:$E,"&gt;0"),0))),SUMIFS('Osgood Agrimet'!$S$2:$S$274,'Hamer Agrimet'!$H$147:$H$288,"&lt;="&amp;Data!Y$1,'Osgood Agrimet'!$S$2:$S$274,"&gt;0"))-SUM($H425:X425)</f>
        <v>0</v>
      </c>
      <c r="Z425" s="24">
        <f>IF($B425="Hamer",IF($F425="Spring Grain",SUMIFS('Hamer Agrimet'!$D:$D,'Hamer Agrimet'!$A:$A,"&lt;="&amp;Data!Z$1,'Hamer Agrimet'!$D:$D,"&gt;0"),IF($F425="Winter Grain",SUMIFS('Hamer Agrimet'!$C:$C,'Hamer Agrimet'!$A:$A,"&lt;="&amp;Data!Z$1,'Hamer Agrimet'!$C:$C,"&gt;0"),IF($F425="Potatoes",SUMIFS('Hamer Agrimet'!$E:$E,'Hamer Agrimet'!$A:$A,"&lt;="&amp;Data!Z$1,'Hamer Agrimet'!$E:$E,"&gt;0"),0))),SUMIFS('Osgood Agrimet'!$S$2:$S$274,'Hamer Agrimet'!$H$147:$H$288,"&lt;="&amp;Data!Z$1,'Osgood Agrimet'!$S$2:$S$274,"&gt;0"))-SUM($H425:Y425)</f>
        <v>0</v>
      </c>
      <c r="AA425" s="24">
        <f>IF($B425="Hamer",IF($F425="Spring Grain",SUMIFS('Hamer Agrimet'!$D:$D,'Hamer Agrimet'!$A:$A,"&lt;="&amp;Data!AA$1,'Hamer Agrimet'!$D:$D,"&gt;0"),IF($F425="Winter Grain",SUMIFS('Hamer Agrimet'!$C:$C,'Hamer Agrimet'!$A:$A,"&lt;="&amp;Data!AA$1,'Hamer Agrimet'!$C:$C,"&gt;0"),IF($F425="Potatoes",SUMIFS('Hamer Agrimet'!$E:$E,'Hamer Agrimet'!$A:$A,"&lt;="&amp;Data!AA$1,'Hamer Agrimet'!$E:$E,"&gt;0"),0))),SUMIFS('Osgood Agrimet'!$S$2:$S$274,'Hamer Agrimet'!$H$147:$H$288,"&lt;="&amp;Data!AA$1,'Osgood Agrimet'!$S$2:$S$274,"&gt;0"))-SUM($H425:Z425)</f>
        <v>0</v>
      </c>
      <c r="AB425" s="24">
        <f>IF($B425="Hamer",IF($F425="Spring Grain",SUMIFS('Hamer Agrimet'!$D:$D,'Hamer Agrimet'!$A:$A,"&lt;="&amp;Data!AB$1,'Hamer Agrimet'!$D:$D,"&gt;0"),IF($F425="Winter Grain",SUMIFS('Hamer Agrimet'!$C:$C,'Hamer Agrimet'!$A:$A,"&lt;="&amp;Data!AB$1,'Hamer Agrimet'!$C:$C,"&gt;0"),IF($F425="Potatoes",SUMIFS('Hamer Agrimet'!$E:$E,'Hamer Agrimet'!$A:$A,"&lt;="&amp;Data!AB$1,'Hamer Agrimet'!$E:$E,"&gt;0"),0))),SUMIFS('Osgood Agrimet'!$S$2:$S$274,'Hamer Agrimet'!$H$147:$H$288,"&lt;="&amp;Data!AB$1,'Osgood Agrimet'!$S$2:$S$274,"&gt;0"))-SUM($H425:AA425)</f>
        <v>0</v>
      </c>
      <c r="AC425" s="24">
        <f>IF($B425="Hamer",IF($F425="Spring Grain",SUMIFS('Hamer Agrimet'!$D:$D,'Hamer Agrimet'!$A:$A,"&lt;="&amp;Data!AC$1,'Hamer Agrimet'!$D:$D,"&gt;0"),IF($F425="Winter Grain",SUMIFS('Hamer Agrimet'!$C:$C,'Hamer Agrimet'!$A:$A,"&lt;="&amp;Data!AC$1,'Hamer Agrimet'!$C:$C,"&gt;0"),IF($F425="Potatoes",SUMIFS('Hamer Agrimet'!$E:$E,'Hamer Agrimet'!$A:$A,"&lt;="&amp;Data!AC$1,'Hamer Agrimet'!$E:$E,"&gt;0"),0))),SUMIFS('Osgood Agrimet'!$S$2:$S$274,'Hamer Agrimet'!$H$147:$H$288,"&lt;="&amp;Data!AC$1,'Osgood Agrimet'!$S$2:$S$274,"&gt;0"))-SUM($H425:AB425)</f>
        <v>0</v>
      </c>
      <c r="AD425" s="24">
        <f>IF($B425="Hamer",IF($F425="Spring Grain",SUMIFS('Hamer Agrimet'!$D:$D,'Hamer Agrimet'!$A:$A,"&lt;="&amp;Data!AD$1,'Hamer Agrimet'!$D:$D,"&gt;0"),IF($F425="Winter Grain",SUMIFS('Hamer Agrimet'!$C:$C,'Hamer Agrimet'!$A:$A,"&lt;="&amp;Data!AD$1,'Hamer Agrimet'!$C:$C,"&gt;0"),IF($F425="Potatoes",SUMIFS('Hamer Agrimet'!$E:$E,'Hamer Agrimet'!$A:$A,"&lt;="&amp;Data!AD$1,'Hamer Agrimet'!$E:$E,"&gt;0"),0))),SUMIFS('Osgood Agrimet'!$S$2:$S$274,'Hamer Agrimet'!$H$147:$H$288,"&lt;="&amp;Data!AD$1,'Osgood Agrimet'!$S$2:$S$274,"&gt;0"))-SUM($H425:AC425)</f>
        <v>0</v>
      </c>
      <c r="AE425" s="24">
        <f>IF($B425="Hamer",IF($F425="Spring Grain",SUMIFS('Hamer Agrimet'!$D:$D,'Hamer Agrimet'!$A:$A,"&lt;="&amp;Data!AE$1,'Hamer Agrimet'!$D:$D,"&gt;0"),IF($F425="Winter Grain",SUMIFS('Hamer Agrimet'!$C:$C,'Hamer Agrimet'!$A:$A,"&lt;="&amp;Data!AE$1,'Hamer Agrimet'!$C:$C,"&gt;0"),IF($F425="Potatoes",SUMIFS('Hamer Agrimet'!$E:$E,'Hamer Agrimet'!$A:$A,"&lt;="&amp;Data!AE$1,'Hamer Agrimet'!$E:$E,"&gt;0"),0))),SUMIFS('Osgood Agrimet'!$S$2:$S$274,'Hamer Agrimet'!$H$147:$H$288,"&lt;="&amp;Data!AE$1,'Osgood Agrimet'!$S$2:$S$274,"&gt;0"))-SUM($H425:AD425)</f>
        <v>0</v>
      </c>
      <c r="AF425" s="24">
        <f>IF($B425="Hamer",IF($F425="Spring Grain",SUMIFS('Hamer Agrimet'!$D:$D,'Hamer Agrimet'!$A:$A,"&lt;="&amp;Data!AF$1,'Hamer Agrimet'!$D:$D,"&gt;0"),IF($F425="Winter Grain",SUMIFS('Hamer Agrimet'!$C:$C,'Hamer Agrimet'!$A:$A,"&lt;="&amp;Data!AF$1,'Hamer Agrimet'!$C:$C,"&gt;0"),IF($F425="Potatoes",SUMIFS('Hamer Agrimet'!$E:$E,'Hamer Agrimet'!$A:$A,"&lt;="&amp;Data!AF$1,'Hamer Agrimet'!$E:$E,"&gt;0"),0))),SUMIFS('Osgood Agrimet'!$S$2:$S$274,'Hamer Agrimet'!$H$147:$H$288,"&lt;="&amp;Data!AF$1,'Osgood Agrimet'!$S$2:$S$274,"&gt;0"))-SUM($H425:AE425)</f>
        <v>0</v>
      </c>
      <c r="AG425" s="24">
        <f>IF($B425="Hamer",IF($F425="Spring Grain",SUMIFS('Hamer Agrimet'!$D:$D,'Hamer Agrimet'!$A:$A,"&lt;="&amp;Data!AG$1,'Hamer Agrimet'!$D:$D,"&gt;0"),IF($F425="Winter Grain",SUMIFS('Hamer Agrimet'!$C:$C,'Hamer Agrimet'!$A:$A,"&lt;="&amp;Data!AG$1,'Hamer Agrimet'!$C:$C,"&gt;0"),IF($F425="Potatoes",SUMIFS('Hamer Agrimet'!$E:$E,'Hamer Agrimet'!$A:$A,"&lt;="&amp;Data!AG$1,'Hamer Agrimet'!$E:$E,"&gt;0"),0))),SUMIFS('Osgood Agrimet'!$S$2:$S$274,'Hamer Agrimet'!$H$147:$H$288,"&lt;="&amp;Data!AG$1,'Osgood Agrimet'!$S$2:$S$274,"&gt;0"))-SUM($H425:AF425)</f>
        <v>0</v>
      </c>
      <c r="AH425">
        <f>+SUM(H425:AG425)</f>
        <v>0</v>
      </c>
    </row>
    <row r="426" spans="1:34" ht="15.75" hidden="1" thickBot="1" x14ac:dyDescent="0.25">
      <c r="B426" t="s">
        <v>166</v>
      </c>
      <c r="C426" s="31" t="str">
        <f>C425</f>
        <v>42</v>
      </c>
      <c r="D426" t="s">
        <v>167</v>
      </c>
      <c r="H426">
        <f>IFERROR(VLOOKUP($A426,'PivotTrac Totals'!$A$1:$AK$255,4,FALSE),)</f>
        <v>0</v>
      </c>
      <c r="I426">
        <f>IFERROR(VLOOKUP($A426,'PivotTrac Totals'!$1:$405,6,FALSE),)</f>
        <v>0</v>
      </c>
      <c r="J426">
        <f>IFERROR(VLOOKUP($A426,'PivotTrac Totals'!$1:$255,8,FALSE),)</f>
        <v>0</v>
      </c>
      <c r="K426">
        <f>IFERROR(VLOOKUP($A426,'PivotTrac Totals'!$1:$255,10,FALSE),)</f>
        <v>0</v>
      </c>
      <c r="L426">
        <f>IFERROR(VLOOKUP($A426,'PivotTrac Totals'!$1:$255,12,FALSE),)</f>
        <v>0</v>
      </c>
      <c r="M426">
        <f>IFERROR(VLOOKUP($A426,'PivotTrac Totals'!$1:$255,14,FALSE),)</f>
        <v>0</v>
      </c>
      <c r="N426">
        <f>IFERROR(VLOOKUP($A426,'PivotTrac Totals'!$1:$255,16,FALSE),)</f>
        <v>0</v>
      </c>
      <c r="O426">
        <f>IFERROR(VLOOKUP($A426,'PivotTrac Totals'!$1:$255,18,FALSE),)</f>
        <v>0</v>
      </c>
      <c r="P426">
        <f>IFERROR(VLOOKUP($A426,'PivotTrac Totals'!$1:$255,20,FALSE),)</f>
        <v>0</v>
      </c>
      <c r="Q426">
        <f>IFERROR(VLOOKUP($A426,'PivotTrac Totals'!$1:$255,22,FALSE),)</f>
        <v>0</v>
      </c>
      <c r="R426">
        <f>IFERROR(VLOOKUP($A426,'PivotTrac Totals'!$1:$255,24,FALSE),)</f>
        <v>0</v>
      </c>
      <c r="S426">
        <f>IFERROR(VLOOKUP($A426,'PivotTrac Totals'!$1:$255,26,FALSE),)</f>
        <v>0</v>
      </c>
      <c r="T426">
        <f>IFERROR(VLOOKUP($A426,'PivotTrac Totals'!$1:$255,28,FALSE),)</f>
        <v>0</v>
      </c>
      <c r="U426">
        <f>IFERROR(VLOOKUP($A426,'PivotTrac Totals'!$1:$255,30,FALSE),)</f>
        <v>0</v>
      </c>
      <c r="V426">
        <f>IFERROR(VLOOKUP($A426,'PivotTrac Totals'!$1:$255,32,FALSE),)</f>
        <v>0</v>
      </c>
      <c r="W426">
        <f>IFERROR(VLOOKUP($A426,'PivotTrac Totals'!$1:$255,34,FALSE),)</f>
        <v>0</v>
      </c>
      <c r="X426">
        <f>IFERROR(VLOOKUP($A426,'PivotTrac Totals'!$1:$255,36,FALSE),)</f>
        <v>0</v>
      </c>
      <c r="Y426">
        <f>IFERROR(VLOOKUP($A426,'PivotTrac Totals'!$1:$255,38,FALSE),)</f>
        <v>0</v>
      </c>
      <c r="Z426">
        <f>IFERROR(VLOOKUP($A426,'PivotTrac Totals'!$1:$255,40,FALSE),)</f>
        <v>0</v>
      </c>
      <c r="AA426">
        <f>IFERROR(VLOOKUP($A426,'PivotTrac Totals'!$1:$255,42,FALSE),)</f>
        <v>0</v>
      </c>
      <c r="AB426">
        <f>IFERROR(VLOOKUP($A426,'PivotTrac Totals'!$1:$255,44,FALSE),)</f>
        <v>0</v>
      </c>
      <c r="AC426">
        <f>IFERROR(VLOOKUP($A426,'PivotTrac Totals'!$1:$255,46,FALSE),)</f>
        <v>0</v>
      </c>
      <c r="AD426">
        <f>IFERROR(VLOOKUP($A426,'PivotTrac Totals'!$1:$255,48,FALSE),)</f>
        <v>0</v>
      </c>
      <c r="AE426">
        <f>IFERROR(VLOOKUP($A426,'PivotTrac Totals'!$1:$255,50,FALSE),)</f>
        <v>0</v>
      </c>
      <c r="AF426">
        <f>IFERROR(VLOOKUP($A426,'PivotTrac Totals'!$1:$255,52,FALSE),)</f>
        <v>0</v>
      </c>
      <c r="AG426">
        <f>IFERROR(VLOOKUP($A426,'PivotTrac Totals'!$1:$255,54,FALSE),)</f>
        <v>0</v>
      </c>
      <c r="AH426">
        <f t="shared" si="49"/>
        <v>0</v>
      </c>
    </row>
    <row r="427" spans="1:34" ht="15.75" hidden="1" thickBot="1" x14ac:dyDescent="0.25">
      <c r="B427" t="s">
        <v>166</v>
      </c>
      <c r="C427" s="31" t="str">
        <f t="shared" ref="C427:C434" si="52">C426</f>
        <v>42</v>
      </c>
      <c r="D427" t="s">
        <v>167</v>
      </c>
      <c r="H427">
        <f>IFERROR(VLOOKUP($A427,'PivotTrac Totals'!$A$1:$AK$255,4,FALSE),)</f>
        <v>0</v>
      </c>
      <c r="I427">
        <f>IFERROR(VLOOKUP($A427,'PivotTrac Totals'!$1:$405,6,FALSE),)</f>
        <v>0</v>
      </c>
      <c r="J427">
        <f>IFERROR(VLOOKUP($A427,'PivotTrac Totals'!$1:$255,8,FALSE),)</f>
        <v>0</v>
      </c>
      <c r="K427">
        <f>IFERROR(VLOOKUP($A427,'PivotTrac Totals'!$1:$255,10,FALSE),)</f>
        <v>0</v>
      </c>
      <c r="L427">
        <f>IFERROR(VLOOKUP($A427,'PivotTrac Totals'!$1:$255,12,FALSE),)</f>
        <v>0</v>
      </c>
      <c r="M427">
        <f>IFERROR(VLOOKUP($A427,'PivotTrac Totals'!$1:$255,14,FALSE),)</f>
        <v>0</v>
      </c>
      <c r="N427">
        <f>IFERROR(VLOOKUP($A427,'PivotTrac Totals'!$1:$255,16,FALSE),)</f>
        <v>0</v>
      </c>
      <c r="O427">
        <f>IFERROR(VLOOKUP($A427,'PivotTrac Totals'!$1:$255,18,FALSE),)</f>
        <v>0</v>
      </c>
      <c r="P427">
        <f>IFERROR(VLOOKUP($A427,'PivotTrac Totals'!$1:$255,20,FALSE),)</f>
        <v>0</v>
      </c>
      <c r="Q427">
        <f>IFERROR(VLOOKUP($A427,'PivotTrac Totals'!$1:$255,22,FALSE),)</f>
        <v>0</v>
      </c>
      <c r="R427">
        <f>IFERROR(VLOOKUP($A427,'PivotTrac Totals'!$1:$255,24,FALSE),)</f>
        <v>0</v>
      </c>
      <c r="S427">
        <f>IFERROR(VLOOKUP($A427,'PivotTrac Totals'!$1:$255,26,FALSE),)</f>
        <v>0</v>
      </c>
      <c r="T427">
        <f>IFERROR(VLOOKUP($A427,'PivotTrac Totals'!$1:$255,28,FALSE),)</f>
        <v>0</v>
      </c>
      <c r="U427">
        <f>IFERROR(VLOOKUP($A427,'PivotTrac Totals'!$1:$255,30,FALSE),)</f>
        <v>0</v>
      </c>
      <c r="V427">
        <f>IFERROR(VLOOKUP($A427,'PivotTrac Totals'!$1:$255,32,FALSE),)</f>
        <v>0</v>
      </c>
      <c r="W427">
        <f>IFERROR(VLOOKUP($A427,'PivotTrac Totals'!$1:$255,34,FALSE),)</f>
        <v>0</v>
      </c>
      <c r="X427">
        <f>IFERROR(VLOOKUP($A427,'PivotTrac Totals'!$1:$255,36,FALSE),)</f>
        <v>0</v>
      </c>
      <c r="Y427">
        <f>IFERROR(VLOOKUP($A427,'PivotTrac Totals'!$1:$255,38,FALSE),)</f>
        <v>0</v>
      </c>
      <c r="Z427">
        <f>IFERROR(VLOOKUP($A427,'PivotTrac Totals'!$1:$255,40,FALSE),)</f>
        <v>0</v>
      </c>
      <c r="AA427">
        <f>IFERROR(VLOOKUP($A427,'PivotTrac Totals'!$1:$255,42,FALSE),)</f>
        <v>0</v>
      </c>
      <c r="AB427">
        <f>IFERROR(VLOOKUP($A427,'PivotTrac Totals'!$1:$255,44,FALSE),)</f>
        <v>0</v>
      </c>
      <c r="AC427">
        <f>IFERROR(VLOOKUP($A427,'PivotTrac Totals'!$1:$255,46,FALSE),)</f>
        <v>0</v>
      </c>
      <c r="AD427">
        <f>IFERROR(VLOOKUP($A427,'PivotTrac Totals'!$1:$255,48,FALSE),)</f>
        <v>0</v>
      </c>
      <c r="AE427">
        <f>IFERROR(VLOOKUP($A427,'PivotTrac Totals'!$1:$255,50,FALSE),)</f>
        <v>0</v>
      </c>
      <c r="AF427">
        <f>IFERROR(VLOOKUP($A427,'PivotTrac Totals'!$1:$255,52,FALSE),)</f>
        <v>0</v>
      </c>
      <c r="AG427">
        <f>IFERROR(VLOOKUP($A427,'PivotTrac Totals'!$1:$255,54,FALSE),)</f>
        <v>0</v>
      </c>
      <c r="AH427">
        <f t="shared" si="49"/>
        <v>0</v>
      </c>
    </row>
    <row r="428" spans="1:34" ht="15.75" hidden="1" thickBot="1" x14ac:dyDescent="0.25">
      <c r="B428" t="s">
        <v>166</v>
      </c>
      <c r="C428" s="31" t="str">
        <f t="shared" si="52"/>
        <v>42</v>
      </c>
      <c r="D428" t="s">
        <v>167</v>
      </c>
      <c r="H428">
        <f>IFERROR(VLOOKUP($A428,'PivotTrac Totals'!$A$1:$AK$255,4,FALSE),)</f>
        <v>0</v>
      </c>
      <c r="I428">
        <f>IFERROR(VLOOKUP($A428,'PivotTrac Totals'!$1:$405,6,FALSE),)</f>
        <v>0</v>
      </c>
      <c r="J428">
        <f>IFERROR(VLOOKUP($A428,'PivotTrac Totals'!$1:$255,8,FALSE),)</f>
        <v>0</v>
      </c>
      <c r="K428">
        <f>IFERROR(VLOOKUP($A428,'PivotTrac Totals'!$1:$255,10,FALSE),)</f>
        <v>0</v>
      </c>
      <c r="L428">
        <f>IFERROR(VLOOKUP($A428,'PivotTrac Totals'!$1:$255,12,FALSE),)</f>
        <v>0</v>
      </c>
      <c r="M428">
        <f>IFERROR(VLOOKUP($A428,'PivotTrac Totals'!$1:$255,14,FALSE),)</f>
        <v>0</v>
      </c>
      <c r="N428">
        <f>IFERROR(VLOOKUP($A428,'PivotTrac Totals'!$1:$255,16,FALSE),)</f>
        <v>0</v>
      </c>
      <c r="O428">
        <f>IFERROR(VLOOKUP($A428,'PivotTrac Totals'!$1:$255,18,FALSE),)</f>
        <v>0</v>
      </c>
      <c r="P428">
        <f>IFERROR(VLOOKUP($A428,'PivotTrac Totals'!$1:$255,20,FALSE),)</f>
        <v>0</v>
      </c>
      <c r="Q428">
        <f>IFERROR(VLOOKUP($A428,'PivotTrac Totals'!$1:$255,22,FALSE),)</f>
        <v>0</v>
      </c>
      <c r="R428">
        <f>IFERROR(VLOOKUP($A428,'PivotTrac Totals'!$1:$255,24,FALSE),)</f>
        <v>0</v>
      </c>
      <c r="S428">
        <f>IFERROR(VLOOKUP($A428,'PivotTrac Totals'!$1:$255,26,FALSE),)</f>
        <v>0</v>
      </c>
      <c r="T428">
        <f>IFERROR(VLOOKUP($A428,'PivotTrac Totals'!$1:$255,28,FALSE),)</f>
        <v>0</v>
      </c>
      <c r="U428">
        <f>IFERROR(VLOOKUP($A428,'PivotTrac Totals'!$1:$255,30,FALSE),)</f>
        <v>0</v>
      </c>
      <c r="V428">
        <f>IFERROR(VLOOKUP($A428,'PivotTrac Totals'!$1:$255,32,FALSE),)</f>
        <v>0</v>
      </c>
      <c r="W428">
        <f>IFERROR(VLOOKUP($A428,'PivotTrac Totals'!$1:$255,34,FALSE),)</f>
        <v>0</v>
      </c>
      <c r="X428">
        <f>IFERROR(VLOOKUP($A428,'PivotTrac Totals'!$1:$255,36,FALSE),)</f>
        <v>0</v>
      </c>
      <c r="Y428">
        <f>IFERROR(VLOOKUP($A428,'PivotTrac Totals'!$1:$255,38,FALSE),)</f>
        <v>0</v>
      </c>
      <c r="Z428">
        <f>IFERROR(VLOOKUP($A428,'PivotTrac Totals'!$1:$255,40,FALSE),)</f>
        <v>0</v>
      </c>
      <c r="AA428">
        <f>IFERROR(VLOOKUP($A428,'PivotTrac Totals'!$1:$255,42,FALSE),)</f>
        <v>0</v>
      </c>
      <c r="AB428">
        <f>IFERROR(VLOOKUP($A428,'PivotTrac Totals'!$1:$255,44,FALSE),)</f>
        <v>0</v>
      </c>
      <c r="AC428">
        <f>IFERROR(VLOOKUP($A428,'PivotTrac Totals'!$1:$255,46,FALSE),)</f>
        <v>0</v>
      </c>
      <c r="AD428">
        <f>IFERROR(VLOOKUP($A428,'PivotTrac Totals'!$1:$255,48,FALSE),)</f>
        <v>0</v>
      </c>
      <c r="AE428">
        <f>IFERROR(VLOOKUP($A428,'PivotTrac Totals'!$1:$255,50,FALSE),)</f>
        <v>0</v>
      </c>
      <c r="AF428">
        <f>IFERROR(VLOOKUP($A428,'PivotTrac Totals'!$1:$255,52,FALSE),)</f>
        <v>0</v>
      </c>
      <c r="AG428">
        <f>IFERROR(VLOOKUP($A428,'PivotTrac Totals'!$1:$255,54,FALSE),)</f>
        <v>0</v>
      </c>
      <c r="AH428">
        <f t="shared" si="49"/>
        <v>0</v>
      </c>
    </row>
    <row r="429" spans="1:34" ht="15.75" hidden="1" thickBot="1" x14ac:dyDescent="0.25">
      <c r="B429" t="s">
        <v>166</v>
      </c>
      <c r="C429" s="31" t="str">
        <f t="shared" si="52"/>
        <v>42</v>
      </c>
      <c r="D429" t="s">
        <v>167</v>
      </c>
      <c r="H429">
        <f>IFERROR(VLOOKUP($A429,'PivotTrac Totals'!$A$1:$AK$255,4,FALSE),)</f>
        <v>0</v>
      </c>
      <c r="I429">
        <f>IFERROR(VLOOKUP($A429,'PivotTrac Totals'!$1:$405,6,FALSE),)</f>
        <v>0</v>
      </c>
      <c r="J429">
        <f>IFERROR(VLOOKUP($A429,'PivotTrac Totals'!$1:$255,8,FALSE),)</f>
        <v>0</v>
      </c>
      <c r="K429">
        <f>IFERROR(VLOOKUP($A429,'PivotTrac Totals'!$1:$255,10,FALSE),)</f>
        <v>0</v>
      </c>
      <c r="L429">
        <f>IFERROR(VLOOKUP($A429,'PivotTrac Totals'!$1:$255,12,FALSE),)</f>
        <v>0</v>
      </c>
      <c r="M429">
        <f>IFERROR(VLOOKUP($A429,'PivotTrac Totals'!$1:$255,14,FALSE),)</f>
        <v>0</v>
      </c>
      <c r="N429">
        <f>IFERROR(VLOOKUP($A429,'PivotTrac Totals'!$1:$255,16,FALSE),)</f>
        <v>0</v>
      </c>
      <c r="O429">
        <f>IFERROR(VLOOKUP($A429,'PivotTrac Totals'!$1:$255,18,FALSE),)</f>
        <v>0</v>
      </c>
      <c r="P429">
        <f>IFERROR(VLOOKUP($A429,'PivotTrac Totals'!$1:$255,20,FALSE),)</f>
        <v>0</v>
      </c>
      <c r="Q429">
        <f>IFERROR(VLOOKUP($A429,'PivotTrac Totals'!$1:$255,22,FALSE),)</f>
        <v>0</v>
      </c>
      <c r="R429">
        <f>IFERROR(VLOOKUP($A429,'PivotTrac Totals'!$1:$255,24,FALSE),)</f>
        <v>0</v>
      </c>
      <c r="S429">
        <f>IFERROR(VLOOKUP($A429,'PivotTrac Totals'!$1:$255,26,FALSE),)</f>
        <v>0</v>
      </c>
      <c r="T429">
        <f>IFERROR(VLOOKUP($A429,'PivotTrac Totals'!$1:$255,28,FALSE),)</f>
        <v>0</v>
      </c>
      <c r="U429">
        <f>IFERROR(VLOOKUP($A429,'PivotTrac Totals'!$1:$255,30,FALSE),)</f>
        <v>0</v>
      </c>
      <c r="V429">
        <f>IFERROR(VLOOKUP($A429,'PivotTrac Totals'!$1:$255,32,FALSE),)</f>
        <v>0</v>
      </c>
      <c r="W429">
        <f>IFERROR(VLOOKUP($A429,'PivotTrac Totals'!$1:$255,34,FALSE),)</f>
        <v>0</v>
      </c>
      <c r="X429">
        <f>IFERROR(VLOOKUP($A429,'PivotTrac Totals'!$1:$255,36,FALSE),)</f>
        <v>0</v>
      </c>
      <c r="Y429">
        <f>IFERROR(VLOOKUP($A429,'PivotTrac Totals'!$1:$255,38,FALSE),)</f>
        <v>0</v>
      </c>
      <c r="Z429">
        <f>IFERROR(VLOOKUP($A429,'PivotTrac Totals'!$1:$255,40,FALSE),)</f>
        <v>0</v>
      </c>
      <c r="AA429">
        <f>IFERROR(VLOOKUP($A429,'PivotTrac Totals'!$1:$255,42,FALSE),)</f>
        <v>0</v>
      </c>
      <c r="AB429">
        <f>IFERROR(VLOOKUP($A429,'PivotTrac Totals'!$1:$255,44,FALSE),)</f>
        <v>0</v>
      </c>
      <c r="AC429">
        <f>IFERROR(VLOOKUP($A429,'PivotTrac Totals'!$1:$255,46,FALSE),)</f>
        <v>0</v>
      </c>
      <c r="AD429">
        <f>IFERROR(VLOOKUP($A429,'PivotTrac Totals'!$1:$255,48,FALSE),)</f>
        <v>0</v>
      </c>
      <c r="AE429">
        <f>IFERROR(VLOOKUP($A429,'PivotTrac Totals'!$1:$255,50,FALSE),)</f>
        <v>0</v>
      </c>
      <c r="AF429">
        <f>IFERROR(VLOOKUP($A429,'PivotTrac Totals'!$1:$255,52,FALSE),)</f>
        <v>0</v>
      </c>
      <c r="AG429">
        <f>IFERROR(VLOOKUP($A429,'PivotTrac Totals'!$1:$255,54,FALSE),)</f>
        <v>0</v>
      </c>
      <c r="AH429">
        <f t="shared" si="49"/>
        <v>0</v>
      </c>
    </row>
    <row r="430" spans="1:34" ht="15.75" hidden="1" thickBot="1" x14ac:dyDescent="0.25">
      <c r="B430" t="s">
        <v>166</v>
      </c>
      <c r="C430" s="31" t="str">
        <f t="shared" si="52"/>
        <v>42</v>
      </c>
      <c r="D430" t="s">
        <v>167</v>
      </c>
      <c r="H430">
        <f>IFERROR(VLOOKUP($A430,'PivotTrac Totals'!$A$1:$AK$255,4,FALSE),)</f>
        <v>0</v>
      </c>
      <c r="I430">
        <f>IFERROR(VLOOKUP($A430,'PivotTrac Totals'!$1:$405,6,FALSE),)</f>
        <v>0</v>
      </c>
      <c r="J430">
        <f>IFERROR(VLOOKUP($A430,'PivotTrac Totals'!$1:$255,8,FALSE),)</f>
        <v>0</v>
      </c>
      <c r="K430">
        <f>IFERROR(VLOOKUP($A430,'PivotTrac Totals'!$1:$255,10,FALSE),)</f>
        <v>0</v>
      </c>
      <c r="L430">
        <f>IFERROR(VLOOKUP($A430,'PivotTrac Totals'!$1:$255,12,FALSE),)</f>
        <v>0</v>
      </c>
      <c r="M430">
        <f>IFERROR(VLOOKUP($A430,'PivotTrac Totals'!$1:$255,14,FALSE),)</f>
        <v>0</v>
      </c>
      <c r="N430">
        <f>IFERROR(VLOOKUP($A430,'PivotTrac Totals'!$1:$255,16,FALSE),)</f>
        <v>0</v>
      </c>
      <c r="O430">
        <f>IFERROR(VLOOKUP($A430,'PivotTrac Totals'!$1:$255,18,FALSE),)</f>
        <v>0</v>
      </c>
      <c r="P430">
        <f>IFERROR(VLOOKUP($A430,'PivotTrac Totals'!$1:$255,20,FALSE),)</f>
        <v>0</v>
      </c>
      <c r="Q430">
        <f>IFERROR(VLOOKUP($A430,'PivotTrac Totals'!$1:$255,22,FALSE),)</f>
        <v>0</v>
      </c>
      <c r="R430">
        <f>IFERROR(VLOOKUP($A430,'PivotTrac Totals'!$1:$255,24,FALSE),)</f>
        <v>0</v>
      </c>
      <c r="S430">
        <f>IFERROR(VLOOKUP($A430,'PivotTrac Totals'!$1:$255,26,FALSE),)</f>
        <v>0</v>
      </c>
      <c r="T430">
        <f>IFERROR(VLOOKUP($A430,'PivotTrac Totals'!$1:$255,28,FALSE),)</f>
        <v>0</v>
      </c>
      <c r="U430">
        <f>IFERROR(VLOOKUP($A430,'PivotTrac Totals'!$1:$255,30,FALSE),)</f>
        <v>0</v>
      </c>
      <c r="V430">
        <f>IFERROR(VLOOKUP($A430,'PivotTrac Totals'!$1:$255,32,FALSE),)</f>
        <v>0</v>
      </c>
      <c r="W430">
        <f>IFERROR(VLOOKUP($A430,'PivotTrac Totals'!$1:$255,34,FALSE),)</f>
        <v>0</v>
      </c>
      <c r="X430">
        <f>IFERROR(VLOOKUP($A430,'PivotTrac Totals'!$1:$255,36,FALSE),)</f>
        <v>0</v>
      </c>
      <c r="Y430">
        <f>IFERROR(VLOOKUP($A430,'PivotTrac Totals'!$1:$255,38,FALSE),)</f>
        <v>0</v>
      </c>
      <c r="Z430">
        <f>IFERROR(VLOOKUP($A430,'PivotTrac Totals'!$1:$255,40,FALSE),)</f>
        <v>0</v>
      </c>
      <c r="AA430">
        <f>IFERROR(VLOOKUP($A430,'PivotTrac Totals'!$1:$255,42,FALSE),)</f>
        <v>0</v>
      </c>
      <c r="AB430">
        <f>IFERROR(VLOOKUP($A430,'PivotTrac Totals'!$1:$255,44,FALSE),)</f>
        <v>0</v>
      </c>
      <c r="AC430">
        <f>IFERROR(VLOOKUP($A430,'PivotTrac Totals'!$1:$255,46,FALSE),)</f>
        <v>0</v>
      </c>
      <c r="AD430">
        <f>IFERROR(VLOOKUP($A430,'PivotTrac Totals'!$1:$255,48,FALSE),)</f>
        <v>0</v>
      </c>
      <c r="AE430">
        <f>IFERROR(VLOOKUP($A430,'PivotTrac Totals'!$1:$255,50,FALSE),)</f>
        <v>0</v>
      </c>
      <c r="AF430">
        <f>IFERROR(VLOOKUP($A430,'PivotTrac Totals'!$1:$255,52,FALSE),)</f>
        <v>0</v>
      </c>
      <c r="AG430">
        <f>IFERROR(VLOOKUP($A430,'PivotTrac Totals'!$1:$255,54,FALSE),)</f>
        <v>0</v>
      </c>
      <c r="AH430">
        <f t="shared" si="49"/>
        <v>0</v>
      </c>
    </row>
    <row r="431" spans="1:34" ht="15.75" hidden="1" thickBot="1" x14ac:dyDescent="0.25">
      <c r="B431" t="s">
        <v>166</v>
      </c>
      <c r="C431" s="31" t="str">
        <f t="shared" si="52"/>
        <v>42</v>
      </c>
      <c r="D431" t="s">
        <v>167</v>
      </c>
      <c r="H431">
        <f>IFERROR(VLOOKUP($A431,'PivotTrac Totals'!$A$1:$AK$255,4,FALSE),)</f>
        <v>0</v>
      </c>
      <c r="I431">
        <f>IFERROR(VLOOKUP($A431,'PivotTrac Totals'!$1:$405,6,FALSE),)</f>
        <v>0</v>
      </c>
      <c r="J431">
        <f>IFERROR(VLOOKUP($A431,'PivotTrac Totals'!$1:$255,8,FALSE),)</f>
        <v>0</v>
      </c>
      <c r="K431">
        <f>IFERROR(VLOOKUP($A431,'PivotTrac Totals'!$1:$255,10,FALSE),)</f>
        <v>0</v>
      </c>
      <c r="L431">
        <f>IFERROR(VLOOKUP($A431,'PivotTrac Totals'!$1:$255,12,FALSE),)</f>
        <v>0</v>
      </c>
      <c r="M431">
        <f>IFERROR(VLOOKUP($A431,'PivotTrac Totals'!$1:$255,14,FALSE),)</f>
        <v>0</v>
      </c>
      <c r="N431">
        <f>IFERROR(VLOOKUP($A431,'PivotTrac Totals'!$1:$255,16,FALSE),)</f>
        <v>0</v>
      </c>
      <c r="O431">
        <f>IFERROR(VLOOKUP($A431,'PivotTrac Totals'!$1:$255,18,FALSE),)</f>
        <v>0</v>
      </c>
      <c r="P431">
        <f>IFERROR(VLOOKUP($A431,'PivotTrac Totals'!$1:$255,20,FALSE),)</f>
        <v>0</v>
      </c>
      <c r="Q431">
        <f>IFERROR(VLOOKUP($A431,'PivotTrac Totals'!$1:$255,22,FALSE),)</f>
        <v>0</v>
      </c>
      <c r="R431">
        <f>IFERROR(VLOOKUP($A431,'PivotTrac Totals'!$1:$255,24,FALSE),)</f>
        <v>0</v>
      </c>
      <c r="S431">
        <f>IFERROR(VLOOKUP($A431,'PivotTrac Totals'!$1:$255,26,FALSE),)</f>
        <v>0</v>
      </c>
      <c r="T431">
        <f>IFERROR(VLOOKUP($A431,'PivotTrac Totals'!$1:$255,28,FALSE),)</f>
        <v>0</v>
      </c>
      <c r="U431">
        <f>IFERROR(VLOOKUP($A431,'PivotTrac Totals'!$1:$255,30,FALSE),)</f>
        <v>0</v>
      </c>
      <c r="V431">
        <f>IFERROR(VLOOKUP($A431,'PivotTrac Totals'!$1:$255,32,FALSE),)</f>
        <v>0</v>
      </c>
      <c r="W431">
        <f>IFERROR(VLOOKUP($A431,'PivotTrac Totals'!$1:$255,34,FALSE),)</f>
        <v>0</v>
      </c>
      <c r="X431">
        <f>IFERROR(VLOOKUP($A431,'PivotTrac Totals'!$1:$255,36,FALSE),)</f>
        <v>0</v>
      </c>
      <c r="Y431">
        <f>IFERROR(VLOOKUP($A431,'PivotTrac Totals'!$1:$255,38,FALSE),)</f>
        <v>0</v>
      </c>
      <c r="Z431">
        <f>IFERROR(VLOOKUP($A431,'PivotTrac Totals'!$1:$255,40,FALSE),)</f>
        <v>0</v>
      </c>
      <c r="AA431">
        <f>IFERROR(VLOOKUP($A431,'PivotTrac Totals'!$1:$255,42,FALSE),)</f>
        <v>0</v>
      </c>
      <c r="AB431">
        <f>IFERROR(VLOOKUP($A431,'PivotTrac Totals'!$1:$255,44,FALSE),)</f>
        <v>0</v>
      </c>
      <c r="AC431">
        <f>IFERROR(VLOOKUP($A431,'PivotTrac Totals'!$1:$255,46,FALSE),)</f>
        <v>0</v>
      </c>
      <c r="AD431">
        <f>IFERROR(VLOOKUP($A431,'PivotTrac Totals'!$1:$255,48,FALSE),)</f>
        <v>0</v>
      </c>
      <c r="AE431">
        <f>IFERROR(VLOOKUP($A431,'PivotTrac Totals'!$1:$255,50,FALSE),)</f>
        <v>0</v>
      </c>
      <c r="AF431">
        <f>IFERROR(VLOOKUP($A431,'PivotTrac Totals'!$1:$255,52,FALSE),)</f>
        <v>0</v>
      </c>
      <c r="AG431">
        <f>IFERROR(VLOOKUP($A431,'PivotTrac Totals'!$1:$255,54,FALSE),)</f>
        <v>0</v>
      </c>
      <c r="AH431">
        <f t="shared" si="49"/>
        <v>0</v>
      </c>
    </row>
    <row r="432" spans="1:34" ht="15.75" hidden="1" thickBot="1" x14ac:dyDescent="0.25">
      <c r="A432" s="25"/>
      <c r="B432" s="25" t="s">
        <v>166</v>
      </c>
      <c r="C432" s="28" t="str">
        <f t="shared" si="52"/>
        <v>42</v>
      </c>
      <c r="D432" s="25" t="s">
        <v>167</v>
      </c>
      <c r="E432" s="25"/>
      <c r="F432" s="25"/>
      <c r="G432" s="25"/>
      <c r="H432">
        <f>IFERROR(VLOOKUP($A432,'PivotTrac Totals'!$A$1:$AK$255,4,FALSE),)</f>
        <v>0</v>
      </c>
      <c r="I432">
        <f>IFERROR(VLOOKUP($A432,'PivotTrac Totals'!$1:$405,6,FALSE),)</f>
        <v>0</v>
      </c>
      <c r="J432">
        <f>IFERROR(VLOOKUP($A432,'PivotTrac Totals'!$1:$255,8,FALSE),)</f>
        <v>0</v>
      </c>
      <c r="K432">
        <f>IFERROR(VLOOKUP($A432,'PivotTrac Totals'!$1:$255,10,FALSE),)</f>
        <v>0</v>
      </c>
      <c r="L432">
        <f>IFERROR(VLOOKUP($A432,'PivotTrac Totals'!$1:$255,12,FALSE),)</f>
        <v>0</v>
      </c>
      <c r="M432">
        <f>IFERROR(VLOOKUP($A432,'PivotTrac Totals'!$1:$255,14,FALSE),)</f>
        <v>0</v>
      </c>
      <c r="N432">
        <f>IFERROR(VLOOKUP($A432,'PivotTrac Totals'!$1:$255,16,FALSE),)</f>
        <v>0</v>
      </c>
      <c r="O432">
        <f>IFERROR(VLOOKUP($A432,'PivotTrac Totals'!$1:$255,18,FALSE),)</f>
        <v>0</v>
      </c>
      <c r="P432">
        <f>IFERROR(VLOOKUP($A432,'PivotTrac Totals'!$1:$255,20,FALSE),)</f>
        <v>0</v>
      </c>
      <c r="Q432">
        <f>IFERROR(VLOOKUP($A432,'PivotTrac Totals'!$1:$255,22,FALSE),)</f>
        <v>0</v>
      </c>
      <c r="R432">
        <f>IFERROR(VLOOKUP($A432,'PivotTrac Totals'!$1:$255,24,FALSE),)</f>
        <v>0</v>
      </c>
      <c r="S432">
        <f>IFERROR(VLOOKUP($A432,'PivotTrac Totals'!$1:$255,26,FALSE),)</f>
        <v>0</v>
      </c>
      <c r="T432">
        <f>IFERROR(VLOOKUP($A432,'PivotTrac Totals'!$1:$255,28,FALSE),)</f>
        <v>0</v>
      </c>
      <c r="U432">
        <f>IFERROR(VLOOKUP($A432,'PivotTrac Totals'!$1:$255,30,FALSE),)</f>
        <v>0</v>
      </c>
      <c r="V432">
        <f>IFERROR(VLOOKUP($A432,'PivotTrac Totals'!$1:$255,32,FALSE),)</f>
        <v>0</v>
      </c>
      <c r="W432">
        <f>IFERROR(VLOOKUP($A432,'PivotTrac Totals'!$1:$255,34,FALSE),)</f>
        <v>0</v>
      </c>
      <c r="X432">
        <f>IFERROR(VLOOKUP($A432,'PivotTrac Totals'!$1:$255,36,FALSE),)</f>
        <v>0</v>
      </c>
      <c r="Y432">
        <f>IFERROR(VLOOKUP($A432,'PivotTrac Totals'!$1:$255,38,FALSE),)</f>
        <v>0</v>
      </c>
      <c r="Z432">
        <f>IFERROR(VLOOKUP($A432,'PivotTrac Totals'!$1:$255,40,FALSE),)</f>
        <v>0</v>
      </c>
      <c r="AA432">
        <f>IFERROR(VLOOKUP($A432,'PivotTrac Totals'!$1:$255,42,FALSE),)</f>
        <v>0</v>
      </c>
      <c r="AB432">
        <f>IFERROR(VLOOKUP($A432,'PivotTrac Totals'!$1:$255,44,FALSE),)</f>
        <v>0</v>
      </c>
      <c r="AC432">
        <f>IFERROR(VLOOKUP($A432,'PivotTrac Totals'!$1:$255,46,FALSE),)</f>
        <v>0</v>
      </c>
      <c r="AD432">
        <f>IFERROR(VLOOKUP($A432,'PivotTrac Totals'!$1:$255,48,FALSE),)</f>
        <v>0</v>
      </c>
      <c r="AE432">
        <f>IFERROR(VLOOKUP($A432,'PivotTrac Totals'!$1:$255,50,FALSE),)</f>
        <v>0</v>
      </c>
      <c r="AF432">
        <f>IFERROR(VLOOKUP($A432,'PivotTrac Totals'!$1:$255,52,FALSE),)</f>
        <v>0</v>
      </c>
      <c r="AG432">
        <f>IFERROR(VLOOKUP($A432,'PivotTrac Totals'!$1:$255,54,FALSE),)</f>
        <v>0</v>
      </c>
      <c r="AH432">
        <f t="shared" si="49"/>
        <v>0</v>
      </c>
    </row>
    <row r="433" spans="1:34" ht="15.75" hidden="1" thickBot="1" x14ac:dyDescent="0.25">
      <c r="A433" s="25"/>
      <c r="B433" s="25" t="s">
        <v>166</v>
      </c>
      <c r="C433" s="28" t="str">
        <f t="shared" si="52"/>
        <v>42</v>
      </c>
      <c r="D433" s="25" t="s">
        <v>167</v>
      </c>
      <c r="E433" s="25"/>
      <c r="F433" s="25"/>
      <c r="G433" s="25"/>
      <c r="H433">
        <f>IFERROR(VLOOKUP($A433,'PivotTrac Totals'!$A$1:$AK$255,4,FALSE),)</f>
        <v>0</v>
      </c>
      <c r="I433">
        <f>IFERROR(VLOOKUP($A433,'PivotTrac Totals'!$1:$405,6,FALSE),)</f>
        <v>0</v>
      </c>
      <c r="J433">
        <f>IFERROR(VLOOKUP($A433,'PivotTrac Totals'!$1:$255,8,FALSE),)</f>
        <v>0</v>
      </c>
      <c r="K433">
        <f>IFERROR(VLOOKUP($A433,'PivotTrac Totals'!$1:$255,10,FALSE),)</f>
        <v>0</v>
      </c>
      <c r="L433">
        <f>IFERROR(VLOOKUP($A433,'PivotTrac Totals'!$1:$255,12,FALSE),)</f>
        <v>0</v>
      </c>
      <c r="M433">
        <f>IFERROR(VLOOKUP($A433,'PivotTrac Totals'!$1:$255,14,FALSE),)</f>
        <v>0</v>
      </c>
      <c r="N433">
        <f>IFERROR(VLOOKUP($A433,'PivotTrac Totals'!$1:$255,16,FALSE),)</f>
        <v>0</v>
      </c>
      <c r="O433">
        <f>IFERROR(VLOOKUP($A433,'PivotTrac Totals'!$1:$255,18,FALSE),)</f>
        <v>0</v>
      </c>
      <c r="P433">
        <f>IFERROR(VLOOKUP($A433,'PivotTrac Totals'!$1:$255,20,FALSE),)</f>
        <v>0</v>
      </c>
      <c r="Q433">
        <f>IFERROR(VLOOKUP($A433,'PivotTrac Totals'!$1:$255,22,FALSE),)</f>
        <v>0</v>
      </c>
      <c r="R433">
        <f>IFERROR(VLOOKUP($A433,'PivotTrac Totals'!$1:$255,24,FALSE),)</f>
        <v>0</v>
      </c>
      <c r="S433">
        <f>IFERROR(VLOOKUP($A433,'PivotTrac Totals'!$1:$255,26,FALSE),)</f>
        <v>0</v>
      </c>
      <c r="T433">
        <f>IFERROR(VLOOKUP($A433,'PivotTrac Totals'!$1:$255,28,FALSE),)</f>
        <v>0</v>
      </c>
      <c r="U433">
        <f>IFERROR(VLOOKUP($A433,'PivotTrac Totals'!$1:$255,30,FALSE),)</f>
        <v>0</v>
      </c>
      <c r="V433">
        <f>IFERROR(VLOOKUP($A433,'PivotTrac Totals'!$1:$255,32,FALSE),)</f>
        <v>0</v>
      </c>
      <c r="W433">
        <f>IFERROR(VLOOKUP($A433,'PivotTrac Totals'!$1:$255,34,FALSE),)</f>
        <v>0</v>
      </c>
      <c r="X433">
        <f>IFERROR(VLOOKUP($A433,'PivotTrac Totals'!$1:$255,36,FALSE),)</f>
        <v>0</v>
      </c>
      <c r="Y433">
        <f>IFERROR(VLOOKUP($A433,'PivotTrac Totals'!$1:$255,38,FALSE),)</f>
        <v>0</v>
      </c>
      <c r="Z433">
        <f>IFERROR(VLOOKUP($A433,'PivotTrac Totals'!$1:$255,40,FALSE),)</f>
        <v>0</v>
      </c>
      <c r="AA433">
        <f>IFERROR(VLOOKUP($A433,'PivotTrac Totals'!$1:$255,42,FALSE),)</f>
        <v>0</v>
      </c>
      <c r="AB433">
        <f>IFERROR(VLOOKUP($A433,'PivotTrac Totals'!$1:$255,44,FALSE),)</f>
        <v>0</v>
      </c>
      <c r="AC433">
        <f>IFERROR(VLOOKUP($A433,'PivotTrac Totals'!$1:$255,46,FALSE),)</f>
        <v>0</v>
      </c>
      <c r="AD433">
        <f>IFERROR(VLOOKUP($A433,'PivotTrac Totals'!$1:$255,48,FALSE),)</f>
        <v>0</v>
      </c>
      <c r="AE433">
        <f>IFERROR(VLOOKUP($A433,'PivotTrac Totals'!$1:$255,50,FALSE),)</f>
        <v>0</v>
      </c>
      <c r="AF433">
        <f>IFERROR(VLOOKUP($A433,'PivotTrac Totals'!$1:$255,52,FALSE),)</f>
        <v>0</v>
      </c>
      <c r="AG433">
        <f>IFERROR(VLOOKUP($A433,'PivotTrac Totals'!$1:$255,54,FALSE),)</f>
        <v>0</v>
      </c>
      <c r="AH433">
        <f t="shared" si="49"/>
        <v>0</v>
      </c>
    </row>
    <row r="434" spans="1:34" ht="15.75" hidden="1" thickBot="1" x14ac:dyDescent="0.25">
      <c r="A434" s="25"/>
      <c r="B434" s="25" t="s">
        <v>166</v>
      </c>
      <c r="C434" s="28" t="str">
        <f t="shared" si="52"/>
        <v>42</v>
      </c>
      <c r="D434" s="25" t="s">
        <v>167</v>
      </c>
      <c r="E434" s="25"/>
      <c r="F434" s="25"/>
      <c r="G434" s="25"/>
      <c r="H434">
        <f>IFERROR(VLOOKUP($A434,'PivotTrac Totals'!$A$1:$AK$255,4,FALSE),)</f>
        <v>0</v>
      </c>
      <c r="I434">
        <f>IFERROR(VLOOKUP($A434,'PivotTrac Totals'!$1:$405,6,FALSE),)</f>
        <v>0</v>
      </c>
      <c r="J434">
        <f>IFERROR(VLOOKUP($A434,'PivotTrac Totals'!$1:$255,8,FALSE),)</f>
        <v>0</v>
      </c>
      <c r="K434">
        <f>IFERROR(VLOOKUP($A434,'PivotTrac Totals'!$1:$255,10,FALSE),)</f>
        <v>0</v>
      </c>
      <c r="L434">
        <f>IFERROR(VLOOKUP($A434,'PivotTrac Totals'!$1:$255,12,FALSE),)</f>
        <v>0</v>
      </c>
      <c r="M434">
        <f>IFERROR(VLOOKUP($A434,'PivotTrac Totals'!$1:$255,14,FALSE),)</f>
        <v>0</v>
      </c>
      <c r="N434">
        <f>IFERROR(VLOOKUP($A434,'PivotTrac Totals'!$1:$255,16,FALSE),)</f>
        <v>0</v>
      </c>
      <c r="O434">
        <f>IFERROR(VLOOKUP($A434,'PivotTrac Totals'!$1:$255,18,FALSE),)</f>
        <v>0</v>
      </c>
      <c r="P434">
        <f>IFERROR(VLOOKUP($A434,'PivotTrac Totals'!$1:$255,20,FALSE),)</f>
        <v>0</v>
      </c>
      <c r="Q434">
        <f>IFERROR(VLOOKUP($A434,'PivotTrac Totals'!$1:$255,22,FALSE),)</f>
        <v>0</v>
      </c>
      <c r="R434">
        <f>IFERROR(VLOOKUP($A434,'PivotTrac Totals'!$1:$255,24,FALSE),)</f>
        <v>0</v>
      </c>
      <c r="S434">
        <f>IFERROR(VLOOKUP($A434,'PivotTrac Totals'!$1:$255,26,FALSE),)</f>
        <v>0</v>
      </c>
      <c r="T434">
        <f>IFERROR(VLOOKUP($A434,'PivotTrac Totals'!$1:$255,28,FALSE),)</f>
        <v>0</v>
      </c>
      <c r="U434">
        <f>IFERROR(VLOOKUP($A434,'PivotTrac Totals'!$1:$255,30,FALSE),)</f>
        <v>0</v>
      </c>
      <c r="V434">
        <f>IFERROR(VLOOKUP($A434,'PivotTrac Totals'!$1:$255,32,FALSE),)</f>
        <v>0</v>
      </c>
      <c r="W434">
        <f>IFERROR(VLOOKUP($A434,'PivotTrac Totals'!$1:$255,34,FALSE),)</f>
        <v>0</v>
      </c>
      <c r="X434">
        <f>IFERROR(VLOOKUP($A434,'PivotTrac Totals'!$1:$255,36,FALSE),)</f>
        <v>0</v>
      </c>
      <c r="Y434">
        <f>IFERROR(VLOOKUP($A434,'PivotTrac Totals'!$1:$255,38,FALSE),)</f>
        <v>0</v>
      </c>
      <c r="Z434">
        <f>IFERROR(VLOOKUP($A434,'PivotTrac Totals'!$1:$255,40,FALSE),)</f>
        <v>0</v>
      </c>
      <c r="AA434">
        <f>IFERROR(VLOOKUP($A434,'PivotTrac Totals'!$1:$255,42,FALSE),)</f>
        <v>0</v>
      </c>
      <c r="AB434">
        <f>IFERROR(VLOOKUP($A434,'PivotTrac Totals'!$1:$255,44,FALSE),)</f>
        <v>0</v>
      </c>
      <c r="AC434">
        <f>IFERROR(VLOOKUP($A434,'PivotTrac Totals'!$1:$255,46,FALSE),)</f>
        <v>0</v>
      </c>
      <c r="AD434">
        <f>IFERROR(VLOOKUP($A434,'PivotTrac Totals'!$1:$255,48,FALSE),)</f>
        <v>0</v>
      </c>
      <c r="AE434">
        <f>IFERROR(VLOOKUP($A434,'PivotTrac Totals'!$1:$255,50,FALSE),)</f>
        <v>0</v>
      </c>
      <c r="AF434">
        <f>IFERROR(VLOOKUP($A434,'PivotTrac Totals'!$1:$255,52,FALSE),)</f>
        <v>0</v>
      </c>
      <c r="AG434">
        <f>IFERROR(VLOOKUP($A434,'PivotTrac Totals'!$1:$255,54,FALSE),)</f>
        <v>0</v>
      </c>
      <c r="AH434">
        <f t="shared" si="49"/>
        <v>0</v>
      </c>
    </row>
    <row r="435" spans="1:34" ht="15.75" hidden="1" thickBot="1" x14ac:dyDescent="0.25">
      <c r="A435" s="29" t="s">
        <v>187</v>
      </c>
      <c r="B435" s="25" t="s">
        <v>166</v>
      </c>
      <c r="C435" s="28" t="str">
        <f>MID(A435,FIND(" ",A435)+1,256)</f>
        <v>43</v>
      </c>
      <c r="D435" s="25" t="s">
        <v>167</v>
      </c>
      <c r="E435" s="25"/>
      <c r="F435" s="25"/>
      <c r="G435" s="25"/>
      <c r="H435" s="24">
        <f>IF($B435="Hamer",IF($F435="Spring Grain",SUMIFS('Hamer Agrimet'!$D:$D,'Hamer Agrimet'!$A:$A,"&lt;="&amp;Data!H$1,'Hamer Agrimet'!$D:$D,"&gt;0"),IF($F435="Winter Grain",SUMIFS('Hamer Agrimet'!$C:$C,'Hamer Agrimet'!$A:$A,"&lt;="&amp;Data!H$1,'Hamer Agrimet'!$C:$C,"&gt;0"),IF($F435="Potatoes",SUMIFS('Hamer Agrimet'!$E:$E,'Hamer Agrimet'!$A:$A,"&lt;="&amp;Data!H$1,'Hamer Agrimet'!$E:$E,"&gt;0"),0))),SUMIFS('Osgood Agrimet'!$S$2:$S$274,'Hamer Agrimet'!$H$147:$H$288,"&lt;="&amp;Data!H$1,'Osgood Agrimet'!$S$2:$S$274,"&gt;0"))</f>
        <v>0</v>
      </c>
      <c r="I435" s="24">
        <f>IF($B435="Hamer",IF($F435="Spring Grain",SUMIFS('Hamer Agrimet'!$D:$D,'Hamer Agrimet'!$A:$A,"&lt;="&amp;Data!I$1,'Hamer Agrimet'!$D:$D,"&gt;0"),IF($F435="Winter Grain",SUMIFS('Hamer Agrimet'!$C:$C,'Hamer Agrimet'!$A:$A,"&lt;="&amp;Data!I$1,'Hamer Agrimet'!$C:$C,"&gt;0"),IF($F435="Potatoes",SUMIFS('Hamer Agrimet'!$E:$E,'Hamer Agrimet'!$A:$A,"&lt;="&amp;Data!I$1,'Hamer Agrimet'!$E:$E,"&gt;0"),0))),SUMIFS('Osgood Agrimet'!$S$2:$S$274,'Hamer Agrimet'!$H$147:$H$288,"&lt;="&amp;Data!I$1,'Osgood Agrimet'!$S$2:$S$274,"&gt;0"))-SUM($H435)</f>
        <v>0</v>
      </c>
      <c r="J435" s="24">
        <f>IF($B435="Hamer",IF($F435="Spring Grain",SUMIFS('Hamer Agrimet'!$D:$D,'Hamer Agrimet'!$A:$A,"&lt;="&amp;Data!J$1,'Hamer Agrimet'!$D:$D,"&gt;0"),IF($F435="Winter Grain",SUMIFS('Hamer Agrimet'!$C:$C,'Hamer Agrimet'!$A:$A,"&lt;="&amp;Data!J$1,'Hamer Agrimet'!$C:$C,"&gt;0"),IF($F435="Potatoes",SUMIFS('Hamer Agrimet'!$E:$E,'Hamer Agrimet'!$A:$A,"&lt;="&amp;Data!J$1,'Hamer Agrimet'!$E:$E,"&gt;0"),0))),SUMIFS('Osgood Agrimet'!$S$2:$S$274,'Hamer Agrimet'!$H$147:$H$288,"&lt;="&amp;Data!J$1,'Osgood Agrimet'!$S$2:$S$274,"&gt;0"))-SUM($H435:I435)</f>
        <v>0</v>
      </c>
      <c r="K435" s="24">
        <f>IF($B435="Hamer",IF($F435="Spring Grain",SUMIFS('Hamer Agrimet'!$D:$D,'Hamer Agrimet'!$A:$A,"&lt;="&amp;Data!K$1,'Hamer Agrimet'!$D:$D,"&gt;0"),IF($F435="Winter Grain",SUMIFS('Hamer Agrimet'!$C:$C,'Hamer Agrimet'!$A:$A,"&lt;="&amp;Data!K$1,'Hamer Agrimet'!$C:$C,"&gt;0"),IF($F435="Potatoes",SUMIFS('Hamer Agrimet'!$E:$E,'Hamer Agrimet'!$A:$A,"&lt;="&amp;Data!K$1,'Hamer Agrimet'!$E:$E,"&gt;0"),0))),SUMIFS('Osgood Agrimet'!$S$2:$S$274,'Hamer Agrimet'!$H$147:$H$288,"&lt;="&amp;Data!K$1,'Osgood Agrimet'!$S$2:$S$274,"&gt;0"))-SUM($H435:J435)</f>
        <v>0</v>
      </c>
      <c r="L435" s="24">
        <f>IF($B435="Hamer",IF($F435="Spring Grain",SUMIFS('Hamer Agrimet'!$D:$D,'Hamer Agrimet'!$A:$A,"&lt;="&amp;Data!L$1,'Hamer Agrimet'!$D:$D,"&gt;0"),IF($F435="Winter Grain",SUMIFS('Hamer Agrimet'!$C:$C,'Hamer Agrimet'!$A:$A,"&lt;="&amp;Data!L$1,'Hamer Agrimet'!$C:$C,"&gt;0"),IF($F435="Potatoes",SUMIFS('Hamer Agrimet'!$E:$E,'Hamer Agrimet'!$A:$A,"&lt;="&amp;Data!L$1,'Hamer Agrimet'!$E:$E,"&gt;0"),0))),SUMIFS('Osgood Agrimet'!$S$2:$S$274,'Hamer Agrimet'!$H$147:$H$288,"&lt;="&amp;Data!L$1,'Osgood Agrimet'!$S$2:$S$274,"&gt;0"))-SUM($H435:K435)</f>
        <v>0</v>
      </c>
      <c r="M435" s="24">
        <f>IF($B435="Hamer",IF($F435="Spring Grain",SUMIFS('Hamer Agrimet'!$D:$D,'Hamer Agrimet'!$A:$A,"&lt;="&amp;Data!M$1,'Hamer Agrimet'!$D:$D,"&gt;0"),IF($F435="Winter Grain",SUMIFS('Hamer Agrimet'!$C:$C,'Hamer Agrimet'!$A:$A,"&lt;="&amp;Data!M$1,'Hamer Agrimet'!$C:$C,"&gt;0"),IF($F435="Potatoes",SUMIFS('Hamer Agrimet'!$E:$E,'Hamer Agrimet'!$A:$A,"&lt;="&amp;Data!M$1,'Hamer Agrimet'!$E:$E,"&gt;0"),0))),SUMIFS('Osgood Agrimet'!$S$2:$S$274,'Hamer Agrimet'!$H$147:$H$288,"&lt;="&amp;Data!M$1,'Osgood Agrimet'!$S$2:$S$274,"&gt;0"))-SUM($H435:L435)</f>
        <v>0</v>
      </c>
      <c r="N435" s="24">
        <f>IF($B435="Hamer",IF($F435="Spring Grain",SUMIFS('Hamer Agrimet'!$D:$D,'Hamer Agrimet'!$A:$A,"&lt;="&amp;Data!N$1,'Hamer Agrimet'!$D:$D,"&gt;0"),IF($F435="Winter Grain",SUMIFS('Hamer Agrimet'!$C:$C,'Hamer Agrimet'!$A:$A,"&lt;="&amp;Data!N$1,'Hamer Agrimet'!$C:$C,"&gt;0"),IF($F435="Potatoes",SUMIFS('Hamer Agrimet'!$E:$E,'Hamer Agrimet'!$A:$A,"&lt;="&amp;Data!N$1,'Hamer Agrimet'!$E:$E,"&gt;0"),0))),SUMIFS('Osgood Agrimet'!$S$2:$S$274,'Hamer Agrimet'!$H$147:$H$288,"&lt;="&amp;Data!N$1,'Osgood Agrimet'!$S$2:$S$274,"&gt;0"))-SUM($H435:M435)</f>
        <v>0</v>
      </c>
      <c r="O435" s="24">
        <f>IF($B435="Hamer",IF($F435="Spring Grain",SUMIFS('Hamer Agrimet'!$D:$D,'Hamer Agrimet'!$A:$A,"&lt;="&amp;Data!O$1,'Hamer Agrimet'!$D:$D,"&gt;0"),IF($F435="Winter Grain",SUMIFS('Hamer Agrimet'!$C:$C,'Hamer Agrimet'!$A:$A,"&lt;="&amp;Data!O$1,'Hamer Agrimet'!$C:$C,"&gt;0"),IF($F435="Potatoes",SUMIFS('Hamer Agrimet'!$E:$E,'Hamer Agrimet'!$A:$A,"&lt;="&amp;Data!O$1,'Hamer Agrimet'!$E:$E,"&gt;0"),0))),SUMIFS('Osgood Agrimet'!$S$2:$S$274,'Hamer Agrimet'!$H$147:$H$288,"&lt;="&amp;Data!O$1,'Osgood Agrimet'!$S$2:$S$274,"&gt;0"))-SUM($H435:N435)</f>
        <v>0</v>
      </c>
      <c r="P435" s="24">
        <f>IF($B435="Hamer",IF($F435="Spring Grain",SUMIFS('Hamer Agrimet'!$D:$D,'Hamer Agrimet'!$A:$A,"&lt;="&amp;Data!P$1,'Hamer Agrimet'!$D:$D,"&gt;0"),IF($F435="Winter Grain",SUMIFS('Hamer Agrimet'!$C:$C,'Hamer Agrimet'!$A:$A,"&lt;="&amp;Data!P$1,'Hamer Agrimet'!$C:$C,"&gt;0"),IF($F435="Potatoes",SUMIFS('Hamer Agrimet'!$E:$E,'Hamer Agrimet'!$A:$A,"&lt;="&amp;Data!P$1,'Hamer Agrimet'!$E:$E,"&gt;0"),0))),SUMIFS('Osgood Agrimet'!$S$2:$S$274,'Hamer Agrimet'!$H$147:$H$288,"&lt;="&amp;Data!P$1,'Osgood Agrimet'!$S$2:$S$274,"&gt;0"))-SUM($H435:O435)</f>
        <v>0</v>
      </c>
      <c r="Q435" s="24">
        <f>IF($B435="Hamer",IF($F435="Spring Grain",SUMIFS('Hamer Agrimet'!$D:$D,'Hamer Agrimet'!$A:$A,"&lt;="&amp;Data!Q$1,'Hamer Agrimet'!$D:$D,"&gt;0"),IF($F435="Winter Grain",SUMIFS('Hamer Agrimet'!$C:$C,'Hamer Agrimet'!$A:$A,"&lt;="&amp;Data!Q$1,'Hamer Agrimet'!$C:$C,"&gt;0"),IF($F435="Potatoes",SUMIFS('Hamer Agrimet'!$E:$E,'Hamer Agrimet'!$A:$A,"&lt;="&amp;Data!Q$1,'Hamer Agrimet'!$E:$E,"&gt;0"),0))),SUMIFS('Osgood Agrimet'!$S$2:$S$274,'Hamer Agrimet'!$H$147:$H$288,"&lt;="&amp;Data!Q$1,'Osgood Agrimet'!$S$2:$S$274,"&gt;0"))-SUM($H435:P435)</f>
        <v>0</v>
      </c>
      <c r="R435" s="24">
        <f>IF($B435="Hamer",IF($F435="Spring Grain",SUMIFS('Hamer Agrimet'!$D:$D,'Hamer Agrimet'!$A:$A,"&lt;="&amp;Data!R$1,'Hamer Agrimet'!$D:$D,"&gt;0"),IF($F435="Winter Grain",SUMIFS('Hamer Agrimet'!$C:$C,'Hamer Agrimet'!$A:$A,"&lt;="&amp;Data!R$1,'Hamer Agrimet'!$C:$C,"&gt;0"),IF($F435="Potatoes",SUMIFS('Hamer Agrimet'!$E:$E,'Hamer Agrimet'!$A:$A,"&lt;="&amp;Data!R$1,'Hamer Agrimet'!$E:$E,"&gt;0"),0))),SUMIFS('Osgood Agrimet'!$S$2:$S$274,'Hamer Agrimet'!$H$147:$H$288,"&lt;="&amp;Data!R$1,'Osgood Agrimet'!$S$2:$S$274,"&gt;0"))-SUM($H435:Q435)</f>
        <v>0</v>
      </c>
      <c r="S435" s="24">
        <f>IF($B435="Hamer",IF($F435="Spring Grain",SUMIFS('Hamer Agrimet'!$D:$D,'Hamer Agrimet'!$A:$A,"&lt;="&amp;Data!S$1,'Hamer Agrimet'!$D:$D,"&gt;0"),IF($F435="Winter Grain",SUMIFS('Hamer Agrimet'!$C:$C,'Hamer Agrimet'!$A:$A,"&lt;="&amp;Data!S$1,'Hamer Agrimet'!$C:$C,"&gt;0"),IF($F435="Potatoes",SUMIFS('Hamer Agrimet'!$E:$E,'Hamer Agrimet'!$A:$A,"&lt;="&amp;Data!S$1,'Hamer Agrimet'!$E:$E,"&gt;0"),0))),SUMIFS('Osgood Agrimet'!$S$2:$S$274,'Hamer Agrimet'!$H$147:$H$288,"&lt;="&amp;Data!S$1,'Osgood Agrimet'!$S$2:$S$274,"&gt;0"))-SUM($H435:R435)</f>
        <v>0</v>
      </c>
      <c r="T435" s="24">
        <f>IF($B435="Hamer",IF($F435="Spring Grain",SUMIFS('Hamer Agrimet'!$D:$D,'Hamer Agrimet'!$A:$A,"&lt;="&amp;Data!T$1,'Hamer Agrimet'!$D:$D,"&gt;0"),IF($F435="Winter Grain",SUMIFS('Hamer Agrimet'!$C:$C,'Hamer Agrimet'!$A:$A,"&lt;="&amp;Data!T$1,'Hamer Agrimet'!$C:$C,"&gt;0"),IF($F435="Potatoes",SUMIFS('Hamer Agrimet'!$E:$E,'Hamer Agrimet'!$A:$A,"&lt;="&amp;Data!T$1,'Hamer Agrimet'!$E:$E,"&gt;0"),0))),SUMIFS('Osgood Agrimet'!$S$2:$S$274,'Hamer Agrimet'!$H$147:$H$288,"&lt;="&amp;Data!T$1,'Osgood Agrimet'!$S$2:$S$274,"&gt;0"))-SUM($H435:S435)</f>
        <v>0</v>
      </c>
      <c r="U435" s="24">
        <f>IF($B435="Hamer",IF($F435="Spring Grain",SUMIFS('Hamer Agrimet'!$D:$D,'Hamer Agrimet'!$A:$A,"&lt;="&amp;Data!U$1,'Hamer Agrimet'!$D:$D,"&gt;0"),IF($F435="Winter Grain",SUMIFS('Hamer Agrimet'!$C:$C,'Hamer Agrimet'!$A:$A,"&lt;="&amp;Data!U$1,'Hamer Agrimet'!$C:$C,"&gt;0"),IF($F435="Potatoes",SUMIFS('Hamer Agrimet'!$E:$E,'Hamer Agrimet'!$A:$A,"&lt;="&amp;Data!U$1,'Hamer Agrimet'!$E:$E,"&gt;0"),0))),SUMIFS('Osgood Agrimet'!$S$2:$S$274,'Hamer Agrimet'!$H$147:$H$288,"&lt;="&amp;Data!U$1,'Osgood Agrimet'!$S$2:$S$274,"&gt;0"))-SUM($H435:T435)</f>
        <v>0</v>
      </c>
      <c r="V435" s="24">
        <f>IF($B435="Hamer",IF($F435="Spring Grain",SUMIFS('Hamer Agrimet'!$D:$D,'Hamer Agrimet'!$A:$A,"&lt;="&amp;Data!V$1,'Hamer Agrimet'!$D:$D,"&gt;0"),IF($F435="Winter Grain",SUMIFS('Hamer Agrimet'!$C:$C,'Hamer Agrimet'!$A:$A,"&lt;="&amp;Data!V$1,'Hamer Agrimet'!$C:$C,"&gt;0"),IF($F435="Potatoes",SUMIFS('Hamer Agrimet'!$E:$E,'Hamer Agrimet'!$A:$A,"&lt;="&amp;Data!V$1,'Hamer Agrimet'!$E:$E,"&gt;0"),0))),SUMIFS('Osgood Agrimet'!$S$2:$S$274,'Hamer Agrimet'!$H$147:$H$288,"&lt;="&amp;Data!V$1,'Osgood Agrimet'!$S$2:$S$274,"&gt;0"))-SUM($H435:U435)</f>
        <v>0</v>
      </c>
      <c r="W435" s="24">
        <f>IF($B435="Hamer",IF($F435="Spring Grain",SUMIFS('Hamer Agrimet'!$D:$D,'Hamer Agrimet'!$A:$A,"&lt;="&amp;Data!W$1,'Hamer Agrimet'!$D:$D,"&gt;0"),IF($F435="Winter Grain",SUMIFS('Hamer Agrimet'!$C:$C,'Hamer Agrimet'!$A:$A,"&lt;="&amp;Data!W$1,'Hamer Agrimet'!$C:$C,"&gt;0"),IF($F435="Potatoes",SUMIFS('Hamer Agrimet'!$E:$E,'Hamer Agrimet'!$A:$A,"&lt;="&amp;Data!W$1,'Hamer Agrimet'!$E:$E,"&gt;0"),0))),SUMIFS('Osgood Agrimet'!$S$2:$S$274,'Hamer Agrimet'!$H$147:$H$288,"&lt;="&amp;Data!W$1,'Osgood Agrimet'!$S$2:$S$274,"&gt;0"))-SUM($H435:V435)</f>
        <v>0</v>
      </c>
      <c r="X435" s="24">
        <f>IF($B435="Hamer",IF($F435="Spring Grain",SUMIFS('Hamer Agrimet'!$D:$D,'Hamer Agrimet'!$A:$A,"&lt;="&amp;Data!X$1,'Hamer Agrimet'!$D:$D,"&gt;0"),IF($F435="Winter Grain",SUMIFS('Hamer Agrimet'!$C:$C,'Hamer Agrimet'!$A:$A,"&lt;="&amp;Data!X$1,'Hamer Agrimet'!$C:$C,"&gt;0"),IF($F435="Potatoes",SUMIFS('Hamer Agrimet'!$E:$E,'Hamer Agrimet'!$A:$A,"&lt;="&amp;Data!X$1,'Hamer Agrimet'!$E:$E,"&gt;0"),0))),SUMIFS('Osgood Agrimet'!$S$2:$S$274,'Hamer Agrimet'!$H$147:$H$288,"&lt;="&amp;Data!X$1,'Osgood Agrimet'!$S$2:$S$274,"&gt;0"))-SUM($H435:W435)</f>
        <v>0</v>
      </c>
      <c r="Y435" s="24">
        <f>IF($B435="Hamer",IF($F435="Spring Grain",SUMIFS('Hamer Agrimet'!$D:$D,'Hamer Agrimet'!$A:$A,"&lt;="&amp;Data!Y$1,'Hamer Agrimet'!$D:$D,"&gt;0"),IF($F435="Winter Grain",SUMIFS('Hamer Agrimet'!$C:$C,'Hamer Agrimet'!$A:$A,"&lt;="&amp;Data!Y$1,'Hamer Agrimet'!$C:$C,"&gt;0"),IF($F435="Potatoes",SUMIFS('Hamer Agrimet'!$E:$E,'Hamer Agrimet'!$A:$A,"&lt;="&amp;Data!Y$1,'Hamer Agrimet'!$E:$E,"&gt;0"),0))),SUMIFS('Osgood Agrimet'!$S$2:$S$274,'Hamer Agrimet'!$H$147:$H$288,"&lt;="&amp;Data!Y$1,'Osgood Agrimet'!$S$2:$S$274,"&gt;0"))-SUM($H435:X435)</f>
        <v>0</v>
      </c>
      <c r="Z435" s="24">
        <f>IF($B435="Hamer",IF($F435="Spring Grain",SUMIFS('Hamer Agrimet'!$D:$D,'Hamer Agrimet'!$A:$A,"&lt;="&amp;Data!Z$1,'Hamer Agrimet'!$D:$D,"&gt;0"),IF($F435="Winter Grain",SUMIFS('Hamer Agrimet'!$C:$C,'Hamer Agrimet'!$A:$A,"&lt;="&amp;Data!Z$1,'Hamer Agrimet'!$C:$C,"&gt;0"),IF($F435="Potatoes",SUMIFS('Hamer Agrimet'!$E:$E,'Hamer Agrimet'!$A:$A,"&lt;="&amp;Data!Z$1,'Hamer Agrimet'!$E:$E,"&gt;0"),0))),SUMIFS('Osgood Agrimet'!$S$2:$S$274,'Hamer Agrimet'!$H$147:$H$288,"&lt;="&amp;Data!Z$1,'Osgood Agrimet'!$S$2:$S$274,"&gt;0"))-SUM($H435:Y435)</f>
        <v>0</v>
      </c>
      <c r="AA435" s="24">
        <f>IF($B435="Hamer",IF($F435="Spring Grain",SUMIFS('Hamer Agrimet'!$D:$D,'Hamer Agrimet'!$A:$A,"&lt;="&amp;Data!AA$1,'Hamer Agrimet'!$D:$D,"&gt;0"),IF($F435="Winter Grain",SUMIFS('Hamer Agrimet'!$C:$C,'Hamer Agrimet'!$A:$A,"&lt;="&amp;Data!AA$1,'Hamer Agrimet'!$C:$C,"&gt;0"),IF($F435="Potatoes",SUMIFS('Hamer Agrimet'!$E:$E,'Hamer Agrimet'!$A:$A,"&lt;="&amp;Data!AA$1,'Hamer Agrimet'!$E:$E,"&gt;0"),0))),SUMIFS('Osgood Agrimet'!$S$2:$S$274,'Hamer Agrimet'!$H$147:$H$288,"&lt;="&amp;Data!AA$1,'Osgood Agrimet'!$S$2:$S$274,"&gt;0"))-SUM($H435:Z435)</f>
        <v>0</v>
      </c>
      <c r="AB435" s="24">
        <f>IF($B435="Hamer",IF($F435="Spring Grain",SUMIFS('Hamer Agrimet'!$D:$D,'Hamer Agrimet'!$A:$A,"&lt;="&amp;Data!AB$1,'Hamer Agrimet'!$D:$D,"&gt;0"),IF($F435="Winter Grain",SUMIFS('Hamer Agrimet'!$C:$C,'Hamer Agrimet'!$A:$A,"&lt;="&amp;Data!AB$1,'Hamer Agrimet'!$C:$C,"&gt;0"),IF($F435="Potatoes",SUMIFS('Hamer Agrimet'!$E:$E,'Hamer Agrimet'!$A:$A,"&lt;="&amp;Data!AB$1,'Hamer Agrimet'!$E:$E,"&gt;0"),0))),SUMIFS('Osgood Agrimet'!$S$2:$S$274,'Hamer Agrimet'!$H$147:$H$288,"&lt;="&amp;Data!AB$1,'Osgood Agrimet'!$S$2:$S$274,"&gt;0"))-SUM($H435:AA435)</f>
        <v>0</v>
      </c>
      <c r="AC435" s="24">
        <f>IF($B435="Hamer",IF($F435="Spring Grain",SUMIFS('Hamer Agrimet'!$D:$D,'Hamer Agrimet'!$A:$A,"&lt;="&amp;Data!AC$1,'Hamer Agrimet'!$D:$D,"&gt;0"),IF($F435="Winter Grain",SUMIFS('Hamer Agrimet'!$C:$C,'Hamer Agrimet'!$A:$A,"&lt;="&amp;Data!AC$1,'Hamer Agrimet'!$C:$C,"&gt;0"),IF($F435="Potatoes",SUMIFS('Hamer Agrimet'!$E:$E,'Hamer Agrimet'!$A:$A,"&lt;="&amp;Data!AC$1,'Hamer Agrimet'!$E:$E,"&gt;0"),0))),SUMIFS('Osgood Agrimet'!$S$2:$S$274,'Hamer Agrimet'!$H$147:$H$288,"&lt;="&amp;Data!AC$1,'Osgood Agrimet'!$S$2:$S$274,"&gt;0"))-SUM($H435:AB435)</f>
        <v>0</v>
      </c>
      <c r="AD435" s="24">
        <f>IF($B435="Hamer",IF($F435="Spring Grain",SUMIFS('Hamer Agrimet'!$D:$D,'Hamer Agrimet'!$A:$A,"&lt;="&amp;Data!AD$1,'Hamer Agrimet'!$D:$D,"&gt;0"),IF($F435="Winter Grain",SUMIFS('Hamer Agrimet'!$C:$C,'Hamer Agrimet'!$A:$A,"&lt;="&amp;Data!AD$1,'Hamer Agrimet'!$C:$C,"&gt;0"),IF($F435="Potatoes",SUMIFS('Hamer Agrimet'!$E:$E,'Hamer Agrimet'!$A:$A,"&lt;="&amp;Data!AD$1,'Hamer Agrimet'!$E:$E,"&gt;0"),0))),SUMIFS('Osgood Agrimet'!$S$2:$S$274,'Hamer Agrimet'!$H$147:$H$288,"&lt;="&amp;Data!AD$1,'Osgood Agrimet'!$S$2:$S$274,"&gt;0"))-SUM($H435:AC435)</f>
        <v>0</v>
      </c>
      <c r="AE435" s="24">
        <f>IF($B435="Hamer",IF($F435="Spring Grain",SUMIFS('Hamer Agrimet'!$D:$D,'Hamer Agrimet'!$A:$A,"&lt;="&amp;Data!AE$1,'Hamer Agrimet'!$D:$D,"&gt;0"),IF($F435="Winter Grain",SUMIFS('Hamer Agrimet'!$C:$C,'Hamer Agrimet'!$A:$A,"&lt;="&amp;Data!AE$1,'Hamer Agrimet'!$C:$C,"&gt;0"),IF($F435="Potatoes",SUMIFS('Hamer Agrimet'!$E:$E,'Hamer Agrimet'!$A:$A,"&lt;="&amp;Data!AE$1,'Hamer Agrimet'!$E:$E,"&gt;0"),0))),SUMIFS('Osgood Agrimet'!$S$2:$S$274,'Hamer Agrimet'!$H$147:$H$288,"&lt;="&amp;Data!AE$1,'Osgood Agrimet'!$S$2:$S$274,"&gt;0"))-SUM($H435:AD435)</f>
        <v>0</v>
      </c>
      <c r="AF435" s="24">
        <f>IF($B435="Hamer",IF($F435="Spring Grain",SUMIFS('Hamer Agrimet'!$D:$D,'Hamer Agrimet'!$A:$A,"&lt;="&amp;Data!AF$1,'Hamer Agrimet'!$D:$D,"&gt;0"),IF($F435="Winter Grain",SUMIFS('Hamer Agrimet'!$C:$C,'Hamer Agrimet'!$A:$A,"&lt;="&amp;Data!AF$1,'Hamer Agrimet'!$C:$C,"&gt;0"),IF($F435="Potatoes",SUMIFS('Hamer Agrimet'!$E:$E,'Hamer Agrimet'!$A:$A,"&lt;="&amp;Data!AF$1,'Hamer Agrimet'!$E:$E,"&gt;0"),0))),SUMIFS('Osgood Agrimet'!$S$2:$S$274,'Hamer Agrimet'!$H$147:$H$288,"&lt;="&amp;Data!AF$1,'Osgood Agrimet'!$S$2:$S$274,"&gt;0"))-SUM($H435:AE435)</f>
        <v>0</v>
      </c>
      <c r="AG435" s="24">
        <f>IF($B435="Hamer",IF($F435="Spring Grain",SUMIFS('Hamer Agrimet'!$D:$D,'Hamer Agrimet'!$A:$A,"&lt;="&amp;Data!AG$1,'Hamer Agrimet'!$D:$D,"&gt;0"),IF($F435="Winter Grain",SUMIFS('Hamer Agrimet'!$C:$C,'Hamer Agrimet'!$A:$A,"&lt;="&amp;Data!AG$1,'Hamer Agrimet'!$C:$C,"&gt;0"),IF($F435="Potatoes",SUMIFS('Hamer Agrimet'!$E:$E,'Hamer Agrimet'!$A:$A,"&lt;="&amp;Data!AG$1,'Hamer Agrimet'!$E:$E,"&gt;0"),0))),SUMIFS('Osgood Agrimet'!$S$2:$S$274,'Hamer Agrimet'!$H$147:$H$288,"&lt;="&amp;Data!AG$1,'Osgood Agrimet'!$S$2:$S$274,"&gt;0"))-SUM($H435:AF435)</f>
        <v>0</v>
      </c>
      <c r="AH435">
        <f>+SUM(H435:AG435)</f>
        <v>0</v>
      </c>
    </row>
    <row r="436" spans="1:34" ht="15.75" hidden="1" thickBot="1" x14ac:dyDescent="0.25">
      <c r="A436" s="22"/>
      <c r="B436" t="s">
        <v>166</v>
      </c>
      <c r="C436" s="31" t="str">
        <f>C435</f>
        <v>43</v>
      </c>
      <c r="D436" t="s">
        <v>167</v>
      </c>
      <c r="H436">
        <f>IFERROR(VLOOKUP($A436,'PivotTrac Totals'!$A$1:$AK$255,4,FALSE),)</f>
        <v>0</v>
      </c>
      <c r="I436">
        <f>IFERROR(VLOOKUP($A436,'PivotTrac Totals'!$1:$405,6,FALSE),)</f>
        <v>0</v>
      </c>
      <c r="J436">
        <f>IFERROR(VLOOKUP($A436,'PivotTrac Totals'!$1:$255,8,FALSE),)</f>
        <v>0</v>
      </c>
      <c r="K436">
        <f>IFERROR(VLOOKUP($A436,'PivotTrac Totals'!$1:$255,10,FALSE),)</f>
        <v>0</v>
      </c>
      <c r="L436">
        <f>IFERROR(VLOOKUP($A436,'PivotTrac Totals'!$1:$255,12,FALSE),)</f>
        <v>0</v>
      </c>
      <c r="M436">
        <f>IFERROR(VLOOKUP($A436,'PivotTrac Totals'!$1:$255,14,FALSE),)</f>
        <v>0</v>
      </c>
      <c r="N436">
        <f>IFERROR(VLOOKUP($A436,'PivotTrac Totals'!$1:$255,16,FALSE),)</f>
        <v>0</v>
      </c>
      <c r="O436">
        <f>IFERROR(VLOOKUP($A436,'PivotTrac Totals'!$1:$255,18,FALSE),)</f>
        <v>0</v>
      </c>
      <c r="P436">
        <f>IFERROR(VLOOKUP($A436,'PivotTrac Totals'!$1:$255,20,FALSE),)</f>
        <v>0</v>
      </c>
      <c r="Q436">
        <f>IFERROR(VLOOKUP($A436,'PivotTrac Totals'!$1:$255,22,FALSE),)</f>
        <v>0</v>
      </c>
      <c r="R436">
        <f>IFERROR(VLOOKUP($A436,'PivotTrac Totals'!$1:$255,24,FALSE),)</f>
        <v>0</v>
      </c>
      <c r="S436">
        <f>IFERROR(VLOOKUP($A436,'PivotTrac Totals'!$1:$255,26,FALSE),)</f>
        <v>0</v>
      </c>
      <c r="T436">
        <f>IFERROR(VLOOKUP($A436,'PivotTrac Totals'!$1:$255,28,FALSE),)</f>
        <v>0</v>
      </c>
      <c r="U436">
        <f>IFERROR(VLOOKUP($A436,'PivotTrac Totals'!$1:$255,30,FALSE),)</f>
        <v>0</v>
      </c>
      <c r="V436">
        <f>IFERROR(VLOOKUP($A436,'PivotTrac Totals'!$1:$255,32,FALSE),)</f>
        <v>0</v>
      </c>
      <c r="W436">
        <f>IFERROR(VLOOKUP($A436,'PivotTrac Totals'!$1:$255,34,FALSE),)</f>
        <v>0</v>
      </c>
      <c r="X436">
        <f>IFERROR(VLOOKUP($A436,'PivotTrac Totals'!$1:$255,36,FALSE),)</f>
        <v>0</v>
      </c>
      <c r="Y436">
        <f>IFERROR(VLOOKUP($A436,'PivotTrac Totals'!$1:$255,38,FALSE),)</f>
        <v>0</v>
      </c>
      <c r="Z436">
        <f>IFERROR(VLOOKUP($A436,'PivotTrac Totals'!$1:$255,40,FALSE),)</f>
        <v>0</v>
      </c>
      <c r="AA436">
        <f>IFERROR(VLOOKUP($A436,'PivotTrac Totals'!$1:$255,42,FALSE),)</f>
        <v>0</v>
      </c>
      <c r="AB436">
        <f>IFERROR(VLOOKUP($A436,'PivotTrac Totals'!$1:$255,44,FALSE),)</f>
        <v>0</v>
      </c>
      <c r="AC436">
        <f>IFERROR(VLOOKUP($A436,'PivotTrac Totals'!$1:$255,46,FALSE),)</f>
        <v>0</v>
      </c>
      <c r="AD436">
        <f>IFERROR(VLOOKUP($A436,'PivotTrac Totals'!$1:$255,48,FALSE),)</f>
        <v>0</v>
      </c>
      <c r="AE436">
        <f>IFERROR(VLOOKUP($A436,'PivotTrac Totals'!$1:$255,50,FALSE),)</f>
        <v>0</v>
      </c>
      <c r="AF436">
        <f>IFERROR(VLOOKUP($A436,'PivotTrac Totals'!$1:$255,52,FALSE),)</f>
        <v>0</v>
      </c>
      <c r="AG436">
        <f>IFERROR(VLOOKUP($A436,'PivotTrac Totals'!$1:$255,54,FALSE),)</f>
        <v>0</v>
      </c>
      <c r="AH436">
        <f t="shared" si="49"/>
        <v>0</v>
      </c>
    </row>
    <row r="437" spans="1:34" ht="15.75" hidden="1" thickBot="1" x14ac:dyDescent="0.25">
      <c r="A437" s="22"/>
      <c r="B437" t="s">
        <v>166</v>
      </c>
      <c r="C437" s="31" t="str">
        <f t="shared" ref="C437:C444" si="53">C436</f>
        <v>43</v>
      </c>
      <c r="D437" t="s">
        <v>167</v>
      </c>
      <c r="H437">
        <f>IFERROR(VLOOKUP($A437,'PivotTrac Totals'!$A$1:$AK$255,4,FALSE),)</f>
        <v>0</v>
      </c>
      <c r="I437">
        <f>IFERROR(VLOOKUP($A437,'PivotTrac Totals'!$1:$405,6,FALSE),)</f>
        <v>0</v>
      </c>
      <c r="J437">
        <f>IFERROR(VLOOKUP($A437,'PivotTrac Totals'!$1:$255,8,FALSE),)</f>
        <v>0</v>
      </c>
      <c r="K437">
        <f>IFERROR(VLOOKUP($A437,'PivotTrac Totals'!$1:$255,10,FALSE),)</f>
        <v>0</v>
      </c>
      <c r="L437">
        <f>IFERROR(VLOOKUP($A437,'PivotTrac Totals'!$1:$255,12,FALSE),)</f>
        <v>0</v>
      </c>
      <c r="M437">
        <f>IFERROR(VLOOKUP($A437,'PivotTrac Totals'!$1:$255,14,FALSE),)</f>
        <v>0</v>
      </c>
      <c r="N437">
        <f>IFERROR(VLOOKUP($A437,'PivotTrac Totals'!$1:$255,16,FALSE),)</f>
        <v>0</v>
      </c>
      <c r="O437">
        <f>IFERROR(VLOOKUP($A437,'PivotTrac Totals'!$1:$255,18,FALSE),)</f>
        <v>0</v>
      </c>
      <c r="P437">
        <f>IFERROR(VLOOKUP($A437,'PivotTrac Totals'!$1:$255,20,FALSE),)</f>
        <v>0</v>
      </c>
      <c r="Q437">
        <f>IFERROR(VLOOKUP($A437,'PivotTrac Totals'!$1:$255,22,FALSE),)</f>
        <v>0</v>
      </c>
      <c r="R437">
        <f>IFERROR(VLOOKUP($A437,'PivotTrac Totals'!$1:$255,24,FALSE),)</f>
        <v>0</v>
      </c>
      <c r="S437">
        <f>IFERROR(VLOOKUP($A437,'PivotTrac Totals'!$1:$255,26,FALSE),)</f>
        <v>0</v>
      </c>
      <c r="T437">
        <f>IFERROR(VLOOKUP($A437,'PivotTrac Totals'!$1:$255,28,FALSE),)</f>
        <v>0</v>
      </c>
      <c r="U437">
        <f>IFERROR(VLOOKUP($A437,'PivotTrac Totals'!$1:$255,30,FALSE),)</f>
        <v>0</v>
      </c>
      <c r="V437">
        <f>IFERROR(VLOOKUP($A437,'PivotTrac Totals'!$1:$255,32,FALSE),)</f>
        <v>0</v>
      </c>
      <c r="W437">
        <f>IFERROR(VLOOKUP($A437,'PivotTrac Totals'!$1:$255,34,FALSE),)</f>
        <v>0</v>
      </c>
      <c r="X437">
        <f>IFERROR(VLOOKUP($A437,'PivotTrac Totals'!$1:$255,36,FALSE),)</f>
        <v>0</v>
      </c>
      <c r="Y437">
        <f>IFERROR(VLOOKUP($A437,'PivotTrac Totals'!$1:$255,38,FALSE),)</f>
        <v>0</v>
      </c>
      <c r="Z437">
        <f>IFERROR(VLOOKUP($A437,'PivotTrac Totals'!$1:$255,40,FALSE),)</f>
        <v>0</v>
      </c>
      <c r="AA437">
        <f>IFERROR(VLOOKUP($A437,'PivotTrac Totals'!$1:$255,42,FALSE),)</f>
        <v>0</v>
      </c>
      <c r="AB437">
        <f>IFERROR(VLOOKUP($A437,'PivotTrac Totals'!$1:$255,44,FALSE),)</f>
        <v>0</v>
      </c>
      <c r="AC437">
        <f>IFERROR(VLOOKUP($A437,'PivotTrac Totals'!$1:$255,46,FALSE),)</f>
        <v>0</v>
      </c>
      <c r="AD437">
        <f>IFERROR(VLOOKUP($A437,'PivotTrac Totals'!$1:$255,48,FALSE),)</f>
        <v>0</v>
      </c>
      <c r="AE437">
        <f>IFERROR(VLOOKUP($A437,'PivotTrac Totals'!$1:$255,50,FALSE),)</f>
        <v>0</v>
      </c>
      <c r="AF437">
        <f>IFERROR(VLOOKUP($A437,'PivotTrac Totals'!$1:$255,52,FALSE),)</f>
        <v>0</v>
      </c>
      <c r="AG437">
        <f>IFERROR(VLOOKUP($A437,'PivotTrac Totals'!$1:$255,54,FALSE),)</f>
        <v>0</v>
      </c>
      <c r="AH437">
        <f t="shared" si="49"/>
        <v>0</v>
      </c>
    </row>
    <row r="438" spans="1:34" ht="15.75" hidden="1" thickBot="1" x14ac:dyDescent="0.25">
      <c r="A438" s="22"/>
      <c r="B438" t="s">
        <v>166</v>
      </c>
      <c r="C438" s="31" t="str">
        <f t="shared" si="53"/>
        <v>43</v>
      </c>
      <c r="D438" t="s">
        <v>167</v>
      </c>
      <c r="H438">
        <f>IFERROR(VLOOKUP($A438,'PivotTrac Totals'!$A$1:$AK$255,4,FALSE),)</f>
        <v>0</v>
      </c>
      <c r="I438">
        <f>IFERROR(VLOOKUP($A438,'PivotTrac Totals'!$1:$405,6,FALSE),)</f>
        <v>0</v>
      </c>
      <c r="J438">
        <f>IFERROR(VLOOKUP($A438,'PivotTrac Totals'!$1:$255,8,FALSE),)</f>
        <v>0</v>
      </c>
      <c r="K438">
        <f>IFERROR(VLOOKUP($A438,'PivotTrac Totals'!$1:$255,10,FALSE),)</f>
        <v>0</v>
      </c>
      <c r="L438">
        <f>IFERROR(VLOOKUP($A438,'PivotTrac Totals'!$1:$255,12,FALSE),)</f>
        <v>0</v>
      </c>
      <c r="M438">
        <f>IFERROR(VLOOKUP($A438,'PivotTrac Totals'!$1:$255,14,FALSE),)</f>
        <v>0</v>
      </c>
      <c r="N438">
        <f>IFERROR(VLOOKUP($A438,'PivotTrac Totals'!$1:$255,16,FALSE),)</f>
        <v>0</v>
      </c>
      <c r="O438">
        <f>IFERROR(VLOOKUP($A438,'PivotTrac Totals'!$1:$255,18,FALSE),)</f>
        <v>0</v>
      </c>
      <c r="P438">
        <f>IFERROR(VLOOKUP($A438,'PivotTrac Totals'!$1:$255,20,FALSE),)</f>
        <v>0</v>
      </c>
      <c r="Q438">
        <f>IFERROR(VLOOKUP($A438,'PivotTrac Totals'!$1:$255,22,FALSE),)</f>
        <v>0</v>
      </c>
      <c r="R438">
        <f>IFERROR(VLOOKUP($A438,'PivotTrac Totals'!$1:$255,24,FALSE),)</f>
        <v>0</v>
      </c>
      <c r="S438">
        <f>IFERROR(VLOOKUP($A438,'PivotTrac Totals'!$1:$255,26,FALSE),)</f>
        <v>0</v>
      </c>
      <c r="T438">
        <f>IFERROR(VLOOKUP($A438,'PivotTrac Totals'!$1:$255,28,FALSE),)</f>
        <v>0</v>
      </c>
      <c r="U438">
        <f>IFERROR(VLOOKUP($A438,'PivotTrac Totals'!$1:$255,30,FALSE),)</f>
        <v>0</v>
      </c>
      <c r="V438">
        <f>IFERROR(VLOOKUP($A438,'PivotTrac Totals'!$1:$255,32,FALSE),)</f>
        <v>0</v>
      </c>
      <c r="W438">
        <f>IFERROR(VLOOKUP($A438,'PivotTrac Totals'!$1:$255,34,FALSE),)</f>
        <v>0</v>
      </c>
      <c r="X438">
        <f>IFERROR(VLOOKUP($A438,'PivotTrac Totals'!$1:$255,36,FALSE),)</f>
        <v>0</v>
      </c>
      <c r="Y438">
        <f>IFERROR(VLOOKUP($A438,'PivotTrac Totals'!$1:$255,38,FALSE),)</f>
        <v>0</v>
      </c>
      <c r="Z438">
        <f>IFERROR(VLOOKUP($A438,'PivotTrac Totals'!$1:$255,40,FALSE),)</f>
        <v>0</v>
      </c>
      <c r="AA438">
        <f>IFERROR(VLOOKUP($A438,'PivotTrac Totals'!$1:$255,42,FALSE),)</f>
        <v>0</v>
      </c>
      <c r="AB438">
        <f>IFERROR(VLOOKUP($A438,'PivotTrac Totals'!$1:$255,44,FALSE),)</f>
        <v>0</v>
      </c>
      <c r="AC438">
        <f>IFERROR(VLOOKUP($A438,'PivotTrac Totals'!$1:$255,46,FALSE),)</f>
        <v>0</v>
      </c>
      <c r="AD438">
        <f>IFERROR(VLOOKUP($A438,'PivotTrac Totals'!$1:$255,48,FALSE),)</f>
        <v>0</v>
      </c>
      <c r="AE438">
        <f>IFERROR(VLOOKUP($A438,'PivotTrac Totals'!$1:$255,50,FALSE),)</f>
        <v>0</v>
      </c>
      <c r="AF438">
        <f>IFERROR(VLOOKUP($A438,'PivotTrac Totals'!$1:$255,52,FALSE),)</f>
        <v>0</v>
      </c>
      <c r="AG438">
        <f>IFERROR(VLOOKUP($A438,'PivotTrac Totals'!$1:$255,54,FALSE),)</f>
        <v>0</v>
      </c>
      <c r="AH438">
        <f t="shared" si="49"/>
        <v>0</v>
      </c>
    </row>
    <row r="439" spans="1:34" ht="15.75" hidden="1" thickBot="1" x14ac:dyDescent="0.25">
      <c r="A439" s="22"/>
      <c r="B439" t="s">
        <v>166</v>
      </c>
      <c r="C439" s="31" t="str">
        <f t="shared" si="53"/>
        <v>43</v>
      </c>
      <c r="D439" t="s">
        <v>167</v>
      </c>
      <c r="H439">
        <f>IFERROR(VLOOKUP($A439,'PivotTrac Totals'!$A$1:$AK$255,4,FALSE),)</f>
        <v>0</v>
      </c>
      <c r="I439">
        <f>IFERROR(VLOOKUP($A439,'PivotTrac Totals'!$1:$405,6,FALSE),)</f>
        <v>0</v>
      </c>
      <c r="J439">
        <f>IFERROR(VLOOKUP($A439,'PivotTrac Totals'!$1:$255,8,FALSE),)</f>
        <v>0</v>
      </c>
      <c r="K439">
        <f>IFERROR(VLOOKUP($A439,'PivotTrac Totals'!$1:$255,10,FALSE),)</f>
        <v>0</v>
      </c>
      <c r="L439">
        <f>IFERROR(VLOOKUP($A439,'PivotTrac Totals'!$1:$255,12,FALSE),)</f>
        <v>0</v>
      </c>
      <c r="M439">
        <f>IFERROR(VLOOKUP($A439,'PivotTrac Totals'!$1:$255,14,FALSE),)</f>
        <v>0</v>
      </c>
      <c r="N439">
        <f>IFERROR(VLOOKUP($A439,'PivotTrac Totals'!$1:$255,16,FALSE),)</f>
        <v>0</v>
      </c>
      <c r="O439">
        <f>IFERROR(VLOOKUP($A439,'PivotTrac Totals'!$1:$255,18,FALSE),)</f>
        <v>0</v>
      </c>
      <c r="P439">
        <f>IFERROR(VLOOKUP($A439,'PivotTrac Totals'!$1:$255,20,FALSE),)</f>
        <v>0</v>
      </c>
      <c r="Q439">
        <f>IFERROR(VLOOKUP($A439,'PivotTrac Totals'!$1:$255,22,FALSE),)</f>
        <v>0</v>
      </c>
      <c r="R439">
        <f>IFERROR(VLOOKUP($A439,'PivotTrac Totals'!$1:$255,24,FALSE),)</f>
        <v>0</v>
      </c>
      <c r="S439">
        <f>IFERROR(VLOOKUP($A439,'PivotTrac Totals'!$1:$255,26,FALSE),)</f>
        <v>0</v>
      </c>
      <c r="T439">
        <f>IFERROR(VLOOKUP($A439,'PivotTrac Totals'!$1:$255,28,FALSE),)</f>
        <v>0</v>
      </c>
      <c r="U439">
        <f>IFERROR(VLOOKUP($A439,'PivotTrac Totals'!$1:$255,30,FALSE),)</f>
        <v>0</v>
      </c>
      <c r="V439">
        <f>IFERROR(VLOOKUP($A439,'PivotTrac Totals'!$1:$255,32,FALSE),)</f>
        <v>0</v>
      </c>
      <c r="W439">
        <f>IFERROR(VLOOKUP($A439,'PivotTrac Totals'!$1:$255,34,FALSE),)</f>
        <v>0</v>
      </c>
      <c r="X439">
        <f>IFERROR(VLOOKUP($A439,'PivotTrac Totals'!$1:$255,36,FALSE),)</f>
        <v>0</v>
      </c>
      <c r="Y439">
        <f>IFERROR(VLOOKUP($A439,'PivotTrac Totals'!$1:$255,38,FALSE),)</f>
        <v>0</v>
      </c>
      <c r="Z439">
        <f>IFERROR(VLOOKUP($A439,'PivotTrac Totals'!$1:$255,40,FALSE),)</f>
        <v>0</v>
      </c>
      <c r="AA439">
        <f>IFERROR(VLOOKUP($A439,'PivotTrac Totals'!$1:$255,42,FALSE),)</f>
        <v>0</v>
      </c>
      <c r="AB439">
        <f>IFERROR(VLOOKUP($A439,'PivotTrac Totals'!$1:$255,44,FALSE),)</f>
        <v>0</v>
      </c>
      <c r="AC439">
        <f>IFERROR(VLOOKUP($A439,'PivotTrac Totals'!$1:$255,46,FALSE),)</f>
        <v>0</v>
      </c>
      <c r="AD439">
        <f>IFERROR(VLOOKUP($A439,'PivotTrac Totals'!$1:$255,48,FALSE),)</f>
        <v>0</v>
      </c>
      <c r="AE439">
        <f>IFERROR(VLOOKUP($A439,'PivotTrac Totals'!$1:$255,50,FALSE),)</f>
        <v>0</v>
      </c>
      <c r="AF439">
        <f>IFERROR(VLOOKUP($A439,'PivotTrac Totals'!$1:$255,52,FALSE),)</f>
        <v>0</v>
      </c>
      <c r="AG439">
        <f>IFERROR(VLOOKUP($A439,'PivotTrac Totals'!$1:$255,54,FALSE),)</f>
        <v>0</v>
      </c>
      <c r="AH439">
        <f t="shared" si="49"/>
        <v>0</v>
      </c>
    </row>
    <row r="440" spans="1:34" ht="15.75" hidden="1" thickBot="1" x14ac:dyDescent="0.25">
      <c r="B440" t="s">
        <v>166</v>
      </c>
      <c r="C440" s="31" t="str">
        <f t="shared" si="53"/>
        <v>43</v>
      </c>
      <c r="D440" t="s">
        <v>167</v>
      </c>
      <c r="H440">
        <f>IFERROR(VLOOKUP($A440,'PivotTrac Totals'!$A$1:$AK$255,4,FALSE),)</f>
        <v>0</v>
      </c>
      <c r="I440">
        <f>IFERROR(VLOOKUP($A440,'PivotTrac Totals'!$1:$405,6,FALSE),)</f>
        <v>0</v>
      </c>
      <c r="J440">
        <f>IFERROR(VLOOKUP($A440,'PivotTrac Totals'!$1:$255,8,FALSE),)</f>
        <v>0</v>
      </c>
      <c r="K440">
        <f>IFERROR(VLOOKUP($A440,'PivotTrac Totals'!$1:$255,10,FALSE),)</f>
        <v>0</v>
      </c>
      <c r="L440">
        <f>IFERROR(VLOOKUP($A440,'PivotTrac Totals'!$1:$255,12,FALSE),)</f>
        <v>0</v>
      </c>
      <c r="M440">
        <f>IFERROR(VLOOKUP($A440,'PivotTrac Totals'!$1:$255,14,FALSE),)</f>
        <v>0</v>
      </c>
      <c r="N440">
        <f>IFERROR(VLOOKUP($A440,'PivotTrac Totals'!$1:$255,16,FALSE),)</f>
        <v>0</v>
      </c>
      <c r="O440">
        <f>IFERROR(VLOOKUP($A440,'PivotTrac Totals'!$1:$255,18,FALSE),)</f>
        <v>0</v>
      </c>
      <c r="P440">
        <f>IFERROR(VLOOKUP($A440,'PivotTrac Totals'!$1:$255,20,FALSE),)</f>
        <v>0</v>
      </c>
      <c r="Q440">
        <f>IFERROR(VLOOKUP($A440,'PivotTrac Totals'!$1:$255,22,FALSE),)</f>
        <v>0</v>
      </c>
      <c r="R440">
        <f>IFERROR(VLOOKUP($A440,'PivotTrac Totals'!$1:$255,24,FALSE),)</f>
        <v>0</v>
      </c>
      <c r="S440">
        <f>IFERROR(VLOOKUP($A440,'PivotTrac Totals'!$1:$255,26,FALSE),)</f>
        <v>0</v>
      </c>
      <c r="T440">
        <f>IFERROR(VLOOKUP($A440,'PivotTrac Totals'!$1:$255,28,FALSE),)</f>
        <v>0</v>
      </c>
      <c r="U440">
        <f>IFERROR(VLOOKUP($A440,'PivotTrac Totals'!$1:$255,30,FALSE),)</f>
        <v>0</v>
      </c>
      <c r="V440">
        <f>IFERROR(VLOOKUP($A440,'PivotTrac Totals'!$1:$255,32,FALSE),)</f>
        <v>0</v>
      </c>
      <c r="W440">
        <f>IFERROR(VLOOKUP($A440,'PivotTrac Totals'!$1:$255,34,FALSE),)</f>
        <v>0</v>
      </c>
      <c r="X440">
        <f>IFERROR(VLOOKUP($A440,'PivotTrac Totals'!$1:$255,36,FALSE),)</f>
        <v>0</v>
      </c>
      <c r="Y440">
        <f>IFERROR(VLOOKUP($A440,'PivotTrac Totals'!$1:$255,38,FALSE),)</f>
        <v>0</v>
      </c>
      <c r="Z440">
        <f>IFERROR(VLOOKUP($A440,'PivotTrac Totals'!$1:$255,40,FALSE),)</f>
        <v>0</v>
      </c>
      <c r="AA440">
        <f>IFERROR(VLOOKUP($A440,'PivotTrac Totals'!$1:$255,42,FALSE),)</f>
        <v>0</v>
      </c>
      <c r="AB440">
        <f>IFERROR(VLOOKUP($A440,'PivotTrac Totals'!$1:$255,44,FALSE),)</f>
        <v>0</v>
      </c>
      <c r="AC440">
        <f>IFERROR(VLOOKUP($A440,'PivotTrac Totals'!$1:$255,46,FALSE),)</f>
        <v>0</v>
      </c>
      <c r="AD440">
        <f>IFERROR(VLOOKUP($A440,'PivotTrac Totals'!$1:$255,48,FALSE),)</f>
        <v>0</v>
      </c>
      <c r="AE440">
        <f>IFERROR(VLOOKUP($A440,'PivotTrac Totals'!$1:$255,50,FALSE),)</f>
        <v>0</v>
      </c>
      <c r="AF440">
        <f>IFERROR(VLOOKUP($A440,'PivotTrac Totals'!$1:$255,52,FALSE),)</f>
        <v>0</v>
      </c>
      <c r="AG440">
        <f>IFERROR(VLOOKUP($A440,'PivotTrac Totals'!$1:$255,54,FALSE),)</f>
        <v>0</v>
      </c>
      <c r="AH440">
        <f t="shared" si="49"/>
        <v>0</v>
      </c>
    </row>
    <row r="441" spans="1:34" ht="15.75" hidden="1" thickBot="1" x14ac:dyDescent="0.25">
      <c r="A441" s="25"/>
      <c r="B441" s="25" t="s">
        <v>166</v>
      </c>
      <c r="C441" s="28" t="str">
        <f t="shared" si="53"/>
        <v>43</v>
      </c>
      <c r="D441" s="25" t="s">
        <v>167</v>
      </c>
      <c r="E441" s="25"/>
      <c r="F441" s="25"/>
      <c r="G441" s="25"/>
      <c r="H441">
        <f>IFERROR(VLOOKUP($A441,'PivotTrac Totals'!$A$1:$AK$255,4,FALSE),)</f>
        <v>0</v>
      </c>
      <c r="I441">
        <f>IFERROR(VLOOKUP($A441,'PivotTrac Totals'!$1:$405,6,FALSE),)</f>
        <v>0</v>
      </c>
      <c r="J441">
        <f>IFERROR(VLOOKUP($A441,'PivotTrac Totals'!$1:$255,8,FALSE),)</f>
        <v>0</v>
      </c>
      <c r="K441">
        <f>IFERROR(VLOOKUP($A441,'PivotTrac Totals'!$1:$255,10,FALSE),)</f>
        <v>0</v>
      </c>
      <c r="L441">
        <f>IFERROR(VLOOKUP($A441,'PivotTrac Totals'!$1:$255,12,FALSE),)</f>
        <v>0</v>
      </c>
      <c r="M441">
        <f>IFERROR(VLOOKUP($A441,'PivotTrac Totals'!$1:$255,14,FALSE),)</f>
        <v>0</v>
      </c>
      <c r="N441">
        <f>IFERROR(VLOOKUP($A441,'PivotTrac Totals'!$1:$255,16,FALSE),)</f>
        <v>0</v>
      </c>
      <c r="O441">
        <f>IFERROR(VLOOKUP($A441,'PivotTrac Totals'!$1:$255,18,FALSE),)</f>
        <v>0</v>
      </c>
      <c r="P441">
        <f>IFERROR(VLOOKUP($A441,'PivotTrac Totals'!$1:$255,20,FALSE),)</f>
        <v>0</v>
      </c>
      <c r="Q441">
        <f>IFERROR(VLOOKUP($A441,'PivotTrac Totals'!$1:$255,22,FALSE),)</f>
        <v>0</v>
      </c>
      <c r="R441">
        <f>IFERROR(VLOOKUP($A441,'PivotTrac Totals'!$1:$255,24,FALSE),)</f>
        <v>0</v>
      </c>
      <c r="S441">
        <f>IFERROR(VLOOKUP($A441,'PivotTrac Totals'!$1:$255,26,FALSE),)</f>
        <v>0</v>
      </c>
      <c r="T441">
        <f>IFERROR(VLOOKUP($A441,'PivotTrac Totals'!$1:$255,28,FALSE),)</f>
        <v>0</v>
      </c>
      <c r="U441">
        <f>IFERROR(VLOOKUP($A441,'PivotTrac Totals'!$1:$255,30,FALSE),)</f>
        <v>0</v>
      </c>
      <c r="V441">
        <f>IFERROR(VLOOKUP($A441,'PivotTrac Totals'!$1:$255,32,FALSE),)</f>
        <v>0</v>
      </c>
      <c r="W441">
        <f>IFERROR(VLOOKUP($A441,'PivotTrac Totals'!$1:$255,34,FALSE),)</f>
        <v>0</v>
      </c>
      <c r="X441">
        <f>IFERROR(VLOOKUP($A441,'PivotTrac Totals'!$1:$255,36,FALSE),)</f>
        <v>0</v>
      </c>
      <c r="Y441">
        <f>IFERROR(VLOOKUP($A441,'PivotTrac Totals'!$1:$255,38,FALSE),)</f>
        <v>0</v>
      </c>
      <c r="Z441">
        <f>IFERROR(VLOOKUP($A441,'PivotTrac Totals'!$1:$255,40,FALSE),)</f>
        <v>0</v>
      </c>
      <c r="AA441">
        <f>IFERROR(VLOOKUP($A441,'PivotTrac Totals'!$1:$255,42,FALSE),)</f>
        <v>0</v>
      </c>
      <c r="AB441">
        <f>IFERROR(VLOOKUP($A441,'PivotTrac Totals'!$1:$255,44,FALSE),)</f>
        <v>0</v>
      </c>
      <c r="AC441">
        <f>IFERROR(VLOOKUP($A441,'PivotTrac Totals'!$1:$255,46,FALSE),)</f>
        <v>0</v>
      </c>
      <c r="AD441">
        <f>IFERROR(VLOOKUP($A441,'PivotTrac Totals'!$1:$255,48,FALSE),)</f>
        <v>0</v>
      </c>
      <c r="AE441">
        <f>IFERROR(VLOOKUP($A441,'PivotTrac Totals'!$1:$255,50,FALSE),)</f>
        <v>0</v>
      </c>
      <c r="AF441">
        <f>IFERROR(VLOOKUP($A441,'PivotTrac Totals'!$1:$255,52,FALSE),)</f>
        <v>0</v>
      </c>
      <c r="AG441">
        <f>IFERROR(VLOOKUP($A441,'PivotTrac Totals'!$1:$255,54,FALSE),)</f>
        <v>0</v>
      </c>
      <c r="AH441">
        <f t="shared" si="49"/>
        <v>0</v>
      </c>
    </row>
    <row r="442" spans="1:34" ht="15.75" hidden="1" thickBot="1" x14ac:dyDescent="0.25">
      <c r="A442" s="25"/>
      <c r="B442" s="25" t="s">
        <v>166</v>
      </c>
      <c r="C442" s="28" t="str">
        <f t="shared" si="53"/>
        <v>43</v>
      </c>
      <c r="D442" s="25" t="s">
        <v>167</v>
      </c>
      <c r="E442" s="25"/>
      <c r="F442" s="25"/>
      <c r="G442" s="25"/>
      <c r="H442">
        <f>IFERROR(VLOOKUP($A442,'PivotTrac Totals'!$A$1:$AK$255,4,FALSE),)</f>
        <v>0</v>
      </c>
      <c r="I442">
        <f>IFERROR(VLOOKUP($A442,'PivotTrac Totals'!$1:$405,6,FALSE),)</f>
        <v>0</v>
      </c>
      <c r="J442">
        <f>IFERROR(VLOOKUP($A442,'PivotTrac Totals'!$1:$255,8,FALSE),)</f>
        <v>0</v>
      </c>
      <c r="K442">
        <f>IFERROR(VLOOKUP($A442,'PivotTrac Totals'!$1:$255,10,FALSE),)</f>
        <v>0</v>
      </c>
      <c r="L442">
        <f>IFERROR(VLOOKUP($A442,'PivotTrac Totals'!$1:$255,12,FALSE),)</f>
        <v>0</v>
      </c>
      <c r="M442">
        <f>IFERROR(VLOOKUP($A442,'PivotTrac Totals'!$1:$255,14,FALSE),)</f>
        <v>0</v>
      </c>
      <c r="N442">
        <f>IFERROR(VLOOKUP($A442,'PivotTrac Totals'!$1:$255,16,FALSE),)</f>
        <v>0</v>
      </c>
      <c r="O442">
        <f>IFERROR(VLOOKUP($A442,'PivotTrac Totals'!$1:$255,18,FALSE),)</f>
        <v>0</v>
      </c>
      <c r="P442">
        <f>IFERROR(VLOOKUP($A442,'PivotTrac Totals'!$1:$255,20,FALSE),)</f>
        <v>0</v>
      </c>
      <c r="Q442">
        <f>IFERROR(VLOOKUP($A442,'PivotTrac Totals'!$1:$255,22,FALSE),)</f>
        <v>0</v>
      </c>
      <c r="R442">
        <f>IFERROR(VLOOKUP($A442,'PivotTrac Totals'!$1:$255,24,FALSE),)</f>
        <v>0</v>
      </c>
      <c r="S442">
        <f>IFERROR(VLOOKUP($A442,'PivotTrac Totals'!$1:$255,26,FALSE),)</f>
        <v>0</v>
      </c>
      <c r="T442">
        <f>IFERROR(VLOOKUP($A442,'PivotTrac Totals'!$1:$255,28,FALSE),)</f>
        <v>0</v>
      </c>
      <c r="U442">
        <f>IFERROR(VLOOKUP($A442,'PivotTrac Totals'!$1:$255,30,FALSE),)</f>
        <v>0</v>
      </c>
      <c r="V442">
        <f>IFERROR(VLOOKUP($A442,'PivotTrac Totals'!$1:$255,32,FALSE),)</f>
        <v>0</v>
      </c>
      <c r="W442">
        <f>IFERROR(VLOOKUP($A442,'PivotTrac Totals'!$1:$255,34,FALSE),)</f>
        <v>0</v>
      </c>
      <c r="X442">
        <f>IFERROR(VLOOKUP($A442,'PivotTrac Totals'!$1:$255,36,FALSE),)</f>
        <v>0</v>
      </c>
      <c r="Y442">
        <f>IFERROR(VLOOKUP($A442,'PivotTrac Totals'!$1:$255,38,FALSE),)</f>
        <v>0</v>
      </c>
      <c r="Z442">
        <f>IFERROR(VLOOKUP($A442,'PivotTrac Totals'!$1:$255,40,FALSE),)</f>
        <v>0</v>
      </c>
      <c r="AA442">
        <f>IFERROR(VLOOKUP($A442,'PivotTrac Totals'!$1:$255,42,FALSE),)</f>
        <v>0</v>
      </c>
      <c r="AB442">
        <f>IFERROR(VLOOKUP($A442,'PivotTrac Totals'!$1:$255,44,FALSE),)</f>
        <v>0</v>
      </c>
      <c r="AC442">
        <f>IFERROR(VLOOKUP($A442,'PivotTrac Totals'!$1:$255,46,FALSE),)</f>
        <v>0</v>
      </c>
      <c r="AD442">
        <f>IFERROR(VLOOKUP($A442,'PivotTrac Totals'!$1:$255,48,FALSE),)</f>
        <v>0</v>
      </c>
      <c r="AE442">
        <f>IFERROR(VLOOKUP($A442,'PivotTrac Totals'!$1:$255,50,FALSE),)</f>
        <v>0</v>
      </c>
      <c r="AF442">
        <f>IFERROR(VLOOKUP($A442,'PivotTrac Totals'!$1:$255,52,FALSE),)</f>
        <v>0</v>
      </c>
      <c r="AG442">
        <f>IFERROR(VLOOKUP($A442,'PivotTrac Totals'!$1:$255,54,FALSE),)</f>
        <v>0</v>
      </c>
      <c r="AH442">
        <f t="shared" si="49"/>
        <v>0</v>
      </c>
    </row>
    <row r="443" spans="1:34" ht="15.75" hidden="1" thickBot="1" x14ac:dyDescent="0.25">
      <c r="A443" s="25"/>
      <c r="B443" s="25" t="s">
        <v>166</v>
      </c>
      <c r="C443" s="28" t="str">
        <f t="shared" si="53"/>
        <v>43</v>
      </c>
      <c r="D443" s="25" t="s">
        <v>167</v>
      </c>
      <c r="E443" s="25"/>
      <c r="F443" s="25"/>
      <c r="G443" s="25"/>
      <c r="H443">
        <f>IFERROR(VLOOKUP($A443,'PivotTrac Totals'!$A$1:$AK$255,4,FALSE),)</f>
        <v>0</v>
      </c>
      <c r="I443">
        <f>IFERROR(VLOOKUP($A443,'PivotTrac Totals'!$1:$405,6,FALSE),)</f>
        <v>0</v>
      </c>
      <c r="J443">
        <f>IFERROR(VLOOKUP($A443,'PivotTrac Totals'!$1:$255,8,FALSE),)</f>
        <v>0</v>
      </c>
      <c r="K443">
        <f>IFERROR(VLOOKUP($A443,'PivotTrac Totals'!$1:$255,10,FALSE),)</f>
        <v>0</v>
      </c>
      <c r="L443">
        <f>IFERROR(VLOOKUP($A443,'PivotTrac Totals'!$1:$255,12,FALSE),)</f>
        <v>0</v>
      </c>
      <c r="M443">
        <f>IFERROR(VLOOKUP($A443,'PivotTrac Totals'!$1:$255,14,FALSE),)</f>
        <v>0</v>
      </c>
      <c r="N443">
        <f>IFERROR(VLOOKUP($A443,'PivotTrac Totals'!$1:$255,16,FALSE),)</f>
        <v>0</v>
      </c>
      <c r="O443">
        <f>IFERROR(VLOOKUP($A443,'PivotTrac Totals'!$1:$255,18,FALSE),)</f>
        <v>0</v>
      </c>
      <c r="P443">
        <f>IFERROR(VLOOKUP($A443,'PivotTrac Totals'!$1:$255,20,FALSE),)</f>
        <v>0</v>
      </c>
      <c r="Q443">
        <f>IFERROR(VLOOKUP($A443,'PivotTrac Totals'!$1:$255,22,FALSE),)</f>
        <v>0</v>
      </c>
      <c r="R443">
        <f>IFERROR(VLOOKUP($A443,'PivotTrac Totals'!$1:$255,24,FALSE),)</f>
        <v>0</v>
      </c>
      <c r="S443">
        <f>IFERROR(VLOOKUP($A443,'PivotTrac Totals'!$1:$255,26,FALSE),)</f>
        <v>0</v>
      </c>
      <c r="T443">
        <f>IFERROR(VLOOKUP($A443,'PivotTrac Totals'!$1:$255,28,FALSE),)</f>
        <v>0</v>
      </c>
      <c r="U443">
        <f>IFERROR(VLOOKUP($A443,'PivotTrac Totals'!$1:$255,30,FALSE),)</f>
        <v>0</v>
      </c>
      <c r="V443">
        <f>IFERROR(VLOOKUP($A443,'PivotTrac Totals'!$1:$255,32,FALSE),)</f>
        <v>0</v>
      </c>
      <c r="W443">
        <f>IFERROR(VLOOKUP($A443,'PivotTrac Totals'!$1:$255,34,FALSE),)</f>
        <v>0</v>
      </c>
      <c r="X443">
        <f>IFERROR(VLOOKUP($A443,'PivotTrac Totals'!$1:$255,36,FALSE),)</f>
        <v>0</v>
      </c>
      <c r="Y443">
        <f>IFERROR(VLOOKUP($A443,'PivotTrac Totals'!$1:$255,38,FALSE),)</f>
        <v>0</v>
      </c>
      <c r="Z443">
        <f>IFERROR(VLOOKUP($A443,'PivotTrac Totals'!$1:$255,40,FALSE),)</f>
        <v>0</v>
      </c>
      <c r="AA443">
        <f>IFERROR(VLOOKUP($A443,'PivotTrac Totals'!$1:$255,42,FALSE),)</f>
        <v>0</v>
      </c>
      <c r="AB443">
        <f>IFERROR(VLOOKUP($A443,'PivotTrac Totals'!$1:$255,44,FALSE),)</f>
        <v>0</v>
      </c>
      <c r="AC443">
        <f>IFERROR(VLOOKUP($A443,'PivotTrac Totals'!$1:$255,46,FALSE),)</f>
        <v>0</v>
      </c>
      <c r="AD443">
        <f>IFERROR(VLOOKUP($A443,'PivotTrac Totals'!$1:$255,48,FALSE),)</f>
        <v>0</v>
      </c>
      <c r="AE443">
        <f>IFERROR(VLOOKUP($A443,'PivotTrac Totals'!$1:$255,50,FALSE),)</f>
        <v>0</v>
      </c>
      <c r="AF443">
        <f>IFERROR(VLOOKUP($A443,'PivotTrac Totals'!$1:$255,52,FALSE),)</f>
        <v>0</v>
      </c>
      <c r="AG443">
        <f>IFERROR(VLOOKUP($A443,'PivotTrac Totals'!$1:$255,54,FALSE),)</f>
        <v>0</v>
      </c>
      <c r="AH443">
        <f t="shared" si="49"/>
        <v>0</v>
      </c>
    </row>
    <row r="444" spans="1:34" ht="15.75" hidden="1" thickBot="1" x14ac:dyDescent="0.25">
      <c r="A444" s="25"/>
      <c r="B444" s="25" t="s">
        <v>166</v>
      </c>
      <c r="C444" s="28" t="str">
        <f t="shared" si="53"/>
        <v>43</v>
      </c>
      <c r="D444" s="25" t="s">
        <v>167</v>
      </c>
      <c r="E444" s="25"/>
      <c r="F444" s="25"/>
      <c r="G444" s="25"/>
      <c r="H444">
        <f>IFERROR(VLOOKUP($A444,'PivotTrac Totals'!$A$1:$AK$255,4,FALSE),)</f>
        <v>0</v>
      </c>
      <c r="I444">
        <f>IFERROR(VLOOKUP($A444,'PivotTrac Totals'!$1:$405,6,FALSE),)</f>
        <v>0</v>
      </c>
      <c r="J444">
        <f>IFERROR(VLOOKUP($A444,'PivotTrac Totals'!$1:$255,8,FALSE),)</f>
        <v>0</v>
      </c>
      <c r="K444">
        <f>IFERROR(VLOOKUP($A444,'PivotTrac Totals'!$1:$255,10,FALSE),)</f>
        <v>0</v>
      </c>
      <c r="L444">
        <f>IFERROR(VLOOKUP($A444,'PivotTrac Totals'!$1:$255,12,FALSE),)</f>
        <v>0</v>
      </c>
      <c r="M444">
        <f>IFERROR(VLOOKUP($A444,'PivotTrac Totals'!$1:$255,14,FALSE),)</f>
        <v>0</v>
      </c>
      <c r="N444">
        <f>IFERROR(VLOOKUP($A444,'PivotTrac Totals'!$1:$255,16,FALSE),)</f>
        <v>0</v>
      </c>
      <c r="O444">
        <f>IFERROR(VLOOKUP($A444,'PivotTrac Totals'!$1:$255,18,FALSE),)</f>
        <v>0</v>
      </c>
      <c r="P444">
        <f>IFERROR(VLOOKUP($A444,'PivotTrac Totals'!$1:$255,20,FALSE),)</f>
        <v>0</v>
      </c>
      <c r="Q444">
        <f>IFERROR(VLOOKUP($A444,'PivotTrac Totals'!$1:$255,22,FALSE),)</f>
        <v>0</v>
      </c>
      <c r="R444">
        <f>IFERROR(VLOOKUP($A444,'PivotTrac Totals'!$1:$255,24,FALSE),)</f>
        <v>0</v>
      </c>
      <c r="S444">
        <f>IFERROR(VLOOKUP($A444,'PivotTrac Totals'!$1:$255,26,FALSE),)</f>
        <v>0</v>
      </c>
      <c r="T444">
        <f>IFERROR(VLOOKUP($A444,'PivotTrac Totals'!$1:$255,28,FALSE),)</f>
        <v>0</v>
      </c>
      <c r="U444">
        <f>IFERROR(VLOOKUP($A444,'PivotTrac Totals'!$1:$255,30,FALSE),)</f>
        <v>0</v>
      </c>
      <c r="V444">
        <f>IFERROR(VLOOKUP($A444,'PivotTrac Totals'!$1:$255,32,FALSE),)</f>
        <v>0</v>
      </c>
      <c r="W444">
        <f>IFERROR(VLOOKUP($A444,'PivotTrac Totals'!$1:$255,34,FALSE),)</f>
        <v>0</v>
      </c>
      <c r="X444">
        <f>IFERROR(VLOOKUP($A444,'PivotTrac Totals'!$1:$255,36,FALSE),)</f>
        <v>0</v>
      </c>
      <c r="Y444">
        <f>IFERROR(VLOOKUP($A444,'PivotTrac Totals'!$1:$255,38,FALSE),)</f>
        <v>0</v>
      </c>
      <c r="Z444">
        <f>IFERROR(VLOOKUP($A444,'PivotTrac Totals'!$1:$255,40,FALSE),)</f>
        <v>0</v>
      </c>
      <c r="AA444">
        <f>IFERROR(VLOOKUP($A444,'PivotTrac Totals'!$1:$255,42,FALSE),)</f>
        <v>0</v>
      </c>
      <c r="AB444">
        <f>IFERROR(VLOOKUP($A444,'PivotTrac Totals'!$1:$255,44,FALSE),)</f>
        <v>0</v>
      </c>
      <c r="AC444">
        <f>IFERROR(VLOOKUP($A444,'PivotTrac Totals'!$1:$255,46,FALSE),)</f>
        <v>0</v>
      </c>
      <c r="AD444">
        <f>IFERROR(VLOOKUP($A444,'PivotTrac Totals'!$1:$255,48,FALSE),)</f>
        <v>0</v>
      </c>
      <c r="AE444">
        <f>IFERROR(VLOOKUP($A444,'PivotTrac Totals'!$1:$255,50,FALSE),)</f>
        <v>0</v>
      </c>
      <c r="AF444">
        <f>IFERROR(VLOOKUP($A444,'PivotTrac Totals'!$1:$255,52,FALSE),)</f>
        <v>0</v>
      </c>
      <c r="AG444">
        <f>IFERROR(VLOOKUP($A444,'PivotTrac Totals'!$1:$255,54,FALSE),)</f>
        <v>0</v>
      </c>
      <c r="AH444">
        <f t="shared" si="49"/>
        <v>0</v>
      </c>
    </row>
    <row r="445" spans="1:34" ht="15.75" hidden="1" thickBot="1" x14ac:dyDescent="0.25">
      <c r="A445" s="29" t="s">
        <v>188</v>
      </c>
      <c r="B445" s="25" t="s">
        <v>166</v>
      </c>
      <c r="C445" s="28" t="str">
        <f>MID(A445,FIND(" ",A445)+1,256)</f>
        <v>44</v>
      </c>
      <c r="D445" s="25" t="s">
        <v>167</v>
      </c>
      <c r="E445" s="25"/>
      <c r="F445" s="25"/>
      <c r="G445" s="25"/>
      <c r="H445" s="24">
        <f>IF($B445="Hamer",IF($F445="Spring Grain",SUMIFS('Hamer Agrimet'!$D:$D,'Hamer Agrimet'!$A:$A,"&lt;="&amp;Data!H$1,'Hamer Agrimet'!$D:$D,"&gt;0"),IF($F445="Winter Grain",SUMIFS('Hamer Agrimet'!$C:$C,'Hamer Agrimet'!$A:$A,"&lt;="&amp;Data!H$1,'Hamer Agrimet'!$C:$C,"&gt;0"),IF($F445="Potatoes",SUMIFS('Hamer Agrimet'!$E:$E,'Hamer Agrimet'!$A:$A,"&lt;="&amp;Data!H$1,'Hamer Agrimet'!$E:$E,"&gt;0"),0))),SUMIFS('Osgood Agrimet'!$S$2:$S$274,'Hamer Agrimet'!$H$147:$H$288,"&lt;="&amp;Data!H$1,'Osgood Agrimet'!$S$2:$S$274,"&gt;0"))</f>
        <v>0</v>
      </c>
      <c r="I445" s="24">
        <f>IF($B445="Hamer",IF($F445="Spring Grain",SUMIFS('Hamer Agrimet'!$D:$D,'Hamer Agrimet'!$A:$A,"&lt;="&amp;Data!I$1,'Hamer Agrimet'!$D:$D,"&gt;0"),IF($F445="Winter Grain",SUMIFS('Hamer Agrimet'!$C:$C,'Hamer Agrimet'!$A:$A,"&lt;="&amp;Data!I$1,'Hamer Agrimet'!$C:$C,"&gt;0"),IF($F445="Potatoes",SUMIFS('Hamer Agrimet'!$E:$E,'Hamer Agrimet'!$A:$A,"&lt;="&amp;Data!I$1,'Hamer Agrimet'!$E:$E,"&gt;0"),0))),SUMIFS('Osgood Agrimet'!$S$2:$S$274,'Hamer Agrimet'!$H$147:$H$288,"&lt;="&amp;Data!I$1,'Osgood Agrimet'!$S$2:$S$274,"&gt;0"))</f>
        <v>0</v>
      </c>
      <c r="J445" s="24">
        <f>IF($B445="Hamer",IF($F445="Spring Grain",SUMIFS('Hamer Agrimet'!$D:$D,'Hamer Agrimet'!$A:$A,"&lt;="&amp;Data!J$1,'Hamer Agrimet'!$D:$D,"&gt;0"),IF($F445="Winter Grain",SUMIFS('Hamer Agrimet'!$C:$C,'Hamer Agrimet'!$A:$A,"&lt;="&amp;Data!J$1,'Hamer Agrimet'!$C:$C,"&gt;0"),IF($F445="Potatoes",SUMIFS('Hamer Agrimet'!$E:$E,'Hamer Agrimet'!$A:$A,"&lt;="&amp;Data!J$1,'Hamer Agrimet'!$E:$E,"&gt;0"),0))),SUMIFS('Osgood Agrimet'!$S$2:$S$274,'Hamer Agrimet'!$H$147:$H$288,"&lt;="&amp;Data!J$1,'Osgood Agrimet'!$S$2:$S$274,"&gt;0"))</f>
        <v>0</v>
      </c>
      <c r="K445" s="24">
        <f>IF($B445="Hamer",IF($F445="Spring Grain",SUMIFS('Hamer Agrimet'!$D:$D,'Hamer Agrimet'!$A:$A,"&lt;="&amp;Data!K$1,'Hamer Agrimet'!$D:$D,"&gt;0"),IF($F445="Winter Grain",SUMIFS('Hamer Agrimet'!$C:$C,'Hamer Agrimet'!$A:$A,"&lt;="&amp;Data!K$1,'Hamer Agrimet'!$C:$C,"&gt;0"),IF($F445="Potatoes",SUMIFS('Hamer Agrimet'!$E:$E,'Hamer Agrimet'!$A:$A,"&lt;="&amp;Data!K$1,'Hamer Agrimet'!$E:$E,"&gt;0"),0))),SUMIFS('Osgood Agrimet'!$S$2:$S$274,'Hamer Agrimet'!$H$147:$H$288,"&lt;="&amp;Data!K$1,'Osgood Agrimet'!$S$2:$S$274,"&gt;0"))</f>
        <v>0</v>
      </c>
      <c r="L445" s="24">
        <f>IF($B445="Hamer",IF($F445="Spring Grain",SUMIFS('Hamer Agrimet'!$D:$D,'Hamer Agrimet'!$A:$A,"&lt;="&amp;Data!L$1,'Hamer Agrimet'!$D:$D,"&gt;0"),IF($F445="Winter Grain",SUMIFS('Hamer Agrimet'!$C:$C,'Hamer Agrimet'!$A:$A,"&lt;="&amp;Data!L$1,'Hamer Agrimet'!$C:$C,"&gt;0"),IF($F445="Potatoes",SUMIFS('Hamer Agrimet'!$E:$E,'Hamer Agrimet'!$A:$A,"&lt;="&amp;Data!L$1,'Hamer Agrimet'!$E:$E,"&gt;0"),0))),SUMIFS('Osgood Agrimet'!$S$2:$S$274,'Hamer Agrimet'!$H$147:$H$288,"&lt;="&amp;Data!L$1,'Osgood Agrimet'!$S$2:$S$274,"&gt;0"))</f>
        <v>0</v>
      </c>
      <c r="M445" s="24">
        <f>IF($B445="Hamer",IF($F445="Spring Grain",SUMIFS('Hamer Agrimet'!$D:$D,'Hamer Agrimet'!$A:$A,"&lt;="&amp;Data!M$1,'Hamer Agrimet'!$D:$D,"&gt;0"),IF($F445="Winter Grain",SUMIFS('Hamer Agrimet'!$C:$C,'Hamer Agrimet'!$A:$A,"&lt;="&amp;Data!M$1,'Hamer Agrimet'!$C:$C,"&gt;0"),IF($F445="Potatoes",SUMIFS('Hamer Agrimet'!$E:$E,'Hamer Agrimet'!$A:$A,"&lt;="&amp;Data!M$1,'Hamer Agrimet'!$E:$E,"&gt;0"),0))),SUMIFS('Osgood Agrimet'!$S$2:$S$274,'Hamer Agrimet'!$H$147:$H$288,"&lt;="&amp;Data!M$1,'Osgood Agrimet'!$S$2:$S$274,"&gt;0"))</f>
        <v>0</v>
      </c>
      <c r="N445" s="24">
        <f>IF($B445="Hamer",IF($F445="Spring Grain",SUMIFS('Hamer Agrimet'!$D:$D,'Hamer Agrimet'!$A:$A,"&lt;="&amp;Data!N$1,'Hamer Agrimet'!$D:$D,"&gt;0"),IF($F445="Winter Grain",SUMIFS('Hamer Agrimet'!$C:$C,'Hamer Agrimet'!$A:$A,"&lt;="&amp;Data!N$1,'Hamer Agrimet'!$C:$C,"&gt;0"),IF($F445="Potatoes",SUMIFS('Hamer Agrimet'!$E:$E,'Hamer Agrimet'!$A:$A,"&lt;="&amp;Data!N$1,'Hamer Agrimet'!$E:$E,"&gt;0"),0))),SUMIFS('Osgood Agrimet'!$S$2:$S$274,'Hamer Agrimet'!$H$147:$H$288,"&lt;="&amp;Data!N$1,'Osgood Agrimet'!$S$2:$S$274,"&gt;0"))</f>
        <v>0</v>
      </c>
      <c r="O445" s="24">
        <f>IF($B445="Hamer",IF($F445="Spring Grain",SUMIFS('Hamer Agrimet'!$D:$D,'Hamer Agrimet'!$A:$A,"&lt;="&amp;Data!O$1,'Hamer Agrimet'!$D:$D,"&gt;0"),IF($F445="Winter Grain",SUMIFS('Hamer Agrimet'!$C:$C,'Hamer Agrimet'!$A:$A,"&lt;="&amp;Data!O$1,'Hamer Agrimet'!$C:$C,"&gt;0"),IF($F445="Potatoes",SUMIFS('Hamer Agrimet'!$E:$E,'Hamer Agrimet'!$A:$A,"&lt;="&amp;Data!O$1,'Hamer Agrimet'!$E:$E,"&gt;0"),0))),SUMIFS('Osgood Agrimet'!$S$2:$S$274,'Hamer Agrimet'!$H$147:$H$288,"&lt;="&amp;Data!O$1,'Osgood Agrimet'!$S$2:$S$274,"&gt;0"))</f>
        <v>0</v>
      </c>
      <c r="P445" s="24">
        <f>IF($B445="Hamer",IF($F445="Spring Grain",SUMIFS('Hamer Agrimet'!$D:$D,'Hamer Agrimet'!$A:$A,"&lt;="&amp;Data!P$1,'Hamer Agrimet'!$D:$D,"&gt;0"),IF($F445="Winter Grain",SUMIFS('Hamer Agrimet'!$C:$C,'Hamer Agrimet'!$A:$A,"&lt;="&amp;Data!P$1,'Hamer Agrimet'!$C:$C,"&gt;0"),IF($F445="Potatoes",SUMIFS('Hamer Agrimet'!$E:$E,'Hamer Agrimet'!$A:$A,"&lt;="&amp;Data!P$1,'Hamer Agrimet'!$E:$E,"&gt;0"),0))),SUMIFS('Osgood Agrimet'!$S$2:$S$274,'Hamer Agrimet'!$H$147:$H$288,"&lt;="&amp;Data!P$1,'Osgood Agrimet'!$S$2:$S$274,"&gt;0"))</f>
        <v>0</v>
      </c>
      <c r="Q445" s="24">
        <f>IF($B445="Hamer",IF($F445="Spring Grain",SUMIFS('Hamer Agrimet'!$D:$D,'Hamer Agrimet'!$A:$A,"&lt;="&amp;Data!Q$1,'Hamer Agrimet'!$D:$D,"&gt;0"),IF($F445="Winter Grain",SUMIFS('Hamer Agrimet'!$C:$C,'Hamer Agrimet'!$A:$A,"&lt;="&amp;Data!Q$1,'Hamer Agrimet'!$C:$C,"&gt;0"),IF($F445="Potatoes",SUMIFS('Hamer Agrimet'!$E:$E,'Hamer Agrimet'!$A:$A,"&lt;="&amp;Data!Q$1,'Hamer Agrimet'!$E:$E,"&gt;0"),0))),SUMIFS('Osgood Agrimet'!$S$2:$S$274,'Hamer Agrimet'!$H$147:$H$288,"&lt;="&amp;Data!Q$1,'Osgood Agrimet'!$S$2:$S$274,"&gt;0"))</f>
        <v>0</v>
      </c>
      <c r="R445" s="24">
        <f>IF($B445="Hamer",IF($F445="Spring Grain",SUMIFS('Hamer Agrimet'!$D:$D,'Hamer Agrimet'!$A:$A,"&lt;="&amp;Data!R$1,'Hamer Agrimet'!$D:$D,"&gt;0"),IF($F445="Winter Grain",SUMIFS('Hamer Agrimet'!$C:$C,'Hamer Agrimet'!$A:$A,"&lt;="&amp;Data!R$1,'Hamer Agrimet'!$C:$C,"&gt;0"),IF($F445="Potatoes",SUMIFS('Hamer Agrimet'!$E:$E,'Hamer Agrimet'!$A:$A,"&lt;="&amp;Data!R$1,'Hamer Agrimet'!$E:$E,"&gt;0"),0))),SUMIFS('Osgood Agrimet'!$S$2:$S$274,'Hamer Agrimet'!$H$147:$H$288,"&lt;="&amp;Data!R$1,'Osgood Agrimet'!$S$2:$S$274,"&gt;0"))</f>
        <v>0</v>
      </c>
      <c r="S445" s="24">
        <f>IF($B445="Hamer",IF($F445="Spring Grain",SUMIFS('Hamer Agrimet'!$D:$D,'Hamer Agrimet'!$A:$A,"&lt;="&amp;Data!S$1,'Hamer Agrimet'!$D:$D,"&gt;0"),IF($F445="Winter Grain",SUMIFS('Hamer Agrimet'!$C:$C,'Hamer Agrimet'!$A:$A,"&lt;="&amp;Data!S$1,'Hamer Agrimet'!$C:$C,"&gt;0"),IF($F445="Potatoes",SUMIFS('Hamer Agrimet'!$E:$E,'Hamer Agrimet'!$A:$A,"&lt;="&amp;Data!S$1,'Hamer Agrimet'!$E:$E,"&gt;0"),0))),SUMIFS('Osgood Agrimet'!$S$2:$S$274,'Hamer Agrimet'!$H$147:$H$288,"&lt;="&amp;Data!S$1,'Osgood Agrimet'!$S$2:$S$274,"&gt;0"))</f>
        <v>0</v>
      </c>
      <c r="T445" s="24">
        <f>IF($B445="Hamer",IF($F445="Spring Grain",SUMIFS('Hamer Agrimet'!$D:$D,'Hamer Agrimet'!$A:$A,"&lt;="&amp;Data!T$1,'Hamer Agrimet'!$D:$D,"&gt;0"),IF($F445="Winter Grain",SUMIFS('Hamer Agrimet'!$C:$C,'Hamer Agrimet'!$A:$A,"&lt;="&amp;Data!T$1,'Hamer Agrimet'!$C:$C,"&gt;0"),IF($F445="Potatoes",SUMIFS('Hamer Agrimet'!$E:$E,'Hamer Agrimet'!$A:$A,"&lt;="&amp;Data!T$1,'Hamer Agrimet'!$E:$E,"&gt;0"),0))),SUMIFS('Osgood Agrimet'!$S$2:$S$274,'Hamer Agrimet'!$H$147:$H$288,"&lt;="&amp;Data!T$1,'Osgood Agrimet'!$S$2:$S$274,"&gt;0"))</f>
        <v>0</v>
      </c>
      <c r="U445" s="24">
        <f>IF($B445="Hamer",IF($F445="Spring Grain",SUMIFS('Hamer Agrimet'!$D:$D,'Hamer Agrimet'!$A:$A,"&lt;="&amp;Data!U$1,'Hamer Agrimet'!$D:$D,"&gt;0"),IF($F445="Winter Grain",SUMIFS('Hamer Agrimet'!$C:$C,'Hamer Agrimet'!$A:$A,"&lt;="&amp;Data!U$1,'Hamer Agrimet'!$C:$C,"&gt;0"),IF($F445="Potatoes",SUMIFS('Hamer Agrimet'!$E:$E,'Hamer Agrimet'!$A:$A,"&lt;="&amp;Data!U$1,'Hamer Agrimet'!$E:$E,"&gt;0"),0))),SUMIFS('Osgood Agrimet'!$S$2:$S$274,'Hamer Agrimet'!$H$147:$H$288,"&lt;="&amp;Data!U$1,'Osgood Agrimet'!$S$2:$S$274,"&gt;0"))</f>
        <v>0</v>
      </c>
      <c r="V445" s="24">
        <f>IF($B445="Hamer",IF($F445="Spring Grain",SUMIFS('Hamer Agrimet'!$D:$D,'Hamer Agrimet'!$A:$A,"&lt;="&amp;Data!V$1,'Hamer Agrimet'!$D:$D,"&gt;0"),IF($F445="Winter Grain",SUMIFS('Hamer Agrimet'!$C:$C,'Hamer Agrimet'!$A:$A,"&lt;="&amp;Data!V$1,'Hamer Agrimet'!$C:$C,"&gt;0"),IF($F445="Potatoes",SUMIFS('Hamer Agrimet'!$E:$E,'Hamer Agrimet'!$A:$A,"&lt;="&amp;Data!V$1,'Hamer Agrimet'!$E:$E,"&gt;0"),0))),SUMIFS('Osgood Agrimet'!$S$2:$S$274,'Hamer Agrimet'!$H$147:$H$288,"&lt;="&amp;Data!V$1,'Osgood Agrimet'!$S$2:$S$274,"&gt;0"))</f>
        <v>0</v>
      </c>
      <c r="W445" s="24">
        <f>IF($B445="Hamer",IF($F445="Spring Grain",SUMIFS('Hamer Agrimet'!$D:$D,'Hamer Agrimet'!$A:$A,"&lt;="&amp;Data!W$1,'Hamer Agrimet'!$D:$D,"&gt;0"),IF($F445="Winter Grain",SUMIFS('Hamer Agrimet'!$C:$C,'Hamer Agrimet'!$A:$A,"&lt;="&amp;Data!W$1,'Hamer Agrimet'!$C:$C,"&gt;0"),IF($F445="Potatoes",SUMIFS('Hamer Agrimet'!$E:$E,'Hamer Agrimet'!$A:$A,"&lt;="&amp;Data!W$1,'Hamer Agrimet'!$E:$E,"&gt;0"),0))),SUMIFS('Osgood Agrimet'!$S$2:$S$274,'Hamer Agrimet'!$H$147:$H$288,"&lt;="&amp;Data!W$1,'Osgood Agrimet'!$S$2:$S$274,"&gt;0"))</f>
        <v>0</v>
      </c>
      <c r="X445" s="24">
        <f>IF($B445="Hamer",IF($F445="Spring Grain",SUMIFS('Hamer Agrimet'!$D:$D,'Hamer Agrimet'!$A:$A,"&lt;="&amp;Data!X$1,'Hamer Agrimet'!$D:$D,"&gt;0"),IF($F445="Winter Grain",SUMIFS('Hamer Agrimet'!$C:$C,'Hamer Agrimet'!$A:$A,"&lt;="&amp;Data!X$1,'Hamer Agrimet'!$C:$C,"&gt;0"),IF($F445="Potatoes",SUMIFS('Hamer Agrimet'!$E:$E,'Hamer Agrimet'!$A:$A,"&lt;="&amp;Data!X$1,'Hamer Agrimet'!$E:$E,"&gt;0"),0))),SUMIFS('Osgood Agrimet'!$S$2:$S$274,'Hamer Agrimet'!$H$147:$H$288,"&lt;="&amp;Data!X$1,'Osgood Agrimet'!$S$2:$S$274,"&gt;0"))</f>
        <v>0</v>
      </c>
      <c r="Y445" s="24">
        <f>IF($B445="Hamer",IF($F445="Spring Grain",SUMIFS('Hamer Agrimet'!$D:$D,'Hamer Agrimet'!$A:$A,"&lt;="&amp;Data!Y$1,'Hamer Agrimet'!$D:$D,"&gt;0"),IF($F445="Winter Grain",SUMIFS('Hamer Agrimet'!$C:$C,'Hamer Agrimet'!$A:$A,"&lt;="&amp;Data!Y$1,'Hamer Agrimet'!$C:$C,"&gt;0"),IF($F445="Potatoes",SUMIFS('Hamer Agrimet'!$E:$E,'Hamer Agrimet'!$A:$A,"&lt;="&amp;Data!Y$1,'Hamer Agrimet'!$E:$E,"&gt;0"),0))),SUMIFS('Osgood Agrimet'!$S$2:$S$274,'Hamer Agrimet'!$H$147:$H$288,"&lt;="&amp;Data!Y$1,'Osgood Agrimet'!$S$2:$S$274,"&gt;0"))</f>
        <v>0</v>
      </c>
      <c r="Z445" s="24">
        <f>IF($B445="Hamer",IF($F445="Spring Grain",SUMIFS('Hamer Agrimet'!$D:$D,'Hamer Agrimet'!$A:$A,"&lt;="&amp;Data!Z$1,'Hamer Agrimet'!$D:$D,"&gt;0"),IF($F445="Winter Grain",SUMIFS('Hamer Agrimet'!$C:$C,'Hamer Agrimet'!$A:$A,"&lt;="&amp;Data!Z$1,'Hamer Agrimet'!$C:$C,"&gt;0"),IF($F445="Potatoes",SUMIFS('Hamer Agrimet'!$E:$E,'Hamer Agrimet'!$A:$A,"&lt;="&amp;Data!Z$1,'Hamer Agrimet'!$E:$E,"&gt;0"),0))),SUMIFS('Osgood Agrimet'!$S$2:$S$274,'Hamer Agrimet'!$H$147:$H$288,"&lt;="&amp;Data!Z$1,'Osgood Agrimet'!$S$2:$S$274,"&gt;0"))</f>
        <v>0</v>
      </c>
      <c r="AA445" s="24">
        <f>IF($B445="Hamer",IF($F445="Spring Grain",SUMIFS('Hamer Agrimet'!$D:$D,'Hamer Agrimet'!$A:$A,"&lt;="&amp;Data!AA$1,'Hamer Agrimet'!$D:$D,"&gt;0"),IF($F445="Winter Grain",SUMIFS('Hamer Agrimet'!$C:$C,'Hamer Agrimet'!$A:$A,"&lt;="&amp;Data!AA$1,'Hamer Agrimet'!$C:$C,"&gt;0"),IF($F445="Potatoes",SUMIFS('Hamer Agrimet'!$E:$E,'Hamer Agrimet'!$A:$A,"&lt;="&amp;Data!AA$1,'Hamer Agrimet'!$E:$E,"&gt;0"),0))),SUMIFS('Osgood Agrimet'!$S$2:$S$274,'Hamer Agrimet'!$H$147:$H$288,"&lt;="&amp;Data!AA$1,'Osgood Agrimet'!$S$2:$S$274,"&gt;0"))</f>
        <v>0</v>
      </c>
      <c r="AB445" s="24">
        <f>IF($B445="Hamer",IF($F445="Spring Grain",SUMIFS('Hamer Agrimet'!$D:$D,'Hamer Agrimet'!$A:$A,"&lt;="&amp;Data!AB$1,'Hamer Agrimet'!$D:$D,"&gt;0"),IF($F445="Winter Grain",SUMIFS('Hamer Agrimet'!$C:$C,'Hamer Agrimet'!$A:$A,"&lt;="&amp;Data!AB$1,'Hamer Agrimet'!$C:$C,"&gt;0"),IF($F445="Potatoes",SUMIFS('Hamer Agrimet'!$E:$E,'Hamer Agrimet'!$A:$A,"&lt;="&amp;Data!AB$1,'Hamer Agrimet'!$E:$E,"&gt;0"),0))),SUMIFS('Osgood Agrimet'!$S$2:$S$274,'Hamer Agrimet'!$H$147:$H$288,"&lt;="&amp;Data!AB$1,'Osgood Agrimet'!$S$2:$S$274,"&gt;0"))</f>
        <v>0</v>
      </c>
      <c r="AC445" s="24">
        <f>IF($B445="Hamer",IF($F445="Spring Grain",SUMIFS('Hamer Agrimet'!$D:$D,'Hamer Agrimet'!$A:$A,"&lt;="&amp;Data!AC$1,'Hamer Agrimet'!$D:$D,"&gt;0"),IF($F445="Winter Grain",SUMIFS('Hamer Agrimet'!$C:$C,'Hamer Agrimet'!$A:$A,"&lt;="&amp;Data!AC$1,'Hamer Agrimet'!$C:$C,"&gt;0"),IF($F445="Potatoes",SUMIFS('Hamer Agrimet'!$E:$E,'Hamer Agrimet'!$A:$A,"&lt;="&amp;Data!AC$1,'Hamer Agrimet'!$E:$E,"&gt;0"),0))),SUMIFS('Osgood Agrimet'!$S$2:$S$274,'Hamer Agrimet'!$H$147:$H$288,"&lt;="&amp;Data!AC$1,'Osgood Agrimet'!$S$2:$S$274,"&gt;0"))</f>
        <v>0</v>
      </c>
      <c r="AD445" s="24">
        <f>IF($B445="Hamer",IF($F445="Spring Grain",SUMIFS('Hamer Agrimet'!$D:$D,'Hamer Agrimet'!$A:$A,"&lt;="&amp;Data!AD$1,'Hamer Agrimet'!$D:$D,"&gt;0"),IF($F445="Winter Grain",SUMIFS('Hamer Agrimet'!$C:$C,'Hamer Agrimet'!$A:$A,"&lt;="&amp;Data!AD$1,'Hamer Agrimet'!$C:$C,"&gt;0"),IF($F445="Potatoes",SUMIFS('Hamer Agrimet'!$E:$E,'Hamer Agrimet'!$A:$A,"&lt;="&amp;Data!AD$1,'Hamer Agrimet'!$E:$E,"&gt;0"),0))),SUMIFS('Osgood Agrimet'!$S$2:$S$274,'Hamer Agrimet'!$H$147:$H$288,"&lt;="&amp;Data!AD$1,'Osgood Agrimet'!$S$2:$S$274,"&gt;0"))</f>
        <v>0</v>
      </c>
      <c r="AE445" s="24">
        <f>IF($B445="Hamer",IF($F445="Spring Grain",SUMIFS('Hamer Agrimet'!$D:$D,'Hamer Agrimet'!$A:$A,"&lt;="&amp;Data!AE$1,'Hamer Agrimet'!$D:$D,"&gt;0"),IF($F445="Winter Grain",SUMIFS('Hamer Agrimet'!$C:$C,'Hamer Agrimet'!$A:$A,"&lt;="&amp;Data!AE$1,'Hamer Agrimet'!$C:$C,"&gt;0"),IF($F445="Potatoes",SUMIFS('Hamer Agrimet'!$E:$E,'Hamer Agrimet'!$A:$A,"&lt;="&amp;Data!AE$1,'Hamer Agrimet'!$E:$E,"&gt;0"),0))),SUMIFS('Osgood Agrimet'!$S$2:$S$274,'Hamer Agrimet'!$H$147:$H$288,"&lt;="&amp;Data!AE$1,'Osgood Agrimet'!$S$2:$S$274,"&gt;0"))</f>
        <v>0</v>
      </c>
      <c r="AF445" s="24">
        <f>IF($B445="Hamer",IF($F445="Spring Grain",SUMIFS('Hamer Agrimet'!$D:$D,'Hamer Agrimet'!$A:$A,"&lt;="&amp;Data!AF$1,'Hamer Agrimet'!$D:$D,"&gt;0"),IF($F445="Winter Grain",SUMIFS('Hamer Agrimet'!$C:$C,'Hamer Agrimet'!$A:$A,"&lt;="&amp;Data!AF$1,'Hamer Agrimet'!$C:$C,"&gt;0"),IF($F445="Potatoes",SUMIFS('Hamer Agrimet'!$E:$E,'Hamer Agrimet'!$A:$A,"&lt;="&amp;Data!AF$1,'Hamer Agrimet'!$E:$E,"&gt;0"),0))),SUMIFS('Osgood Agrimet'!$S$2:$S$274,'Hamer Agrimet'!$H$147:$H$288,"&lt;="&amp;Data!AF$1,'Osgood Agrimet'!$S$2:$S$274,"&gt;0"))</f>
        <v>0</v>
      </c>
      <c r="AG445" s="24">
        <f>IF($B445="Hamer",IF($F445="Spring Grain",SUMIFS('Hamer Agrimet'!$D:$D,'Hamer Agrimet'!$A:$A,"&lt;="&amp;Data!AG$1,'Hamer Agrimet'!$D:$D,"&gt;0"),IF($F445="Winter Grain",SUMIFS('Hamer Agrimet'!$C:$C,'Hamer Agrimet'!$A:$A,"&lt;="&amp;Data!AG$1,'Hamer Agrimet'!$C:$C,"&gt;0"),IF($F445="Potatoes",SUMIFS('Hamer Agrimet'!$E:$E,'Hamer Agrimet'!$A:$A,"&lt;="&amp;Data!AG$1,'Hamer Agrimet'!$E:$E,"&gt;0"),0))),SUMIFS('Osgood Agrimet'!$S$2:$S$274,'Hamer Agrimet'!$H$147:$H$288,"&lt;="&amp;Data!AG$1,'Osgood Agrimet'!$S$2:$S$274,"&gt;0"))</f>
        <v>0</v>
      </c>
      <c r="AH445">
        <f>+SUM(H445:AG445)</f>
        <v>0</v>
      </c>
    </row>
    <row r="446" spans="1:34" ht="15.75" hidden="1" thickBot="1" x14ac:dyDescent="0.25">
      <c r="A446" s="25"/>
      <c r="B446" s="25" t="s">
        <v>166</v>
      </c>
      <c r="C446" s="28" t="str">
        <f>C445</f>
        <v>44</v>
      </c>
      <c r="D446" s="25" t="s">
        <v>167</v>
      </c>
      <c r="E446" s="25"/>
      <c r="F446" s="25"/>
      <c r="G446" s="25"/>
      <c r="H446">
        <f>IFERROR(VLOOKUP($A446,'PivotTrac Totals'!$A$1:$AK$255,4,FALSE),)</f>
        <v>0</v>
      </c>
      <c r="I446">
        <f>IFERROR(VLOOKUP($A446,'PivotTrac Totals'!$1:$405,6,FALSE),)</f>
        <v>0</v>
      </c>
      <c r="J446">
        <f>IFERROR(VLOOKUP($A446,'PivotTrac Totals'!$1:$255,8,FALSE),)</f>
        <v>0</v>
      </c>
      <c r="K446">
        <f>IFERROR(VLOOKUP($A446,'PivotTrac Totals'!$1:$255,10,FALSE),)</f>
        <v>0</v>
      </c>
      <c r="L446">
        <f>IFERROR(VLOOKUP($A446,'PivotTrac Totals'!$1:$255,12,FALSE),)</f>
        <v>0</v>
      </c>
      <c r="M446">
        <f>IFERROR(VLOOKUP($A446,'PivotTrac Totals'!$1:$255,14,FALSE),)</f>
        <v>0</v>
      </c>
      <c r="N446">
        <f>IFERROR(VLOOKUP($A446,'PivotTrac Totals'!$1:$255,16,FALSE),)</f>
        <v>0</v>
      </c>
      <c r="O446">
        <f>IFERROR(VLOOKUP($A446,'PivotTrac Totals'!$1:$255,18,FALSE),)</f>
        <v>0</v>
      </c>
      <c r="P446">
        <f>IFERROR(VLOOKUP($A446,'PivotTrac Totals'!$1:$255,20,FALSE),)</f>
        <v>0</v>
      </c>
      <c r="Q446">
        <f>IFERROR(VLOOKUP($A446,'PivotTrac Totals'!$1:$255,22,FALSE),)</f>
        <v>0</v>
      </c>
      <c r="R446">
        <f>IFERROR(VLOOKUP($A446,'PivotTrac Totals'!$1:$255,24,FALSE),)</f>
        <v>0</v>
      </c>
      <c r="S446">
        <f>IFERROR(VLOOKUP($A446,'PivotTrac Totals'!$1:$255,26,FALSE),)</f>
        <v>0</v>
      </c>
      <c r="T446">
        <f>IFERROR(VLOOKUP($A446,'PivotTrac Totals'!$1:$255,28,FALSE),)</f>
        <v>0</v>
      </c>
      <c r="U446">
        <f>IFERROR(VLOOKUP($A446,'PivotTrac Totals'!$1:$255,30,FALSE),)</f>
        <v>0</v>
      </c>
      <c r="V446">
        <f>IFERROR(VLOOKUP($A446,'PivotTrac Totals'!$1:$255,32,FALSE),)</f>
        <v>0</v>
      </c>
      <c r="W446">
        <f>IFERROR(VLOOKUP($A446,'PivotTrac Totals'!$1:$255,34,FALSE),)</f>
        <v>0</v>
      </c>
      <c r="X446">
        <f>IFERROR(VLOOKUP($A446,'PivotTrac Totals'!$1:$255,36,FALSE),)</f>
        <v>0</v>
      </c>
      <c r="Y446">
        <f>IFERROR(VLOOKUP($A446,'PivotTrac Totals'!$1:$255,38,FALSE),)</f>
        <v>0</v>
      </c>
      <c r="Z446">
        <f>IFERROR(VLOOKUP($A446,'PivotTrac Totals'!$1:$255,40,FALSE),)</f>
        <v>0</v>
      </c>
      <c r="AA446">
        <f>IFERROR(VLOOKUP($A446,'PivotTrac Totals'!$1:$255,42,FALSE),)</f>
        <v>0</v>
      </c>
      <c r="AB446">
        <f>IFERROR(VLOOKUP($A446,'PivotTrac Totals'!$1:$255,44,FALSE),)</f>
        <v>0</v>
      </c>
      <c r="AC446">
        <f>IFERROR(VLOOKUP($A446,'PivotTrac Totals'!$1:$255,46,FALSE),)</f>
        <v>0</v>
      </c>
      <c r="AD446">
        <f>IFERROR(VLOOKUP($A446,'PivotTrac Totals'!$1:$255,48,FALSE),)</f>
        <v>0</v>
      </c>
      <c r="AE446">
        <f>IFERROR(VLOOKUP($A446,'PivotTrac Totals'!$1:$255,50,FALSE),)</f>
        <v>0</v>
      </c>
      <c r="AF446">
        <f>IFERROR(VLOOKUP($A446,'PivotTrac Totals'!$1:$255,52,FALSE),)</f>
        <v>0</v>
      </c>
      <c r="AG446">
        <f>IFERROR(VLOOKUP($A446,'PivotTrac Totals'!$1:$255,54,FALSE),)</f>
        <v>0</v>
      </c>
      <c r="AH446">
        <f t="shared" si="49"/>
        <v>0</v>
      </c>
    </row>
    <row r="447" spans="1:34" ht="15.75" hidden="1" thickBot="1" x14ac:dyDescent="0.25">
      <c r="A447" s="25"/>
      <c r="B447" s="25" t="s">
        <v>166</v>
      </c>
      <c r="C447" s="28" t="str">
        <f t="shared" ref="C447:C454" si="54">C446</f>
        <v>44</v>
      </c>
      <c r="D447" s="25" t="s">
        <v>167</v>
      </c>
      <c r="E447" s="25"/>
      <c r="F447" s="25"/>
      <c r="G447" s="25"/>
      <c r="H447">
        <f>IFERROR(VLOOKUP($A447,'PivotTrac Totals'!$A$1:$AK$255,4,FALSE),)</f>
        <v>0</v>
      </c>
      <c r="I447">
        <f>IFERROR(VLOOKUP($A447,'PivotTrac Totals'!$1:$405,6,FALSE),)</f>
        <v>0</v>
      </c>
      <c r="J447">
        <f>IFERROR(VLOOKUP($A447,'PivotTrac Totals'!$1:$255,8,FALSE),)</f>
        <v>0</v>
      </c>
      <c r="K447">
        <f>IFERROR(VLOOKUP($A447,'PivotTrac Totals'!$1:$255,10,FALSE),)</f>
        <v>0</v>
      </c>
      <c r="L447">
        <f>IFERROR(VLOOKUP($A447,'PivotTrac Totals'!$1:$255,12,FALSE),)</f>
        <v>0</v>
      </c>
      <c r="M447">
        <f>IFERROR(VLOOKUP($A447,'PivotTrac Totals'!$1:$255,14,FALSE),)</f>
        <v>0</v>
      </c>
      <c r="N447">
        <f>IFERROR(VLOOKUP($A447,'PivotTrac Totals'!$1:$255,16,FALSE),)</f>
        <v>0</v>
      </c>
      <c r="O447">
        <f>IFERROR(VLOOKUP($A447,'PivotTrac Totals'!$1:$255,18,FALSE),)</f>
        <v>0</v>
      </c>
      <c r="P447">
        <f>IFERROR(VLOOKUP($A447,'PivotTrac Totals'!$1:$255,20,FALSE),)</f>
        <v>0</v>
      </c>
      <c r="Q447">
        <f>IFERROR(VLOOKUP($A447,'PivotTrac Totals'!$1:$255,22,FALSE),)</f>
        <v>0</v>
      </c>
      <c r="R447">
        <f>IFERROR(VLOOKUP($A447,'PivotTrac Totals'!$1:$255,24,FALSE),)</f>
        <v>0</v>
      </c>
      <c r="S447">
        <f>IFERROR(VLOOKUP($A447,'PivotTrac Totals'!$1:$255,26,FALSE),)</f>
        <v>0</v>
      </c>
      <c r="T447">
        <f>IFERROR(VLOOKUP($A447,'PivotTrac Totals'!$1:$255,28,FALSE),)</f>
        <v>0</v>
      </c>
      <c r="U447">
        <f>IFERROR(VLOOKUP($A447,'PivotTrac Totals'!$1:$255,30,FALSE),)</f>
        <v>0</v>
      </c>
      <c r="V447">
        <f>IFERROR(VLOOKUP($A447,'PivotTrac Totals'!$1:$255,32,FALSE),)</f>
        <v>0</v>
      </c>
      <c r="W447">
        <f>IFERROR(VLOOKUP($A447,'PivotTrac Totals'!$1:$255,34,FALSE),)</f>
        <v>0</v>
      </c>
      <c r="X447">
        <f>IFERROR(VLOOKUP($A447,'PivotTrac Totals'!$1:$255,36,FALSE),)</f>
        <v>0</v>
      </c>
      <c r="Y447">
        <f>IFERROR(VLOOKUP($A447,'PivotTrac Totals'!$1:$255,38,FALSE),)</f>
        <v>0</v>
      </c>
      <c r="Z447">
        <f>IFERROR(VLOOKUP($A447,'PivotTrac Totals'!$1:$255,40,FALSE),)</f>
        <v>0</v>
      </c>
      <c r="AA447">
        <f>IFERROR(VLOOKUP($A447,'PivotTrac Totals'!$1:$255,42,FALSE),)</f>
        <v>0</v>
      </c>
      <c r="AB447">
        <f>IFERROR(VLOOKUP($A447,'PivotTrac Totals'!$1:$255,44,FALSE),)</f>
        <v>0</v>
      </c>
      <c r="AC447">
        <f>IFERROR(VLOOKUP($A447,'PivotTrac Totals'!$1:$255,46,FALSE),)</f>
        <v>0</v>
      </c>
      <c r="AD447">
        <f>IFERROR(VLOOKUP($A447,'PivotTrac Totals'!$1:$255,48,FALSE),)</f>
        <v>0</v>
      </c>
      <c r="AE447">
        <f>IFERROR(VLOOKUP($A447,'PivotTrac Totals'!$1:$255,50,FALSE),)</f>
        <v>0</v>
      </c>
      <c r="AF447">
        <f>IFERROR(VLOOKUP($A447,'PivotTrac Totals'!$1:$255,52,FALSE),)</f>
        <v>0</v>
      </c>
      <c r="AG447">
        <f>IFERROR(VLOOKUP($A447,'PivotTrac Totals'!$1:$255,54,FALSE),)</f>
        <v>0</v>
      </c>
      <c r="AH447">
        <f t="shared" si="49"/>
        <v>0</v>
      </c>
    </row>
    <row r="448" spans="1:34" ht="15.75" hidden="1" thickBot="1" x14ac:dyDescent="0.25">
      <c r="A448" s="25"/>
      <c r="B448" s="25" t="s">
        <v>166</v>
      </c>
      <c r="C448" s="28" t="str">
        <f t="shared" si="54"/>
        <v>44</v>
      </c>
      <c r="D448" s="25" t="s">
        <v>167</v>
      </c>
      <c r="E448" s="25"/>
      <c r="F448" s="25"/>
      <c r="G448" s="25"/>
      <c r="H448">
        <f>IFERROR(VLOOKUP($A448,'PivotTrac Totals'!$A$1:$AK$255,4,FALSE),)</f>
        <v>0</v>
      </c>
      <c r="I448">
        <f>IFERROR(VLOOKUP($A448,'PivotTrac Totals'!$1:$405,6,FALSE),)</f>
        <v>0</v>
      </c>
      <c r="J448">
        <f>IFERROR(VLOOKUP($A448,'PivotTrac Totals'!$1:$255,8,FALSE),)</f>
        <v>0</v>
      </c>
      <c r="K448">
        <f>IFERROR(VLOOKUP($A448,'PivotTrac Totals'!$1:$255,10,FALSE),)</f>
        <v>0</v>
      </c>
      <c r="L448">
        <f>IFERROR(VLOOKUP($A448,'PivotTrac Totals'!$1:$255,12,FALSE),)</f>
        <v>0</v>
      </c>
      <c r="M448">
        <f>IFERROR(VLOOKUP($A448,'PivotTrac Totals'!$1:$255,14,FALSE),)</f>
        <v>0</v>
      </c>
      <c r="N448">
        <f>IFERROR(VLOOKUP($A448,'PivotTrac Totals'!$1:$255,16,FALSE),)</f>
        <v>0</v>
      </c>
      <c r="O448">
        <f>IFERROR(VLOOKUP($A448,'PivotTrac Totals'!$1:$255,18,FALSE),)</f>
        <v>0</v>
      </c>
      <c r="P448">
        <f>IFERROR(VLOOKUP($A448,'PivotTrac Totals'!$1:$255,20,FALSE),)</f>
        <v>0</v>
      </c>
      <c r="Q448">
        <f>IFERROR(VLOOKUP($A448,'PivotTrac Totals'!$1:$255,22,FALSE),)</f>
        <v>0</v>
      </c>
      <c r="R448">
        <f>IFERROR(VLOOKUP($A448,'PivotTrac Totals'!$1:$255,24,FALSE),)</f>
        <v>0</v>
      </c>
      <c r="S448">
        <f>IFERROR(VLOOKUP($A448,'PivotTrac Totals'!$1:$255,26,FALSE),)</f>
        <v>0</v>
      </c>
      <c r="T448">
        <f>IFERROR(VLOOKUP($A448,'PivotTrac Totals'!$1:$255,28,FALSE),)</f>
        <v>0</v>
      </c>
      <c r="U448">
        <f>IFERROR(VLOOKUP($A448,'PivotTrac Totals'!$1:$255,30,FALSE),)</f>
        <v>0</v>
      </c>
      <c r="V448">
        <f>IFERROR(VLOOKUP($A448,'PivotTrac Totals'!$1:$255,32,FALSE),)</f>
        <v>0</v>
      </c>
      <c r="W448">
        <f>IFERROR(VLOOKUP($A448,'PivotTrac Totals'!$1:$255,34,FALSE),)</f>
        <v>0</v>
      </c>
      <c r="X448">
        <f>IFERROR(VLOOKUP($A448,'PivotTrac Totals'!$1:$255,36,FALSE),)</f>
        <v>0</v>
      </c>
      <c r="Y448">
        <f>IFERROR(VLOOKUP($A448,'PivotTrac Totals'!$1:$255,38,FALSE),)</f>
        <v>0</v>
      </c>
      <c r="Z448">
        <f>IFERROR(VLOOKUP($A448,'PivotTrac Totals'!$1:$255,40,FALSE),)</f>
        <v>0</v>
      </c>
      <c r="AA448">
        <f>IFERROR(VLOOKUP($A448,'PivotTrac Totals'!$1:$255,42,FALSE),)</f>
        <v>0</v>
      </c>
      <c r="AB448">
        <f>IFERROR(VLOOKUP($A448,'PivotTrac Totals'!$1:$255,44,FALSE),)</f>
        <v>0</v>
      </c>
      <c r="AC448">
        <f>IFERROR(VLOOKUP($A448,'PivotTrac Totals'!$1:$255,46,FALSE),)</f>
        <v>0</v>
      </c>
      <c r="AD448">
        <f>IFERROR(VLOOKUP($A448,'PivotTrac Totals'!$1:$255,48,FALSE),)</f>
        <v>0</v>
      </c>
      <c r="AE448">
        <f>IFERROR(VLOOKUP($A448,'PivotTrac Totals'!$1:$255,50,FALSE),)</f>
        <v>0</v>
      </c>
      <c r="AF448">
        <f>IFERROR(VLOOKUP($A448,'PivotTrac Totals'!$1:$255,52,FALSE),)</f>
        <v>0</v>
      </c>
      <c r="AG448">
        <f>IFERROR(VLOOKUP($A448,'PivotTrac Totals'!$1:$255,54,FALSE),)</f>
        <v>0</v>
      </c>
      <c r="AH448">
        <f t="shared" si="49"/>
        <v>0</v>
      </c>
    </row>
    <row r="449" spans="1:34" ht="15.75" hidden="1" thickBot="1" x14ac:dyDescent="0.25">
      <c r="A449" s="25"/>
      <c r="B449" s="25" t="s">
        <v>166</v>
      </c>
      <c r="C449" s="28" t="str">
        <f t="shared" si="54"/>
        <v>44</v>
      </c>
      <c r="D449" s="25" t="s">
        <v>167</v>
      </c>
      <c r="E449" s="25"/>
      <c r="F449" s="25"/>
      <c r="G449" s="25"/>
      <c r="H449">
        <f>IFERROR(VLOOKUP($A449,'PivotTrac Totals'!$A$1:$AK$255,4,FALSE),)</f>
        <v>0</v>
      </c>
      <c r="I449">
        <f>IFERROR(VLOOKUP($A449,'PivotTrac Totals'!$1:$405,6,FALSE),)</f>
        <v>0</v>
      </c>
      <c r="J449">
        <f>IFERROR(VLOOKUP($A449,'PivotTrac Totals'!$1:$255,8,FALSE),)</f>
        <v>0</v>
      </c>
      <c r="K449">
        <f>IFERROR(VLOOKUP($A449,'PivotTrac Totals'!$1:$255,10,FALSE),)</f>
        <v>0</v>
      </c>
      <c r="L449">
        <f>IFERROR(VLOOKUP($A449,'PivotTrac Totals'!$1:$255,12,FALSE),)</f>
        <v>0</v>
      </c>
      <c r="M449">
        <f>IFERROR(VLOOKUP($A449,'PivotTrac Totals'!$1:$255,14,FALSE),)</f>
        <v>0</v>
      </c>
      <c r="N449">
        <f>IFERROR(VLOOKUP($A449,'PivotTrac Totals'!$1:$255,16,FALSE),)</f>
        <v>0</v>
      </c>
      <c r="O449">
        <f>IFERROR(VLOOKUP($A449,'PivotTrac Totals'!$1:$255,18,FALSE),)</f>
        <v>0</v>
      </c>
      <c r="P449">
        <f>IFERROR(VLOOKUP($A449,'PivotTrac Totals'!$1:$255,20,FALSE),)</f>
        <v>0</v>
      </c>
      <c r="Q449">
        <f>IFERROR(VLOOKUP($A449,'PivotTrac Totals'!$1:$255,22,FALSE),)</f>
        <v>0</v>
      </c>
      <c r="R449">
        <f>IFERROR(VLOOKUP($A449,'PivotTrac Totals'!$1:$255,24,FALSE),)</f>
        <v>0</v>
      </c>
      <c r="S449">
        <f>IFERROR(VLOOKUP($A449,'PivotTrac Totals'!$1:$255,26,FALSE),)</f>
        <v>0</v>
      </c>
      <c r="T449">
        <f>IFERROR(VLOOKUP($A449,'PivotTrac Totals'!$1:$255,28,FALSE),)</f>
        <v>0</v>
      </c>
      <c r="U449">
        <f>IFERROR(VLOOKUP($A449,'PivotTrac Totals'!$1:$255,30,FALSE),)</f>
        <v>0</v>
      </c>
      <c r="V449">
        <f>IFERROR(VLOOKUP($A449,'PivotTrac Totals'!$1:$255,32,FALSE),)</f>
        <v>0</v>
      </c>
      <c r="W449">
        <f>IFERROR(VLOOKUP($A449,'PivotTrac Totals'!$1:$255,34,FALSE),)</f>
        <v>0</v>
      </c>
      <c r="X449">
        <f>IFERROR(VLOOKUP($A449,'PivotTrac Totals'!$1:$255,36,FALSE),)</f>
        <v>0</v>
      </c>
      <c r="Y449">
        <f>IFERROR(VLOOKUP($A449,'PivotTrac Totals'!$1:$255,38,FALSE),)</f>
        <v>0</v>
      </c>
      <c r="Z449">
        <f>IFERROR(VLOOKUP($A449,'PivotTrac Totals'!$1:$255,40,FALSE),)</f>
        <v>0</v>
      </c>
      <c r="AA449">
        <f>IFERROR(VLOOKUP($A449,'PivotTrac Totals'!$1:$255,42,FALSE),)</f>
        <v>0</v>
      </c>
      <c r="AB449">
        <f>IFERROR(VLOOKUP($A449,'PivotTrac Totals'!$1:$255,44,FALSE),)</f>
        <v>0</v>
      </c>
      <c r="AC449">
        <f>IFERROR(VLOOKUP($A449,'PivotTrac Totals'!$1:$255,46,FALSE),)</f>
        <v>0</v>
      </c>
      <c r="AD449">
        <f>IFERROR(VLOOKUP($A449,'PivotTrac Totals'!$1:$255,48,FALSE),)</f>
        <v>0</v>
      </c>
      <c r="AE449">
        <f>IFERROR(VLOOKUP($A449,'PivotTrac Totals'!$1:$255,50,FALSE),)</f>
        <v>0</v>
      </c>
      <c r="AF449">
        <f>IFERROR(VLOOKUP($A449,'PivotTrac Totals'!$1:$255,52,FALSE),)</f>
        <v>0</v>
      </c>
      <c r="AG449">
        <f>IFERROR(VLOOKUP($A449,'PivotTrac Totals'!$1:$255,54,FALSE),)</f>
        <v>0</v>
      </c>
      <c r="AH449">
        <f t="shared" si="49"/>
        <v>0</v>
      </c>
    </row>
    <row r="450" spans="1:34" ht="15.75" hidden="1" thickBot="1" x14ac:dyDescent="0.25">
      <c r="A450" s="25"/>
      <c r="B450" s="25" t="s">
        <v>166</v>
      </c>
      <c r="C450" s="28" t="str">
        <f t="shared" si="54"/>
        <v>44</v>
      </c>
      <c r="D450" s="25" t="s">
        <v>167</v>
      </c>
      <c r="E450" s="25"/>
      <c r="F450" s="25"/>
      <c r="G450" s="25"/>
      <c r="H450">
        <f>IFERROR(VLOOKUP($A450,'PivotTrac Totals'!$A$1:$AK$255,4,FALSE),)</f>
        <v>0</v>
      </c>
      <c r="I450">
        <f>IFERROR(VLOOKUP($A450,'PivotTrac Totals'!$1:$405,6,FALSE),)</f>
        <v>0</v>
      </c>
      <c r="J450">
        <f>IFERROR(VLOOKUP($A450,'PivotTrac Totals'!$1:$255,8,FALSE),)</f>
        <v>0</v>
      </c>
      <c r="K450">
        <f>IFERROR(VLOOKUP($A450,'PivotTrac Totals'!$1:$255,10,FALSE),)</f>
        <v>0</v>
      </c>
      <c r="L450">
        <f>IFERROR(VLOOKUP($A450,'PivotTrac Totals'!$1:$255,12,FALSE),)</f>
        <v>0</v>
      </c>
      <c r="M450">
        <f>IFERROR(VLOOKUP($A450,'PivotTrac Totals'!$1:$255,14,FALSE),)</f>
        <v>0</v>
      </c>
      <c r="N450">
        <f>IFERROR(VLOOKUP($A450,'PivotTrac Totals'!$1:$255,16,FALSE),)</f>
        <v>0</v>
      </c>
      <c r="O450">
        <f>IFERROR(VLOOKUP($A450,'PivotTrac Totals'!$1:$255,18,FALSE),)</f>
        <v>0</v>
      </c>
      <c r="P450">
        <f>IFERROR(VLOOKUP($A450,'PivotTrac Totals'!$1:$255,20,FALSE),)</f>
        <v>0</v>
      </c>
      <c r="Q450">
        <f>IFERROR(VLOOKUP($A450,'PivotTrac Totals'!$1:$255,22,FALSE),)</f>
        <v>0</v>
      </c>
      <c r="R450">
        <f>IFERROR(VLOOKUP($A450,'PivotTrac Totals'!$1:$255,24,FALSE),)</f>
        <v>0</v>
      </c>
      <c r="S450">
        <f>IFERROR(VLOOKUP($A450,'PivotTrac Totals'!$1:$255,26,FALSE),)</f>
        <v>0</v>
      </c>
      <c r="T450">
        <f>IFERROR(VLOOKUP($A450,'PivotTrac Totals'!$1:$255,28,FALSE),)</f>
        <v>0</v>
      </c>
      <c r="U450">
        <f>IFERROR(VLOOKUP($A450,'PivotTrac Totals'!$1:$255,30,FALSE),)</f>
        <v>0</v>
      </c>
      <c r="V450">
        <f>IFERROR(VLOOKUP($A450,'PivotTrac Totals'!$1:$255,32,FALSE),)</f>
        <v>0</v>
      </c>
      <c r="W450">
        <f>IFERROR(VLOOKUP($A450,'PivotTrac Totals'!$1:$255,34,FALSE),)</f>
        <v>0</v>
      </c>
      <c r="X450">
        <f>IFERROR(VLOOKUP($A450,'PivotTrac Totals'!$1:$255,36,FALSE),)</f>
        <v>0</v>
      </c>
      <c r="Y450">
        <f>IFERROR(VLOOKUP($A450,'PivotTrac Totals'!$1:$255,38,FALSE),)</f>
        <v>0</v>
      </c>
      <c r="Z450">
        <f>IFERROR(VLOOKUP($A450,'PivotTrac Totals'!$1:$255,40,FALSE),)</f>
        <v>0</v>
      </c>
      <c r="AA450">
        <f>IFERROR(VLOOKUP($A450,'PivotTrac Totals'!$1:$255,42,FALSE),)</f>
        <v>0</v>
      </c>
      <c r="AB450">
        <f>IFERROR(VLOOKUP($A450,'PivotTrac Totals'!$1:$255,44,FALSE),)</f>
        <v>0</v>
      </c>
      <c r="AC450">
        <f>IFERROR(VLOOKUP($A450,'PivotTrac Totals'!$1:$255,46,FALSE),)</f>
        <v>0</v>
      </c>
      <c r="AD450">
        <f>IFERROR(VLOOKUP($A450,'PivotTrac Totals'!$1:$255,48,FALSE),)</f>
        <v>0</v>
      </c>
      <c r="AE450">
        <f>IFERROR(VLOOKUP($A450,'PivotTrac Totals'!$1:$255,50,FALSE),)</f>
        <v>0</v>
      </c>
      <c r="AF450">
        <f>IFERROR(VLOOKUP($A450,'PivotTrac Totals'!$1:$255,52,FALSE),)</f>
        <v>0</v>
      </c>
      <c r="AG450">
        <f>IFERROR(VLOOKUP($A450,'PivotTrac Totals'!$1:$255,54,FALSE),)</f>
        <v>0</v>
      </c>
      <c r="AH450">
        <f t="shared" si="49"/>
        <v>0</v>
      </c>
    </row>
    <row r="451" spans="1:34" ht="15.75" hidden="1" thickBot="1" x14ac:dyDescent="0.25">
      <c r="A451" s="25"/>
      <c r="B451" s="25" t="s">
        <v>166</v>
      </c>
      <c r="C451" s="28" t="str">
        <f t="shared" si="54"/>
        <v>44</v>
      </c>
      <c r="D451" s="25" t="s">
        <v>167</v>
      </c>
      <c r="E451" s="25"/>
      <c r="F451" s="25"/>
      <c r="G451" s="25"/>
      <c r="H451">
        <f>IFERROR(VLOOKUP($A451,'PivotTrac Totals'!$A$1:$AK$255,4,FALSE),)</f>
        <v>0</v>
      </c>
      <c r="I451">
        <f>IFERROR(VLOOKUP($A451,'PivotTrac Totals'!$1:$405,6,FALSE),)</f>
        <v>0</v>
      </c>
      <c r="J451">
        <f>IFERROR(VLOOKUP($A451,'PivotTrac Totals'!$1:$255,8,FALSE),)</f>
        <v>0</v>
      </c>
      <c r="K451">
        <f>IFERROR(VLOOKUP($A451,'PivotTrac Totals'!$1:$255,10,FALSE),)</f>
        <v>0</v>
      </c>
      <c r="L451">
        <f>IFERROR(VLOOKUP($A451,'PivotTrac Totals'!$1:$255,12,FALSE),)</f>
        <v>0</v>
      </c>
      <c r="M451">
        <f>IFERROR(VLOOKUP($A451,'PivotTrac Totals'!$1:$255,14,FALSE),)</f>
        <v>0</v>
      </c>
      <c r="N451">
        <f>IFERROR(VLOOKUP($A451,'PivotTrac Totals'!$1:$255,16,FALSE),)</f>
        <v>0</v>
      </c>
      <c r="O451">
        <f>IFERROR(VLOOKUP($A451,'PivotTrac Totals'!$1:$255,18,FALSE),)</f>
        <v>0</v>
      </c>
      <c r="P451">
        <f>IFERROR(VLOOKUP($A451,'PivotTrac Totals'!$1:$255,20,FALSE),)</f>
        <v>0</v>
      </c>
      <c r="Q451">
        <f>IFERROR(VLOOKUP($A451,'PivotTrac Totals'!$1:$255,22,FALSE),)</f>
        <v>0</v>
      </c>
      <c r="R451">
        <f>IFERROR(VLOOKUP($A451,'PivotTrac Totals'!$1:$255,24,FALSE),)</f>
        <v>0</v>
      </c>
      <c r="S451">
        <f>IFERROR(VLOOKUP($A451,'PivotTrac Totals'!$1:$255,26,FALSE),)</f>
        <v>0</v>
      </c>
      <c r="T451">
        <f>IFERROR(VLOOKUP($A451,'PivotTrac Totals'!$1:$255,28,FALSE),)</f>
        <v>0</v>
      </c>
      <c r="U451">
        <f>IFERROR(VLOOKUP($A451,'PivotTrac Totals'!$1:$255,30,FALSE),)</f>
        <v>0</v>
      </c>
      <c r="V451">
        <f>IFERROR(VLOOKUP($A451,'PivotTrac Totals'!$1:$255,32,FALSE),)</f>
        <v>0</v>
      </c>
      <c r="W451">
        <f>IFERROR(VLOOKUP($A451,'PivotTrac Totals'!$1:$255,34,FALSE),)</f>
        <v>0</v>
      </c>
      <c r="X451">
        <f>IFERROR(VLOOKUP($A451,'PivotTrac Totals'!$1:$255,36,FALSE),)</f>
        <v>0</v>
      </c>
      <c r="Y451">
        <f>IFERROR(VLOOKUP($A451,'PivotTrac Totals'!$1:$255,38,FALSE),)</f>
        <v>0</v>
      </c>
      <c r="Z451">
        <f>IFERROR(VLOOKUP($A451,'PivotTrac Totals'!$1:$255,40,FALSE),)</f>
        <v>0</v>
      </c>
      <c r="AA451">
        <f>IFERROR(VLOOKUP($A451,'PivotTrac Totals'!$1:$255,42,FALSE),)</f>
        <v>0</v>
      </c>
      <c r="AB451">
        <f>IFERROR(VLOOKUP($A451,'PivotTrac Totals'!$1:$255,44,FALSE),)</f>
        <v>0</v>
      </c>
      <c r="AC451">
        <f>IFERROR(VLOOKUP($A451,'PivotTrac Totals'!$1:$255,46,FALSE),)</f>
        <v>0</v>
      </c>
      <c r="AD451">
        <f>IFERROR(VLOOKUP($A451,'PivotTrac Totals'!$1:$255,48,FALSE),)</f>
        <v>0</v>
      </c>
      <c r="AE451">
        <f>IFERROR(VLOOKUP($A451,'PivotTrac Totals'!$1:$255,50,FALSE),)</f>
        <v>0</v>
      </c>
      <c r="AF451">
        <f>IFERROR(VLOOKUP($A451,'PivotTrac Totals'!$1:$255,52,FALSE),)</f>
        <v>0</v>
      </c>
      <c r="AG451">
        <f>IFERROR(VLOOKUP($A451,'PivotTrac Totals'!$1:$255,54,FALSE),)</f>
        <v>0</v>
      </c>
      <c r="AH451">
        <f t="shared" si="49"/>
        <v>0</v>
      </c>
    </row>
    <row r="452" spans="1:34" ht="15.75" hidden="1" thickBot="1" x14ac:dyDescent="0.25">
      <c r="A452" s="25"/>
      <c r="B452" s="25" t="s">
        <v>166</v>
      </c>
      <c r="C452" s="28" t="str">
        <f t="shared" si="54"/>
        <v>44</v>
      </c>
      <c r="D452" s="25" t="s">
        <v>167</v>
      </c>
      <c r="E452" s="25"/>
      <c r="F452" s="25"/>
      <c r="G452" s="25"/>
      <c r="H452">
        <f>IFERROR(VLOOKUP($A452,'PivotTrac Totals'!$A$1:$AK$255,4,FALSE),)</f>
        <v>0</v>
      </c>
      <c r="I452">
        <f>IFERROR(VLOOKUP($A452,'PivotTrac Totals'!$1:$405,6,FALSE),)</f>
        <v>0</v>
      </c>
      <c r="J452">
        <f>IFERROR(VLOOKUP($A452,'PivotTrac Totals'!$1:$255,8,FALSE),)</f>
        <v>0</v>
      </c>
      <c r="K452">
        <f>IFERROR(VLOOKUP($A452,'PivotTrac Totals'!$1:$255,10,FALSE),)</f>
        <v>0</v>
      </c>
      <c r="L452">
        <f>IFERROR(VLOOKUP($A452,'PivotTrac Totals'!$1:$255,12,FALSE),)</f>
        <v>0</v>
      </c>
      <c r="M452">
        <f>IFERROR(VLOOKUP($A452,'PivotTrac Totals'!$1:$255,14,FALSE),)</f>
        <v>0</v>
      </c>
      <c r="N452">
        <f>IFERROR(VLOOKUP($A452,'PivotTrac Totals'!$1:$255,16,FALSE),)</f>
        <v>0</v>
      </c>
      <c r="O452">
        <f>IFERROR(VLOOKUP($A452,'PivotTrac Totals'!$1:$255,18,FALSE),)</f>
        <v>0</v>
      </c>
      <c r="P452">
        <f>IFERROR(VLOOKUP($A452,'PivotTrac Totals'!$1:$255,20,FALSE),)</f>
        <v>0</v>
      </c>
      <c r="Q452">
        <f>IFERROR(VLOOKUP($A452,'PivotTrac Totals'!$1:$255,22,FALSE),)</f>
        <v>0</v>
      </c>
      <c r="R452">
        <f>IFERROR(VLOOKUP($A452,'PivotTrac Totals'!$1:$255,24,FALSE),)</f>
        <v>0</v>
      </c>
      <c r="S452">
        <f>IFERROR(VLOOKUP($A452,'PivotTrac Totals'!$1:$255,26,FALSE),)</f>
        <v>0</v>
      </c>
      <c r="T452">
        <f>IFERROR(VLOOKUP($A452,'PivotTrac Totals'!$1:$255,28,FALSE),)</f>
        <v>0</v>
      </c>
      <c r="U452">
        <f>IFERROR(VLOOKUP($A452,'PivotTrac Totals'!$1:$255,30,FALSE),)</f>
        <v>0</v>
      </c>
      <c r="V452">
        <f>IFERROR(VLOOKUP($A452,'PivotTrac Totals'!$1:$255,32,FALSE),)</f>
        <v>0</v>
      </c>
      <c r="W452">
        <f>IFERROR(VLOOKUP($A452,'PivotTrac Totals'!$1:$255,34,FALSE),)</f>
        <v>0</v>
      </c>
      <c r="X452">
        <f>IFERROR(VLOOKUP($A452,'PivotTrac Totals'!$1:$255,36,FALSE),)</f>
        <v>0</v>
      </c>
      <c r="Y452">
        <f>IFERROR(VLOOKUP($A452,'PivotTrac Totals'!$1:$255,38,FALSE),)</f>
        <v>0</v>
      </c>
      <c r="Z452">
        <f>IFERROR(VLOOKUP($A452,'PivotTrac Totals'!$1:$255,40,FALSE),)</f>
        <v>0</v>
      </c>
      <c r="AA452">
        <f>IFERROR(VLOOKUP($A452,'PivotTrac Totals'!$1:$255,42,FALSE),)</f>
        <v>0</v>
      </c>
      <c r="AB452">
        <f>IFERROR(VLOOKUP($A452,'PivotTrac Totals'!$1:$255,44,FALSE),)</f>
        <v>0</v>
      </c>
      <c r="AC452">
        <f>IFERROR(VLOOKUP($A452,'PivotTrac Totals'!$1:$255,46,FALSE),)</f>
        <v>0</v>
      </c>
      <c r="AD452">
        <f>IFERROR(VLOOKUP($A452,'PivotTrac Totals'!$1:$255,48,FALSE),)</f>
        <v>0</v>
      </c>
      <c r="AE452">
        <f>IFERROR(VLOOKUP($A452,'PivotTrac Totals'!$1:$255,50,FALSE),)</f>
        <v>0</v>
      </c>
      <c r="AF452">
        <f>IFERROR(VLOOKUP($A452,'PivotTrac Totals'!$1:$255,52,FALSE),)</f>
        <v>0</v>
      </c>
      <c r="AG452">
        <f>IFERROR(VLOOKUP($A452,'PivotTrac Totals'!$1:$255,54,FALSE),)</f>
        <v>0</v>
      </c>
      <c r="AH452">
        <f t="shared" si="49"/>
        <v>0</v>
      </c>
    </row>
    <row r="453" spans="1:34" ht="15.75" hidden="1" thickBot="1" x14ac:dyDescent="0.25">
      <c r="A453" s="25"/>
      <c r="B453" s="25" t="s">
        <v>166</v>
      </c>
      <c r="C453" s="28" t="str">
        <f t="shared" si="54"/>
        <v>44</v>
      </c>
      <c r="D453" s="25" t="s">
        <v>167</v>
      </c>
      <c r="E453" s="25"/>
      <c r="F453" s="25"/>
      <c r="G453" s="25"/>
      <c r="H453">
        <f>IFERROR(VLOOKUP($A453,'PivotTrac Totals'!$A$1:$AK$255,4,FALSE),)</f>
        <v>0</v>
      </c>
      <c r="I453">
        <f>IFERROR(VLOOKUP($A453,'PivotTrac Totals'!$1:$405,6,FALSE),)</f>
        <v>0</v>
      </c>
      <c r="J453">
        <f>IFERROR(VLOOKUP($A453,'PivotTrac Totals'!$1:$255,8,FALSE),)</f>
        <v>0</v>
      </c>
      <c r="K453">
        <f>IFERROR(VLOOKUP($A453,'PivotTrac Totals'!$1:$255,10,FALSE),)</f>
        <v>0</v>
      </c>
      <c r="L453">
        <f>IFERROR(VLOOKUP($A453,'PivotTrac Totals'!$1:$255,12,FALSE),)</f>
        <v>0</v>
      </c>
      <c r="M453">
        <f>IFERROR(VLOOKUP($A453,'PivotTrac Totals'!$1:$255,14,FALSE),)</f>
        <v>0</v>
      </c>
      <c r="N453">
        <f>IFERROR(VLOOKUP($A453,'PivotTrac Totals'!$1:$255,16,FALSE),)</f>
        <v>0</v>
      </c>
      <c r="O453">
        <f>IFERROR(VLOOKUP($A453,'PivotTrac Totals'!$1:$255,18,FALSE),)</f>
        <v>0</v>
      </c>
      <c r="P453">
        <f>IFERROR(VLOOKUP($A453,'PivotTrac Totals'!$1:$255,20,FALSE),)</f>
        <v>0</v>
      </c>
      <c r="Q453">
        <f>IFERROR(VLOOKUP($A453,'PivotTrac Totals'!$1:$255,22,FALSE),)</f>
        <v>0</v>
      </c>
      <c r="R453">
        <f>IFERROR(VLOOKUP($A453,'PivotTrac Totals'!$1:$255,24,FALSE),)</f>
        <v>0</v>
      </c>
      <c r="S453">
        <f>IFERROR(VLOOKUP($A453,'PivotTrac Totals'!$1:$255,26,FALSE),)</f>
        <v>0</v>
      </c>
      <c r="T453">
        <f>IFERROR(VLOOKUP($A453,'PivotTrac Totals'!$1:$255,28,FALSE),)</f>
        <v>0</v>
      </c>
      <c r="U453">
        <f>IFERROR(VLOOKUP($A453,'PivotTrac Totals'!$1:$255,30,FALSE),)</f>
        <v>0</v>
      </c>
      <c r="V453">
        <f>IFERROR(VLOOKUP($A453,'PivotTrac Totals'!$1:$255,32,FALSE),)</f>
        <v>0</v>
      </c>
      <c r="W453">
        <f>IFERROR(VLOOKUP($A453,'PivotTrac Totals'!$1:$255,34,FALSE),)</f>
        <v>0</v>
      </c>
      <c r="X453">
        <f>IFERROR(VLOOKUP($A453,'PivotTrac Totals'!$1:$255,36,FALSE),)</f>
        <v>0</v>
      </c>
      <c r="Y453">
        <f>IFERROR(VLOOKUP($A453,'PivotTrac Totals'!$1:$255,38,FALSE),)</f>
        <v>0</v>
      </c>
      <c r="Z453">
        <f>IFERROR(VLOOKUP($A453,'PivotTrac Totals'!$1:$255,40,FALSE),)</f>
        <v>0</v>
      </c>
      <c r="AA453">
        <f>IFERROR(VLOOKUP($A453,'PivotTrac Totals'!$1:$255,42,FALSE),)</f>
        <v>0</v>
      </c>
      <c r="AB453">
        <f>IFERROR(VLOOKUP($A453,'PivotTrac Totals'!$1:$255,44,FALSE),)</f>
        <v>0</v>
      </c>
      <c r="AC453">
        <f>IFERROR(VLOOKUP($A453,'PivotTrac Totals'!$1:$255,46,FALSE),)</f>
        <v>0</v>
      </c>
      <c r="AD453">
        <f>IFERROR(VLOOKUP($A453,'PivotTrac Totals'!$1:$255,48,FALSE),)</f>
        <v>0</v>
      </c>
      <c r="AE453">
        <f>IFERROR(VLOOKUP($A453,'PivotTrac Totals'!$1:$255,50,FALSE),)</f>
        <v>0</v>
      </c>
      <c r="AF453">
        <f>IFERROR(VLOOKUP($A453,'PivotTrac Totals'!$1:$255,52,FALSE),)</f>
        <v>0</v>
      </c>
      <c r="AG453">
        <f>IFERROR(VLOOKUP($A453,'PivotTrac Totals'!$1:$255,54,FALSE),)</f>
        <v>0</v>
      </c>
      <c r="AH453">
        <f t="shared" si="49"/>
        <v>0</v>
      </c>
    </row>
    <row r="454" spans="1:34" ht="15.75" hidden="1" thickBot="1" x14ac:dyDescent="0.25">
      <c r="A454" s="25"/>
      <c r="B454" s="25" t="s">
        <v>166</v>
      </c>
      <c r="C454" s="28" t="str">
        <f t="shared" si="54"/>
        <v>44</v>
      </c>
      <c r="D454" s="25" t="s">
        <v>167</v>
      </c>
      <c r="E454" s="25"/>
      <c r="F454" s="25"/>
      <c r="G454" s="25"/>
      <c r="H454">
        <f>IFERROR(VLOOKUP($A454,'PivotTrac Totals'!$A$1:$AK$255,4,FALSE),)</f>
        <v>0</v>
      </c>
      <c r="I454">
        <f>IFERROR(VLOOKUP($A454,'PivotTrac Totals'!$1:$405,6,FALSE),)</f>
        <v>0</v>
      </c>
      <c r="J454">
        <f>IFERROR(VLOOKUP($A454,'PivotTrac Totals'!$1:$255,8,FALSE),)</f>
        <v>0</v>
      </c>
      <c r="K454">
        <f>IFERROR(VLOOKUP($A454,'PivotTrac Totals'!$1:$255,10,FALSE),)</f>
        <v>0</v>
      </c>
      <c r="L454">
        <f>IFERROR(VLOOKUP($A454,'PivotTrac Totals'!$1:$255,12,FALSE),)</f>
        <v>0</v>
      </c>
      <c r="M454">
        <f>IFERROR(VLOOKUP($A454,'PivotTrac Totals'!$1:$255,14,FALSE),)</f>
        <v>0</v>
      </c>
      <c r="N454">
        <f>IFERROR(VLOOKUP($A454,'PivotTrac Totals'!$1:$255,16,FALSE),)</f>
        <v>0</v>
      </c>
      <c r="O454">
        <f>IFERROR(VLOOKUP($A454,'PivotTrac Totals'!$1:$255,18,FALSE),)</f>
        <v>0</v>
      </c>
      <c r="P454">
        <f>IFERROR(VLOOKUP($A454,'PivotTrac Totals'!$1:$255,20,FALSE),)</f>
        <v>0</v>
      </c>
      <c r="Q454">
        <f>IFERROR(VLOOKUP($A454,'PivotTrac Totals'!$1:$255,22,FALSE),)</f>
        <v>0</v>
      </c>
      <c r="R454">
        <f>IFERROR(VLOOKUP($A454,'PivotTrac Totals'!$1:$255,24,FALSE),)</f>
        <v>0</v>
      </c>
      <c r="S454">
        <f>IFERROR(VLOOKUP($A454,'PivotTrac Totals'!$1:$255,26,FALSE),)</f>
        <v>0</v>
      </c>
      <c r="T454">
        <f>IFERROR(VLOOKUP($A454,'PivotTrac Totals'!$1:$255,28,FALSE),)</f>
        <v>0</v>
      </c>
      <c r="U454">
        <f>IFERROR(VLOOKUP($A454,'PivotTrac Totals'!$1:$255,30,FALSE),)</f>
        <v>0</v>
      </c>
      <c r="V454">
        <f>IFERROR(VLOOKUP($A454,'PivotTrac Totals'!$1:$255,32,FALSE),)</f>
        <v>0</v>
      </c>
      <c r="W454">
        <f>IFERROR(VLOOKUP($A454,'PivotTrac Totals'!$1:$255,34,FALSE),)</f>
        <v>0</v>
      </c>
      <c r="X454">
        <f>IFERROR(VLOOKUP($A454,'PivotTrac Totals'!$1:$255,36,FALSE),)</f>
        <v>0</v>
      </c>
      <c r="Y454">
        <f>IFERROR(VLOOKUP($A454,'PivotTrac Totals'!$1:$255,38,FALSE),)</f>
        <v>0</v>
      </c>
      <c r="Z454">
        <f>IFERROR(VLOOKUP($A454,'PivotTrac Totals'!$1:$255,40,FALSE),)</f>
        <v>0</v>
      </c>
      <c r="AA454">
        <f>IFERROR(VLOOKUP($A454,'PivotTrac Totals'!$1:$255,42,FALSE),)</f>
        <v>0</v>
      </c>
      <c r="AB454">
        <f>IFERROR(VLOOKUP($A454,'PivotTrac Totals'!$1:$255,44,FALSE),)</f>
        <v>0</v>
      </c>
      <c r="AC454">
        <f>IFERROR(VLOOKUP($A454,'PivotTrac Totals'!$1:$255,46,FALSE),)</f>
        <v>0</v>
      </c>
      <c r="AD454">
        <f>IFERROR(VLOOKUP($A454,'PivotTrac Totals'!$1:$255,48,FALSE),)</f>
        <v>0</v>
      </c>
      <c r="AE454">
        <f>IFERROR(VLOOKUP($A454,'PivotTrac Totals'!$1:$255,50,FALSE),)</f>
        <v>0</v>
      </c>
      <c r="AF454">
        <f>IFERROR(VLOOKUP($A454,'PivotTrac Totals'!$1:$255,52,FALSE),)</f>
        <v>0</v>
      </c>
      <c r="AG454">
        <f>IFERROR(VLOOKUP($A454,'PivotTrac Totals'!$1:$255,54,FALSE),)</f>
        <v>0</v>
      </c>
      <c r="AH454">
        <f t="shared" si="49"/>
        <v>0</v>
      </c>
    </row>
    <row r="455" spans="1:34" ht="15.75" hidden="1" thickBot="1" x14ac:dyDescent="0.25">
      <c r="A455" s="29" t="s">
        <v>189</v>
      </c>
      <c r="B455" s="25" t="s">
        <v>166</v>
      </c>
      <c r="C455" s="28" t="str">
        <f>MID(A455,FIND(" ",A455)+1,256)</f>
        <v>45</v>
      </c>
      <c r="D455" s="25" t="s">
        <v>167</v>
      </c>
      <c r="E455" s="25"/>
      <c r="F455" s="25"/>
      <c r="G455" s="25"/>
      <c r="H455" s="24">
        <f>IF($B455="Hamer",IF($F455="Spring Grain",SUMIFS('Hamer Agrimet'!$D:$D,'Hamer Agrimet'!$A:$A,"&lt;="&amp;Data!H$1,'Hamer Agrimet'!$D:$D,"&gt;0"),IF($F455="Winter Grain",SUMIFS('Hamer Agrimet'!$C:$C,'Hamer Agrimet'!$A:$A,"&lt;="&amp;Data!H$1,'Hamer Agrimet'!$C:$C,"&gt;0"),IF($F455="Potatoes",SUMIFS('Hamer Agrimet'!$E:$E,'Hamer Agrimet'!$A:$A,"&lt;="&amp;Data!H$1,'Hamer Agrimet'!$E:$E,"&gt;0"),0))),SUMIFS('Osgood Agrimet'!$S$2:$S$274,'Hamer Agrimet'!$H$147:$H$288,"&lt;="&amp;Data!H$1,'Osgood Agrimet'!$S$2:$S$274,"&gt;0"))</f>
        <v>0</v>
      </c>
      <c r="I455" s="24">
        <f>IF($B455="Hamer",IF($F455="Spring Grain",SUMIFS('Hamer Agrimet'!$D:$D,'Hamer Agrimet'!$A:$A,"&lt;="&amp;Data!I$1,'Hamer Agrimet'!$D:$D,"&gt;0"),IF($F455="Winter Grain",SUMIFS('Hamer Agrimet'!$C:$C,'Hamer Agrimet'!$A:$A,"&lt;="&amp;Data!I$1,'Hamer Agrimet'!$C:$C,"&gt;0"),IF($F455="Potatoes",SUMIFS('Hamer Agrimet'!$E:$E,'Hamer Agrimet'!$A:$A,"&lt;="&amp;Data!I$1,'Hamer Agrimet'!$E:$E,"&gt;0"),0))),SUMIFS('Osgood Agrimet'!$S$2:$S$274,'Hamer Agrimet'!$H$147:$H$288,"&lt;="&amp;Data!I$1,'Osgood Agrimet'!$S$2:$S$274,"&gt;0"))</f>
        <v>0</v>
      </c>
      <c r="J455" s="24">
        <f>IF($B455="Hamer",IF($F455="Spring Grain",SUMIFS('Hamer Agrimet'!$D:$D,'Hamer Agrimet'!$A:$A,"&lt;="&amp;Data!J$1,'Hamer Agrimet'!$D:$D,"&gt;0"),IF($F455="Winter Grain",SUMIFS('Hamer Agrimet'!$C:$C,'Hamer Agrimet'!$A:$A,"&lt;="&amp;Data!J$1,'Hamer Agrimet'!$C:$C,"&gt;0"),IF($F455="Potatoes",SUMIFS('Hamer Agrimet'!$E:$E,'Hamer Agrimet'!$A:$A,"&lt;="&amp;Data!J$1,'Hamer Agrimet'!$E:$E,"&gt;0"),0))),SUMIFS('Osgood Agrimet'!$S$2:$S$274,'Hamer Agrimet'!$H$147:$H$288,"&lt;="&amp;Data!J$1,'Osgood Agrimet'!$S$2:$S$274,"&gt;0"))</f>
        <v>0</v>
      </c>
      <c r="K455" s="24">
        <f>IF($B455="Hamer",IF($F455="Spring Grain",SUMIFS('Hamer Agrimet'!$D:$D,'Hamer Agrimet'!$A:$A,"&lt;="&amp;Data!K$1,'Hamer Agrimet'!$D:$D,"&gt;0"),IF($F455="Winter Grain",SUMIFS('Hamer Agrimet'!$C:$C,'Hamer Agrimet'!$A:$A,"&lt;="&amp;Data!K$1,'Hamer Agrimet'!$C:$C,"&gt;0"),IF($F455="Potatoes",SUMIFS('Hamer Agrimet'!$E:$E,'Hamer Agrimet'!$A:$A,"&lt;="&amp;Data!K$1,'Hamer Agrimet'!$E:$E,"&gt;0"),0))),SUMIFS('Osgood Agrimet'!$S$2:$S$274,'Hamer Agrimet'!$H$147:$H$288,"&lt;="&amp;Data!K$1,'Osgood Agrimet'!$S$2:$S$274,"&gt;0"))</f>
        <v>0</v>
      </c>
      <c r="L455" s="24">
        <f>IF($B455="Hamer",IF($F455="Spring Grain",SUMIFS('Hamer Agrimet'!$D:$D,'Hamer Agrimet'!$A:$A,"&lt;="&amp;Data!L$1,'Hamer Agrimet'!$D:$D,"&gt;0"),IF($F455="Winter Grain",SUMIFS('Hamer Agrimet'!$C:$C,'Hamer Agrimet'!$A:$A,"&lt;="&amp;Data!L$1,'Hamer Agrimet'!$C:$C,"&gt;0"),IF($F455="Potatoes",SUMIFS('Hamer Agrimet'!$E:$E,'Hamer Agrimet'!$A:$A,"&lt;="&amp;Data!L$1,'Hamer Agrimet'!$E:$E,"&gt;0"),0))),SUMIFS('Osgood Agrimet'!$S$2:$S$274,'Hamer Agrimet'!$H$147:$H$288,"&lt;="&amp;Data!L$1,'Osgood Agrimet'!$S$2:$S$274,"&gt;0"))</f>
        <v>0</v>
      </c>
      <c r="M455" s="24">
        <f>IF($B455="Hamer",IF($F455="Spring Grain",SUMIFS('Hamer Agrimet'!$D:$D,'Hamer Agrimet'!$A:$A,"&lt;="&amp;Data!M$1,'Hamer Agrimet'!$D:$D,"&gt;0"),IF($F455="Winter Grain",SUMIFS('Hamer Agrimet'!$C:$C,'Hamer Agrimet'!$A:$A,"&lt;="&amp;Data!M$1,'Hamer Agrimet'!$C:$C,"&gt;0"),IF($F455="Potatoes",SUMIFS('Hamer Agrimet'!$E:$E,'Hamer Agrimet'!$A:$A,"&lt;="&amp;Data!M$1,'Hamer Agrimet'!$E:$E,"&gt;0"),0))),SUMIFS('Osgood Agrimet'!$S$2:$S$274,'Hamer Agrimet'!$H$147:$H$288,"&lt;="&amp;Data!M$1,'Osgood Agrimet'!$S$2:$S$274,"&gt;0"))</f>
        <v>0</v>
      </c>
      <c r="N455" s="24">
        <f>IF($B455="Hamer",IF($F455="Spring Grain",SUMIFS('Hamer Agrimet'!$D:$D,'Hamer Agrimet'!$A:$A,"&lt;="&amp;Data!N$1,'Hamer Agrimet'!$D:$D,"&gt;0"),IF($F455="Winter Grain",SUMIFS('Hamer Agrimet'!$C:$C,'Hamer Agrimet'!$A:$A,"&lt;="&amp;Data!N$1,'Hamer Agrimet'!$C:$C,"&gt;0"),IF($F455="Potatoes",SUMIFS('Hamer Agrimet'!$E:$E,'Hamer Agrimet'!$A:$A,"&lt;="&amp;Data!N$1,'Hamer Agrimet'!$E:$E,"&gt;0"),0))),SUMIFS('Osgood Agrimet'!$S$2:$S$274,'Hamer Agrimet'!$H$147:$H$288,"&lt;="&amp;Data!N$1,'Osgood Agrimet'!$S$2:$S$274,"&gt;0"))</f>
        <v>0</v>
      </c>
      <c r="O455" s="24">
        <f>IF($B455="Hamer",IF($F455="Spring Grain",SUMIFS('Hamer Agrimet'!$D:$D,'Hamer Agrimet'!$A:$A,"&lt;="&amp;Data!O$1,'Hamer Agrimet'!$D:$D,"&gt;0"),IF($F455="Winter Grain",SUMIFS('Hamer Agrimet'!$C:$C,'Hamer Agrimet'!$A:$A,"&lt;="&amp;Data!O$1,'Hamer Agrimet'!$C:$C,"&gt;0"),IF($F455="Potatoes",SUMIFS('Hamer Agrimet'!$E:$E,'Hamer Agrimet'!$A:$A,"&lt;="&amp;Data!O$1,'Hamer Agrimet'!$E:$E,"&gt;0"),0))),SUMIFS('Osgood Agrimet'!$S$2:$S$274,'Hamer Agrimet'!$H$147:$H$288,"&lt;="&amp;Data!O$1,'Osgood Agrimet'!$S$2:$S$274,"&gt;0"))</f>
        <v>0</v>
      </c>
      <c r="P455" s="24">
        <f>IF($B455="Hamer",IF($F455="Spring Grain",SUMIFS('Hamer Agrimet'!$D:$D,'Hamer Agrimet'!$A:$A,"&lt;="&amp;Data!P$1,'Hamer Agrimet'!$D:$D,"&gt;0"),IF($F455="Winter Grain",SUMIFS('Hamer Agrimet'!$C:$C,'Hamer Agrimet'!$A:$A,"&lt;="&amp;Data!P$1,'Hamer Agrimet'!$C:$C,"&gt;0"),IF($F455="Potatoes",SUMIFS('Hamer Agrimet'!$E:$E,'Hamer Agrimet'!$A:$A,"&lt;="&amp;Data!P$1,'Hamer Agrimet'!$E:$E,"&gt;0"),0))),SUMIFS('Osgood Agrimet'!$S$2:$S$274,'Hamer Agrimet'!$H$147:$H$288,"&lt;="&amp;Data!P$1,'Osgood Agrimet'!$S$2:$S$274,"&gt;0"))</f>
        <v>0</v>
      </c>
      <c r="Q455" s="24">
        <f>IF($B455="Hamer",IF($F455="Spring Grain",SUMIFS('Hamer Agrimet'!$D:$D,'Hamer Agrimet'!$A:$A,"&lt;="&amp;Data!Q$1,'Hamer Agrimet'!$D:$D,"&gt;0"),IF($F455="Winter Grain",SUMIFS('Hamer Agrimet'!$C:$C,'Hamer Agrimet'!$A:$A,"&lt;="&amp;Data!Q$1,'Hamer Agrimet'!$C:$C,"&gt;0"),IF($F455="Potatoes",SUMIFS('Hamer Agrimet'!$E:$E,'Hamer Agrimet'!$A:$A,"&lt;="&amp;Data!Q$1,'Hamer Agrimet'!$E:$E,"&gt;0"),0))),SUMIFS('Osgood Agrimet'!$S$2:$S$274,'Hamer Agrimet'!$H$147:$H$288,"&lt;="&amp;Data!Q$1,'Osgood Agrimet'!$S$2:$S$274,"&gt;0"))</f>
        <v>0</v>
      </c>
      <c r="R455" s="24">
        <f>IF($B455="Hamer",IF($F455="Spring Grain",SUMIFS('Hamer Agrimet'!$D:$D,'Hamer Agrimet'!$A:$A,"&lt;="&amp;Data!R$1,'Hamer Agrimet'!$D:$D,"&gt;0"),IF($F455="Winter Grain",SUMIFS('Hamer Agrimet'!$C:$C,'Hamer Agrimet'!$A:$A,"&lt;="&amp;Data!R$1,'Hamer Agrimet'!$C:$C,"&gt;0"),IF($F455="Potatoes",SUMIFS('Hamer Agrimet'!$E:$E,'Hamer Agrimet'!$A:$A,"&lt;="&amp;Data!R$1,'Hamer Agrimet'!$E:$E,"&gt;0"),0))),SUMIFS('Osgood Agrimet'!$S$2:$S$274,'Hamer Agrimet'!$H$147:$H$288,"&lt;="&amp;Data!R$1,'Osgood Agrimet'!$S$2:$S$274,"&gt;0"))</f>
        <v>0</v>
      </c>
      <c r="S455" s="24">
        <f>IF($B455="Hamer",IF($F455="Spring Grain",SUMIFS('Hamer Agrimet'!$D:$D,'Hamer Agrimet'!$A:$A,"&lt;="&amp;Data!S$1,'Hamer Agrimet'!$D:$D,"&gt;0"),IF($F455="Winter Grain",SUMIFS('Hamer Agrimet'!$C:$C,'Hamer Agrimet'!$A:$A,"&lt;="&amp;Data!S$1,'Hamer Agrimet'!$C:$C,"&gt;0"),IF($F455="Potatoes",SUMIFS('Hamer Agrimet'!$E:$E,'Hamer Agrimet'!$A:$A,"&lt;="&amp;Data!S$1,'Hamer Agrimet'!$E:$E,"&gt;0"),0))),SUMIFS('Osgood Agrimet'!$S$2:$S$274,'Hamer Agrimet'!$H$147:$H$288,"&lt;="&amp;Data!S$1,'Osgood Agrimet'!$S$2:$S$274,"&gt;0"))</f>
        <v>0</v>
      </c>
      <c r="T455" s="24">
        <f>IF($B455="Hamer",IF($F455="Spring Grain",SUMIFS('Hamer Agrimet'!$D:$D,'Hamer Agrimet'!$A:$A,"&lt;="&amp;Data!T$1,'Hamer Agrimet'!$D:$D,"&gt;0"),IF($F455="Winter Grain",SUMIFS('Hamer Agrimet'!$C:$C,'Hamer Agrimet'!$A:$A,"&lt;="&amp;Data!T$1,'Hamer Agrimet'!$C:$C,"&gt;0"),IF($F455="Potatoes",SUMIFS('Hamer Agrimet'!$E:$E,'Hamer Agrimet'!$A:$A,"&lt;="&amp;Data!T$1,'Hamer Agrimet'!$E:$E,"&gt;0"),0))),SUMIFS('Osgood Agrimet'!$S$2:$S$274,'Hamer Agrimet'!$H$147:$H$288,"&lt;="&amp;Data!T$1,'Osgood Agrimet'!$S$2:$S$274,"&gt;0"))</f>
        <v>0</v>
      </c>
      <c r="U455" s="24">
        <f>IF($B455="Hamer",IF($F455="Spring Grain",SUMIFS('Hamer Agrimet'!$D:$D,'Hamer Agrimet'!$A:$A,"&lt;="&amp;Data!U$1,'Hamer Agrimet'!$D:$D,"&gt;0"),IF($F455="Winter Grain",SUMIFS('Hamer Agrimet'!$C:$C,'Hamer Agrimet'!$A:$A,"&lt;="&amp;Data!U$1,'Hamer Agrimet'!$C:$C,"&gt;0"),IF($F455="Potatoes",SUMIFS('Hamer Agrimet'!$E:$E,'Hamer Agrimet'!$A:$A,"&lt;="&amp;Data!U$1,'Hamer Agrimet'!$E:$E,"&gt;0"),0))),SUMIFS('Osgood Agrimet'!$S$2:$S$274,'Hamer Agrimet'!$H$147:$H$288,"&lt;="&amp;Data!U$1,'Osgood Agrimet'!$S$2:$S$274,"&gt;0"))</f>
        <v>0</v>
      </c>
      <c r="V455" s="24">
        <f>IF($B455="Hamer",IF($F455="Spring Grain",SUMIFS('Hamer Agrimet'!$D:$D,'Hamer Agrimet'!$A:$A,"&lt;="&amp;Data!V$1,'Hamer Agrimet'!$D:$D,"&gt;0"),IF($F455="Winter Grain",SUMIFS('Hamer Agrimet'!$C:$C,'Hamer Agrimet'!$A:$A,"&lt;="&amp;Data!V$1,'Hamer Agrimet'!$C:$C,"&gt;0"),IF($F455="Potatoes",SUMIFS('Hamer Agrimet'!$E:$E,'Hamer Agrimet'!$A:$A,"&lt;="&amp;Data!V$1,'Hamer Agrimet'!$E:$E,"&gt;0"),0))),SUMIFS('Osgood Agrimet'!$S$2:$S$274,'Hamer Agrimet'!$H$147:$H$288,"&lt;="&amp;Data!V$1,'Osgood Agrimet'!$S$2:$S$274,"&gt;0"))</f>
        <v>0</v>
      </c>
      <c r="W455" s="24">
        <f>IF($B455="Hamer",IF($F455="Spring Grain",SUMIFS('Hamer Agrimet'!$D:$D,'Hamer Agrimet'!$A:$A,"&lt;="&amp;Data!W$1,'Hamer Agrimet'!$D:$D,"&gt;0"),IF($F455="Winter Grain",SUMIFS('Hamer Agrimet'!$C:$C,'Hamer Agrimet'!$A:$A,"&lt;="&amp;Data!W$1,'Hamer Agrimet'!$C:$C,"&gt;0"),IF($F455="Potatoes",SUMIFS('Hamer Agrimet'!$E:$E,'Hamer Agrimet'!$A:$A,"&lt;="&amp;Data!W$1,'Hamer Agrimet'!$E:$E,"&gt;0"),0))),SUMIFS('Osgood Agrimet'!$S$2:$S$274,'Hamer Agrimet'!$H$147:$H$288,"&lt;="&amp;Data!W$1,'Osgood Agrimet'!$S$2:$S$274,"&gt;0"))</f>
        <v>0</v>
      </c>
      <c r="X455" s="24">
        <f>IF($B455="Hamer",IF($F455="Spring Grain",SUMIFS('Hamer Agrimet'!$D:$D,'Hamer Agrimet'!$A:$A,"&lt;="&amp;Data!X$1,'Hamer Agrimet'!$D:$D,"&gt;0"),IF($F455="Winter Grain",SUMIFS('Hamer Agrimet'!$C:$C,'Hamer Agrimet'!$A:$A,"&lt;="&amp;Data!X$1,'Hamer Agrimet'!$C:$C,"&gt;0"),IF($F455="Potatoes",SUMIFS('Hamer Agrimet'!$E:$E,'Hamer Agrimet'!$A:$A,"&lt;="&amp;Data!X$1,'Hamer Agrimet'!$E:$E,"&gt;0"),0))),SUMIFS('Osgood Agrimet'!$S$2:$S$274,'Hamer Agrimet'!$H$147:$H$288,"&lt;="&amp;Data!X$1,'Osgood Agrimet'!$S$2:$S$274,"&gt;0"))</f>
        <v>0</v>
      </c>
      <c r="Y455" s="24">
        <f>IF($B455="Hamer",IF($F455="Spring Grain",SUMIFS('Hamer Agrimet'!$D:$D,'Hamer Agrimet'!$A:$A,"&lt;="&amp;Data!Y$1,'Hamer Agrimet'!$D:$D,"&gt;0"),IF($F455="Winter Grain",SUMIFS('Hamer Agrimet'!$C:$C,'Hamer Agrimet'!$A:$A,"&lt;="&amp;Data!Y$1,'Hamer Agrimet'!$C:$C,"&gt;0"),IF($F455="Potatoes",SUMIFS('Hamer Agrimet'!$E:$E,'Hamer Agrimet'!$A:$A,"&lt;="&amp;Data!Y$1,'Hamer Agrimet'!$E:$E,"&gt;0"),0))),SUMIFS('Osgood Agrimet'!$S$2:$S$274,'Hamer Agrimet'!$H$147:$H$288,"&lt;="&amp;Data!Y$1,'Osgood Agrimet'!$S$2:$S$274,"&gt;0"))</f>
        <v>0</v>
      </c>
      <c r="Z455" s="24">
        <f>IF($B455="Hamer",IF($F455="Spring Grain",SUMIFS('Hamer Agrimet'!$D:$D,'Hamer Agrimet'!$A:$A,"&lt;="&amp;Data!Z$1,'Hamer Agrimet'!$D:$D,"&gt;0"),IF($F455="Winter Grain",SUMIFS('Hamer Agrimet'!$C:$C,'Hamer Agrimet'!$A:$A,"&lt;="&amp;Data!Z$1,'Hamer Agrimet'!$C:$C,"&gt;0"),IF($F455="Potatoes",SUMIFS('Hamer Agrimet'!$E:$E,'Hamer Agrimet'!$A:$A,"&lt;="&amp;Data!Z$1,'Hamer Agrimet'!$E:$E,"&gt;0"),0))),SUMIFS('Osgood Agrimet'!$S$2:$S$274,'Hamer Agrimet'!$H$147:$H$288,"&lt;="&amp;Data!Z$1,'Osgood Agrimet'!$S$2:$S$274,"&gt;0"))</f>
        <v>0</v>
      </c>
      <c r="AA455" s="24">
        <f>IF($B455="Hamer",IF($F455="Spring Grain",SUMIFS('Hamer Agrimet'!$D:$D,'Hamer Agrimet'!$A:$A,"&lt;="&amp;Data!AA$1,'Hamer Agrimet'!$D:$D,"&gt;0"),IF($F455="Winter Grain",SUMIFS('Hamer Agrimet'!$C:$C,'Hamer Agrimet'!$A:$A,"&lt;="&amp;Data!AA$1,'Hamer Agrimet'!$C:$C,"&gt;0"),IF($F455="Potatoes",SUMIFS('Hamer Agrimet'!$E:$E,'Hamer Agrimet'!$A:$A,"&lt;="&amp;Data!AA$1,'Hamer Agrimet'!$E:$E,"&gt;0"),0))),SUMIFS('Osgood Agrimet'!$S$2:$S$274,'Hamer Agrimet'!$H$147:$H$288,"&lt;="&amp;Data!AA$1,'Osgood Agrimet'!$S$2:$S$274,"&gt;0"))</f>
        <v>0</v>
      </c>
      <c r="AB455" s="24">
        <f>IF($B455="Hamer",IF($F455="Spring Grain",SUMIFS('Hamer Agrimet'!$D:$D,'Hamer Agrimet'!$A:$A,"&lt;="&amp;Data!AB$1,'Hamer Agrimet'!$D:$D,"&gt;0"),IF($F455="Winter Grain",SUMIFS('Hamer Agrimet'!$C:$C,'Hamer Agrimet'!$A:$A,"&lt;="&amp;Data!AB$1,'Hamer Agrimet'!$C:$C,"&gt;0"),IF($F455="Potatoes",SUMIFS('Hamer Agrimet'!$E:$E,'Hamer Agrimet'!$A:$A,"&lt;="&amp;Data!AB$1,'Hamer Agrimet'!$E:$E,"&gt;0"),0))),SUMIFS('Osgood Agrimet'!$S$2:$S$274,'Hamer Agrimet'!$H$147:$H$288,"&lt;="&amp;Data!AB$1,'Osgood Agrimet'!$S$2:$S$274,"&gt;0"))</f>
        <v>0</v>
      </c>
      <c r="AC455" s="24">
        <f>IF($B455="Hamer",IF($F455="Spring Grain",SUMIFS('Hamer Agrimet'!$D:$D,'Hamer Agrimet'!$A:$A,"&lt;="&amp;Data!AC$1,'Hamer Agrimet'!$D:$D,"&gt;0"),IF($F455="Winter Grain",SUMIFS('Hamer Agrimet'!$C:$C,'Hamer Agrimet'!$A:$A,"&lt;="&amp;Data!AC$1,'Hamer Agrimet'!$C:$C,"&gt;0"),IF($F455="Potatoes",SUMIFS('Hamer Agrimet'!$E:$E,'Hamer Agrimet'!$A:$A,"&lt;="&amp;Data!AC$1,'Hamer Agrimet'!$E:$E,"&gt;0"),0))),SUMIFS('Osgood Agrimet'!$S$2:$S$274,'Hamer Agrimet'!$H$147:$H$288,"&lt;="&amp;Data!AC$1,'Osgood Agrimet'!$S$2:$S$274,"&gt;0"))</f>
        <v>0</v>
      </c>
      <c r="AD455" s="24">
        <f>IF($B455="Hamer",IF($F455="Spring Grain",SUMIFS('Hamer Agrimet'!$D:$D,'Hamer Agrimet'!$A:$A,"&lt;="&amp;Data!AD$1,'Hamer Agrimet'!$D:$D,"&gt;0"),IF($F455="Winter Grain",SUMIFS('Hamer Agrimet'!$C:$C,'Hamer Agrimet'!$A:$A,"&lt;="&amp;Data!AD$1,'Hamer Agrimet'!$C:$C,"&gt;0"),IF($F455="Potatoes",SUMIFS('Hamer Agrimet'!$E:$E,'Hamer Agrimet'!$A:$A,"&lt;="&amp;Data!AD$1,'Hamer Agrimet'!$E:$E,"&gt;0"),0))),SUMIFS('Osgood Agrimet'!$S$2:$S$274,'Hamer Agrimet'!$H$147:$H$288,"&lt;="&amp;Data!AD$1,'Osgood Agrimet'!$S$2:$S$274,"&gt;0"))</f>
        <v>0</v>
      </c>
      <c r="AE455" s="24">
        <f>IF($B455="Hamer",IF($F455="Spring Grain",SUMIFS('Hamer Agrimet'!$D:$D,'Hamer Agrimet'!$A:$A,"&lt;="&amp;Data!AE$1,'Hamer Agrimet'!$D:$D,"&gt;0"),IF($F455="Winter Grain",SUMIFS('Hamer Agrimet'!$C:$C,'Hamer Agrimet'!$A:$A,"&lt;="&amp;Data!AE$1,'Hamer Agrimet'!$C:$C,"&gt;0"),IF($F455="Potatoes",SUMIFS('Hamer Agrimet'!$E:$E,'Hamer Agrimet'!$A:$A,"&lt;="&amp;Data!AE$1,'Hamer Agrimet'!$E:$E,"&gt;0"),0))),SUMIFS('Osgood Agrimet'!$S$2:$S$274,'Hamer Agrimet'!$H$147:$H$288,"&lt;="&amp;Data!AE$1,'Osgood Agrimet'!$S$2:$S$274,"&gt;0"))</f>
        <v>0</v>
      </c>
      <c r="AF455" s="24">
        <f>IF($B455="Hamer",IF($F455="Spring Grain",SUMIFS('Hamer Agrimet'!$D:$D,'Hamer Agrimet'!$A:$A,"&lt;="&amp;Data!AF$1,'Hamer Agrimet'!$D:$D,"&gt;0"),IF($F455="Winter Grain",SUMIFS('Hamer Agrimet'!$C:$C,'Hamer Agrimet'!$A:$A,"&lt;="&amp;Data!AF$1,'Hamer Agrimet'!$C:$C,"&gt;0"),IF($F455="Potatoes",SUMIFS('Hamer Agrimet'!$E:$E,'Hamer Agrimet'!$A:$A,"&lt;="&amp;Data!AF$1,'Hamer Agrimet'!$E:$E,"&gt;0"),0))),SUMIFS('Osgood Agrimet'!$S$2:$S$274,'Hamer Agrimet'!$H$147:$H$288,"&lt;="&amp;Data!AF$1,'Osgood Agrimet'!$S$2:$S$274,"&gt;0"))</f>
        <v>0</v>
      </c>
      <c r="AG455" s="24">
        <f>IF($B455="Hamer",IF($F455="Spring Grain",SUMIFS('Hamer Agrimet'!$D:$D,'Hamer Agrimet'!$A:$A,"&lt;="&amp;Data!AG$1,'Hamer Agrimet'!$D:$D,"&gt;0"),IF($F455="Winter Grain",SUMIFS('Hamer Agrimet'!$C:$C,'Hamer Agrimet'!$A:$A,"&lt;="&amp;Data!AG$1,'Hamer Agrimet'!$C:$C,"&gt;0"),IF($F455="Potatoes",SUMIFS('Hamer Agrimet'!$E:$E,'Hamer Agrimet'!$A:$A,"&lt;="&amp;Data!AG$1,'Hamer Agrimet'!$E:$E,"&gt;0"),0))),SUMIFS('Osgood Agrimet'!$S$2:$S$274,'Hamer Agrimet'!$H$147:$H$288,"&lt;="&amp;Data!AG$1,'Osgood Agrimet'!$S$2:$S$274,"&gt;0"))</f>
        <v>0</v>
      </c>
      <c r="AH455">
        <f>+SUM(H455:AG455)</f>
        <v>0</v>
      </c>
    </row>
    <row r="456" spans="1:34" ht="15.75" hidden="1" thickBot="1" x14ac:dyDescent="0.25">
      <c r="A456" s="25"/>
      <c r="B456" s="25" t="s">
        <v>166</v>
      </c>
      <c r="C456" s="28" t="str">
        <f>C455</f>
        <v>45</v>
      </c>
      <c r="D456" s="25" t="s">
        <v>167</v>
      </c>
      <c r="E456" s="25"/>
      <c r="F456" s="25"/>
      <c r="G456" s="25"/>
      <c r="H456">
        <f>IFERROR(VLOOKUP($A456,'PivotTrac Totals'!$A$1:$AK$255,4,FALSE),)</f>
        <v>0</v>
      </c>
      <c r="I456">
        <f>IFERROR(VLOOKUP($A456,'PivotTrac Totals'!$1:$405,6,FALSE),)</f>
        <v>0</v>
      </c>
      <c r="J456">
        <f>IFERROR(VLOOKUP($A456,'PivotTrac Totals'!$1:$255,8,FALSE),)</f>
        <v>0</v>
      </c>
      <c r="K456">
        <f>IFERROR(VLOOKUP($A456,'PivotTrac Totals'!$1:$255,10,FALSE),)</f>
        <v>0</v>
      </c>
      <c r="L456">
        <f>IFERROR(VLOOKUP($A456,'PivotTrac Totals'!$1:$255,12,FALSE),)</f>
        <v>0</v>
      </c>
      <c r="M456">
        <f>IFERROR(VLOOKUP($A456,'PivotTrac Totals'!$1:$255,14,FALSE),)</f>
        <v>0</v>
      </c>
      <c r="N456">
        <f>IFERROR(VLOOKUP($A456,'PivotTrac Totals'!$1:$255,16,FALSE),)</f>
        <v>0</v>
      </c>
      <c r="O456">
        <f>IFERROR(VLOOKUP($A456,'PivotTrac Totals'!$1:$255,18,FALSE),)</f>
        <v>0</v>
      </c>
      <c r="P456">
        <f>IFERROR(VLOOKUP($A456,'PivotTrac Totals'!$1:$255,20,FALSE),)</f>
        <v>0</v>
      </c>
      <c r="Q456">
        <f>IFERROR(VLOOKUP($A456,'PivotTrac Totals'!$1:$255,22,FALSE),)</f>
        <v>0</v>
      </c>
      <c r="R456">
        <f>IFERROR(VLOOKUP($A456,'PivotTrac Totals'!$1:$255,24,FALSE),)</f>
        <v>0</v>
      </c>
      <c r="S456">
        <f>IFERROR(VLOOKUP($A456,'PivotTrac Totals'!$1:$255,26,FALSE),)</f>
        <v>0</v>
      </c>
      <c r="T456">
        <f>IFERROR(VLOOKUP($A456,'PivotTrac Totals'!$1:$255,28,FALSE),)</f>
        <v>0</v>
      </c>
      <c r="U456">
        <f>IFERROR(VLOOKUP($A456,'PivotTrac Totals'!$1:$255,30,FALSE),)</f>
        <v>0</v>
      </c>
      <c r="V456">
        <f>IFERROR(VLOOKUP($A456,'PivotTrac Totals'!$1:$255,32,FALSE),)</f>
        <v>0</v>
      </c>
      <c r="W456">
        <f>IFERROR(VLOOKUP($A456,'PivotTrac Totals'!$1:$255,34,FALSE),)</f>
        <v>0</v>
      </c>
      <c r="X456">
        <f>IFERROR(VLOOKUP($A456,'PivotTrac Totals'!$1:$255,36,FALSE),)</f>
        <v>0</v>
      </c>
      <c r="Y456">
        <f>IFERROR(VLOOKUP($A456,'PivotTrac Totals'!$1:$255,38,FALSE),)</f>
        <v>0</v>
      </c>
      <c r="Z456">
        <f>IFERROR(VLOOKUP($A456,'PivotTrac Totals'!$1:$255,40,FALSE),)</f>
        <v>0</v>
      </c>
      <c r="AA456">
        <f>IFERROR(VLOOKUP($A456,'PivotTrac Totals'!$1:$255,42,FALSE),)</f>
        <v>0</v>
      </c>
      <c r="AB456">
        <f>IFERROR(VLOOKUP($A456,'PivotTrac Totals'!$1:$255,44,FALSE),)</f>
        <v>0</v>
      </c>
      <c r="AC456">
        <f>IFERROR(VLOOKUP($A456,'PivotTrac Totals'!$1:$255,46,FALSE),)</f>
        <v>0</v>
      </c>
      <c r="AD456">
        <f>IFERROR(VLOOKUP($A456,'PivotTrac Totals'!$1:$255,48,FALSE),)</f>
        <v>0</v>
      </c>
      <c r="AE456">
        <f>IFERROR(VLOOKUP($A456,'PivotTrac Totals'!$1:$255,50,FALSE),)</f>
        <v>0</v>
      </c>
      <c r="AF456">
        <f>IFERROR(VLOOKUP($A456,'PivotTrac Totals'!$1:$255,52,FALSE),)</f>
        <v>0</v>
      </c>
      <c r="AG456">
        <f>IFERROR(VLOOKUP($A456,'PivotTrac Totals'!$1:$255,54,FALSE),)</f>
        <v>0</v>
      </c>
      <c r="AH456">
        <f t="shared" si="49"/>
        <v>0</v>
      </c>
    </row>
    <row r="457" spans="1:34" ht="15.75" hidden="1" thickBot="1" x14ac:dyDescent="0.25">
      <c r="A457" s="25"/>
      <c r="B457" s="25" t="s">
        <v>166</v>
      </c>
      <c r="C457" s="28" t="str">
        <f t="shared" ref="C457:C464" si="55">C456</f>
        <v>45</v>
      </c>
      <c r="D457" s="25" t="s">
        <v>167</v>
      </c>
      <c r="E457" s="25"/>
      <c r="F457" s="25"/>
      <c r="G457" s="25"/>
      <c r="H457">
        <f>IFERROR(VLOOKUP($A457,'PivotTrac Totals'!$A$1:$AK$255,4,FALSE),)</f>
        <v>0</v>
      </c>
      <c r="I457">
        <f>IFERROR(VLOOKUP($A457,'PivotTrac Totals'!$1:$405,6,FALSE),)</f>
        <v>0</v>
      </c>
      <c r="J457">
        <f>IFERROR(VLOOKUP($A457,'PivotTrac Totals'!$1:$255,8,FALSE),)</f>
        <v>0</v>
      </c>
      <c r="K457">
        <f>IFERROR(VLOOKUP($A457,'PivotTrac Totals'!$1:$255,10,FALSE),)</f>
        <v>0</v>
      </c>
      <c r="L457">
        <f>IFERROR(VLOOKUP($A457,'PivotTrac Totals'!$1:$255,12,FALSE),)</f>
        <v>0</v>
      </c>
      <c r="M457">
        <f>IFERROR(VLOOKUP($A457,'PivotTrac Totals'!$1:$255,14,FALSE),)</f>
        <v>0</v>
      </c>
      <c r="N457">
        <f>IFERROR(VLOOKUP($A457,'PivotTrac Totals'!$1:$255,16,FALSE),)</f>
        <v>0</v>
      </c>
      <c r="O457">
        <f>IFERROR(VLOOKUP($A457,'PivotTrac Totals'!$1:$255,18,FALSE),)</f>
        <v>0</v>
      </c>
      <c r="P457">
        <f>IFERROR(VLOOKUP($A457,'PivotTrac Totals'!$1:$255,20,FALSE),)</f>
        <v>0</v>
      </c>
      <c r="Q457">
        <f>IFERROR(VLOOKUP($A457,'PivotTrac Totals'!$1:$255,22,FALSE),)</f>
        <v>0</v>
      </c>
      <c r="R457">
        <f>IFERROR(VLOOKUP($A457,'PivotTrac Totals'!$1:$255,24,FALSE),)</f>
        <v>0</v>
      </c>
      <c r="S457">
        <f>IFERROR(VLOOKUP($A457,'PivotTrac Totals'!$1:$255,26,FALSE),)</f>
        <v>0</v>
      </c>
      <c r="T457">
        <f>IFERROR(VLOOKUP($A457,'PivotTrac Totals'!$1:$255,28,FALSE),)</f>
        <v>0</v>
      </c>
      <c r="U457">
        <f>IFERROR(VLOOKUP($A457,'PivotTrac Totals'!$1:$255,30,FALSE),)</f>
        <v>0</v>
      </c>
      <c r="V457">
        <f>IFERROR(VLOOKUP($A457,'PivotTrac Totals'!$1:$255,32,FALSE),)</f>
        <v>0</v>
      </c>
      <c r="W457">
        <f>IFERROR(VLOOKUP($A457,'PivotTrac Totals'!$1:$255,34,FALSE),)</f>
        <v>0</v>
      </c>
      <c r="X457">
        <f>IFERROR(VLOOKUP($A457,'PivotTrac Totals'!$1:$255,36,FALSE),)</f>
        <v>0</v>
      </c>
      <c r="Y457">
        <f>IFERROR(VLOOKUP($A457,'PivotTrac Totals'!$1:$255,38,FALSE),)</f>
        <v>0</v>
      </c>
      <c r="Z457">
        <f>IFERROR(VLOOKUP($A457,'PivotTrac Totals'!$1:$255,40,FALSE),)</f>
        <v>0</v>
      </c>
      <c r="AA457">
        <f>IFERROR(VLOOKUP($A457,'PivotTrac Totals'!$1:$255,42,FALSE),)</f>
        <v>0</v>
      </c>
      <c r="AB457">
        <f>IFERROR(VLOOKUP($A457,'PivotTrac Totals'!$1:$255,44,FALSE),)</f>
        <v>0</v>
      </c>
      <c r="AC457">
        <f>IFERROR(VLOOKUP($A457,'PivotTrac Totals'!$1:$255,46,FALSE),)</f>
        <v>0</v>
      </c>
      <c r="AD457">
        <f>IFERROR(VLOOKUP($A457,'PivotTrac Totals'!$1:$255,48,FALSE),)</f>
        <v>0</v>
      </c>
      <c r="AE457">
        <f>IFERROR(VLOOKUP($A457,'PivotTrac Totals'!$1:$255,50,FALSE),)</f>
        <v>0</v>
      </c>
      <c r="AF457">
        <f>IFERROR(VLOOKUP($A457,'PivotTrac Totals'!$1:$255,52,FALSE),)</f>
        <v>0</v>
      </c>
      <c r="AG457">
        <f>IFERROR(VLOOKUP($A457,'PivotTrac Totals'!$1:$255,54,FALSE),)</f>
        <v>0</v>
      </c>
      <c r="AH457">
        <f t="shared" si="49"/>
        <v>0</v>
      </c>
    </row>
    <row r="458" spans="1:34" ht="15.75" hidden="1" thickBot="1" x14ac:dyDescent="0.25">
      <c r="A458" s="25"/>
      <c r="B458" s="25" t="s">
        <v>166</v>
      </c>
      <c r="C458" s="28" t="str">
        <f t="shared" si="55"/>
        <v>45</v>
      </c>
      <c r="D458" s="25" t="s">
        <v>167</v>
      </c>
      <c r="E458" s="25"/>
      <c r="F458" s="25"/>
      <c r="G458" s="25"/>
      <c r="H458">
        <f>IFERROR(VLOOKUP($A458,'PivotTrac Totals'!$A$1:$AK$255,4,FALSE),)</f>
        <v>0</v>
      </c>
      <c r="I458">
        <f>IFERROR(VLOOKUP($A458,'PivotTrac Totals'!$1:$405,6,FALSE),)</f>
        <v>0</v>
      </c>
      <c r="J458">
        <f>IFERROR(VLOOKUP($A458,'PivotTrac Totals'!$1:$255,8,FALSE),)</f>
        <v>0</v>
      </c>
      <c r="K458">
        <f>IFERROR(VLOOKUP($A458,'PivotTrac Totals'!$1:$255,10,FALSE),)</f>
        <v>0</v>
      </c>
      <c r="L458">
        <f>IFERROR(VLOOKUP($A458,'PivotTrac Totals'!$1:$255,12,FALSE),)</f>
        <v>0</v>
      </c>
      <c r="M458">
        <f>IFERROR(VLOOKUP($A458,'PivotTrac Totals'!$1:$255,14,FALSE),)</f>
        <v>0</v>
      </c>
      <c r="N458">
        <f>IFERROR(VLOOKUP($A458,'PivotTrac Totals'!$1:$255,16,FALSE),)</f>
        <v>0</v>
      </c>
      <c r="O458">
        <f>IFERROR(VLOOKUP($A458,'PivotTrac Totals'!$1:$255,18,FALSE),)</f>
        <v>0</v>
      </c>
      <c r="P458">
        <f>IFERROR(VLOOKUP($A458,'PivotTrac Totals'!$1:$255,20,FALSE),)</f>
        <v>0</v>
      </c>
      <c r="Q458">
        <f>IFERROR(VLOOKUP($A458,'PivotTrac Totals'!$1:$255,22,FALSE),)</f>
        <v>0</v>
      </c>
      <c r="R458">
        <f>IFERROR(VLOOKUP($A458,'PivotTrac Totals'!$1:$255,24,FALSE),)</f>
        <v>0</v>
      </c>
      <c r="S458">
        <f>IFERROR(VLOOKUP($A458,'PivotTrac Totals'!$1:$255,26,FALSE),)</f>
        <v>0</v>
      </c>
      <c r="T458">
        <f>IFERROR(VLOOKUP($A458,'PivotTrac Totals'!$1:$255,28,FALSE),)</f>
        <v>0</v>
      </c>
      <c r="U458">
        <f>IFERROR(VLOOKUP($A458,'PivotTrac Totals'!$1:$255,30,FALSE),)</f>
        <v>0</v>
      </c>
      <c r="V458">
        <f>IFERROR(VLOOKUP($A458,'PivotTrac Totals'!$1:$255,32,FALSE),)</f>
        <v>0</v>
      </c>
      <c r="W458">
        <f>IFERROR(VLOOKUP($A458,'PivotTrac Totals'!$1:$255,34,FALSE),)</f>
        <v>0</v>
      </c>
      <c r="X458">
        <f>IFERROR(VLOOKUP($A458,'PivotTrac Totals'!$1:$255,36,FALSE),)</f>
        <v>0</v>
      </c>
      <c r="Y458">
        <f>IFERROR(VLOOKUP($A458,'PivotTrac Totals'!$1:$255,38,FALSE),)</f>
        <v>0</v>
      </c>
      <c r="Z458">
        <f>IFERROR(VLOOKUP($A458,'PivotTrac Totals'!$1:$255,40,FALSE),)</f>
        <v>0</v>
      </c>
      <c r="AA458">
        <f>IFERROR(VLOOKUP($A458,'PivotTrac Totals'!$1:$255,42,FALSE),)</f>
        <v>0</v>
      </c>
      <c r="AB458">
        <f>IFERROR(VLOOKUP($A458,'PivotTrac Totals'!$1:$255,44,FALSE),)</f>
        <v>0</v>
      </c>
      <c r="AC458">
        <f>IFERROR(VLOOKUP($A458,'PivotTrac Totals'!$1:$255,46,FALSE),)</f>
        <v>0</v>
      </c>
      <c r="AD458">
        <f>IFERROR(VLOOKUP($A458,'PivotTrac Totals'!$1:$255,48,FALSE),)</f>
        <v>0</v>
      </c>
      <c r="AE458">
        <f>IFERROR(VLOOKUP($A458,'PivotTrac Totals'!$1:$255,50,FALSE),)</f>
        <v>0</v>
      </c>
      <c r="AF458">
        <f>IFERROR(VLOOKUP($A458,'PivotTrac Totals'!$1:$255,52,FALSE),)</f>
        <v>0</v>
      </c>
      <c r="AG458">
        <f>IFERROR(VLOOKUP($A458,'PivotTrac Totals'!$1:$255,54,FALSE),)</f>
        <v>0</v>
      </c>
      <c r="AH458">
        <f t="shared" si="49"/>
        <v>0</v>
      </c>
    </row>
    <row r="459" spans="1:34" ht="15.75" hidden="1" thickBot="1" x14ac:dyDescent="0.25">
      <c r="A459" s="25"/>
      <c r="B459" s="25" t="s">
        <v>166</v>
      </c>
      <c r="C459" s="28" t="str">
        <f t="shared" si="55"/>
        <v>45</v>
      </c>
      <c r="D459" s="25" t="s">
        <v>167</v>
      </c>
      <c r="E459" s="25"/>
      <c r="F459" s="25"/>
      <c r="G459" s="25"/>
      <c r="H459">
        <f>IFERROR(VLOOKUP($A459,'PivotTrac Totals'!$A$1:$AK$255,4,FALSE),)</f>
        <v>0</v>
      </c>
      <c r="I459">
        <f>IFERROR(VLOOKUP($A459,'PivotTrac Totals'!$1:$405,6,FALSE),)</f>
        <v>0</v>
      </c>
      <c r="J459">
        <f>IFERROR(VLOOKUP($A459,'PivotTrac Totals'!$1:$255,8,FALSE),)</f>
        <v>0</v>
      </c>
      <c r="K459">
        <f>IFERROR(VLOOKUP($A459,'PivotTrac Totals'!$1:$255,10,FALSE),)</f>
        <v>0</v>
      </c>
      <c r="L459">
        <f>IFERROR(VLOOKUP($A459,'PivotTrac Totals'!$1:$255,12,FALSE),)</f>
        <v>0</v>
      </c>
      <c r="M459">
        <f>IFERROR(VLOOKUP($A459,'PivotTrac Totals'!$1:$255,14,FALSE),)</f>
        <v>0</v>
      </c>
      <c r="N459">
        <f>IFERROR(VLOOKUP($A459,'PivotTrac Totals'!$1:$255,16,FALSE),)</f>
        <v>0</v>
      </c>
      <c r="O459">
        <f>IFERROR(VLOOKUP($A459,'PivotTrac Totals'!$1:$255,18,FALSE),)</f>
        <v>0</v>
      </c>
      <c r="P459">
        <f>IFERROR(VLOOKUP($A459,'PivotTrac Totals'!$1:$255,20,FALSE),)</f>
        <v>0</v>
      </c>
      <c r="Q459">
        <f>IFERROR(VLOOKUP($A459,'PivotTrac Totals'!$1:$255,22,FALSE),)</f>
        <v>0</v>
      </c>
      <c r="R459">
        <f>IFERROR(VLOOKUP($A459,'PivotTrac Totals'!$1:$255,24,FALSE),)</f>
        <v>0</v>
      </c>
      <c r="S459">
        <f>IFERROR(VLOOKUP($A459,'PivotTrac Totals'!$1:$255,26,FALSE),)</f>
        <v>0</v>
      </c>
      <c r="T459">
        <f>IFERROR(VLOOKUP($A459,'PivotTrac Totals'!$1:$255,28,FALSE),)</f>
        <v>0</v>
      </c>
      <c r="U459">
        <f>IFERROR(VLOOKUP($A459,'PivotTrac Totals'!$1:$255,30,FALSE),)</f>
        <v>0</v>
      </c>
      <c r="V459">
        <f>IFERROR(VLOOKUP($A459,'PivotTrac Totals'!$1:$255,32,FALSE),)</f>
        <v>0</v>
      </c>
      <c r="W459">
        <f>IFERROR(VLOOKUP($A459,'PivotTrac Totals'!$1:$255,34,FALSE),)</f>
        <v>0</v>
      </c>
      <c r="X459">
        <f>IFERROR(VLOOKUP($A459,'PivotTrac Totals'!$1:$255,36,FALSE),)</f>
        <v>0</v>
      </c>
      <c r="Y459">
        <f>IFERROR(VLOOKUP($A459,'PivotTrac Totals'!$1:$255,38,FALSE),)</f>
        <v>0</v>
      </c>
      <c r="Z459">
        <f>IFERROR(VLOOKUP($A459,'PivotTrac Totals'!$1:$255,40,FALSE),)</f>
        <v>0</v>
      </c>
      <c r="AA459">
        <f>IFERROR(VLOOKUP($A459,'PivotTrac Totals'!$1:$255,42,FALSE),)</f>
        <v>0</v>
      </c>
      <c r="AB459">
        <f>IFERROR(VLOOKUP($A459,'PivotTrac Totals'!$1:$255,44,FALSE),)</f>
        <v>0</v>
      </c>
      <c r="AC459">
        <f>IFERROR(VLOOKUP($A459,'PivotTrac Totals'!$1:$255,46,FALSE),)</f>
        <v>0</v>
      </c>
      <c r="AD459">
        <f>IFERROR(VLOOKUP($A459,'PivotTrac Totals'!$1:$255,48,FALSE),)</f>
        <v>0</v>
      </c>
      <c r="AE459">
        <f>IFERROR(VLOOKUP($A459,'PivotTrac Totals'!$1:$255,50,FALSE),)</f>
        <v>0</v>
      </c>
      <c r="AF459">
        <f>IFERROR(VLOOKUP($A459,'PivotTrac Totals'!$1:$255,52,FALSE),)</f>
        <v>0</v>
      </c>
      <c r="AG459">
        <f>IFERROR(VLOOKUP($A459,'PivotTrac Totals'!$1:$255,54,FALSE),)</f>
        <v>0</v>
      </c>
      <c r="AH459">
        <f t="shared" si="49"/>
        <v>0</v>
      </c>
    </row>
    <row r="460" spans="1:34" ht="15.75" hidden="1" thickBot="1" x14ac:dyDescent="0.25">
      <c r="A460" s="25"/>
      <c r="B460" s="25" t="s">
        <v>166</v>
      </c>
      <c r="C460" s="28" t="str">
        <f t="shared" si="55"/>
        <v>45</v>
      </c>
      <c r="D460" s="25" t="s">
        <v>167</v>
      </c>
      <c r="E460" s="25"/>
      <c r="F460" s="25"/>
      <c r="G460" s="25"/>
      <c r="H460">
        <f>IFERROR(VLOOKUP($A460,'PivotTrac Totals'!$A$1:$AK$255,4,FALSE),)</f>
        <v>0</v>
      </c>
      <c r="I460">
        <f>IFERROR(VLOOKUP($A460,'PivotTrac Totals'!$1:$405,6,FALSE),)</f>
        <v>0</v>
      </c>
      <c r="J460">
        <f>IFERROR(VLOOKUP($A460,'PivotTrac Totals'!$1:$255,8,FALSE),)</f>
        <v>0</v>
      </c>
      <c r="K460">
        <f>IFERROR(VLOOKUP($A460,'PivotTrac Totals'!$1:$255,10,FALSE),)</f>
        <v>0</v>
      </c>
      <c r="L460">
        <f>IFERROR(VLOOKUP($A460,'PivotTrac Totals'!$1:$255,12,FALSE),)</f>
        <v>0</v>
      </c>
      <c r="M460">
        <f>IFERROR(VLOOKUP($A460,'PivotTrac Totals'!$1:$255,14,FALSE),)</f>
        <v>0</v>
      </c>
      <c r="N460">
        <f>IFERROR(VLOOKUP($A460,'PivotTrac Totals'!$1:$255,16,FALSE),)</f>
        <v>0</v>
      </c>
      <c r="O460">
        <f>IFERROR(VLOOKUP($A460,'PivotTrac Totals'!$1:$255,18,FALSE),)</f>
        <v>0</v>
      </c>
      <c r="P460">
        <f>IFERROR(VLOOKUP($A460,'PivotTrac Totals'!$1:$255,20,FALSE),)</f>
        <v>0</v>
      </c>
      <c r="Q460">
        <f>IFERROR(VLOOKUP($A460,'PivotTrac Totals'!$1:$255,22,FALSE),)</f>
        <v>0</v>
      </c>
      <c r="R460">
        <f>IFERROR(VLOOKUP($A460,'PivotTrac Totals'!$1:$255,24,FALSE),)</f>
        <v>0</v>
      </c>
      <c r="S460">
        <f>IFERROR(VLOOKUP($A460,'PivotTrac Totals'!$1:$255,26,FALSE),)</f>
        <v>0</v>
      </c>
      <c r="T460">
        <f>IFERROR(VLOOKUP($A460,'PivotTrac Totals'!$1:$255,28,FALSE),)</f>
        <v>0</v>
      </c>
      <c r="U460">
        <f>IFERROR(VLOOKUP($A460,'PivotTrac Totals'!$1:$255,30,FALSE),)</f>
        <v>0</v>
      </c>
      <c r="V460">
        <f>IFERROR(VLOOKUP($A460,'PivotTrac Totals'!$1:$255,32,FALSE),)</f>
        <v>0</v>
      </c>
      <c r="W460">
        <f>IFERROR(VLOOKUP($A460,'PivotTrac Totals'!$1:$255,34,FALSE),)</f>
        <v>0</v>
      </c>
      <c r="X460">
        <f>IFERROR(VLOOKUP($A460,'PivotTrac Totals'!$1:$255,36,FALSE),)</f>
        <v>0</v>
      </c>
      <c r="Y460">
        <f>IFERROR(VLOOKUP($A460,'PivotTrac Totals'!$1:$255,38,FALSE),)</f>
        <v>0</v>
      </c>
      <c r="Z460">
        <f>IFERROR(VLOOKUP($A460,'PivotTrac Totals'!$1:$255,40,FALSE),)</f>
        <v>0</v>
      </c>
      <c r="AA460">
        <f>IFERROR(VLOOKUP($A460,'PivotTrac Totals'!$1:$255,42,FALSE),)</f>
        <v>0</v>
      </c>
      <c r="AB460">
        <f>IFERROR(VLOOKUP($A460,'PivotTrac Totals'!$1:$255,44,FALSE),)</f>
        <v>0</v>
      </c>
      <c r="AC460">
        <f>IFERROR(VLOOKUP($A460,'PivotTrac Totals'!$1:$255,46,FALSE),)</f>
        <v>0</v>
      </c>
      <c r="AD460">
        <f>IFERROR(VLOOKUP($A460,'PivotTrac Totals'!$1:$255,48,FALSE),)</f>
        <v>0</v>
      </c>
      <c r="AE460">
        <f>IFERROR(VLOOKUP($A460,'PivotTrac Totals'!$1:$255,50,FALSE),)</f>
        <v>0</v>
      </c>
      <c r="AF460">
        <f>IFERROR(VLOOKUP($A460,'PivotTrac Totals'!$1:$255,52,FALSE),)</f>
        <v>0</v>
      </c>
      <c r="AG460">
        <f>IFERROR(VLOOKUP($A460,'PivotTrac Totals'!$1:$255,54,FALSE),)</f>
        <v>0</v>
      </c>
      <c r="AH460">
        <f t="shared" si="49"/>
        <v>0</v>
      </c>
    </row>
    <row r="461" spans="1:34" ht="15.75" hidden="1" thickBot="1" x14ac:dyDescent="0.25">
      <c r="A461" s="25"/>
      <c r="B461" s="25" t="s">
        <v>166</v>
      </c>
      <c r="C461" s="28" t="str">
        <f t="shared" si="55"/>
        <v>45</v>
      </c>
      <c r="D461" s="25" t="s">
        <v>167</v>
      </c>
      <c r="E461" s="25"/>
      <c r="F461" s="25"/>
      <c r="G461" s="25"/>
      <c r="H461">
        <f>IFERROR(VLOOKUP($A461,'PivotTrac Totals'!$A$1:$AK$255,4,FALSE),)</f>
        <v>0</v>
      </c>
      <c r="I461">
        <f>IFERROR(VLOOKUP($A461,'PivotTrac Totals'!$1:$405,6,FALSE),)</f>
        <v>0</v>
      </c>
      <c r="J461">
        <f>IFERROR(VLOOKUP($A461,'PivotTrac Totals'!$1:$255,8,FALSE),)</f>
        <v>0</v>
      </c>
      <c r="K461">
        <f>IFERROR(VLOOKUP($A461,'PivotTrac Totals'!$1:$255,10,FALSE),)</f>
        <v>0</v>
      </c>
      <c r="L461">
        <f>IFERROR(VLOOKUP($A461,'PivotTrac Totals'!$1:$255,12,FALSE),)</f>
        <v>0</v>
      </c>
      <c r="M461">
        <f>IFERROR(VLOOKUP($A461,'PivotTrac Totals'!$1:$255,14,FALSE),)</f>
        <v>0</v>
      </c>
      <c r="N461">
        <f>IFERROR(VLOOKUP($A461,'PivotTrac Totals'!$1:$255,16,FALSE),)</f>
        <v>0</v>
      </c>
      <c r="O461">
        <f>IFERROR(VLOOKUP($A461,'PivotTrac Totals'!$1:$255,18,FALSE),)</f>
        <v>0</v>
      </c>
      <c r="P461">
        <f>IFERROR(VLOOKUP($A461,'PivotTrac Totals'!$1:$255,20,FALSE),)</f>
        <v>0</v>
      </c>
      <c r="Q461">
        <f>IFERROR(VLOOKUP($A461,'PivotTrac Totals'!$1:$255,22,FALSE),)</f>
        <v>0</v>
      </c>
      <c r="R461">
        <f>IFERROR(VLOOKUP($A461,'PivotTrac Totals'!$1:$255,24,FALSE),)</f>
        <v>0</v>
      </c>
      <c r="S461">
        <f>IFERROR(VLOOKUP($A461,'PivotTrac Totals'!$1:$255,26,FALSE),)</f>
        <v>0</v>
      </c>
      <c r="T461">
        <f>IFERROR(VLOOKUP($A461,'PivotTrac Totals'!$1:$255,28,FALSE),)</f>
        <v>0</v>
      </c>
      <c r="U461">
        <f>IFERROR(VLOOKUP($A461,'PivotTrac Totals'!$1:$255,30,FALSE),)</f>
        <v>0</v>
      </c>
      <c r="V461">
        <f>IFERROR(VLOOKUP($A461,'PivotTrac Totals'!$1:$255,32,FALSE),)</f>
        <v>0</v>
      </c>
      <c r="W461">
        <f>IFERROR(VLOOKUP($A461,'PivotTrac Totals'!$1:$255,34,FALSE),)</f>
        <v>0</v>
      </c>
      <c r="X461">
        <f>IFERROR(VLOOKUP($A461,'PivotTrac Totals'!$1:$255,36,FALSE),)</f>
        <v>0</v>
      </c>
      <c r="Y461">
        <f>IFERROR(VLOOKUP($A461,'PivotTrac Totals'!$1:$255,38,FALSE),)</f>
        <v>0</v>
      </c>
      <c r="Z461">
        <f>IFERROR(VLOOKUP($A461,'PivotTrac Totals'!$1:$255,40,FALSE),)</f>
        <v>0</v>
      </c>
      <c r="AA461">
        <f>IFERROR(VLOOKUP($A461,'PivotTrac Totals'!$1:$255,42,FALSE),)</f>
        <v>0</v>
      </c>
      <c r="AB461">
        <f>IFERROR(VLOOKUP($A461,'PivotTrac Totals'!$1:$255,44,FALSE),)</f>
        <v>0</v>
      </c>
      <c r="AC461">
        <f>IFERROR(VLOOKUP($A461,'PivotTrac Totals'!$1:$255,46,FALSE),)</f>
        <v>0</v>
      </c>
      <c r="AD461">
        <f>IFERROR(VLOOKUP($A461,'PivotTrac Totals'!$1:$255,48,FALSE),)</f>
        <v>0</v>
      </c>
      <c r="AE461">
        <f>IFERROR(VLOOKUP($A461,'PivotTrac Totals'!$1:$255,50,FALSE),)</f>
        <v>0</v>
      </c>
      <c r="AF461">
        <f>IFERROR(VLOOKUP($A461,'PivotTrac Totals'!$1:$255,52,FALSE),)</f>
        <v>0</v>
      </c>
      <c r="AG461">
        <f>IFERROR(VLOOKUP($A461,'PivotTrac Totals'!$1:$255,54,FALSE),)</f>
        <v>0</v>
      </c>
      <c r="AH461">
        <f t="shared" si="49"/>
        <v>0</v>
      </c>
    </row>
    <row r="462" spans="1:34" ht="15.75" hidden="1" thickBot="1" x14ac:dyDescent="0.25">
      <c r="A462" s="25"/>
      <c r="B462" s="25" t="s">
        <v>166</v>
      </c>
      <c r="C462" s="28" t="str">
        <f t="shared" si="55"/>
        <v>45</v>
      </c>
      <c r="D462" s="25" t="s">
        <v>167</v>
      </c>
      <c r="E462" s="25"/>
      <c r="F462" s="25"/>
      <c r="G462" s="25"/>
      <c r="H462">
        <f>IFERROR(VLOOKUP($A462,'PivotTrac Totals'!$A$1:$AK$255,4,FALSE),)</f>
        <v>0</v>
      </c>
      <c r="I462">
        <f>IFERROR(VLOOKUP($A462,'PivotTrac Totals'!$1:$405,6,FALSE),)</f>
        <v>0</v>
      </c>
      <c r="J462">
        <f>IFERROR(VLOOKUP($A462,'PivotTrac Totals'!$1:$255,8,FALSE),)</f>
        <v>0</v>
      </c>
      <c r="K462">
        <f>IFERROR(VLOOKUP($A462,'PivotTrac Totals'!$1:$255,10,FALSE),)</f>
        <v>0</v>
      </c>
      <c r="L462">
        <f>IFERROR(VLOOKUP($A462,'PivotTrac Totals'!$1:$255,12,FALSE),)</f>
        <v>0</v>
      </c>
      <c r="M462">
        <f>IFERROR(VLOOKUP($A462,'PivotTrac Totals'!$1:$255,14,FALSE),)</f>
        <v>0</v>
      </c>
      <c r="N462">
        <f>IFERROR(VLOOKUP($A462,'PivotTrac Totals'!$1:$255,16,FALSE),)</f>
        <v>0</v>
      </c>
      <c r="O462">
        <f>IFERROR(VLOOKUP($A462,'PivotTrac Totals'!$1:$255,18,FALSE),)</f>
        <v>0</v>
      </c>
      <c r="P462">
        <f>IFERROR(VLOOKUP($A462,'PivotTrac Totals'!$1:$255,20,FALSE),)</f>
        <v>0</v>
      </c>
      <c r="Q462">
        <f>IFERROR(VLOOKUP($A462,'PivotTrac Totals'!$1:$255,22,FALSE),)</f>
        <v>0</v>
      </c>
      <c r="R462">
        <f>IFERROR(VLOOKUP($A462,'PivotTrac Totals'!$1:$255,24,FALSE),)</f>
        <v>0</v>
      </c>
      <c r="S462">
        <f>IFERROR(VLOOKUP($A462,'PivotTrac Totals'!$1:$255,26,FALSE),)</f>
        <v>0</v>
      </c>
      <c r="T462">
        <f>IFERROR(VLOOKUP($A462,'PivotTrac Totals'!$1:$255,28,FALSE),)</f>
        <v>0</v>
      </c>
      <c r="U462">
        <f>IFERROR(VLOOKUP($A462,'PivotTrac Totals'!$1:$255,30,FALSE),)</f>
        <v>0</v>
      </c>
      <c r="V462">
        <f>IFERROR(VLOOKUP($A462,'PivotTrac Totals'!$1:$255,32,FALSE),)</f>
        <v>0</v>
      </c>
      <c r="W462">
        <f>IFERROR(VLOOKUP($A462,'PivotTrac Totals'!$1:$255,34,FALSE),)</f>
        <v>0</v>
      </c>
      <c r="X462">
        <f>IFERROR(VLOOKUP($A462,'PivotTrac Totals'!$1:$255,36,FALSE),)</f>
        <v>0</v>
      </c>
      <c r="Y462">
        <f>IFERROR(VLOOKUP($A462,'PivotTrac Totals'!$1:$255,38,FALSE),)</f>
        <v>0</v>
      </c>
      <c r="Z462">
        <f>IFERROR(VLOOKUP($A462,'PivotTrac Totals'!$1:$255,40,FALSE),)</f>
        <v>0</v>
      </c>
      <c r="AA462">
        <f>IFERROR(VLOOKUP($A462,'PivotTrac Totals'!$1:$255,42,FALSE),)</f>
        <v>0</v>
      </c>
      <c r="AB462">
        <f>IFERROR(VLOOKUP($A462,'PivotTrac Totals'!$1:$255,44,FALSE),)</f>
        <v>0</v>
      </c>
      <c r="AC462">
        <f>IFERROR(VLOOKUP($A462,'PivotTrac Totals'!$1:$255,46,FALSE),)</f>
        <v>0</v>
      </c>
      <c r="AD462">
        <f>IFERROR(VLOOKUP($A462,'PivotTrac Totals'!$1:$255,48,FALSE),)</f>
        <v>0</v>
      </c>
      <c r="AE462">
        <f>IFERROR(VLOOKUP($A462,'PivotTrac Totals'!$1:$255,50,FALSE),)</f>
        <v>0</v>
      </c>
      <c r="AF462">
        <f>IFERROR(VLOOKUP($A462,'PivotTrac Totals'!$1:$255,52,FALSE),)</f>
        <v>0</v>
      </c>
      <c r="AG462">
        <f>IFERROR(VLOOKUP($A462,'PivotTrac Totals'!$1:$255,54,FALSE),)</f>
        <v>0</v>
      </c>
      <c r="AH462">
        <f t="shared" si="49"/>
        <v>0</v>
      </c>
    </row>
    <row r="463" spans="1:34" ht="15.75" hidden="1" thickBot="1" x14ac:dyDescent="0.25">
      <c r="A463" s="25"/>
      <c r="B463" s="25" t="s">
        <v>166</v>
      </c>
      <c r="C463" s="28" t="str">
        <f t="shared" si="55"/>
        <v>45</v>
      </c>
      <c r="D463" s="25" t="s">
        <v>167</v>
      </c>
      <c r="E463" s="25"/>
      <c r="F463" s="25"/>
      <c r="G463" s="25"/>
      <c r="H463">
        <f>IFERROR(VLOOKUP($A463,'PivotTrac Totals'!$A$1:$AK$255,4,FALSE),)</f>
        <v>0</v>
      </c>
      <c r="I463">
        <f>IFERROR(VLOOKUP($A463,'PivotTrac Totals'!$1:$405,6,FALSE),)</f>
        <v>0</v>
      </c>
      <c r="J463">
        <f>IFERROR(VLOOKUP($A463,'PivotTrac Totals'!$1:$255,8,FALSE),)</f>
        <v>0</v>
      </c>
      <c r="K463">
        <f>IFERROR(VLOOKUP($A463,'PivotTrac Totals'!$1:$255,10,FALSE),)</f>
        <v>0</v>
      </c>
      <c r="L463">
        <f>IFERROR(VLOOKUP($A463,'PivotTrac Totals'!$1:$255,12,FALSE),)</f>
        <v>0</v>
      </c>
      <c r="M463">
        <f>IFERROR(VLOOKUP($A463,'PivotTrac Totals'!$1:$255,14,FALSE),)</f>
        <v>0</v>
      </c>
      <c r="N463">
        <f>IFERROR(VLOOKUP($A463,'PivotTrac Totals'!$1:$255,16,FALSE),)</f>
        <v>0</v>
      </c>
      <c r="O463">
        <f>IFERROR(VLOOKUP($A463,'PivotTrac Totals'!$1:$255,18,FALSE),)</f>
        <v>0</v>
      </c>
      <c r="P463">
        <f>IFERROR(VLOOKUP($A463,'PivotTrac Totals'!$1:$255,20,FALSE),)</f>
        <v>0</v>
      </c>
      <c r="Q463">
        <f>IFERROR(VLOOKUP($A463,'PivotTrac Totals'!$1:$255,22,FALSE),)</f>
        <v>0</v>
      </c>
      <c r="R463">
        <f>IFERROR(VLOOKUP($A463,'PivotTrac Totals'!$1:$255,24,FALSE),)</f>
        <v>0</v>
      </c>
      <c r="S463">
        <f>IFERROR(VLOOKUP($A463,'PivotTrac Totals'!$1:$255,26,FALSE),)</f>
        <v>0</v>
      </c>
      <c r="T463">
        <f>IFERROR(VLOOKUP($A463,'PivotTrac Totals'!$1:$255,28,FALSE),)</f>
        <v>0</v>
      </c>
      <c r="U463">
        <f>IFERROR(VLOOKUP($A463,'PivotTrac Totals'!$1:$255,30,FALSE),)</f>
        <v>0</v>
      </c>
      <c r="V463">
        <f>IFERROR(VLOOKUP($A463,'PivotTrac Totals'!$1:$255,32,FALSE),)</f>
        <v>0</v>
      </c>
      <c r="W463">
        <f>IFERROR(VLOOKUP($A463,'PivotTrac Totals'!$1:$255,34,FALSE),)</f>
        <v>0</v>
      </c>
      <c r="X463">
        <f>IFERROR(VLOOKUP($A463,'PivotTrac Totals'!$1:$255,36,FALSE),)</f>
        <v>0</v>
      </c>
      <c r="Y463">
        <f>IFERROR(VLOOKUP($A463,'PivotTrac Totals'!$1:$255,38,FALSE),)</f>
        <v>0</v>
      </c>
      <c r="Z463">
        <f>IFERROR(VLOOKUP($A463,'PivotTrac Totals'!$1:$255,40,FALSE),)</f>
        <v>0</v>
      </c>
      <c r="AA463">
        <f>IFERROR(VLOOKUP($A463,'PivotTrac Totals'!$1:$255,42,FALSE),)</f>
        <v>0</v>
      </c>
      <c r="AB463">
        <f>IFERROR(VLOOKUP($A463,'PivotTrac Totals'!$1:$255,44,FALSE),)</f>
        <v>0</v>
      </c>
      <c r="AC463">
        <f>IFERROR(VLOOKUP($A463,'PivotTrac Totals'!$1:$255,46,FALSE),)</f>
        <v>0</v>
      </c>
      <c r="AD463">
        <f>IFERROR(VLOOKUP($A463,'PivotTrac Totals'!$1:$255,48,FALSE),)</f>
        <v>0</v>
      </c>
      <c r="AE463">
        <f>IFERROR(VLOOKUP($A463,'PivotTrac Totals'!$1:$255,50,FALSE),)</f>
        <v>0</v>
      </c>
      <c r="AF463">
        <f>IFERROR(VLOOKUP($A463,'PivotTrac Totals'!$1:$255,52,FALSE),)</f>
        <v>0</v>
      </c>
      <c r="AG463">
        <f>IFERROR(VLOOKUP($A463,'PivotTrac Totals'!$1:$255,54,FALSE),)</f>
        <v>0</v>
      </c>
      <c r="AH463">
        <f t="shared" si="49"/>
        <v>0</v>
      </c>
    </row>
    <row r="464" spans="1:34" ht="15.75" hidden="1" thickBot="1" x14ac:dyDescent="0.25">
      <c r="A464" s="25"/>
      <c r="B464" s="25" t="s">
        <v>166</v>
      </c>
      <c r="C464" s="28" t="str">
        <f t="shared" si="55"/>
        <v>45</v>
      </c>
      <c r="D464" s="25" t="s">
        <v>167</v>
      </c>
      <c r="E464" s="25"/>
      <c r="F464" s="25"/>
      <c r="G464" s="25"/>
      <c r="H464">
        <f>IFERROR(VLOOKUP($A464,'PivotTrac Totals'!$A$1:$AK$255,4,FALSE),)</f>
        <v>0</v>
      </c>
      <c r="I464">
        <f>IFERROR(VLOOKUP($A464,'PivotTrac Totals'!$1:$405,6,FALSE),)</f>
        <v>0</v>
      </c>
      <c r="J464">
        <f>IFERROR(VLOOKUP($A464,'PivotTrac Totals'!$1:$255,8,FALSE),)</f>
        <v>0</v>
      </c>
      <c r="K464">
        <f>IFERROR(VLOOKUP($A464,'PivotTrac Totals'!$1:$255,10,FALSE),)</f>
        <v>0</v>
      </c>
      <c r="L464">
        <f>IFERROR(VLOOKUP($A464,'PivotTrac Totals'!$1:$255,12,FALSE),)</f>
        <v>0</v>
      </c>
      <c r="M464">
        <f>IFERROR(VLOOKUP($A464,'PivotTrac Totals'!$1:$255,14,FALSE),)</f>
        <v>0</v>
      </c>
      <c r="N464">
        <f>IFERROR(VLOOKUP($A464,'PivotTrac Totals'!$1:$255,16,FALSE),)</f>
        <v>0</v>
      </c>
      <c r="O464">
        <f>IFERROR(VLOOKUP($A464,'PivotTrac Totals'!$1:$255,18,FALSE),)</f>
        <v>0</v>
      </c>
      <c r="P464">
        <f>IFERROR(VLOOKUP($A464,'PivotTrac Totals'!$1:$255,20,FALSE),)</f>
        <v>0</v>
      </c>
      <c r="Q464">
        <f>IFERROR(VLOOKUP($A464,'PivotTrac Totals'!$1:$255,22,FALSE),)</f>
        <v>0</v>
      </c>
      <c r="R464">
        <f>IFERROR(VLOOKUP($A464,'PivotTrac Totals'!$1:$255,24,FALSE),)</f>
        <v>0</v>
      </c>
      <c r="S464">
        <f>IFERROR(VLOOKUP($A464,'PivotTrac Totals'!$1:$255,26,FALSE),)</f>
        <v>0</v>
      </c>
      <c r="T464">
        <f>IFERROR(VLOOKUP($A464,'PivotTrac Totals'!$1:$255,28,FALSE),)</f>
        <v>0</v>
      </c>
      <c r="U464">
        <f>IFERROR(VLOOKUP($A464,'PivotTrac Totals'!$1:$255,30,FALSE),)</f>
        <v>0</v>
      </c>
      <c r="V464">
        <f>IFERROR(VLOOKUP($A464,'PivotTrac Totals'!$1:$255,32,FALSE),)</f>
        <v>0</v>
      </c>
      <c r="W464">
        <f>IFERROR(VLOOKUP($A464,'PivotTrac Totals'!$1:$255,34,FALSE),)</f>
        <v>0</v>
      </c>
      <c r="X464">
        <f>IFERROR(VLOOKUP($A464,'PivotTrac Totals'!$1:$255,36,FALSE),)</f>
        <v>0</v>
      </c>
      <c r="Y464">
        <f>IFERROR(VLOOKUP($A464,'PivotTrac Totals'!$1:$255,38,FALSE),)</f>
        <v>0</v>
      </c>
      <c r="Z464">
        <f>IFERROR(VLOOKUP($A464,'PivotTrac Totals'!$1:$255,40,FALSE),)</f>
        <v>0</v>
      </c>
      <c r="AA464">
        <f>IFERROR(VLOOKUP($A464,'PivotTrac Totals'!$1:$255,42,FALSE),)</f>
        <v>0</v>
      </c>
      <c r="AB464">
        <f>IFERROR(VLOOKUP($A464,'PivotTrac Totals'!$1:$255,44,FALSE),)</f>
        <v>0</v>
      </c>
      <c r="AC464">
        <f>IFERROR(VLOOKUP($A464,'PivotTrac Totals'!$1:$255,46,FALSE),)</f>
        <v>0</v>
      </c>
      <c r="AD464">
        <f>IFERROR(VLOOKUP($A464,'PivotTrac Totals'!$1:$255,48,FALSE),)</f>
        <v>0</v>
      </c>
      <c r="AE464">
        <f>IFERROR(VLOOKUP($A464,'PivotTrac Totals'!$1:$255,50,FALSE),)</f>
        <v>0</v>
      </c>
      <c r="AF464">
        <f>IFERROR(VLOOKUP($A464,'PivotTrac Totals'!$1:$255,52,FALSE),)</f>
        <v>0</v>
      </c>
      <c r="AG464">
        <f>IFERROR(VLOOKUP($A464,'PivotTrac Totals'!$1:$255,54,FALSE),)</f>
        <v>0</v>
      </c>
      <c r="AH464">
        <f t="shared" si="49"/>
        <v>0</v>
      </c>
    </row>
    <row r="465" spans="1:34" ht="15.75" hidden="1" thickBot="1" x14ac:dyDescent="0.25">
      <c r="A465" s="29" t="s">
        <v>190</v>
      </c>
      <c r="B465" s="25" t="s">
        <v>166</v>
      </c>
      <c r="C465" s="28" t="str">
        <f>MID(A465,FIND(" ",A465)+1,256)</f>
        <v>46</v>
      </c>
      <c r="D465" s="25" t="s">
        <v>167</v>
      </c>
      <c r="E465" s="25"/>
      <c r="F465" s="25"/>
      <c r="G465" s="25"/>
      <c r="H465" s="24">
        <f>IF($B465="Hamer",IF($F465="Spring Grain",SUMIFS('Hamer Agrimet'!$D:$D,'Hamer Agrimet'!$A:$A,"&lt;="&amp;Data!H$1,'Hamer Agrimet'!$D:$D,"&gt;0"),IF($F465="Winter Grain",SUMIFS('Hamer Agrimet'!$C:$C,'Hamer Agrimet'!$A:$A,"&lt;="&amp;Data!H$1,'Hamer Agrimet'!$C:$C,"&gt;0"),IF($F465="Potatoes",SUMIFS('Hamer Agrimet'!$E:$E,'Hamer Agrimet'!$A:$A,"&lt;="&amp;Data!H$1,'Hamer Agrimet'!$E:$E,"&gt;0"),0))),SUMIFS('Osgood Agrimet'!$S$2:$S$274,'Hamer Agrimet'!$H$147:$H$288,"&lt;="&amp;Data!H$1,'Osgood Agrimet'!$S$2:$S$274,"&gt;0"))</f>
        <v>0</v>
      </c>
      <c r="I465" s="24">
        <f>IF($B465="Hamer",IF($F465="Spring Grain",SUMIFS('Hamer Agrimet'!$D:$D,'Hamer Agrimet'!$A:$A,"&lt;="&amp;Data!I$1,'Hamer Agrimet'!$D:$D,"&gt;0"),IF($F465="Winter Grain",SUMIFS('Hamer Agrimet'!$C:$C,'Hamer Agrimet'!$A:$A,"&lt;="&amp;Data!I$1,'Hamer Agrimet'!$C:$C,"&gt;0"),IF($F465="Potatoes",SUMIFS('Hamer Agrimet'!$E:$E,'Hamer Agrimet'!$A:$A,"&lt;="&amp;Data!I$1,'Hamer Agrimet'!$E:$E,"&gt;0"),0))),SUMIFS('Osgood Agrimet'!$S$2:$S$274,'Hamer Agrimet'!$H$147:$H$288,"&lt;="&amp;Data!I$1,'Osgood Agrimet'!$S$2:$S$274,"&gt;0"))</f>
        <v>0</v>
      </c>
      <c r="J465" s="24">
        <f>IF($B465="Hamer",IF($F465="Spring Grain",SUMIFS('Hamer Agrimet'!$D:$D,'Hamer Agrimet'!$A:$A,"&lt;="&amp;Data!J$1,'Hamer Agrimet'!$D:$D,"&gt;0"),IF($F465="Winter Grain",SUMIFS('Hamer Agrimet'!$C:$C,'Hamer Agrimet'!$A:$A,"&lt;="&amp;Data!J$1,'Hamer Agrimet'!$C:$C,"&gt;0"),IF($F465="Potatoes",SUMIFS('Hamer Agrimet'!$E:$E,'Hamer Agrimet'!$A:$A,"&lt;="&amp;Data!J$1,'Hamer Agrimet'!$E:$E,"&gt;0"),0))),SUMIFS('Osgood Agrimet'!$S$2:$S$274,'Hamer Agrimet'!$H$147:$H$288,"&lt;="&amp;Data!J$1,'Osgood Agrimet'!$S$2:$S$274,"&gt;0"))</f>
        <v>0</v>
      </c>
      <c r="K465" s="24">
        <f>IF($B465="Hamer",IF($F465="Spring Grain",SUMIFS('Hamer Agrimet'!$D:$D,'Hamer Agrimet'!$A:$A,"&lt;="&amp;Data!K$1,'Hamer Agrimet'!$D:$D,"&gt;0"),IF($F465="Winter Grain",SUMIFS('Hamer Agrimet'!$C:$C,'Hamer Agrimet'!$A:$A,"&lt;="&amp;Data!K$1,'Hamer Agrimet'!$C:$C,"&gt;0"),IF($F465="Potatoes",SUMIFS('Hamer Agrimet'!$E:$E,'Hamer Agrimet'!$A:$A,"&lt;="&amp;Data!K$1,'Hamer Agrimet'!$E:$E,"&gt;0"),0))),SUMIFS('Osgood Agrimet'!$S$2:$S$274,'Hamer Agrimet'!$H$147:$H$288,"&lt;="&amp;Data!K$1,'Osgood Agrimet'!$S$2:$S$274,"&gt;0"))</f>
        <v>0</v>
      </c>
      <c r="L465" s="24">
        <f>IF($B465="Hamer",IF($F465="Spring Grain",SUMIFS('Hamer Agrimet'!$D:$D,'Hamer Agrimet'!$A:$A,"&lt;="&amp;Data!L$1,'Hamer Agrimet'!$D:$D,"&gt;0"),IF($F465="Winter Grain",SUMIFS('Hamer Agrimet'!$C:$C,'Hamer Agrimet'!$A:$A,"&lt;="&amp;Data!L$1,'Hamer Agrimet'!$C:$C,"&gt;0"),IF($F465="Potatoes",SUMIFS('Hamer Agrimet'!$E:$E,'Hamer Agrimet'!$A:$A,"&lt;="&amp;Data!L$1,'Hamer Agrimet'!$E:$E,"&gt;0"),0))),SUMIFS('Osgood Agrimet'!$S$2:$S$274,'Hamer Agrimet'!$H$147:$H$288,"&lt;="&amp;Data!L$1,'Osgood Agrimet'!$S$2:$S$274,"&gt;0"))</f>
        <v>0</v>
      </c>
      <c r="M465" s="24">
        <f>IF($B465="Hamer",IF($F465="Spring Grain",SUMIFS('Hamer Agrimet'!$D:$D,'Hamer Agrimet'!$A:$A,"&lt;="&amp;Data!M$1,'Hamer Agrimet'!$D:$D,"&gt;0"),IF($F465="Winter Grain",SUMIFS('Hamer Agrimet'!$C:$C,'Hamer Agrimet'!$A:$A,"&lt;="&amp;Data!M$1,'Hamer Agrimet'!$C:$C,"&gt;0"),IF($F465="Potatoes",SUMIFS('Hamer Agrimet'!$E:$E,'Hamer Agrimet'!$A:$A,"&lt;="&amp;Data!M$1,'Hamer Agrimet'!$E:$E,"&gt;0"),0))),SUMIFS('Osgood Agrimet'!$S$2:$S$274,'Hamer Agrimet'!$H$147:$H$288,"&lt;="&amp;Data!M$1,'Osgood Agrimet'!$S$2:$S$274,"&gt;0"))</f>
        <v>0</v>
      </c>
      <c r="N465" s="24">
        <f>IF($B465="Hamer",IF($F465="Spring Grain",SUMIFS('Hamer Agrimet'!$D:$D,'Hamer Agrimet'!$A:$A,"&lt;="&amp;Data!N$1,'Hamer Agrimet'!$D:$D,"&gt;0"),IF($F465="Winter Grain",SUMIFS('Hamer Agrimet'!$C:$C,'Hamer Agrimet'!$A:$A,"&lt;="&amp;Data!N$1,'Hamer Agrimet'!$C:$C,"&gt;0"),IF($F465="Potatoes",SUMIFS('Hamer Agrimet'!$E:$E,'Hamer Agrimet'!$A:$A,"&lt;="&amp;Data!N$1,'Hamer Agrimet'!$E:$E,"&gt;0"),0))),SUMIFS('Osgood Agrimet'!$S$2:$S$274,'Hamer Agrimet'!$H$147:$H$288,"&lt;="&amp;Data!N$1,'Osgood Agrimet'!$S$2:$S$274,"&gt;0"))</f>
        <v>0</v>
      </c>
      <c r="O465" s="24">
        <f>IF($B465="Hamer",IF($F465="Spring Grain",SUMIFS('Hamer Agrimet'!$D:$D,'Hamer Agrimet'!$A:$A,"&lt;="&amp;Data!O$1,'Hamer Agrimet'!$D:$D,"&gt;0"),IF($F465="Winter Grain",SUMIFS('Hamer Agrimet'!$C:$C,'Hamer Agrimet'!$A:$A,"&lt;="&amp;Data!O$1,'Hamer Agrimet'!$C:$C,"&gt;0"),IF($F465="Potatoes",SUMIFS('Hamer Agrimet'!$E:$E,'Hamer Agrimet'!$A:$A,"&lt;="&amp;Data!O$1,'Hamer Agrimet'!$E:$E,"&gt;0"),0))),SUMIFS('Osgood Agrimet'!$S$2:$S$274,'Hamer Agrimet'!$H$147:$H$288,"&lt;="&amp;Data!O$1,'Osgood Agrimet'!$S$2:$S$274,"&gt;0"))</f>
        <v>0</v>
      </c>
      <c r="P465" s="24">
        <f>IF($B465="Hamer",IF($F465="Spring Grain",SUMIFS('Hamer Agrimet'!$D:$D,'Hamer Agrimet'!$A:$A,"&lt;="&amp;Data!P$1,'Hamer Agrimet'!$D:$D,"&gt;0"),IF($F465="Winter Grain",SUMIFS('Hamer Agrimet'!$C:$C,'Hamer Agrimet'!$A:$A,"&lt;="&amp;Data!P$1,'Hamer Agrimet'!$C:$C,"&gt;0"),IF($F465="Potatoes",SUMIFS('Hamer Agrimet'!$E:$E,'Hamer Agrimet'!$A:$A,"&lt;="&amp;Data!P$1,'Hamer Agrimet'!$E:$E,"&gt;0"),0))),SUMIFS('Osgood Agrimet'!$S$2:$S$274,'Hamer Agrimet'!$H$147:$H$288,"&lt;="&amp;Data!P$1,'Osgood Agrimet'!$S$2:$S$274,"&gt;0"))</f>
        <v>0</v>
      </c>
      <c r="Q465" s="24">
        <f>IF($B465="Hamer",IF($F465="Spring Grain",SUMIFS('Hamer Agrimet'!$D:$D,'Hamer Agrimet'!$A:$A,"&lt;="&amp;Data!Q$1,'Hamer Agrimet'!$D:$D,"&gt;0"),IF($F465="Winter Grain",SUMIFS('Hamer Agrimet'!$C:$C,'Hamer Agrimet'!$A:$A,"&lt;="&amp;Data!Q$1,'Hamer Agrimet'!$C:$C,"&gt;0"),IF($F465="Potatoes",SUMIFS('Hamer Agrimet'!$E:$E,'Hamer Agrimet'!$A:$A,"&lt;="&amp;Data!Q$1,'Hamer Agrimet'!$E:$E,"&gt;0"),0))),SUMIFS('Osgood Agrimet'!$S$2:$S$274,'Hamer Agrimet'!$H$147:$H$288,"&lt;="&amp;Data!Q$1,'Osgood Agrimet'!$S$2:$S$274,"&gt;0"))</f>
        <v>0</v>
      </c>
      <c r="R465" s="24">
        <f>IF($B465="Hamer",IF($F465="Spring Grain",SUMIFS('Hamer Agrimet'!$D:$D,'Hamer Agrimet'!$A:$A,"&lt;="&amp;Data!R$1,'Hamer Agrimet'!$D:$D,"&gt;0"),IF($F465="Winter Grain",SUMIFS('Hamer Agrimet'!$C:$C,'Hamer Agrimet'!$A:$A,"&lt;="&amp;Data!R$1,'Hamer Agrimet'!$C:$C,"&gt;0"),IF($F465="Potatoes",SUMIFS('Hamer Agrimet'!$E:$E,'Hamer Agrimet'!$A:$A,"&lt;="&amp;Data!R$1,'Hamer Agrimet'!$E:$E,"&gt;0"),0))),SUMIFS('Osgood Agrimet'!$S$2:$S$274,'Hamer Agrimet'!$H$147:$H$288,"&lt;="&amp;Data!R$1,'Osgood Agrimet'!$S$2:$S$274,"&gt;0"))</f>
        <v>0</v>
      </c>
      <c r="S465" s="24">
        <f>IF($B465="Hamer",IF($F465="Spring Grain",SUMIFS('Hamer Agrimet'!$D:$D,'Hamer Agrimet'!$A:$A,"&lt;="&amp;Data!S$1,'Hamer Agrimet'!$D:$D,"&gt;0"),IF($F465="Winter Grain",SUMIFS('Hamer Agrimet'!$C:$C,'Hamer Agrimet'!$A:$A,"&lt;="&amp;Data!S$1,'Hamer Agrimet'!$C:$C,"&gt;0"),IF($F465="Potatoes",SUMIFS('Hamer Agrimet'!$E:$E,'Hamer Agrimet'!$A:$A,"&lt;="&amp;Data!S$1,'Hamer Agrimet'!$E:$E,"&gt;0"),0))),SUMIFS('Osgood Agrimet'!$S$2:$S$274,'Hamer Agrimet'!$H$147:$H$288,"&lt;="&amp;Data!S$1,'Osgood Agrimet'!$S$2:$S$274,"&gt;0"))</f>
        <v>0</v>
      </c>
      <c r="T465" s="24">
        <f>IF($B465="Hamer",IF($F465="Spring Grain",SUMIFS('Hamer Agrimet'!$D:$D,'Hamer Agrimet'!$A:$A,"&lt;="&amp;Data!T$1,'Hamer Agrimet'!$D:$D,"&gt;0"),IF($F465="Winter Grain",SUMIFS('Hamer Agrimet'!$C:$C,'Hamer Agrimet'!$A:$A,"&lt;="&amp;Data!T$1,'Hamer Agrimet'!$C:$C,"&gt;0"),IF($F465="Potatoes",SUMIFS('Hamer Agrimet'!$E:$E,'Hamer Agrimet'!$A:$A,"&lt;="&amp;Data!T$1,'Hamer Agrimet'!$E:$E,"&gt;0"),0))),SUMIFS('Osgood Agrimet'!$S$2:$S$274,'Hamer Agrimet'!$H$147:$H$288,"&lt;="&amp;Data!T$1,'Osgood Agrimet'!$S$2:$S$274,"&gt;0"))</f>
        <v>0</v>
      </c>
      <c r="U465" s="24">
        <f>IF($B465="Hamer",IF($F465="Spring Grain",SUMIFS('Hamer Agrimet'!$D:$D,'Hamer Agrimet'!$A:$A,"&lt;="&amp;Data!U$1,'Hamer Agrimet'!$D:$D,"&gt;0"),IF($F465="Winter Grain",SUMIFS('Hamer Agrimet'!$C:$C,'Hamer Agrimet'!$A:$A,"&lt;="&amp;Data!U$1,'Hamer Agrimet'!$C:$C,"&gt;0"),IF($F465="Potatoes",SUMIFS('Hamer Agrimet'!$E:$E,'Hamer Agrimet'!$A:$A,"&lt;="&amp;Data!U$1,'Hamer Agrimet'!$E:$E,"&gt;0"),0))),SUMIFS('Osgood Agrimet'!$S$2:$S$274,'Hamer Agrimet'!$H$147:$H$288,"&lt;="&amp;Data!U$1,'Osgood Agrimet'!$S$2:$S$274,"&gt;0"))</f>
        <v>0</v>
      </c>
      <c r="V465" s="24">
        <f>IF($B465="Hamer",IF($F465="Spring Grain",SUMIFS('Hamer Agrimet'!$D:$D,'Hamer Agrimet'!$A:$A,"&lt;="&amp;Data!V$1,'Hamer Agrimet'!$D:$D,"&gt;0"),IF($F465="Winter Grain",SUMIFS('Hamer Agrimet'!$C:$C,'Hamer Agrimet'!$A:$A,"&lt;="&amp;Data!V$1,'Hamer Agrimet'!$C:$C,"&gt;0"),IF($F465="Potatoes",SUMIFS('Hamer Agrimet'!$E:$E,'Hamer Agrimet'!$A:$A,"&lt;="&amp;Data!V$1,'Hamer Agrimet'!$E:$E,"&gt;0"),0))),SUMIFS('Osgood Agrimet'!$S$2:$S$274,'Hamer Agrimet'!$H$147:$H$288,"&lt;="&amp;Data!V$1,'Osgood Agrimet'!$S$2:$S$274,"&gt;0"))</f>
        <v>0</v>
      </c>
      <c r="W465" s="24">
        <f>IF($B465="Hamer",IF($F465="Spring Grain",SUMIFS('Hamer Agrimet'!$D:$D,'Hamer Agrimet'!$A:$A,"&lt;="&amp;Data!W$1,'Hamer Agrimet'!$D:$D,"&gt;0"),IF($F465="Winter Grain",SUMIFS('Hamer Agrimet'!$C:$C,'Hamer Agrimet'!$A:$A,"&lt;="&amp;Data!W$1,'Hamer Agrimet'!$C:$C,"&gt;0"),IF($F465="Potatoes",SUMIFS('Hamer Agrimet'!$E:$E,'Hamer Agrimet'!$A:$A,"&lt;="&amp;Data!W$1,'Hamer Agrimet'!$E:$E,"&gt;0"),0))),SUMIFS('Osgood Agrimet'!$S$2:$S$274,'Hamer Agrimet'!$H$147:$H$288,"&lt;="&amp;Data!W$1,'Osgood Agrimet'!$S$2:$S$274,"&gt;0"))</f>
        <v>0</v>
      </c>
      <c r="X465" s="24">
        <f>IF($B465="Hamer",IF($F465="Spring Grain",SUMIFS('Hamer Agrimet'!$D:$D,'Hamer Agrimet'!$A:$A,"&lt;="&amp;Data!X$1,'Hamer Agrimet'!$D:$D,"&gt;0"),IF($F465="Winter Grain",SUMIFS('Hamer Agrimet'!$C:$C,'Hamer Agrimet'!$A:$A,"&lt;="&amp;Data!X$1,'Hamer Agrimet'!$C:$C,"&gt;0"),IF($F465="Potatoes",SUMIFS('Hamer Agrimet'!$E:$E,'Hamer Agrimet'!$A:$A,"&lt;="&amp;Data!X$1,'Hamer Agrimet'!$E:$E,"&gt;0"),0))),SUMIFS('Osgood Agrimet'!$S$2:$S$274,'Hamer Agrimet'!$H$147:$H$288,"&lt;="&amp;Data!X$1,'Osgood Agrimet'!$S$2:$S$274,"&gt;0"))</f>
        <v>0</v>
      </c>
      <c r="Y465" s="24">
        <f>IF($B465="Hamer",IF($F465="Spring Grain",SUMIFS('Hamer Agrimet'!$D:$D,'Hamer Agrimet'!$A:$A,"&lt;="&amp;Data!Y$1,'Hamer Agrimet'!$D:$D,"&gt;0"),IF($F465="Winter Grain",SUMIFS('Hamer Agrimet'!$C:$C,'Hamer Agrimet'!$A:$A,"&lt;="&amp;Data!Y$1,'Hamer Agrimet'!$C:$C,"&gt;0"),IF($F465="Potatoes",SUMIFS('Hamer Agrimet'!$E:$E,'Hamer Agrimet'!$A:$A,"&lt;="&amp;Data!Y$1,'Hamer Agrimet'!$E:$E,"&gt;0"),0))),SUMIFS('Osgood Agrimet'!$S$2:$S$274,'Hamer Agrimet'!$H$147:$H$288,"&lt;="&amp;Data!Y$1,'Osgood Agrimet'!$S$2:$S$274,"&gt;0"))</f>
        <v>0</v>
      </c>
      <c r="Z465" s="24">
        <f>IF($B465="Hamer",IF($F465="Spring Grain",SUMIFS('Hamer Agrimet'!$D:$D,'Hamer Agrimet'!$A:$A,"&lt;="&amp;Data!Z$1,'Hamer Agrimet'!$D:$D,"&gt;0"),IF($F465="Winter Grain",SUMIFS('Hamer Agrimet'!$C:$C,'Hamer Agrimet'!$A:$A,"&lt;="&amp;Data!Z$1,'Hamer Agrimet'!$C:$C,"&gt;0"),IF($F465="Potatoes",SUMIFS('Hamer Agrimet'!$E:$E,'Hamer Agrimet'!$A:$A,"&lt;="&amp;Data!Z$1,'Hamer Agrimet'!$E:$E,"&gt;0"),0))),SUMIFS('Osgood Agrimet'!$S$2:$S$274,'Hamer Agrimet'!$H$147:$H$288,"&lt;="&amp;Data!Z$1,'Osgood Agrimet'!$S$2:$S$274,"&gt;0"))</f>
        <v>0</v>
      </c>
      <c r="AA465" s="24">
        <f>IF($B465="Hamer",IF($F465="Spring Grain",SUMIFS('Hamer Agrimet'!$D:$D,'Hamer Agrimet'!$A:$A,"&lt;="&amp;Data!AA$1,'Hamer Agrimet'!$D:$D,"&gt;0"),IF($F465="Winter Grain",SUMIFS('Hamer Agrimet'!$C:$C,'Hamer Agrimet'!$A:$A,"&lt;="&amp;Data!AA$1,'Hamer Agrimet'!$C:$C,"&gt;0"),IF($F465="Potatoes",SUMIFS('Hamer Agrimet'!$E:$E,'Hamer Agrimet'!$A:$A,"&lt;="&amp;Data!AA$1,'Hamer Agrimet'!$E:$E,"&gt;0"),0))),SUMIFS('Osgood Agrimet'!$S$2:$S$274,'Hamer Agrimet'!$H$147:$H$288,"&lt;="&amp;Data!AA$1,'Osgood Agrimet'!$S$2:$S$274,"&gt;0"))</f>
        <v>0</v>
      </c>
      <c r="AB465" s="24">
        <f>IF($B465="Hamer",IF($F465="Spring Grain",SUMIFS('Hamer Agrimet'!$D:$D,'Hamer Agrimet'!$A:$A,"&lt;="&amp;Data!AB$1,'Hamer Agrimet'!$D:$D,"&gt;0"),IF($F465="Winter Grain",SUMIFS('Hamer Agrimet'!$C:$C,'Hamer Agrimet'!$A:$A,"&lt;="&amp;Data!AB$1,'Hamer Agrimet'!$C:$C,"&gt;0"),IF($F465="Potatoes",SUMIFS('Hamer Agrimet'!$E:$E,'Hamer Agrimet'!$A:$A,"&lt;="&amp;Data!AB$1,'Hamer Agrimet'!$E:$E,"&gt;0"),0))),SUMIFS('Osgood Agrimet'!$S$2:$S$274,'Hamer Agrimet'!$H$147:$H$288,"&lt;="&amp;Data!AB$1,'Osgood Agrimet'!$S$2:$S$274,"&gt;0"))</f>
        <v>0</v>
      </c>
      <c r="AC465" s="24">
        <f>IF($B465="Hamer",IF($F465="Spring Grain",SUMIFS('Hamer Agrimet'!$D:$D,'Hamer Agrimet'!$A:$A,"&lt;="&amp;Data!AC$1,'Hamer Agrimet'!$D:$D,"&gt;0"),IF($F465="Winter Grain",SUMIFS('Hamer Agrimet'!$C:$C,'Hamer Agrimet'!$A:$A,"&lt;="&amp;Data!AC$1,'Hamer Agrimet'!$C:$C,"&gt;0"),IF($F465="Potatoes",SUMIFS('Hamer Agrimet'!$E:$E,'Hamer Agrimet'!$A:$A,"&lt;="&amp;Data!AC$1,'Hamer Agrimet'!$E:$E,"&gt;0"),0))),SUMIFS('Osgood Agrimet'!$S$2:$S$274,'Hamer Agrimet'!$H$147:$H$288,"&lt;="&amp;Data!AC$1,'Osgood Agrimet'!$S$2:$S$274,"&gt;0"))</f>
        <v>0</v>
      </c>
      <c r="AD465" s="24">
        <f>IF($B465="Hamer",IF($F465="Spring Grain",SUMIFS('Hamer Agrimet'!$D:$D,'Hamer Agrimet'!$A:$A,"&lt;="&amp;Data!AD$1,'Hamer Agrimet'!$D:$D,"&gt;0"),IF($F465="Winter Grain",SUMIFS('Hamer Agrimet'!$C:$C,'Hamer Agrimet'!$A:$A,"&lt;="&amp;Data!AD$1,'Hamer Agrimet'!$C:$C,"&gt;0"),IF($F465="Potatoes",SUMIFS('Hamer Agrimet'!$E:$E,'Hamer Agrimet'!$A:$A,"&lt;="&amp;Data!AD$1,'Hamer Agrimet'!$E:$E,"&gt;0"),0))),SUMIFS('Osgood Agrimet'!$S$2:$S$274,'Hamer Agrimet'!$H$147:$H$288,"&lt;="&amp;Data!AD$1,'Osgood Agrimet'!$S$2:$S$274,"&gt;0"))</f>
        <v>0</v>
      </c>
      <c r="AE465" s="24">
        <f>IF($B465="Hamer",IF($F465="Spring Grain",SUMIFS('Hamer Agrimet'!$D:$D,'Hamer Agrimet'!$A:$A,"&lt;="&amp;Data!AE$1,'Hamer Agrimet'!$D:$D,"&gt;0"),IF($F465="Winter Grain",SUMIFS('Hamer Agrimet'!$C:$C,'Hamer Agrimet'!$A:$A,"&lt;="&amp;Data!AE$1,'Hamer Agrimet'!$C:$C,"&gt;0"),IF($F465="Potatoes",SUMIFS('Hamer Agrimet'!$E:$E,'Hamer Agrimet'!$A:$A,"&lt;="&amp;Data!AE$1,'Hamer Agrimet'!$E:$E,"&gt;0"),0))),SUMIFS('Osgood Agrimet'!$S$2:$S$274,'Hamer Agrimet'!$H$147:$H$288,"&lt;="&amp;Data!AE$1,'Osgood Agrimet'!$S$2:$S$274,"&gt;0"))</f>
        <v>0</v>
      </c>
      <c r="AF465" s="24">
        <f>IF($B465="Hamer",IF($F465="Spring Grain",SUMIFS('Hamer Agrimet'!$D:$D,'Hamer Agrimet'!$A:$A,"&lt;="&amp;Data!AF$1,'Hamer Agrimet'!$D:$D,"&gt;0"),IF($F465="Winter Grain",SUMIFS('Hamer Agrimet'!$C:$C,'Hamer Agrimet'!$A:$A,"&lt;="&amp;Data!AF$1,'Hamer Agrimet'!$C:$C,"&gt;0"),IF($F465="Potatoes",SUMIFS('Hamer Agrimet'!$E:$E,'Hamer Agrimet'!$A:$A,"&lt;="&amp;Data!AF$1,'Hamer Agrimet'!$E:$E,"&gt;0"),0))),SUMIFS('Osgood Agrimet'!$S$2:$S$274,'Hamer Agrimet'!$H$147:$H$288,"&lt;="&amp;Data!AF$1,'Osgood Agrimet'!$S$2:$S$274,"&gt;0"))</f>
        <v>0</v>
      </c>
      <c r="AG465" s="24">
        <f>IF($B465="Hamer",IF($F465="Spring Grain",SUMIFS('Hamer Agrimet'!$D:$D,'Hamer Agrimet'!$A:$A,"&lt;="&amp;Data!AG$1,'Hamer Agrimet'!$D:$D,"&gt;0"),IF($F465="Winter Grain",SUMIFS('Hamer Agrimet'!$C:$C,'Hamer Agrimet'!$A:$A,"&lt;="&amp;Data!AG$1,'Hamer Agrimet'!$C:$C,"&gt;0"),IF($F465="Potatoes",SUMIFS('Hamer Agrimet'!$E:$E,'Hamer Agrimet'!$A:$A,"&lt;="&amp;Data!AG$1,'Hamer Agrimet'!$E:$E,"&gt;0"),0))),SUMIFS('Osgood Agrimet'!$S$2:$S$274,'Hamer Agrimet'!$H$147:$H$288,"&lt;="&amp;Data!AG$1,'Osgood Agrimet'!$S$2:$S$274,"&gt;0"))</f>
        <v>0</v>
      </c>
      <c r="AH465">
        <f>+SUM(H465:AG465)</f>
        <v>0</v>
      </c>
    </row>
    <row r="466" spans="1:34" ht="15.75" hidden="1" thickBot="1" x14ac:dyDescent="0.25">
      <c r="A466" s="25"/>
      <c r="B466" s="25" t="s">
        <v>166</v>
      </c>
      <c r="C466" s="28" t="str">
        <f>C465</f>
        <v>46</v>
      </c>
      <c r="D466" s="25" t="s">
        <v>167</v>
      </c>
      <c r="E466" s="25"/>
      <c r="F466" s="25"/>
      <c r="G466" s="25"/>
      <c r="H466">
        <f>IFERROR(VLOOKUP($A466,'PivotTrac Totals'!$A$1:$AK$255,4,FALSE),)</f>
        <v>0</v>
      </c>
      <c r="I466">
        <f>IFERROR(VLOOKUP($A466,'PivotTrac Totals'!$1:$405,6,FALSE),)</f>
        <v>0</v>
      </c>
      <c r="J466">
        <f>IFERROR(VLOOKUP($A466,'PivotTrac Totals'!$1:$255,8,FALSE),)</f>
        <v>0</v>
      </c>
      <c r="K466">
        <f>IFERROR(VLOOKUP($A466,'PivotTrac Totals'!$1:$255,10,FALSE),)</f>
        <v>0</v>
      </c>
      <c r="L466">
        <f>IFERROR(VLOOKUP($A466,'PivotTrac Totals'!$1:$255,12,FALSE),)</f>
        <v>0</v>
      </c>
      <c r="M466">
        <f>IFERROR(VLOOKUP($A466,'PivotTrac Totals'!$1:$255,14,FALSE),)</f>
        <v>0</v>
      </c>
      <c r="N466">
        <f>IFERROR(VLOOKUP($A466,'PivotTrac Totals'!$1:$255,16,FALSE),)</f>
        <v>0</v>
      </c>
      <c r="O466">
        <f>IFERROR(VLOOKUP($A466,'PivotTrac Totals'!$1:$255,18,FALSE),)</f>
        <v>0</v>
      </c>
      <c r="P466">
        <f>IFERROR(VLOOKUP($A466,'PivotTrac Totals'!$1:$255,20,FALSE),)</f>
        <v>0</v>
      </c>
      <c r="Q466">
        <f>IFERROR(VLOOKUP($A466,'PivotTrac Totals'!$1:$255,22,FALSE),)</f>
        <v>0</v>
      </c>
      <c r="R466">
        <f>IFERROR(VLOOKUP($A466,'PivotTrac Totals'!$1:$255,24,FALSE),)</f>
        <v>0</v>
      </c>
      <c r="S466">
        <f>IFERROR(VLOOKUP($A466,'PivotTrac Totals'!$1:$255,26,FALSE),)</f>
        <v>0</v>
      </c>
      <c r="T466">
        <f>IFERROR(VLOOKUP($A466,'PivotTrac Totals'!$1:$255,28,FALSE),)</f>
        <v>0</v>
      </c>
      <c r="U466">
        <f>IFERROR(VLOOKUP($A466,'PivotTrac Totals'!$1:$255,30,FALSE),)</f>
        <v>0</v>
      </c>
      <c r="V466">
        <f>IFERROR(VLOOKUP($A466,'PivotTrac Totals'!$1:$255,32,FALSE),)</f>
        <v>0</v>
      </c>
      <c r="W466">
        <f>IFERROR(VLOOKUP($A466,'PivotTrac Totals'!$1:$255,34,FALSE),)</f>
        <v>0</v>
      </c>
      <c r="X466">
        <f>IFERROR(VLOOKUP($A466,'PivotTrac Totals'!$1:$255,36,FALSE),)</f>
        <v>0</v>
      </c>
      <c r="Y466">
        <f>IFERROR(VLOOKUP($A466,'PivotTrac Totals'!$1:$255,38,FALSE),)</f>
        <v>0</v>
      </c>
      <c r="Z466">
        <f>IFERROR(VLOOKUP($A466,'PivotTrac Totals'!$1:$255,40,FALSE),)</f>
        <v>0</v>
      </c>
      <c r="AA466">
        <f>IFERROR(VLOOKUP($A466,'PivotTrac Totals'!$1:$255,42,FALSE),)</f>
        <v>0</v>
      </c>
      <c r="AB466">
        <f>IFERROR(VLOOKUP($A466,'PivotTrac Totals'!$1:$255,44,FALSE),)</f>
        <v>0</v>
      </c>
      <c r="AC466">
        <f>IFERROR(VLOOKUP($A466,'PivotTrac Totals'!$1:$255,46,FALSE),)</f>
        <v>0</v>
      </c>
      <c r="AD466">
        <f>IFERROR(VLOOKUP($A466,'PivotTrac Totals'!$1:$255,48,FALSE),)</f>
        <v>0</v>
      </c>
      <c r="AE466">
        <f>IFERROR(VLOOKUP($A466,'PivotTrac Totals'!$1:$255,50,FALSE),)</f>
        <v>0</v>
      </c>
      <c r="AF466">
        <f>IFERROR(VLOOKUP($A466,'PivotTrac Totals'!$1:$255,52,FALSE),)</f>
        <v>0</v>
      </c>
      <c r="AG466">
        <f>IFERROR(VLOOKUP($A466,'PivotTrac Totals'!$1:$255,54,FALSE),)</f>
        <v>0</v>
      </c>
      <c r="AH466">
        <f t="shared" ref="AH466:AH529" si="56">+SUM(H466:AG466)</f>
        <v>0</v>
      </c>
    </row>
    <row r="467" spans="1:34" ht="15.75" hidden="1" thickBot="1" x14ac:dyDescent="0.25">
      <c r="A467" s="25"/>
      <c r="B467" s="25" t="s">
        <v>166</v>
      </c>
      <c r="C467" s="28" t="str">
        <f t="shared" ref="C467:C474" si="57">C466</f>
        <v>46</v>
      </c>
      <c r="D467" s="25" t="s">
        <v>167</v>
      </c>
      <c r="E467" s="25"/>
      <c r="F467" s="25"/>
      <c r="G467" s="25"/>
      <c r="H467">
        <f>IFERROR(VLOOKUP($A467,'PivotTrac Totals'!$A$1:$AK$255,4,FALSE),)</f>
        <v>0</v>
      </c>
      <c r="I467">
        <f>IFERROR(VLOOKUP($A467,'PivotTrac Totals'!$1:$405,6,FALSE),)</f>
        <v>0</v>
      </c>
      <c r="J467">
        <f>IFERROR(VLOOKUP($A467,'PivotTrac Totals'!$1:$255,8,FALSE),)</f>
        <v>0</v>
      </c>
      <c r="K467">
        <f>IFERROR(VLOOKUP($A467,'PivotTrac Totals'!$1:$255,10,FALSE),)</f>
        <v>0</v>
      </c>
      <c r="L467">
        <f>IFERROR(VLOOKUP($A467,'PivotTrac Totals'!$1:$255,12,FALSE),)</f>
        <v>0</v>
      </c>
      <c r="M467">
        <f>IFERROR(VLOOKUP($A467,'PivotTrac Totals'!$1:$255,14,FALSE),)</f>
        <v>0</v>
      </c>
      <c r="N467">
        <f>IFERROR(VLOOKUP($A467,'PivotTrac Totals'!$1:$255,16,FALSE),)</f>
        <v>0</v>
      </c>
      <c r="O467">
        <f>IFERROR(VLOOKUP($A467,'PivotTrac Totals'!$1:$255,18,FALSE),)</f>
        <v>0</v>
      </c>
      <c r="P467">
        <f>IFERROR(VLOOKUP($A467,'PivotTrac Totals'!$1:$255,20,FALSE),)</f>
        <v>0</v>
      </c>
      <c r="Q467">
        <f>IFERROR(VLOOKUP($A467,'PivotTrac Totals'!$1:$255,22,FALSE),)</f>
        <v>0</v>
      </c>
      <c r="R467">
        <f>IFERROR(VLOOKUP($A467,'PivotTrac Totals'!$1:$255,24,FALSE),)</f>
        <v>0</v>
      </c>
      <c r="S467">
        <f>IFERROR(VLOOKUP($A467,'PivotTrac Totals'!$1:$255,26,FALSE),)</f>
        <v>0</v>
      </c>
      <c r="T467">
        <f>IFERROR(VLOOKUP($A467,'PivotTrac Totals'!$1:$255,28,FALSE),)</f>
        <v>0</v>
      </c>
      <c r="U467">
        <f>IFERROR(VLOOKUP($A467,'PivotTrac Totals'!$1:$255,30,FALSE),)</f>
        <v>0</v>
      </c>
      <c r="V467">
        <f>IFERROR(VLOOKUP($A467,'PivotTrac Totals'!$1:$255,32,FALSE),)</f>
        <v>0</v>
      </c>
      <c r="W467">
        <f>IFERROR(VLOOKUP($A467,'PivotTrac Totals'!$1:$255,34,FALSE),)</f>
        <v>0</v>
      </c>
      <c r="X467">
        <f>IFERROR(VLOOKUP($A467,'PivotTrac Totals'!$1:$255,36,FALSE),)</f>
        <v>0</v>
      </c>
      <c r="Y467">
        <f>IFERROR(VLOOKUP($A467,'PivotTrac Totals'!$1:$255,38,FALSE),)</f>
        <v>0</v>
      </c>
      <c r="Z467">
        <f>IFERROR(VLOOKUP($A467,'PivotTrac Totals'!$1:$255,40,FALSE),)</f>
        <v>0</v>
      </c>
      <c r="AA467">
        <f>IFERROR(VLOOKUP($A467,'PivotTrac Totals'!$1:$255,42,FALSE),)</f>
        <v>0</v>
      </c>
      <c r="AB467">
        <f>IFERROR(VLOOKUP($A467,'PivotTrac Totals'!$1:$255,44,FALSE),)</f>
        <v>0</v>
      </c>
      <c r="AC467">
        <f>IFERROR(VLOOKUP($A467,'PivotTrac Totals'!$1:$255,46,FALSE),)</f>
        <v>0</v>
      </c>
      <c r="AD467">
        <f>IFERROR(VLOOKUP($A467,'PivotTrac Totals'!$1:$255,48,FALSE),)</f>
        <v>0</v>
      </c>
      <c r="AE467">
        <f>IFERROR(VLOOKUP($A467,'PivotTrac Totals'!$1:$255,50,FALSE),)</f>
        <v>0</v>
      </c>
      <c r="AF467">
        <f>IFERROR(VLOOKUP($A467,'PivotTrac Totals'!$1:$255,52,FALSE),)</f>
        <v>0</v>
      </c>
      <c r="AG467">
        <f>IFERROR(VLOOKUP($A467,'PivotTrac Totals'!$1:$255,54,FALSE),)</f>
        <v>0</v>
      </c>
      <c r="AH467">
        <f t="shared" si="56"/>
        <v>0</v>
      </c>
    </row>
    <row r="468" spans="1:34" ht="15.75" hidden="1" thickBot="1" x14ac:dyDescent="0.25">
      <c r="A468" s="25"/>
      <c r="B468" s="25" t="s">
        <v>166</v>
      </c>
      <c r="C468" s="28" t="str">
        <f t="shared" si="57"/>
        <v>46</v>
      </c>
      <c r="D468" s="25" t="s">
        <v>167</v>
      </c>
      <c r="E468" s="25"/>
      <c r="F468" s="25"/>
      <c r="G468" s="25"/>
      <c r="H468">
        <f>IFERROR(VLOOKUP($A468,'PivotTrac Totals'!$A$1:$AK$255,4,FALSE),)</f>
        <v>0</v>
      </c>
      <c r="I468">
        <f>IFERROR(VLOOKUP($A468,'PivotTrac Totals'!$1:$405,6,FALSE),)</f>
        <v>0</v>
      </c>
      <c r="J468">
        <f>IFERROR(VLOOKUP($A468,'PivotTrac Totals'!$1:$255,8,FALSE),)</f>
        <v>0</v>
      </c>
      <c r="K468">
        <f>IFERROR(VLOOKUP($A468,'PivotTrac Totals'!$1:$255,10,FALSE),)</f>
        <v>0</v>
      </c>
      <c r="L468">
        <f>IFERROR(VLOOKUP($A468,'PivotTrac Totals'!$1:$255,12,FALSE),)</f>
        <v>0</v>
      </c>
      <c r="M468">
        <f>IFERROR(VLOOKUP($A468,'PivotTrac Totals'!$1:$255,14,FALSE),)</f>
        <v>0</v>
      </c>
      <c r="N468">
        <f>IFERROR(VLOOKUP($A468,'PivotTrac Totals'!$1:$255,16,FALSE),)</f>
        <v>0</v>
      </c>
      <c r="O468">
        <f>IFERROR(VLOOKUP($A468,'PivotTrac Totals'!$1:$255,18,FALSE),)</f>
        <v>0</v>
      </c>
      <c r="P468">
        <f>IFERROR(VLOOKUP($A468,'PivotTrac Totals'!$1:$255,20,FALSE),)</f>
        <v>0</v>
      </c>
      <c r="Q468">
        <f>IFERROR(VLOOKUP($A468,'PivotTrac Totals'!$1:$255,22,FALSE),)</f>
        <v>0</v>
      </c>
      <c r="R468">
        <f>IFERROR(VLOOKUP($A468,'PivotTrac Totals'!$1:$255,24,FALSE),)</f>
        <v>0</v>
      </c>
      <c r="S468">
        <f>IFERROR(VLOOKUP($A468,'PivotTrac Totals'!$1:$255,26,FALSE),)</f>
        <v>0</v>
      </c>
      <c r="T468">
        <f>IFERROR(VLOOKUP($A468,'PivotTrac Totals'!$1:$255,28,FALSE),)</f>
        <v>0</v>
      </c>
      <c r="U468">
        <f>IFERROR(VLOOKUP($A468,'PivotTrac Totals'!$1:$255,30,FALSE),)</f>
        <v>0</v>
      </c>
      <c r="V468">
        <f>IFERROR(VLOOKUP($A468,'PivotTrac Totals'!$1:$255,32,FALSE),)</f>
        <v>0</v>
      </c>
      <c r="W468">
        <f>IFERROR(VLOOKUP($A468,'PivotTrac Totals'!$1:$255,34,FALSE),)</f>
        <v>0</v>
      </c>
      <c r="X468">
        <f>IFERROR(VLOOKUP($A468,'PivotTrac Totals'!$1:$255,36,FALSE),)</f>
        <v>0</v>
      </c>
      <c r="Y468">
        <f>IFERROR(VLOOKUP($A468,'PivotTrac Totals'!$1:$255,38,FALSE),)</f>
        <v>0</v>
      </c>
      <c r="Z468">
        <f>IFERROR(VLOOKUP($A468,'PivotTrac Totals'!$1:$255,40,FALSE),)</f>
        <v>0</v>
      </c>
      <c r="AA468">
        <f>IFERROR(VLOOKUP($A468,'PivotTrac Totals'!$1:$255,42,FALSE),)</f>
        <v>0</v>
      </c>
      <c r="AB468">
        <f>IFERROR(VLOOKUP($A468,'PivotTrac Totals'!$1:$255,44,FALSE),)</f>
        <v>0</v>
      </c>
      <c r="AC468">
        <f>IFERROR(VLOOKUP($A468,'PivotTrac Totals'!$1:$255,46,FALSE),)</f>
        <v>0</v>
      </c>
      <c r="AD468">
        <f>IFERROR(VLOOKUP($A468,'PivotTrac Totals'!$1:$255,48,FALSE),)</f>
        <v>0</v>
      </c>
      <c r="AE468">
        <f>IFERROR(VLOOKUP($A468,'PivotTrac Totals'!$1:$255,50,FALSE),)</f>
        <v>0</v>
      </c>
      <c r="AF468">
        <f>IFERROR(VLOOKUP($A468,'PivotTrac Totals'!$1:$255,52,FALSE),)</f>
        <v>0</v>
      </c>
      <c r="AG468">
        <f>IFERROR(VLOOKUP($A468,'PivotTrac Totals'!$1:$255,54,FALSE),)</f>
        <v>0</v>
      </c>
      <c r="AH468">
        <f t="shared" si="56"/>
        <v>0</v>
      </c>
    </row>
    <row r="469" spans="1:34" ht="15.75" hidden="1" thickBot="1" x14ac:dyDescent="0.25">
      <c r="A469" s="25"/>
      <c r="B469" s="25" t="s">
        <v>166</v>
      </c>
      <c r="C469" s="28" t="str">
        <f t="shared" si="57"/>
        <v>46</v>
      </c>
      <c r="D469" s="25" t="s">
        <v>167</v>
      </c>
      <c r="E469" s="25"/>
      <c r="F469" s="25"/>
      <c r="G469" s="25"/>
      <c r="H469">
        <f>IFERROR(VLOOKUP($A469,'PivotTrac Totals'!$A$1:$AK$255,4,FALSE),)</f>
        <v>0</v>
      </c>
      <c r="I469">
        <f>IFERROR(VLOOKUP($A469,'PivotTrac Totals'!$1:$405,6,FALSE),)</f>
        <v>0</v>
      </c>
      <c r="J469">
        <f>IFERROR(VLOOKUP($A469,'PivotTrac Totals'!$1:$255,8,FALSE),)</f>
        <v>0</v>
      </c>
      <c r="K469">
        <f>IFERROR(VLOOKUP($A469,'PivotTrac Totals'!$1:$255,10,FALSE),)</f>
        <v>0</v>
      </c>
      <c r="L469">
        <f>IFERROR(VLOOKUP($A469,'PivotTrac Totals'!$1:$255,12,FALSE),)</f>
        <v>0</v>
      </c>
      <c r="M469">
        <f>IFERROR(VLOOKUP($A469,'PivotTrac Totals'!$1:$255,14,FALSE),)</f>
        <v>0</v>
      </c>
      <c r="N469">
        <f>IFERROR(VLOOKUP($A469,'PivotTrac Totals'!$1:$255,16,FALSE),)</f>
        <v>0</v>
      </c>
      <c r="O469">
        <f>IFERROR(VLOOKUP($A469,'PivotTrac Totals'!$1:$255,18,FALSE),)</f>
        <v>0</v>
      </c>
      <c r="P469">
        <f>IFERROR(VLOOKUP($A469,'PivotTrac Totals'!$1:$255,20,FALSE),)</f>
        <v>0</v>
      </c>
      <c r="Q469">
        <f>IFERROR(VLOOKUP($A469,'PivotTrac Totals'!$1:$255,22,FALSE),)</f>
        <v>0</v>
      </c>
      <c r="R469">
        <f>IFERROR(VLOOKUP($A469,'PivotTrac Totals'!$1:$255,24,FALSE),)</f>
        <v>0</v>
      </c>
      <c r="S469">
        <f>IFERROR(VLOOKUP($A469,'PivotTrac Totals'!$1:$255,26,FALSE),)</f>
        <v>0</v>
      </c>
      <c r="T469">
        <f>IFERROR(VLOOKUP($A469,'PivotTrac Totals'!$1:$255,28,FALSE),)</f>
        <v>0</v>
      </c>
      <c r="U469">
        <f>IFERROR(VLOOKUP($A469,'PivotTrac Totals'!$1:$255,30,FALSE),)</f>
        <v>0</v>
      </c>
      <c r="V469">
        <f>IFERROR(VLOOKUP($A469,'PivotTrac Totals'!$1:$255,32,FALSE),)</f>
        <v>0</v>
      </c>
      <c r="W469">
        <f>IFERROR(VLOOKUP($A469,'PivotTrac Totals'!$1:$255,34,FALSE),)</f>
        <v>0</v>
      </c>
      <c r="X469">
        <f>IFERROR(VLOOKUP($A469,'PivotTrac Totals'!$1:$255,36,FALSE),)</f>
        <v>0</v>
      </c>
      <c r="Y469">
        <f>IFERROR(VLOOKUP($A469,'PivotTrac Totals'!$1:$255,38,FALSE),)</f>
        <v>0</v>
      </c>
      <c r="Z469">
        <f>IFERROR(VLOOKUP($A469,'PivotTrac Totals'!$1:$255,40,FALSE),)</f>
        <v>0</v>
      </c>
      <c r="AA469">
        <f>IFERROR(VLOOKUP($A469,'PivotTrac Totals'!$1:$255,42,FALSE),)</f>
        <v>0</v>
      </c>
      <c r="AB469">
        <f>IFERROR(VLOOKUP($A469,'PivotTrac Totals'!$1:$255,44,FALSE),)</f>
        <v>0</v>
      </c>
      <c r="AC469">
        <f>IFERROR(VLOOKUP($A469,'PivotTrac Totals'!$1:$255,46,FALSE),)</f>
        <v>0</v>
      </c>
      <c r="AD469">
        <f>IFERROR(VLOOKUP($A469,'PivotTrac Totals'!$1:$255,48,FALSE),)</f>
        <v>0</v>
      </c>
      <c r="AE469">
        <f>IFERROR(VLOOKUP($A469,'PivotTrac Totals'!$1:$255,50,FALSE),)</f>
        <v>0</v>
      </c>
      <c r="AF469">
        <f>IFERROR(VLOOKUP($A469,'PivotTrac Totals'!$1:$255,52,FALSE),)</f>
        <v>0</v>
      </c>
      <c r="AG469">
        <f>IFERROR(VLOOKUP($A469,'PivotTrac Totals'!$1:$255,54,FALSE),)</f>
        <v>0</v>
      </c>
      <c r="AH469">
        <f t="shared" si="56"/>
        <v>0</v>
      </c>
    </row>
    <row r="470" spans="1:34" ht="15.75" hidden="1" thickBot="1" x14ac:dyDescent="0.25">
      <c r="A470" s="25"/>
      <c r="B470" s="25" t="s">
        <v>166</v>
      </c>
      <c r="C470" s="28" t="str">
        <f t="shared" si="57"/>
        <v>46</v>
      </c>
      <c r="D470" s="25" t="s">
        <v>167</v>
      </c>
      <c r="E470" s="25"/>
      <c r="F470" s="25"/>
      <c r="G470" s="25"/>
      <c r="H470">
        <f>IFERROR(VLOOKUP($A470,'PivotTrac Totals'!$A$1:$AK$255,4,FALSE),)</f>
        <v>0</v>
      </c>
      <c r="I470">
        <f>IFERROR(VLOOKUP($A470,'PivotTrac Totals'!$1:$405,6,FALSE),)</f>
        <v>0</v>
      </c>
      <c r="J470">
        <f>IFERROR(VLOOKUP($A470,'PivotTrac Totals'!$1:$255,8,FALSE),)</f>
        <v>0</v>
      </c>
      <c r="K470">
        <f>IFERROR(VLOOKUP($A470,'PivotTrac Totals'!$1:$255,10,FALSE),)</f>
        <v>0</v>
      </c>
      <c r="L470">
        <f>IFERROR(VLOOKUP($A470,'PivotTrac Totals'!$1:$255,12,FALSE),)</f>
        <v>0</v>
      </c>
      <c r="M470">
        <f>IFERROR(VLOOKUP($A470,'PivotTrac Totals'!$1:$255,14,FALSE),)</f>
        <v>0</v>
      </c>
      <c r="N470">
        <f>IFERROR(VLOOKUP($A470,'PivotTrac Totals'!$1:$255,16,FALSE),)</f>
        <v>0</v>
      </c>
      <c r="O470">
        <f>IFERROR(VLOOKUP($A470,'PivotTrac Totals'!$1:$255,18,FALSE),)</f>
        <v>0</v>
      </c>
      <c r="P470">
        <f>IFERROR(VLOOKUP($A470,'PivotTrac Totals'!$1:$255,20,FALSE),)</f>
        <v>0</v>
      </c>
      <c r="Q470">
        <f>IFERROR(VLOOKUP($A470,'PivotTrac Totals'!$1:$255,22,FALSE),)</f>
        <v>0</v>
      </c>
      <c r="R470">
        <f>IFERROR(VLOOKUP($A470,'PivotTrac Totals'!$1:$255,24,FALSE),)</f>
        <v>0</v>
      </c>
      <c r="S470">
        <f>IFERROR(VLOOKUP($A470,'PivotTrac Totals'!$1:$255,26,FALSE),)</f>
        <v>0</v>
      </c>
      <c r="T470">
        <f>IFERROR(VLOOKUP($A470,'PivotTrac Totals'!$1:$255,28,FALSE),)</f>
        <v>0</v>
      </c>
      <c r="U470">
        <f>IFERROR(VLOOKUP($A470,'PivotTrac Totals'!$1:$255,30,FALSE),)</f>
        <v>0</v>
      </c>
      <c r="V470">
        <f>IFERROR(VLOOKUP($A470,'PivotTrac Totals'!$1:$255,32,FALSE),)</f>
        <v>0</v>
      </c>
      <c r="W470">
        <f>IFERROR(VLOOKUP($A470,'PivotTrac Totals'!$1:$255,34,FALSE),)</f>
        <v>0</v>
      </c>
      <c r="X470">
        <f>IFERROR(VLOOKUP($A470,'PivotTrac Totals'!$1:$255,36,FALSE),)</f>
        <v>0</v>
      </c>
      <c r="Y470">
        <f>IFERROR(VLOOKUP($A470,'PivotTrac Totals'!$1:$255,38,FALSE),)</f>
        <v>0</v>
      </c>
      <c r="Z470">
        <f>IFERROR(VLOOKUP($A470,'PivotTrac Totals'!$1:$255,40,FALSE),)</f>
        <v>0</v>
      </c>
      <c r="AA470">
        <f>IFERROR(VLOOKUP($A470,'PivotTrac Totals'!$1:$255,42,FALSE),)</f>
        <v>0</v>
      </c>
      <c r="AB470">
        <f>IFERROR(VLOOKUP($A470,'PivotTrac Totals'!$1:$255,44,FALSE),)</f>
        <v>0</v>
      </c>
      <c r="AC470">
        <f>IFERROR(VLOOKUP($A470,'PivotTrac Totals'!$1:$255,46,FALSE),)</f>
        <v>0</v>
      </c>
      <c r="AD470">
        <f>IFERROR(VLOOKUP($A470,'PivotTrac Totals'!$1:$255,48,FALSE),)</f>
        <v>0</v>
      </c>
      <c r="AE470">
        <f>IFERROR(VLOOKUP($A470,'PivotTrac Totals'!$1:$255,50,FALSE),)</f>
        <v>0</v>
      </c>
      <c r="AF470">
        <f>IFERROR(VLOOKUP($A470,'PivotTrac Totals'!$1:$255,52,FALSE),)</f>
        <v>0</v>
      </c>
      <c r="AG470">
        <f>IFERROR(VLOOKUP($A470,'PivotTrac Totals'!$1:$255,54,FALSE),)</f>
        <v>0</v>
      </c>
      <c r="AH470">
        <f t="shared" si="56"/>
        <v>0</v>
      </c>
    </row>
    <row r="471" spans="1:34" ht="15.75" hidden="1" thickBot="1" x14ac:dyDescent="0.25">
      <c r="A471" s="25"/>
      <c r="B471" s="25" t="s">
        <v>166</v>
      </c>
      <c r="C471" s="28" t="str">
        <f t="shared" si="57"/>
        <v>46</v>
      </c>
      <c r="D471" s="25" t="s">
        <v>167</v>
      </c>
      <c r="E471" s="25"/>
      <c r="F471" s="25"/>
      <c r="G471" s="25"/>
      <c r="H471">
        <f>IFERROR(VLOOKUP($A471,'PivotTrac Totals'!$A$1:$AK$255,4,FALSE),)</f>
        <v>0</v>
      </c>
      <c r="I471">
        <f>IFERROR(VLOOKUP($A471,'PivotTrac Totals'!$1:$405,6,FALSE),)</f>
        <v>0</v>
      </c>
      <c r="J471">
        <f>IFERROR(VLOOKUP($A471,'PivotTrac Totals'!$1:$255,8,FALSE),)</f>
        <v>0</v>
      </c>
      <c r="K471">
        <f>IFERROR(VLOOKUP($A471,'PivotTrac Totals'!$1:$255,10,FALSE),)</f>
        <v>0</v>
      </c>
      <c r="L471">
        <f>IFERROR(VLOOKUP($A471,'PivotTrac Totals'!$1:$255,12,FALSE),)</f>
        <v>0</v>
      </c>
      <c r="M471">
        <f>IFERROR(VLOOKUP($A471,'PivotTrac Totals'!$1:$255,14,FALSE),)</f>
        <v>0</v>
      </c>
      <c r="N471">
        <f>IFERROR(VLOOKUP($A471,'PivotTrac Totals'!$1:$255,16,FALSE),)</f>
        <v>0</v>
      </c>
      <c r="O471">
        <f>IFERROR(VLOOKUP($A471,'PivotTrac Totals'!$1:$255,18,FALSE),)</f>
        <v>0</v>
      </c>
      <c r="P471">
        <f>IFERROR(VLOOKUP($A471,'PivotTrac Totals'!$1:$255,20,FALSE),)</f>
        <v>0</v>
      </c>
      <c r="Q471">
        <f>IFERROR(VLOOKUP($A471,'PivotTrac Totals'!$1:$255,22,FALSE),)</f>
        <v>0</v>
      </c>
      <c r="R471">
        <f>IFERROR(VLOOKUP($A471,'PivotTrac Totals'!$1:$255,24,FALSE),)</f>
        <v>0</v>
      </c>
      <c r="S471">
        <f>IFERROR(VLOOKUP($A471,'PivotTrac Totals'!$1:$255,26,FALSE),)</f>
        <v>0</v>
      </c>
      <c r="T471">
        <f>IFERROR(VLOOKUP($A471,'PivotTrac Totals'!$1:$255,28,FALSE),)</f>
        <v>0</v>
      </c>
      <c r="U471">
        <f>IFERROR(VLOOKUP($A471,'PivotTrac Totals'!$1:$255,30,FALSE),)</f>
        <v>0</v>
      </c>
      <c r="V471">
        <f>IFERROR(VLOOKUP($A471,'PivotTrac Totals'!$1:$255,32,FALSE),)</f>
        <v>0</v>
      </c>
      <c r="W471">
        <f>IFERROR(VLOOKUP($A471,'PivotTrac Totals'!$1:$255,34,FALSE),)</f>
        <v>0</v>
      </c>
      <c r="X471">
        <f>IFERROR(VLOOKUP($A471,'PivotTrac Totals'!$1:$255,36,FALSE),)</f>
        <v>0</v>
      </c>
      <c r="Y471">
        <f>IFERROR(VLOOKUP($A471,'PivotTrac Totals'!$1:$255,38,FALSE),)</f>
        <v>0</v>
      </c>
      <c r="Z471">
        <f>IFERROR(VLOOKUP($A471,'PivotTrac Totals'!$1:$255,40,FALSE),)</f>
        <v>0</v>
      </c>
      <c r="AA471">
        <f>IFERROR(VLOOKUP($A471,'PivotTrac Totals'!$1:$255,42,FALSE),)</f>
        <v>0</v>
      </c>
      <c r="AB471">
        <f>IFERROR(VLOOKUP($A471,'PivotTrac Totals'!$1:$255,44,FALSE),)</f>
        <v>0</v>
      </c>
      <c r="AC471">
        <f>IFERROR(VLOOKUP($A471,'PivotTrac Totals'!$1:$255,46,FALSE),)</f>
        <v>0</v>
      </c>
      <c r="AD471">
        <f>IFERROR(VLOOKUP($A471,'PivotTrac Totals'!$1:$255,48,FALSE),)</f>
        <v>0</v>
      </c>
      <c r="AE471">
        <f>IFERROR(VLOOKUP($A471,'PivotTrac Totals'!$1:$255,50,FALSE),)</f>
        <v>0</v>
      </c>
      <c r="AF471">
        <f>IFERROR(VLOOKUP($A471,'PivotTrac Totals'!$1:$255,52,FALSE),)</f>
        <v>0</v>
      </c>
      <c r="AG471">
        <f>IFERROR(VLOOKUP($A471,'PivotTrac Totals'!$1:$255,54,FALSE),)</f>
        <v>0</v>
      </c>
      <c r="AH471">
        <f t="shared" si="56"/>
        <v>0</v>
      </c>
    </row>
    <row r="472" spans="1:34" ht="15.75" hidden="1" thickBot="1" x14ac:dyDescent="0.25">
      <c r="A472" s="25"/>
      <c r="B472" s="25" t="s">
        <v>166</v>
      </c>
      <c r="C472" s="28" t="str">
        <f t="shared" si="57"/>
        <v>46</v>
      </c>
      <c r="D472" s="25" t="s">
        <v>167</v>
      </c>
      <c r="E472" s="25"/>
      <c r="F472" s="25"/>
      <c r="G472" s="25"/>
      <c r="H472">
        <f>IFERROR(VLOOKUP($A472,'PivotTrac Totals'!$A$1:$AK$255,4,FALSE),)</f>
        <v>0</v>
      </c>
      <c r="I472">
        <f>IFERROR(VLOOKUP($A472,'PivotTrac Totals'!$1:$405,6,FALSE),)</f>
        <v>0</v>
      </c>
      <c r="J472">
        <f>IFERROR(VLOOKUP($A472,'PivotTrac Totals'!$1:$255,8,FALSE),)</f>
        <v>0</v>
      </c>
      <c r="K472">
        <f>IFERROR(VLOOKUP($A472,'PivotTrac Totals'!$1:$255,10,FALSE),)</f>
        <v>0</v>
      </c>
      <c r="L472">
        <f>IFERROR(VLOOKUP($A472,'PivotTrac Totals'!$1:$255,12,FALSE),)</f>
        <v>0</v>
      </c>
      <c r="M472">
        <f>IFERROR(VLOOKUP($A472,'PivotTrac Totals'!$1:$255,14,FALSE),)</f>
        <v>0</v>
      </c>
      <c r="N472">
        <f>IFERROR(VLOOKUP($A472,'PivotTrac Totals'!$1:$255,16,FALSE),)</f>
        <v>0</v>
      </c>
      <c r="O472">
        <f>IFERROR(VLOOKUP($A472,'PivotTrac Totals'!$1:$255,18,FALSE),)</f>
        <v>0</v>
      </c>
      <c r="P472">
        <f>IFERROR(VLOOKUP($A472,'PivotTrac Totals'!$1:$255,20,FALSE),)</f>
        <v>0</v>
      </c>
      <c r="Q472">
        <f>IFERROR(VLOOKUP($A472,'PivotTrac Totals'!$1:$255,22,FALSE),)</f>
        <v>0</v>
      </c>
      <c r="R472">
        <f>IFERROR(VLOOKUP($A472,'PivotTrac Totals'!$1:$255,24,FALSE),)</f>
        <v>0</v>
      </c>
      <c r="S472">
        <f>IFERROR(VLOOKUP($A472,'PivotTrac Totals'!$1:$255,26,FALSE),)</f>
        <v>0</v>
      </c>
      <c r="T472">
        <f>IFERROR(VLOOKUP($A472,'PivotTrac Totals'!$1:$255,28,FALSE),)</f>
        <v>0</v>
      </c>
      <c r="U472">
        <f>IFERROR(VLOOKUP($A472,'PivotTrac Totals'!$1:$255,30,FALSE),)</f>
        <v>0</v>
      </c>
      <c r="V472">
        <f>IFERROR(VLOOKUP($A472,'PivotTrac Totals'!$1:$255,32,FALSE),)</f>
        <v>0</v>
      </c>
      <c r="W472">
        <f>IFERROR(VLOOKUP($A472,'PivotTrac Totals'!$1:$255,34,FALSE),)</f>
        <v>0</v>
      </c>
      <c r="X472">
        <f>IFERROR(VLOOKUP($A472,'PivotTrac Totals'!$1:$255,36,FALSE),)</f>
        <v>0</v>
      </c>
      <c r="Y472">
        <f>IFERROR(VLOOKUP($A472,'PivotTrac Totals'!$1:$255,38,FALSE),)</f>
        <v>0</v>
      </c>
      <c r="Z472">
        <f>IFERROR(VLOOKUP($A472,'PivotTrac Totals'!$1:$255,40,FALSE),)</f>
        <v>0</v>
      </c>
      <c r="AA472">
        <f>IFERROR(VLOOKUP($A472,'PivotTrac Totals'!$1:$255,42,FALSE),)</f>
        <v>0</v>
      </c>
      <c r="AB472">
        <f>IFERROR(VLOOKUP($A472,'PivotTrac Totals'!$1:$255,44,FALSE),)</f>
        <v>0</v>
      </c>
      <c r="AC472">
        <f>IFERROR(VLOOKUP($A472,'PivotTrac Totals'!$1:$255,46,FALSE),)</f>
        <v>0</v>
      </c>
      <c r="AD472">
        <f>IFERROR(VLOOKUP($A472,'PivotTrac Totals'!$1:$255,48,FALSE),)</f>
        <v>0</v>
      </c>
      <c r="AE472">
        <f>IFERROR(VLOOKUP($A472,'PivotTrac Totals'!$1:$255,50,FALSE),)</f>
        <v>0</v>
      </c>
      <c r="AF472">
        <f>IFERROR(VLOOKUP($A472,'PivotTrac Totals'!$1:$255,52,FALSE),)</f>
        <v>0</v>
      </c>
      <c r="AG472">
        <f>IFERROR(VLOOKUP($A472,'PivotTrac Totals'!$1:$255,54,FALSE),)</f>
        <v>0</v>
      </c>
      <c r="AH472">
        <f t="shared" si="56"/>
        <v>0</v>
      </c>
    </row>
    <row r="473" spans="1:34" ht="15.75" hidden="1" thickBot="1" x14ac:dyDescent="0.25">
      <c r="A473" s="25"/>
      <c r="B473" s="25" t="s">
        <v>166</v>
      </c>
      <c r="C473" s="28" t="str">
        <f t="shared" si="57"/>
        <v>46</v>
      </c>
      <c r="D473" s="25" t="s">
        <v>167</v>
      </c>
      <c r="E473" s="25"/>
      <c r="F473" s="25"/>
      <c r="G473" s="25"/>
      <c r="H473">
        <f>IFERROR(VLOOKUP($A473,'PivotTrac Totals'!$A$1:$AK$255,4,FALSE),)</f>
        <v>0</v>
      </c>
      <c r="I473">
        <f>IFERROR(VLOOKUP($A473,'PivotTrac Totals'!$1:$405,6,FALSE),)</f>
        <v>0</v>
      </c>
      <c r="J473">
        <f>IFERROR(VLOOKUP($A473,'PivotTrac Totals'!$1:$255,8,FALSE),)</f>
        <v>0</v>
      </c>
      <c r="K473">
        <f>IFERROR(VLOOKUP($A473,'PivotTrac Totals'!$1:$255,10,FALSE),)</f>
        <v>0</v>
      </c>
      <c r="L473">
        <f>IFERROR(VLOOKUP($A473,'PivotTrac Totals'!$1:$255,12,FALSE),)</f>
        <v>0</v>
      </c>
      <c r="M473">
        <f>IFERROR(VLOOKUP($A473,'PivotTrac Totals'!$1:$255,14,FALSE),)</f>
        <v>0</v>
      </c>
      <c r="N473">
        <f>IFERROR(VLOOKUP($A473,'PivotTrac Totals'!$1:$255,16,FALSE),)</f>
        <v>0</v>
      </c>
      <c r="O473">
        <f>IFERROR(VLOOKUP($A473,'PivotTrac Totals'!$1:$255,18,FALSE),)</f>
        <v>0</v>
      </c>
      <c r="P473">
        <f>IFERROR(VLOOKUP($A473,'PivotTrac Totals'!$1:$255,20,FALSE),)</f>
        <v>0</v>
      </c>
      <c r="Q473">
        <f>IFERROR(VLOOKUP($A473,'PivotTrac Totals'!$1:$255,22,FALSE),)</f>
        <v>0</v>
      </c>
      <c r="R473">
        <f>IFERROR(VLOOKUP($A473,'PivotTrac Totals'!$1:$255,24,FALSE),)</f>
        <v>0</v>
      </c>
      <c r="S473">
        <f>IFERROR(VLOOKUP($A473,'PivotTrac Totals'!$1:$255,26,FALSE),)</f>
        <v>0</v>
      </c>
      <c r="T473">
        <f>IFERROR(VLOOKUP($A473,'PivotTrac Totals'!$1:$255,28,FALSE),)</f>
        <v>0</v>
      </c>
      <c r="U473">
        <f>IFERROR(VLOOKUP($A473,'PivotTrac Totals'!$1:$255,30,FALSE),)</f>
        <v>0</v>
      </c>
      <c r="V473">
        <f>IFERROR(VLOOKUP($A473,'PivotTrac Totals'!$1:$255,32,FALSE),)</f>
        <v>0</v>
      </c>
      <c r="W473">
        <f>IFERROR(VLOOKUP($A473,'PivotTrac Totals'!$1:$255,34,FALSE),)</f>
        <v>0</v>
      </c>
      <c r="X473">
        <f>IFERROR(VLOOKUP($A473,'PivotTrac Totals'!$1:$255,36,FALSE),)</f>
        <v>0</v>
      </c>
      <c r="Y473">
        <f>IFERROR(VLOOKUP($A473,'PivotTrac Totals'!$1:$255,38,FALSE),)</f>
        <v>0</v>
      </c>
      <c r="Z473">
        <f>IFERROR(VLOOKUP($A473,'PivotTrac Totals'!$1:$255,40,FALSE),)</f>
        <v>0</v>
      </c>
      <c r="AA473">
        <f>IFERROR(VLOOKUP($A473,'PivotTrac Totals'!$1:$255,42,FALSE),)</f>
        <v>0</v>
      </c>
      <c r="AB473">
        <f>IFERROR(VLOOKUP($A473,'PivotTrac Totals'!$1:$255,44,FALSE),)</f>
        <v>0</v>
      </c>
      <c r="AC473">
        <f>IFERROR(VLOOKUP($A473,'PivotTrac Totals'!$1:$255,46,FALSE),)</f>
        <v>0</v>
      </c>
      <c r="AD473">
        <f>IFERROR(VLOOKUP($A473,'PivotTrac Totals'!$1:$255,48,FALSE),)</f>
        <v>0</v>
      </c>
      <c r="AE473">
        <f>IFERROR(VLOOKUP($A473,'PivotTrac Totals'!$1:$255,50,FALSE),)</f>
        <v>0</v>
      </c>
      <c r="AF473">
        <f>IFERROR(VLOOKUP($A473,'PivotTrac Totals'!$1:$255,52,FALSE),)</f>
        <v>0</v>
      </c>
      <c r="AG473">
        <f>IFERROR(VLOOKUP($A473,'PivotTrac Totals'!$1:$255,54,FALSE),)</f>
        <v>0</v>
      </c>
      <c r="AH473">
        <f t="shared" si="56"/>
        <v>0</v>
      </c>
    </row>
    <row r="474" spans="1:34" ht="15.75" hidden="1" thickBot="1" x14ac:dyDescent="0.25">
      <c r="A474" s="25"/>
      <c r="B474" s="25" t="s">
        <v>166</v>
      </c>
      <c r="C474" s="28" t="str">
        <f t="shared" si="57"/>
        <v>46</v>
      </c>
      <c r="D474" s="25" t="s">
        <v>167</v>
      </c>
      <c r="E474" s="25"/>
      <c r="F474" s="25"/>
      <c r="G474" s="25"/>
      <c r="H474">
        <f>IFERROR(VLOOKUP($A474,'PivotTrac Totals'!$A$1:$AK$255,4,FALSE),)</f>
        <v>0</v>
      </c>
      <c r="I474">
        <f>IFERROR(VLOOKUP($A474,'PivotTrac Totals'!$1:$405,6,FALSE),)</f>
        <v>0</v>
      </c>
      <c r="J474">
        <f>IFERROR(VLOOKUP($A474,'PivotTrac Totals'!$1:$255,8,FALSE),)</f>
        <v>0</v>
      </c>
      <c r="K474">
        <f>IFERROR(VLOOKUP($A474,'PivotTrac Totals'!$1:$255,10,FALSE),)</f>
        <v>0</v>
      </c>
      <c r="L474">
        <f>IFERROR(VLOOKUP($A474,'PivotTrac Totals'!$1:$255,12,FALSE),)</f>
        <v>0</v>
      </c>
      <c r="M474">
        <f>IFERROR(VLOOKUP($A474,'PivotTrac Totals'!$1:$255,14,FALSE),)</f>
        <v>0</v>
      </c>
      <c r="N474">
        <f>IFERROR(VLOOKUP($A474,'PivotTrac Totals'!$1:$255,16,FALSE),)</f>
        <v>0</v>
      </c>
      <c r="O474">
        <f>IFERROR(VLOOKUP($A474,'PivotTrac Totals'!$1:$255,18,FALSE),)</f>
        <v>0</v>
      </c>
      <c r="P474">
        <f>IFERROR(VLOOKUP($A474,'PivotTrac Totals'!$1:$255,20,FALSE),)</f>
        <v>0</v>
      </c>
      <c r="Q474">
        <f>IFERROR(VLOOKUP($A474,'PivotTrac Totals'!$1:$255,22,FALSE),)</f>
        <v>0</v>
      </c>
      <c r="R474">
        <f>IFERROR(VLOOKUP($A474,'PivotTrac Totals'!$1:$255,24,FALSE),)</f>
        <v>0</v>
      </c>
      <c r="S474">
        <f>IFERROR(VLOOKUP($A474,'PivotTrac Totals'!$1:$255,26,FALSE),)</f>
        <v>0</v>
      </c>
      <c r="T474">
        <f>IFERROR(VLOOKUP($A474,'PivotTrac Totals'!$1:$255,28,FALSE),)</f>
        <v>0</v>
      </c>
      <c r="U474">
        <f>IFERROR(VLOOKUP($A474,'PivotTrac Totals'!$1:$255,30,FALSE),)</f>
        <v>0</v>
      </c>
      <c r="V474">
        <f>IFERROR(VLOOKUP($A474,'PivotTrac Totals'!$1:$255,32,FALSE),)</f>
        <v>0</v>
      </c>
      <c r="W474">
        <f>IFERROR(VLOOKUP($A474,'PivotTrac Totals'!$1:$255,34,FALSE),)</f>
        <v>0</v>
      </c>
      <c r="X474">
        <f>IFERROR(VLOOKUP($A474,'PivotTrac Totals'!$1:$255,36,FALSE),)</f>
        <v>0</v>
      </c>
      <c r="Y474">
        <f>IFERROR(VLOOKUP($A474,'PivotTrac Totals'!$1:$255,38,FALSE),)</f>
        <v>0</v>
      </c>
      <c r="Z474">
        <f>IFERROR(VLOOKUP($A474,'PivotTrac Totals'!$1:$255,40,FALSE),)</f>
        <v>0</v>
      </c>
      <c r="AA474">
        <f>IFERROR(VLOOKUP($A474,'PivotTrac Totals'!$1:$255,42,FALSE),)</f>
        <v>0</v>
      </c>
      <c r="AB474">
        <f>IFERROR(VLOOKUP($A474,'PivotTrac Totals'!$1:$255,44,FALSE),)</f>
        <v>0</v>
      </c>
      <c r="AC474">
        <f>IFERROR(VLOOKUP($A474,'PivotTrac Totals'!$1:$255,46,FALSE),)</f>
        <v>0</v>
      </c>
      <c r="AD474">
        <f>IFERROR(VLOOKUP($A474,'PivotTrac Totals'!$1:$255,48,FALSE),)</f>
        <v>0</v>
      </c>
      <c r="AE474">
        <f>IFERROR(VLOOKUP($A474,'PivotTrac Totals'!$1:$255,50,FALSE),)</f>
        <v>0</v>
      </c>
      <c r="AF474">
        <f>IFERROR(VLOOKUP($A474,'PivotTrac Totals'!$1:$255,52,FALSE),)</f>
        <v>0</v>
      </c>
      <c r="AG474">
        <f>IFERROR(VLOOKUP($A474,'PivotTrac Totals'!$1:$255,54,FALSE),)</f>
        <v>0</v>
      </c>
      <c r="AH474">
        <f t="shared" si="56"/>
        <v>0</v>
      </c>
    </row>
    <row r="475" spans="1:34" ht="15.75" hidden="1" thickBot="1" x14ac:dyDescent="0.25">
      <c r="A475" s="29" t="s">
        <v>191</v>
      </c>
      <c r="B475" s="25" t="s">
        <v>166</v>
      </c>
      <c r="C475" s="28" t="str">
        <f>MID(A475,FIND(" ",A475)+1,256)</f>
        <v>47</v>
      </c>
      <c r="D475" s="25" t="s">
        <v>167</v>
      </c>
      <c r="E475" s="25"/>
      <c r="F475" s="25"/>
      <c r="G475" s="25"/>
      <c r="H475" s="24">
        <f>IF($B475="Hamer",IF($F475="Spring Grain",SUMIFS('Hamer Agrimet'!$D:$D,'Hamer Agrimet'!$A:$A,"&lt;="&amp;Data!H$1,'Hamer Agrimet'!$D:$D,"&gt;0"),IF($F475="Winter Grain",SUMIFS('Hamer Agrimet'!$C:$C,'Hamer Agrimet'!$A:$A,"&lt;="&amp;Data!H$1,'Hamer Agrimet'!$C:$C,"&gt;0"),IF($F475="Potatoes",SUMIFS('Hamer Agrimet'!$E:$E,'Hamer Agrimet'!$A:$A,"&lt;="&amp;Data!H$1,'Hamer Agrimet'!$E:$E,"&gt;0"),0))),SUMIFS('Osgood Agrimet'!$S$2:$S$274,'Hamer Agrimet'!$H$147:$H$288,"&lt;="&amp;Data!H$1,'Osgood Agrimet'!$S$2:$S$274,"&gt;0"))</f>
        <v>0</v>
      </c>
      <c r="I475" s="24">
        <f>IF($B475="Hamer",IF($F475="Spring Grain",SUMIFS('Hamer Agrimet'!$D:$D,'Hamer Agrimet'!$A:$A,"&lt;="&amp;Data!I$1,'Hamer Agrimet'!$D:$D,"&gt;0"),IF($F475="Winter Grain",SUMIFS('Hamer Agrimet'!$C:$C,'Hamer Agrimet'!$A:$A,"&lt;="&amp;Data!I$1,'Hamer Agrimet'!$C:$C,"&gt;0"),IF($F475="Potatoes",SUMIFS('Hamer Agrimet'!$E:$E,'Hamer Agrimet'!$A:$A,"&lt;="&amp;Data!I$1,'Hamer Agrimet'!$E:$E,"&gt;0"),0))),SUMIFS('Osgood Agrimet'!$S$2:$S$274,'Hamer Agrimet'!$H$147:$H$288,"&lt;="&amp;Data!I$1,'Osgood Agrimet'!$S$2:$S$274,"&gt;0"))</f>
        <v>0</v>
      </c>
      <c r="J475" s="24">
        <f>IF($B475="Hamer",IF($F475="Spring Grain",SUMIFS('Hamer Agrimet'!$D:$D,'Hamer Agrimet'!$A:$A,"&lt;="&amp;Data!J$1,'Hamer Agrimet'!$D:$D,"&gt;0"),IF($F475="Winter Grain",SUMIFS('Hamer Agrimet'!$C:$C,'Hamer Agrimet'!$A:$A,"&lt;="&amp;Data!J$1,'Hamer Agrimet'!$C:$C,"&gt;0"),IF($F475="Potatoes",SUMIFS('Hamer Agrimet'!$E:$E,'Hamer Agrimet'!$A:$A,"&lt;="&amp;Data!J$1,'Hamer Agrimet'!$E:$E,"&gt;0"),0))),SUMIFS('Osgood Agrimet'!$S$2:$S$274,'Hamer Agrimet'!$H$147:$H$288,"&lt;="&amp;Data!J$1,'Osgood Agrimet'!$S$2:$S$274,"&gt;0"))</f>
        <v>0</v>
      </c>
      <c r="K475" s="24">
        <f>IF($B475="Hamer",IF($F475="Spring Grain",SUMIFS('Hamer Agrimet'!$D:$D,'Hamer Agrimet'!$A:$A,"&lt;="&amp;Data!K$1,'Hamer Agrimet'!$D:$D,"&gt;0"),IF($F475="Winter Grain",SUMIFS('Hamer Agrimet'!$C:$C,'Hamer Agrimet'!$A:$A,"&lt;="&amp;Data!K$1,'Hamer Agrimet'!$C:$C,"&gt;0"),IF($F475="Potatoes",SUMIFS('Hamer Agrimet'!$E:$E,'Hamer Agrimet'!$A:$A,"&lt;="&amp;Data!K$1,'Hamer Agrimet'!$E:$E,"&gt;0"),0))),SUMIFS('Osgood Agrimet'!$S$2:$S$274,'Hamer Agrimet'!$H$147:$H$288,"&lt;="&amp;Data!K$1,'Osgood Agrimet'!$S$2:$S$274,"&gt;0"))</f>
        <v>0</v>
      </c>
      <c r="L475" s="24">
        <f>IF($B475="Hamer",IF($F475="Spring Grain",SUMIFS('Hamer Agrimet'!$D:$D,'Hamer Agrimet'!$A:$A,"&lt;="&amp;Data!L$1,'Hamer Agrimet'!$D:$D,"&gt;0"),IF($F475="Winter Grain",SUMIFS('Hamer Agrimet'!$C:$C,'Hamer Agrimet'!$A:$A,"&lt;="&amp;Data!L$1,'Hamer Agrimet'!$C:$C,"&gt;0"),IF($F475="Potatoes",SUMIFS('Hamer Agrimet'!$E:$E,'Hamer Agrimet'!$A:$A,"&lt;="&amp;Data!L$1,'Hamer Agrimet'!$E:$E,"&gt;0"),0))),SUMIFS('Osgood Agrimet'!$S$2:$S$274,'Hamer Agrimet'!$H$147:$H$288,"&lt;="&amp;Data!L$1,'Osgood Agrimet'!$S$2:$S$274,"&gt;0"))</f>
        <v>0</v>
      </c>
      <c r="M475" s="24">
        <f>IF($B475="Hamer",IF($F475="Spring Grain",SUMIFS('Hamer Agrimet'!$D:$D,'Hamer Agrimet'!$A:$A,"&lt;="&amp;Data!M$1,'Hamer Agrimet'!$D:$D,"&gt;0"),IF($F475="Winter Grain",SUMIFS('Hamer Agrimet'!$C:$C,'Hamer Agrimet'!$A:$A,"&lt;="&amp;Data!M$1,'Hamer Agrimet'!$C:$C,"&gt;0"),IF($F475="Potatoes",SUMIFS('Hamer Agrimet'!$E:$E,'Hamer Agrimet'!$A:$A,"&lt;="&amp;Data!M$1,'Hamer Agrimet'!$E:$E,"&gt;0"),0))),SUMIFS('Osgood Agrimet'!$S$2:$S$274,'Hamer Agrimet'!$H$147:$H$288,"&lt;="&amp;Data!M$1,'Osgood Agrimet'!$S$2:$S$274,"&gt;0"))</f>
        <v>0</v>
      </c>
      <c r="N475" s="24">
        <f>IF($B475="Hamer",IF($F475="Spring Grain",SUMIFS('Hamer Agrimet'!$D:$D,'Hamer Agrimet'!$A:$A,"&lt;="&amp;Data!N$1,'Hamer Agrimet'!$D:$D,"&gt;0"),IF($F475="Winter Grain",SUMIFS('Hamer Agrimet'!$C:$C,'Hamer Agrimet'!$A:$A,"&lt;="&amp;Data!N$1,'Hamer Agrimet'!$C:$C,"&gt;0"),IF($F475="Potatoes",SUMIFS('Hamer Agrimet'!$E:$E,'Hamer Agrimet'!$A:$A,"&lt;="&amp;Data!N$1,'Hamer Agrimet'!$E:$E,"&gt;0"),0))),SUMIFS('Osgood Agrimet'!$S$2:$S$274,'Hamer Agrimet'!$H$147:$H$288,"&lt;="&amp;Data!N$1,'Osgood Agrimet'!$S$2:$S$274,"&gt;0"))</f>
        <v>0</v>
      </c>
      <c r="O475" s="24">
        <f>IF($B475="Hamer",IF($F475="Spring Grain",SUMIFS('Hamer Agrimet'!$D:$D,'Hamer Agrimet'!$A:$A,"&lt;="&amp;Data!O$1,'Hamer Agrimet'!$D:$D,"&gt;0"),IF($F475="Winter Grain",SUMIFS('Hamer Agrimet'!$C:$C,'Hamer Agrimet'!$A:$A,"&lt;="&amp;Data!O$1,'Hamer Agrimet'!$C:$C,"&gt;0"),IF($F475="Potatoes",SUMIFS('Hamer Agrimet'!$E:$E,'Hamer Agrimet'!$A:$A,"&lt;="&amp;Data!O$1,'Hamer Agrimet'!$E:$E,"&gt;0"),0))),SUMIFS('Osgood Agrimet'!$S$2:$S$274,'Hamer Agrimet'!$H$147:$H$288,"&lt;="&amp;Data!O$1,'Osgood Agrimet'!$S$2:$S$274,"&gt;0"))</f>
        <v>0</v>
      </c>
      <c r="P475" s="24">
        <f>IF($B475="Hamer",IF($F475="Spring Grain",SUMIFS('Hamer Agrimet'!$D:$D,'Hamer Agrimet'!$A:$A,"&lt;="&amp;Data!P$1,'Hamer Agrimet'!$D:$D,"&gt;0"),IF($F475="Winter Grain",SUMIFS('Hamer Agrimet'!$C:$C,'Hamer Agrimet'!$A:$A,"&lt;="&amp;Data!P$1,'Hamer Agrimet'!$C:$C,"&gt;0"),IF($F475="Potatoes",SUMIFS('Hamer Agrimet'!$E:$E,'Hamer Agrimet'!$A:$A,"&lt;="&amp;Data!P$1,'Hamer Agrimet'!$E:$E,"&gt;0"),0))),SUMIFS('Osgood Agrimet'!$S$2:$S$274,'Hamer Agrimet'!$H$147:$H$288,"&lt;="&amp;Data!P$1,'Osgood Agrimet'!$S$2:$S$274,"&gt;0"))</f>
        <v>0</v>
      </c>
      <c r="Q475" s="24">
        <f>IF($B475="Hamer",IF($F475="Spring Grain",SUMIFS('Hamer Agrimet'!$D:$D,'Hamer Agrimet'!$A:$A,"&lt;="&amp;Data!Q$1,'Hamer Agrimet'!$D:$D,"&gt;0"),IF($F475="Winter Grain",SUMIFS('Hamer Agrimet'!$C:$C,'Hamer Agrimet'!$A:$A,"&lt;="&amp;Data!Q$1,'Hamer Agrimet'!$C:$C,"&gt;0"),IF($F475="Potatoes",SUMIFS('Hamer Agrimet'!$E:$E,'Hamer Agrimet'!$A:$A,"&lt;="&amp;Data!Q$1,'Hamer Agrimet'!$E:$E,"&gt;0"),0))),SUMIFS('Osgood Agrimet'!$S$2:$S$274,'Hamer Agrimet'!$H$147:$H$288,"&lt;="&amp;Data!Q$1,'Osgood Agrimet'!$S$2:$S$274,"&gt;0"))</f>
        <v>0</v>
      </c>
      <c r="R475" s="24">
        <f>IF($B475="Hamer",IF($F475="Spring Grain",SUMIFS('Hamer Agrimet'!$D:$D,'Hamer Agrimet'!$A:$A,"&lt;="&amp;Data!R$1,'Hamer Agrimet'!$D:$D,"&gt;0"),IF($F475="Winter Grain",SUMIFS('Hamer Agrimet'!$C:$C,'Hamer Agrimet'!$A:$A,"&lt;="&amp;Data!R$1,'Hamer Agrimet'!$C:$C,"&gt;0"),IF($F475="Potatoes",SUMIFS('Hamer Agrimet'!$E:$E,'Hamer Agrimet'!$A:$A,"&lt;="&amp;Data!R$1,'Hamer Agrimet'!$E:$E,"&gt;0"),0))),SUMIFS('Osgood Agrimet'!$S$2:$S$274,'Hamer Agrimet'!$H$147:$H$288,"&lt;="&amp;Data!R$1,'Osgood Agrimet'!$S$2:$S$274,"&gt;0"))</f>
        <v>0</v>
      </c>
      <c r="S475" s="24">
        <f>IF($B475="Hamer",IF($F475="Spring Grain",SUMIFS('Hamer Agrimet'!$D:$D,'Hamer Agrimet'!$A:$A,"&lt;="&amp;Data!S$1,'Hamer Agrimet'!$D:$D,"&gt;0"),IF($F475="Winter Grain",SUMIFS('Hamer Agrimet'!$C:$C,'Hamer Agrimet'!$A:$A,"&lt;="&amp;Data!S$1,'Hamer Agrimet'!$C:$C,"&gt;0"),IF($F475="Potatoes",SUMIFS('Hamer Agrimet'!$E:$E,'Hamer Agrimet'!$A:$A,"&lt;="&amp;Data!S$1,'Hamer Agrimet'!$E:$E,"&gt;0"),0))),SUMIFS('Osgood Agrimet'!$S$2:$S$274,'Hamer Agrimet'!$H$147:$H$288,"&lt;="&amp;Data!S$1,'Osgood Agrimet'!$S$2:$S$274,"&gt;0"))</f>
        <v>0</v>
      </c>
      <c r="T475" s="24">
        <f>IF($B475="Hamer",IF($F475="Spring Grain",SUMIFS('Hamer Agrimet'!$D:$D,'Hamer Agrimet'!$A:$A,"&lt;="&amp;Data!T$1,'Hamer Agrimet'!$D:$D,"&gt;0"),IF($F475="Winter Grain",SUMIFS('Hamer Agrimet'!$C:$C,'Hamer Agrimet'!$A:$A,"&lt;="&amp;Data!T$1,'Hamer Agrimet'!$C:$C,"&gt;0"),IF($F475="Potatoes",SUMIFS('Hamer Agrimet'!$E:$E,'Hamer Agrimet'!$A:$A,"&lt;="&amp;Data!T$1,'Hamer Agrimet'!$E:$E,"&gt;0"),0))),SUMIFS('Osgood Agrimet'!$S$2:$S$274,'Hamer Agrimet'!$H$147:$H$288,"&lt;="&amp;Data!T$1,'Osgood Agrimet'!$S$2:$S$274,"&gt;0"))</f>
        <v>0</v>
      </c>
      <c r="U475" s="24">
        <f>IF($B475="Hamer",IF($F475="Spring Grain",SUMIFS('Hamer Agrimet'!$D:$D,'Hamer Agrimet'!$A:$A,"&lt;="&amp;Data!U$1,'Hamer Agrimet'!$D:$D,"&gt;0"),IF($F475="Winter Grain",SUMIFS('Hamer Agrimet'!$C:$C,'Hamer Agrimet'!$A:$A,"&lt;="&amp;Data!U$1,'Hamer Agrimet'!$C:$C,"&gt;0"),IF($F475="Potatoes",SUMIFS('Hamer Agrimet'!$E:$E,'Hamer Agrimet'!$A:$A,"&lt;="&amp;Data!U$1,'Hamer Agrimet'!$E:$E,"&gt;0"),0))),SUMIFS('Osgood Agrimet'!$S$2:$S$274,'Hamer Agrimet'!$H$147:$H$288,"&lt;="&amp;Data!U$1,'Osgood Agrimet'!$S$2:$S$274,"&gt;0"))</f>
        <v>0</v>
      </c>
      <c r="V475" s="24">
        <f>IF($B475="Hamer",IF($F475="Spring Grain",SUMIFS('Hamer Agrimet'!$D:$D,'Hamer Agrimet'!$A:$A,"&lt;="&amp;Data!V$1,'Hamer Agrimet'!$D:$D,"&gt;0"),IF($F475="Winter Grain",SUMIFS('Hamer Agrimet'!$C:$C,'Hamer Agrimet'!$A:$A,"&lt;="&amp;Data!V$1,'Hamer Agrimet'!$C:$C,"&gt;0"),IF($F475="Potatoes",SUMIFS('Hamer Agrimet'!$E:$E,'Hamer Agrimet'!$A:$A,"&lt;="&amp;Data!V$1,'Hamer Agrimet'!$E:$E,"&gt;0"),0))),SUMIFS('Osgood Agrimet'!$S$2:$S$274,'Hamer Agrimet'!$H$147:$H$288,"&lt;="&amp;Data!V$1,'Osgood Agrimet'!$S$2:$S$274,"&gt;0"))</f>
        <v>0</v>
      </c>
      <c r="W475" s="24">
        <f>IF($B475="Hamer",IF($F475="Spring Grain",SUMIFS('Hamer Agrimet'!$D:$D,'Hamer Agrimet'!$A:$A,"&lt;="&amp;Data!W$1,'Hamer Agrimet'!$D:$D,"&gt;0"),IF($F475="Winter Grain",SUMIFS('Hamer Agrimet'!$C:$C,'Hamer Agrimet'!$A:$A,"&lt;="&amp;Data!W$1,'Hamer Agrimet'!$C:$C,"&gt;0"),IF($F475="Potatoes",SUMIFS('Hamer Agrimet'!$E:$E,'Hamer Agrimet'!$A:$A,"&lt;="&amp;Data!W$1,'Hamer Agrimet'!$E:$E,"&gt;0"),0))),SUMIFS('Osgood Agrimet'!$S$2:$S$274,'Hamer Agrimet'!$H$147:$H$288,"&lt;="&amp;Data!W$1,'Osgood Agrimet'!$S$2:$S$274,"&gt;0"))</f>
        <v>0</v>
      </c>
      <c r="X475" s="24">
        <f>IF($B475="Hamer",IF($F475="Spring Grain",SUMIFS('Hamer Agrimet'!$D:$D,'Hamer Agrimet'!$A:$A,"&lt;="&amp;Data!X$1,'Hamer Agrimet'!$D:$D,"&gt;0"),IF($F475="Winter Grain",SUMIFS('Hamer Agrimet'!$C:$C,'Hamer Agrimet'!$A:$A,"&lt;="&amp;Data!X$1,'Hamer Agrimet'!$C:$C,"&gt;0"),IF($F475="Potatoes",SUMIFS('Hamer Agrimet'!$E:$E,'Hamer Agrimet'!$A:$A,"&lt;="&amp;Data!X$1,'Hamer Agrimet'!$E:$E,"&gt;0"),0))),SUMIFS('Osgood Agrimet'!$S$2:$S$274,'Hamer Agrimet'!$H$147:$H$288,"&lt;="&amp;Data!X$1,'Osgood Agrimet'!$S$2:$S$274,"&gt;0"))</f>
        <v>0</v>
      </c>
      <c r="Y475" s="24">
        <f>IF($B475="Hamer",IF($F475="Spring Grain",SUMIFS('Hamer Agrimet'!$D:$D,'Hamer Agrimet'!$A:$A,"&lt;="&amp;Data!Y$1,'Hamer Agrimet'!$D:$D,"&gt;0"),IF($F475="Winter Grain",SUMIFS('Hamer Agrimet'!$C:$C,'Hamer Agrimet'!$A:$A,"&lt;="&amp;Data!Y$1,'Hamer Agrimet'!$C:$C,"&gt;0"),IF($F475="Potatoes",SUMIFS('Hamer Agrimet'!$E:$E,'Hamer Agrimet'!$A:$A,"&lt;="&amp;Data!Y$1,'Hamer Agrimet'!$E:$E,"&gt;0"),0))),SUMIFS('Osgood Agrimet'!$S$2:$S$274,'Hamer Agrimet'!$H$147:$H$288,"&lt;="&amp;Data!Y$1,'Osgood Agrimet'!$S$2:$S$274,"&gt;0"))</f>
        <v>0</v>
      </c>
      <c r="Z475" s="24">
        <f>IF($B475="Hamer",IF($F475="Spring Grain",SUMIFS('Hamer Agrimet'!$D:$D,'Hamer Agrimet'!$A:$A,"&lt;="&amp;Data!Z$1,'Hamer Agrimet'!$D:$D,"&gt;0"),IF($F475="Winter Grain",SUMIFS('Hamer Agrimet'!$C:$C,'Hamer Agrimet'!$A:$A,"&lt;="&amp;Data!Z$1,'Hamer Agrimet'!$C:$C,"&gt;0"),IF($F475="Potatoes",SUMIFS('Hamer Agrimet'!$E:$E,'Hamer Agrimet'!$A:$A,"&lt;="&amp;Data!Z$1,'Hamer Agrimet'!$E:$E,"&gt;0"),0))),SUMIFS('Osgood Agrimet'!$S$2:$S$274,'Hamer Agrimet'!$H$147:$H$288,"&lt;="&amp;Data!Z$1,'Osgood Agrimet'!$S$2:$S$274,"&gt;0"))</f>
        <v>0</v>
      </c>
      <c r="AA475" s="24">
        <f>IF($B475="Hamer",IF($F475="Spring Grain",SUMIFS('Hamer Agrimet'!$D:$D,'Hamer Agrimet'!$A:$A,"&lt;="&amp;Data!AA$1,'Hamer Agrimet'!$D:$D,"&gt;0"),IF($F475="Winter Grain",SUMIFS('Hamer Agrimet'!$C:$C,'Hamer Agrimet'!$A:$A,"&lt;="&amp;Data!AA$1,'Hamer Agrimet'!$C:$C,"&gt;0"),IF($F475="Potatoes",SUMIFS('Hamer Agrimet'!$E:$E,'Hamer Agrimet'!$A:$A,"&lt;="&amp;Data!AA$1,'Hamer Agrimet'!$E:$E,"&gt;0"),0))),SUMIFS('Osgood Agrimet'!$S$2:$S$274,'Hamer Agrimet'!$H$147:$H$288,"&lt;="&amp;Data!AA$1,'Osgood Agrimet'!$S$2:$S$274,"&gt;0"))</f>
        <v>0</v>
      </c>
      <c r="AB475" s="24">
        <f>IF($B475="Hamer",IF($F475="Spring Grain",SUMIFS('Hamer Agrimet'!$D:$D,'Hamer Agrimet'!$A:$A,"&lt;="&amp;Data!AB$1,'Hamer Agrimet'!$D:$D,"&gt;0"),IF($F475="Winter Grain",SUMIFS('Hamer Agrimet'!$C:$C,'Hamer Agrimet'!$A:$A,"&lt;="&amp;Data!AB$1,'Hamer Agrimet'!$C:$C,"&gt;0"),IF($F475="Potatoes",SUMIFS('Hamer Agrimet'!$E:$E,'Hamer Agrimet'!$A:$A,"&lt;="&amp;Data!AB$1,'Hamer Agrimet'!$E:$E,"&gt;0"),0))),SUMIFS('Osgood Agrimet'!$S$2:$S$274,'Hamer Agrimet'!$H$147:$H$288,"&lt;="&amp;Data!AB$1,'Osgood Agrimet'!$S$2:$S$274,"&gt;0"))</f>
        <v>0</v>
      </c>
      <c r="AC475" s="24">
        <f>IF($B475="Hamer",IF($F475="Spring Grain",SUMIFS('Hamer Agrimet'!$D:$D,'Hamer Agrimet'!$A:$A,"&lt;="&amp;Data!AC$1,'Hamer Agrimet'!$D:$D,"&gt;0"),IF($F475="Winter Grain",SUMIFS('Hamer Agrimet'!$C:$C,'Hamer Agrimet'!$A:$A,"&lt;="&amp;Data!AC$1,'Hamer Agrimet'!$C:$C,"&gt;0"),IF($F475="Potatoes",SUMIFS('Hamer Agrimet'!$E:$E,'Hamer Agrimet'!$A:$A,"&lt;="&amp;Data!AC$1,'Hamer Agrimet'!$E:$E,"&gt;0"),0))),SUMIFS('Osgood Agrimet'!$S$2:$S$274,'Hamer Agrimet'!$H$147:$H$288,"&lt;="&amp;Data!AC$1,'Osgood Agrimet'!$S$2:$S$274,"&gt;0"))</f>
        <v>0</v>
      </c>
      <c r="AD475" s="24">
        <f>IF($B475="Hamer",IF($F475="Spring Grain",SUMIFS('Hamer Agrimet'!$D:$D,'Hamer Agrimet'!$A:$A,"&lt;="&amp;Data!AD$1,'Hamer Agrimet'!$D:$D,"&gt;0"),IF($F475="Winter Grain",SUMIFS('Hamer Agrimet'!$C:$C,'Hamer Agrimet'!$A:$A,"&lt;="&amp;Data!AD$1,'Hamer Agrimet'!$C:$C,"&gt;0"),IF($F475="Potatoes",SUMIFS('Hamer Agrimet'!$E:$E,'Hamer Agrimet'!$A:$A,"&lt;="&amp;Data!AD$1,'Hamer Agrimet'!$E:$E,"&gt;0"),0))),SUMIFS('Osgood Agrimet'!$S$2:$S$274,'Hamer Agrimet'!$H$147:$H$288,"&lt;="&amp;Data!AD$1,'Osgood Agrimet'!$S$2:$S$274,"&gt;0"))</f>
        <v>0</v>
      </c>
      <c r="AE475" s="24">
        <f>IF($B475="Hamer",IF($F475="Spring Grain",SUMIFS('Hamer Agrimet'!$D:$D,'Hamer Agrimet'!$A:$A,"&lt;="&amp;Data!AE$1,'Hamer Agrimet'!$D:$D,"&gt;0"),IF($F475="Winter Grain",SUMIFS('Hamer Agrimet'!$C:$C,'Hamer Agrimet'!$A:$A,"&lt;="&amp;Data!AE$1,'Hamer Agrimet'!$C:$C,"&gt;0"),IF($F475="Potatoes",SUMIFS('Hamer Agrimet'!$E:$E,'Hamer Agrimet'!$A:$A,"&lt;="&amp;Data!AE$1,'Hamer Agrimet'!$E:$E,"&gt;0"),0))),SUMIFS('Osgood Agrimet'!$S$2:$S$274,'Hamer Agrimet'!$H$147:$H$288,"&lt;="&amp;Data!AE$1,'Osgood Agrimet'!$S$2:$S$274,"&gt;0"))</f>
        <v>0</v>
      </c>
      <c r="AF475" s="24">
        <f>IF($B475="Hamer",IF($F475="Spring Grain",SUMIFS('Hamer Agrimet'!$D:$D,'Hamer Agrimet'!$A:$A,"&lt;="&amp;Data!AF$1,'Hamer Agrimet'!$D:$D,"&gt;0"),IF($F475="Winter Grain",SUMIFS('Hamer Agrimet'!$C:$C,'Hamer Agrimet'!$A:$A,"&lt;="&amp;Data!AF$1,'Hamer Agrimet'!$C:$C,"&gt;0"),IF($F475="Potatoes",SUMIFS('Hamer Agrimet'!$E:$E,'Hamer Agrimet'!$A:$A,"&lt;="&amp;Data!AF$1,'Hamer Agrimet'!$E:$E,"&gt;0"),0))),SUMIFS('Osgood Agrimet'!$S$2:$S$274,'Hamer Agrimet'!$H$147:$H$288,"&lt;="&amp;Data!AF$1,'Osgood Agrimet'!$S$2:$S$274,"&gt;0"))</f>
        <v>0</v>
      </c>
      <c r="AG475" s="24">
        <f>IF($B475="Hamer",IF($F475="Spring Grain",SUMIFS('Hamer Agrimet'!$D:$D,'Hamer Agrimet'!$A:$A,"&lt;="&amp;Data!AG$1,'Hamer Agrimet'!$D:$D,"&gt;0"),IF($F475="Winter Grain",SUMIFS('Hamer Agrimet'!$C:$C,'Hamer Agrimet'!$A:$A,"&lt;="&amp;Data!AG$1,'Hamer Agrimet'!$C:$C,"&gt;0"),IF($F475="Potatoes",SUMIFS('Hamer Agrimet'!$E:$E,'Hamer Agrimet'!$A:$A,"&lt;="&amp;Data!AG$1,'Hamer Agrimet'!$E:$E,"&gt;0"),0))),SUMIFS('Osgood Agrimet'!$S$2:$S$274,'Hamer Agrimet'!$H$147:$H$288,"&lt;="&amp;Data!AG$1,'Osgood Agrimet'!$S$2:$S$274,"&gt;0"))</f>
        <v>0</v>
      </c>
      <c r="AH475">
        <f>+SUM(H475:AG475)</f>
        <v>0</v>
      </c>
    </row>
    <row r="476" spans="1:34" ht="15.75" hidden="1" thickBot="1" x14ac:dyDescent="0.25">
      <c r="A476" s="25"/>
      <c r="B476" s="25" t="s">
        <v>166</v>
      </c>
      <c r="C476" s="28" t="str">
        <f>C475</f>
        <v>47</v>
      </c>
      <c r="D476" s="25" t="s">
        <v>167</v>
      </c>
      <c r="E476" s="25"/>
      <c r="F476" s="25"/>
      <c r="G476" s="25"/>
      <c r="H476">
        <f>IFERROR(VLOOKUP($A476,'PivotTrac Totals'!$A$1:$AK$255,4,FALSE),)</f>
        <v>0</v>
      </c>
      <c r="I476">
        <f>IFERROR(VLOOKUP($A476,'PivotTrac Totals'!$1:$405,6,FALSE),)</f>
        <v>0</v>
      </c>
      <c r="J476">
        <f>IFERROR(VLOOKUP($A476,'PivotTrac Totals'!$1:$255,8,FALSE),)</f>
        <v>0</v>
      </c>
      <c r="K476">
        <f>IFERROR(VLOOKUP($A476,'PivotTrac Totals'!$1:$255,10,FALSE),)</f>
        <v>0</v>
      </c>
      <c r="L476">
        <f>IFERROR(VLOOKUP($A476,'PivotTrac Totals'!$1:$255,12,FALSE),)</f>
        <v>0</v>
      </c>
      <c r="M476">
        <f>IFERROR(VLOOKUP($A476,'PivotTrac Totals'!$1:$255,14,FALSE),)</f>
        <v>0</v>
      </c>
      <c r="N476">
        <f>IFERROR(VLOOKUP($A476,'PivotTrac Totals'!$1:$255,16,FALSE),)</f>
        <v>0</v>
      </c>
      <c r="O476">
        <f>IFERROR(VLOOKUP($A476,'PivotTrac Totals'!$1:$255,18,FALSE),)</f>
        <v>0</v>
      </c>
      <c r="P476">
        <f>IFERROR(VLOOKUP($A476,'PivotTrac Totals'!$1:$255,20,FALSE),)</f>
        <v>0</v>
      </c>
      <c r="Q476">
        <f>IFERROR(VLOOKUP($A476,'PivotTrac Totals'!$1:$255,22,FALSE),)</f>
        <v>0</v>
      </c>
      <c r="R476">
        <f>IFERROR(VLOOKUP($A476,'PivotTrac Totals'!$1:$255,24,FALSE),)</f>
        <v>0</v>
      </c>
      <c r="S476">
        <f>IFERROR(VLOOKUP($A476,'PivotTrac Totals'!$1:$255,26,FALSE),)</f>
        <v>0</v>
      </c>
      <c r="T476">
        <f>IFERROR(VLOOKUP($A476,'PivotTrac Totals'!$1:$255,28,FALSE),)</f>
        <v>0</v>
      </c>
      <c r="U476">
        <f>IFERROR(VLOOKUP($A476,'PivotTrac Totals'!$1:$255,30,FALSE),)</f>
        <v>0</v>
      </c>
      <c r="V476">
        <f>IFERROR(VLOOKUP($A476,'PivotTrac Totals'!$1:$255,32,FALSE),)</f>
        <v>0</v>
      </c>
      <c r="W476">
        <f>IFERROR(VLOOKUP($A476,'PivotTrac Totals'!$1:$255,34,FALSE),)</f>
        <v>0</v>
      </c>
      <c r="X476">
        <f>IFERROR(VLOOKUP($A476,'PivotTrac Totals'!$1:$255,36,FALSE),)</f>
        <v>0</v>
      </c>
      <c r="Y476">
        <f>IFERROR(VLOOKUP($A476,'PivotTrac Totals'!$1:$255,38,FALSE),)</f>
        <v>0</v>
      </c>
      <c r="Z476">
        <f>IFERROR(VLOOKUP($A476,'PivotTrac Totals'!$1:$255,40,FALSE),)</f>
        <v>0</v>
      </c>
      <c r="AA476">
        <f>IFERROR(VLOOKUP($A476,'PivotTrac Totals'!$1:$255,42,FALSE),)</f>
        <v>0</v>
      </c>
      <c r="AB476">
        <f>IFERROR(VLOOKUP($A476,'PivotTrac Totals'!$1:$255,44,FALSE),)</f>
        <v>0</v>
      </c>
      <c r="AC476">
        <f>IFERROR(VLOOKUP($A476,'PivotTrac Totals'!$1:$255,46,FALSE),)</f>
        <v>0</v>
      </c>
      <c r="AD476">
        <f>IFERROR(VLOOKUP($A476,'PivotTrac Totals'!$1:$255,48,FALSE),)</f>
        <v>0</v>
      </c>
      <c r="AE476">
        <f>IFERROR(VLOOKUP($A476,'PivotTrac Totals'!$1:$255,50,FALSE),)</f>
        <v>0</v>
      </c>
      <c r="AF476">
        <f>IFERROR(VLOOKUP($A476,'PivotTrac Totals'!$1:$255,52,FALSE),)</f>
        <v>0</v>
      </c>
      <c r="AG476">
        <f>IFERROR(VLOOKUP($A476,'PivotTrac Totals'!$1:$255,54,FALSE),)</f>
        <v>0</v>
      </c>
      <c r="AH476">
        <f t="shared" si="56"/>
        <v>0</v>
      </c>
    </row>
    <row r="477" spans="1:34" ht="15.75" hidden="1" thickBot="1" x14ac:dyDescent="0.25">
      <c r="A477" s="25"/>
      <c r="B477" s="25" t="s">
        <v>166</v>
      </c>
      <c r="C477" s="28" t="str">
        <f t="shared" ref="C477:C484" si="58">C476</f>
        <v>47</v>
      </c>
      <c r="D477" s="25" t="s">
        <v>167</v>
      </c>
      <c r="E477" s="25"/>
      <c r="F477" s="25"/>
      <c r="G477" s="25"/>
      <c r="H477">
        <f>IFERROR(VLOOKUP($A477,'PivotTrac Totals'!$A$1:$AK$255,4,FALSE),)</f>
        <v>0</v>
      </c>
      <c r="I477">
        <f>IFERROR(VLOOKUP($A477,'PivotTrac Totals'!$1:$405,6,FALSE),)</f>
        <v>0</v>
      </c>
      <c r="J477">
        <f>IFERROR(VLOOKUP($A477,'PivotTrac Totals'!$1:$255,8,FALSE),)</f>
        <v>0</v>
      </c>
      <c r="K477">
        <f>IFERROR(VLOOKUP($A477,'PivotTrac Totals'!$1:$255,10,FALSE),)</f>
        <v>0</v>
      </c>
      <c r="L477">
        <f>IFERROR(VLOOKUP($A477,'PivotTrac Totals'!$1:$255,12,FALSE),)</f>
        <v>0</v>
      </c>
      <c r="M477">
        <f>IFERROR(VLOOKUP($A477,'PivotTrac Totals'!$1:$255,14,FALSE),)</f>
        <v>0</v>
      </c>
      <c r="N477">
        <f>IFERROR(VLOOKUP($A477,'PivotTrac Totals'!$1:$255,16,FALSE),)</f>
        <v>0</v>
      </c>
      <c r="O477">
        <f>IFERROR(VLOOKUP($A477,'PivotTrac Totals'!$1:$255,18,FALSE),)</f>
        <v>0</v>
      </c>
      <c r="P477">
        <f>IFERROR(VLOOKUP($A477,'PivotTrac Totals'!$1:$255,20,FALSE),)</f>
        <v>0</v>
      </c>
      <c r="Q477">
        <f>IFERROR(VLOOKUP($A477,'PivotTrac Totals'!$1:$255,22,FALSE),)</f>
        <v>0</v>
      </c>
      <c r="R477">
        <f>IFERROR(VLOOKUP($A477,'PivotTrac Totals'!$1:$255,24,FALSE),)</f>
        <v>0</v>
      </c>
      <c r="S477">
        <f>IFERROR(VLOOKUP($A477,'PivotTrac Totals'!$1:$255,26,FALSE),)</f>
        <v>0</v>
      </c>
      <c r="T477">
        <f>IFERROR(VLOOKUP($A477,'PivotTrac Totals'!$1:$255,28,FALSE),)</f>
        <v>0</v>
      </c>
      <c r="U477">
        <f>IFERROR(VLOOKUP($A477,'PivotTrac Totals'!$1:$255,30,FALSE),)</f>
        <v>0</v>
      </c>
      <c r="V477">
        <f>IFERROR(VLOOKUP($A477,'PivotTrac Totals'!$1:$255,32,FALSE),)</f>
        <v>0</v>
      </c>
      <c r="W477">
        <f>IFERROR(VLOOKUP($A477,'PivotTrac Totals'!$1:$255,34,FALSE),)</f>
        <v>0</v>
      </c>
      <c r="X477">
        <f>IFERROR(VLOOKUP($A477,'PivotTrac Totals'!$1:$255,36,FALSE),)</f>
        <v>0</v>
      </c>
      <c r="Y477">
        <f>IFERROR(VLOOKUP($A477,'PivotTrac Totals'!$1:$255,38,FALSE),)</f>
        <v>0</v>
      </c>
      <c r="Z477">
        <f>IFERROR(VLOOKUP($A477,'PivotTrac Totals'!$1:$255,40,FALSE),)</f>
        <v>0</v>
      </c>
      <c r="AA477">
        <f>IFERROR(VLOOKUP($A477,'PivotTrac Totals'!$1:$255,42,FALSE),)</f>
        <v>0</v>
      </c>
      <c r="AB477">
        <f>IFERROR(VLOOKUP($A477,'PivotTrac Totals'!$1:$255,44,FALSE),)</f>
        <v>0</v>
      </c>
      <c r="AC477">
        <f>IFERROR(VLOOKUP($A477,'PivotTrac Totals'!$1:$255,46,FALSE),)</f>
        <v>0</v>
      </c>
      <c r="AD477">
        <f>IFERROR(VLOOKUP($A477,'PivotTrac Totals'!$1:$255,48,FALSE),)</f>
        <v>0</v>
      </c>
      <c r="AE477">
        <f>IFERROR(VLOOKUP($A477,'PivotTrac Totals'!$1:$255,50,FALSE),)</f>
        <v>0</v>
      </c>
      <c r="AF477">
        <f>IFERROR(VLOOKUP($A477,'PivotTrac Totals'!$1:$255,52,FALSE),)</f>
        <v>0</v>
      </c>
      <c r="AG477">
        <f>IFERROR(VLOOKUP($A477,'PivotTrac Totals'!$1:$255,54,FALSE),)</f>
        <v>0</v>
      </c>
      <c r="AH477">
        <f t="shared" si="56"/>
        <v>0</v>
      </c>
    </row>
    <row r="478" spans="1:34" ht="15.75" hidden="1" thickBot="1" x14ac:dyDescent="0.25">
      <c r="A478" s="25"/>
      <c r="B478" s="25" t="s">
        <v>166</v>
      </c>
      <c r="C478" s="28" t="str">
        <f t="shared" si="58"/>
        <v>47</v>
      </c>
      <c r="D478" s="25" t="s">
        <v>167</v>
      </c>
      <c r="E478" s="25"/>
      <c r="F478" s="25"/>
      <c r="G478" s="25"/>
      <c r="H478">
        <f>IFERROR(VLOOKUP($A478,'PivotTrac Totals'!$A$1:$AK$255,4,FALSE),)</f>
        <v>0</v>
      </c>
      <c r="I478">
        <f>IFERROR(VLOOKUP($A478,'PivotTrac Totals'!$1:$405,6,FALSE),)</f>
        <v>0</v>
      </c>
      <c r="J478">
        <f>IFERROR(VLOOKUP($A478,'PivotTrac Totals'!$1:$255,8,FALSE),)</f>
        <v>0</v>
      </c>
      <c r="K478">
        <f>IFERROR(VLOOKUP($A478,'PivotTrac Totals'!$1:$255,10,FALSE),)</f>
        <v>0</v>
      </c>
      <c r="L478">
        <f>IFERROR(VLOOKUP($A478,'PivotTrac Totals'!$1:$255,12,FALSE),)</f>
        <v>0</v>
      </c>
      <c r="M478">
        <f>IFERROR(VLOOKUP($A478,'PivotTrac Totals'!$1:$255,14,FALSE),)</f>
        <v>0</v>
      </c>
      <c r="N478">
        <f>IFERROR(VLOOKUP($A478,'PivotTrac Totals'!$1:$255,16,FALSE),)</f>
        <v>0</v>
      </c>
      <c r="O478">
        <f>IFERROR(VLOOKUP($A478,'PivotTrac Totals'!$1:$255,18,FALSE),)</f>
        <v>0</v>
      </c>
      <c r="P478">
        <f>IFERROR(VLOOKUP($A478,'PivotTrac Totals'!$1:$255,20,FALSE),)</f>
        <v>0</v>
      </c>
      <c r="Q478">
        <f>IFERROR(VLOOKUP($A478,'PivotTrac Totals'!$1:$255,22,FALSE),)</f>
        <v>0</v>
      </c>
      <c r="R478">
        <f>IFERROR(VLOOKUP($A478,'PivotTrac Totals'!$1:$255,24,FALSE),)</f>
        <v>0</v>
      </c>
      <c r="S478">
        <f>IFERROR(VLOOKUP($A478,'PivotTrac Totals'!$1:$255,26,FALSE),)</f>
        <v>0</v>
      </c>
      <c r="T478">
        <f>IFERROR(VLOOKUP($A478,'PivotTrac Totals'!$1:$255,28,FALSE),)</f>
        <v>0</v>
      </c>
      <c r="U478">
        <f>IFERROR(VLOOKUP($A478,'PivotTrac Totals'!$1:$255,30,FALSE),)</f>
        <v>0</v>
      </c>
      <c r="V478">
        <f>IFERROR(VLOOKUP($A478,'PivotTrac Totals'!$1:$255,32,FALSE),)</f>
        <v>0</v>
      </c>
      <c r="W478">
        <f>IFERROR(VLOOKUP($A478,'PivotTrac Totals'!$1:$255,34,FALSE),)</f>
        <v>0</v>
      </c>
      <c r="X478">
        <f>IFERROR(VLOOKUP($A478,'PivotTrac Totals'!$1:$255,36,FALSE),)</f>
        <v>0</v>
      </c>
      <c r="Y478">
        <f>IFERROR(VLOOKUP($A478,'PivotTrac Totals'!$1:$255,38,FALSE),)</f>
        <v>0</v>
      </c>
      <c r="Z478">
        <f>IFERROR(VLOOKUP($A478,'PivotTrac Totals'!$1:$255,40,FALSE),)</f>
        <v>0</v>
      </c>
      <c r="AA478">
        <f>IFERROR(VLOOKUP($A478,'PivotTrac Totals'!$1:$255,42,FALSE),)</f>
        <v>0</v>
      </c>
      <c r="AB478">
        <f>IFERROR(VLOOKUP($A478,'PivotTrac Totals'!$1:$255,44,FALSE),)</f>
        <v>0</v>
      </c>
      <c r="AC478">
        <f>IFERROR(VLOOKUP($A478,'PivotTrac Totals'!$1:$255,46,FALSE),)</f>
        <v>0</v>
      </c>
      <c r="AD478">
        <f>IFERROR(VLOOKUP($A478,'PivotTrac Totals'!$1:$255,48,FALSE),)</f>
        <v>0</v>
      </c>
      <c r="AE478">
        <f>IFERROR(VLOOKUP($A478,'PivotTrac Totals'!$1:$255,50,FALSE),)</f>
        <v>0</v>
      </c>
      <c r="AF478">
        <f>IFERROR(VLOOKUP($A478,'PivotTrac Totals'!$1:$255,52,FALSE),)</f>
        <v>0</v>
      </c>
      <c r="AG478">
        <f>IFERROR(VLOOKUP($A478,'PivotTrac Totals'!$1:$255,54,FALSE),)</f>
        <v>0</v>
      </c>
      <c r="AH478">
        <f t="shared" si="56"/>
        <v>0</v>
      </c>
    </row>
    <row r="479" spans="1:34" ht="15.75" hidden="1" thickBot="1" x14ac:dyDescent="0.25">
      <c r="A479" s="25"/>
      <c r="B479" s="25" t="s">
        <v>166</v>
      </c>
      <c r="C479" s="28" t="str">
        <f t="shared" si="58"/>
        <v>47</v>
      </c>
      <c r="D479" s="25" t="s">
        <v>167</v>
      </c>
      <c r="E479" s="25"/>
      <c r="F479" s="25"/>
      <c r="G479" s="25"/>
      <c r="H479">
        <f>IFERROR(VLOOKUP($A479,'PivotTrac Totals'!$A$1:$AK$255,4,FALSE),)</f>
        <v>0</v>
      </c>
      <c r="I479">
        <f>IFERROR(VLOOKUP($A479,'PivotTrac Totals'!$1:$405,6,FALSE),)</f>
        <v>0</v>
      </c>
      <c r="J479">
        <f>IFERROR(VLOOKUP($A479,'PivotTrac Totals'!$1:$255,8,FALSE),)</f>
        <v>0</v>
      </c>
      <c r="K479">
        <f>IFERROR(VLOOKUP($A479,'PivotTrac Totals'!$1:$255,10,FALSE),)</f>
        <v>0</v>
      </c>
      <c r="L479">
        <f>IFERROR(VLOOKUP($A479,'PivotTrac Totals'!$1:$255,12,FALSE),)</f>
        <v>0</v>
      </c>
      <c r="M479">
        <f>IFERROR(VLOOKUP($A479,'PivotTrac Totals'!$1:$255,14,FALSE),)</f>
        <v>0</v>
      </c>
      <c r="N479">
        <f>IFERROR(VLOOKUP($A479,'PivotTrac Totals'!$1:$255,16,FALSE),)</f>
        <v>0</v>
      </c>
      <c r="O479">
        <f>IFERROR(VLOOKUP($A479,'PivotTrac Totals'!$1:$255,18,FALSE),)</f>
        <v>0</v>
      </c>
      <c r="P479">
        <f>IFERROR(VLOOKUP($A479,'PivotTrac Totals'!$1:$255,20,FALSE),)</f>
        <v>0</v>
      </c>
      <c r="Q479">
        <f>IFERROR(VLOOKUP($A479,'PivotTrac Totals'!$1:$255,22,FALSE),)</f>
        <v>0</v>
      </c>
      <c r="R479">
        <f>IFERROR(VLOOKUP($A479,'PivotTrac Totals'!$1:$255,24,FALSE),)</f>
        <v>0</v>
      </c>
      <c r="S479">
        <f>IFERROR(VLOOKUP($A479,'PivotTrac Totals'!$1:$255,26,FALSE),)</f>
        <v>0</v>
      </c>
      <c r="T479">
        <f>IFERROR(VLOOKUP($A479,'PivotTrac Totals'!$1:$255,28,FALSE),)</f>
        <v>0</v>
      </c>
      <c r="U479">
        <f>IFERROR(VLOOKUP($A479,'PivotTrac Totals'!$1:$255,30,FALSE),)</f>
        <v>0</v>
      </c>
      <c r="V479">
        <f>IFERROR(VLOOKUP($A479,'PivotTrac Totals'!$1:$255,32,FALSE),)</f>
        <v>0</v>
      </c>
      <c r="W479">
        <f>IFERROR(VLOOKUP($A479,'PivotTrac Totals'!$1:$255,34,FALSE),)</f>
        <v>0</v>
      </c>
      <c r="X479">
        <f>IFERROR(VLOOKUP($A479,'PivotTrac Totals'!$1:$255,36,FALSE),)</f>
        <v>0</v>
      </c>
      <c r="Y479">
        <f>IFERROR(VLOOKUP($A479,'PivotTrac Totals'!$1:$255,38,FALSE),)</f>
        <v>0</v>
      </c>
      <c r="Z479">
        <f>IFERROR(VLOOKUP($A479,'PivotTrac Totals'!$1:$255,40,FALSE),)</f>
        <v>0</v>
      </c>
      <c r="AA479">
        <f>IFERROR(VLOOKUP($A479,'PivotTrac Totals'!$1:$255,42,FALSE),)</f>
        <v>0</v>
      </c>
      <c r="AB479">
        <f>IFERROR(VLOOKUP($A479,'PivotTrac Totals'!$1:$255,44,FALSE),)</f>
        <v>0</v>
      </c>
      <c r="AC479">
        <f>IFERROR(VLOOKUP($A479,'PivotTrac Totals'!$1:$255,46,FALSE),)</f>
        <v>0</v>
      </c>
      <c r="AD479">
        <f>IFERROR(VLOOKUP($A479,'PivotTrac Totals'!$1:$255,48,FALSE),)</f>
        <v>0</v>
      </c>
      <c r="AE479">
        <f>IFERROR(VLOOKUP($A479,'PivotTrac Totals'!$1:$255,50,FALSE),)</f>
        <v>0</v>
      </c>
      <c r="AF479">
        <f>IFERROR(VLOOKUP($A479,'PivotTrac Totals'!$1:$255,52,FALSE),)</f>
        <v>0</v>
      </c>
      <c r="AG479">
        <f>IFERROR(VLOOKUP($A479,'PivotTrac Totals'!$1:$255,54,FALSE),)</f>
        <v>0</v>
      </c>
      <c r="AH479">
        <f t="shared" si="56"/>
        <v>0</v>
      </c>
    </row>
    <row r="480" spans="1:34" ht="15.75" hidden="1" thickBot="1" x14ac:dyDescent="0.25">
      <c r="A480" s="25"/>
      <c r="B480" s="25" t="s">
        <v>166</v>
      </c>
      <c r="C480" s="28" t="str">
        <f t="shared" si="58"/>
        <v>47</v>
      </c>
      <c r="D480" s="25" t="s">
        <v>167</v>
      </c>
      <c r="E480" s="25"/>
      <c r="F480" s="25"/>
      <c r="G480" s="25"/>
      <c r="H480">
        <f>IFERROR(VLOOKUP($A480,'PivotTrac Totals'!$A$1:$AK$255,4,FALSE),)</f>
        <v>0</v>
      </c>
      <c r="I480">
        <f>IFERROR(VLOOKUP($A480,'PivotTrac Totals'!$1:$405,6,FALSE),)</f>
        <v>0</v>
      </c>
      <c r="J480">
        <f>IFERROR(VLOOKUP($A480,'PivotTrac Totals'!$1:$255,8,FALSE),)</f>
        <v>0</v>
      </c>
      <c r="K480">
        <f>IFERROR(VLOOKUP($A480,'PivotTrac Totals'!$1:$255,10,FALSE),)</f>
        <v>0</v>
      </c>
      <c r="L480">
        <f>IFERROR(VLOOKUP($A480,'PivotTrac Totals'!$1:$255,12,FALSE),)</f>
        <v>0</v>
      </c>
      <c r="M480">
        <f>IFERROR(VLOOKUP($A480,'PivotTrac Totals'!$1:$255,14,FALSE),)</f>
        <v>0</v>
      </c>
      <c r="N480">
        <f>IFERROR(VLOOKUP($A480,'PivotTrac Totals'!$1:$255,16,FALSE),)</f>
        <v>0</v>
      </c>
      <c r="O480">
        <f>IFERROR(VLOOKUP($A480,'PivotTrac Totals'!$1:$255,18,FALSE),)</f>
        <v>0</v>
      </c>
      <c r="P480">
        <f>IFERROR(VLOOKUP($A480,'PivotTrac Totals'!$1:$255,20,FALSE),)</f>
        <v>0</v>
      </c>
      <c r="Q480">
        <f>IFERROR(VLOOKUP($A480,'PivotTrac Totals'!$1:$255,22,FALSE),)</f>
        <v>0</v>
      </c>
      <c r="R480">
        <f>IFERROR(VLOOKUP($A480,'PivotTrac Totals'!$1:$255,24,FALSE),)</f>
        <v>0</v>
      </c>
      <c r="S480">
        <f>IFERROR(VLOOKUP($A480,'PivotTrac Totals'!$1:$255,26,FALSE),)</f>
        <v>0</v>
      </c>
      <c r="T480">
        <f>IFERROR(VLOOKUP($A480,'PivotTrac Totals'!$1:$255,28,FALSE),)</f>
        <v>0</v>
      </c>
      <c r="U480">
        <f>IFERROR(VLOOKUP($A480,'PivotTrac Totals'!$1:$255,30,FALSE),)</f>
        <v>0</v>
      </c>
      <c r="V480">
        <f>IFERROR(VLOOKUP($A480,'PivotTrac Totals'!$1:$255,32,FALSE),)</f>
        <v>0</v>
      </c>
      <c r="W480">
        <f>IFERROR(VLOOKUP($A480,'PivotTrac Totals'!$1:$255,34,FALSE),)</f>
        <v>0</v>
      </c>
      <c r="X480">
        <f>IFERROR(VLOOKUP($A480,'PivotTrac Totals'!$1:$255,36,FALSE),)</f>
        <v>0</v>
      </c>
      <c r="Y480">
        <f>IFERROR(VLOOKUP($A480,'PivotTrac Totals'!$1:$255,38,FALSE),)</f>
        <v>0</v>
      </c>
      <c r="Z480">
        <f>IFERROR(VLOOKUP($A480,'PivotTrac Totals'!$1:$255,40,FALSE),)</f>
        <v>0</v>
      </c>
      <c r="AA480">
        <f>IFERROR(VLOOKUP($A480,'PivotTrac Totals'!$1:$255,42,FALSE),)</f>
        <v>0</v>
      </c>
      <c r="AB480">
        <f>IFERROR(VLOOKUP($A480,'PivotTrac Totals'!$1:$255,44,FALSE),)</f>
        <v>0</v>
      </c>
      <c r="AC480">
        <f>IFERROR(VLOOKUP($A480,'PivotTrac Totals'!$1:$255,46,FALSE),)</f>
        <v>0</v>
      </c>
      <c r="AD480">
        <f>IFERROR(VLOOKUP($A480,'PivotTrac Totals'!$1:$255,48,FALSE),)</f>
        <v>0</v>
      </c>
      <c r="AE480">
        <f>IFERROR(VLOOKUP($A480,'PivotTrac Totals'!$1:$255,50,FALSE),)</f>
        <v>0</v>
      </c>
      <c r="AF480">
        <f>IFERROR(VLOOKUP($A480,'PivotTrac Totals'!$1:$255,52,FALSE),)</f>
        <v>0</v>
      </c>
      <c r="AG480">
        <f>IFERROR(VLOOKUP($A480,'PivotTrac Totals'!$1:$255,54,FALSE),)</f>
        <v>0</v>
      </c>
      <c r="AH480">
        <f t="shared" si="56"/>
        <v>0</v>
      </c>
    </row>
    <row r="481" spans="1:34" ht="15.75" hidden="1" thickBot="1" x14ac:dyDescent="0.25">
      <c r="A481" s="25"/>
      <c r="B481" s="25" t="s">
        <v>166</v>
      </c>
      <c r="C481" s="28" t="str">
        <f t="shared" si="58"/>
        <v>47</v>
      </c>
      <c r="D481" s="25" t="s">
        <v>167</v>
      </c>
      <c r="E481" s="25"/>
      <c r="F481" s="25"/>
      <c r="G481" s="25"/>
      <c r="H481">
        <f>IFERROR(VLOOKUP($A481,'PivotTrac Totals'!$A$1:$AK$255,4,FALSE),)</f>
        <v>0</v>
      </c>
      <c r="I481">
        <f>IFERROR(VLOOKUP($A481,'PivotTrac Totals'!$1:$405,6,FALSE),)</f>
        <v>0</v>
      </c>
      <c r="J481">
        <f>IFERROR(VLOOKUP($A481,'PivotTrac Totals'!$1:$255,8,FALSE),)</f>
        <v>0</v>
      </c>
      <c r="K481">
        <f>IFERROR(VLOOKUP($A481,'PivotTrac Totals'!$1:$255,10,FALSE),)</f>
        <v>0</v>
      </c>
      <c r="L481">
        <f>IFERROR(VLOOKUP($A481,'PivotTrac Totals'!$1:$255,12,FALSE),)</f>
        <v>0</v>
      </c>
      <c r="M481">
        <f>IFERROR(VLOOKUP($A481,'PivotTrac Totals'!$1:$255,14,FALSE),)</f>
        <v>0</v>
      </c>
      <c r="N481">
        <f>IFERROR(VLOOKUP($A481,'PivotTrac Totals'!$1:$255,16,FALSE),)</f>
        <v>0</v>
      </c>
      <c r="O481">
        <f>IFERROR(VLOOKUP($A481,'PivotTrac Totals'!$1:$255,18,FALSE),)</f>
        <v>0</v>
      </c>
      <c r="P481">
        <f>IFERROR(VLOOKUP($A481,'PivotTrac Totals'!$1:$255,20,FALSE),)</f>
        <v>0</v>
      </c>
      <c r="Q481">
        <f>IFERROR(VLOOKUP($A481,'PivotTrac Totals'!$1:$255,22,FALSE),)</f>
        <v>0</v>
      </c>
      <c r="R481">
        <f>IFERROR(VLOOKUP($A481,'PivotTrac Totals'!$1:$255,24,FALSE),)</f>
        <v>0</v>
      </c>
      <c r="S481">
        <f>IFERROR(VLOOKUP($A481,'PivotTrac Totals'!$1:$255,26,FALSE),)</f>
        <v>0</v>
      </c>
      <c r="T481">
        <f>IFERROR(VLOOKUP($A481,'PivotTrac Totals'!$1:$255,28,FALSE),)</f>
        <v>0</v>
      </c>
      <c r="U481">
        <f>IFERROR(VLOOKUP($A481,'PivotTrac Totals'!$1:$255,30,FALSE),)</f>
        <v>0</v>
      </c>
      <c r="V481">
        <f>IFERROR(VLOOKUP($A481,'PivotTrac Totals'!$1:$255,32,FALSE),)</f>
        <v>0</v>
      </c>
      <c r="W481">
        <f>IFERROR(VLOOKUP($A481,'PivotTrac Totals'!$1:$255,34,FALSE),)</f>
        <v>0</v>
      </c>
      <c r="X481">
        <f>IFERROR(VLOOKUP($A481,'PivotTrac Totals'!$1:$255,36,FALSE),)</f>
        <v>0</v>
      </c>
      <c r="Y481">
        <f>IFERROR(VLOOKUP($A481,'PivotTrac Totals'!$1:$255,38,FALSE),)</f>
        <v>0</v>
      </c>
      <c r="Z481">
        <f>IFERROR(VLOOKUP($A481,'PivotTrac Totals'!$1:$255,40,FALSE),)</f>
        <v>0</v>
      </c>
      <c r="AA481">
        <f>IFERROR(VLOOKUP($A481,'PivotTrac Totals'!$1:$255,42,FALSE),)</f>
        <v>0</v>
      </c>
      <c r="AB481">
        <f>IFERROR(VLOOKUP($A481,'PivotTrac Totals'!$1:$255,44,FALSE),)</f>
        <v>0</v>
      </c>
      <c r="AC481">
        <f>IFERROR(VLOOKUP($A481,'PivotTrac Totals'!$1:$255,46,FALSE),)</f>
        <v>0</v>
      </c>
      <c r="AD481">
        <f>IFERROR(VLOOKUP($A481,'PivotTrac Totals'!$1:$255,48,FALSE),)</f>
        <v>0</v>
      </c>
      <c r="AE481">
        <f>IFERROR(VLOOKUP($A481,'PivotTrac Totals'!$1:$255,50,FALSE),)</f>
        <v>0</v>
      </c>
      <c r="AF481">
        <f>IFERROR(VLOOKUP($A481,'PivotTrac Totals'!$1:$255,52,FALSE),)</f>
        <v>0</v>
      </c>
      <c r="AG481">
        <f>IFERROR(VLOOKUP($A481,'PivotTrac Totals'!$1:$255,54,FALSE),)</f>
        <v>0</v>
      </c>
      <c r="AH481">
        <f t="shared" si="56"/>
        <v>0</v>
      </c>
    </row>
    <row r="482" spans="1:34" ht="15.75" hidden="1" thickBot="1" x14ac:dyDescent="0.25">
      <c r="A482" s="25"/>
      <c r="B482" s="25" t="s">
        <v>166</v>
      </c>
      <c r="C482" s="28" t="str">
        <f t="shared" si="58"/>
        <v>47</v>
      </c>
      <c r="D482" s="25" t="s">
        <v>167</v>
      </c>
      <c r="E482" s="25"/>
      <c r="F482" s="25"/>
      <c r="G482" s="25"/>
      <c r="H482">
        <f>IFERROR(VLOOKUP($A482,'PivotTrac Totals'!$A$1:$AK$255,4,FALSE),)</f>
        <v>0</v>
      </c>
      <c r="I482">
        <f>IFERROR(VLOOKUP($A482,'PivotTrac Totals'!$1:$405,6,FALSE),)</f>
        <v>0</v>
      </c>
      <c r="J482">
        <f>IFERROR(VLOOKUP($A482,'PivotTrac Totals'!$1:$255,8,FALSE),)</f>
        <v>0</v>
      </c>
      <c r="K482">
        <f>IFERROR(VLOOKUP($A482,'PivotTrac Totals'!$1:$255,10,FALSE),)</f>
        <v>0</v>
      </c>
      <c r="L482">
        <f>IFERROR(VLOOKUP($A482,'PivotTrac Totals'!$1:$255,12,FALSE),)</f>
        <v>0</v>
      </c>
      <c r="M482">
        <f>IFERROR(VLOOKUP($A482,'PivotTrac Totals'!$1:$255,14,FALSE),)</f>
        <v>0</v>
      </c>
      <c r="N482">
        <f>IFERROR(VLOOKUP($A482,'PivotTrac Totals'!$1:$255,16,FALSE),)</f>
        <v>0</v>
      </c>
      <c r="O482">
        <f>IFERROR(VLOOKUP($A482,'PivotTrac Totals'!$1:$255,18,FALSE),)</f>
        <v>0</v>
      </c>
      <c r="P482">
        <f>IFERROR(VLOOKUP($A482,'PivotTrac Totals'!$1:$255,20,FALSE),)</f>
        <v>0</v>
      </c>
      <c r="Q482">
        <f>IFERROR(VLOOKUP($A482,'PivotTrac Totals'!$1:$255,22,FALSE),)</f>
        <v>0</v>
      </c>
      <c r="R482">
        <f>IFERROR(VLOOKUP($A482,'PivotTrac Totals'!$1:$255,24,FALSE),)</f>
        <v>0</v>
      </c>
      <c r="S482">
        <f>IFERROR(VLOOKUP($A482,'PivotTrac Totals'!$1:$255,26,FALSE),)</f>
        <v>0</v>
      </c>
      <c r="T482">
        <f>IFERROR(VLOOKUP($A482,'PivotTrac Totals'!$1:$255,28,FALSE),)</f>
        <v>0</v>
      </c>
      <c r="U482">
        <f>IFERROR(VLOOKUP($A482,'PivotTrac Totals'!$1:$255,30,FALSE),)</f>
        <v>0</v>
      </c>
      <c r="V482">
        <f>IFERROR(VLOOKUP($A482,'PivotTrac Totals'!$1:$255,32,FALSE),)</f>
        <v>0</v>
      </c>
      <c r="W482">
        <f>IFERROR(VLOOKUP($A482,'PivotTrac Totals'!$1:$255,34,FALSE),)</f>
        <v>0</v>
      </c>
      <c r="X482">
        <f>IFERROR(VLOOKUP($A482,'PivotTrac Totals'!$1:$255,36,FALSE),)</f>
        <v>0</v>
      </c>
      <c r="Y482">
        <f>IFERROR(VLOOKUP($A482,'PivotTrac Totals'!$1:$255,38,FALSE),)</f>
        <v>0</v>
      </c>
      <c r="Z482">
        <f>IFERROR(VLOOKUP($A482,'PivotTrac Totals'!$1:$255,40,FALSE),)</f>
        <v>0</v>
      </c>
      <c r="AA482">
        <f>IFERROR(VLOOKUP($A482,'PivotTrac Totals'!$1:$255,42,FALSE),)</f>
        <v>0</v>
      </c>
      <c r="AB482">
        <f>IFERROR(VLOOKUP($A482,'PivotTrac Totals'!$1:$255,44,FALSE),)</f>
        <v>0</v>
      </c>
      <c r="AC482">
        <f>IFERROR(VLOOKUP($A482,'PivotTrac Totals'!$1:$255,46,FALSE),)</f>
        <v>0</v>
      </c>
      <c r="AD482">
        <f>IFERROR(VLOOKUP($A482,'PivotTrac Totals'!$1:$255,48,FALSE),)</f>
        <v>0</v>
      </c>
      <c r="AE482">
        <f>IFERROR(VLOOKUP($A482,'PivotTrac Totals'!$1:$255,50,FALSE),)</f>
        <v>0</v>
      </c>
      <c r="AF482">
        <f>IFERROR(VLOOKUP($A482,'PivotTrac Totals'!$1:$255,52,FALSE),)</f>
        <v>0</v>
      </c>
      <c r="AG482">
        <f>IFERROR(VLOOKUP($A482,'PivotTrac Totals'!$1:$255,54,FALSE),)</f>
        <v>0</v>
      </c>
      <c r="AH482">
        <f t="shared" si="56"/>
        <v>0</v>
      </c>
    </row>
    <row r="483" spans="1:34" ht="15.75" hidden="1" thickBot="1" x14ac:dyDescent="0.25">
      <c r="A483" s="25"/>
      <c r="B483" s="25" t="s">
        <v>166</v>
      </c>
      <c r="C483" s="28" t="str">
        <f t="shared" si="58"/>
        <v>47</v>
      </c>
      <c r="D483" s="25" t="s">
        <v>167</v>
      </c>
      <c r="E483" s="25"/>
      <c r="F483" s="25"/>
      <c r="G483" s="25"/>
      <c r="H483">
        <f>IFERROR(VLOOKUP($A483,'PivotTrac Totals'!$A$1:$AK$255,4,FALSE),)</f>
        <v>0</v>
      </c>
      <c r="I483">
        <f>IFERROR(VLOOKUP($A483,'PivotTrac Totals'!$1:$405,6,FALSE),)</f>
        <v>0</v>
      </c>
      <c r="J483">
        <f>IFERROR(VLOOKUP($A483,'PivotTrac Totals'!$1:$255,8,FALSE),)</f>
        <v>0</v>
      </c>
      <c r="K483">
        <f>IFERROR(VLOOKUP($A483,'PivotTrac Totals'!$1:$255,10,FALSE),)</f>
        <v>0</v>
      </c>
      <c r="L483">
        <f>IFERROR(VLOOKUP($A483,'PivotTrac Totals'!$1:$255,12,FALSE),)</f>
        <v>0</v>
      </c>
      <c r="M483">
        <f>IFERROR(VLOOKUP($A483,'PivotTrac Totals'!$1:$255,14,FALSE),)</f>
        <v>0</v>
      </c>
      <c r="N483">
        <f>IFERROR(VLOOKUP($A483,'PivotTrac Totals'!$1:$255,16,FALSE),)</f>
        <v>0</v>
      </c>
      <c r="O483">
        <f>IFERROR(VLOOKUP($A483,'PivotTrac Totals'!$1:$255,18,FALSE),)</f>
        <v>0</v>
      </c>
      <c r="P483">
        <f>IFERROR(VLOOKUP($A483,'PivotTrac Totals'!$1:$255,20,FALSE),)</f>
        <v>0</v>
      </c>
      <c r="Q483">
        <f>IFERROR(VLOOKUP($A483,'PivotTrac Totals'!$1:$255,22,FALSE),)</f>
        <v>0</v>
      </c>
      <c r="R483">
        <f>IFERROR(VLOOKUP($A483,'PivotTrac Totals'!$1:$255,24,FALSE),)</f>
        <v>0</v>
      </c>
      <c r="S483">
        <f>IFERROR(VLOOKUP($A483,'PivotTrac Totals'!$1:$255,26,FALSE),)</f>
        <v>0</v>
      </c>
      <c r="T483">
        <f>IFERROR(VLOOKUP($A483,'PivotTrac Totals'!$1:$255,28,FALSE),)</f>
        <v>0</v>
      </c>
      <c r="U483">
        <f>IFERROR(VLOOKUP($A483,'PivotTrac Totals'!$1:$255,30,FALSE),)</f>
        <v>0</v>
      </c>
      <c r="V483">
        <f>IFERROR(VLOOKUP($A483,'PivotTrac Totals'!$1:$255,32,FALSE),)</f>
        <v>0</v>
      </c>
      <c r="W483">
        <f>IFERROR(VLOOKUP($A483,'PivotTrac Totals'!$1:$255,34,FALSE),)</f>
        <v>0</v>
      </c>
      <c r="X483">
        <f>IFERROR(VLOOKUP($A483,'PivotTrac Totals'!$1:$255,36,FALSE),)</f>
        <v>0</v>
      </c>
      <c r="Y483">
        <f>IFERROR(VLOOKUP($A483,'PivotTrac Totals'!$1:$255,38,FALSE),)</f>
        <v>0</v>
      </c>
      <c r="Z483">
        <f>IFERROR(VLOOKUP($A483,'PivotTrac Totals'!$1:$255,40,FALSE),)</f>
        <v>0</v>
      </c>
      <c r="AA483">
        <f>IFERROR(VLOOKUP($A483,'PivotTrac Totals'!$1:$255,42,FALSE),)</f>
        <v>0</v>
      </c>
      <c r="AB483">
        <f>IFERROR(VLOOKUP($A483,'PivotTrac Totals'!$1:$255,44,FALSE),)</f>
        <v>0</v>
      </c>
      <c r="AC483">
        <f>IFERROR(VLOOKUP($A483,'PivotTrac Totals'!$1:$255,46,FALSE),)</f>
        <v>0</v>
      </c>
      <c r="AD483">
        <f>IFERROR(VLOOKUP($A483,'PivotTrac Totals'!$1:$255,48,FALSE),)</f>
        <v>0</v>
      </c>
      <c r="AE483">
        <f>IFERROR(VLOOKUP($A483,'PivotTrac Totals'!$1:$255,50,FALSE),)</f>
        <v>0</v>
      </c>
      <c r="AF483">
        <f>IFERROR(VLOOKUP($A483,'PivotTrac Totals'!$1:$255,52,FALSE),)</f>
        <v>0</v>
      </c>
      <c r="AG483">
        <f>IFERROR(VLOOKUP($A483,'PivotTrac Totals'!$1:$255,54,FALSE),)</f>
        <v>0</v>
      </c>
      <c r="AH483">
        <f t="shared" si="56"/>
        <v>0</v>
      </c>
    </row>
    <row r="484" spans="1:34" ht="15.75" hidden="1" thickBot="1" x14ac:dyDescent="0.25">
      <c r="A484" s="25"/>
      <c r="B484" s="25" t="s">
        <v>166</v>
      </c>
      <c r="C484" s="28" t="str">
        <f t="shared" si="58"/>
        <v>47</v>
      </c>
      <c r="D484" s="25" t="s">
        <v>167</v>
      </c>
      <c r="E484" s="25"/>
      <c r="F484" s="25"/>
      <c r="G484" s="25"/>
      <c r="H484">
        <f>IFERROR(VLOOKUP($A484,'PivotTrac Totals'!$A$1:$AK$255,4,FALSE),)</f>
        <v>0</v>
      </c>
      <c r="I484">
        <f>IFERROR(VLOOKUP($A484,'PivotTrac Totals'!$1:$405,6,FALSE),)</f>
        <v>0</v>
      </c>
      <c r="J484">
        <f>IFERROR(VLOOKUP($A484,'PivotTrac Totals'!$1:$255,8,FALSE),)</f>
        <v>0</v>
      </c>
      <c r="K484">
        <f>IFERROR(VLOOKUP($A484,'PivotTrac Totals'!$1:$255,10,FALSE),)</f>
        <v>0</v>
      </c>
      <c r="L484">
        <f>IFERROR(VLOOKUP($A484,'PivotTrac Totals'!$1:$255,12,FALSE),)</f>
        <v>0</v>
      </c>
      <c r="M484">
        <f>IFERROR(VLOOKUP($A484,'PivotTrac Totals'!$1:$255,14,FALSE),)</f>
        <v>0</v>
      </c>
      <c r="N484">
        <f>IFERROR(VLOOKUP($A484,'PivotTrac Totals'!$1:$255,16,FALSE),)</f>
        <v>0</v>
      </c>
      <c r="O484">
        <f>IFERROR(VLOOKUP($A484,'PivotTrac Totals'!$1:$255,18,FALSE),)</f>
        <v>0</v>
      </c>
      <c r="P484">
        <f>IFERROR(VLOOKUP($A484,'PivotTrac Totals'!$1:$255,20,FALSE),)</f>
        <v>0</v>
      </c>
      <c r="Q484">
        <f>IFERROR(VLOOKUP($A484,'PivotTrac Totals'!$1:$255,22,FALSE),)</f>
        <v>0</v>
      </c>
      <c r="R484">
        <f>IFERROR(VLOOKUP($A484,'PivotTrac Totals'!$1:$255,24,FALSE),)</f>
        <v>0</v>
      </c>
      <c r="S484">
        <f>IFERROR(VLOOKUP($A484,'PivotTrac Totals'!$1:$255,26,FALSE),)</f>
        <v>0</v>
      </c>
      <c r="T484">
        <f>IFERROR(VLOOKUP($A484,'PivotTrac Totals'!$1:$255,28,FALSE),)</f>
        <v>0</v>
      </c>
      <c r="U484">
        <f>IFERROR(VLOOKUP($A484,'PivotTrac Totals'!$1:$255,30,FALSE),)</f>
        <v>0</v>
      </c>
      <c r="V484">
        <f>IFERROR(VLOOKUP($A484,'PivotTrac Totals'!$1:$255,32,FALSE),)</f>
        <v>0</v>
      </c>
      <c r="W484">
        <f>IFERROR(VLOOKUP($A484,'PivotTrac Totals'!$1:$255,34,FALSE),)</f>
        <v>0</v>
      </c>
      <c r="X484">
        <f>IFERROR(VLOOKUP($A484,'PivotTrac Totals'!$1:$255,36,FALSE),)</f>
        <v>0</v>
      </c>
      <c r="Y484">
        <f>IFERROR(VLOOKUP($A484,'PivotTrac Totals'!$1:$255,38,FALSE),)</f>
        <v>0</v>
      </c>
      <c r="Z484">
        <f>IFERROR(VLOOKUP($A484,'PivotTrac Totals'!$1:$255,40,FALSE),)</f>
        <v>0</v>
      </c>
      <c r="AA484">
        <f>IFERROR(VLOOKUP($A484,'PivotTrac Totals'!$1:$255,42,FALSE),)</f>
        <v>0</v>
      </c>
      <c r="AB484">
        <f>IFERROR(VLOOKUP($A484,'PivotTrac Totals'!$1:$255,44,FALSE),)</f>
        <v>0</v>
      </c>
      <c r="AC484">
        <f>IFERROR(VLOOKUP($A484,'PivotTrac Totals'!$1:$255,46,FALSE),)</f>
        <v>0</v>
      </c>
      <c r="AD484">
        <f>IFERROR(VLOOKUP($A484,'PivotTrac Totals'!$1:$255,48,FALSE),)</f>
        <v>0</v>
      </c>
      <c r="AE484">
        <f>IFERROR(VLOOKUP($A484,'PivotTrac Totals'!$1:$255,50,FALSE),)</f>
        <v>0</v>
      </c>
      <c r="AF484">
        <f>IFERROR(VLOOKUP($A484,'PivotTrac Totals'!$1:$255,52,FALSE),)</f>
        <v>0</v>
      </c>
      <c r="AG484">
        <f>IFERROR(VLOOKUP($A484,'PivotTrac Totals'!$1:$255,54,FALSE),)</f>
        <v>0</v>
      </c>
      <c r="AH484">
        <f t="shared" si="56"/>
        <v>0</v>
      </c>
    </row>
    <row r="485" spans="1:34" ht="15.75" hidden="1" thickBot="1" x14ac:dyDescent="0.25">
      <c r="A485" s="29" t="s">
        <v>192</v>
      </c>
      <c r="B485" s="25" t="s">
        <v>166</v>
      </c>
      <c r="C485" s="28" t="str">
        <f>MID(A485,FIND(" ",A485)+1,256)</f>
        <v>48</v>
      </c>
      <c r="D485" s="25" t="s">
        <v>167</v>
      </c>
      <c r="E485" s="25"/>
      <c r="F485" s="25"/>
      <c r="G485" s="25"/>
      <c r="H485" s="24">
        <f>IF($B485="Hamer",IF($F485="Spring Grain",SUMIFS('Hamer Agrimet'!$D:$D,'Hamer Agrimet'!$A:$A,"&lt;="&amp;Data!H$1,'Hamer Agrimet'!$D:$D,"&gt;0"),IF($F485="Winter Grain",SUMIFS('Hamer Agrimet'!$C:$C,'Hamer Agrimet'!$A:$A,"&lt;="&amp;Data!H$1,'Hamer Agrimet'!$C:$C,"&gt;0"),IF($F485="Potatoes",SUMIFS('Hamer Agrimet'!$E:$E,'Hamer Agrimet'!$A:$A,"&lt;="&amp;Data!H$1,'Hamer Agrimet'!$E:$E,"&gt;0"),0))),SUMIFS('Osgood Agrimet'!$S$2:$S$274,'Hamer Agrimet'!$H$147:$H$288,"&lt;="&amp;Data!H$1,'Osgood Agrimet'!$S$2:$S$274,"&gt;0"))</f>
        <v>0</v>
      </c>
      <c r="I485" s="24">
        <f>IF($B485="Hamer",IF($F485="Spring Grain",SUMIFS('Hamer Agrimet'!$D:$D,'Hamer Agrimet'!$A:$A,"&lt;="&amp;Data!I$1,'Hamer Agrimet'!$D:$D,"&gt;0"),IF($F485="Winter Grain",SUMIFS('Hamer Agrimet'!$C:$C,'Hamer Agrimet'!$A:$A,"&lt;="&amp;Data!I$1,'Hamer Agrimet'!$C:$C,"&gt;0"),IF($F485="Potatoes",SUMIFS('Hamer Agrimet'!$E:$E,'Hamer Agrimet'!$A:$A,"&lt;="&amp;Data!I$1,'Hamer Agrimet'!$E:$E,"&gt;0"),0))),SUMIFS('Osgood Agrimet'!$S$2:$S$274,'Hamer Agrimet'!$H$147:$H$288,"&lt;="&amp;Data!I$1,'Osgood Agrimet'!$S$2:$S$274,"&gt;0"))</f>
        <v>0</v>
      </c>
      <c r="J485" s="24">
        <f>IF($B485="Hamer",IF($F485="Spring Grain",SUMIFS('Hamer Agrimet'!$D:$D,'Hamer Agrimet'!$A:$A,"&lt;="&amp;Data!J$1,'Hamer Agrimet'!$D:$D,"&gt;0"),IF($F485="Winter Grain",SUMIFS('Hamer Agrimet'!$C:$C,'Hamer Agrimet'!$A:$A,"&lt;="&amp;Data!J$1,'Hamer Agrimet'!$C:$C,"&gt;0"),IF($F485="Potatoes",SUMIFS('Hamer Agrimet'!$E:$E,'Hamer Agrimet'!$A:$A,"&lt;="&amp;Data!J$1,'Hamer Agrimet'!$E:$E,"&gt;0"),0))),SUMIFS('Osgood Agrimet'!$S$2:$S$274,'Hamer Agrimet'!$H$147:$H$288,"&lt;="&amp;Data!J$1,'Osgood Agrimet'!$S$2:$S$274,"&gt;0"))</f>
        <v>0</v>
      </c>
      <c r="K485" s="24">
        <f>IF($B485="Hamer",IF($F485="Spring Grain",SUMIFS('Hamer Agrimet'!$D:$D,'Hamer Agrimet'!$A:$A,"&lt;="&amp;Data!K$1,'Hamer Agrimet'!$D:$D,"&gt;0"),IF($F485="Winter Grain",SUMIFS('Hamer Agrimet'!$C:$C,'Hamer Agrimet'!$A:$A,"&lt;="&amp;Data!K$1,'Hamer Agrimet'!$C:$C,"&gt;0"),IF($F485="Potatoes",SUMIFS('Hamer Agrimet'!$E:$E,'Hamer Agrimet'!$A:$A,"&lt;="&amp;Data!K$1,'Hamer Agrimet'!$E:$E,"&gt;0"),0))),SUMIFS('Osgood Agrimet'!$S$2:$S$274,'Hamer Agrimet'!$H$147:$H$288,"&lt;="&amp;Data!K$1,'Osgood Agrimet'!$S$2:$S$274,"&gt;0"))</f>
        <v>0</v>
      </c>
      <c r="L485" s="24">
        <f>IF($B485="Hamer",IF($F485="Spring Grain",SUMIFS('Hamer Agrimet'!$D:$D,'Hamer Agrimet'!$A:$A,"&lt;="&amp;Data!L$1,'Hamer Agrimet'!$D:$D,"&gt;0"),IF($F485="Winter Grain",SUMIFS('Hamer Agrimet'!$C:$C,'Hamer Agrimet'!$A:$A,"&lt;="&amp;Data!L$1,'Hamer Agrimet'!$C:$C,"&gt;0"),IF($F485="Potatoes",SUMIFS('Hamer Agrimet'!$E:$E,'Hamer Agrimet'!$A:$A,"&lt;="&amp;Data!L$1,'Hamer Agrimet'!$E:$E,"&gt;0"),0))),SUMIFS('Osgood Agrimet'!$S$2:$S$274,'Hamer Agrimet'!$H$147:$H$288,"&lt;="&amp;Data!L$1,'Osgood Agrimet'!$S$2:$S$274,"&gt;0"))</f>
        <v>0</v>
      </c>
      <c r="M485" s="24">
        <f>IF($B485="Hamer",IF($F485="Spring Grain",SUMIFS('Hamer Agrimet'!$D:$D,'Hamer Agrimet'!$A:$A,"&lt;="&amp;Data!M$1,'Hamer Agrimet'!$D:$D,"&gt;0"),IF($F485="Winter Grain",SUMIFS('Hamer Agrimet'!$C:$C,'Hamer Agrimet'!$A:$A,"&lt;="&amp;Data!M$1,'Hamer Agrimet'!$C:$C,"&gt;0"),IF($F485="Potatoes",SUMIFS('Hamer Agrimet'!$E:$E,'Hamer Agrimet'!$A:$A,"&lt;="&amp;Data!M$1,'Hamer Agrimet'!$E:$E,"&gt;0"),0))),SUMIFS('Osgood Agrimet'!$S$2:$S$274,'Hamer Agrimet'!$H$147:$H$288,"&lt;="&amp;Data!M$1,'Osgood Agrimet'!$S$2:$S$274,"&gt;0"))</f>
        <v>0</v>
      </c>
      <c r="N485" s="24">
        <f>IF($B485="Hamer",IF($F485="Spring Grain",SUMIFS('Hamer Agrimet'!$D:$D,'Hamer Agrimet'!$A:$A,"&lt;="&amp;Data!N$1,'Hamer Agrimet'!$D:$D,"&gt;0"),IF($F485="Winter Grain",SUMIFS('Hamer Agrimet'!$C:$C,'Hamer Agrimet'!$A:$A,"&lt;="&amp;Data!N$1,'Hamer Agrimet'!$C:$C,"&gt;0"),IF($F485="Potatoes",SUMIFS('Hamer Agrimet'!$E:$E,'Hamer Agrimet'!$A:$A,"&lt;="&amp;Data!N$1,'Hamer Agrimet'!$E:$E,"&gt;0"),0))),SUMIFS('Osgood Agrimet'!$S$2:$S$274,'Hamer Agrimet'!$H$147:$H$288,"&lt;="&amp;Data!N$1,'Osgood Agrimet'!$S$2:$S$274,"&gt;0"))</f>
        <v>0</v>
      </c>
      <c r="O485" s="24">
        <f>IF($B485="Hamer",IF($F485="Spring Grain",SUMIFS('Hamer Agrimet'!$D:$D,'Hamer Agrimet'!$A:$A,"&lt;="&amp;Data!O$1,'Hamer Agrimet'!$D:$D,"&gt;0"),IF($F485="Winter Grain",SUMIFS('Hamer Agrimet'!$C:$C,'Hamer Agrimet'!$A:$A,"&lt;="&amp;Data!O$1,'Hamer Agrimet'!$C:$C,"&gt;0"),IF($F485="Potatoes",SUMIFS('Hamer Agrimet'!$E:$E,'Hamer Agrimet'!$A:$A,"&lt;="&amp;Data!O$1,'Hamer Agrimet'!$E:$E,"&gt;0"),0))),SUMIFS('Osgood Agrimet'!$S$2:$S$274,'Hamer Agrimet'!$H$147:$H$288,"&lt;="&amp;Data!O$1,'Osgood Agrimet'!$S$2:$S$274,"&gt;0"))</f>
        <v>0</v>
      </c>
      <c r="P485" s="24">
        <f>IF($B485="Hamer",IF($F485="Spring Grain",SUMIFS('Hamer Agrimet'!$D:$D,'Hamer Agrimet'!$A:$A,"&lt;="&amp;Data!P$1,'Hamer Agrimet'!$D:$D,"&gt;0"),IF($F485="Winter Grain",SUMIFS('Hamer Agrimet'!$C:$C,'Hamer Agrimet'!$A:$A,"&lt;="&amp;Data!P$1,'Hamer Agrimet'!$C:$C,"&gt;0"),IF($F485="Potatoes",SUMIFS('Hamer Agrimet'!$E:$E,'Hamer Agrimet'!$A:$A,"&lt;="&amp;Data!P$1,'Hamer Agrimet'!$E:$E,"&gt;0"),0))),SUMIFS('Osgood Agrimet'!$S$2:$S$274,'Hamer Agrimet'!$H$147:$H$288,"&lt;="&amp;Data!P$1,'Osgood Agrimet'!$S$2:$S$274,"&gt;0"))</f>
        <v>0</v>
      </c>
      <c r="Q485" s="24">
        <f>IF($B485="Hamer",IF($F485="Spring Grain",SUMIFS('Hamer Agrimet'!$D:$D,'Hamer Agrimet'!$A:$A,"&lt;="&amp;Data!Q$1,'Hamer Agrimet'!$D:$D,"&gt;0"),IF($F485="Winter Grain",SUMIFS('Hamer Agrimet'!$C:$C,'Hamer Agrimet'!$A:$A,"&lt;="&amp;Data!Q$1,'Hamer Agrimet'!$C:$C,"&gt;0"),IF($F485="Potatoes",SUMIFS('Hamer Agrimet'!$E:$E,'Hamer Agrimet'!$A:$A,"&lt;="&amp;Data!Q$1,'Hamer Agrimet'!$E:$E,"&gt;0"),0))),SUMIFS('Osgood Agrimet'!$S$2:$S$274,'Hamer Agrimet'!$H$147:$H$288,"&lt;="&amp;Data!Q$1,'Osgood Agrimet'!$S$2:$S$274,"&gt;0"))</f>
        <v>0</v>
      </c>
      <c r="R485" s="24">
        <f>IF($B485="Hamer",IF($F485="Spring Grain",SUMIFS('Hamer Agrimet'!$D:$D,'Hamer Agrimet'!$A:$A,"&lt;="&amp;Data!R$1,'Hamer Agrimet'!$D:$D,"&gt;0"),IF($F485="Winter Grain",SUMIFS('Hamer Agrimet'!$C:$C,'Hamer Agrimet'!$A:$A,"&lt;="&amp;Data!R$1,'Hamer Agrimet'!$C:$C,"&gt;0"),IF($F485="Potatoes",SUMIFS('Hamer Agrimet'!$E:$E,'Hamer Agrimet'!$A:$A,"&lt;="&amp;Data!R$1,'Hamer Agrimet'!$E:$E,"&gt;0"),0))),SUMIFS('Osgood Agrimet'!$S$2:$S$274,'Hamer Agrimet'!$H$147:$H$288,"&lt;="&amp;Data!R$1,'Osgood Agrimet'!$S$2:$S$274,"&gt;0"))</f>
        <v>0</v>
      </c>
      <c r="S485" s="24">
        <f>IF($B485="Hamer",IF($F485="Spring Grain",SUMIFS('Hamer Agrimet'!$D:$D,'Hamer Agrimet'!$A:$A,"&lt;="&amp;Data!S$1,'Hamer Agrimet'!$D:$D,"&gt;0"),IF($F485="Winter Grain",SUMIFS('Hamer Agrimet'!$C:$C,'Hamer Agrimet'!$A:$A,"&lt;="&amp;Data!S$1,'Hamer Agrimet'!$C:$C,"&gt;0"),IF($F485="Potatoes",SUMIFS('Hamer Agrimet'!$E:$E,'Hamer Agrimet'!$A:$A,"&lt;="&amp;Data!S$1,'Hamer Agrimet'!$E:$E,"&gt;0"),0))),SUMIFS('Osgood Agrimet'!$S$2:$S$274,'Hamer Agrimet'!$H$147:$H$288,"&lt;="&amp;Data!S$1,'Osgood Agrimet'!$S$2:$S$274,"&gt;0"))</f>
        <v>0</v>
      </c>
      <c r="T485" s="24">
        <f>IF($B485="Hamer",IF($F485="Spring Grain",SUMIFS('Hamer Agrimet'!$D:$D,'Hamer Agrimet'!$A:$A,"&lt;="&amp;Data!T$1,'Hamer Agrimet'!$D:$D,"&gt;0"),IF($F485="Winter Grain",SUMIFS('Hamer Agrimet'!$C:$C,'Hamer Agrimet'!$A:$A,"&lt;="&amp;Data!T$1,'Hamer Agrimet'!$C:$C,"&gt;0"),IF($F485="Potatoes",SUMIFS('Hamer Agrimet'!$E:$E,'Hamer Agrimet'!$A:$A,"&lt;="&amp;Data!T$1,'Hamer Agrimet'!$E:$E,"&gt;0"),0))),SUMIFS('Osgood Agrimet'!$S$2:$S$274,'Hamer Agrimet'!$H$147:$H$288,"&lt;="&amp;Data!T$1,'Osgood Agrimet'!$S$2:$S$274,"&gt;0"))</f>
        <v>0</v>
      </c>
      <c r="U485" s="24">
        <f>IF($B485="Hamer",IF($F485="Spring Grain",SUMIFS('Hamer Agrimet'!$D:$D,'Hamer Agrimet'!$A:$A,"&lt;="&amp;Data!U$1,'Hamer Agrimet'!$D:$D,"&gt;0"),IF($F485="Winter Grain",SUMIFS('Hamer Agrimet'!$C:$C,'Hamer Agrimet'!$A:$A,"&lt;="&amp;Data!U$1,'Hamer Agrimet'!$C:$C,"&gt;0"),IF($F485="Potatoes",SUMIFS('Hamer Agrimet'!$E:$E,'Hamer Agrimet'!$A:$A,"&lt;="&amp;Data!U$1,'Hamer Agrimet'!$E:$E,"&gt;0"),0))),SUMIFS('Osgood Agrimet'!$S$2:$S$274,'Hamer Agrimet'!$H$147:$H$288,"&lt;="&amp;Data!U$1,'Osgood Agrimet'!$S$2:$S$274,"&gt;0"))</f>
        <v>0</v>
      </c>
      <c r="V485" s="24">
        <f>IF($B485="Hamer",IF($F485="Spring Grain",SUMIFS('Hamer Agrimet'!$D:$D,'Hamer Agrimet'!$A:$A,"&lt;="&amp;Data!V$1,'Hamer Agrimet'!$D:$D,"&gt;0"),IF($F485="Winter Grain",SUMIFS('Hamer Agrimet'!$C:$C,'Hamer Agrimet'!$A:$A,"&lt;="&amp;Data!V$1,'Hamer Agrimet'!$C:$C,"&gt;0"),IF($F485="Potatoes",SUMIFS('Hamer Agrimet'!$E:$E,'Hamer Agrimet'!$A:$A,"&lt;="&amp;Data!V$1,'Hamer Agrimet'!$E:$E,"&gt;0"),0))),SUMIFS('Osgood Agrimet'!$S$2:$S$274,'Hamer Agrimet'!$H$147:$H$288,"&lt;="&amp;Data!V$1,'Osgood Agrimet'!$S$2:$S$274,"&gt;0"))</f>
        <v>0</v>
      </c>
      <c r="W485" s="24">
        <f>IF($B485="Hamer",IF($F485="Spring Grain",SUMIFS('Hamer Agrimet'!$D:$D,'Hamer Agrimet'!$A:$A,"&lt;="&amp;Data!W$1,'Hamer Agrimet'!$D:$D,"&gt;0"),IF($F485="Winter Grain",SUMIFS('Hamer Agrimet'!$C:$C,'Hamer Agrimet'!$A:$A,"&lt;="&amp;Data!W$1,'Hamer Agrimet'!$C:$C,"&gt;0"),IF($F485="Potatoes",SUMIFS('Hamer Agrimet'!$E:$E,'Hamer Agrimet'!$A:$A,"&lt;="&amp;Data!W$1,'Hamer Agrimet'!$E:$E,"&gt;0"),0))),SUMIFS('Osgood Agrimet'!$S$2:$S$274,'Hamer Agrimet'!$H$147:$H$288,"&lt;="&amp;Data!W$1,'Osgood Agrimet'!$S$2:$S$274,"&gt;0"))</f>
        <v>0</v>
      </c>
      <c r="X485" s="24">
        <f>IF($B485="Hamer",IF($F485="Spring Grain",SUMIFS('Hamer Agrimet'!$D:$D,'Hamer Agrimet'!$A:$A,"&lt;="&amp;Data!X$1,'Hamer Agrimet'!$D:$D,"&gt;0"),IF($F485="Winter Grain",SUMIFS('Hamer Agrimet'!$C:$C,'Hamer Agrimet'!$A:$A,"&lt;="&amp;Data!X$1,'Hamer Agrimet'!$C:$C,"&gt;0"),IF($F485="Potatoes",SUMIFS('Hamer Agrimet'!$E:$E,'Hamer Agrimet'!$A:$A,"&lt;="&amp;Data!X$1,'Hamer Agrimet'!$E:$E,"&gt;0"),0))),SUMIFS('Osgood Agrimet'!$S$2:$S$274,'Hamer Agrimet'!$H$147:$H$288,"&lt;="&amp;Data!X$1,'Osgood Agrimet'!$S$2:$S$274,"&gt;0"))</f>
        <v>0</v>
      </c>
      <c r="Y485" s="24">
        <f>IF($B485="Hamer",IF($F485="Spring Grain",SUMIFS('Hamer Agrimet'!$D:$D,'Hamer Agrimet'!$A:$A,"&lt;="&amp;Data!Y$1,'Hamer Agrimet'!$D:$D,"&gt;0"),IF($F485="Winter Grain",SUMIFS('Hamer Agrimet'!$C:$C,'Hamer Agrimet'!$A:$A,"&lt;="&amp;Data!Y$1,'Hamer Agrimet'!$C:$C,"&gt;0"),IF($F485="Potatoes",SUMIFS('Hamer Agrimet'!$E:$E,'Hamer Agrimet'!$A:$A,"&lt;="&amp;Data!Y$1,'Hamer Agrimet'!$E:$E,"&gt;0"),0))),SUMIFS('Osgood Agrimet'!$S$2:$S$274,'Hamer Agrimet'!$H$147:$H$288,"&lt;="&amp;Data!Y$1,'Osgood Agrimet'!$S$2:$S$274,"&gt;0"))</f>
        <v>0</v>
      </c>
      <c r="Z485" s="24">
        <f>IF($B485="Hamer",IF($F485="Spring Grain",SUMIFS('Hamer Agrimet'!$D:$D,'Hamer Agrimet'!$A:$A,"&lt;="&amp;Data!Z$1,'Hamer Agrimet'!$D:$D,"&gt;0"),IF($F485="Winter Grain",SUMIFS('Hamer Agrimet'!$C:$C,'Hamer Agrimet'!$A:$A,"&lt;="&amp;Data!Z$1,'Hamer Agrimet'!$C:$C,"&gt;0"),IF($F485="Potatoes",SUMIFS('Hamer Agrimet'!$E:$E,'Hamer Agrimet'!$A:$A,"&lt;="&amp;Data!Z$1,'Hamer Agrimet'!$E:$E,"&gt;0"),0))),SUMIFS('Osgood Agrimet'!$S$2:$S$274,'Hamer Agrimet'!$H$147:$H$288,"&lt;="&amp;Data!Z$1,'Osgood Agrimet'!$S$2:$S$274,"&gt;0"))</f>
        <v>0</v>
      </c>
      <c r="AA485" s="24">
        <f>IF($B485="Hamer",IF($F485="Spring Grain",SUMIFS('Hamer Agrimet'!$D:$D,'Hamer Agrimet'!$A:$A,"&lt;="&amp;Data!AA$1,'Hamer Agrimet'!$D:$D,"&gt;0"),IF($F485="Winter Grain",SUMIFS('Hamer Agrimet'!$C:$C,'Hamer Agrimet'!$A:$A,"&lt;="&amp;Data!AA$1,'Hamer Agrimet'!$C:$C,"&gt;0"),IF($F485="Potatoes",SUMIFS('Hamer Agrimet'!$E:$E,'Hamer Agrimet'!$A:$A,"&lt;="&amp;Data!AA$1,'Hamer Agrimet'!$E:$E,"&gt;0"),0))),SUMIFS('Osgood Agrimet'!$S$2:$S$274,'Hamer Agrimet'!$H$147:$H$288,"&lt;="&amp;Data!AA$1,'Osgood Agrimet'!$S$2:$S$274,"&gt;0"))</f>
        <v>0</v>
      </c>
      <c r="AB485" s="24">
        <f>IF($B485="Hamer",IF($F485="Spring Grain",SUMIFS('Hamer Agrimet'!$D:$D,'Hamer Agrimet'!$A:$A,"&lt;="&amp;Data!AB$1,'Hamer Agrimet'!$D:$D,"&gt;0"),IF($F485="Winter Grain",SUMIFS('Hamer Agrimet'!$C:$C,'Hamer Agrimet'!$A:$A,"&lt;="&amp;Data!AB$1,'Hamer Agrimet'!$C:$C,"&gt;0"),IF($F485="Potatoes",SUMIFS('Hamer Agrimet'!$E:$E,'Hamer Agrimet'!$A:$A,"&lt;="&amp;Data!AB$1,'Hamer Agrimet'!$E:$E,"&gt;0"),0))),SUMIFS('Osgood Agrimet'!$S$2:$S$274,'Hamer Agrimet'!$H$147:$H$288,"&lt;="&amp;Data!AB$1,'Osgood Agrimet'!$S$2:$S$274,"&gt;0"))</f>
        <v>0</v>
      </c>
      <c r="AC485" s="24">
        <f>IF($B485="Hamer",IF($F485="Spring Grain",SUMIFS('Hamer Agrimet'!$D:$D,'Hamer Agrimet'!$A:$A,"&lt;="&amp;Data!AC$1,'Hamer Agrimet'!$D:$D,"&gt;0"),IF($F485="Winter Grain",SUMIFS('Hamer Agrimet'!$C:$C,'Hamer Agrimet'!$A:$A,"&lt;="&amp;Data!AC$1,'Hamer Agrimet'!$C:$C,"&gt;0"),IF($F485="Potatoes",SUMIFS('Hamer Agrimet'!$E:$E,'Hamer Agrimet'!$A:$A,"&lt;="&amp;Data!AC$1,'Hamer Agrimet'!$E:$E,"&gt;0"),0))),SUMIFS('Osgood Agrimet'!$S$2:$S$274,'Hamer Agrimet'!$H$147:$H$288,"&lt;="&amp;Data!AC$1,'Osgood Agrimet'!$S$2:$S$274,"&gt;0"))</f>
        <v>0</v>
      </c>
      <c r="AD485" s="24">
        <f>IF($B485="Hamer",IF($F485="Spring Grain",SUMIFS('Hamer Agrimet'!$D:$D,'Hamer Agrimet'!$A:$A,"&lt;="&amp;Data!AD$1,'Hamer Agrimet'!$D:$D,"&gt;0"),IF($F485="Winter Grain",SUMIFS('Hamer Agrimet'!$C:$C,'Hamer Agrimet'!$A:$A,"&lt;="&amp;Data!AD$1,'Hamer Agrimet'!$C:$C,"&gt;0"),IF($F485="Potatoes",SUMIFS('Hamer Agrimet'!$E:$E,'Hamer Agrimet'!$A:$A,"&lt;="&amp;Data!AD$1,'Hamer Agrimet'!$E:$E,"&gt;0"),0))),SUMIFS('Osgood Agrimet'!$S$2:$S$274,'Hamer Agrimet'!$H$147:$H$288,"&lt;="&amp;Data!AD$1,'Osgood Agrimet'!$S$2:$S$274,"&gt;0"))</f>
        <v>0</v>
      </c>
      <c r="AE485" s="24">
        <f>IF($B485="Hamer",IF($F485="Spring Grain",SUMIFS('Hamer Agrimet'!$D:$D,'Hamer Agrimet'!$A:$A,"&lt;="&amp;Data!AE$1,'Hamer Agrimet'!$D:$D,"&gt;0"),IF($F485="Winter Grain",SUMIFS('Hamer Agrimet'!$C:$C,'Hamer Agrimet'!$A:$A,"&lt;="&amp;Data!AE$1,'Hamer Agrimet'!$C:$C,"&gt;0"),IF($F485="Potatoes",SUMIFS('Hamer Agrimet'!$E:$E,'Hamer Agrimet'!$A:$A,"&lt;="&amp;Data!AE$1,'Hamer Agrimet'!$E:$E,"&gt;0"),0))),SUMIFS('Osgood Agrimet'!$S$2:$S$274,'Hamer Agrimet'!$H$147:$H$288,"&lt;="&amp;Data!AE$1,'Osgood Agrimet'!$S$2:$S$274,"&gt;0"))</f>
        <v>0</v>
      </c>
      <c r="AF485" s="24">
        <f>IF($B485="Hamer",IF($F485="Spring Grain",SUMIFS('Hamer Agrimet'!$D:$D,'Hamer Agrimet'!$A:$A,"&lt;="&amp;Data!AF$1,'Hamer Agrimet'!$D:$D,"&gt;0"),IF($F485="Winter Grain",SUMIFS('Hamer Agrimet'!$C:$C,'Hamer Agrimet'!$A:$A,"&lt;="&amp;Data!AF$1,'Hamer Agrimet'!$C:$C,"&gt;0"),IF($F485="Potatoes",SUMIFS('Hamer Agrimet'!$E:$E,'Hamer Agrimet'!$A:$A,"&lt;="&amp;Data!AF$1,'Hamer Agrimet'!$E:$E,"&gt;0"),0))),SUMIFS('Osgood Agrimet'!$S$2:$S$274,'Hamer Agrimet'!$H$147:$H$288,"&lt;="&amp;Data!AF$1,'Osgood Agrimet'!$S$2:$S$274,"&gt;0"))</f>
        <v>0</v>
      </c>
      <c r="AG485" s="24">
        <f>IF($B485="Hamer",IF($F485="Spring Grain",SUMIFS('Hamer Agrimet'!$D:$D,'Hamer Agrimet'!$A:$A,"&lt;="&amp;Data!AG$1,'Hamer Agrimet'!$D:$D,"&gt;0"),IF($F485="Winter Grain",SUMIFS('Hamer Agrimet'!$C:$C,'Hamer Agrimet'!$A:$A,"&lt;="&amp;Data!AG$1,'Hamer Agrimet'!$C:$C,"&gt;0"),IF($F485="Potatoes",SUMIFS('Hamer Agrimet'!$E:$E,'Hamer Agrimet'!$A:$A,"&lt;="&amp;Data!AG$1,'Hamer Agrimet'!$E:$E,"&gt;0"),0))),SUMIFS('Osgood Agrimet'!$S$2:$S$274,'Hamer Agrimet'!$H$147:$H$288,"&lt;="&amp;Data!AG$1,'Osgood Agrimet'!$S$2:$S$274,"&gt;0"))</f>
        <v>0</v>
      </c>
      <c r="AH485">
        <f>+SUM(H485:AG485)</f>
        <v>0</v>
      </c>
    </row>
    <row r="486" spans="1:34" ht="15.75" hidden="1" thickBot="1" x14ac:dyDescent="0.25">
      <c r="A486" s="25"/>
      <c r="B486" s="25" t="s">
        <v>166</v>
      </c>
      <c r="C486" s="28" t="str">
        <f>C485</f>
        <v>48</v>
      </c>
      <c r="D486" s="25" t="s">
        <v>167</v>
      </c>
      <c r="E486" s="25"/>
      <c r="F486" s="25"/>
      <c r="G486" s="25"/>
      <c r="H486">
        <f>IFERROR(VLOOKUP($A486,'PivotTrac Totals'!$A$1:$AK$255,4,FALSE),)</f>
        <v>0</v>
      </c>
      <c r="I486">
        <f>IFERROR(VLOOKUP($A486,'PivotTrac Totals'!$1:$405,6,FALSE),)</f>
        <v>0</v>
      </c>
      <c r="J486">
        <f>IFERROR(VLOOKUP($A486,'PivotTrac Totals'!$1:$255,8,FALSE),)</f>
        <v>0</v>
      </c>
      <c r="K486">
        <f>IFERROR(VLOOKUP($A486,'PivotTrac Totals'!$1:$255,10,FALSE),)</f>
        <v>0</v>
      </c>
      <c r="L486">
        <f>IFERROR(VLOOKUP($A486,'PivotTrac Totals'!$1:$255,12,FALSE),)</f>
        <v>0</v>
      </c>
      <c r="M486">
        <f>IFERROR(VLOOKUP($A486,'PivotTrac Totals'!$1:$255,14,FALSE),)</f>
        <v>0</v>
      </c>
      <c r="N486">
        <f>IFERROR(VLOOKUP($A486,'PivotTrac Totals'!$1:$255,16,FALSE),)</f>
        <v>0</v>
      </c>
      <c r="O486">
        <f>IFERROR(VLOOKUP($A486,'PivotTrac Totals'!$1:$255,18,FALSE),)</f>
        <v>0</v>
      </c>
      <c r="P486">
        <f>IFERROR(VLOOKUP($A486,'PivotTrac Totals'!$1:$255,20,FALSE),)</f>
        <v>0</v>
      </c>
      <c r="Q486">
        <f>IFERROR(VLOOKUP($A486,'PivotTrac Totals'!$1:$255,22,FALSE),)</f>
        <v>0</v>
      </c>
      <c r="R486">
        <f>IFERROR(VLOOKUP($A486,'PivotTrac Totals'!$1:$255,24,FALSE),)</f>
        <v>0</v>
      </c>
      <c r="S486">
        <f>IFERROR(VLOOKUP($A486,'PivotTrac Totals'!$1:$255,26,FALSE),)</f>
        <v>0</v>
      </c>
      <c r="T486">
        <f>IFERROR(VLOOKUP($A486,'PivotTrac Totals'!$1:$255,28,FALSE),)</f>
        <v>0</v>
      </c>
      <c r="U486">
        <f>IFERROR(VLOOKUP($A486,'PivotTrac Totals'!$1:$255,30,FALSE),)</f>
        <v>0</v>
      </c>
      <c r="V486">
        <f>IFERROR(VLOOKUP($A486,'PivotTrac Totals'!$1:$255,32,FALSE),)</f>
        <v>0</v>
      </c>
      <c r="W486">
        <f>IFERROR(VLOOKUP($A486,'PivotTrac Totals'!$1:$255,34,FALSE),)</f>
        <v>0</v>
      </c>
      <c r="X486">
        <f>IFERROR(VLOOKUP($A486,'PivotTrac Totals'!$1:$255,36,FALSE),)</f>
        <v>0</v>
      </c>
      <c r="Y486">
        <f>IFERROR(VLOOKUP($A486,'PivotTrac Totals'!$1:$255,38,FALSE),)</f>
        <v>0</v>
      </c>
      <c r="Z486">
        <f>IFERROR(VLOOKUP($A486,'PivotTrac Totals'!$1:$255,40,FALSE),)</f>
        <v>0</v>
      </c>
      <c r="AA486">
        <f>IFERROR(VLOOKUP($A486,'PivotTrac Totals'!$1:$255,42,FALSE),)</f>
        <v>0</v>
      </c>
      <c r="AB486">
        <f>IFERROR(VLOOKUP($A486,'PivotTrac Totals'!$1:$255,44,FALSE),)</f>
        <v>0</v>
      </c>
      <c r="AC486">
        <f>IFERROR(VLOOKUP($A486,'PivotTrac Totals'!$1:$255,46,FALSE),)</f>
        <v>0</v>
      </c>
      <c r="AD486">
        <f>IFERROR(VLOOKUP($A486,'PivotTrac Totals'!$1:$255,48,FALSE),)</f>
        <v>0</v>
      </c>
      <c r="AE486">
        <f>IFERROR(VLOOKUP($A486,'PivotTrac Totals'!$1:$255,50,FALSE),)</f>
        <v>0</v>
      </c>
      <c r="AF486">
        <f>IFERROR(VLOOKUP($A486,'PivotTrac Totals'!$1:$255,52,FALSE),)</f>
        <v>0</v>
      </c>
      <c r="AG486">
        <f>IFERROR(VLOOKUP($A486,'PivotTrac Totals'!$1:$255,54,FALSE),)</f>
        <v>0</v>
      </c>
      <c r="AH486">
        <f t="shared" si="56"/>
        <v>0</v>
      </c>
    </row>
    <row r="487" spans="1:34" ht="15.75" hidden="1" thickBot="1" x14ac:dyDescent="0.25">
      <c r="A487" s="25"/>
      <c r="B487" s="25" t="s">
        <v>166</v>
      </c>
      <c r="C487" s="28" t="str">
        <f t="shared" ref="C487:C494" si="59">C486</f>
        <v>48</v>
      </c>
      <c r="D487" s="25" t="s">
        <v>167</v>
      </c>
      <c r="E487" s="25"/>
      <c r="F487" s="25"/>
      <c r="G487" s="25"/>
      <c r="H487">
        <f>IFERROR(VLOOKUP($A487,'PivotTrac Totals'!$A$1:$AK$255,4,FALSE),)</f>
        <v>0</v>
      </c>
      <c r="I487">
        <f>IFERROR(VLOOKUP($A487,'PivotTrac Totals'!$1:$405,6,FALSE),)</f>
        <v>0</v>
      </c>
      <c r="J487">
        <f>IFERROR(VLOOKUP($A487,'PivotTrac Totals'!$1:$255,8,FALSE),)</f>
        <v>0</v>
      </c>
      <c r="K487">
        <f>IFERROR(VLOOKUP($A487,'PivotTrac Totals'!$1:$255,10,FALSE),)</f>
        <v>0</v>
      </c>
      <c r="L487">
        <f>IFERROR(VLOOKUP($A487,'PivotTrac Totals'!$1:$255,12,FALSE),)</f>
        <v>0</v>
      </c>
      <c r="M487">
        <f>IFERROR(VLOOKUP($A487,'PivotTrac Totals'!$1:$255,14,FALSE),)</f>
        <v>0</v>
      </c>
      <c r="N487">
        <f>IFERROR(VLOOKUP($A487,'PivotTrac Totals'!$1:$255,16,FALSE),)</f>
        <v>0</v>
      </c>
      <c r="O487">
        <f>IFERROR(VLOOKUP($A487,'PivotTrac Totals'!$1:$255,18,FALSE),)</f>
        <v>0</v>
      </c>
      <c r="P487">
        <f>IFERROR(VLOOKUP($A487,'PivotTrac Totals'!$1:$255,20,FALSE),)</f>
        <v>0</v>
      </c>
      <c r="Q487">
        <f>IFERROR(VLOOKUP($A487,'PivotTrac Totals'!$1:$255,22,FALSE),)</f>
        <v>0</v>
      </c>
      <c r="R487">
        <f>IFERROR(VLOOKUP($A487,'PivotTrac Totals'!$1:$255,24,FALSE),)</f>
        <v>0</v>
      </c>
      <c r="S487">
        <f>IFERROR(VLOOKUP($A487,'PivotTrac Totals'!$1:$255,26,FALSE),)</f>
        <v>0</v>
      </c>
      <c r="T487">
        <f>IFERROR(VLOOKUP($A487,'PivotTrac Totals'!$1:$255,28,FALSE),)</f>
        <v>0</v>
      </c>
      <c r="U487">
        <f>IFERROR(VLOOKUP($A487,'PivotTrac Totals'!$1:$255,30,FALSE),)</f>
        <v>0</v>
      </c>
      <c r="V487">
        <f>IFERROR(VLOOKUP($A487,'PivotTrac Totals'!$1:$255,32,FALSE),)</f>
        <v>0</v>
      </c>
      <c r="W487">
        <f>IFERROR(VLOOKUP($A487,'PivotTrac Totals'!$1:$255,34,FALSE),)</f>
        <v>0</v>
      </c>
      <c r="X487">
        <f>IFERROR(VLOOKUP($A487,'PivotTrac Totals'!$1:$255,36,FALSE),)</f>
        <v>0</v>
      </c>
      <c r="Y487">
        <f>IFERROR(VLOOKUP($A487,'PivotTrac Totals'!$1:$255,38,FALSE),)</f>
        <v>0</v>
      </c>
      <c r="Z487">
        <f>IFERROR(VLOOKUP($A487,'PivotTrac Totals'!$1:$255,40,FALSE),)</f>
        <v>0</v>
      </c>
      <c r="AA487">
        <f>IFERROR(VLOOKUP($A487,'PivotTrac Totals'!$1:$255,42,FALSE),)</f>
        <v>0</v>
      </c>
      <c r="AB487">
        <f>IFERROR(VLOOKUP($A487,'PivotTrac Totals'!$1:$255,44,FALSE),)</f>
        <v>0</v>
      </c>
      <c r="AC487">
        <f>IFERROR(VLOOKUP($A487,'PivotTrac Totals'!$1:$255,46,FALSE),)</f>
        <v>0</v>
      </c>
      <c r="AD487">
        <f>IFERROR(VLOOKUP($A487,'PivotTrac Totals'!$1:$255,48,FALSE),)</f>
        <v>0</v>
      </c>
      <c r="AE487">
        <f>IFERROR(VLOOKUP($A487,'PivotTrac Totals'!$1:$255,50,FALSE),)</f>
        <v>0</v>
      </c>
      <c r="AF487">
        <f>IFERROR(VLOOKUP($A487,'PivotTrac Totals'!$1:$255,52,FALSE),)</f>
        <v>0</v>
      </c>
      <c r="AG487">
        <f>IFERROR(VLOOKUP($A487,'PivotTrac Totals'!$1:$255,54,FALSE),)</f>
        <v>0</v>
      </c>
      <c r="AH487">
        <f t="shared" si="56"/>
        <v>0</v>
      </c>
    </row>
    <row r="488" spans="1:34" ht="15.75" hidden="1" thickBot="1" x14ac:dyDescent="0.25">
      <c r="A488" s="25"/>
      <c r="B488" s="25" t="s">
        <v>166</v>
      </c>
      <c r="C488" s="28" t="str">
        <f t="shared" si="59"/>
        <v>48</v>
      </c>
      <c r="D488" s="25" t="s">
        <v>167</v>
      </c>
      <c r="E488" s="25"/>
      <c r="F488" s="25"/>
      <c r="G488" s="25"/>
      <c r="H488">
        <f>IFERROR(VLOOKUP($A488,'PivotTrac Totals'!$A$1:$AK$255,4,FALSE),)</f>
        <v>0</v>
      </c>
      <c r="I488">
        <f>IFERROR(VLOOKUP($A488,'PivotTrac Totals'!$1:$405,6,FALSE),)</f>
        <v>0</v>
      </c>
      <c r="J488">
        <f>IFERROR(VLOOKUP($A488,'PivotTrac Totals'!$1:$255,8,FALSE),)</f>
        <v>0</v>
      </c>
      <c r="K488">
        <f>IFERROR(VLOOKUP($A488,'PivotTrac Totals'!$1:$255,10,FALSE),)</f>
        <v>0</v>
      </c>
      <c r="L488">
        <f>IFERROR(VLOOKUP($A488,'PivotTrac Totals'!$1:$255,12,FALSE),)</f>
        <v>0</v>
      </c>
      <c r="M488">
        <f>IFERROR(VLOOKUP($A488,'PivotTrac Totals'!$1:$255,14,FALSE),)</f>
        <v>0</v>
      </c>
      <c r="N488">
        <f>IFERROR(VLOOKUP($A488,'PivotTrac Totals'!$1:$255,16,FALSE),)</f>
        <v>0</v>
      </c>
      <c r="O488">
        <f>IFERROR(VLOOKUP($A488,'PivotTrac Totals'!$1:$255,18,FALSE),)</f>
        <v>0</v>
      </c>
      <c r="P488">
        <f>IFERROR(VLOOKUP($A488,'PivotTrac Totals'!$1:$255,20,FALSE),)</f>
        <v>0</v>
      </c>
      <c r="Q488">
        <f>IFERROR(VLOOKUP($A488,'PivotTrac Totals'!$1:$255,22,FALSE),)</f>
        <v>0</v>
      </c>
      <c r="R488">
        <f>IFERROR(VLOOKUP($A488,'PivotTrac Totals'!$1:$255,24,FALSE),)</f>
        <v>0</v>
      </c>
      <c r="S488">
        <f>IFERROR(VLOOKUP($A488,'PivotTrac Totals'!$1:$255,26,FALSE),)</f>
        <v>0</v>
      </c>
      <c r="T488">
        <f>IFERROR(VLOOKUP($A488,'PivotTrac Totals'!$1:$255,28,FALSE),)</f>
        <v>0</v>
      </c>
      <c r="U488">
        <f>IFERROR(VLOOKUP($A488,'PivotTrac Totals'!$1:$255,30,FALSE),)</f>
        <v>0</v>
      </c>
      <c r="V488">
        <f>IFERROR(VLOOKUP($A488,'PivotTrac Totals'!$1:$255,32,FALSE),)</f>
        <v>0</v>
      </c>
      <c r="W488">
        <f>IFERROR(VLOOKUP($A488,'PivotTrac Totals'!$1:$255,34,FALSE),)</f>
        <v>0</v>
      </c>
      <c r="X488">
        <f>IFERROR(VLOOKUP($A488,'PivotTrac Totals'!$1:$255,36,FALSE),)</f>
        <v>0</v>
      </c>
      <c r="Y488">
        <f>IFERROR(VLOOKUP($A488,'PivotTrac Totals'!$1:$255,38,FALSE),)</f>
        <v>0</v>
      </c>
      <c r="Z488">
        <f>IFERROR(VLOOKUP($A488,'PivotTrac Totals'!$1:$255,40,FALSE),)</f>
        <v>0</v>
      </c>
      <c r="AA488">
        <f>IFERROR(VLOOKUP($A488,'PivotTrac Totals'!$1:$255,42,FALSE),)</f>
        <v>0</v>
      </c>
      <c r="AB488">
        <f>IFERROR(VLOOKUP($A488,'PivotTrac Totals'!$1:$255,44,FALSE),)</f>
        <v>0</v>
      </c>
      <c r="AC488">
        <f>IFERROR(VLOOKUP($A488,'PivotTrac Totals'!$1:$255,46,FALSE),)</f>
        <v>0</v>
      </c>
      <c r="AD488">
        <f>IFERROR(VLOOKUP($A488,'PivotTrac Totals'!$1:$255,48,FALSE),)</f>
        <v>0</v>
      </c>
      <c r="AE488">
        <f>IFERROR(VLOOKUP($A488,'PivotTrac Totals'!$1:$255,50,FALSE),)</f>
        <v>0</v>
      </c>
      <c r="AF488">
        <f>IFERROR(VLOOKUP($A488,'PivotTrac Totals'!$1:$255,52,FALSE),)</f>
        <v>0</v>
      </c>
      <c r="AG488">
        <f>IFERROR(VLOOKUP($A488,'PivotTrac Totals'!$1:$255,54,FALSE),)</f>
        <v>0</v>
      </c>
      <c r="AH488">
        <f t="shared" si="56"/>
        <v>0</v>
      </c>
    </row>
    <row r="489" spans="1:34" ht="15.75" hidden="1" thickBot="1" x14ac:dyDescent="0.25">
      <c r="A489" s="25"/>
      <c r="B489" s="25" t="s">
        <v>166</v>
      </c>
      <c r="C489" s="28" t="str">
        <f t="shared" si="59"/>
        <v>48</v>
      </c>
      <c r="D489" s="25" t="s">
        <v>167</v>
      </c>
      <c r="E489" s="25"/>
      <c r="F489" s="25"/>
      <c r="G489" s="25"/>
      <c r="H489">
        <f>IFERROR(VLOOKUP($A489,'PivotTrac Totals'!$A$1:$AK$255,4,FALSE),)</f>
        <v>0</v>
      </c>
      <c r="I489">
        <f>IFERROR(VLOOKUP($A489,'PivotTrac Totals'!$1:$405,6,FALSE),)</f>
        <v>0</v>
      </c>
      <c r="J489">
        <f>IFERROR(VLOOKUP($A489,'PivotTrac Totals'!$1:$255,8,FALSE),)</f>
        <v>0</v>
      </c>
      <c r="K489">
        <f>IFERROR(VLOOKUP($A489,'PivotTrac Totals'!$1:$255,10,FALSE),)</f>
        <v>0</v>
      </c>
      <c r="L489">
        <f>IFERROR(VLOOKUP($A489,'PivotTrac Totals'!$1:$255,12,FALSE),)</f>
        <v>0</v>
      </c>
      <c r="M489">
        <f>IFERROR(VLOOKUP($A489,'PivotTrac Totals'!$1:$255,14,FALSE),)</f>
        <v>0</v>
      </c>
      <c r="N489">
        <f>IFERROR(VLOOKUP($A489,'PivotTrac Totals'!$1:$255,16,FALSE),)</f>
        <v>0</v>
      </c>
      <c r="O489">
        <f>IFERROR(VLOOKUP($A489,'PivotTrac Totals'!$1:$255,18,FALSE),)</f>
        <v>0</v>
      </c>
      <c r="P489">
        <f>IFERROR(VLOOKUP($A489,'PivotTrac Totals'!$1:$255,20,FALSE),)</f>
        <v>0</v>
      </c>
      <c r="Q489">
        <f>IFERROR(VLOOKUP($A489,'PivotTrac Totals'!$1:$255,22,FALSE),)</f>
        <v>0</v>
      </c>
      <c r="R489">
        <f>IFERROR(VLOOKUP($A489,'PivotTrac Totals'!$1:$255,24,FALSE),)</f>
        <v>0</v>
      </c>
      <c r="S489">
        <f>IFERROR(VLOOKUP($A489,'PivotTrac Totals'!$1:$255,26,FALSE),)</f>
        <v>0</v>
      </c>
      <c r="T489">
        <f>IFERROR(VLOOKUP($A489,'PivotTrac Totals'!$1:$255,28,FALSE),)</f>
        <v>0</v>
      </c>
      <c r="U489">
        <f>IFERROR(VLOOKUP($A489,'PivotTrac Totals'!$1:$255,30,FALSE),)</f>
        <v>0</v>
      </c>
      <c r="V489">
        <f>IFERROR(VLOOKUP($A489,'PivotTrac Totals'!$1:$255,32,FALSE),)</f>
        <v>0</v>
      </c>
      <c r="W489">
        <f>IFERROR(VLOOKUP($A489,'PivotTrac Totals'!$1:$255,34,FALSE),)</f>
        <v>0</v>
      </c>
      <c r="X489">
        <f>IFERROR(VLOOKUP($A489,'PivotTrac Totals'!$1:$255,36,FALSE),)</f>
        <v>0</v>
      </c>
      <c r="Y489">
        <f>IFERROR(VLOOKUP($A489,'PivotTrac Totals'!$1:$255,38,FALSE),)</f>
        <v>0</v>
      </c>
      <c r="Z489">
        <f>IFERROR(VLOOKUP($A489,'PivotTrac Totals'!$1:$255,40,FALSE),)</f>
        <v>0</v>
      </c>
      <c r="AA489">
        <f>IFERROR(VLOOKUP($A489,'PivotTrac Totals'!$1:$255,42,FALSE),)</f>
        <v>0</v>
      </c>
      <c r="AB489">
        <f>IFERROR(VLOOKUP($A489,'PivotTrac Totals'!$1:$255,44,FALSE),)</f>
        <v>0</v>
      </c>
      <c r="AC489">
        <f>IFERROR(VLOOKUP($A489,'PivotTrac Totals'!$1:$255,46,FALSE),)</f>
        <v>0</v>
      </c>
      <c r="AD489">
        <f>IFERROR(VLOOKUP($A489,'PivotTrac Totals'!$1:$255,48,FALSE),)</f>
        <v>0</v>
      </c>
      <c r="AE489">
        <f>IFERROR(VLOOKUP($A489,'PivotTrac Totals'!$1:$255,50,FALSE),)</f>
        <v>0</v>
      </c>
      <c r="AF489">
        <f>IFERROR(VLOOKUP($A489,'PivotTrac Totals'!$1:$255,52,FALSE),)</f>
        <v>0</v>
      </c>
      <c r="AG489">
        <f>IFERROR(VLOOKUP($A489,'PivotTrac Totals'!$1:$255,54,FALSE),)</f>
        <v>0</v>
      </c>
      <c r="AH489">
        <f t="shared" si="56"/>
        <v>0</v>
      </c>
    </row>
    <row r="490" spans="1:34" ht="15.75" hidden="1" thickBot="1" x14ac:dyDescent="0.25">
      <c r="A490" s="25"/>
      <c r="B490" s="25" t="s">
        <v>166</v>
      </c>
      <c r="C490" s="28" t="str">
        <f t="shared" si="59"/>
        <v>48</v>
      </c>
      <c r="D490" s="25" t="s">
        <v>167</v>
      </c>
      <c r="E490" s="25"/>
      <c r="F490" s="25"/>
      <c r="G490" s="25"/>
      <c r="H490">
        <f>IFERROR(VLOOKUP($A490,'PivotTrac Totals'!$A$1:$AK$255,4,FALSE),)</f>
        <v>0</v>
      </c>
      <c r="I490">
        <f>IFERROR(VLOOKUP($A490,'PivotTrac Totals'!$1:$405,6,FALSE),)</f>
        <v>0</v>
      </c>
      <c r="J490">
        <f>IFERROR(VLOOKUP($A490,'PivotTrac Totals'!$1:$255,8,FALSE),)</f>
        <v>0</v>
      </c>
      <c r="K490">
        <f>IFERROR(VLOOKUP($A490,'PivotTrac Totals'!$1:$255,10,FALSE),)</f>
        <v>0</v>
      </c>
      <c r="L490">
        <f>IFERROR(VLOOKUP($A490,'PivotTrac Totals'!$1:$255,12,FALSE),)</f>
        <v>0</v>
      </c>
      <c r="M490">
        <f>IFERROR(VLOOKUP($A490,'PivotTrac Totals'!$1:$255,14,FALSE),)</f>
        <v>0</v>
      </c>
      <c r="N490">
        <f>IFERROR(VLOOKUP($A490,'PivotTrac Totals'!$1:$255,16,FALSE),)</f>
        <v>0</v>
      </c>
      <c r="O490">
        <f>IFERROR(VLOOKUP($A490,'PivotTrac Totals'!$1:$255,18,FALSE),)</f>
        <v>0</v>
      </c>
      <c r="P490">
        <f>IFERROR(VLOOKUP($A490,'PivotTrac Totals'!$1:$255,20,FALSE),)</f>
        <v>0</v>
      </c>
      <c r="Q490">
        <f>IFERROR(VLOOKUP($A490,'PivotTrac Totals'!$1:$255,22,FALSE),)</f>
        <v>0</v>
      </c>
      <c r="R490">
        <f>IFERROR(VLOOKUP($A490,'PivotTrac Totals'!$1:$255,24,FALSE),)</f>
        <v>0</v>
      </c>
      <c r="S490">
        <f>IFERROR(VLOOKUP($A490,'PivotTrac Totals'!$1:$255,26,FALSE),)</f>
        <v>0</v>
      </c>
      <c r="T490">
        <f>IFERROR(VLOOKUP($A490,'PivotTrac Totals'!$1:$255,28,FALSE),)</f>
        <v>0</v>
      </c>
      <c r="U490">
        <f>IFERROR(VLOOKUP($A490,'PivotTrac Totals'!$1:$255,30,FALSE),)</f>
        <v>0</v>
      </c>
      <c r="V490">
        <f>IFERROR(VLOOKUP($A490,'PivotTrac Totals'!$1:$255,32,FALSE),)</f>
        <v>0</v>
      </c>
      <c r="W490">
        <f>IFERROR(VLOOKUP($A490,'PivotTrac Totals'!$1:$255,34,FALSE),)</f>
        <v>0</v>
      </c>
      <c r="X490">
        <f>IFERROR(VLOOKUP($A490,'PivotTrac Totals'!$1:$255,36,FALSE),)</f>
        <v>0</v>
      </c>
      <c r="Y490">
        <f>IFERROR(VLOOKUP($A490,'PivotTrac Totals'!$1:$255,38,FALSE),)</f>
        <v>0</v>
      </c>
      <c r="Z490">
        <f>IFERROR(VLOOKUP($A490,'PivotTrac Totals'!$1:$255,40,FALSE),)</f>
        <v>0</v>
      </c>
      <c r="AA490">
        <f>IFERROR(VLOOKUP($A490,'PivotTrac Totals'!$1:$255,42,FALSE),)</f>
        <v>0</v>
      </c>
      <c r="AB490">
        <f>IFERROR(VLOOKUP($A490,'PivotTrac Totals'!$1:$255,44,FALSE),)</f>
        <v>0</v>
      </c>
      <c r="AC490">
        <f>IFERROR(VLOOKUP($A490,'PivotTrac Totals'!$1:$255,46,FALSE),)</f>
        <v>0</v>
      </c>
      <c r="AD490">
        <f>IFERROR(VLOOKUP($A490,'PivotTrac Totals'!$1:$255,48,FALSE),)</f>
        <v>0</v>
      </c>
      <c r="AE490">
        <f>IFERROR(VLOOKUP($A490,'PivotTrac Totals'!$1:$255,50,FALSE),)</f>
        <v>0</v>
      </c>
      <c r="AF490">
        <f>IFERROR(VLOOKUP($A490,'PivotTrac Totals'!$1:$255,52,FALSE),)</f>
        <v>0</v>
      </c>
      <c r="AG490">
        <f>IFERROR(VLOOKUP($A490,'PivotTrac Totals'!$1:$255,54,FALSE),)</f>
        <v>0</v>
      </c>
      <c r="AH490">
        <f t="shared" si="56"/>
        <v>0</v>
      </c>
    </row>
    <row r="491" spans="1:34" ht="15.75" hidden="1" thickBot="1" x14ac:dyDescent="0.25">
      <c r="A491" s="25"/>
      <c r="B491" s="25" t="s">
        <v>166</v>
      </c>
      <c r="C491" s="28" t="str">
        <f t="shared" si="59"/>
        <v>48</v>
      </c>
      <c r="D491" s="25" t="s">
        <v>167</v>
      </c>
      <c r="E491" s="25"/>
      <c r="F491" s="25"/>
      <c r="G491" s="25"/>
      <c r="H491">
        <f>IFERROR(VLOOKUP($A491,'PivotTrac Totals'!$A$1:$AK$255,4,FALSE),)</f>
        <v>0</v>
      </c>
      <c r="I491">
        <f>IFERROR(VLOOKUP($A491,'PivotTrac Totals'!$1:$405,6,FALSE),)</f>
        <v>0</v>
      </c>
      <c r="J491">
        <f>IFERROR(VLOOKUP($A491,'PivotTrac Totals'!$1:$255,8,FALSE),)</f>
        <v>0</v>
      </c>
      <c r="K491">
        <f>IFERROR(VLOOKUP($A491,'PivotTrac Totals'!$1:$255,10,FALSE),)</f>
        <v>0</v>
      </c>
      <c r="L491">
        <f>IFERROR(VLOOKUP($A491,'PivotTrac Totals'!$1:$255,12,FALSE),)</f>
        <v>0</v>
      </c>
      <c r="M491">
        <f>IFERROR(VLOOKUP($A491,'PivotTrac Totals'!$1:$255,14,FALSE),)</f>
        <v>0</v>
      </c>
      <c r="N491">
        <f>IFERROR(VLOOKUP($A491,'PivotTrac Totals'!$1:$255,16,FALSE),)</f>
        <v>0</v>
      </c>
      <c r="O491">
        <f>IFERROR(VLOOKUP($A491,'PivotTrac Totals'!$1:$255,18,FALSE),)</f>
        <v>0</v>
      </c>
      <c r="P491">
        <f>IFERROR(VLOOKUP($A491,'PivotTrac Totals'!$1:$255,20,FALSE),)</f>
        <v>0</v>
      </c>
      <c r="Q491">
        <f>IFERROR(VLOOKUP($A491,'PivotTrac Totals'!$1:$255,22,FALSE),)</f>
        <v>0</v>
      </c>
      <c r="R491">
        <f>IFERROR(VLOOKUP($A491,'PivotTrac Totals'!$1:$255,24,FALSE),)</f>
        <v>0</v>
      </c>
      <c r="S491">
        <f>IFERROR(VLOOKUP($A491,'PivotTrac Totals'!$1:$255,26,FALSE),)</f>
        <v>0</v>
      </c>
      <c r="T491">
        <f>IFERROR(VLOOKUP($A491,'PivotTrac Totals'!$1:$255,28,FALSE),)</f>
        <v>0</v>
      </c>
      <c r="U491">
        <f>IFERROR(VLOOKUP($A491,'PivotTrac Totals'!$1:$255,30,FALSE),)</f>
        <v>0</v>
      </c>
      <c r="V491">
        <f>IFERROR(VLOOKUP($A491,'PivotTrac Totals'!$1:$255,32,FALSE),)</f>
        <v>0</v>
      </c>
      <c r="W491">
        <f>IFERROR(VLOOKUP($A491,'PivotTrac Totals'!$1:$255,34,FALSE),)</f>
        <v>0</v>
      </c>
      <c r="X491">
        <f>IFERROR(VLOOKUP($A491,'PivotTrac Totals'!$1:$255,36,FALSE),)</f>
        <v>0</v>
      </c>
      <c r="Y491">
        <f>IFERROR(VLOOKUP($A491,'PivotTrac Totals'!$1:$255,38,FALSE),)</f>
        <v>0</v>
      </c>
      <c r="Z491">
        <f>IFERROR(VLOOKUP($A491,'PivotTrac Totals'!$1:$255,40,FALSE),)</f>
        <v>0</v>
      </c>
      <c r="AA491">
        <f>IFERROR(VLOOKUP($A491,'PivotTrac Totals'!$1:$255,42,FALSE),)</f>
        <v>0</v>
      </c>
      <c r="AB491">
        <f>IFERROR(VLOOKUP($A491,'PivotTrac Totals'!$1:$255,44,FALSE),)</f>
        <v>0</v>
      </c>
      <c r="AC491">
        <f>IFERROR(VLOOKUP($A491,'PivotTrac Totals'!$1:$255,46,FALSE),)</f>
        <v>0</v>
      </c>
      <c r="AD491">
        <f>IFERROR(VLOOKUP($A491,'PivotTrac Totals'!$1:$255,48,FALSE),)</f>
        <v>0</v>
      </c>
      <c r="AE491">
        <f>IFERROR(VLOOKUP($A491,'PivotTrac Totals'!$1:$255,50,FALSE),)</f>
        <v>0</v>
      </c>
      <c r="AF491">
        <f>IFERROR(VLOOKUP($A491,'PivotTrac Totals'!$1:$255,52,FALSE),)</f>
        <v>0</v>
      </c>
      <c r="AG491">
        <f>IFERROR(VLOOKUP($A491,'PivotTrac Totals'!$1:$255,54,FALSE),)</f>
        <v>0</v>
      </c>
      <c r="AH491">
        <f t="shared" si="56"/>
        <v>0</v>
      </c>
    </row>
    <row r="492" spans="1:34" ht="15.75" hidden="1" thickBot="1" x14ac:dyDescent="0.25">
      <c r="A492" s="25"/>
      <c r="B492" s="25" t="s">
        <v>166</v>
      </c>
      <c r="C492" s="28" t="str">
        <f t="shared" si="59"/>
        <v>48</v>
      </c>
      <c r="D492" s="25" t="s">
        <v>167</v>
      </c>
      <c r="E492" s="25"/>
      <c r="F492" s="25"/>
      <c r="G492" s="25"/>
      <c r="H492">
        <f>IFERROR(VLOOKUP($A492,'PivotTrac Totals'!$A$1:$AK$255,4,FALSE),)</f>
        <v>0</v>
      </c>
      <c r="I492">
        <f>IFERROR(VLOOKUP($A492,'PivotTrac Totals'!$1:$405,6,FALSE),)</f>
        <v>0</v>
      </c>
      <c r="J492">
        <f>IFERROR(VLOOKUP($A492,'PivotTrac Totals'!$1:$255,8,FALSE),)</f>
        <v>0</v>
      </c>
      <c r="K492">
        <f>IFERROR(VLOOKUP($A492,'PivotTrac Totals'!$1:$255,10,FALSE),)</f>
        <v>0</v>
      </c>
      <c r="L492">
        <f>IFERROR(VLOOKUP($A492,'PivotTrac Totals'!$1:$255,12,FALSE),)</f>
        <v>0</v>
      </c>
      <c r="M492">
        <f>IFERROR(VLOOKUP($A492,'PivotTrac Totals'!$1:$255,14,FALSE),)</f>
        <v>0</v>
      </c>
      <c r="N492">
        <f>IFERROR(VLOOKUP($A492,'PivotTrac Totals'!$1:$255,16,FALSE),)</f>
        <v>0</v>
      </c>
      <c r="O492">
        <f>IFERROR(VLOOKUP($A492,'PivotTrac Totals'!$1:$255,18,FALSE),)</f>
        <v>0</v>
      </c>
      <c r="P492">
        <f>IFERROR(VLOOKUP($A492,'PivotTrac Totals'!$1:$255,20,FALSE),)</f>
        <v>0</v>
      </c>
      <c r="Q492">
        <f>IFERROR(VLOOKUP($A492,'PivotTrac Totals'!$1:$255,22,FALSE),)</f>
        <v>0</v>
      </c>
      <c r="R492">
        <f>IFERROR(VLOOKUP($A492,'PivotTrac Totals'!$1:$255,24,FALSE),)</f>
        <v>0</v>
      </c>
      <c r="S492">
        <f>IFERROR(VLOOKUP($A492,'PivotTrac Totals'!$1:$255,26,FALSE),)</f>
        <v>0</v>
      </c>
      <c r="T492">
        <f>IFERROR(VLOOKUP($A492,'PivotTrac Totals'!$1:$255,28,FALSE),)</f>
        <v>0</v>
      </c>
      <c r="U492">
        <f>IFERROR(VLOOKUP($A492,'PivotTrac Totals'!$1:$255,30,FALSE),)</f>
        <v>0</v>
      </c>
      <c r="V492">
        <f>IFERROR(VLOOKUP($A492,'PivotTrac Totals'!$1:$255,32,FALSE),)</f>
        <v>0</v>
      </c>
      <c r="W492">
        <f>IFERROR(VLOOKUP($A492,'PivotTrac Totals'!$1:$255,34,FALSE),)</f>
        <v>0</v>
      </c>
      <c r="X492">
        <f>IFERROR(VLOOKUP($A492,'PivotTrac Totals'!$1:$255,36,FALSE),)</f>
        <v>0</v>
      </c>
      <c r="Y492">
        <f>IFERROR(VLOOKUP($A492,'PivotTrac Totals'!$1:$255,38,FALSE),)</f>
        <v>0</v>
      </c>
      <c r="Z492">
        <f>IFERROR(VLOOKUP($A492,'PivotTrac Totals'!$1:$255,40,FALSE),)</f>
        <v>0</v>
      </c>
      <c r="AA492">
        <f>IFERROR(VLOOKUP($A492,'PivotTrac Totals'!$1:$255,42,FALSE),)</f>
        <v>0</v>
      </c>
      <c r="AB492">
        <f>IFERROR(VLOOKUP($A492,'PivotTrac Totals'!$1:$255,44,FALSE),)</f>
        <v>0</v>
      </c>
      <c r="AC492">
        <f>IFERROR(VLOOKUP($A492,'PivotTrac Totals'!$1:$255,46,FALSE),)</f>
        <v>0</v>
      </c>
      <c r="AD492">
        <f>IFERROR(VLOOKUP($A492,'PivotTrac Totals'!$1:$255,48,FALSE),)</f>
        <v>0</v>
      </c>
      <c r="AE492">
        <f>IFERROR(VLOOKUP($A492,'PivotTrac Totals'!$1:$255,50,FALSE),)</f>
        <v>0</v>
      </c>
      <c r="AF492">
        <f>IFERROR(VLOOKUP($A492,'PivotTrac Totals'!$1:$255,52,FALSE),)</f>
        <v>0</v>
      </c>
      <c r="AG492">
        <f>IFERROR(VLOOKUP($A492,'PivotTrac Totals'!$1:$255,54,FALSE),)</f>
        <v>0</v>
      </c>
      <c r="AH492">
        <f t="shared" si="56"/>
        <v>0</v>
      </c>
    </row>
    <row r="493" spans="1:34" ht="15.75" hidden="1" thickBot="1" x14ac:dyDescent="0.25">
      <c r="A493" s="25"/>
      <c r="B493" s="25" t="s">
        <v>166</v>
      </c>
      <c r="C493" s="28" t="str">
        <f t="shared" si="59"/>
        <v>48</v>
      </c>
      <c r="D493" s="25" t="s">
        <v>167</v>
      </c>
      <c r="E493" s="25"/>
      <c r="F493" s="25"/>
      <c r="G493" s="25"/>
      <c r="H493">
        <f>IFERROR(VLOOKUP($A493,'PivotTrac Totals'!$A$1:$AK$255,4,FALSE),)</f>
        <v>0</v>
      </c>
      <c r="I493">
        <f>IFERROR(VLOOKUP($A493,'PivotTrac Totals'!$1:$405,6,FALSE),)</f>
        <v>0</v>
      </c>
      <c r="J493">
        <f>IFERROR(VLOOKUP($A493,'PivotTrac Totals'!$1:$255,8,FALSE),)</f>
        <v>0</v>
      </c>
      <c r="K493">
        <f>IFERROR(VLOOKUP($A493,'PivotTrac Totals'!$1:$255,10,FALSE),)</f>
        <v>0</v>
      </c>
      <c r="L493">
        <f>IFERROR(VLOOKUP($A493,'PivotTrac Totals'!$1:$255,12,FALSE),)</f>
        <v>0</v>
      </c>
      <c r="M493">
        <f>IFERROR(VLOOKUP($A493,'PivotTrac Totals'!$1:$255,14,FALSE),)</f>
        <v>0</v>
      </c>
      <c r="N493">
        <f>IFERROR(VLOOKUP($A493,'PivotTrac Totals'!$1:$255,16,FALSE),)</f>
        <v>0</v>
      </c>
      <c r="O493">
        <f>IFERROR(VLOOKUP($A493,'PivotTrac Totals'!$1:$255,18,FALSE),)</f>
        <v>0</v>
      </c>
      <c r="P493">
        <f>IFERROR(VLOOKUP($A493,'PivotTrac Totals'!$1:$255,20,FALSE),)</f>
        <v>0</v>
      </c>
      <c r="Q493">
        <f>IFERROR(VLOOKUP($A493,'PivotTrac Totals'!$1:$255,22,FALSE),)</f>
        <v>0</v>
      </c>
      <c r="R493">
        <f>IFERROR(VLOOKUP($A493,'PivotTrac Totals'!$1:$255,24,FALSE),)</f>
        <v>0</v>
      </c>
      <c r="S493">
        <f>IFERROR(VLOOKUP($A493,'PivotTrac Totals'!$1:$255,26,FALSE),)</f>
        <v>0</v>
      </c>
      <c r="T493">
        <f>IFERROR(VLOOKUP($A493,'PivotTrac Totals'!$1:$255,28,FALSE),)</f>
        <v>0</v>
      </c>
      <c r="U493">
        <f>IFERROR(VLOOKUP($A493,'PivotTrac Totals'!$1:$255,30,FALSE),)</f>
        <v>0</v>
      </c>
      <c r="V493">
        <f>IFERROR(VLOOKUP($A493,'PivotTrac Totals'!$1:$255,32,FALSE),)</f>
        <v>0</v>
      </c>
      <c r="W493">
        <f>IFERROR(VLOOKUP($A493,'PivotTrac Totals'!$1:$255,34,FALSE),)</f>
        <v>0</v>
      </c>
      <c r="X493">
        <f>IFERROR(VLOOKUP($A493,'PivotTrac Totals'!$1:$255,36,FALSE),)</f>
        <v>0</v>
      </c>
      <c r="Y493">
        <f>IFERROR(VLOOKUP($A493,'PivotTrac Totals'!$1:$255,38,FALSE),)</f>
        <v>0</v>
      </c>
      <c r="Z493">
        <f>IFERROR(VLOOKUP($A493,'PivotTrac Totals'!$1:$255,40,FALSE),)</f>
        <v>0</v>
      </c>
      <c r="AA493">
        <f>IFERROR(VLOOKUP($A493,'PivotTrac Totals'!$1:$255,42,FALSE),)</f>
        <v>0</v>
      </c>
      <c r="AB493">
        <f>IFERROR(VLOOKUP($A493,'PivotTrac Totals'!$1:$255,44,FALSE),)</f>
        <v>0</v>
      </c>
      <c r="AC493">
        <f>IFERROR(VLOOKUP($A493,'PivotTrac Totals'!$1:$255,46,FALSE),)</f>
        <v>0</v>
      </c>
      <c r="AD493">
        <f>IFERROR(VLOOKUP($A493,'PivotTrac Totals'!$1:$255,48,FALSE),)</f>
        <v>0</v>
      </c>
      <c r="AE493">
        <f>IFERROR(VLOOKUP($A493,'PivotTrac Totals'!$1:$255,50,FALSE),)</f>
        <v>0</v>
      </c>
      <c r="AF493">
        <f>IFERROR(VLOOKUP($A493,'PivotTrac Totals'!$1:$255,52,FALSE),)</f>
        <v>0</v>
      </c>
      <c r="AG493">
        <f>IFERROR(VLOOKUP($A493,'PivotTrac Totals'!$1:$255,54,FALSE),)</f>
        <v>0</v>
      </c>
      <c r="AH493">
        <f t="shared" si="56"/>
        <v>0</v>
      </c>
    </row>
    <row r="494" spans="1:34" ht="15.75" hidden="1" thickBot="1" x14ac:dyDescent="0.25">
      <c r="A494" s="25"/>
      <c r="B494" s="25" t="s">
        <v>166</v>
      </c>
      <c r="C494" s="28" t="str">
        <f t="shared" si="59"/>
        <v>48</v>
      </c>
      <c r="D494" s="25" t="s">
        <v>167</v>
      </c>
      <c r="E494" s="25"/>
      <c r="F494" s="25"/>
      <c r="G494" s="25"/>
      <c r="H494">
        <f>IFERROR(VLOOKUP($A494,'PivotTrac Totals'!$A$1:$AK$255,4,FALSE),)</f>
        <v>0</v>
      </c>
      <c r="I494">
        <f>IFERROR(VLOOKUP($A494,'PivotTrac Totals'!$1:$405,6,FALSE),)</f>
        <v>0</v>
      </c>
      <c r="J494">
        <f>IFERROR(VLOOKUP($A494,'PivotTrac Totals'!$1:$255,8,FALSE),)</f>
        <v>0</v>
      </c>
      <c r="K494">
        <f>IFERROR(VLOOKUP($A494,'PivotTrac Totals'!$1:$255,10,FALSE),)</f>
        <v>0</v>
      </c>
      <c r="L494">
        <f>IFERROR(VLOOKUP($A494,'PivotTrac Totals'!$1:$255,12,FALSE),)</f>
        <v>0</v>
      </c>
      <c r="M494">
        <f>IFERROR(VLOOKUP($A494,'PivotTrac Totals'!$1:$255,14,FALSE),)</f>
        <v>0</v>
      </c>
      <c r="N494">
        <f>IFERROR(VLOOKUP($A494,'PivotTrac Totals'!$1:$255,16,FALSE),)</f>
        <v>0</v>
      </c>
      <c r="O494">
        <f>IFERROR(VLOOKUP($A494,'PivotTrac Totals'!$1:$255,18,FALSE),)</f>
        <v>0</v>
      </c>
      <c r="P494">
        <f>IFERROR(VLOOKUP($A494,'PivotTrac Totals'!$1:$255,20,FALSE),)</f>
        <v>0</v>
      </c>
      <c r="Q494">
        <f>IFERROR(VLOOKUP($A494,'PivotTrac Totals'!$1:$255,22,FALSE),)</f>
        <v>0</v>
      </c>
      <c r="R494">
        <f>IFERROR(VLOOKUP($A494,'PivotTrac Totals'!$1:$255,24,FALSE),)</f>
        <v>0</v>
      </c>
      <c r="S494">
        <f>IFERROR(VLOOKUP($A494,'PivotTrac Totals'!$1:$255,26,FALSE),)</f>
        <v>0</v>
      </c>
      <c r="T494">
        <f>IFERROR(VLOOKUP($A494,'PivotTrac Totals'!$1:$255,28,FALSE),)</f>
        <v>0</v>
      </c>
      <c r="U494">
        <f>IFERROR(VLOOKUP($A494,'PivotTrac Totals'!$1:$255,30,FALSE),)</f>
        <v>0</v>
      </c>
      <c r="V494">
        <f>IFERROR(VLOOKUP($A494,'PivotTrac Totals'!$1:$255,32,FALSE),)</f>
        <v>0</v>
      </c>
      <c r="W494">
        <f>IFERROR(VLOOKUP($A494,'PivotTrac Totals'!$1:$255,34,FALSE),)</f>
        <v>0</v>
      </c>
      <c r="X494">
        <f>IFERROR(VLOOKUP($A494,'PivotTrac Totals'!$1:$255,36,FALSE),)</f>
        <v>0</v>
      </c>
      <c r="Y494">
        <f>IFERROR(VLOOKUP($A494,'PivotTrac Totals'!$1:$255,38,FALSE),)</f>
        <v>0</v>
      </c>
      <c r="Z494">
        <f>IFERROR(VLOOKUP($A494,'PivotTrac Totals'!$1:$255,40,FALSE),)</f>
        <v>0</v>
      </c>
      <c r="AA494">
        <f>IFERROR(VLOOKUP($A494,'PivotTrac Totals'!$1:$255,42,FALSE),)</f>
        <v>0</v>
      </c>
      <c r="AB494">
        <f>IFERROR(VLOOKUP($A494,'PivotTrac Totals'!$1:$255,44,FALSE),)</f>
        <v>0</v>
      </c>
      <c r="AC494">
        <f>IFERROR(VLOOKUP($A494,'PivotTrac Totals'!$1:$255,46,FALSE),)</f>
        <v>0</v>
      </c>
      <c r="AD494">
        <f>IFERROR(VLOOKUP($A494,'PivotTrac Totals'!$1:$255,48,FALSE),)</f>
        <v>0</v>
      </c>
      <c r="AE494">
        <f>IFERROR(VLOOKUP($A494,'PivotTrac Totals'!$1:$255,50,FALSE),)</f>
        <v>0</v>
      </c>
      <c r="AF494">
        <f>IFERROR(VLOOKUP($A494,'PivotTrac Totals'!$1:$255,52,FALSE),)</f>
        <v>0</v>
      </c>
      <c r="AG494">
        <f>IFERROR(VLOOKUP($A494,'PivotTrac Totals'!$1:$255,54,FALSE),)</f>
        <v>0</v>
      </c>
      <c r="AH494">
        <f t="shared" si="56"/>
        <v>0</v>
      </c>
    </row>
    <row r="495" spans="1:34" ht="15.75" hidden="1" thickBot="1" x14ac:dyDescent="0.25">
      <c r="A495" s="29" t="s">
        <v>193</v>
      </c>
      <c r="B495" s="25" t="s">
        <v>166</v>
      </c>
      <c r="C495" s="28" t="str">
        <f>MID(A495,FIND(" ",A495)+1,256)</f>
        <v>49</v>
      </c>
      <c r="D495" s="25" t="s">
        <v>167</v>
      </c>
      <c r="E495" s="25"/>
      <c r="F495" s="25"/>
      <c r="G495" s="25"/>
      <c r="H495" s="24">
        <f>IF($B495="Hamer",IF($F495="Spring Grain",SUMIFS('Hamer Agrimet'!$D:$D,'Hamer Agrimet'!$A:$A,"&lt;="&amp;Data!H$1,'Hamer Agrimet'!$D:$D,"&gt;0"),IF($F495="Winter Grain",SUMIFS('Hamer Agrimet'!$C:$C,'Hamer Agrimet'!$A:$A,"&lt;="&amp;Data!H$1,'Hamer Agrimet'!$C:$C,"&gt;0"),IF($F495="Potatoes",SUMIFS('Hamer Agrimet'!$E:$E,'Hamer Agrimet'!$A:$A,"&lt;="&amp;Data!H$1,'Hamer Agrimet'!$E:$E,"&gt;0"),0))),SUMIFS('Osgood Agrimet'!$S$2:$S$274,'Hamer Agrimet'!$H$147:$H$288,"&lt;="&amp;Data!H$1,'Osgood Agrimet'!$S$2:$S$274,"&gt;0"))</f>
        <v>0</v>
      </c>
      <c r="I495" s="24">
        <f>IF($B495="Hamer",IF($F495="Spring Grain",SUMIFS('Hamer Agrimet'!$D:$D,'Hamer Agrimet'!$A:$A,"&lt;="&amp;Data!I$1,'Hamer Agrimet'!$D:$D,"&gt;0"),IF($F495="Winter Grain",SUMIFS('Hamer Agrimet'!$C:$C,'Hamer Agrimet'!$A:$A,"&lt;="&amp;Data!I$1,'Hamer Agrimet'!$C:$C,"&gt;0"),IF($F495="Potatoes",SUMIFS('Hamer Agrimet'!$E:$E,'Hamer Agrimet'!$A:$A,"&lt;="&amp;Data!I$1,'Hamer Agrimet'!$E:$E,"&gt;0"),0))),SUMIFS('Osgood Agrimet'!$S$2:$S$274,'Hamer Agrimet'!$H$147:$H$288,"&lt;="&amp;Data!I$1,'Osgood Agrimet'!$S$2:$S$274,"&gt;0"))</f>
        <v>0</v>
      </c>
      <c r="J495" s="24">
        <f>IF($B495="Hamer",IF($F495="Spring Grain",SUMIFS('Hamer Agrimet'!$D:$D,'Hamer Agrimet'!$A:$A,"&lt;="&amp;Data!J$1,'Hamer Agrimet'!$D:$D,"&gt;0"),IF($F495="Winter Grain",SUMIFS('Hamer Agrimet'!$C:$C,'Hamer Agrimet'!$A:$A,"&lt;="&amp;Data!J$1,'Hamer Agrimet'!$C:$C,"&gt;0"),IF($F495="Potatoes",SUMIFS('Hamer Agrimet'!$E:$E,'Hamer Agrimet'!$A:$A,"&lt;="&amp;Data!J$1,'Hamer Agrimet'!$E:$E,"&gt;0"),0))),SUMIFS('Osgood Agrimet'!$S$2:$S$274,'Hamer Agrimet'!$H$147:$H$288,"&lt;="&amp;Data!J$1,'Osgood Agrimet'!$S$2:$S$274,"&gt;0"))</f>
        <v>0</v>
      </c>
      <c r="K495" s="24">
        <f>IF($B495="Hamer",IF($F495="Spring Grain",SUMIFS('Hamer Agrimet'!$D:$D,'Hamer Agrimet'!$A:$A,"&lt;="&amp;Data!K$1,'Hamer Agrimet'!$D:$D,"&gt;0"),IF($F495="Winter Grain",SUMIFS('Hamer Agrimet'!$C:$C,'Hamer Agrimet'!$A:$A,"&lt;="&amp;Data!K$1,'Hamer Agrimet'!$C:$C,"&gt;0"),IF($F495="Potatoes",SUMIFS('Hamer Agrimet'!$E:$E,'Hamer Agrimet'!$A:$A,"&lt;="&amp;Data!K$1,'Hamer Agrimet'!$E:$E,"&gt;0"),0))),SUMIFS('Osgood Agrimet'!$S$2:$S$274,'Hamer Agrimet'!$H$147:$H$288,"&lt;="&amp;Data!K$1,'Osgood Agrimet'!$S$2:$S$274,"&gt;0"))</f>
        <v>0</v>
      </c>
      <c r="L495" s="24">
        <f>IF($B495="Hamer",IF($F495="Spring Grain",SUMIFS('Hamer Agrimet'!$D:$D,'Hamer Agrimet'!$A:$A,"&lt;="&amp;Data!L$1,'Hamer Agrimet'!$D:$D,"&gt;0"),IF($F495="Winter Grain",SUMIFS('Hamer Agrimet'!$C:$C,'Hamer Agrimet'!$A:$A,"&lt;="&amp;Data!L$1,'Hamer Agrimet'!$C:$C,"&gt;0"),IF($F495="Potatoes",SUMIFS('Hamer Agrimet'!$E:$E,'Hamer Agrimet'!$A:$A,"&lt;="&amp;Data!L$1,'Hamer Agrimet'!$E:$E,"&gt;0"),0))),SUMIFS('Osgood Agrimet'!$S$2:$S$274,'Hamer Agrimet'!$H$147:$H$288,"&lt;="&amp;Data!L$1,'Osgood Agrimet'!$S$2:$S$274,"&gt;0"))</f>
        <v>0</v>
      </c>
      <c r="M495" s="24">
        <f>IF($B495="Hamer",IF($F495="Spring Grain",SUMIFS('Hamer Agrimet'!$D:$D,'Hamer Agrimet'!$A:$A,"&lt;="&amp;Data!M$1,'Hamer Agrimet'!$D:$D,"&gt;0"),IF($F495="Winter Grain",SUMIFS('Hamer Agrimet'!$C:$C,'Hamer Agrimet'!$A:$A,"&lt;="&amp;Data!M$1,'Hamer Agrimet'!$C:$C,"&gt;0"),IF($F495="Potatoes",SUMIFS('Hamer Agrimet'!$E:$E,'Hamer Agrimet'!$A:$A,"&lt;="&amp;Data!M$1,'Hamer Agrimet'!$E:$E,"&gt;0"),0))),SUMIFS('Osgood Agrimet'!$S$2:$S$274,'Hamer Agrimet'!$H$147:$H$288,"&lt;="&amp;Data!M$1,'Osgood Agrimet'!$S$2:$S$274,"&gt;0"))</f>
        <v>0</v>
      </c>
      <c r="N495" s="24">
        <f>IF($B495="Hamer",IF($F495="Spring Grain",SUMIFS('Hamer Agrimet'!$D:$D,'Hamer Agrimet'!$A:$A,"&lt;="&amp;Data!N$1,'Hamer Agrimet'!$D:$D,"&gt;0"),IF($F495="Winter Grain",SUMIFS('Hamer Agrimet'!$C:$C,'Hamer Agrimet'!$A:$A,"&lt;="&amp;Data!N$1,'Hamer Agrimet'!$C:$C,"&gt;0"),IF($F495="Potatoes",SUMIFS('Hamer Agrimet'!$E:$E,'Hamer Agrimet'!$A:$A,"&lt;="&amp;Data!N$1,'Hamer Agrimet'!$E:$E,"&gt;0"),0))),SUMIFS('Osgood Agrimet'!$S$2:$S$274,'Hamer Agrimet'!$H$147:$H$288,"&lt;="&amp;Data!N$1,'Osgood Agrimet'!$S$2:$S$274,"&gt;0"))</f>
        <v>0</v>
      </c>
      <c r="O495" s="24">
        <f>IF($B495="Hamer",IF($F495="Spring Grain",SUMIFS('Hamer Agrimet'!$D:$D,'Hamer Agrimet'!$A:$A,"&lt;="&amp;Data!O$1,'Hamer Agrimet'!$D:$D,"&gt;0"),IF($F495="Winter Grain",SUMIFS('Hamer Agrimet'!$C:$C,'Hamer Agrimet'!$A:$A,"&lt;="&amp;Data!O$1,'Hamer Agrimet'!$C:$C,"&gt;0"),IF($F495="Potatoes",SUMIFS('Hamer Agrimet'!$E:$E,'Hamer Agrimet'!$A:$A,"&lt;="&amp;Data!O$1,'Hamer Agrimet'!$E:$E,"&gt;0"),0))),SUMIFS('Osgood Agrimet'!$S$2:$S$274,'Hamer Agrimet'!$H$147:$H$288,"&lt;="&amp;Data!O$1,'Osgood Agrimet'!$S$2:$S$274,"&gt;0"))</f>
        <v>0</v>
      </c>
      <c r="P495" s="24">
        <f>IF($B495="Hamer",IF($F495="Spring Grain",SUMIFS('Hamer Agrimet'!$D:$D,'Hamer Agrimet'!$A:$A,"&lt;="&amp;Data!P$1,'Hamer Agrimet'!$D:$D,"&gt;0"),IF($F495="Winter Grain",SUMIFS('Hamer Agrimet'!$C:$C,'Hamer Agrimet'!$A:$A,"&lt;="&amp;Data!P$1,'Hamer Agrimet'!$C:$C,"&gt;0"),IF($F495="Potatoes",SUMIFS('Hamer Agrimet'!$E:$E,'Hamer Agrimet'!$A:$A,"&lt;="&amp;Data!P$1,'Hamer Agrimet'!$E:$E,"&gt;0"),0))),SUMIFS('Osgood Agrimet'!$S$2:$S$274,'Hamer Agrimet'!$H$147:$H$288,"&lt;="&amp;Data!P$1,'Osgood Agrimet'!$S$2:$S$274,"&gt;0"))</f>
        <v>0</v>
      </c>
      <c r="Q495" s="24">
        <f>IF($B495="Hamer",IF($F495="Spring Grain",SUMIFS('Hamer Agrimet'!$D:$D,'Hamer Agrimet'!$A:$A,"&lt;="&amp;Data!Q$1,'Hamer Agrimet'!$D:$D,"&gt;0"),IF($F495="Winter Grain",SUMIFS('Hamer Agrimet'!$C:$C,'Hamer Agrimet'!$A:$A,"&lt;="&amp;Data!Q$1,'Hamer Agrimet'!$C:$C,"&gt;0"),IF($F495="Potatoes",SUMIFS('Hamer Agrimet'!$E:$E,'Hamer Agrimet'!$A:$A,"&lt;="&amp;Data!Q$1,'Hamer Agrimet'!$E:$E,"&gt;0"),0))),SUMIFS('Osgood Agrimet'!$S$2:$S$274,'Hamer Agrimet'!$H$147:$H$288,"&lt;="&amp;Data!Q$1,'Osgood Agrimet'!$S$2:$S$274,"&gt;0"))</f>
        <v>0</v>
      </c>
      <c r="R495" s="24">
        <f>IF($B495="Hamer",IF($F495="Spring Grain",SUMIFS('Hamer Agrimet'!$D:$D,'Hamer Agrimet'!$A:$A,"&lt;="&amp;Data!R$1,'Hamer Agrimet'!$D:$D,"&gt;0"),IF($F495="Winter Grain",SUMIFS('Hamer Agrimet'!$C:$C,'Hamer Agrimet'!$A:$A,"&lt;="&amp;Data!R$1,'Hamer Agrimet'!$C:$C,"&gt;0"),IF($F495="Potatoes",SUMIFS('Hamer Agrimet'!$E:$E,'Hamer Agrimet'!$A:$A,"&lt;="&amp;Data!R$1,'Hamer Agrimet'!$E:$E,"&gt;0"),0))),SUMIFS('Osgood Agrimet'!$S$2:$S$274,'Hamer Agrimet'!$H$147:$H$288,"&lt;="&amp;Data!R$1,'Osgood Agrimet'!$S$2:$S$274,"&gt;0"))</f>
        <v>0</v>
      </c>
      <c r="S495" s="24">
        <f>IF($B495="Hamer",IF($F495="Spring Grain",SUMIFS('Hamer Agrimet'!$D:$D,'Hamer Agrimet'!$A:$A,"&lt;="&amp;Data!S$1,'Hamer Agrimet'!$D:$D,"&gt;0"),IF($F495="Winter Grain",SUMIFS('Hamer Agrimet'!$C:$C,'Hamer Agrimet'!$A:$A,"&lt;="&amp;Data!S$1,'Hamer Agrimet'!$C:$C,"&gt;0"),IF($F495="Potatoes",SUMIFS('Hamer Agrimet'!$E:$E,'Hamer Agrimet'!$A:$A,"&lt;="&amp;Data!S$1,'Hamer Agrimet'!$E:$E,"&gt;0"),0))),SUMIFS('Osgood Agrimet'!$S$2:$S$274,'Hamer Agrimet'!$H$147:$H$288,"&lt;="&amp;Data!S$1,'Osgood Agrimet'!$S$2:$S$274,"&gt;0"))</f>
        <v>0</v>
      </c>
      <c r="T495" s="24">
        <f>IF($B495="Hamer",IF($F495="Spring Grain",SUMIFS('Hamer Agrimet'!$D:$D,'Hamer Agrimet'!$A:$A,"&lt;="&amp;Data!T$1,'Hamer Agrimet'!$D:$D,"&gt;0"),IF($F495="Winter Grain",SUMIFS('Hamer Agrimet'!$C:$C,'Hamer Agrimet'!$A:$A,"&lt;="&amp;Data!T$1,'Hamer Agrimet'!$C:$C,"&gt;0"),IF($F495="Potatoes",SUMIFS('Hamer Agrimet'!$E:$E,'Hamer Agrimet'!$A:$A,"&lt;="&amp;Data!T$1,'Hamer Agrimet'!$E:$E,"&gt;0"),0))),SUMIFS('Osgood Agrimet'!$S$2:$S$274,'Hamer Agrimet'!$H$147:$H$288,"&lt;="&amp;Data!T$1,'Osgood Agrimet'!$S$2:$S$274,"&gt;0"))</f>
        <v>0</v>
      </c>
      <c r="U495" s="24">
        <f>IF($B495="Hamer",IF($F495="Spring Grain",SUMIFS('Hamer Agrimet'!$D:$D,'Hamer Agrimet'!$A:$A,"&lt;="&amp;Data!U$1,'Hamer Agrimet'!$D:$D,"&gt;0"),IF($F495="Winter Grain",SUMIFS('Hamer Agrimet'!$C:$C,'Hamer Agrimet'!$A:$A,"&lt;="&amp;Data!U$1,'Hamer Agrimet'!$C:$C,"&gt;0"),IF($F495="Potatoes",SUMIFS('Hamer Agrimet'!$E:$E,'Hamer Agrimet'!$A:$A,"&lt;="&amp;Data!U$1,'Hamer Agrimet'!$E:$E,"&gt;0"),0))),SUMIFS('Osgood Agrimet'!$S$2:$S$274,'Hamer Agrimet'!$H$147:$H$288,"&lt;="&amp;Data!U$1,'Osgood Agrimet'!$S$2:$S$274,"&gt;0"))</f>
        <v>0</v>
      </c>
      <c r="V495" s="24">
        <f>IF($B495="Hamer",IF($F495="Spring Grain",SUMIFS('Hamer Agrimet'!$D:$D,'Hamer Agrimet'!$A:$A,"&lt;="&amp;Data!V$1,'Hamer Agrimet'!$D:$D,"&gt;0"),IF($F495="Winter Grain",SUMIFS('Hamer Agrimet'!$C:$C,'Hamer Agrimet'!$A:$A,"&lt;="&amp;Data!V$1,'Hamer Agrimet'!$C:$C,"&gt;0"),IF($F495="Potatoes",SUMIFS('Hamer Agrimet'!$E:$E,'Hamer Agrimet'!$A:$A,"&lt;="&amp;Data!V$1,'Hamer Agrimet'!$E:$E,"&gt;0"),0))),SUMIFS('Osgood Agrimet'!$S$2:$S$274,'Hamer Agrimet'!$H$147:$H$288,"&lt;="&amp;Data!V$1,'Osgood Agrimet'!$S$2:$S$274,"&gt;0"))</f>
        <v>0</v>
      </c>
      <c r="W495" s="24">
        <f>IF($B495="Hamer",IF($F495="Spring Grain",SUMIFS('Hamer Agrimet'!$D:$D,'Hamer Agrimet'!$A:$A,"&lt;="&amp;Data!W$1,'Hamer Agrimet'!$D:$D,"&gt;0"),IF($F495="Winter Grain",SUMIFS('Hamer Agrimet'!$C:$C,'Hamer Agrimet'!$A:$A,"&lt;="&amp;Data!W$1,'Hamer Agrimet'!$C:$C,"&gt;0"),IF($F495="Potatoes",SUMIFS('Hamer Agrimet'!$E:$E,'Hamer Agrimet'!$A:$A,"&lt;="&amp;Data!W$1,'Hamer Agrimet'!$E:$E,"&gt;0"),0))),SUMIFS('Osgood Agrimet'!$S$2:$S$274,'Hamer Agrimet'!$H$147:$H$288,"&lt;="&amp;Data!W$1,'Osgood Agrimet'!$S$2:$S$274,"&gt;0"))</f>
        <v>0</v>
      </c>
      <c r="X495" s="24">
        <f>IF($B495="Hamer",IF($F495="Spring Grain",SUMIFS('Hamer Agrimet'!$D:$D,'Hamer Agrimet'!$A:$A,"&lt;="&amp;Data!X$1,'Hamer Agrimet'!$D:$D,"&gt;0"),IF($F495="Winter Grain",SUMIFS('Hamer Agrimet'!$C:$C,'Hamer Agrimet'!$A:$A,"&lt;="&amp;Data!X$1,'Hamer Agrimet'!$C:$C,"&gt;0"),IF($F495="Potatoes",SUMIFS('Hamer Agrimet'!$E:$E,'Hamer Agrimet'!$A:$A,"&lt;="&amp;Data!X$1,'Hamer Agrimet'!$E:$E,"&gt;0"),0))),SUMIFS('Osgood Agrimet'!$S$2:$S$274,'Hamer Agrimet'!$H$147:$H$288,"&lt;="&amp;Data!X$1,'Osgood Agrimet'!$S$2:$S$274,"&gt;0"))</f>
        <v>0</v>
      </c>
      <c r="Y495" s="24">
        <f>IF($B495="Hamer",IF($F495="Spring Grain",SUMIFS('Hamer Agrimet'!$D:$D,'Hamer Agrimet'!$A:$A,"&lt;="&amp;Data!Y$1,'Hamer Agrimet'!$D:$D,"&gt;0"),IF($F495="Winter Grain",SUMIFS('Hamer Agrimet'!$C:$C,'Hamer Agrimet'!$A:$A,"&lt;="&amp;Data!Y$1,'Hamer Agrimet'!$C:$C,"&gt;0"),IF($F495="Potatoes",SUMIFS('Hamer Agrimet'!$E:$E,'Hamer Agrimet'!$A:$A,"&lt;="&amp;Data!Y$1,'Hamer Agrimet'!$E:$E,"&gt;0"),0))),SUMIFS('Osgood Agrimet'!$S$2:$S$274,'Hamer Agrimet'!$H$147:$H$288,"&lt;="&amp;Data!Y$1,'Osgood Agrimet'!$S$2:$S$274,"&gt;0"))</f>
        <v>0</v>
      </c>
      <c r="Z495" s="24">
        <f>IF($B495="Hamer",IF($F495="Spring Grain",SUMIFS('Hamer Agrimet'!$D:$D,'Hamer Agrimet'!$A:$A,"&lt;="&amp;Data!Z$1,'Hamer Agrimet'!$D:$D,"&gt;0"),IF($F495="Winter Grain",SUMIFS('Hamer Agrimet'!$C:$C,'Hamer Agrimet'!$A:$A,"&lt;="&amp;Data!Z$1,'Hamer Agrimet'!$C:$C,"&gt;0"),IF($F495="Potatoes",SUMIFS('Hamer Agrimet'!$E:$E,'Hamer Agrimet'!$A:$A,"&lt;="&amp;Data!Z$1,'Hamer Agrimet'!$E:$E,"&gt;0"),0))),SUMIFS('Osgood Agrimet'!$S$2:$S$274,'Hamer Agrimet'!$H$147:$H$288,"&lt;="&amp;Data!Z$1,'Osgood Agrimet'!$S$2:$S$274,"&gt;0"))</f>
        <v>0</v>
      </c>
      <c r="AA495" s="24">
        <f>IF($B495="Hamer",IF($F495="Spring Grain",SUMIFS('Hamer Agrimet'!$D:$D,'Hamer Agrimet'!$A:$A,"&lt;="&amp;Data!AA$1,'Hamer Agrimet'!$D:$D,"&gt;0"),IF($F495="Winter Grain",SUMIFS('Hamer Agrimet'!$C:$C,'Hamer Agrimet'!$A:$A,"&lt;="&amp;Data!AA$1,'Hamer Agrimet'!$C:$C,"&gt;0"),IF($F495="Potatoes",SUMIFS('Hamer Agrimet'!$E:$E,'Hamer Agrimet'!$A:$A,"&lt;="&amp;Data!AA$1,'Hamer Agrimet'!$E:$E,"&gt;0"),0))),SUMIFS('Osgood Agrimet'!$S$2:$S$274,'Hamer Agrimet'!$H$147:$H$288,"&lt;="&amp;Data!AA$1,'Osgood Agrimet'!$S$2:$S$274,"&gt;0"))</f>
        <v>0</v>
      </c>
      <c r="AB495" s="24">
        <f>IF($B495="Hamer",IF($F495="Spring Grain",SUMIFS('Hamer Agrimet'!$D:$D,'Hamer Agrimet'!$A:$A,"&lt;="&amp;Data!AB$1,'Hamer Agrimet'!$D:$D,"&gt;0"),IF($F495="Winter Grain",SUMIFS('Hamer Agrimet'!$C:$C,'Hamer Agrimet'!$A:$A,"&lt;="&amp;Data!AB$1,'Hamer Agrimet'!$C:$C,"&gt;0"),IF($F495="Potatoes",SUMIFS('Hamer Agrimet'!$E:$E,'Hamer Agrimet'!$A:$A,"&lt;="&amp;Data!AB$1,'Hamer Agrimet'!$E:$E,"&gt;0"),0))),SUMIFS('Osgood Agrimet'!$S$2:$S$274,'Hamer Agrimet'!$H$147:$H$288,"&lt;="&amp;Data!AB$1,'Osgood Agrimet'!$S$2:$S$274,"&gt;0"))</f>
        <v>0</v>
      </c>
      <c r="AC495" s="24">
        <f>IF($B495="Hamer",IF($F495="Spring Grain",SUMIFS('Hamer Agrimet'!$D:$D,'Hamer Agrimet'!$A:$A,"&lt;="&amp;Data!AC$1,'Hamer Agrimet'!$D:$D,"&gt;0"),IF($F495="Winter Grain",SUMIFS('Hamer Agrimet'!$C:$C,'Hamer Agrimet'!$A:$A,"&lt;="&amp;Data!AC$1,'Hamer Agrimet'!$C:$C,"&gt;0"),IF($F495="Potatoes",SUMIFS('Hamer Agrimet'!$E:$E,'Hamer Agrimet'!$A:$A,"&lt;="&amp;Data!AC$1,'Hamer Agrimet'!$E:$E,"&gt;0"),0))),SUMIFS('Osgood Agrimet'!$S$2:$S$274,'Hamer Agrimet'!$H$147:$H$288,"&lt;="&amp;Data!AC$1,'Osgood Agrimet'!$S$2:$S$274,"&gt;0"))</f>
        <v>0</v>
      </c>
      <c r="AD495" s="24">
        <f>IF($B495="Hamer",IF($F495="Spring Grain",SUMIFS('Hamer Agrimet'!$D:$D,'Hamer Agrimet'!$A:$A,"&lt;="&amp;Data!AD$1,'Hamer Agrimet'!$D:$D,"&gt;0"),IF($F495="Winter Grain",SUMIFS('Hamer Agrimet'!$C:$C,'Hamer Agrimet'!$A:$A,"&lt;="&amp;Data!AD$1,'Hamer Agrimet'!$C:$C,"&gt;0"),IF($F495="Potatoes",SUMIFS('Hamer Agrimet'!$E:$E,'Hamer Agrimet'!$A:$A,"&lt;="&amp;Data!AD$1,'Hamer Agrimet'!$E:$E,"&gt;0"),0))),SUMIFS('Osgood Agrimet'!$S$2:$S$274,'Hamer Agrimet'!$H$147:$H$288,"&lt;="&amp;Data!AD$1,'Osgood Agrimet'!$S$2:$S$274,"&gt;0"))</f>
        <v>0</v>
      </c>
      <c r="AE495" s="24">
        <f>IF($B495="Hamer",IF($F495="Spring Grain",SUMIFS('Hamer Agrimet'!$D:$D,'Hamer Agrimet'!$A:$A,"&lt;="&amp;Data!AE$1,'Hamer Agrimet'!$D:$D,"&gt;0"),IF($F495="Winter Grain",SUMIFS('Hamer Agrimet'!$C:$C,'Hamer Agrimet'!$A:$A,"&lt;="&amp;Data!AE$1,'Hamer Agrimet'!$C:$C,"&gt;0"),IF($F495="Potatoes",SUMIFS('Hamer Agrimet'!$E:$E,'Hamer Agrimet'!$A:$A,"&lt;="&amp;Data!AE$1,'Hamer Agrimet'!$E:$E,"&gt;0"),0))),SUMIFS('Osgood Agrimet'!$S$2:$S$274,'Hamer Agrimet'!$H$147:$H$288,"&lt;="&amp;Data!AE$1,'Osgood Agrimet'!$S$2:$S$274,"&gt;0"))</f>
        <v>0</v>
      </c>
      <c r="AF495" s="24">
        <f>IF($B495="Hamer",IF($F495="Spring Grain",SUMIFS('Hamer Agrimet'!$D:$D,'Hamer Agrimet'!$A:$A,"&lt;="&amp;Data!AF$1,'Hamer Agrimet'!$D:$D,"&gt;0"),IF($F495="Winter Grain",SUMIFS('Hamer Agrimet'!$C:$C,'Hamer Agrimet'!$A:$A,"&lt;="&amp;Data!AF$1,'Hamer Agrimet'!$C:$C,"&gt;0"),IF($F495="Potatoes",SUMIFS('Hamer Agrimet'!$E:$E,'Hamer Agrimet'!$A:$A,"&lt;="&amp;Data!AF$1,'Hamer Agrimet'!$E:$E,"&gt;0"),0))),SUMIFS('Osgood Agrimet'!$S$2:$S$274,'Hamer Agrimet'!$H$147:$H$288,"&lt;="&amp;Data!AF$1,'Osgood Agrimet'!$S$2:$S$274,"&gt;0"))</f>
        <v>0</v>
      </c>
      <c r="AG495" s="24">
        <f>IF($B495="Hamer",IF($F495="Spring Grain",SUMIFS('Hamer Agrimet'!$D:$D,'Hamer Agrimet'!$A:$A,"&lt;="&amp;Data!AG$1,'Hamer Agrimet'!$D:$D,"&gt;0"),IF($F495="Winter Grain",SUMIFS('Hamer Agrimet'!$C:$C,'Hamer Agrimet'!$A:$A,"&lt;="&amp;Data!AG$1,'Hamer Agrimet'!$C:$C,"&gt;0"),IF($F495="Potatoes",SUMIFS('Hamer Agrimet'!$E:$E,'Hamer Agrimet'!$A:$A,"&lt;="&amp;Data!AG$1,'Hamer Agrimet'!$E:$E,"&gt;0"),0))),SUMIFS('Osgood Agrimet'!$S$2:$S$274,'Hamer Agrimet'!$H$147:$H$288,"&lt;="&amp;Data!AG$1,'Osgood Agrimet'!$S$2:$S$274,"&gt;0"))</f>
        <v>0</v>
      </c>
      <c r="AH495">
        <f>+SUM(H495:AG495)</f>
        <v>0</v>
      </c>
    </row>
    <row r="496" spans="1:34" ht="15.75" hidden="1" thickBot="1" x14ac:dyDescent="0.25">
      <c r="A496" s="25"/>
      <c r="B496" s="25" t="s">
        <v>166</v>
      </c>
      <c r="C496" s="28" t="str">
        <f>C495</f>
        <v>49</v>
      </c>
      <c r="D496" s="25" t="s">
        <v>167</v>
      </c>
      <c r="E496" s="25"/>
      <c r="F496" s="25"/>
      <c r="G496" s="25"/>
      <c r="H496">
        <f>IFERROR(VLOOKUP($A496,'PivotTrac Totals'!$A$1:$AK$255,4,FALSE),)</f>
        <v>0</v>
      </c>
      <c r="I496">
        <f>IFERROR(VLOOKUP($A496,'PivotTrac Totals'!$1:$405,6,FALSE),)</f>
        <v>0</v>
      </c>
      <c r="J496">
        <f>IFERROR(VLOOKUP($A496,'PivotTrac Totals'!$1:$255,8,FALSE),)</f>
        <v>0</v>
      </c>
      <c r="K496">
        <f>IFERROR(VLOOKUP($A496,'PivotTrac Totals'!$1:$255,10,FALSE),)</f>
        <v>0</v>
      </c>
      <c r="L496">
        <f>IFERROR(VLOOKUP($A496,'PivotTrac Totals'!$1:$255,12,FALSE),)</f>
        <v>0</v>
      </c>
      <c r="M496">
        <f>IFERROR(VLOOKUP($A496,'PivotTrac Totals'!$1:$255,14,FALSE),)</f>
        <v>0</v>
      </c>
      <c r="N496">
        <f>IFERROR(VLOOKUP($A496,'PivotTrac Totals'!$1:$255,16,FALSE),)</f>
        <v>0</v>
      </c>
      <c r="O496">
        <f>IFERROR(VLOOKUP($A496,'PivotTrac Totals'!$1:$255,18,FALSE),)</f>
        <v>0</v>
      </c>
      <c r="P496">
        <f>IFERROR(VLOOKUP($A496,'PivotTrac Totals'!$1:$255,20,FALSE),)</f>
        <v>0</v>
      </c>
      <c r="Q496">
        <f>IFERROR(VLOOKUP($A496,'PivotTrac Totals'!$1:$255,22,FALSE),)</f>
        <v>0</v>
      </c>
      <c r="R496">
        <f>IFERROR(VLOOKUP($A496,'PivotTrac Totals'!$1:$255,24,FALSE),)</f>
        <v>0</v>
      </c>
      <c r="S496">
        <f>IFERROR(VLOOKUP($A496,'PivotTrac Totals'!$1:$255,26,FALSE),)</f>
        <v>0</v>
      </c>
      <c r="T496">
        <f>IFERROR(VLOOKUP($A496,'PivotTrac Totals'!$1:$255,28,FALSE),)</f>
        <v>0</v>
      </c>
      <c r="U496">
        <f>IFERROR(VLOOKUP($A496,'PivotTrac Totals'!$1:$255,30,FALSE),)</f>
        <v>0</v>
      </c>
      <c r="V496">
        <f>IFERROR(VLOOKUP($A496,'PivotTrac Totals'!$1:$255,32,FALSE),)</f>
        <v>0</v>
      </c>
      <c r="W496">
        <f>IFERROR(VLOOKUP($A496,'PivotTrac Totals'!$1:$255,34,FALSE),)</f>
        <v>0</v>
      </c>
      <c r="X496">
        <f>IFERROR(VLOOKUP($A496,'PivotTrac Totals'!$1:$255,36,FALSE),)</f>
        <v>0</v>
      </c>
      <c r="Y496">
        <f>IFERROR(VLOOKUP($A496,'PivotTrac Totals'!$1:$255,38,FALSE),)</f>
        <v>0</v>
      </c>
      <c r="Z496">
        <f>IFERROR(VLOOKUP($A496,'PivotTrac Totals'!$1:$255,40,FALSE),)</f>
        <v>0</v>
      </c>
      <c r="AA496">
        <f>IFERROR(VLOOKUP($A496,'PivotTrac Totals'!$1:$255,42,FALSE),)</f>
        <v>0</v>
      </c>
      <c r="AB496">
        <f>IFERROR(VLOOKUP($A496,'PivotTrac Totals'!$1:$255,44,FALSE),)</f>
        <v>0</v>
      </c>
      <c r="AC496">
        <f>IFERROR(VLOOKUP($A496,'PivotTrac Totals'!$1:$255,46,FALSE),)</f>
        <v>0</v>
      </c>
      <c r="AD496">
        <f>IFERROR(VLOOKUP($A496,'PivotTrac Totals'!$1:$255,48,FALSE),)</f>
        <v>0</v>
      </c>
      <c r="AE496">
        <f>IFERROR(VLOOKUP($A496,'PivotTrac Totals'!$1:$255,50,FALSE),)</f>
        <v>0</v>
      </c>
      <c r="AF496">
        <f>IFERROR(VLOOKUP($A496,'PivotTrac Totals'!$1:$255,52,FALSE),)</f>
        <v>0</v>
      </c>
      <c r="AG496">
        <f>IFERROR(VLOOKUP($A496,'PivotTrac Totals'!$1:$255,54,FALSE),)</f>
        <v>0</v>
      </c>
      <c r="AH496">
        <f t="shared" si="56"/>
        <v>0</v>
      </c>
    </row>
    <row r="497" spans="1:34" ht="15.75" hidden="1" thickBot="1" x14ac:dyDescent="0.25">
      <c r="A497" s="25"/>
      <c r="B497" s="25" t="s">
        <v>166</v>
      </c>
      <c r="C497" s="28" t="str">
        <f t="shared" ref="C497:C504" si="60">C496</f>
        <v>49</v>
      </c>
      <c r="D497" s="25" t="s">
        <v>167</v>
      </c>
      <c r="E497" s="25"/>
      <c r="F497" s="25"/>
      <c r="G497" s="25"/>
      <c r="H497">
        <f>IFERROR(VLOOKUP($A497,'PivotTrac Totals'!$A$1:$AK$255,4,FALSE),)</f>
        <v>0</v>
      </c>
      <c r="I497">
        <f>IFERROR(VLOOKUP($A497,'PivotTrac Totals'!$1:$405,6,FALSE),)</f>
        <v>0</v>
      </c>
      <c r="J497">
        <f>IFERROR(VLOOKUP($A497,'PivotTrac Totals'!$1:$255,8,FALSE),)</f>
        <v>0</v>
      </c>
      <c r="K497">
        <f>IFERROR(VLOOKUP($A497,'PivotTrac Totals'!$1:$255,10,FALSE),)</f>
        <v>0</v>
      </c>
      <c r="L497">
        <f>IFERROR(VLOOKUP($A497,'PivotTrac Totals'!$1:$255,12,FALSE),)</f>
        <v>0</v>
      </c>
      <c r="M497">
        <f>IFERROR(VLOOKUP($A497,'PivotTrac Totals'!$1:$255,14,FALSE),)</f>
        <v>0</v>
      </c>
      <c r="N497">
        <f>IFERROR(VLOOKUP($A497,'PivotTrac Totals'!$1:$255,16,FALSE),)</f>
        <v>0</v>
      </c>
      <c r="O497">
        <f>IFERROR(VLOOKUP($A497,'PivotTrac Totals'!$1:$255,18,FALSE),)</f>
        <v>0</v>
      </c>
      <c r="P497">
        <f>IFERROR(VLOOKUP($A497,'PivotTrac Totals'!$1:$255,20,FALSE),)</f>
        <v>0</v>
      </c>
      <c r="Q497">
        <f>IFERROR(VLOOKUP($A497,'PivotTrac Totals'!$1:$255,22,FALSE),)</f>
        <v>0</v>
      </c>
      <c r="R497">
        <f>IFERROR(VLOOKUP($A497,'PivotTrac Totals'!$1:$255,24,FALSE),)</f>
        <v>0</v>
      </c>
      <c r="S497">
        <f>IFERROR(VLOOKUP($A497,'PivotTrac Totals'!$1:$255,26,FALSE),)</f>
        <v>0</v>
      </c>
      <c r="T497">
        <f>IFERROR(VLOOKUP($A497,'PivotTrac Totals'!$1:$255,28,FALSE),)</f>
        <v>0</v>
      </c>
      <c r="U497">
        <f>IFERROR(VLOOKUP($A497,'PivotTrac Totals'!$1:$255,30,FALSE),)</f>
        <v>0</v>
      </c>
      <c r="V497">
        <f>IFERROR(VLOOKUP($A497,'PivotTrac Totals'!$1:$255,32,FALSE),)</f>
        <v>0</v>
      </c>
      <c r="W497">
        <f>IFERROR(VLOOKUP($A497,'PivotTrac Totals'!$1:$255,34,FALSE),)</f>
        <v>0</v>
      </c>
      <c r="X497">
        <f>IFERROR(VLOOKUP($A497,'PivotTrac Totals'!$1:$255,36,FALSE),)</f>
        <v>0</v>
      </c>
      <c r="Y497">
        <f>IFERROR(VLOOKUP($A497,'PivotTrac Totals'!$1:$255,38,FALSE),)</f>
        <v>0</v>
      </c>
      <c r="Z497">
        <f>IFERROR(VLOOKUP($A497,'PivotTrac Totals'!$1:$255,40,FALSE),)</f>
        <v>0</v>
      </c>
      <c r="AA497">
        <f>IFERROR(VLOOKUP($A497,'PivotTrac Totals'!$1:$255,42,FALSE),)</f>
        <v>0</v>
      </c>
      <c r="AB497">
        <f>IFERROR(VLOOKUP($A497,'PivotTrac Totals'!$1:$255,44,FALSE),)</f>
        <v>0</v>
      </c>
      <c r="AC497">
        <f>IFERROR(VLOOKUP($A497,'PivotTrac Totals'!$1:$255,46,FALSE),)</f>
        <v>0</v>
      </c>
      <c r="AD497">
        <f>IFERROR(VLOOKUP($A497,'PivotTrac Totals'!$1:$255,48,FALSE),)</f>
        <v>0</v>
      </c>
      <c r="AE497">
        <f>IFERROR(VLOOKUP($A497,'PivotTrac Totals'!$1:$255,50,FALSE),)</f>
        <v>0</v>
      </c>
      <c r="AF497">
        <f>IFERROR(VLOOKUP($A497,'PivotTrac Totals'!$1:$255,52,FALSE),)</f>
        <v>0</v>
      </c>
      <c r="AG497">
        <f>IFERROR(VLOOKUP($A497,'PivotTrac Totals'!$1:$255,54,FALSE),)</f>
        <v>0</v>
      </c>
      <c r="AH497">
        <f t="shared" si="56"/>
        <v>0</v>
      </c>
    </row>
    <row r="498" spans="1:34" ht="15.75" hidden="1" thickBot="1" x14ac:dyDescent="0.25">
      <c r="A498" s="25"/>
      <c r="B498" s="25" t="s">
        <v>166</v>
      </c>
      <c r="C498" s="28" t="str">
        <f t="shared" si="60"/>
        <v>49</v>
      </c>
      <c r="D498" s="25" t="s">
        <v>167</v>
      </c>
      <c r="E498" s="25"/>
      <c r="F498" s="25"/>
      <c r="G498" s="25"/>
      <c r="H498">
        <f>IFERROR(VLOOKUP($A498,'PivotTrac Totals'!$A$1:$AK$255,4,FALSE),)</f>
        <v>0</v>
      </c>
      <c r="I498">
        <f>IFERROR(VLOOKUP($A498,'PivotTrac Totals'!$1:$405,6,FALSE),)</f>
        <v>0</v>
      </c>
      <c r="J498">
        <f>IFERROR(VLOOKUP($A498,'PivotTrac Totals'!$1:$255,8,FALSE),)</f>
        <v>0</v>
      </c>
      <c r="K498">
        <f>IFERROR(VLOOKUP($A498,'PivotTrac Totals'!$1:$255,10,FALSE),)</f>
        <v>0</v>
      </c>
      <c r="L498">
        <f>IFERROR(VLOOKUP($A498,'PivotTrac Totals'!$1:$255,12,FALSE),)</f>
        <v>0</v>
      </c>
      <c r="M498">
        <f>IFERROR(VLOOKUP($A498,'PivotTrac Totals'!$1:$255,14,FALSE),)</f>
        <v>0</v>
      </c>
      <c r="N498">
        <f>IFERROR(VLOOKUP($A498,'PivotTrac Totals'!$1:$255,16,FALSE),)</f>
        <v>0</v>
      </c>
      <c r="O498">
        <f>IFERROR(VLOOKUP($A498,'PivotTrac Totals'!$1:$255,18,FALSE),)</f>
        <v>0</v>
      </c>
      <c r="P498">
        <f>IFERROR(VLOOKUP($A498,'PivotTrac Totals'!$1:$255,20,FALSE),)</f>
        <v>0</v>
      </c>
      <c r="Q498">
        <f>IFERROR(VLOOKUP($A498,'PivotTrac Totals'!$1:$255,22,FALSE),)</f>
        <v>0</v>
      </c>
      <c r="R498">
        <f>IFERROR(VLOOKUP($A498,'PivotTrac Totals'!$1:$255,24,FALSE),)</f>
        <v>0</v>
      </c>
      <c r="S498">
        <f>IFERROR(VLOOKUP($A498,'PivotTrac Totals'!$1:$255,26,FALSE),)</f>
        <v>0</v>
      </c>
      <c r="T498">
        <f>IFERROR(VLOOKUP($A498,'PivotTrac Totals'!$1:$255,28,FALSE),)</f>
        <v>0</v>
      </c>
      <c r="U498">
        <f>IFERROR(VLOOKUP($A498,'PivotTrac Totals'!$1:$255,30,FALSE),)</f>
        <v>0</v>
      </c>
      <c r="V498">
        <f>IFERROR(VLOOKUP($A498,'PivotTrac Totals'!$1:$255,32,FALSE),)</f>
        <v>0</v>
      </c>
      <c r="W498">
        <f>IFERROR(VLOOKUP($A498,'PivotTrac Totals'!$1:$255,34,FALSE),)</f>
        <v>0</v>
      </c>
      <c r="X498">
        <f>IFERROR(VLOOKUP($A498,'PivotTrac Totals'!$1:$255,36,FALSE),)</f>
        <v>0</v>
      </c>
      <c r="Y498">
        <f>IFERROR(VLOOKUP($A498,'PivotTrac Totals'!$1:$255,38,FALSE),)</f>
        <v>0</v>
      </c>
      <c r="Z498">
        <f>IFERROR(VLOOKUP($A498,'PivotTrac Totals'!$1:$255,40,FALSE),)</f>
        <v>0</v>
      </c>
      <c r="AA498">
        <f>IFERROR(VLOOKUP($A498,'PivotTrac Totals'!$1:$255,42,FALSE),)</f>
        <v>0</v>
      </c>
      <c r="AB498">
        <f>IFERROR(VLOOKUP($A498,'PivotTrac Totals'!$1:$255,44,FALSE),)</f>
        <v>0</v>
      </c>
      <c r="AC498">
        <f>IFERROR(VLOOKUP($A498,'PivotTrac Totals'!$1:$255,46,FALSE),)</f>
        <v>0</v>
      </c>
      <c r="AD498">
        <f>IFERROR(VLOOKUP($A498,'PivotTrac Totals'!$1:$255,48,FALSE),)</f>
        <v>0</v>
      </c>
      <c r="AE498">
        <f>IFERROR(VLOOKUP($A498,'PivotTrac Totals'!$1:$255,50,FALSE),)</f>
        <v>0</v>
      </c>
      <c r="AF498">
        <f>IFERROR(VLOOKUP($A498,'PivotTrac Totals'!$1:$255,52,FALSE),)</f>
        <v>0</v>
      </c>
      <c r="AG498">
        <f>IFERROR(VLOOKUP($A498,'PivotTrac Totals'!$1:$255,54,FALSE),)</f>
        <v>0</v>
      </c>
      <c r="AH498">
        <f t="shared" si="56"/>
        <v>0</v>
      </c>
    </row>
    <row r="499" spans="1:34" ht="15.75" hidden="1" thickBot="1" x14ac:dyDescent="0.25">
      <c r="A499" s="25"/>
      <c r="B499" s="25" t="s">
        <v>166</v>
      </c>
      <c r="C499" s="28" t="str">
        <f t="shared" si="60"/>
        <v>49</v>
      </c>
      <c r="D499" s="25" t="s">
        <v>167</v>
      </c>
      <c r="E499" s="25"/>
      <c r="F499" s="25"/>
      <c r="G499" s="25"/>
      <c r="H499">
        <f>IFERROR(VLOOKUP($A499,'PivotTrac Totals'!$A$1:$AK$255,4,FALSE),)</f>
        <v>0</v>
      </c>
      <c r="I499">
        <f>IFERROR(VLOOKUP($A499,'PivotTrac Totals'!$1:$405,6,FALSE),)</f>
        <v>0</v>
      </c>
      <c r="J499">
        <f>IFERROR(VLOOKUP($A499,'PivotTrac Totals'!$1:$255,8,FALSE),)</f>
        <v>0</v>
      </c>
      <c r="K499">
        <f>IFERROR(VLOOKUP($A499,'PivotTrac Totals'!$1:$255,10,FALSE),)</f>
        <v>0</v>
      </c>
      <c r="L499">
        <f>IFERROR(VLOOKUP($A499,'PivotTrac Totals'!$1:$255,12,FALSE),)</f>
        <v>0</v>
      </c>
      <c r="M499">
        <f>IFERROR(VLOOKUP($A499,'PivotTrac Totals'!$1:$255,14,FALSE),)</f>
        <v>0</v>
      </c>
      <c r="N499">
        <f>IFERROR(VLOOKUP($A499,'PivotTrac Totals'!$1:$255,16,FALSE),)</f>
        <v>0</v>
      </c>
      <c r="O499">
        <f>IFERROR(VLOOKUP($A499,'PivotTrac Totals'!$1:$255,18,FALSE),)</f>
        <v>0</v>
      </c>
      <c r="P499">
        <f>IFERROR(VLOOKUP($A499,'PivotTrac Totals'!$1:$255,20,FALSE),)</f>
        <v>0</v>
      </c>
      <c r="Q499">
        <f>IFERROR(VLOOKUP($A499,'PivotTrac Totals'!$1:$255,22,FALSE),)</f>
        <v>0</v>
      </c>
      <c r="R499">
        <f>IFERROR(VLOOKUP($A499,'PivotTrac Totals'!$1:$255,24,FALSE),)</f>
        <v>0</v>
      </c>
      <c r="S499">
        <f>IFERROR(VLOOKUP($A499,'PivotTrac Totals'!$1:$255,26,FALSE),)</f>
        <v>0</v>
      </c>
      <c r="T499">
        <f>IFERROR(VLOOKUP($A499,'PivotTrac Totals'!$1:$255,28,FALSE),)</f>
        <v>0</v>
      </c>
      <c r="U499">
        <f>IFERROR(VLOOKUP($A499,'PivotTrac Totals'!$1:$255,30,FALSE),)</f>
        <v>0</v>
      </c>
      <c r="V499">
        <f>IFERROR(VLOOKUP($A499,'PivotTrac Totals'!$1:$255,32,FALSE),)</f>
        <v>0</v>
      </c>
      <c r="W499">
        <f>IFERROR(VLOOKUP($A499,'PivotTrac Totals'!$1:$255,34,FALSE),)</f>
        <v>0</v>
      </c>
      <c r="X499">
        <f>IFERROR(VLOOKUP($A499,'PivotTrac Totals'!$1:$255,36,FALSE),)</f>
        <v>0</v>
      </c>
      <c r="Y499">
        <f>IFERROR(VLOOKUP($A499,'PivotTrac Totals'!$1:$255,38,FALSE),)</f>
        <v>0</v>
      </c>
      <c r="Z499">
        <f>IFERROR(VLOOKUP($A499,'PivotTrac Totals'!$1:$255,40,FALSE),)</f>
        <v>0</v>
      </c>
      <c r="AA499">
        <f>IFERROR(VLOOKUP($A499,'PivotTrac Totals'!$1:$255,42,FALSE),)</f>
        <v>0</v>
      </c>
      <c r="AB499">
        <f>IFERROR(VLOOKUP($A499,'PivotTrac Totals'!$1:$255,44,FALSE),)</f>
        <v>0</v>
      </c>
      <c r="AC499">
        <f>IFERROR(VLOOKUP($A499,'PivotTrac Totals'!$1:$255,46,FALSE),)</f>
        <v>0</v>
      </c>
      <c r="AD499">
        <f>IFERROR(VLOOKUP($A499,'PivotTrac Totals'!$1:$255,48,FALSE),)</f>
        <v>0</v>
      </c>
      <c r="AE499">
        <f>IFERROR(VLOOKUP($A499,'PivotTrac Totals'!$1:$255,50,FALSE),)</f>
        <v>0</v>
      </c>
      <c r="AF499">
        <f>IFERROR(VLOOKUP($A499,'PivotTrac Totals'!$1:$255,52,FALSE),)</f>
        <v>0</v>
      </c>
      <c r="AG499">
        <f>IFERROR(VLOOKUP($A499,'PivotTrac Totals'!$1:$255,54,FALSE),)</f>
        <v>0</v>
      </c>
      <c r="AH499">
        <f t="shared" si="56"/>
        <v>0</v>
      </c>
    </row>
    <row r="500" spans="1:34" ht="15.75" hidden="1" thickBot="1" x14ac:dyDescent="0.25">
      <c r="A500" s="25"/>
      <c r="B500" s="25" t="s">
        <v>166</v>
      </c>
      <c r="C500" s="28" t="str">
        <f t="shared" si="60"/>
        <v>49</v>
      </c>
      <c r="D500" s="25" t="s">
        <v>167</v>
      </c>
      <c r="E500" s="25"/>
      <c r="F500" s="25"/>
      <c r="G500" s="25"/>
      <c r="H500">
        <f>IFERROR(VLOOKUP($A500,'PivotTrac Totals'!$A$1:$AK$255,4,FALSE),)</f>
        <v>0</v>
      </c>
      <c r="I500">
        <f>IFERROR(VLOOKUP($A500,'PivotTrac Totals'!$1:$405,6,FALSE),)</f>
        <v>0</v>
      </c>
      <c r="J500">
        <f>IFERROR(VLOOKUP($A500,'PivotTrac Totals'!$1:$255,8,FALSE),)</f>
        <v>0</v>
      </c>
      <c r="K500">
        <f>IFERROR(VLOOKUP($A500,'PivotTrac Totals'!$1:$255,10,FALSE),)</f>
        <v>0</v>
      </c>
      <c r="L500">
        <f>IFERROR(VLOOKUP($A500,'PivotTrac Totals'!$1:$255,12,FALSE),)</f>
        <v>0</v>
      </c>
      <c r="M500">
        <f>IFERROR(VLOOKUP($A500,'PivotTrac Totals'!$1:$255,14,FALSE),)</f>
        <v>0</v>
      </c>
      <c r="N500">
        <f>IFERROR(VLOOKUP($A500,'PivotTrac Totals'!$1:$255,16,FALSE),)</f>
        <v>0</v>
      </c>
      <c r="O500">
        <f>IFERROR(VLOOKUP($A500,'PivotTrac Totals'!$1:$255,18,FALSE),)</f>
        <v>0</v>
      </c>
      <c r="P500">
        <f>IFERROR(VLOOKUP($A500,'PivotTrac Totals'!$1:$255,20,FALSE),)</f>
        <v>0</v>
      </c>
      <c r="Q500">
        <f>IFERROR(VLOOKUP($A500,'PivotTrac Totals'!$1:$255,22,FALSE),)</f>
        <v>0</v>
      </c>
      <c r="R500">
        <f>IFERROR(VLOOKUP($A500,'PivotTrac Totals'!$1:$255,24,FALSE),)</f>
        <v>0</v>
      </c>
      <c r="S500">
        <f>IFERROR(VLOOKUP($A500,'PivotTrac Totals'!$1:$255,26,FALSE),)</f>
        <v>0</v>
      </c>
      <c r="T500">
        <f>IFERROR(VLOOKUP($A500,'PivotTrac Totals'!$1:$255,28,FALSE),)</f>
        <v>0</v>
      </c>
      <c r="U500">
        <f>IFERROR(VLOOKUP($A500,'PivotTrac Totals'!$1:$255,30,FALSE),)</f>
        <v>0</v>
      </c>
      <c r="V500">
        <f>IFERROR(VLOOKUP($A500,'PivotTrac Totals'!$1:$255,32,FALSE),)</f>
        <v>0</v>
      </c>
      <c r="W500">
        <f>IFERROR(VLOOKUP($A500,'PivotTrac Totals'!$1:$255,34,FALSE),)</f>
        <v>0</v>
      </c>
      <c r="X500">
        <f>IFERROR(VLOOKUP($A500,'PivotTrac Totals'!$1:$255,36,FALSE),)</f>
        <v>0</v>
      </c>
      <c r="Y500">
        <f>IFERROR(VLOOKUP($A500,'PivotTrac Totals'!$1:$255,38,FALSE),)</f>
        <v>0</v>
      </c>
      <c r="Z500">
        <f>IFERROR(VLOOKUP($A500,'PivotTrac Totals'!$1:$255,40,FALSE),)</f>
        <v>0</v>
      </c>
      <c r="AA500">
        <f>IFERROR(VLOOKUP($A500,'PivotTrac Totals'!$1:$255,42,FALSE),)</f>
        <v>0</v>
      </c>
      <c r="AB500">
        <f>IFERROR(VLOOKUP($A500,'PivotTrac Totals'!$1:$255,44,FALSE),)</f>
        <v>0</v>
      </c>
      <c r="AC500">
        <f>IFERROR(VLOOKUP($A500,'PivotTrac Totals'!$1:$255,46,FALSE),)</f>
        <v>0</v>
      </c>
      <c r="AD500">
        <f>IFERROR(VLOOKUP($A500,'PivotTrac Totals'!$1:$255,48,FALSE),)</f>
        <v>0</v>
      </c>
      <c r="AE500">
        <f>IFERROR(VLOOKUP($A500,'PivotTrac Totals'!$1:$255,50,FALSE),)</f>
        <v>0</v>
      </c>
      <c r="AF500">
        <f>IFERROR(VLOOKUP($A500,'PivotTrac Totals'!$1:$255,52,FALSE),)</f>
        <v>0</v>
      </c>
      <c r="AG500">
        <f>IFERROR(VLOOKUP($A500,'PivotTrac Totals'!$1:$255,54,FALSE),)</f>
        <v>0</v>
      </c>
      <c r="AH500">
        <f t="shared" si="56"/>
        <v>0</v>
      </c>
    </row>
    <row r="501" spans="1:34" ht="15.75" hidden="1" thickBot="1" x14ac:dyDescent="0.25">
      <c r="A501" s="25"/>
      <c r="B501" s="25" t="s">
        <v>166</v>
      </c>
      <c r="C501" s="28" t="str">
        <f t="shared" si="60"/>
        <v>49</v>
      </c>
      <c r="D501" s="25" t="s">
        <v>167</v>
      </c>
      <c r="E501" s="25"/>
      <c r="F501" s="25"/>
      <c r="G501" s="25"/>
      <c r="H501">
        <f>IFERROR(VLOOKUP($A501,'PivotTrac Totals'!$A$1:$AK$255,4,FALSE),)</f>
        <v>0</v>
      </c>
      <c r="I501">
        <f>IFERROR(VLOOKUP($A501,'PivotTrac Totals'!$1:$405,6,FALSE),)</f>
        <v>0</v>
      </c>
      <c r="J501">
        <f>IFERROR(VLOOKUP($A501,'PivotTrac Totals'!$1:$255,8,FALSE),)</f>
        <v>0</v>
      </c>
      <c r="K501">
        <f>IFERROR(VLOOKUP($A501,'PivotTrac Totals'!$1:$255,10,FALSE),)</f>
        <v>0</v>
      </c>
      <c r="L501">
        <f>IFERROR(VLOOKUP($A501,'PivotTrac Totals'!$1:$255,12,FALSE),)</f>
        <v>0</v>
      </c>
      <c r="M501">
        <f>IFERROR(VLOOKUP($A501,'PivotTrac Totals'!$1:$255,14,FALSE),)</f>
        <v>0</v>
      </c>
      <c r="N501">
        <f>IFERROR(VLOOKUP($A501,'PivotTrac Totals'!$1:$255,16,FALSE),)</f>
        <v>0</v>
      </c>
      <c r="O501">
        <f>IFERROR(VLOOKUP($A501,'PivotTrac Totals'!$1:$255,18,FALSE),)</f>
        <v>0</v>
      </c>
      <c r="P501">
        <f>IFERROR(VLOOKUP($A501,'PivotTrac Totals'!$1:$255,20,FALSE),)</f>
        <v>0</v>
      </c>
      <c r="Q501">
        <f>IFERROR(VLOOKUP($A501,'PivotTrac Totals'!$1:$255,22,FALSE),)</f>
        <v>0</v>
      </c>
      <c r="R501">
        <f>IFERROR(VLOOKUP($A501,'PivotTrac Totals'!$1:$255,24,FALSE),)</f>
        <v>0</v>
      </c>
      <c r="S501">
        <f>IFERROR(VLOOKUP($A501,'PivotTrac Totals'!$1:$255,26,FALSE),)</f>
        <v>0</v>
      </c>
      <c r="T501">
        <f>IFERROR(VLOOKUP($A501,'PivotTrac Totals'!$1:$255,28,FALSE),)</f>
        <v>0</v>
      </c>
      <c r="U501">
        <f>IFERROR(VLOOKUP($A501,'PivotTrac Totals'!$1:$255,30,FALSE),)</f>
        <v>0</v>
      </c>
      <c r="V501">
        <f>IFERROR(VLOOKUP($A501,'PivotTrac Totals'!$1:$255,32,FALSE),)</f>
        <v>0</v>
      </c>
      <c r="W501">
        <f>IFERROR(VLOOKUP($A501,'PivotTrac Totals'!$1:$255,34,FALSE),)</f>
        <v>0</v>
      </c>
      <c r="X501">
        <f>IFERROR(VLOOKUP($A501,'PivotTrac Totals'!$1:$255,36,FALSE),)</f>
        <v>0</v>
      </c>
      <c r="Y501">
        <f>IFERROR(VLOOKUP($A501,'PivotTrac Totals'!$1:$255,38,FALSE),)</f>
        <v>0</v>
      </c>
      <c r="Z501">
        <f>IFERROR(VLOOKUP($A501,'PivotTrac Totals'!$1:$255,40,FALSE),)</f>
        <v>0</v>
      </c>
      <c r="AA501">
        <f>IFERROR(VLOOKUP($A501,'PivotTrac Totals'!$1:$255,42,FALSE),)</f>
        <v>0</v>
      </c>
      <c r="AB501">
        <f>IFERROR(VLOOKUP($A501,'PivotTrac Totals'!$1:$255,44,FALSE),)</f>
        <v>0</v>
      </c>
      <c r="AC501">
        <f>IFERROR(VLOOKUP($A501,'PivotTrac Totals'!$1:$255,46,FALSE),)</f>
        <v>0</v>
      </c>
      <c r="AD501">
        <f>IFERROR(VLOOKUP($A501,'PivotTrac Totals'!$1:$255,48,FALSE),)</f>
        <v>0</v>
      </c>
      <c r="AE501">
        <f>IFERROR(VLOOKUP($A501,'PivotTrac Totals'!$1:$255,50,FALSE),)</f>
        <v>0</v>
      </c>
      <c r="AF501">
        <f>IFERROR(VLOOKUP($A501,'PivotTrac Totals'!$1:$255,52,FALSE),)</f>
        <v>0</v>
      </c>
      <c r="AG501">
        <f>IFERROR(VLOOKUP($A501,'PivotTrac Totals'!$1:$255,54,FALSE),)</f>
        <v>0</v>
      </c>
      <c r="AH501">
        <f t="shared" si="56"/>
        <v>0</v>
      </c>
    </row>
    <row r="502" spans="1:34" ht="15.75" hidden="1" thickBot="1" x14ac:dyDescent="0.25">
      <c r="A502" s="25"/>
      <c r="B502" s="25" t="s">
        <v>166</v>
      </c>
      <c r="C502" s="28" t="str">
        <f t="shared" si="60"/>
        <v>49</v>
      </c>
      <c r="D502" s="25" t="s">
        <v>167</v>
      </c>
      <c r="E502" s="25"/>
      <c r="F502" s="25"/>
      <c r="G502" s="25"/>
      <c r="H502">
        <f>IFERROR(VLOOKUP($A502,'PivotTrac Totals'!$A$1:$AK$255,4,FALSE),)</f>
        <v>0</v>
      </c>
      <c r="I502">
        <f>IFERROR(VLOOKUP($A502,'PivotTrac Totals'!$1:$405,6,FALSE),)</f>
        <v>0</v>
      </c>
      <c r="J502">
        <f>IFERROR(VLOOKUP($A502,'PivotTrac Totals'!$1:$255,8,FALSE),)</f>
        <v>0</v>
      </c>
      <c r="K502">
        <f>IFERROR(VLOOKUP($A502,'PivotTrac Totals'!$1:$255,10,FALSE),)</f>
        <v>0</v>
      </c>
      <c r="L502">
        <f>IFERROR(VLOOKUP($A502,'PivotTrac Totals'!$1:$255,12,FALSE),)</f>
        <v>0</v>
      </c>
      <c r="M502">
        <f>IFERROR(VLOOKUP($A502,'PivotTrac Totals'!$1:$255,14,FALSE),)</f>
        <v>0</v>
      </c>
      <c r="N502">
        <f>IFERROR(VLOOKUP($A502,'PivotTrac Totals'!$1:$255,16,FALSE),)</f>
        <v>0</v>
      </c>
      <c r="O502">
        <f>IFERROR(VLOOKUP($A502,'PivotTrac Totals'!$1:$255,18,FALSE),)</f>
        <v>0</v>
      </c>
      <c r="P502">
        <f>IFERROR(VLOOKUP($A502,'PivotTrac Totals'!$1:$255,20,FALSE),)</f>
        <v>0</v>
      </c>
      <c r="Q502">
        <f>IFERROR(VLOOKUP($A502,'PivotTrac Totals'!$1:$255,22,FALSE),)</f>
        <v>0</v>
      </c>
      <c r="R502">
        <f>IFERROR(VLOOKUP($A502,'PivotTrac Totals'!$1:$255,24,FALSE),)</f>
        <v>0</v>
      </c>
      <c r="S502">
        <f>IFERROR(VLOOKUP($A502,'PivotTrac Totals'!$1:$255,26,FALSE),)</f>
        <v>0</v>
      </c>
      <c r="T502">
        <f>IFERROR(VLOOKUP($A502,'PivotTrac Totals'!$1:$255,28,FALSE),)</f>
        <v>0</v>
      </c>
      <c r="U502">
        <f>IFERROR(VLOOKUP($A502,'PivotTrac Totals'!$1:$255,30,FALSE),)</f>
        <v>0</v>
      </c>
      <c r="V502">
        <f>IFERROR(VLOOKUP($A502,'PivotTrac Totals'!$1:$255,32,FALSE),)</f>
        <v>0</v>
      </c>
      <c r="W502">
        <f>IFERROR(VLOOKUP($A502,'PivotTrac Totals'!$1:$255,34,FALSE),)</f>
        <v>0</v>
      </c>
      <c r="X502">
        <f>IFERROR(VLOOKUP($A502,'PivotTrac Totals'!$1:$255,36,FALSE),)</f>
        <v>0</v>
      </c>
      <c r="Y502">
        <f>IFERROR(VLOOKUP($A502,'PivotTrac Totals'!$1:$255,38,FALSE),)</f>
        <v>0</v>
      </c>
      <c r="Z502">
        <f>IFERROR(VLOOKUP($A502,'PivotTrac Totals'!$1:$255,40,FALSE),)</f>
        <v>0</v>
      </c>
      <c r="AA502">
        <f>IFERROR(VLOOKUP($A502,'PivotTrac Totals'!$1:$255,42,FALSE),)</f>
        <v>0</v>
      </c>
      <c r="AB502">
        <f>IFERROR(VLOOKUP($A502,'PivotTrac Totals'!$1:$255,44,FALSE),)</f>
        <v>0</v>
      </c>
      <c r="AC502">
        <f>IFERROR(VLOOKUP($A502,'PivotTrac Totals'!$1:$255,46,FALSE),)</f>
        <v>0</v>
      </c>
      <c r="AD502">
        <f>IFERROR(VLOOKUP($A502,'PivotTrac Totals'!$1:$255,48,FALSE),)</f>
        <v>0</v>
      </c>
      <c r="AE502">
        <f>IFERROR(VLOOKUP($A502,'PivotTrac Totals'!$1:$255,50,FALSE),)</f>
        <v>0</v>
      </c>
      <c r="AF502">
        <f>IFERROR(VLOOKUP($A502,'PivotTrac Totals'!$1:$255,52,FALSE),)</f>
        <v>0</v>
      </c>
      <c r="AG502">
        <f>IFERROR(VLOOKUP($A502,'PivotTrac Totals'!$1:$255,54,FALSE),)</f>
        <v>0</v>
      </c>
      <c r="AH502">
        <f t="shared" si="56"/>
        <v>0</v>
      </c>
    </row>
    <row r="503" spans="1:34" ht="15.75" hidden="1" thickBot="1" x14ac:dyDescent="0.25">
      <c r="A503" s="25"/>
      <c r="B503" s="25" t="s">
        <v>166</v>
      </c>
      <c r="C503" s="28" t="str">
        <f t="shared" si="60"/>
        <v>49</v>
      </c>
      <c r="D503" s="25" t="s">
        <v>167</v>
      </c>
      <c r="E503" s="25"/>
      <c r="F503" s="25"/>
      <c r="G503" s="25"/>
      <c r="H503">
        <f>IFERROR(VLOOKUP($A503,'PivotTrac Totals'!$A$1:$AK$255,4,FALSE),)</f>
        <v>0</v>
      </c>
      <c r="I503">
        <f>IFERROR(VLOOKUP($A503,'PivotTrac Totals'!$1:$405,6,FALSE),)</f>
        <v>0</v>
      </c>
      <c r="J503">
        <f>IFERROR(VLOOKUP($A503,'PivotTrac Totals'!$1:$255,8,FALSE),)</f>
        <v>0</v>
      </c>
      <c r="K503">
        <f>IFERROR(VLOOKUP($A503,'PivotTrac Totals'!$1:$255,10,FALSE),)</f>
        <v>0</v>
      </c>
      <c r="L503">
        <f>IFERROR(VLOOKUP($A503,'PivotTrac Totals'!$1:$255,12,FALSE),)</f>
        <v>0</v>
      </c>
      <c r="M503">
        <f>IFERROR(VLOOKUP($A503,'PivotTrac Totals'!$1:$255,14,FALSE),)</f>
        <v>0</v>
      </c>
      <c r="N503">
        <f>IFERROR(VLOOKUP($A503,'PivotTrac Totals'!$1:$255,16,FALSE),)</f>
        <v>0</v>
      </c>
      <c r="O503">
        <f>IFERROR(VLOOKUP($A503,'PivotTrac Totals'!$1:$255,18,FALSE),)</f>
        <v>0</v>
      </c>
      <c r="P503">
        <f>IFERROR(VLOOKUP($A503,'PivotTrac Totals'!$1:$255,20,FALSE),)</f>
        <v>0</v>
      </c>
      <c r="Q503">
        <f>IFERROR(VLOOKUP($A503,'PivotTrac Totals'!$1:$255,22,FALSE),)</f>
        <v>0</v>
      </c>
      <c r="R503">
        <f>IFERROR(VLOOKUP($A503,'PivotTrac Totals'!$1:$255,24,FALSE),)</f>
        <v>0</v>
      </c>
      <c r="S503">
        <f>IFERROR(VLOOKUP($A503,'PivotTrac Totals'!$1:$255,26,FALSE),)</f>
        <v>0</v>
      </c>
      <c r="T503">
        <f>IFERROR(VLOOKUP($A503,'PivotTrac Totals'!$1:$255,28,FALSE),)</f>
        <v>0</v>
      </c>
      <c r="U503">
        <f>IFERROR(VLOOKUP($A503,'PivotTrac Totals'!$1:$255,30,FALSE),)</f>
        <v>0</v>
      </c>
      <c r="V503">
        <f>IFERROR(VLOOKUP($A503,'PivotTrac Totals'!$1:$255,32,FALSE),)</f>
        <v>0</v>
      </c>
      <c r="W503">
        <f>IFERROR(VLOOKUP($A503,'PivotTrac Totals'!$1:$255,34,FALSE),)</f>
        <v>0</v>
      </c>
      <c r="X503">
        <f>IFERROR(VLOOKUP($A503,'PivotTrac Totals'!$1:$255,36,FALSE),)</f>
        <v>0</v>
      </c>
      <c r="Y503">
        <f>IFERROR(VLOOKUP($A503,'PivotTrac Totals'!$1:$255,38,FALSE),)</f>
        <v>0</v>
      </c>
      <c r="Z503">
        <f>IFERROR(VLOOKUP($A503,'PivotTrac Totals'!$1:$255,40,FALSE),)</f>
        <v>0</v>
      </c>
      <c r="AA503">
        <f>IFERROR(VLOOKUP($A503,'PivotTrac Totals'!$1:$255,42,FALSE),)</f>
        <v>0</v>
      </c>
      <c r="AB503">
        <f>IFERROR(VLOOKUP($A503,'PivotTrac Totals'!$1:$255,44,FALSE),)</f>
        <v>0</v>
      </c>
      <c r="AC503">
        <f>IFERROR(VLOOKUP($A503,'PivotTrac Totals'!$1:$255,46,FALSE),)</f>
        <v>0</v>
      </c>
      <c r="AD503">
        <f>IFERROR(VLOOKUP($A503,'PivotTrac Totals'!$1:$255,48,FALSE),)</f>
        <v>0</v>
      </c>
      <c r="AE503">
        <f>IFERROR(VLOOKUP($A503,'PivotTrac Totals'!$1:$255,50,FALSE),)</f>
        <v>0</v>
      </c>
      <c r="AF503">
        <f>IFERROR(VLOOKUP($A503,'PivotTrac Totals'!$1:$255,52,FALSE),)</f>
        <v>0</v>
      </c>
      <c r="AG503">
        <f>IFERROR(VLOOKUP($A503,'PivotTrac Totals'!$1:$255,54,FALSE),)</f>
        <v>0</v>
      </c>
      <c r="AH503">
        <f t="shared" si="56"/>
        <v>0</v>
      </c>
    </row>
    <row r="504" spans="1:34" ht="15.75" hidden="1" thickBot="1" x14ac:dyDescent="0.25">
      <c r="A504" s="25"/>
      <c r="B504" s="25" t="s">
        <v>166</v>
      </c>
      <c r="C504" s="28" t="str">
        <f t="shared" si="60"/>
        <v>49</v>
      </c>
      <c r="D504" s="25" t="s">
        <v>167</v>
      </c>
      <c r="E504" s="25"/>
      <c r="F504" s="25"/>
      <c r="G504" s="25"/>
      <c r="H504">
        <f>IFERROR(VLOOKUP($A504,'PivotTrac Totals'!$A$1:$AK$255,4,FALSE),)</f>
        <v>0</v>
      </c>
      <c r="I504">
        <f>IFERROR(VLOOKUP($A504,'PivotTrac Totals'!$1:$405,6,FALSE),)</f>
        <v>0</v>
      </c>
      <c r="J504">
        <f>IFERROR(VLOOKUP($A504,'PivotTrac Totals'!$1:$255,8,FALSE),)</f>
        <v>0</v>
      </c>
      <c r="K504">
        <f>IFERROR(VLOOKUP($A504,'PivotTrac Totals'!$1:$255,10,FALSE),)</f>
        <v>0</v>
      </c>
      <c r="L504">
        <f>IFERROR(VLOOKUP($A504,'PivotTrac Totals'!$1:$255,12,FALSE),)</f>
        <v>0</v>
      </c>
      <c r="M504">
        <f>IFERROR(VLOOKUP($A504,'PivotTrac Totals'!$1:$255,14,FALSE),)</f>
        <v>0</v>
      </c>
      <c r="N504">
        <f>IFERROR(VLOOKUP($A504,'PivotTrac Totals'!$1:$255,16,FALSE),)</f>
        <v>0</v>
      </c>
      <c r="O504">
        <f>IFERROR(VLOOKUP($A504,'PivotTrac Totals'!$1:$255,18,FALSE),)</f>
        <v>0</v>
      </c>
      <c r="P504">
        <f>IFERROR(VLOOKUP($A504,'PivotTrac Totals'!$1:$255,20,FALSE),)</f>
        <v>0</v>
      </c>
      <c r="Q504">
        <f>IFERROR(VLOOKUP($A504,'PivotTrac Totals'!$1:$255,22,FALSE),)</f>
        <v>0</v>
      </c>
      <c r="R504">
        <f>IFERROR(VLOOKUP($A504,'PivotTrac Totals'!$1:$255,24,FALSE),)</f>
        <v>0</v>
      </c>
      <c r="S504">
        <f>IFERROR(VLOOKUP($A504,'PivotTrac Totals'!$1:$255,26,FALSE),)</f>
        <v>0</v>
      </c>
      <c r="T504">
        <f>IFERROR(VLOOKUP($A504,'PivotTrac Totals'!$1:$255,28,FALSE),)</f>
        <v>0</v>
      </c>
      <c r="U504">
        <f>IFERROR(VLOOKUP($A504,'PivotTrac Totals'!$1:$255,30,FALSE),)</f>
        <v>0</v>
      </c>
      <c r="V504">
        <f>IFERROR(VLOOKUP($A504,'PivotTrac Totals'!$1:$255,32,FALSE),)</f>
        <v>0</v>
      </c>
      <c r="W504">
        <f>IFERROR(VLOOKUP($A504,'PivotTrac Totals'!$1:$255,34,FALSE),)</f>
        <v>0</v>
      </c>
      <c r="X504">
        <f>IFERROR(VLOOKUP($A504,'PivotTrac Totals'!$1:$255,36,FALSE),)</f>
        <v>0</v>
      </c>
      <c r="Y504">
        <f>IFERROR(VLOOKUP($A504,'PivotTrac Totals'!$1:$255,38,FALSE),)</f>
        <v>0</v>
      </c>
      <c r="Z504">
        <f>IFERROR(VLOOKUP($A504,'PivotTrac Totals'!$1:$255,40,FALSE),)</f>
        <v>0</v>
      </c>
      <c r="AA504">
        <f>IFERROR(VLOOKUP($A504,'PivotTrac Totals'!$1:$255,42,FALSE),)</f>
        <v>0</v>
      </c>
      <c r="AB504">
        <f>IFERROR(VLOOKUP($A504,'PivotTrac Totals'!$1:$255,44,FALSE),)</f>
        <v>0</v>
      </c>
      <c r="AC504">
        <f>IFERROR(VLOOKUP($A504,'PivotTrac Totals'!$1:$255,46,FALSE),)</f>
        <v>0</v>
      </c>
      <c r="AD504">
        <f>IFERROR(VLOOKUP($A504,'PivotTrac Totals'!$1:$255,48,FALSE),)</f>
        <v>0</v>
      </c>
      <c r="AE504">
        <f>IFERROR(VLOOKUP($A504,'PivotTrac Totals'!$1:$255,50,FALSE),)</f>
        <v>0</v>
      </c>
      <c r="AF504">
        <f>IFERROR(VLOOKUP($A504,'PivotTrac Totals'!$1:$255,52,FALSE),)</f>
        <v>0</v>
      </c>
      <c r="AG504">
        <f>IFERROR(VLOOKUP($A504,'PivotTrac Totals'!$1:$255,54,FALSE),)</f>
        <v>0</v>
      </c>
      <c r="AH504">
        <f t="shared" si="56"/>
        <v>0</v>
      </c>
    </row>
    <row r="505" spans="1:34" ht="15.75" thickBot="1" x14ac:dyDescent="0.25">
      <c r="A505" s="32" t="s">
        <v>194</v>
      </c>
      <c r="B505" t="s">
        <v>166</v>
      </c>
      <c r="C505" s="31" t="str">
        <f>MID(A505,FIND(" ",A505)+1,256)</f>
        <v>50</v>
      </c>
      <c r="D505" t="s">
        <v>195</v>
      </c>
      <c r="E505" t="s">
        <v>196</v>
      </c>
      <c r="F505" t="s">
        <v>33</v>
      </c>
      <c r="G505">
        <v>296</v>
      </c>
      <c r="H505" s="24">
        <f>IF($B505="Hamer",IF($F505="Spring Grain",SUMIFS('Hamer Agrimet'!$D:$D,'Hamer Agrimet'!$A:$A,"&lt;="&amp;Data!H$1,'Hamer Agrimet'!$D:$D,"&gt;0"),IF($F505="Winter Grain",SUMIFS('Hamer Agrimet'!$C:$C,'Hamer Agrimet'!$A:$A,"&lt;="&amp;Data!H$1,'Hamer Agrimet'!$C:$C,"&gt;0"),IF($F505="Potatoes",SUMIFS('Hamer Agrimet'!$E:$E,'Hamer Agrimet'!$A:$A,"&lt;="&amp;Data!H$1,'Hamer Agrimet'!$E:$E,"&gt;0"),0))),SUMIFS('Osgood Agrimet'!$S$2:$S$274,'Hamer Agrimet'!$H$147:$H$288,"&lt;="&amp;Data!H$1,'Osgood Agrimet'!$S$2:$S$274,"&gt;0"))</f>
        <v>0</v>
      </c>
      <c r="I505" s="24">
        <f>IF($B505="Hamer",IF($F505="Spring Grain",SUMIFS('Hamer Agrimet'!$D:$D,'Hamer Agrimet'!$A:$A,"&lt;="&amp;Data!I$1,'Hamer Agrimet'!$D:$D,"&gt;0"),IF($F505="Winter Grain",SUMIFS('Hamer Agrimet'!$C:$C,'Hamer Agrimet'!$A:$A,"&lt;="&amp;Data!I$1,'Hamer Agrimet'!$C:$C,"&gt;0"),IF($F505="Potatoes",SUMIFS('Hamer Agrimet'!$E:$E,'Hamer Agrimet'!$A:$A,"&lt;="&amp;Data!I$1,'Hamer Agrimet'!$E:$E,"&gt;0"),0))),SUMIFS('Osgood Agrimet'!$S$2:$S$274,'Hamer Agrimet'!$H$147:$H$288,"&lt;="&amp;Data!I$1,'Osgood Agrimet'!$S$2:$S$274,"&gt;0"))-SUM($H505)</f>
        <v>0</v>
      </c>
      <c r="J505" s="24">
        <f>IF($B505="Hamer",IF($F505="Spring Grain",SUMIFS('Hamer Agrimet'!$D:$D,'Hamer Agrimet'!$A:$A,"&lt;="&amp;Data!J$1,'Hamer Agrimet'!$D:$D,"&gt;0"),IF($F505="Winter Grain",SUMIFS('Hamer Agrimet'!$C:$C,'Hamer Agrimet'!$A:$A,"&lt;="&amp;Data!J$1,'Hamer Agrimet'!$C:$C,"&gt;0"),IF($F505="Potatoes",SUMIFS('Hamer Agrimet'!$E:$E,'Hamer Agrimet'!$A:$A,"&lt;="&amp;Data!J$1,'Hamer Agrimet'!$E:$E,"&gt;0"),0))),SUMIFS('Osgood Agrimet'!$S$2:$S$274,'Hamer Agrimet'!$H$147:$H$288,"&lt;="&amp;Data!J$1,'Osgood Agrimet'!$S$2:$S$274,"&gt;0"))-SUM($H505:I505)</f>
        <v>0</v>
      </c>
      <c r="K505" s="24">
        <f>IF($B505="Hamer",IF($F505="Spring Grain",SUMIFS('Hamer Agrimet'!$D:$D,'Hamer Agrimet'!$A:$A,"&lt;="&amp;Data!K$1,'Hamer Agrimet'!$D:$D,"&gt;0"),IF($F505="Winter Grain",SUMIFS('Hamer Agrimet'!$C:$C,'Hamer Agrimet'!$A:$A,"&lt;="&amp;Data!K$1,'Hamer Agrimet'!$C:$C,"&gt;0"),IF($F505="Potatoes",SUMIFS('Hamer Agrimet'!$E:$E,'Hamer Agrimet'!$A:$A,"&lt;="&amp;Data!K$1,'Hamer Agrimet'!$E:$E,"&gt;0"),0))),SUMIFS('Osgood Agrimet'!$S$2:$S$274,'Hamer Agrimet'!$H$147:$H$288,"&lt;="&amp;Data!K$1,'Osgood Agrimet'!$S$2:$S$274,"&gt;0"))-SUM($H505:J505)</f>
        <v>0</v>
      </c>
      <c r="L505" s="24">
        <f>IF($B505="Hamer",IF($F505="Spring Grain",SUMIFS('Hamer Agrimet'!$D:$D,'Hamer Agrimet'!$A:$A,"&lt;="&amp;Data!L$1,'Hamer Agrimet'!$D:$D,"&gt;0"),IF($F505="Winter Grain",SUMIFS('Hamer Agrimet'!$C:$C,'Hamer Agrimet'!$A:$A,"&lt;="&amp;Data!L$1,'Hamer Agrimet'!$C:$C,"&gt;0"),IF($F505="Potatoes",SUMIFS('Hamer Agrimet'!$E:$E,'Hamer Agrimet'!$A:$A,"&lt;="&amp;Data!L$1,'Hamer Agrimet'!$E:$E,"&gt;0"),0))),SUMIFS('Osgood Agrimet'!$S$2:$S$274,'Hamer Agrimet'!$H$147:$H$288,"&lt;="&amp;Data!L$1,'Osgood Agrimet'!$S$2:$S$274,"&gt;0"))-SUM($H505:K505)</f>
        <v>0.31000000000000005</v>
      </c>
      <c r="M505" s="24">
        <f>IF($B505="Hamer",IF($F505="Spring Grain",SUMIFS('Hamer Agrimet'!$D:$D,'Hamer Agrimet'!$A:$A,"&lt;="&amp;Data!M$1,'Hamer Agrimet'!$D:$D,"&gt;0"),IF($F505="Winter Grain",SUMIFS('Hamer Agrimet'!$C:$C,'Hamer Agrimet'!$A:$A,"&lt;="&amp;Data!M$1,'Hamer Agrimet'!$C:$C,"&gt;0"),IF($F505="Potatoes",SUMIFS('Hamer Agrimet'!$E:$E,'Hamer Agrimet'!$A:$A,"&lt;="&amp;Data!M$1,'Hamer Agrimet'!$E:$E,"&gt;0"),0))),SUMIFS('Osgood Agrimet'!$S$2:$S$274,'Hamer Agrimet'!$H$147:$H$288,"&lt;="&amp;Data!M$1,'Osgood Agrimet'!$S$2:$S$274,"&gt;0"))-SUM($H505:L505)</f>
        <v>0.7</v>
      </c>
      <c r="N505" s="24">
        <f>IF($B505="Hamer",IF($F505="Spring Grain",SUMIFS('Hamer Agrimet'!$D:$D,'Hamer Agrimet'!$A:$A,"&lt;="&amp;Data!N$1,'Hamer Agrimet'!$D:$D,"&gt;0"),IF($F505="Winter Grain",SUMIFS('Hamer Agrimet'!$C:$C,'Hamer Agrimet'!$A:$A,"&lt;="&amp;Data!N$1,'Hamer Agrimet'!$C:$C,"&gt;0"),IF($F505="Potatoes",SUMIFS('Hamer Agrimet'!$E:$E,'Hamer Agrimet'!$A:$A,"&lt;="&amp;Data!N$1,'Hamer Agrimet'!$E:$E,"&gt;0"),0))),SUMIFS('Osgood Agrimet'!$S$2:$S$274,'Hamer Agrimet'!$H$147:$H$288,"&lt;="&amp;Data!N$1,'Osgood Agrimet'!$S$2:$S$274,"&gt;0"))-SUM($H505:M505)</f>
        <v>1.0599999999999994</v>
      </c>
      <c r="O505" s="24">
        <f>IF($B505="Hamer",IF($F505="Spring Grain",SUMIFS('Hamer Agrimet'!$D:$D,'Hamer Agrimet'!$A:$A,"&lt;="&amp;Data!O$1,'Hamer Agrimet'!$D:$D,"&gt;0"),IF($F505="Winter Grain",SUMIFS('Hamer Agrimet'!$C:$C,'Hamer Agrimet'!$A:$A,"&lt;="&amp;Data!O$1,'Hamer Agrimet'!$C:$C,"&gt;0"),IF($F505="Potatoes",SUMIFS('Hamer Agrimet'!$E:$E,'Hamer Agrimet'!$A:$A,"&lt;="&amp;Data!O$1,'Hamer Agrimet'!$E:$E,"&gt;0"),0))),SUMIFS('Osgood Agrimet'!$S$2:$S$274,'Hamer Agrimet'!$H$147:$H$288,"&lt;="&amp;Data!O$1,'Osgood Agrimet'!$S$2:$S$274,"&gt;0"))-SUM($H505:N505)</f>
        <v>1.4300000000000002</v>
      </c>
      <c r="P505" s="24">
        <f>IF($B505="Hamer",IF($F505="Spring Grain",SUMIFS('Hamer Agrimet'!$D:$D,'Hamer Agrimet'!$A:$A,"&lt;="&amp;Data!P$1,'Hamer Agrimet'!$D:$D,"&gt;0"),IF($F505="Winter Grain",SUMIFS('Hamer Agrimet'!$C:$C,'Hamer Agrimet'!$A:$A,"&lt;="&amp;Data!P$1,'Hamer Agrimet'!$C:$C,"&gt;0"),IF($F505="Potatoes",SUMIFS('Hamer Agrimet'!$E:$E,'Hamer Agrimet'!$A:$A,"&lt;="&amp;Data!P$1,'Hamer Agrimet'!$E:$E,"&gt;0"),0))),SUMIFS('Osgood Agrimet'!$S$2:$S$274,'Hamer Agrimet'!$H$147:$H$288,"&lt;="&amp;Data!P$1,'Osgood Agrimet'!$S$2:$S$274,"&gt;0"))-SUM($H505:O505)</f>
        <v>1.5700000000000007</v>
      </c>
      <c r="Q505" s="24">
        <f>IF($B505="Hamer",IF($F505="Spring Grain",SUMIFS('Hamer Agrimet'!$D:$D,'Hamer Agrimet'!$A:$A,"&lt;="&amp;Data!Q$1,'Hamer Agrimet'!$D:$D,"&gt;0"),IF($F505="Winter Grain",SUMIFS('Hamer Agrimet'!$C:$C,'Hamer Agrimet'!$A:$A,"&lt;="&amp;Data!Q$1,'Hamer Agrimet'!$C:$C,"&gt;0"),IF($F505="Potatoes",SUMIFS('Hamer Agrimet'!$E:$E,'Hamer Agrimet'!$A:$A,"&lt;="&amp;Data!Q$1,'Hamer Agrimet'!$E:$E,"&gt;0"),0))),SUMIFS('Osgood Agrimet'!$S$2:$S$274,'Hamer Agrimet'!$H$147:$H$288,"&lt;="&amp;Data!Q$1,'Osgood Agrimet'!$S$2:$S$274,"&gt;0"))-SUM($H505:P505)</f>
        <v>1.7800000000000002</v>
      </c>
      <c r="R505" s="24">
        <f>IF($B505="Hamer",IF($F505="Spring Grain",SUMIFS('Hamer Agrimet'!$D:$D,'Hamer Agrimet'!$A:$A,"&lt;="&amp;Data!R$1,'Hamer Agrimet'!$D:$D,"&gt;0"),IF($F505="Winter Grain",SUMIFS('Hamer Agrimet'!$C:$C,'Hamer Agrimet'!$A:$A,"&lt;="&amp;Data!R$1,'Hamer Agrimet'!$C:$C,"&gt;0"),IF($F505="Potatoes",SUMIFS('Hamer Agrimet'!$E:$E,'Hamer Agrimet'!$A:$A,"&lt;="&amp;Data!R$1,'Hamer Agrimet'!$E:$E,"&gt;0"),0))),SUMIFS('Osgood Agrimet'!$S$2:$S$274,'Hamer Agrimet'!$H$147:$H$288,"&lt;="&amp;Data!R$1,'Osgood Agrimet'!$S$2:$S$274,"&gt;0"))-SUM($H505:Q505)</f>
        <v>2.3199999999999994</v>
      </c>
      <c r="S505" s="24">
        <f>IF($B505="Hamer",IF($F505="Spring Grain",SUMIFS('Hamer Agrimet'!$D:$D,'Hamer Agrimet'!$A:$A,"&lt;="&amp;Data!S$1,'Hamer Agrimet'!$D:$D,"&gt;0"),IF($F505="Winter Grain",SUMIFS('Hamer Agrimet'!$C:$C,'Hamer Agrimet'!$A:$A,"&lt;="&amp;Data!S$1,'Hamer Agrimet'!$C:$C,"&gt;0"),IF($F505="Potatoes",SUMIFS('Hamer Agrimet'!$E:$E,'Hamer Agrimet'!$A:$A,"&lt;="&amp;Data!S$1,'Hamer Agrimet'!$E:$E,"&gt;0"),0))),SUMIFS('Osgood Agrimet'!$S$2:$S$274,'Hamer Agrimet'!$H$147:$H$288,"&lt;="&amp;Data!S$1,'Osgood Agrimet'!$S$2:$S$274,"&gt;0"))-SUM($H505:R505)</f>
        <v>1.3399999999999999</v>
      </c>
      <c r="T505" s="24">
        <f>IF($B505="Hamer",IF($F505="Spring Grain",SUMIFS('Hamer Agrimet'!$D:$D,'Hamer Agrimet'!$A:$A,"&lt;="&amp;Data!T$1,'Hamer Agrimet'!$D:$D,"&gt;0"),IF($F505="Winter Grain",SUMIFS('Hamer Agrimet'!$C:$C,'Hamer Agrimet'!$A:$A,"&lt;="&amp;Data!T$1,'Hamer Agrimet'!$C:$C,"&gt;0"),IF($F505="Potatoes",SUMIFS('Hamer Agrimet'!$E:$E,'Hamer Agrimet'!$A:$A,"&lt;="&amp;Data!T$1,'Hamer Agrimet'!$E:$E,"&gt;0"),0))),SUMIFS('Osgood Agrimet'!$S$2:$S$274,'Hamer Agrimet'!$H$147:$H$288,"&lt;="&amp;Data!T$1,'Osgood Agrimet'!$S$2:$S$274,"&gt;0"))-SUM($H505:S505)</f>
        <v>2.5099999999999998</v>
      </c>
      <c r="U505" s="24">
        <f>IF($B505="Hamer",IF($F505="Spring Grain",SUMIFS('Hamer Agrimet'!$D:$D,'Hamer Agrimet'!$A:$A,"&lt;="&amp;Data!U$1,'Hamer Agrimet'!$D:$D,"&gt;0"),IF($F505="Winter Grain",SUMIFS('Hamer Agrimet'!$C:$C,'Hamer Agrimet'!$A:$A,"&lt;="&amp;Data!U$1,'Hamer Agrimet'!$C:$C,"&gt;0"),IF($F505="Potatoes",SUMIFS('Hamer Agrimet'!$E:$E,'Hamer Agrimet'!$A:$A,"&lt;="&amp;Data!U$1,'Hamer Agrimet'!$E:$E,"&gt;0"),0))),SUMIFS('Osgood Agrimet'!$S$2:$S$274,'Hamer Agrimet'!$H$147:$H$288,"&lt;="&amp;Data!U$1,'Osgood Agrimet'!$S$2:$S$274,"&gt;0"))-SUM($H505:T505)</f>
        <v>2.3499999999999979</v>
      </c>
      <c r="V505" s="24">
        <f>IF($B505="Hamer",IF($F505="Spring Grain",SUMIFS('Hamer Agrimet'!$D:$D,'Hamer Agrimet'!$A:$A,"&lt;="&amp;Data!V$1,'Hamer Agrimet'!$D:$D,"&gt;0"),IF($F505="Winter Grain",SUMIFS('Hamer Agrimet'!$C:$C,'Hamer Agrimet'!$A:$A,"&lt;="&amp;Data!V$1,'Hamer Agrimet'!$C:$C,"&gt;0"),IF($F505="Potatoes",SUMIFS('Hamer Agrimet'!$E:$E,'Hamer Agrimet'!$A:$A,"&lt;="&amp;Data!V$1,'Hamer Agrimet'!$E:$E,"&gt;0"),0))),SUMIFS('Osgood Agrimet'!$S$2:$S$274,'Hamer Agrimet'!$H$147:$H$288,"&lt;="&amp;Data!V$1,'Osgood Agrimet'!$S$2:$S$274,"&gt;0"))-SUM($H505:U505)</f>
        <v>2.1799999999999997</v>
      </c>
      <c r="W505" s="24">
        <f>IF($B505="Hamer",IF($F505="Spring Grain",SUMIFS('Hamer Agrimet'!$D:$D,'Hamer Agrimet'!$A:$A,"&lt;="&amp;Data!W$1,'Hamer Agrimet'!$D:$D,"&gt;0"),IF($F505="Winter Grain",SUMIFS('Hamer Agrimet'!$C:$C,'Hamer Agrimet'!$A:$A,"&lt;="&amp;Data!W$1,'Hamer Agrimet'!$C:$C,"&gt;0"),IF($F505="Potatoes",SUMIFS('Hamer Agrimet'!$E:$E,'Hamer Agrimet'!$A:$A,"&lt;="&amp;Data!W$1,'Hamer Agrimet'!$E:$E,"&gt;0"),0))),SUMIFS('Osgood Agrimet'!$S$2:$S$274,'Hamer Agrimet'!$H$147:$H$288,"&lt;="&amp;Data!W$1,'Osgood Agrimet'!$S$2:$S$274,"&gt;0"))-SUM($H505:V505)</f>
        <v>1.8999999999999986</v>
      </c>
      <c r="X505" s="24">
        <f>IF($B505="Hamer",IF($F505="Spring Grain",SUMIFS('Hamer Agrimet'!$D:$D,'Hamer Agrimet'!$A:$A,"&lt;="&amp;Data!X$1,'Hamer Agrimet'!$D:$D,"&gt;0"),IF($F505="Winter Grain",SUMIFS('Hamer Agrimet'!$C:$C,'Hamer Agrimet'!$A:$A,"&lt;="&amp;Data!X$1,'Hamer Agrimet'!$C:$C,"&gt;0"),IF($F505="Potatoes",SUMIFS('Hamer Agrimet'!$E:$E,'Hamer Agrimet'!$A:$A,"&lt;="&amp;Data!X$1,'Hamer Agrimet'!$E:$E,"&gt;0"),0))),SUMIFS('Osgood Agrimet'!$S$2:$S$274,'Hamer Agrimet'!$H$147:$H$288,"&lt;="&amp;Data!X$1,'Osgood Agrimet'!$S$2:$S$274,"&gt;0"))-SUM($H505:W505)</f>
        <v>2.0700000000000003</v>
      </c>
      <c r="Y505" s="24">
        <f>IF($B505="Hamer",IF($F505="Spring Grain",SUMIFS('Hamer Agrimet'!$D:$D,'Hamer Agrimet'!$A:$A,"&lt;="&amp;Data!Y$1,'Hamer Agrimet'!$D:$D,"&gt;0"),IF($F505="Winter Grain",SUMIFS('Hamer Agrimet'!$C:$C,'Hamer Agrimet'!$A:$A,"&lt;="&amp;Data!Y$1,'Hamer Agrimet'!$C:$C,"&gt;0"),IF($F505="Potatoes",SUMIFS('Hamer Agrimet'!$E:$E,'Hamer Agrimet'!$A:$A,"&lt;="&amp;Data!Y$1,'Hamer Agrimet'!$E:$E,"&gt;0"),0))),SUMIFS('Osgood Agrimet'!$S$2:$S$274,'Hamer Agrimet'!$H$147:$H$288,"&lt;="&amp;Data!Y$1,'Osgood Agrimet'!$S$2:$S$274,"&gt;0"))-SUM($H505:X505)</f>
        <v>1.8800000000000026</v>
      </c>
      <c r="Z505" s="24">
        <f>IF($B505="Hamer",IF($F505="Spring Grain",SUMIFS('Hamer Agrimet'!$D:$D,'Hamer Agrimet'!$A:$A,"&lt;="&amp;Data!Z$1,'Hamer Agrimet'!$D:$D,"&gt;0"),IF($F505="Winter Grain",SUMIFS('Hamer Agrimet'!$C:$C,'Hamer Agrimet'!$A:$A,"&lt;="&amp;Data!Z$1,'Hamer Agrimet'!$C:$C,"&gt;0"),IF($F505="Potatoes",SUMIFS('Hamer Agrimet'!$E:$E,'Hamer Agrimet'!$A:$A,"&lt;="&amp;Data!Z$1,'Hamer Agrimet'!$E:$E,"&gt;0"),0))),SUMIFS('Osgood Agrimet'!$S$2:$S$274,'Hamer Agrimet'!$H$147:$H$288,"&lt;="&amp;Data!Z$1,'Osgood Agrimet'!$S$2:$S$274,"&gt;0"))-SUM($H505:Y505)</f>
        <v>1.6699999999999982</v>
      </c>
      <c r="AA505" s="24">
        <f>IF($B505="Hamer",IF($F505="Spring Grain",SUMIFS('Hamer Agrimet'!$D:$D,'Hamer Agrimet'!$A:$A,"&lt;="&amp;Data!AA$1,'Hamer Agrimet'!$D:$D,"&gt;0"),IF($F505="Winter Grain",SUMIFS('Hamer Agrimet'!$C:$C,'Hamer Agrimet'!$A:$A,"&lt;="&amp;Data!AA$1,'Hamer Agrimet'!$C:$C,"&gt;0"),IF($F505="Potatoes",SUMIFS('Hamer Agrimet'!$E:$E,'Hamer Agrimet'!$A:$A,"&lt;="&amp;Data!AA$1,'Hamer Agrimet'!$E:$E,"&gt;0"),0))),SUMIFS('Osgood Agrimet'!$S$2:$S$274,'Hamer Agrimet'!$H$147:$H$288,"&lt;="&amp;Data!AA$1,'Osgood Agrimet'!$S$2:$S$274,"&gt;0"))-SUM($H505:Z505)</f>
        <v>1.3100000000000023</v>
      </c>
      <c r="AB505" s="24">
        <f>IF($B505="Hamer",IF($F505="Spring Grain",SUMIFS('Hamer Agrimet'!$D:$D,'Hamer Agrimet'!$A:$A,"&lt;="&amp;Data!AB$1,'Hamer Agrimet'!$D:$D,"&gt;0"),IF($F505="Winter Grain",SUMIFS('Hamer Agrimet'!$C:$C,'Hamer Agrimet'!$A:$A,"&lt;="&amp;Data!AB$1,'Hamer Agrimet'!$C:$C,"&gt;0"),IF($F505="Potatoes",SUMIFS('Hamer Agrimet'!$E:$E,'Hamer Agrimet'!$A:$A,"&lt;="&amp;Data!AB$1,'Hamer Agrimet'!$E:$E,"&gt;0"),0))),SUMIFS('Osgood Agrimet'!$S$2:$S$274,'Hamer Agrimet'!$H$147:$H$288,"&lt;="&amp;Data!AB$1,'Osgood Agrimet'!$S$2:$S$274,"&gt;0"))-SUM($H505:AA505)</f>
        <v>0.80000000000000071</v>
      </c>
      <c r="AC505" s="24">
        <f>IF($B505="Hamer",IF($F505="Spring Grain",SUMIFS('Hamer Agrimet'!$D:$D,'Hamer Agrimet'!$A:$A,"&lt;="&amp;Data!AC$1,'Hamer Agrimet'!$D:$D,"&gt;0"),IF($F505="Winter Grain",SUMIFS('Hamer Agrimet'!$C:$C,'Hamer Agrimet'!$A:$A,"&lt;="&amp;Data!AC$1,'Hamer Agrimet'!$C:$C,"&gt;0"),IF($F505="Potatoes",SUMIFS('Hamer Agrimet'!$E:$E,'Hamer Agrimet'!$A:$A,"&lt;="&amp;Data!AC$1,'Hamer Agrimet'!$E:$E,"&gt;0"),0))),SUMIFS('Osgood Agrimet'!$S$2:$S$274,'Hamer Agrimet'!$H$147:$H$288,"&lt;="&amp;Data!AC$1,'Osgood Agrimet'!$S$2:$S$274,"&gt;0"))-SUM($H505:AB505)</f>
        <v>1.0400000000000027</v>
      </c>
      <c r="AD505" s="24">
        <f>IF($B505="Hamer",IF($F505="Spring Grain",SUMIFS('Hamer Agrimet'!$D:$D,'Hamer Agrimet'!$A:$A,"&lt;="&amp;Data!AD$1,'Hamer Agrimet'!$D:$D,"&gt;0"),IF($F505="Winter Grain",SUMIFS('Hamer Agrimet'!$C:$C,'Hamer Agrimet'!$A:$A,"&lt;="&amp;Data!AD$1,'Hamer Agrimet'!$C:$C,"&gt;0"),IF($F505="Potatoes",SUMIFS('Hamer Agrimet'!$E:$E,'Hamer Agrimet'!$A:$A,"&lt;="&amp;Data!AD$1,'Hamer Agrimet'!$E:$E,"&gt;0"),0))),SUMIFS('Osgood Agrimet'!$S$2:$S$274,'Hamer Agrimet'!$H$147:$H$288,"&lt;="&amp;Data!AD$1,'Osgood Agrimet'!$S$2:$S$274,"&gt;0"))-SUM($H505:AC505)</f>
        <v>0</v>
      </c>
      <c r="AE505" s="24">
        <f>IF($B505="Hamer",IF($F505="Spring Grain",SUMIFS('Hamer Agrimet'!$D:$D,'Hamer Agrimet'!$A:$A,"&lt;="&amp;Data!AE$1,'Hamer Agrimet'!$D:$D,"&gt;0"),IF($F505="Winter Grain",SUMIFS('Hamer Agrimet'!$C:$C,'Hamer Agrimet'!$A:$A,"&lt;="&amp;Data!AE$1,'Hamer Agrimet'!$C:$C,"&gt;0"),IF($F505="Potatoes",SUMIFS('Hamer Agrimet'!$E:$E,'Hamer Agrimet'!$A:$A,"&lt;="&amp;Data!AE$1,'Hamer Agrimet'!$E:$E,"&gt;0"),0))),SUMIFS('Osgood Agrimet'!$S$2:$S$274,'Hamer Agrimet'!$H$147:$H$288,"&lt;="&amp;Data!AE$1,'Osgood Agrimet'!$S$2:$S$274,"&gt;0"))-SUM($H505:AD505)</f>
        <v>0</v>
      </c>
      <c r="AF505" s="24">
        <f>IF($B505="Hamer",IF($F505="Spring Grain",SUMIFS('Hamer Agrimet'!$D:$D,'Hamer Agrimet'!$A:$A,"&lt;="&amp;Data!AF$1,'Hamer Agrimet'!$D:$D,"&gt;0"),IF($F505="Winter Grain",SUMIFS('Hamer Agrimet'!$C:$C,'Hamer Agrimet'!$A:$A,"&lt;="&amp;Data!AF$1,'Hamer Agrimet'!$C:$C,"&gt;0"),IF($F505="Potatoes",SUMIFS('Hamer Agrimet'!$E:$E,'Hamer Agrimet'!$A:$A,"&lt;="&amp;Data!AF$1,'Hamer Agrimet'!$E:$E,"&gt;0"),0))),SUMIFS('Osgood Agrimet'!$S$2:$S$274,'Hamer Agrimet'!$H$147:$H$288,"&lt;="&amp;Data!AF$1,'Osgood Agrimet'!$S$2:$S$274,"&gt;0"))-SUM($H505:AE505)</f>
        <v>0</v>
      </c>
      <c r="AG505" s="24">
        <f>IF($B505="Hamer",IF($F505="Spring Grain",SUMIFS('Hamer Agrimet'!$D:$D,'Hamer Agrimet'!$A:$A,"&lt;="&amp;Data!AG$1,'Hamer Agrimet'!$D:$D,"&gt;0"),IF($F505="Winter Grain",SUMIFS('Hamer Agrimet'!$C:$C,'Hamer Agrimet'!$A:$A,"&lt;="&amp;Data!AG$1,'Hamer Agrimet'!$C:$C,"&gt;0"),IF($F505="Potatoes",SUMIFS('Hamer Agrimet'!$E:$E,'Hamer Agrimet'!$A:$A,"&lt;="&amp;Data!AG$1,'Hamer Agrimet'!$E:$E,"&gt;0"),0))),SUMIFS('Osgood Agrimet'!$S$2:$S$274,'Hamer Agrimet'!$H$147:$H$288,"&lt;="&amp;Data!AG$1,'Osgood Agrimet'!$S$2:$S$274,"&gt;0"))-SUM($H505:AF505)</f>
        <v>0</v>
      </c>
      <c r="AH505">
        <f>+SUM(H505:AG505)</f>
        <v>28.220000000000002</v>
      </c>
    </row>
    <row r="506" spans="1:34" x14ac:dyDescent="0.2">
      <c r="A506">
        <v>358</v>
      </c>
      <c r="B506" t="s">
        <v>166</v>
      </c>
      <c r="C506" s="31" t="str">
        <f>C505</f>
        <v>50</v>
      </c>
      <c r="D506" t="s">
        <v>195</v>
      </c>
      <c r="E506" t="s">
        <v>196</v>
      </c>
      <c r="F506" t="s">
        <v>33</v>
      </c>
      <c r="G506">
        <v>296</v>
      </c>
      <c r="H506">
        <f>IFERROR(VLOOKUP($A506,'PivotTrac Totals'!$A$1:$AK$255,4,FALSE),)</f>
        <v>0</v>
      </c>
      <c r="I506">
        <f>IFERROR(VLOOKUP($A506,'PivotTrac Totals'!$1:$405,6,FALSE),)</f>
        <v>0</v>
      </c>
      <c r="J506">
        <f>IFERROR(VLOOKUP($A506,'PivotTrac Totals'!$1:$255,8,FALSE),)</f>
        <v>0</v>
      </c>
      <c r="K506">
        <f>IFERROR(VLOOKUP($A506,'PivotTrac Totals'!$1:$255,10,FALSE),)</f>
        <v>1.02</v>
      </c>
      <c r="L506" t="str">
        <f>IFERROR(VLOOKUP($A506,'PivotTrac Totals'!$1:$255,12,FALSE),)</f>
        <v/>
      </c>
      <c r="M506" t="str">
        <f>IFERROR(VLOOKUP($A506,'PivotTrac Totals'!$1:$255,14,FALSE),)</f>
        <v/>
      </c>
      <c r="N506">
        <f>IFERROR(VLOOKUP($A506,'PivotTrac Totals'!$1:$255,16,FALSE),)</f>
        <v>1.71</v>
      </c>
      <c r="O506">
        <f>IFERROR(VLOOKUP($A506,'PivotTrac Totals'!$1:$255,18,FALSE),)</f>
        <v>1.83</v>
      </c>
      <c r="P506">
        <f>IFERROR(VLOOKUP($A506,'PivotTrac Totals'!$1:$255,20,FALSE),)</f>
        <v>4.01</v>
      </c>
      <c r="Q506">
        <f>IFERROR(VLOOKUP($A506,'PivotTrac Totals'!$1:$255,22,FALSE),)</f>
        <v>2.5099999999999998</v>
      </c>
      <c r="R506">
        <f>IFERROR(VLOOKUP($A506,'PivotTrac Totals'!$1:$255,24,FALSE),)</f>
        <v>2.6999999999999993</v>
      </c>
      <c r="S506">
        <f>IFERROR(VLOOKUP($A506,'PivotTrac Totals'!$1:$255,26,FALSE),)</f>
        <v>2.4100000000000019</v>
      </c>
      <c r="T506">
        <f>IFERROR(VLOOKUP($A506,'PivotTrac Totals'!$1:$255,28,FALSE),)</f>
        <v>2.1899999999999977</v>
      </c>
      <c r="U506">
        <f>IFERROR(VLOOKUP($A506,'PivotTrac Totals'!$1:$255,30,FALSE),)</f>
        <v>1.8800000000000026</v>
      </c>
      <c r="V506">
        <f>IFERROR(VLOOKUP($A506,'PivotTrac Totals'!$1:$255,32,FALSE),)</f>
        <v>2.0799999999999983</v>
      </c>
      <c r="W506">
        <f>IFERROR(VLOOKUP($A506,'PivotTrac Totals'!$1:$255,34,FALSE),)</f>
        <v>0.55999999999999872</v>
      </c>
      <c r="X506">
        <f>IFERROR(VLOOKUP($A506,'PivotTrac Totals'!$1:$255,36,FALSE),)</f>
        <v>0.83000000000000185</v>
      </c>
      <c r="Y506">
        <f>IFERROR(VLOOKUP($A506,'PivotTrac Totals'!$1:$255,38,FALSE),)</f>
        <v>0.96999999999999886</v>
      </c>
      <c r="Z506">
        <f>IFERROR(VLOOKUP($A506,'PivotTrac Totals'!$1:$255,40,FALSE),)</f>
        <v>0</v>
      </c>
      <c r="AA506">
        <f>IFERROR(VLOOKUP($A506,'PivotTrac Totals'!$1:$255,42,FALSE),)</f>
        <v>0</v>
      </c>
      <c r="AB506">
        <f>IFERROR(VLOOKUP($A506,'PivotTrac Totals'!$1:$255,44,FALSE),)</f>
        <v>0</v>
      </c>
      <c r="AC506">
        <f>IFERROR(VLOOKUP($A506,'PivotTrac Totals'!$1:$255,46,FALSE),)</f>
        <v>0.74000000000000199</v>
      </c>
      <c r="AD506">
        <f>IFERROR(VLOOKUP($A506,'PivotTrac Totals'!$1:$255,48,FALSE),)</f>
        <v>0</v>
      </c>
      <c r="AE506">
        <f>IFERROR(VLOOKUP($A506,'PivotTrac Totals'!$1:$255,50,FALSE),)</f>
        <v>0</v>
      </c>
      <c r="AF506">
        <f>IFERROR(VLOOKUP($A506,'PivotTrac Totals'!$1:$255,52,FALSE),)</f>
        <v>0</v>
      </c>
      <c r="AG506">
        <f>IFERROR(VLOOKUP($A506,'PivotTrac Totals'!$1:$255,54,FALSE),)</f>
        <v>0</v>
      </c>
      <c r="AH506">
        <f t="shared" si="56"/>
        <v>25.44</v>
      </c>
    </row>
    <row r="507" spans="1:34" x14ac:dyDescent="0.2">
      <c r="A507">
        <v>359</v>
      </c>
      <c r="B507" t="s">
        <v>166</v>
      </c>
      <c r="C507" s="31" t="str">
        <f t="shared" ref="C507:C514" si="61">C506</f>
        <v>50</v>
      </c>
      <c r="D507" t="s">
        <v>195</v>
      </c>
      <c r="E507" t="s">
        <v>196</v>
      </c>
      <c r="F507" t="s">
        <v>33</v>
      </c>
      <c r="G507">
        <v>296</v>
      </c>
      <c r="H507">
        <f>IFERROR(VLOOKUP($A507,'PivotTrac Totals'!$A$1:$AK$255,4,FALSE),)</f>
        <v>0</v>
      </c>
      <c r="I507">
        <f>IFERROR(VLOOKUP($A507,'PivotTrac Totals'!$1:$405,6,FALSE),)</f>
        <v>0</v>
      </c>
      <c r="J507">
        <f>IFERROR(VLOOKUP($A507,'PivotTrac Totals'!$1:$255,8,FALSE),)</f>
        <v>0</v>
      </c>
      <c r="K507">
        <f>IFERROR(VLOOKUP($A507,'PivotTrac Totals'!$1:$255,10,FALSE),)</f>
        <v>1.04</v>
      </c>
      <c r="L507" t="str">
        <f>IFERROR(VLOOKUP($A507,'PivotTrac Totals'!$1:$255,12,FALSE),)</f>
        <v/>
      </c>
      <c r="M507" t="str">
        <f>IFERROR(VLOOKUP($A507,'PivotTrac Totals'!$1:$255,14,FALSE),)</f>
        <v/>
      </c>
      <c r="N507">
        <f>IFERROR(VLOOKUP($A507,'PivotTrac Totals'!$1:$255,16,FALSE),)</f>
        <v>1.67</v>
      </c>
      <c r="O507">
        <f>IFERROR(VLOOKUP($A507,'PivotTrac Totals'!$1:$255,18,FALSE),)</f>
        <v>1.77</v>
      </c>
      <c r="P507">
        <f>IFERROR(VLOOKUP($A507,'PivotTrac Totals'!$1:$255,20,FALSE),)</f>
        <v>3.91</v>
      </c>
      <c r="Q507">
        <f>IFERROR(VLOOKUP($A507,'PivotTrac Totals'!$1:$255,22,FALSE),)</f>
        <v>2.5700000000000003</v>
      </c>
      <c r="R507">
        <f>IFERROR(VLOOKUP($A507,'PivotTrac Totals'!$1:$255,24,FALSE),)</f>
        <v>2.67</v>
      </c>
      <c r="S507">
        <f>IFERROR(VLOOKUP($A507,'PivotTrac Totals'!$1:$255,26,FALSE),)</f>
        <v>2.34</v>
      </c>
      <c r="T507">
        <f>IFERROR(VLOOKUP($A507,'PivotTrac Totals'!$1:$255,28,FALSE),)</f>
        <v>2.1899999999999995</v>
      </c>
      <c r="U507">
        <f>IFERROR(VLOOKUP($A507,'PivotTrac Totals'!$1:$255,30,FALSE),)</f>
        <v>1.9100000000000001</v>
      </c>
      <c r="V507">
        <f>IFERROR(VLOOKUP($A507,'PivotTrac Totals'!$1:$255,32,FALSE),)</f>
        <v>2.1900000000000013</v>
      </c>
      <c r="W507">
        <f>IFERROR(VLOOKUP($A507,'PivotTrac Totals'!$1:$255,34,FALSE),)</f>
        <v>0.56999999999999673</v>
      </c>
      <c r="X507">
        <f>IFERROR(VLOOKUP($A507,'PivotTrac Totals'!$1:$255,36,FALSE),)</f>
        <v>0.84000000000000341</v>
      </c>
      <c r="Y507">
        <f>IFERROR(VLOOKUP($A507,'PivotTrac Totals'!$1:$255,38,FALSE),)</f>
        <v>0.97999999999999687</v>
      </c>
      <c r="Z507">
        <f>IFERROR(VLOOKUP($A507,'PivotTrac Totals'!$1:$255,40,FALSE),)</f>
        <v>0</v>
      </c>
      <c r="AA507">
        <f>IFERROR(VLOOKUP($A507,'PivotTrac Totals'!$1:$255,42,FALSE),)</f>
        <v>0</v>
      </c>
      <c r="AB507">
        <f>IFERROR(VLOOKUP($A507,'PivotTrac Totals'!$1:$255,44,FALSE),)</f>
        <v>0</v>
      </c>
      <c r="AC507">
        <f>IFERROR(VLOOKUP($A507,'PivotTrac Totals'!$1:$255,46,FALSE),)</f>
        <v>0.80000000000000071</v>
      </c>
      <c r="AD507">
        <f>IFERROR(VLOOKUP($A507,'PivotTrac Totals'!$1:$255,48,FALSE),)</f>
        <v>0</v>
      </c>
      <c r="AE507">
        <f>IFERROR(VLOOKUP($A507,'PivotTrac Totals'!$1:$255,50,FALSE),)</f>
        <v>0</v>
      </c>
      <c r="AF507">
        <f>IFERROR(VLOOKUP($A507,'PivotTrac Totals'!$1:$255,52,FALSE),)</f>
        <v>0</v>
      </c>
      <c r="AG507">
        <f>IFERROR(VLOOKUP($A507,'PivotTrac Totals'!$1:$255,54,FALSE),)</f>
        <v>0</v>
      </c>
      <c r="AH507">
        <f t="shared" si="56"/>
        <v>25.45</v>
      </c>
    </row>
    <row r="508" spans="1:34" x14ac:dyDescent="0.2">
      <c r="A508">
        <v>239</v>
      </c>
      <c r="B508" t="s">
        <v>166</v>
      </c>
      <c r="C508" s="31" t="str">
        <f t="shared" si="61"/>
        <v>50</v>
      </c>
      <c r="D508" t="s">
        <v>195</v>
      </c>
      <c r="E508" t="s">
        <v>196</v>
      </c>
      <c r="F508" t="s">
        <v>33</v>
      </c>
      <c r="G508">
        <v>296</v>
      </c>
      <c r="H508">
        <f>IFERROR(VLOOKUP($A508,'PivotTrac Totals'!$A$1:$AK$255,4,FALSE),)</f>
        <v>0</v>
      </c>
      <c r="I508">
        <f>IFERROR(VLOOKUP($A508,'PivotTrac Totals'!$1:$405,6,FALSE),)</f>
        <v>0</v>
      </c>
      <c r="J508">
        <f>IFERROR(VLOOKUP($A508,'PivotTrac Totals'!$1:$255,8,FALSE),)</f>
        <v>0</v>
      </c>
      <c r="K508">
        <f>IFERROR(VLOOKUP($A508,'PivotTrac Totals'!$1:$255,10,FALSE),)</f>
        <v>0.04</v>
      </c>
      <c r="L508" t="str">
        <f>IFERROR(VLOOKUP($A508,'PivotTrac Totals'!$1:$255,12,FALSE),)</f>
        <v/>
      </c>
      <c r="M508" t="str">
        <f>IFERROR(VLOOKUP($A508,'PivotTrac Totals'!$1:$255,14,FALSE),)</f>
        <v/>
      </c>
      <c r="N508">
        <f>IFERROR(VLOOKUP($A508,'PivotTrac Totals'!$1:$255,16,FALSE),)</f>
        <v>1.51</v>
      </c>
      <c r="O508">
        <f>IFERROR(VLOOKUP($A508,'PivotTrac Totals'!$1:$255,18,FALSE),)</f>
        <v>1.47</v>
      </c>
      <c r="P508">
        <f>IFERROR(VLOOKUP($A508,'PivotTrac Totals'!$1:$255,20,FALSE),)</f>
        <v>4.41</v>
      </c>
      <c r="Q508">
        <f>IFERROR(VLOOKUP($A508,'PivotTrac Totals'!$1:$255,22,FALSE),)</f>
        <v>1.9500000000000011</v>
      </c>
      <c r="R508">
        <f>IFERROR(VLOOKUP($A508,'PivotTrac Totals'!$1:$255,24,FALSE),)</f>
        <v>2.6599999999999984</v>
      </c>
      <c r="S508">
        <f>IFERROR(VLOOKUP($A508,'PivotTrac Totals'!$1:$255,26,FALSE),)</f>
        <v>2.8000000000000007</v>
      </c>
      <c r="T508">
        <f>IFERROR(VLOOKUP($A508,'PivotTrac Totals'!$1:$255,28,FALSE),)</f>
        <v>-1.9900000000000002</v>
      </c>
      <c r="U508">
        <f>IFERROR(VLOOKUP($A508,'PivotTrac Totals'!$1:$255,30,FALSE),)</f>
        <v>2</v>
      </c>
      <c r="V508">
        <f>IFERROR(VLOOKUP($A508,'PivotTrac Totals'!$1:$255,32,FALSE),)</f>
        <v>2.0099999999999998</v>
      </c>
      <c r="W508">
        <f>IFERROR(VLOOKUP($A508,'PivotTrac Totals'!$1:$255,34,FALSE),)</f>
        <v>0.16000000000000014</v>
      </c>
      <c r="X508">
        <f>IFERROR(VLOOKUP($A508,'PivotTrac Totals'!$1:$255,36,FALSE),)</f>
        <v>0.89000000000000057</v>
      </c>
      <c r="Y508">
        <f>IFERROR(VLOOKUP($A508,'PivotTrac Totals'!$1:$255,38,FALSE),)</f>
        <v>0.78000000000000114</v>
      </c>
      <c r="Z508">
        <f>IFERROR(VLOOKUP($A508,'PivotTrac Totals'!$1:$255,40,FALSE),)</f>
        <v>0.16000000000000014</v>
      </c>
      <c r="AA508">
        <f>IFERROR(VLOOKUP($A508,'PivotTrac Totals'!$1:$255,42,FALSE),)</f>
        <v>0.42999999999999972</v>
      </c>
      <c r="AB508">
        <f>IFERROR(VLOOKUP($A508,'PivotTrac Totals'!$1:$255,44,FALSE),)</f>
        <v>0</v>
      </c>
      <c r="AC508">
        <f>IFERROR(VLOOKUP($A508,'PivotTrac Totals'!$1:$255,46,FALSE),)</f>
        <v>0.43999999999999773</v>
      </c>
      <c r="AD508">
        <f>IFERROR(VLOOKUP($A508,'PivotTrac Totals'!$1:$255,48,FALSE),)</f>
        <v>0</v>
      </c>
      <c r="AE508">
        <f>IFERROR(VLOOKUP($A508,'PivotTrac Totals'!$1:$255,50,FALSE),)</f>
        <v>0</v>
      </c>
      <c r="AF508">
        <f>IFERROR(VLOOKUP($A508,'PivotTrac Totals'!$1:$255,52,FALSE),)</f>
        <v>0</v>
      </c>
      <c r="AG508">
        <f>IFERROR(VLOOKUP($A508,'PivotTrac Totals'!$1:$255,54,FALSE),)</f>
        <v>0</v>
      </c>
      <c r="AH508">
        <f t="shared" si="56"/>
        <v>19.72</v>
      </c>
    </row>
    <row r="509" spans="1:34" ht="15.75" thickBot="1" x14ac:dyDescent="0.25">
      <c r="A509" t="s">
        <v>197</v>
      </c>
      <c r="B509" t="s">
        <v>166</v>
      </c>
      <c r="C509" s="31" t="str">
        <f t="shared" si="61"/>
        <v>50</v>
      </c>
      <c r="D509" t="s">
        <v>195</v>
      </c>
      <c r="E509" t="s">
        <v>198</v>
      </c>
      <c r="F509" t="s">
        <v>33</v>
      </c>
      <c r="G509" t="s">
        <v>34</v>
      </c>
      <c r="H509">
        <f>IFERROR(VLOOKUP($A509,'PivotTrac Totals'!$A$1:$AK$255,4,FALSE),)</f>
        <v>0</v>
      </c>
      <c r="I509">
        <f>IFERROR(VLOOKUP($A509,'PivotTrac Totals'!$1:$405,6,FALSE),)</f>
        <v>0</v>
      </c>
      <c r="J509">
        <f>IFERROR(VLOOKUP($A509,'PivotTrac Totals'!$1:$255,8,FALSE),)</f>
        <v>0</v>
      </c>
      <c r="K509">
        <f>IFERROR(VLOOKUP($A509,'PivotTrac Totals'!$1:$255,10,FALSE),)</f>
        <v>0.53</v>
      </c>
      <c r="L509" t="str">
        <f>IFERROR(VLOOKUP($A509,'PivotTrac Totals'!$1:$255,12,FALSE),)</f>
        <v/>
      </c>
      <c r="M509" t="str">
        <f>IFERROR(VLOOKUP($A509,'PivotTrac Totals'!$1:$255,14,FALSE),)</f>
        <v/>
      </c>
      <c r="N509">
        <f>IFERROR(VLOOKUP($A509,'PivotTrac Totals'!$1:$255,16,FALSE),)</f>
        <v>1.93</v>
      </c>
      <c r="O509">
        <f>IFERROR(VLOOKUP($A509,'PivotTrac Totals'!$1:$255,18,FALSE),)</f>
        <v>1.59</v>
      </c>
      <c r="P509">
        <f>IFERROR(VLOOKUP($A509,'PivotTrac Totals'!$1:$255,20,FALSE),)</f>
        <v>3.26</v>
      </c>
      <c r="Q509">
        <f>IFERROR(VLOOKUP($A509,'PivotTrac Totals'!$1:$255,22,FALSE),)</f>
        <v>2.2600000000000007</v>
      </c>
      <c r="R509">
        <f>IFERROR(VLOOKUP($A509,'PivotTrac Totals'!$1:$255,24,FALSE),)</f>
        <v>2.16</v>
      </c>
      <c r="S509">
        <f>IFERROR(VLOOKUP($A509,'PivotTrac Totals'!$1:$255,26,FALSE),)</f>
        <v>2.08</v>
      </c>
      <c r="T509">
        <f>IFERROR(VLOOKUP($A509,'PivotTrac Totals'!$1:$255,28,FALSE),)</f>
        <v>1.7999999999999989</v>
      </c>
      <c r="U509">
        <f>IFERROR(VLOOKUP($A509,'PivotTrac Totals'!$1:$255,30,FALSE),)</f>
        <v>1.3200000000000003</v>
      </c>
      <c r="V509">
        <f>IFERROR(VLOOKUP($A509,'PivotTrac Totals'!$1:$255,32,FALSE),)</f>
        <v>1.870000000000001</v>
      </c>
      <c r="W509">
        <f>IFERROR(VLOOKUP($A509,'PivotTrac Totals'!$1:$255,34,FALSE),)</f>
        <v>0.71999999999999886</v>
      </c>
      <c r="X509">
        <f>IFERROR(VLOOKUP($A509,'PivotTrac Totals'!$1:$255,36,FALSE),)</f>
        <v>0.51000000000000156</v>
      </c>
      <c r="Y509">
        <f>IFERROR(VLOOKUP($A509,'PivotTrac Totals'!$1:$255,38,FALSE),)</f>
        <v>1.1699999999999982</v>
      </c>
      <c r="Z509">
        <f>IFERROR(VLOOKUP($A509,'PivotTrac Totals'!$1:$255,40,FALSE),)</f>
        <v>0</v>
      </c>
      <c r="AA509">
        <f>IFERROR(VLOOKUP($A509,'PivotTrac Totals'!$1:$255,42,FALSE),)</f>
        <v>0</v>
      </c>
      <c r="AB509">
        <f>IFERROR(VLOOKUP($A509,'PivotTrac Totals'!$1:$255,44,FALSE),)</f>
        <v>0</v>
      </c>
      <c r="AC509">
        <f>IFERROR(VLOOKUP($A509,'PivotTrac Totals'!$1:$255,46,FALSE),)</f>
        <v>1.3399999999999999</v>
      </c>
      <c r="AD509">
        <f>IFERROR(VLOOKUP($A509,'PivotTrac Totals'!$1:$255,48,FALSE),)</f>
        <v>0</v>
      </c>
      <c r="AE509">
        <f>IFERROR(VLOOKUP($A509,'PivotTrac Totals'!$1:$255,50,FALSE),)</f>
        <v>0</v>
      </c>
      <c r="AF509">
        <f>IFERROR(VLOOKUP($A509,'PivotTrac Totals'!$1:$255,52,FALSE),)</f>
        <v>0</v>
      </c>
      <c r="AG509">
        <f>IFERROR(VLOOKUP($A509,'PivotTrac Totals'!$1:$255,54,FALSE),)</f>
        <v>0</v>
      </c>
      <c r="AH509">
        <f t="shared" si="56"/>
        <v>22.54</v>
      </c>
    </row>
    <row r="510" spans="1:34" ht="15.75" hidden="1" thickBot="1" x14ac:dyDescent="0.25">
      <c r="B510" t="s">
        <v>166</v>
      </c>
      <c r="C510" s="31" t="str">
        <f t="shared" si="61"/>
        <v>50</v>
      </c>
      <c r="D510" t="s">
        <v>195</v>
      </c>
      <c r="H510">
        <f>IFERROR(VLOOKUP($A510,'PivotTrac Totals'!$A$1:$AK$255,4,FALSE),)</f>
        <v>0</v>
      </c>
      <c r="I510">
        <f>IFERROR(VLOOKUP($A510,'PivotTrac Totals'!$1:$405,6,FALSE),)</f>
        <v>0</v>
      </c>
      <c r="J510">
        <f>IFERROR(VLOOKUP($A510,'PivotTrac Totals'!$1:$255,8,FALSE),)</f>
        <v>0</v>
      </c>
      <c r="K510">
        <f>IFERROR(VLOOKUP($A510,'PivotTrac Totals'!$1:$255,10,FALSE),)</f>
        <v>0</v>
      </c>
      <c r="L510">
        <f>IFERROR(VLOOKUP($A510,'PivotTrac Totals'!$1:$255,12,FALSE),)</f>
        <v>0</v>
      </c>
      <c r="M510">
        <f>IFERROR(VLOOKUP($A510,'PivotTrac Totals'!$1:$255,14,FALSE),)</f>
        <v>0</v>
      </c>
      <c r="N510">
        <f>IFERROR(VLOOKUP($A510,'PivotTrac Totals'!$1:$255,16,FALSE),)</f>
        <v>0</v>
      </c>
      <c r="O510">
        <f>IFERROR(VLOOKUP($A510,'PivotTrac Totals'!$1:$255,18,FALSE),)</f>
        <v>0</v>
      </c>
      <c r="P510">
        <f>IFERROR(VLOOKUP($A510,'PivotTrac Totals'!$1:$255,20,FALSE),)</f>
        <v>0</v>
      </c>
      <c r="Q510">
        <f>IFERROR(VLOOKUP($A510,'PivotTrac Totals'!$1:$255,22,FALSE),)</f>
        <v>0</v>
      </c>
      <c r="R510">
        <f>IFERROR(VLOOKUP($A510,'PivotTrac Totals'!$1:$255,24,FALSE),)</f>
        <v>0</v>
      </c>
      <c r="S510">
        <f>IFERROR(VLOOKUP($A510,'PivotTrac Totals'!$1:$255,26,FALSE),)</f>
        <v>0</v>
      </c>
      <c r="T510">
        <f>IFERROR(VLOOKUP($A510,'PivotTrac Totals'!$1:$255,28,FALSE),)</f>
        <v>0</v>
      </c>
      <c r="U510">
        <f>IFERROR(VLOOKUP($A510,'PivotTrac Totals'!$1:$255,30,FALSE),)</f>
        <v>0</v>
      </c>
      <c r="V510">
        <f>IFERROR(VLOOKUP($A510,'PivotTrac Totals'!$1:$255,32,FALSE),)</f>
        <v>0</v>
      </c>
      <c r="W510">
        <f>IFERROR(VLOOKUP($A510,'PivotTrac Totals'!$1:$255,34,FALSE),)</f>
        <v>0</v>
      </c>
      <c r="X510">
        <f>IFERROR(VLOOKUP($A510,'PivotTrac Totals'!$1:$255,36,FALSE),)</f>
        <v>0</v>
      </c>
      <c r="Y510">
        <f>IFERROR(VLOOKUP($A510,'PivotTrac Totals'!$1:$255,38,FALSE),)</f>
        <v>0</v>
      </c>
      <c r="Z510">
        <f>IFERROR(VLOOKUP($A510,'PivotTrac Totals'!$1:$255,40,FALSE),)</f>
        <v>0</v>
      </c>
      <c r="AA510">
        <f>IFERROR(VLOOKUP($A510,'PivotTrac Totals'!$1:$255,42,FALSE),)</f>
        <v>0</v>
      </c>
      <c r="AB510">
        <f>IFERROR(VLOOKUP($A510,'PivotTrac Totals'!$1:$255,44,FALSE),)</f>
        <v>0</v>
      </c>
      <c r="AC510">
        <f>IFERROR(VLOOKUP($A510,'PivotTrac Totals'!$1:$255,46,FALSE),)</f>
        <v>0</v>
      </c>
      <c r="AD510">
        <f>IFERROR(VLOOKUP($A510,'PivotTrac Totals'!$1:$255,48,FALSE),)</f>
        <v>0</v>
      </c>
      <c r="AE510">
        <f>IFERROR(VLOOKUP($A510,'PivotTrac Totals'!$1:$255,50,FALSE),)</f>
        <v>0</v>
      </c>
      <c r="AF510">
        <f>IFERROR(VLOOKUP($A510,'PivotTrac Totals'!$1:$255,52,FALSE),)</f>
        <v>0</v>
      </c>
      <c r="AG510">
        <f>IFERROR(VLOOKUP($A510,'PivotTrac Totals'!$1:$255,54,FALSE),)</f>
        <v>0</v>
      </c>
      <c r="AH510">
        <f t="shared" si="56"/>
        <v>0</v>
      </c>
    </row>
    <row r="511" spans="1:34" ht="15.75" hidden="1" thickBot="1" x14ac:dyDescent="0.25">
      <c r="B511" t="s">
        <v>166</v>
      </c>
      <c r="C511" s="31" t="str">
        <f t="shared" si="61"/>
        <v>50</v>
      </c>
      <c r="D511" t="s">
        <v>195</v>
      </c>
      <c r="H511">
        <f>IFERROR(VLOOKUP($A511,'PivotTrac Totals'!$A$1:$AK$255,4,FALSE),)</f>
        <v>0</v>
      </c>
      <c r="I511">
        <f>IFERROR(VLOOKUP($A511,'PivotTrac Totals'!$1:$405,6,FALSE),)</f>
        <v>0</v>
      </c>
      <c r="J511">
        <f>IFERROR(VLOOKUP($A511,'PivotTrac Totals'!$1:$255,8,FALSE),)</f>
        <v>0</v>
      </c>
      <c r="K511">
        <f>IFERROR(VLOOKUP($A511,'PivotTrac Totals'!$1:$255,10,FALSE),)</f>
        <v>0</v>
      </c>
      <c r="L511">
        <f>IFERROR(VLOOKUP($A511,'PivotTrac Totals'!$1:$255,12,FALSE),)</f>
        <v>0</v>
      </c>
      <c r="M511">
        <f>IFERROR(VLOOKUP($A511,'PivotTrac Totals'!$1:$255,14,FALSE),)</f>
        <v>0</v>
      </c>
      <c r="N511">
        <f>IFERROR(VLOOKUP($A511,'PivotTrac Totals'!$1:$255,16,FALSE),)</f>
        <v>0</v>
      </c>
      <c r="O511">
        <f>IFERROR(VLOOKUP($A511,'PivotTrac Totals'!$1:$255,18,FALSE),)</f>
        <v>0</v>
      </c>
      <c r="P511">
        <f>IFERROR(VLOOKUP($A511,'PivotTrac Totals'!$1:$255,20,FALSE),)</f>
        <v>0</v>
      </c>
      <c r="Q511">
        <f>IFERROR(VLOOKUP($A511,'PivotTrac Totals'!$1:$255,22,FALSE),)</f>
        <v>0</v>
      </c>
      <c r="R511">
        <f>IFERROR(VLOOKUP($A511,'PivotTrac Totals'!$1:$255,24,FALSE),)</f>
        <v>0</v>
      </c>
      <c r="S511">
        <f>IFERROR(VLOOKUP($A511,'PivotTrac Totals'!$1:$255,26,FALSE),)</f>
        <v>0</v>
      </c>
      <c r="T511">
        <f>IFERROR(VLOOKUP($A511,'PivotTrac Totals'!$1:$255,28,FALSE),)</f>
        <v>0</v>
      </c>
      <c r="U511">
        <f>IFERROR(VLOOKUP($A511,'PivotTrac Totals'!$1:$255,30,FALSE),)</f>
        <v>0</v>
      </c>
      <c r="V511">
        <f>IFERROR(VLOOKUP($A511,'PivotTrac Totals'!$1:$255,32,FALSE),)</f>
        <v>0</v>
      </c>
      <c r="W511">
        <f>IFERROR(VLOOKUP($A511,'PivotTrac Totals'!$1:$255,34,FALSE),)</f>
        <v>0</v>
      </c>
      <c r="X511">
        <f>IFERROR(VLOOKUP($A511,'PivotTrac Totals'!$1:$255,36,FALSE),)</f>
        <v>0</v>
      </c>
      <c r="Y511">
        <f>IFERROR(VLOOKUP($A511,'PivotTrac Totals'!$1:$255,38,FALSE),)</f>
        <v>0</v>
      </c>
      <c r="Z511">
        <f>IFERROR(VLOOKUP($A511,'PivotTrac Totals'!$1:$255,40,FALSE),)</f>
        <v>0</v>
      </c>
      <c r="AA511">
        <f>IFERROR(VLOOKUP($A511,'PivotTrac Totals'!$1:$255,42,FALSE),)</f>
        <v>0</v>
      </c>
      <c r="AB511">
        <f>IFERROR(VLOOKUP($A511,'PivotTrac Totals'!$1:$255,44,FALSE),)</f>
        <v>0</v>
      </c>
      <c r="AC511">
        <f>IFERROR(VLOOKUP($A511,'PivotTrac Totals'!$1:$255,46,FALSE),)</f>
        <v>0</v>
      </c>
      <c r="AD511">
        <f>IFERROR(VLOOKUP($A511,'PivotTrac Totals'!$1:$255,48,FALSE),)</f>
        <v>0</v>
      </c>
      <c r="AE511">
        <f>IFERROR(VLOOKUP($A511,'PivotTrac Totals'!$1:$255,50,FALSE),)</f>
        <v>0</v>
      </c>
      <c r="AF511">
        <f>IFERROR(VLOOKUP($A511,'PivotTrac Totals'!$1:$255,52,FALSE),)</f>
        <v>0</v>
      </c>
      <c r="AG511">
        <f>IFERROR(VLOOKUP($A511,'PivotTrac Totals'!$1:$255,54,FALSE),)</f>
        <v>0</v>
      </c>
      <c r="AH511">
        <f t="shared" si="56"/>
        <v>0</v>
      </c>
    </row>
    <row r="512" spans="1:34" ht="15.75" hidden="1" thickBot="1" x14ac:dyDescent="0.25">
      <c r="B512" t="s">
        <v>166</v>
      </c>
      <c r="C512" s="31" t="str">
        <f t="shared" si="61"/>
        <v>50</v>
      </c>
      <c r="D512" t="s">
        <v>195</v>
      </c>
      <c r="H512">
        <f>IFERROR(VLOOKUP($A512,'PivotTrac Totals'!$A$1:$AK$255,4,FALSE),)</f>
        <v>0</v>
      </c>
      <c r="I512">
        <f>IFERROR(VLOOKUP($A512,'PivotTrac Totals'!$1:$405,6,FALSE),)</f>
        <v>0</v>
      </c>
      <c r="J512">
        <f>IFERROR(VLOOKUP($A512,'PivotTrac Totals'!$1:$255,8,FALSE),)</f>
        <v>0</v>
      </c>
      <c r="K512">
        <f>IFERROR(VLOOKUP($A512,'PivotTrac Totals'!$1:$255,10,FALSE),)</f>
        <v>0</v>
      </c>
      <c r="L512">
        <f>IFERROR(VLOOKUP($A512,'PivotTrac Totals'!$1:$255,12,FALSE),)</f>
        <v>0</v>
      </c>
      <c r="M512">
        <f>IFERROR(VLOOKUP($A512,'PivotTrac Totals'!$1:$255,14,FALSE),)</f>
        <v>0</v>
      </c>
      <c r="N512">
        <f>IFERROR(VLOOKUP($A512,'PivotTrac Totals'!$1:$255,16,FALSE),)</f>
        <v>0</v>
      </c>
      <c r="O512">
        <f>IFERROR(VLOOKUP($A512,'PivotTrac Totals'!$1:$255,18,FALSE),)</f>
        <v>0</v>
      </c>
      <c r="P512">
        <f>IFERROR(VLOOKUP($A512,'PivotTrac Totals'!$1:$255,20,FALSE),)</f>
        <v>0</v>
      </c>
      <c r="Q512">
        <f>IFERROR(VLOOKUP($A512,'PivotTrac Totals'!$1:$255,22,FALSE),)</f>
        <v>0</v>
      </c>
      <c r="R512">
        <f>IFERROR(VLOOKUP($A512,'PivotTrac Totals'!$1:$255,24,FALSE),)</f>
        <v>0</v>
      </c>
      <c r="S512">
        <f>IFERROR(VLOOKUP($A512,'PivotTrac Totals'!$1:$255,26,FALSE),)</f>
        <v>0</v>
      </c>
      <c r="T512">
        <f>IFERROR(VLOOKUP($A512,'PivotTrac Totals'!$1:$255,28,FALSE),)</f>
        <v>0</v>
      </c>
      <c r="U512">
        <f>IFERROR(VLOOKUP($A512,'PivotTrac Totals'!$1:$255,30,FALSE),)</f>
        <v>0</v>
      </c>
      <c r="V512">
        <f>IFERROR(VLOOKUP($A512,'PivotTrac Totals'!$1:$255,32,FALSE),)</f>
        <v>0</v>
      </c>
      <c r="W512">
        <f>IFERROR(VLOOKUP($A512,'PivotTrac Totals'!$1:$255,34,FALSE),)</f>
        <v>0</v>
      </c>
      <c r="X512">
        <f>IFERROR(VLOOKUP($A512,'PivotTrac Totals'!$1:$255,36,FALSE),)</f>
        <v>0</v>
      </c>
      <c r="Y512">
        <f>IFERROR(VLOOKUP($A512,'PivotTrac Totals'!$1:$255,38,FALSE),)</f>
        <v>0</v>
      </c>
      <c r="Z512">
        <f>IFERROR(VLOOKUP($A512,'PivotTrac Totals'!$1:$255,40,FALSE),)</f>
        <v>0</v>
      </c>
      <c r="AA512">
        <f>IFERROR(VLOOKUP($A512,'PivotTrac Totals'!$1:$255,42,FALSE),)</f>
        <v>0</v>
      </c>
      <c r="AB512">
        <f>IFERROR(VLOOKUP($A512,'PivotTrac Totals'!$1:$255,44,FALSE),)</f>
        <v>0</v>
      </c>
      <c r="AC512">
        <f>IFERROR(VLOOKUP($A512,'PivotTrac Totals'!$1:$255,46,FALSE),)</f>
        <v>0</v>
      </c>
      <c r="AD512">
        <f>IFERROR(VLOOKUP($A512,'PivotTrac Totals'!$1:$255,48,FALSE),)</f>
        <v>0</v>
      </c>
      <c r="AE512">
        <f>IFERROR(VLOOKUP($A512,'PivotTrac Totals'!$1:$255,50,FALSE),)</f>
        <v>0</v>
      </c>
      <c r="AF512">
        <f>IFERROR(VLOOKUP($A512,'PivotTrac Totals'!$1:$255,52,FALSE),)</f>
        <v>0</v>
      </c>
      <c r="AG512">
        <f>IFERROR(VLOOKUP($A512,'PivotTrac Totals'!$1:$255,54,FALSE),)</f>
        <v>0</v>
      </c>
      <c r="AH512">
        <f t="shared" si="56"/>
        <v>0</v>
      </c>
    </row>
    <row r="513" spans="1:34" ht="15.75" hidden="1" thickBot="1" x14ac:dyDescent="0.25">
      <c r="B513" t="s">
        <v>166</v>
      </c>
      <c r="C513" s="31" t="str">
        <f t="shared" si="61"/>
        <v>50</v>
      </c>
      <c r="D513" t="s">
        <v>195</v>
      </c>
      <c r="H513">
        <f>IFERROR(VLOOKUP($A513,'PivotTrac Totals'!$A$1:$AK$255,4,FALSE),)</f>
        <v>0</v>
      </c>
      <c r="I513">
        <f>IFERROR(VLOOKUP($A513,'PivotTrac Totals'!$1:$405,6,FALSE),)</f>
        <v>0</v>
      </c>
      <c r="J513">
        <f>IFERROR(VLOOKUP($A513,'PivotTrac Totals'!$1:$255,8,FALSE),)</f>
        <v>0</v>
      </c>
      <c r="K513">
        <f>IFERROR(VLOOKUP($A513,'PivotTrac Totals'!$1:$255,10,FALSE),)</f>
        <v>0</v>
      </c>
      <c r="L513">
        <f>IFERROR(VLOOKUP($A513,'PivotTrac Totals'!$1:$255,12,FALSE),)</f>
        <v>0</v>
      </c>
      <c r="M513">
        <f>IFERROR(VLOOKUP($A513,'PivotTrac Totals'!$1:$255,14,FALSE),)</f>
        <v>0</v>
      </c>
      <c r="N513">
        <f>IFERROR(VLOOKUP($A513,'PivotTrac Totals'!$1:$255,16,FALSE),)</f>
        <v>0</v>
      </c>
      <c r="O513">
        <f>IFERROR(VLOOKUP($A513,'PivotTrac Totals'!$1:$255,18,FALSE),)</f>
        <v>0</v>
      </c>
      <c r="P513">
        <f>IFERROR(VLOOKUP($A513,'PivotTrac Totals'!$1:$255,20,FALSE),)</f>
        <v>0</v>
      </c>
      <c r="Q513">
        <f>IFERROR(VLOOKUP($A513,'PivotTrac Totals'!$1:$255,22,FALSE),)</f>
        <v>0</v>
      </c>
      <c r="R513">
        <f>IFERROR(VLOOKUP($A513,'PivotTrac Totals'!$1:$255,24,FALSE),)</f>
        <v>0</v>
      </c>
      <c r="S513">
        <f>IFERROR(VLOOKUP($A513,'PivotTrac Totals'!$1:$255,26,FALSE),)</f>
        <v>0</v>
      </c>
      <c r="T513">
        <f>IFERROR(VLOOKUP($A513,'PivotTrac Totals'!$1:$255,28,FALSE),)</f>
        <v>0</v>
      </c>
      <c r="U513">
        <f>IFERROR(VLOOKUP($A513,'PivotTrac Totals'!$1:$255,30,FALSE),)</f>
        <v>0</v>
      </c>
      <c r="V513">
        <f>IFERROR(VLOOKUP($A513,'PivotTrac Totals'!$1:$255,32,FALSE),)</f>
        <v>0</v>
      </c>
      <c r="W513">
        <f>IFERROR(VLOOKUP($A513,'PivotTrac Totals'!$1:$255,34,FALSE),)</f>
        <v>0</v>
      </c>
      <c r="X513">
        <f>IFERROR(VLOOKUP($A513,'PivotTrac Totals'!$1:$255,36,FALSE),)</f>
        <v>0</v>
      </c>
      <c r="Y513">
        <f>IFERROR(VLOOKUP($A513,'PivotTrac Totals'!$1:$255,38,FALSE),)</f>
        <v>0</v>
      </c>
      <c r="Z513">
        <f>IFERROR(VLOOKUP($A513,'PivotTrac Totals'!$1:$255,40,FALSE),)</f>
        <v>0</v>
      </c>
      <c r="AA513">
        <f>IFERROR(VLOOKUP($A513,'PivotTrac Totals'!$1:$255,42,FALSE),)</f>
        <v>0</v>
      </c>
      <c r="AB513">
        <f>IFERROR(VLOOKUP($A513,'PivotTrac Totals'!$1:$255,44,FALSE),)</f>
        <v>0</v>
      </c>
      <c r="AC513">
        <f>IFERROR(VLOOKUP($A513,'PivotTrac Totals'!$1:$255,46,FALSE),)</f>
        <v>0</v>
      </c>
      <c r="AD513">
        <f>IFERROR(VLOOKUP($A513,'PivotTrac Totals'!$1:$255,48,FALSE),)</f>
        <v>0</v>
      </c>
      <c r="AE513">
        <f>IFERROR(VLOOKUP($A513,'PivotTrac Totals'!$1:$255,50,FALSE),)</f>
        <v>0</v>
      </c>
      <c r="AF513">
        <f>IFERROR(VLOOKUP($A513,'PivotTrac Totals'!$1:$255,52,FALSE),)</f>
        <v>0</v>
      </c>
      <c r="AG513">
        <f>IFERROR(VLOOKUP($A513,'PivotTrac Totals'!$1:$255,54,FALSE),)</f>
        <v>0</v>
      </c>
      <c r="AH513">
        <f t="shared" si="56"/>
        <v>0</v>
      </c>
    </row>
    <row r="514" spans="1:34" ht="15.75" hidden="1" thickBot="1" x14ac:dyDescent="0.25">
      <c r="B514" t="s">
        <v>166</v>
      </c>
      <c r="C514" s="31" t="str">
        <f t="shared" si="61"/>
        <v>50</v>
      </c>
      <c r="D514" t="s">
        <v>195</v>
      </c>
      <c r="H514">
        <f>IFERROR(VLOOKUP($A514,'PivotTrac Totals'!$A$1:$AK$255,4,FALSE),)</f>
        <v>0</v>
      </c>
      <c r="I514">
        <f>IFERROR(VLOOKUP($A514,'PivotTrac Totals'!$1:$405,6,FALSE),)</f>
        <v>0</v>
      </c>
      <c r="J514">
        <f>IFERROR(VLOOKUP($A514,'PivotTrac Totals'!$1:$255,8,FALSE),)</f>
        <v>0</v>
      </c>
      <c r="K514">
        <f>IFERROR(VLOOKUP($A514,'PivotTrac Totals'!$1:$255,10,FALSE),)</f>
        <v>0</v>
      </c>
      <c r="L514">
        <f>IFERROR(VLOOKUP($A514,'PivotTrac Totals'!$1:$255,12,FALSE),)</f>
        <v>0</v>
      </c>
      <c r="M514">
        <f>IFERROR(VLOOKUP($A514,'PivotTrac Totals'!$1:$255,14,FALSE),)</f>
        <v>0</v>
      </c>
      <c r="N514">
        <f>IFERROR(VLOOKUP($A514,'PivotTrac Totals'!$1:$255,16,FALSE),)</f>
        <v>0</v>
      </c>
      <c r="O514">
        <f>IFERROR(VLOOKUP($A514,'PivotTrac Totals'!$1:$255,18,FALSE),)</f>
        <v>0</v>
      </c>
      <c r="P514">
        <f>IFERROR(VLOOKUP($A514,'PivotTrac Totals'!$1:$255,20,FALSE),)</f>
        <v>0</v>
      </c>
      <c r="Q514">
        <f>IFERROR(VLOOKUP($A514,'PivotTrac Totals'!$1:$255,22,FALSE),)</f>
        <v>0</v>
      </c>
      <c r="R514">
        <f>IFERROR(VLOOKUP($A514,'PivotTrac Totals'!$1:$255,24,FALSE),)</f>
        <v>0</v>
      </c>
      <c r="S514">
        <f>IFERROR(VLOOKUP($A514,'PivotTrac Totals'!$1:$255,26,FALSE),)</f>
        <v>0</v>
      </c>
      <c r="T514">
        <f>IFERROR(VLOOKUP($A514,'PivotTrac Totals'!$1:$255,28,FALSE),)</f>
        <v>0</v>
      </c>
      <c r="U514">
        <f>IFERROR(VLOOKUP($A514,'PivotTrac Totals'!$1:$255,30,FALSE),)</f>
        <v>0</v>
      </c>
      <c r="V514">
        <f>IFERROR(VLOOKUP($A514,'PivotTrac Totals'!$1:$255,32,FALSE),)</f>
        <v>0</v>
      </c>
      <c r="W514">
        <f>IFERROR(VLOOKUP($A514,'PivotTrac Totals'!$1:$255,34,FALSE),)</f>
        <v>0</v>
      </c>
      <c r="X514">
        <f>IFERROR(VLOOKUP($A514,'PivotTrac Totals'!$1:$255,36,FALSE),)</f>
        <v>0</v>
      </c>
      <c r="Y514">
        <f>IFERROR(VLOOKUP($A514,'PivotTrac Totals'!$1:$255,38,FALSE),)</f>
        <v>0</v>
      </c>
      <c r="Z514">
        <f>IFERROR(VLOOKUP($A514,'PivotTrac Totals'!$1:$255,40,FALSE),)</f>
        <v>0</v>
      </c>
      <c r="AA514">
        <f>IFERROR(VLOOKUP($A514,'PivotTrac Totals'!$1:$255,42,FALSE),)</f>
        <v>0</v>
      </c>
      <c r="AB514">
        <f>IFERROR(VLOOKUP($A514,'PivotTrac Totals'!$1:$255,44,FALSE),)</f>
        <v>0</v>
      </c>
      <c r="AC514">
        <f>IFERROR(VLOOKUP($A514,'PivotTrac Totals'!$1:$255,46,FALSE),)</f>
        <v>0</v>
      </c>
      <c r="AD514">
        <f>IFERROR(VLOOKUP($A514,'PivotTrac Totals'!$1:$255,48,FALSE),)</f>
        <v>0</v>
      </c>
      <c r="AE514">
        <f>IFERROR(VLOOKUP($A514,'PivotTrac Totals'!$1:$255,50,FALSE),)</f>
        <v>0</v>
      </c>
      <c r="AF514">
        <f>IFERROR(VLOOKUP($A514,'PivotTrac Totals'!$1:$255,52,FALSE),)</f>
        <v>0</v>
      </c>
      <c r="AG514">
        <f>IFERROR(VLOOKUP($A514,'PivotTrac Totals'!$1:$255,54,FALSE),)</f>
        <v>0</v>
      </c>
      <c r="AH514">
        <f t="shared" si="56"/>
        <v>0</v>
      </c>
    </row>
    <row r="515" spans="1:34" ht="15.75" thickBot="1" x14ac:dyDescent="0.25">
      <c r="A515" s="32" t="s">
        <v>199</v>
      </c>
      <c r="B515" t="s">
        <v>166</v>
      </c>
      <c r="C515" s="31" t="str">
        <f>MID(A515,FIND(" ",A515)+1,256)</f>
        <v>51</v>
      </c>
      <c r="D515" t="s">
        <v>195</v>
      </c>
      <c r="E515" t="s">
        <v>168</v>
      </c>
      <c r="F515" t="s">
        <v>57</v>
      </c>
      <c r="G515" t="s">
        <v>58</v>
      </c>
      <c r="H515" s="24">
        <f>IF($B515="Hamer",IF($F515="Spring Grain",SUMIFS('Hamer Agrimet'!$D:$D,'Hamer Agrimet'!$A:$A,"&lt;="&amp;Data!H$1,'Hamer Agrimet'!$D:$D,"&gt;0"),IF($F515="Winter Grain",SUMIFS('Hamer Agrimet'!$C:$C,'Hamer Agrimet'!$A:$A,"&lt;="&amp;Data!H$1,'Hamer Agrimet'!$C:$C,"&gt;0"),IF($F515="Potatoes",SUMIFS('Hamer Agrimet'!$E:$E,'Hamer Agrimet'!$A:$A,"&lt;="&amp;Data!H$1,'Hamer Agrimet'!$E:$E,"&gt;0"),0))),SUMIFS('Osgood Agrimet'!$S$2:$S$274,'Hamer Agrimet'!$H$147:$H$288,"&lt;="&amp;Data!H$1,'Osgood Agrimet'!$S$2:$S$274,"&gt;0"))</f>
        <v>2.64</v>
      </c>
      <c r="I515" s="24">
        <f>IF($B515="Hamer",IF($F515="Spring Grain",SUMIFS('Hamer Agrimet'!$D:$D,'Hamer Agrimet'!$A:$A,"&lt;="&amp;Data!I$1,'Hamer Agrimet'!$D:$D,"&gt;0"),IF($F515="Winter Grain",SUMIFS('Hamer Agrimet'!$C:$C,'Hamer Agrimet'!$A:$A,"&lt;="&amp;Data!I$1,'Hamer Agrimet'!$C:$C,"&gt;0"),IF($F515="Potatoes",SUMIFS('Hamer Agrimet'!$E:$E,'Hamer Agrimet'!$A:$A,"&lt;="&amp;Data!I$1,'Hamer Agrimet'!$E:$E,"&gt;0"),0))),SUMIFS('Osgood Agrimet'!$S$2:$S$274,'Hamer Agrimet'!$H$147:$H$288,"&lt;="&amp;Data!I$1,'Osgood Agrimet'!$S$2:$S$274,"&gt;0"))-SUM($H515)</f>
        <v>1.5000000000000004</v>
      </c>
      <c r="J515" s="24">
        <f>IF($B515="Hamer",IF($F515="Spring Grain",SUMIFS('Hamer Agrimet'!$D:$D,'Hamer Agrimet'!$A:$A,"&lt;="&amp;Data!J$1,'Hamer Agrimet'!$D:$D,"&gt;0"),IF($F515="Winter Grain",SUMIFS('Hamer Agrimet'!$C:$C,'Hamer Agrimet'!$A:$A,"&lt;="&amp;Data!J$1,'Hamer Agrimet'!$C:$C,"&gt;0"),IF($F515="Potatoes",SUMIFS('Hamer Agrimet'!$E:$E,'Hamer Agrimet'!$A:$A,"&lt;="&amp;Data!J$1,'Hamer Agrimet'!$E:$E,"&gt;0"),0))),SUMIFS('Osgood Agrimet'!$S$2:$S$274,'Hamer Agrimet'!$H$147:$H$288,"&lt;="&amp;Data!J$1,'Osgood Agrimet'!$S$2:$S$274,"&gt;0"))-SUM($H515:I515)</f>
        <v>1.7399999999999993</v>
      </c>
      <c r="K515" s="24">
        <f>IF($B515="Hamer",IF($F515="Spring Grain",SUMIFS('Hamer Agrimet'!$D:$D,'Hamer Agrimet'!$A:$A,"&lt;="&amp;Data!K$1,'Hamer Agrimet'!$D:$D,"&gt;0"),IF($F515="Winter Grain",SUMIFS('Hamer Agrimet'!$C:$C,'Hamer Agrimet'!$A:$A,"&lt;="&amp;Data!K$1,'Hamer Agrimet'!$C:$C,"&gt;0"),IF($F515="Potatoes",SUMIFS('Hamer Agrimet'!$E:$E,'Hamer Agrimet'!$A:$A,"&lt;="&amp;Data!K$1,'Hamer Agrimet'!$E:$E,"&gt;0"),0))),SUMIFS('Osgood Agrimet'!$S$2:$S$274,'Hamer Agrimet'!$H$147:$H$288,"&lt;="&amp;Data!K$1,'Osgood Agrimet'!$S$2:$S$274,"&gt;0"))-SUM($H515:J515)</f>
        <v>1.410000000000001</v>
      </c>
      <c r="L515" s="24">
        <f>IF($B515="Hamer",IF($F515="Spring Grain",SUMIFS('Hamer Agrimet'!$D:$D,'Hamer Agrimet'!$A:$A,"&lt;="&amp;Data!L$1,'Hamer Agrimet'!$D:$D,"&gt;0"),IF($F515="Winter Grain",SUMIFS('Hamer Agrimet'!$C:$C,'Hamer Agrimet'!$A:$A,"&lt;="&amp;Data!L$1,'Hamer Agrimet'!$C:$C,"&gt;0"),IF($F515="Potatoes",SUMIFS('Hamer Agrimet'!$E:$E,'Hamer Agrimet'!$A:$A,"&lt;="&amp;Data!L$1,'Hamer Agrimet'!$E:$E,"&gt;0"),0))),SUMIFS('Osgood Agrimet'!$S$2:$S$274,'Hamer Agrimet'!$H$147:$H$288,"&lt;="&amp;Data!L$1,'Osgood Agrimet'!$S$2:$S$274,"&gt;0"))-SUM($H515:K515)</f>
        <v>2.1999999999999993</v>
      </c>
      <c r="M515" s="24">
        <f>IF($B515="Hamer",IF($F515="Spring Grain",SUMIFS('Hamer Agrimet'!$D:$D,'Hamer Agrimet'!$A:$A,"&lt;="&amp;Data!M$1,'Hamer Agrimet'!$D:$D,"&gt;0"),IF($F515="Winter Grain",SUMIFS('Hamer Agrimet'!$C:$C,'Hamer Agrimet'!$A:$A,"&lt;="&amp;Data!M$1,'Hamer Agrimet'!$C:$C,"&gt;0"),IF($F515="Potatoes",SUMIFS('Hamer Agrimet'!$E:$E,'Hamer Agrimet'!$A:$A,"&lt;="&amp;Data!M$1,'Hamer Agrimet'!$E:$E,"&gt;0"),0))),SUMIFS('Osgood Agrimet'!$S$2:$S$274,'Hamer Agrimet'!$H$147:$H$288,"&lt;="&amp;Data!M$1,'Osgood Agrimet'!$S$2:$S$274,"&gt;0"))-SUM($H515:L515)</f>
        <v>2.2699999999999978</v>
      </c>
      <c r="N515" s="24">
        <f>IF($B515="Hamer",IF($F515="Spring Grain",SUMIFS('Hamer Agrimet'!$D:$D,'Hamer Agrimet'!$A:$A,"&lt;="&amp;Data!N$1,'Hamer Agrimet'!$D:$D,"&gt;0"),IF($F515="Winter Grain",SUMIFS('Hamer Agrimet'!$C:$C,'Hamer Agrimet'!$A:$A,"&lt;="&amp;Data!N$1,'Hamer Agrimet'!$C:$C,"&gt;0"),IF($F515="Potatoes",SUMIFS('Hamer Agrimet'!$E:$E,'Hamer Agrimet'!$A:$A,"&lt;="&amp;Data!N$1,'Hamer Agrimet'!$E:$E,"&gt;0"),0))),SUMIFS('Osgood Agrimet'!$S$2:$S$274,'Hamer Agrimet'!$H$147:$H$288,"&lt;="&amp;Data!N$1,'Osgood Agrimet'!$S$2:$S$274,"&gt;0"))-SUM($H515:M515)</f>
        <v>2.8599999999999994</v>
      </c>
      <c r="O515" s="24">
        <f>IF($B515="Hamer",IF($F515="Spring Grain",SUMIFS('Hamer Agrimet'!$D:$D,'Hamer Agrimet'!$A:$A,"&lt;="&amp;Data!O$1,'Hamer Agrimet'!$D:$D,"&gt;0"),IF($F515="Winter Grain",SUMIFS('Hamer Agrimet'!$C:$C,'Hamer Agrimet'!$A:$A,"&lt;="&amp;Data!O$1,'Hamer Agrimet'!$C:$C,"&gt;0"),IF($F515="Potatoes",SUMIFS('Hamer Agrimet'!$E:$E,'Hamer Agrimet'!$A:$A,"&lt;="&amp;Data!O$1,'Hamer Agrimet'!$E:$E,"&gt;0"),0))),SUMIFS('Osgood Agrimet'!$S$2:$S$274,'Hamer Agrimet'!$H$147:$H$288,"&lt;="&amp;Data!O$1,'Osgood Agrimet'!$S$2:$S$274,"&gt;0"))-SUM($H515:N515)</f>
        <v>2.9800000000000004</v>
      </c>
      <c r="P515" s="24">
        <f>IF($B515="Hamer",IF($F515="Spring Grain",SUMIFS('Hamer Agrimet'!$D:$D,'Hamer Agrimet'!$A:$A,"&lt;="&amp;Data!P$1,'Hamer Agrimet'!$D:$D,"&gt;0"),IF($F515="Winter Grain",SUMIFS('Hamer Agrimet'!$C:$C,'Hamer Agrimet'!$A:$A,"&lt;="&amp;Data!P$1,'Hamer Agrimet'!$C:$C,"&gt;0"),IF($F515="Potatoes",SUMIFS('Hamer Agrimet'!$E:$E,'Hamer Agrimet'!$A:$A,"&lt;="&amp;Data!P$1,'Hamer Agrimet'!$E:$E,"&gt;0"),0))),SUMIFS('Osgood Agrimet'!$S$2:$S$274,'Hamer Agrimet'!$H$147:$H$288,"&lt;="&amp;Data!P$1,'Osgood Agrimet'!$S$2:$S$274,"&gt;0"))-SUM($H515:O515)</f>
        <v>2.5999999999999979</v>
      </c>
      <c r="Q515" s="24">
        <f>IF($B515="Hamer",IF($F515="Spring Grain",SUMIFS('Hamer Agrimet'!$D:$D,'Hamer Agrimet'!$A:$A,"&lt;="&amp;Data!Q$1,'Hamer Agrimet'!$D:$D,"&gt;0"),IF($F515="Winter Grain",SUMIFS('Hamer Agrimet'!$C:$C,'Hamer Agrimet'!$A:$A,"&lt;="&amp;Data!Q$1,'Hamer Agrimet'!$C:$C,"&gt;0"),IF($F515="Potatoes",SUMIFS('Hamer Agrimet'!$E:$E,'Hamer Agrimet'!$A:$A,"&lt;="&amp;Data!Q$1,'Hamer Agrimet'!$E:$E,"&gt;0"),0))),SUMIFS('Osgood Agrimet'!$S$2:$S$274,'Hamer Agrimet'!$H$147:$H$288,"&lt;="&amp;Data!Q$1,'Osgood Agrimet'!$S$2:$S$274,"&gt;0"))-SUM($H515:P515)</f>
        <v>2.4399999999999977</v>
      </c>
      <c r="R515" s="24">
        <f>IF($B515="Hamer",IF($F515="Spring Grain",SUMIFS('Hamer Agrimet'!$D:$D,'Hamer Agrimet'!$A:$A,"&lt;="&amp;Data!R$1,'Hamer Agrimet'!$D:$D,"&gt;0"),IF($F515="Winter Grain",SUMIFS('Hamer Agrimet'!$C:$C,'Hamer Agrimet'!$A:$A,"&lt;="&amp;Data!R$1,'Hamer Agrimet'!$C:$C,"&gt;0"),IF($F515="Potatoes",SUMIFS('Hamer Agrimet'!$E:$E,'Hamer Agrimet'!$A:$A,"&lt;="&amp;Data!R$1,'Hamer Agrimet'!$E:$E,"&gt;0"),0))),SUMIFS('Osgood Agrimet'!$S$2:$S$274,'Hamer Agrimet'!$H$147:$H$288,"&lt;="&amp;Data!R$1,'Osgood Agrimet'!$S$2:$S$274,"&gt;0"))-SUM($H515:Q515)</f>
        <v>2.7800000000000047</v>
      </c>
      <c r="S515" s="24">
        <f>IF($B515="Hamer",IF($F515="Spring Grain",SUMIFS('Hamer Agrimet'!$D:$D,'Hamer Agrimet'!$A:$A,"&lt;="&amp;Data!S$1,'Hamer Agrimet'!$D:$D,"&gt;0"),IF($F515="Winter Grain",SUMIFS('Hamer Agrimet'!$C:$C,'Hamer Agrimet'!$A:$A,"&lt;="&amp;Data!S$1,'Hamer Agrimet'!$C:$C,"&gt;0"),IF($F515="Potatoes",SUMIFS('Hamer Agrimet'!$E:$E,'Hamer Agrimet'!$A:$A,"&lt;="&amp;Data!S$1,'Hamer Agrimet'!$E:$E,"&gt;0"),0))),SUMIFS('Osgood Agrimet'!$S$2:$S$274,'Hamer Agrimet'!$H$147:$H$288,"&lt;="&amp;Data!S$1,'Osgood Agrimet'!$S$2:$S$274,"&gt;0"))-SUM($H515:R515)</f>
        <v>1.5</v>
      </c>
      <c r="T515" s="24">
        <f>IF($B515="Hamer",IF($F515="Spring Grain",SUMIFS('Hamer Agrimet'!$D:$D,'Hamer Agrimet'!$A:$A,"&lt;="&amp;Data!T$1,'Hamer Agrimet'!$D:$D,"&gt;0"),IF($F515="Winter Grain",SUMIFS('Hamer Agrimet'!$C:$C,'Hamer Agrimet'!$A:$A,"&lt;="&amp;Data!T$1,'Hamer Agrimet'!$C:$C,"&gt;0"),IF($F515="Potatoes",SUMIFS('Hamer Agrimet'!$E:$E,'Hamer Agrimet'!$A:$A,"&lt;="&amp;Data!T$1,'Hamer Agrimet'!$E:$E,"&gt;0"),0))),SUMIFS('Osgood Agrimet'!$S$2:$S$274,'Hamer Agrimet'!$H$147:$H$288,"&lt;="&amp;Data!T$1,'Osgood Agrimet'!$S$2:$S$274,"&gt;0"))-SUM($H515:S515)</f>
        <v>2.1999999999999957</v>
      </c>
      <c r="U515" s="24">
        <f>IF($B515="Hamer",IF($F515="Spring Grain",SUMIFS('Hamer Agrimet'!$D:$D,'Hamer Agrimet'!$A:$A,"&lt;="&amp;Data!U$1,'Hamer Agrimet'!$D:$D,"&gt;0"),IF($F515="Winter Grain",SUMIFS('Hamer Agrimet'!$C:$C,'Hamer Agrimet'!$A:$A,"&lt;="&amp;Data!U$1,'Hamer Agrimet'!$C:$C,"&gt;0"),IF($F515="Potatoes",SUMIFS('Hamer Agrimet'!$E:$E,'Hamer Agrimet'!$A:$A,"&lt;="&amp;Data!U$1,'Hamer Agrimet'!$E:$E,"&gt;0"),0))),SUMIFS('Osgood Agrimet'!$S$2:$S$274,'Hamer Agrimet'!$H$147:$H$288,"&lt;="&amp;Data!U$1,'Osgood Agrimet'!$S$2:$S$274,"&gt;0"))-SUM($H515:T515)</f>
        <v>1.4000000000000021</v>
      </c>
      <c r="V515" s="24">
        <f>IF($B515="Hamer",IF($F515="Spring Grain",SUMIFS('Hamer Agrimet'!$D:$D,'Hamer Agrimet'!$A:$A,"&lt;="&amp;Data!V$1,'Hamer Agrimet'!$D:$D,"&gt;0"),IF($F515="Winter Grain",SUMIFS('Hamer Agrimet'!$C:$C,'Hamer Agrimet'!$A:$A,"&lt;="&amp;Data!V$1,'Hamer Agrimet'!$C:$C,"&gt;0"),IF($F515="Potatoes",SUMIFS('Hamer Agrimet'!$E:$E,'Hamer Agrimet'!$A:$A,"&lt;="&amp;Data!V$1,'Hamer Agrimet'!$E:$E,"&gt;0"),0))),SUMIFS('Osgood Agrimet'!$S$2:$S$274,'Hamer Agrimet'!$H$147:$H$288,"&lt;="&amp;Data!V$1,'Osgood Agrimet'!$S$2:$S$274,"&gt;0"))-SUM($H515:U515)</f>
        <v>0.5</v>
      </c>
      <c r="W515" s="24">
        <f>IF($B515="Hamer",IF($F515="Spring Grain",SUMIFS('Hamer Agrimet'!$D:$D,'Hamer Agrimet'!$A:$A,"&lt;="&amp;Data!W$1,'Hamer Agrimet'!$D:$D,"&gt;0"),IF($F515="Winter Grain",SUMIFS('Hamer Agrimet'!$C:$C,'Hamer Agrimet'!$A:$A,"&lt;="&amp;Data!W$1,'Hamer Agrimet'!$C:$C,"&gt;0"),IF($F515="Potatoes",SUMIFS('Hamer Agrimet'!$E:$E,'Hamer Agrimet'!$A:$A,"&lt;="&amp;Data!W$1,'Hamer Agrimet'!$E:$E,"&gt;0"),0))),SUMIFS('Osgood Agrimet'!$S$2:$S$274,'Hamer Agrimet'!$H$147:$H$288,"&lt;="&amp;Data!W$1,'Osgood Agrimet'!$S$2:$S$274,"&gt;0"))-SUM($H515:V515)</f>
        <v>0</v>
      </c>
      <c r="X515" s="24">
        <f>IF($B515="Hamer",IF($F515="Spring Grain",SUMIFS('Hamer Agrimet'!$D:$D,'Hamer Agrimet'!$A:$A,"&lt;="&amp;Data!X$1,'Hamer Agrimet'!$D:$D,"&gt;0"),IF($F515="Winter Grain",SUMIFS('Hamer Agrimet'!$C:$C,'Hamer Agrimet'!$A:$A,"&lt;="&amp;Data!X$1,'Hamer Agrimet'!$C:$C,"&gt;0"),IF($F515="Potatoes",SUMIFS('Hamer Agrimet'!$E:$E,'Hamer Agrimet'!$A:$A,"&lt;="&amp;Data!X$1,'Hamer Agrimet'!$E:$E,"&gt;0"),0))),SUMIFS('Osgood Agrimet'!$S$2:$S$274,'Hamer Agrimet'!$H$147:$H$288,"&lt;="&amp;Data!X$1,'Osgood Agrimet'!$S$2:$S$274,"&gt;0"))-SUM($H515:W515)</f>
        <v>0</v>
      </c>
      <c r="Y515" s="24">
        <f>IF($B515="Hamer",IF($F515="Spring Grain",SUMIFS('Hamer Agrimet'!$D:$D,'Hamer Agrimet'!$A:$A,"&lt;="&amp;Data!Y$1,'Hamer Agrimet'!$D:$D,"&gt;0"),IF($F515="Winter Grain",SUMIFS('Hamer Agrimet'!$C:$C,'Hamer Agrimet'!$A:$A,"&lt;="&amp;Data!Y$1,'Hamer Agrimet'!$C:$C,"&gt;0"),IF($F515="Potatoes",SUMIFS('Hamer Agrimet'!$E:$E,'Hamer Agrimet'!$A:$A,"&lt;="&amp;Data!Y$1,'Hamer Agrimet'!$E:$E,"&gt;0"),0))),SUMIFS('Osgood Agrimet'!$S$2:$S$274,'Hamer Agrimet'!$H$147:$H$288,"&lt;="&amp;Data!Y$1,'Osgood Agrimet'!$S$2:$S$274,"&gt;0"))-SUM($H515:X515)</f>
        <v>0</v>
      </c>
      <c r="Z515" s="24">
        <f>IF($B515="Hamer",IF($F515="Spring Grain",SUMIFS('Hamer Agrimet'!$D:$D,'Hamer Agrimet'!$A:$A,"&lt;="&amp;Data!Z$1,'Hamer Agrimet'!$D:$D,"&gt;0"),IF($F515="Winter Grain",SUMIFS('Hamer Agrimet'!$C:$C,'Hamer Agrimet'!$A:$A,"&lt;="&amp;Data!Z$1,'Hamer Agrimet'!$C:$C,"&gt;0"),IF($F515="Potatoes",SUMIFS('Hamer Agrimet'!$E:$E,'Hamer Agrimet'!$A:$A,"&lt;="&amp;Data!Z$1,'Hamer Agrimet'!$E:$E,"&gt;0"),0))),SUMIFS('Osgood Agrimet'!$S$2:$S$274,'Hamer Agrimet'!$H$147:$H$288,"&lt;="&amp;Data!Z$1,'Osgood Agrimet'!$S$2:$S$274,"&gt;0"))-SUM($H515:Y515)</f>
        <v>0</v>
      </c>
      <c r="AA515" s="24">
        <f>IF($B515="Hamer",IF($F515="Spring Grain",SUMIFS('Hamer Agrimet'!$D:$D,'Hamer Agrimet'!$A:$A,"&lt;="&amp;Data!AA$1,'Hamer Agrimet'!$D:$D,"&gt;0"),IF($F515="Winter Grain",SUMIFS('Hamer Agrimet'!$C:$C,'Hamer Agrimet'!$A:$A,"&lt;="&amp;Data!AA$1,'Hamer Agrimet'!$C:$C,"&gt;0"),IF($F515="Potatoes",SUMIFS('Hamer Agrimet'!$E:$E,'Hamer Agrimet'!$A:$A,"&lt;="&amp;Data!AA$1,'Hamer Agrimet'!$E:$E,"&gt;0"),0))),SUMIFS('Osgood Agrimet'!$S$2:$S$274,'Hamer Agrimet'!$H$147:$H$288,"&lt;="&amp;Data!AA$1,'Osgood Agrimet'!$S$2:$S$274,"&gt;0"))-SUM($H515:Z515)</f>
        <v>0</v>
      </c>
      <c r="AB515" s="24">
        <f>IF($B515="Hamer",IF($F515="Spring Grain",SUMIFS('Hamer Agrimet'!$D:$D,'Hamer Agrimet'!$A:$A,"&lt;="&amp;Data!AB$1,'Hamer Agrimet'!$D:$D,"&gt;0"),IF($F515="Winter Grain",SUMIFS('Hamer Agrimet'!$C:$C,'Hamer Agrimet'!$A:$A,"&lt;="&amp;Data!AB$1,'Hamer Agrimet'!$C:$C,"&gt;0"),IF($F515="Potatoes",SUMIFS('Hamer Agrimet'!$E:$E,'Hamer Agrimet'!$A:$A,"&lt;="&amp;Data!AB$1,'Hamer Agrimet'!$E:$E,"&gt;0"),0))),SUMIFS('Osgood Agrimet'!$S$2:$S$274,'Hamer Agrimet'!$H$147:$H$288,"&lt;="&amp;Data!AB$1,'Osgood Agrimet'!$S$2:$S$274,"&gt;0"))-SUM($H515:AA515)</f>
        <v>0</v>
      </c>
      <c r="AC515" s="24">
        <f>IF($B515="Hamer",IF($F515="Spring Grain",SUMIFS('Hamer Agrimet'!$D:$D,'Hamer Agrimet'!$A:$A,"&lt;="&amp;Data!AC$1,'Hamer Agrimet'!$D:$D,"&gt;0"),IF($F515="Winter Grain",SUMIFS('Hamer Agrimet'!$C:$C,'Hamer Agrimet'!$A:$A,"&lt;="&amp;Data!AC$1,'Hamer Agrimet'!$C:$C,"&gt;0"),IF($F515="Potatoes",SUMIFS('Hamer Agrimet'!$E:$E,'Hamer Agrimet'!$A:$A,"&lt;="&amp;Data!AC$1,'Hamer Agrimet'!$E:$E,"&gt;0"),0))),SUMIFS('Osgood Agrimet'!$S$2:$S$274,'Hamer Agrimet'!$H$147:$H$288,"&lt;="&amp;Data!AC$1,'Osgood Agrimet'!$S$2:$S$274,"&gt;0"))-SUM($H515:AB515)</f>
        <v>0</v>
      </c>
      <c r="AD515" s="24">
        <f>IF($B515="Hamer",IF($F515="Spring Grain",SUMIFS('Hamer Agrimet'!$D:$D,'Hamer Agrimet'!$A:$A,"&lt;="&amp;Data!AD$1,'Hamer Agrimet'!$D:$D,"&gt;0"),IF($F515="Winter Grain",SUMIFS('Hamer Agrimet'!$C:$C,'Hamer Agrimet'!$A:$A,"&lt;="&amp;Data!AD$1,'Hamer Agrimet'!$C:$C,"&gt;0"),IF($F515="Potatoes",SUMIFS('Hamer Agrimet'!$E:$E,'Hamer Agrimet'!$A:$A,"&lt;="&amp;Data!AD$1,'Hamer Agrimet'!$E:$E,"&gt;0"),0))),SUMIFS('Osgood Agrimet'!$S$2:$S$274,'Hamer Agrimet'!$H$147:$H$288,"&lt;="&amp;Data!AD$1,'Osgood Agrimet'!$S$2:$S$274,"&gt;0"))-SUM($H515:AC515)</f>
        <v>0</v>
      </c>
      <c r="AE515" s="24">
        <f>IF($B515="Hamer",IF($F515="Spring Grain",SUMIFS('Hamer Agrimet'!$D:$D,'Hamer Agrimet'!$A:$A,"&lt;="&amp;Data!AE$1,'Hamer Agrimet'!$D:$D,"&gt;0"),IF($F515="Winter Grain",SUMIFS('Hamer Agrimet'!$C:$C,'Hamer Agrimet'!$A:$A,"&lt;="&amp;Data!AE$1,'Hamer Agrimet'!$C:$C,"&gt;0"),IF($F515="Potatoes",SUMIFS('Hamer Agrimet'!$E:$E,'Hamer Agrimet'!$A:$A,"&lt;="&amp;Data!AE$1,'Hamer Agrimet'!$E:$E,"&gt;0"),0))),SUMIFS('Osgood Agrimet'!$S$2:$S$274,'Hamer Agrimet'!$H$147:$H$288,"&lt;="&amp;Data!AE$1,'Osgood Agrimet'!$S$2:$S$274,"&gt;0"))-SUM($H515:AD515)</f>
        <v>0</v>
      </c>
      <c r="AF515" s="24">
        <f>IF($B515="Hamer",IF($F515="Spring Grain",SUMIFS('Hamer Agrimet'!$D:$D,'Hamer Agrimet'!$A:$A,"&lt;="&amp;Data!AF$1,'Hamer Agrimet'!$D:$D,"&gt;0"),IF($F515="Winter Grain",SUMIFS('Hamer Agrimet'!$C:$C,'Hamer Agrimet'!$A:$A,"&lt;="&amp;Data!AF$1,'Hamer Agrimet'!$C:$C,"&gt;0"),IF($F515="Potatoes",SUMIFS('Hamer Agrimet'!$E:$E,'Hamer Agrimet'!$A:$A,"&lt;="&amp;Data!AF$1,'Hamer Agrimet'!$E:$E,"&gt;0"),0))),SUMIFS('Osgood Agrimet'!$S$2:$S$274,'Hamer Agrimet'!$H$147:$H$288,"&lt;="&amp;Data!AF$1,'Osgood Agrimet'!$S$2:$S$274,"&gt;0"))-SUM($H515:AE515)</f>
        <v>0</v>
      </c>
      <c r="AG515" s="24">
        <f>IF($B515="Hamer",IF($F515="Spring Grain",SUMIFS('Hamer Agrimet'!$D:$D,'Hamer Agrimet'!$A:$A,"&lt;="&amp;Data!AG$1,'Hamer Agrimet'!$D:$D,"&gt;0"),IF($F515="Winter Grain",SUMIFS('Hamer Agrimet'!$C:$C,'Hamer Agrimet'!$A:$A,"&lt;="&amp;Data!AG$1,'Hamer Agrimet'!$C:$C,"&gt;0"),IF($F515="Potatoes",SUMIFS('Hamer Agrimet'!$E:$E,'Hamer Agrimet'!$A:$A,"&lt;="&amp;Data!AG$1,'Hamer Agrimet'!$E:$E,"&gt;0"),0))),SUMIFS('Osgood Agrimet'!$S$2:$S$274,'Hamer Agrimet'!$H$147:$H$288,"&lt;="&amp;Data!AG$1,'Osgood Agrimet'!$S$2:$S$274,"&gt;0"))-SUM($H515:AF515)</f>
        <v>0</v>
      </c>
      <c r="AH515">
        <f>+SUM(H515:AG515)</f>
        <v>31.019999999999996</v>
      </c>
    </row>
    <row r="516" spans="1:34" x14ac:dyDescent="0.2">
      <c r="A516" t="s">
        <v>200</v>
      </c>
      <c r="B516" t="s">
        <v>166</v>
      </c>
      <c r="C516" s="31" t="str">
        <f>C515</f>
        <v>51</v>
      </c>
      <c r="D516" t="s">
        <v>195</v>
      </c>
      <c r="E516" t="s">
        <v>168</v>
      </c>
      <c r="F516" t="s">
        <v>57</v>
      </c>
      <c r="G516" t="s">
        <v>58</v>
      </c>
      <c r="H516">
        <f>IFERROR(VLOOKUP($A516,'PivotTrac Totals'!$A$1:$AK$255,4,FALSE),)</f>
        <v>0</v>
      </c>
      <c r="I516">
        <f>IFERROR(VLOOKUP($A516,'PivotTrac Totals'!$1:$405,6,FALSE),)</f>
        <v>0</v>
      </c>
      <c r="J516">
        <f>IFERROR(VLOOKUP($A516,'PivotTrac Totals'!$1:$255,8,FALSE),)</f>
        <v>0</v>
      </c>
      <c r="K516">
        <f>IFERROR(VLOOKUP($A516,'PivotTrac Totals'!$1:$255,10,FALSE),)</f>
        <v>7.13</v>
      </c>
      <c r="L516" t="str">
        <f>IFERROR(VLOOKUP($A516,'PivotTrac Totals'!$1:$255,12,FALSE),)</f>
        <v/>
      </c>
      <c r="M516" t="str">
        <f>IFERROR(VLOOKUP($A516,'PivotTrac Totals'!$1:$255,14,FALSE),)</f>
        <v/>
      </c>
      <c r="N516">
        <f>IFERROR(VLOOKUP($A516,'PivotTrac Totals'!$1:$255,16,FALSE),)</f>
        <v>2.44</v>
      </c>
      <c r="O516">
        <f>IFERROR(VLOOKUP($A516,'PivotTrac Totals'!$1:$255,18,FALSE),)</f>
        <v>2.2400000000000002</v>
      </c>
      <c r="P516">
        <f>IFERROR(VLOOKUP($A516,'PivotTrac Totals'!$1:$255,20,FALSE),)</f>
        <v>6.4700000000000006</v>
      </c>
      <c r="Q516">
        <f>IFERROR(VLOOKUP($A516,'PivotTrac Totals'!$1:$255,22,FALSE),)</f>
        <v>1.6199999999999974</v>
      </c>
      <c r="R516">
        <f>IFERROR(VLOOKUP($A516,'PivotTrac Totals'!$1:$255,24,FALSE),)</f>
        <v>2.1300000000000026</v>
      </c>
      <c r="S516">
        <f>IFERROR(VLOOKUP($A516,'PivotTrac Totals'!$1:$255,26,FALSE),)</f>
        <v>1.5299999999999976</v>
      </c>
      <c r="T516">
        <f>IFERROR(VLOOKUP($A516,'PivotTrac Totals'!$1:$255,28,FALSE),)</f>
        <v>0</v>
      </c>
      <c r="U516">
        <f>IFERROR(VLOOKUP($A516,'PivotTrac Totals'!$1:$255,30,FALSE),)</f>
        <v>0</v>
      </c>
      <c r="V516">
        <f>IFERROR(VLOOKUP($A516,'PivotTrac Totals'!$1:$255,32,FALSE),)</f>
        <v>0</v>
      </c>
      <c r="W516">
        <f>IFERROR(VLOOKUP($A516,'PivotTrac Totals'!$1:$255,34,FALSE),)</f>
        <v>0</v>
      </c>
      <c r="X516">
        <f>IFERROR(VLOOKUP($A516,'PivotTrac Totals'!$1:$255,36,FALSE),)</f>
        <v>0</v>
      </c>
      <c r="Y516">
        <f>IFERROR(VLOOKUP($A516,'PivotTrac Totals'!$1:$255,38,FALSE),)</f>
        <v>0</v>
      </c>
      <c r="Z516">
        <f>IFERROR(VLOOKUP($A516,'PivotTrac Totals'!$1:$255,40,FALSE),)</f>
        <v>0</v>
      </c>
      <c r="AA516">
        <f>IFERROR(VLOOKUP($A516,'PivotTrac Totals'!$1:$255,42,FALSE),)</f>
        <v>0</v>
      </c>
      <c r="AB516">
        <f>IFERROR(VLOOKUP($A516,'PivotTrac Totals'!$1:$255,44,FALSE),)</f>
        <v>1</v>
      </c>
      <c r="AC516">
        <f>IFERROR(VLOOKUP($A516,'PivotTrac Totals'!$1:$255,46,FALSE),)</f>
        <v>0</v>
      </c>
      <c r="AD516">
        <f>IFERROR(VLOOKUP($A516,'PivotTrac Totals'!$1:$255,48,FALSE),)</f>
        <v>0</v>
      </c>
      <c r="AE516">
        <f>IFERROR(VLOOKUP($A516,'PivotTrac Totals'!$1:$255,50,FALSE),)</f>
        <v>0</v>
      </c>
      <c r="AF516">
        <f>IFERROR(VLOOKUP($A516,'PivotTrac Totals'!$1:$255,52,FALSE),)</f>
        <v>0</v>
      </c>
      <c r="AG516">
        <f>IFERROR(VLOOKUP($A516,'PivotTrac Totals'!$1:$255,54,FALSE),)</f>
        <v>0</v>
      </c>
      <c r="AH516">
        <f t="shared" si="56"/>
        <v>24.56</v>
      </c>
    </row>
    <row r="517" spans="1:34" x14ac:dyDescent="0.2">
      <c r="A517" t="s">
        <v>201</v>
      </c>
      <c r="B517" t="s">
        <v>166</v>
      </c>
      <c r="C517" s="31" t="str">
        <f t="shared" ref="C517:C525" si="62">C516</f>
        <v>51</v>
      </c>
      <c r="D517" t="s">
        <v>195</v>
      </c>
      <c r="E517" t="s">
        <v>168</v>
      </c>
      <c r="F517" t="s">
        <v>57</v>
      </c>
      <c r="G517" t="s">
        <v>58</v>
      </c>
      <c r="H517">
        <f>IFERROR(VLOOKUP($A517,'PivotTrac Totals'!$A$1:$AK$255,4,FALSE),)</f>
        <v>0</v>
      </c>
      <c r="I517">
        <f>IFERROR(VLOOKUP($A517,'PivotTrac Totals'!$1:$405,6,FALSE),)</f>
        <v>0</v>
      </c>
      <c r="J517">
        <f>IFERROR(VLOOKUP($A517,'PivotTrac Totals'!$1:$255,8,FALSE),)</f>
        <v>0</v>
      </c>
      <c r="K517">
        <f>IFERROR(VLOOKUP($A517,'PivotTrac Totals'!$1:$255,10,FALSE),)</f>
        <v>6.47</v>
      </c>
      <c r="L517" t="str">
        <f>IFERROR(VLOOKUP($A517,'PivotTrac Totals'!$1:$255,12,FALSE),)</f>
        <v/>
      </c>
      <c r="M517" t="str">
        <f>IFERROR(VLOOKUP($A517,'PivotTrac Totals'!$1:$255,14,FALSE),)</f>
        <v/>
      </c>
      <c r="N517">
        <f>IFERROR(VLOOKUP($A517,'PivotTrac Totals'!$1:$255,16,FALSE),)</f>
        <v>2.15</v>
      </c>
      <c r="O517">
        <f>IFERROR(VLOOKUP($A517,'PivotTrac Totals'!$1:$255,18,FALSE),)</f>
        <v>1.96</v>
      </c>
      <c r="P517">
        <f>IFERROR(VLOOKUP($A517,'PivotTrac Totals'!$1:$255,20,FALSE),)</f>
        <v>5.66</v>
      </c>
      <c r="Q517">
        <f>IFERROR(VLOOKUP($A517,'PivotTrac Totals'!$1:$255,22,FALSE),)</f>
        <v>1.4400000000000013</v>
      </c>
      <c r="R517">
        <f>IFERROR(VLOOKUP($A517,'PivotTrac Totals'!$1:$255,24,FALSE),)</f>
        <v>2.0300000000000011</v>
      </c>
      <c r="S517">
        <f>IFERROR(VLOOKUP($A517,'PivotTrac Totals'!$1:$255,26,FALSE),)</f>
        <v>1.0799999999999983</v>
      </c>
      <c r="T517">
        <f>IFERROR(VLOOKUP($A517,'PivotTrac Totals'!$1:$255,28,FALSE),)</f>
        <v>0</v>
      </c>
      <c r="U517">
        <f>IFERROR(VLOOKUP($A517,'PivotTrac Totals'!$1:$255,30,FALSE),)</f>
        <v>0</v>
      </c>
      <c r="V517">
        <f>IFERROR(VLOOKUP($A517,'PivotTrac Totals'!$1:$255,32,FALSE),)</f>
        <v>0</v>
      </c>
      <c r="W517">
        <f>IFERROR(VLOOKUP($A517,'PivotTrac Totals'!$1:$255,34,FALSE),)</f>
        <v>0</v>
      </c>
      <c r="X517">
        <f>IFERROR(VLOOKUP($A517,'PivotTrac Totals'!$1:$255,36,FALSE),)</f>
        <v>0</v>
      </c>
      <c r="Y517">
        <f>IFERROR(VLOOKUP($A517,'PivotTrac Totals'!$1:$255,38,FALSE),)</f>
        <v>0</v>
      </c>
      <c r="Z517">
        <f>IFERROR(VLOOKUP($A517,'PivotTrac Totals'!$1:$255,40,FALSE),)</f>
        <v>0</v>
      </c>
      <c r="AA517">
        <f>IFERROR(VLOOKUP($A517,'PivotTrac Totals'!$1:$255,42,FALSE),)</f>
        <v>0</v>
      </c>
      <c r="AB517">
        <f>IFERROR(VLOOKUP($A517,'PivotTrac Totals'!$1:$255,44,FALSE),)</f>
        <v>0.85999999999999943</v>
      </c>
      <c r="AC517">
        <f>IFERROR(VLOOKUP($A517,'PivotTrac Totals'!$1:$255,46,FALSE),)</f>
        <v>0</v>
      </c>
      <c r="AD517">
        <f>IFERROR(VLOOKUP($A517,'PivotTrac Totals'!$1:$255,48,FALSE),)</f>
        <v>0</v>
      </c>
      <c r="AE517">
        <f>IFERROR(VLOOKUP($A517,'PivotTrac Totals'!$1:$255,50,FALSE),)</f>
        <v>0</v>
      </c>
      <c r="AF517">
        <f>IFERROR(VLOOKUP($A517,'PivotTrac Totals'!$1:$255,52,FALSE),)</f>
        <v>0</v>
      </c>
      <c r="AG517">
        <f>IFERROR(VLOOKUP($A517,'PivotTrac Totals'!$1:$255,54,FALSE),)</f>
        <v>0</v>
      </c>
      <c r="AH517">
        <f t="shared" si="56"/>
        <v>21.65</v>
      </c>
    </row>
    <row r="518" spans="1:34" x14ac:dyDescent="0.2">
      <c r="A518" t="s">
        <v>202</v>
      </c>
      <c r="B518" t="s">
        <v>166</v>
      </c>
      <c r="C518" s="31" t="str">
        <f t="shared" si="62"/>
        <v>51</v>
      </c>
      <c r="D518" t="s">
        <v>195</v>
      </c>
      <c r="E518" t="s">
        <v>168</v>
      </c>
      <c r="F518" t="s">
        <v>57</v>
      </c>
      <c r="G518" t="s">
        <v>58</v>
      </c>
      <c r="H518">
        <f>IFERROR(VLOOKUP($A518,'PivotTrac Totals'!$A$1:$AK$255,4,FALSE),)</f>
        <v>0</v>
      </c>
      <c r="I518">
        <f>IFERROR(VLOOKUP($A518,'PivotTrac Totals'!$1:$405,6,FALSE),)</f>
        <v>0</v>
      </c>
      <c r="J518">
        <f>IFERROR(VLOOKUP($A518,'PivotTrac Totals'!$1:$255,8,FALSE),)</f>
        <v>0</v>
      </c>
      <c r="K518">
        <f>IFERROR(VLOOKUP($A518,'PivotTrac Totals'!$1:$255,10,FALSE),)</f>
        <v>7.11</v>
      </c>
      <c r="L518" t="str">
        <f>IFERROR(VLOOKUP($A518,'PivotTrac Totals'!$1:$255,12,FALSE),)</f>
        <v/>
      </c>
      <c r="M518" t="str">
        <f>IFERROR(VLOOKUP($A518,'PivotTrac Totals'!$1:$255,14,FALSE),)</f>
        <v/>
      </c>
      <c r="N518">
        <f>IFERROR(VLOOKUP($A518,'PivotTrac Totals'!$1:$255,16,FALSE),)</f>
        <v>2.39</v>
      </c>
      <c r="O518">
        <f>IFERROR(VLOOKUP($A518,'PivotTrac Totals'!$1:$255,18,FALSE),)</f>
        <v>2.2000000000000002</v>
      </c>
      <c r="P518">
        <f>IFERROR(VLOOKUP($A518,'PivotTrac Totals'!$1:$255,20,FALSE),)</f>
        <v>6.0399999999999991</v>
      </c>
      <c r="Q518">
        <f>IFERROR(VLOOKUP($A518,'PivotTrac Totals'!$1:$255,22,FALSE),)</f>
        <v>1.8399999999999999</v>
      </c>
      <c r="R518">
        <f>IFERROR(VLOOKUP($A518,'PivotTrac Totals'!$1:$255,24,FALSE),)</f>
        <v>2.1500000000000021</v>
      </c>
      <c r="S518">
        <f>IFERROR(VLOOKUP($A518,'PivotTrac Totals'!$1:$255,26,FALSE),)</f>
        <v>1.3399999999999999</v>
      </c>
      <c r="T518">
        <f>IFERROR(VLOOKUP($A518,'PivotTrac Totals'!$1:$255,28,FALSE),)</f>
        <v>0</v>
      </c>
      <c r="U518">
        <f>IFERROR(VLOOKUP($A518,'PivotTrac Totals'!$1:$255,30,FALSE),)</f>
        <v>0</v>
      </c>
      <c r="V518">
        <f>IFERROR(VLOOKUP($A518,'PivotTrac Totals'!$1:$255,32,FALSE),)</f>
        <v>0</v>
      </c>
      <c r="W518">
        <f>IFERROR(VLOOKUP($A518,'PivotTrac Totals'!$1:$255,34,FALSE),)</f>
        <v>0</v>
      </c>
      <c r="X518">
        <f>IFERROR(VLOOKUP($A518,'PivotTrac Totals'!$1:$255,36,FALSE),)</f>
        <v>0</v>
      </c>
      <c r="Y518">
        <f>IFERROR(VLOOKUP($A518,'PivotTrac Totals'!$1:$255,38,FALSE),)</f>
        <v>0</v>
      </c>
      <c r="Z518">
        <f>IFERROR(VLOOKUP($A518,'PivotTrac Totals'!$1:$255,40,FALSE),)</f>
        <v>0</v>
      </c>
      <c r="AA518">
        <f>IFERROR(VLOOKUP($A518,'PivotTrac Totals'!$1:$255,42,FALSE),)</f>
        <v>0</v>
      </c>
      <c r="AB518">
        <f>IFERROR(VLOOKUP($A518,'PivotTrac Totals'!$1:$255,44,FALSE),)</f>
        <v>0.96000000000000085</v>
      </c>
      <c r="AC518">
        <f>IFERROR(VLOOKUP($A518,'PivotTrac Totals'!$1:$255,46,FALSE),)</f>
        <v>0</v>
      </c>
      <c r="AD518">
        <f>IFERROR(VLOOKUP($A518,'PivotTrac Totals'!$1:$255,48,FALSE),)</f>
        <v>0</v>
      </c>
      <c r="AE518">
        <f>IFERROR(VLOOKUP($A518,'PivotTrac Totals'!$1:$255,50,FALSE),)</f>
        <v>0</v>
      </c>
      <c r="AF518">
        <f>IFERROR(VLOOKUP($A518,'PivotTrac Totals'!$1:$255,52,FALSE),)</f>
        <v>0</v>
      </c>
      <c r="AG518">
        <f>IFERROR(VLOOKUP($A518,'PivotTrac Totals'!$1:$255,54,FALSE),)</f>
        <v>0</v>
      </c>
      <c r="AH518">
        <f t="shared" si="56"/>
        <v>24.03</v>
      </c>
    </row>
    <row r="519" spans="1:34" x14ac:dyDescent="0.2">
      <c r="A519" t="s">
        <v>203</v>
      </c>
      <c r="B519" t="s">
        <v>166</v>
      </c>
      <c r="C519" s="31" t="str">
        <f t="shared" si="62"/>
        <v>51</v>
      </c>
      <c r="D519" t="s">
        <v>195</v>
      </c>
      <c r="E519" t="s">
        <v>168</v>
      </c>
      <c r="F519" t="s">
        <v>57</v>
      </c>
      <c r="G519" t="s">
        <v>58</v>
      </c>
      <c r="H519">
        <f>IFERROR(VLOOKUP($A519,'PivotTrac Totals'!$A$1:$AK$255,4,FALSE),)</f>
        <v>0</v>
      </c>
      <c r="I519">
        <f>IFERROR(VLOOKUP($A519,'PivotTrac Totals'!$1:$405,6,FALSE),)</f>
        <v>0</v>
      </c>
      <c r="J519">
        <f>IFERROR(VLOOKUP($A519,'PivotTrac Totals'!$1:$255,8,FALSE),)</f>
        <v>0</v>
      </c>
      <c r="K519">
        <f>IFERROR(VLOOKUP($A519,'PivotTrac Totals'!$1:$255,10,FALSE),)</f>
        <v>7.77</v>
      </c>
      <c r="L519" t="str">
        <f>IFERROR(VLOOKUP($A519,'PivotTrac Totals'!$1:$255,12,FALSE),)</f>
        <v/>
      </c>
      <c r="M519" t="str">
        <f>IFERROR(VLOOKUP($A519,'PivotTrac Totals'!$1:$255,14,FALSE),)</f>
        <v/>
      </c>
      <c r="N519">
        <f>IFERROR(VLOOKUP($A519,'PivotTrac Totals'!$1:$255,16,FALSE),)</f>
        <v>2.62</v>
      </c>
      <c r="O519">
        <f>IFERROR(VLOOKUP($A519,'PivotTrac Totals'!$1:$255,18,FALSE),)</f>
        <v>2.4300000000000002</v>
      </c>
      <c r="P519">
        <f>IFERROR(VLOOKUP($A519,'PivotTrac Totals'!$1:$255,20,FALSE),)</f>
        <v>6.5500000000000007</v>
      </c>
      <c r="Q519">
        <f>IFERROR(VLOOKUP($A519,'PivotTrac Totals'!$1:$255,22,FALSE),)</f>
        <v>1.6799999999999997</v>
      </c>
      <c r="R519">
        <f>IFERROR(VLOOKUP($A519,'PivotTrac Totals'!$1:$255,24,FALSE),)</f>
        <v>1.9100000000000001</v>
      </c>
      <c r="S519">
        <f>IFERROR(VLOOKUP($A519,'PivotTrac Totals'!$1:$255,26,FALSE),)</f>
        <v>1.2300000000000004</v>
      </c>
      <c r="T519">
        <f>IFERROR(VLOOKUP($A519,'PivotTrac Totals'!$1:$255,28,FALSE),)</f>
        <v>0</v>
      </c>
      <c r="U519">
        <f>IFERROR(VLOOKUP($A519,'PivotTrac Totals'!$1:$255,30,FALSE),)</f>
        <v>0</v>
      </c>
      <c r="V519">
        <f>IFERROR(VLOOKUP($A519,'PivotTrac Totals'!$1:$255,32,FALSE),)</f>
        <v>0</v>
      </c>
      <c r="W519">
        <f>IFERROR(VLOOKUP($A519,'PivotTrac Totals'!$1:$255,34,FALSE),)</f>
        <v>0</v>
      </c>
      <c r="X519">
        <f>IFERROR(VLOOKUP($A519,'PivotTrac Totals'!$1:$255,36,FALSE),)</f>
        <v>0</v>
      </c>
      <c r="Y519">
        <f>IFERROR(VLOOKUP($A519,'PivotTrac Totals'!$1:$255,38,FALSE),)</f>
        <v>0</v>
      </c>
      <c r="Z519">
        <f>IFERROR(VLOOKUP($A519,'PivotTrac Totals'!$1:$255,40,FALSE),)</f>
        <v>0</v>
      </c>
      <c r="AA519">
        <f>IFERROR(VLOOKUP($A519,'PivotTrac Totals'!$1:$255,42,FALSE),)</f>
        <v>0</v>
      </c>
      <c r="AB519">
        <f>IFERROR(VLOOKUP($A519,'PivotTrac Totals'!$1:$255,44,FALSE),)</f>
        <v>1.009999999999998</v>
      </c>
      <c r="AC519">
        <f>IFERROR(VLOOKUP($A519,'PivotTrac Totals'!$1:$255,46,FALSE),)</f>
        <v>0</v>
      </c>
      <c r="AD519">
        <f>IFERROR(VLOOKUP($A519,'PivotTrac Totals'!$1:$255,48,FALSE),)</f>
        <v>0</v>
      </c>
      <c r="AE519">
        <f>IFERROR(VLOOKUP($A519,'PivotTrac Totals'!$1:$255,50,FALSE),)</f>
        <v>0</v>
      </c>
      <c r="AF519">
        <f>IFERROR(VLOOKUP($A519,'PivotTrac Totals'!$1:$255,52,FALSE),)</f>
        <v>0</v>
      </c>
      <c r="AG519">
        <f>IFERROR(VLOOKUP($A519,'PivotTrac Totals'!$1:$255,54,FALSE),)</f>
        <v>0</v>
      </c>
      <c r="AH519">
        <f t="shared" si="56"/>
        <v>25.2</v>
      </c>
    </row>
    <row r="520" spans="1:34" x14ac:dyDescent="0.2">
      <c r="A520" t="s">
        <v>204</v>
      </c>
      <c r="B520" t="s">
        <v>166</v>
      </c>
      <c r="C520" s="31" t="str">
        <f t="shared" si="62"/>
        <v>51</v>
      </c>
      <c r="D520" t="s">
        <v>195</v>
      </c>
      <c r="E520" t="s">
        <v>168</v>
      </c>
      <c r="F520" t="s">
        <v>57</v>
      </c>
      <c r="G520" t="s">
        <v>58</v>
      </c>
      <c r="H520">
        <f>IFERROR(VLOOKUP($A520,'PivotTrac Totals'!$A$1:$AK$255,4,FALSE),)</f>
        <v>0</v>
      </c>
      <c r="I520">
        <f>IFERROR(VLOOKUP($A520,'PivotTrac Totals'!$1:$405,6,FALSE),)</f>
        <v>0</v>
      </c>
      <c r="J520">
        <f>IFERROR(VLOOKUP($A520,'PivotTrac Totals'!$1:$255,8,FALSE),)</f>
        <v>0</v>
      </c>
      <c r="K520">
        <f>IFERROR(VLOOKUP($A520,'PivotTrac Totals'!$1:$255,10,FALSE),)</f>
        <v>7.02</v>
      </c>
      <c r="L520" t="str">
        <f>IFERROR(VLOOKUP($A520,'PivotTrac Totals'!$1:$255,12,FALSE),)</f>
        <v/>
      </c>
      <c r="M520" t="str">
        <f>IFERROR(VLOOKUP($A520,'PivotTrac Totals'!$1:$255,14,FALSE),)</f>
        <v/>
      </c>
      <c r="N520">
        <f>IFERROR(VLOOKUP($A520,'PivotTrac Totals'!$1:$255,16,FALSE),)</f>
        <v>2.4</v>
      </c>
      <c r="O520">
        <f>IFERROR(VLOOKUP($A520,'PivotTrac Totals'!$1:$255,18,FALSE),)</f>
        <v>2.2000000000000002</v>
      </c>
      <c r="P520">
        <f>IFERROR(VLOOKUP($A520,'PivotTrac Totals'!$1:$255,20,FALSE),)</f>
        <v>5.68</v>
      </c>
      <c r="Q520">
        <f>IFERROR(VLOOKUP($A520,'PivotTrac Totals'!$1:$255,22,FALSE),)</f>
        <v>1.7899999999999991</v>
      </c>
      <c r="R520">
        <f>IFERROR(VLOOKUP($A520,'PivotTrac Totals'!$1:$255,24,FALSE),)</f>
        <v>2.1400000000000006</v>
      </c>
      <c r="S520">
        <f>IFERROR(VLOOKUP($A520,'PivotTrac Totals'!$1:$255,26,FALSE),)</f>
        <v>1.2300000000000004</v>
      </c>
      <c r="T520">
        <f>IFERROR(VLOOKUP($A520,'PivotTrac Totals'!$1:$255,28,FALSE),)</f>
        <v>0</v>
      </c>
      <c r="U520">
        <f>IFERROR(VLOOKUP($A520,'PivotTrac Totals'!$1:$255,30,FALSE),)</f>
        <v>0</v>
      </c>
      <c r="V520">
        <f>IFERROR(VLOOKUP($A520,'PivotTrac Totals'!$1:$255,32,FALSE),)</f>
        <v>0</v>
      </c>
      <c r="W520">
        <f>IFERROR(VLOOKUP($A520,'PivotTrac Totals'!$1:$255,34,FALSE),)</f>
        <v>0</v>
      </c>
      <c r="X520">
        <f>IFERROR(VLOOKUP($A520,'PivotTrac Totals'!$1:$255,36,FALSE),)</f>
        <v>0</v>
      </c>
      <c r="Y520">
        <f>IFERROR(VLOOKUP($A520,'PivotTrac Totals'!$1:$255,38,FALSE),)</f>
        <v>0</v>
      </c>
      <c r="Z520">
        <f>IFERROR(VLOOKUP($A520,'PivotTrac Totals'!$1:$255,40,FALSE),)</f>
        <v>0</v>
      </c>
      <c r="AA520">
        <f>IFERROR(VLOOKUP($A520,'PivotTrac Totals'!$1:$255,42,FALSE),)</f>
        <v>0</v>
      </c>
      <c r="AB520">
        <f>IFERROR(VLOOKUP($A520,'PivotTrac Totals'!$1:$255,44,FALSE),)</f>
        <v>0.98000000000000043</v>
      </c>
      <c r="AC520">
        <f>IFERROR(VLOOKUP($A520,'PivotTrac Totals'!$1:$255,46,FALSE),)</f>
        <v>0</v>
      </c>
      <c r="AD520">
        <f>IFERROR(VLOOKUP($A520,'PivotTrac Totals'!$1:$255,48,FALSE),)</f>
        <v>0</v>
      </c>
      <c r="AE520">
        <f>IFERROR(VLOOKUP($A520,'PivotTrac Totals'!$1:$255,50,FALSE),)</f>
        <v>0</v>
      </c>
      <c r="AF520">
        <f>IFERROR(VLOOKUP($A520,'PivotTrac Totals'!$1:$255,52,FALSE),)</f>
        <v>0</v>
      </c>
      <c r="AG520">
        <f>IFERROR(VLOOKUP($A520,'PivotTrac Totals'!$1:$255,54,FALSE),)</f>
        <v>0</v>
      </c>
      <c r="AH520">
        <f t="shared" si="56"/>
        <v>23.44</v>
      </c>
    </row>
    <row r="521" spans="1:34" x14ac:dyDescent="0.2">
      <c r="A521" t="s">
        <v>205</v>
      </c>
      <c r="B521" t="s">
        <v>166</v>
      </c>
      <c r="C521" s="31" t="str">
        <f t="shared" si="62"/>
        <v>51</v>
      </c>
      <c r="D521" t="s">
        <v>195</v>
      </c>
      <c r="E521" t="s">
        <v>168</v>
      </c>
      <c r="F521" t="s">
        <v>57</v>
      </c>
      <c r="G521" t="s">
        <v>58</v>
      </c>
      <c r="H521">
        <f>IFERROR(VLOOKUP($A521,'PivotTrac Totals'!$A$1:$AK$255,4,FALSE),)</f>
        <v>0</v>
      </c>
      <c r="I521">
        <f>IFERROR(VLOOKUP($A521,'PivotTrac Totals'!$1:$405,6,FALSE),)</f>
        <v>0</v>
      </c>
      <c r="J521">
        <f>IFERROR(VLOOKUP($A521,'PivotTrac Totals'!$1:$255,8,FALSE),)</f>
        <v>0</v>
      </c>
      <c r="K521">
        <f>IFERROR(VLOOKUP($A521,'PivotTrac Totals'!$1:$255,10,FALSE),)</f>
        <v>6.68</v>
      </c>
      <c r="L521" t="str">
        <f>IFERROR(VLOOKUP($A521,'PivotTrac Totals'!$1:$255,12,FALSE),)</f>
        <v/>
      </c>
      <c r="M521" t="str">
        <f>IFERROR(VLOOKUP($A521,'PivotTrac Totals'!$1:$255,14,FALSE),)</f>
        <v/>
      </c>
      <c r="N521">
        <f>IFERROR(VLOOKUP($A521,'PivotTrac Totals'!$1:$255,16,FALSE),)</f>
        <v>2.31</v>
      </c>
      <c r="O521">
        <f>IFERROR(VLOOKUP($A521,'PivotTrac Totals'!$1:$255,18,FALSE),)</f>
        <v>2.1</v>
      </c>
      <c r="P521">
        <f>IFERROR(VLOOKUP($A521,'PivotTrac Totals'!$1:$255,20,FALSE),)</f>
        <v>5.59</v>
      </c>
      <c r="Q521">
        <f>IFERROR(VLOOKUP($A521,'PivotTrac Totals'!$1:$255,22,FALSE),)</f>
        <v>1.6900000000000013</v>
      </c>
      <c r="R521">
        <f>IFERROR(VLOOKUP($A521,'PivotTrac Totals'!$1:$255,24,FALSE),)</f>
        <v>2.0399999999999991</v>
      </c>
      <c r="S521">
        <f>IFERROR(VLOOKUP($A521,'PivotTrac Totals'!$1:$255,26,FALSE),)</f>
        <v>1.129999999999999</v>
      </c>
      <c r="T521">
        <f>IFERROR(VLOOKUP($A521,'PivotTrac Totals'!$1:$255,28,FALSE),)</f>
        <v>0</v>
      </c>
      <c r="U521">
        <f>IFERROR(VLOOKUP($A521,'PivotTrac Totals'!$1:$255,30,FALSE),)</f>
        <v>0</v>
      </c>
      <c r="V521">
        <f>IFERROR(VLOOKUP($A521,'PivotTrac Totals'!$1:$255,32,FALSE),)</f>
        <v>0</v>
      </c>
      <c r="W521">
        <f>IFERROR(VLOOKUP($A521,'PivotTrac Totals'!$1:$255,34,FALSE),)</f>
        <v>0</v>
      </c>
      <c r="X521">
        <f>IFERROR(VLOOKUP($A521,'PivotTrac Totals'!$1:$255,36,FALSE),)</f>
        <v>0</v>
      </c>
      <c r="Y521">
        <f>IFERROR(VLOOKUP($A521,'PivotTrac Totals'!$1:$255,38,FALSE),)</f>
        <v>0</v>
      </c>
      <c r="Z521">
        <f>IFERROR(VLOOKUP($A521,'PivotTrac Totals'!$1:$255,40,FALSE),)</f>
        <v>0</v>
      </c>
      <c r="AA521">
        <f>IFERROR(VLOOKUP($A521,'PivotTrac Totals'!$1:$255,42,FALSE),)</f>
        <v>0</v>
      </c>
      <c r="AB521">
        <f>IFERROR(VLOOKUP($A521,'PivotTrac Totals'!$1:$255,44,FALSE),)</f>
        <v>0.92000000000000171</v>
      </c>
      <c r="AC521">
        <f>IFERROR(VLOOKUP($A521,'PivotTrac Totals'!$1:$255,46,FALSE),)</f>
        <v>0</v>
      </c>
      <c r="AD521">
        <f>IFERROR(VLOOKUP($A521,'PivotTrac Totals'!$1:$255,48,FALSE),)</f>
        <v>0</v>
      </c>
      <c r="AE521">
        <f>IFERROR(VLOOKUP($A521,'PivotTrac Totals'!$1:$255,50,FALSE),)</f>
        <v>0</v>
      </c>
      <c r="AF521">
        <f>IFERROR(VLOOKUP($A521,'PivotTrac Totals'!$1:$255,52,FALSE),)</f>
        <v>0</v>
      </c>
      <c r="AG521">
        <f>IFERROR(VLOOKUP($A521,'PivotTrac Totals'!$1:$255,54,FALSE),)</f>
        <v>0</v>
      </c>
      <c r="AH521">
        <f t="shared" si="56"/>
        <v>22.46</v>
      </c>
    </row>
    <row r="522" spans="1:34" x14ac:dyDescent="0.2">
      <c r="A522" t="s">
        <v>206</v>
      </c>
      <c r="B522" t="s">
        <v>166</v>
      </c>
      <c r="C522" s="31" t="str">
        <f>C521</f>
        <v>51</v>
      </c>
      <c r="D522" t="s">
        <v>195</v>
      </c>
      <c r="E522" t="s">
        <v>168</v>
      </c>
      <c r="F522" t="s">
        <v>57</v>
      </c>
      <c r="G522" t="s">
        <v>58</v>
      </c>
      <c r="H522">
        <f>IFERROR(VLOOKUP($A522,'PivotTrac Totals'!$A$1:$AK$255,4,FALSE),)</f>
        <v>0</v>
      </c>
      <c r="I522">
        <f>IFERROR(VLOOKUP($A522,'PivotTrac Totals'!$1:$405,6,FALSE),)</f>
        <v>0</v>
      </c>
      <c r="J522">
        <f>IFERROR(VLOOKUP($A522,'PivotTrac Totals'!$1:$255,8,FALSE),)</f>
        <v>0</v>
      </c>
      <c r="K522">
        <f>IFERROR(VLOOKUP($A522,'PivotTrac Totals'!$1:$255,10,FALSE),)</f>
        <v>6.59</v>
      </c>
      <c r="L522" t="str">
        <f>IFERROR(VLOOKUP($A522,'PivotTrac Totals'!$1:$255,12,FALSE),)</f>
        <v/>
      </c>
      <c r="M522" t="str">
        <f>IFERROR(VLOOKUP($A522,'PivotTrac Totals'!$1:$255,14,FALSE),)</f>
        <v/>
      </c>
      <c r="N522">
        <f>IFERROR(VLOOKUP($A522,'PivotTrac Totals'!$1:$255,16,FALSE),)</f>
        <v>2.27</v>
      </c>
      <c r="O522">
        <f>IFERROR(VLOOKUP($A522,'PivotTrac Totals'!$1:$255,18,FALSE),)</f>
        <v>2.14</v>
      </c>
      <c r="P522">
        <f>IFERROR(VLOOKUP($A522,'PivotTrac Totals'!$1:$255,20,FALSE),)</f>
        <v>5.25</v>
      </c>
      <c r="Q522">
        <f>IFERROR(VLOOKUP($A522,'PivotTrac Totals'!$1:$255,22,FALSE),)</f>
        <v>1.8599999999999994</v>
      </c>
      <c r="R522">
        <f>IFERROR(VLOOKUP($A522,'PivotTrac Totals'!$1:$255,24,FALSE),)</f>
        <v>2.1099999999999994</v>
      </c>
      <c r="S522">
        <f>IFERROR(VLOOKUP($A522,'PivotTrac Totals'!$1:$255,26,FALSE),)</f>
        <v>1.3500000000000014</v>
      </c>
      <c r="T522">
        <f>IFERROR(VLOOKUP($A522,'PivotTrac Totals'!$1:$255,28,FALSE),)</f>
        <v>0</v>
      </c>
      <c r="U522">
        <f>IFERROR(VLOOKUP($A522,'PivotTrac Totals'!$1:$255,30,FALSE),)</f>
        <v>0</v>
      </c>
      <c r="V522">
        <f>IFERROR(VLOOKUP($A522,'PivotTrac Totals'!$1:$255,32,FALSE),)</f>
        <v>0</v>
      </c>
      <c r="W522">
        <f>IFERROR(VLOOKUP($A522,'PivotTrac Totals'!$1:$255,34,FALSE),)</f>
        <v>0</v>
      </c>
      <c r="X522">
        <f>IFERROR(VLOOKUP($A522,'PivotTrac Totals'!$1:$255,36,FALSE),)</f>
        <v>0</v>
      </c>
      <c r="Y522">
        <f>IFERROR(VLOOKUP($A522,'PivotTrac Totals'!$1:$255,38,FALSE),)</f>
        <v>0</v>
      </c>
      <c r="Z522">
        <f>IFERROR(VLOOKUP($A522,'PivotTrac Totals'!$1:$255,40,FALSE),)</f>
        <v>0</v>
      </c>
      <c r="AA522">
        <f>IFERROR(VLOOKUP($A522,'PivotTrac Totals'!$1:$255,42,FALSE),)</f>
        <v>0</v>
      </c>
      <c r="AB522">
        <f>IFERROR(VLOOKUP($A522,'PivotTrac Totals'!$1:$255,44,FALSE),)</f>
        <v>0.73999999999999844</v>
      </c>
      <c r="AC522">
        <f>IFERROR(VLOOKUP($A522,'PivotTrac Totals'!$1:$255,46,FALSE),)</f>
        <v>0</v>
      </c>
      <c r="AD522">
        <f>IFERROR(VLOOKUP($A522,'PivotTrac Totals'!$1:$255,48,FALSE),)</f>
        <v>0</v>
      </c>
      <c r="AE522">
        <f>IFERROR(VLOOKUP($A522,'PivotTrac Totals'!$1:$255,50,FALSE),)</f>
        <v>0</v>
      </c>
      <c r="AF522">
        <f>IFERROR(VLOOKUP($A522,'PivotTrac Totals'!$1:$255,52,FALSE),)</f>
        <v>0</v>
      </c>
      <c r="AG522">
        <f>IFERROR(VLOOKUP($A522,'PivotTrac Totals'!$1:$255,54,FALSE),)</f>
        <v>0</v>
      </c>
      <c r="AH522">
        <f t="shared" si="56"/>
        <v>22.31</v>
      </c>
    </row>
    <row r="523" spans="1:34" x14ac:dyDescent="0.2">
      <c r="A523" t="s">
        <v>207</v>
      </c>
      <c r="B523" t="s">
        <v>166</v>
      </c>
      <c r="C523" s="31" t="str">
        <f t="shared" si="62"/>
        <v>51</v>
      </c>
      <c r="D523" t="s">
        <v>195</v>
      </c>
      <c r="E523" t="s">
        <v>168</v>
      </c>
      <c r="F523" t="s">
        <v>57</v>
      </c>
      <c r="G523" t="s">
        <v>58</v>
      </c>
      <c r="H523">
        <f>IFERROR(VLOOKUP($A523,'PivotTrac Totals'!$A$1:$AK$255,4,FALSE),)</f>
        <v>0</v>
      </c>
      <c r="I523">
        <f>IFERROR(VLOOKUP($A523,'PivotTrac Totals'!$1:$405,6,FALSE),)</f>
        <v>0</v>
      </c>
      <c r="J523">
        <f>IFERROR(VLOOKUP($A523,'PivotTrac Totals'!$1:$255,8,FALSE),)</f>
        <v>0</v>
      </c>
      <c r="K523">
        <f>IFERROR(VLOOKUP($A523,'PivotTrac Totals'!$1:$255,10,FALSE),)</f>
        <v>7.28</v>
      </c>
      <c r="L523" t="str">
        <f>IFERROR(VLOOKUP($A523,'PivotTrac Totals'!$1:$255,12,FALSE),)</f>
        <v/>
      </c>
      <c r="M523" t="str">
        <f>IFERROR(VLOOKUP($A523,'PivotTrac Totals'!$1:$255,14,FALSE),)</f>
        <v/>
      </c>
      <c r="N523">
        <f>IFERROR(VLOOKUP($A523,'PivotTrac Totals'!$1:$255,16,FALSE),)</f>
        <v>2.48</v>
      </c>
      <c r="O523">
        <f>IFERROR(VLOOKUP($A523,'PivotTrac Totals'!$1:$255,18,FALSE),)</f>
        <v>2.27</v>
      </c>
      <c r="P523">
        <f>IFERROR(VLOOKUP($A523,'PivotTrac Totals'!$1:$255,20,FALSE),)</f>
        <v>5.7900000000000009</v>
      </c>
      <c r="Q523">
        <f>IFERROR(VLOOKUP($A523,'PivotTrac Totals'!$1:$255,22,FALSE),)</f>
        <v>1.8999999999999986</v>
      </c>
      <c r="R523">
        <f>IFERROR(VLOOKUP($A523,'PivotTrac Totals'!$1:$255,24,FALSE),)</f>
        <v>2.1799999999999997</v>
      </c>
      <c r="S523">
        <f>IFERROR(VLOOKUP($A523,'PivotTrac Totals'!$1:$255,26,FALSE),)</f>
        <v>1.2200000000000024</v>
      </c>
      <c r="T523">
        <f>IFERROR(VLOOKUP($A523,'PivotTrac Totals'!$1:$255,28,FALSE),)</f>
        <v>0</v>
      </c>
      <c r="U523">
        <f>IFERROR(VLOOKUP($A523,'PivotTrac Totals'!$1:$255,30,FALSE),)</f>
        <v>0</v>
      </c>
      <c r="V523">
        <f>IFERROR(VLOOKUP($A523,'PivotTrac Totals'!$1:$255,32,FALSE),)</f>
        <v>0</v>
      </c>
      <c r="W523">
        <f>IFERROR(VLOOKUP($A523,'PivotTrac Totals'!$1:$255,34,FALSE),)</f>
        <v>0</v>
      </c>
      <c r="X523">
        <f>IFERROR(VLOOKUP($A523,'PivotTrac Totals'!$1:$255,36,FALSE),)</f>
        <v>0</v>
      </c>
      <c r="Y523">
        <f>IFERROR(VLOOKUP($A523,'PivotTrac Totals'!$1:$255,38,FALSE),)</f>
        <v>0</v>
      </c>
      <c r="Z523">
        <f>IFERROR(VLOOKUP($A523,'PivotTrac Totals'!$1:$255,40,FALSE),)</f>
        <v>0</v>
      </c>
      <c r="AA523">
        <f>IFERROR(VLOOKUP($A523,'PivotTrac Totals'!$1:$255,42,FALSE),)</f>
        <v>0</v>
      </c>
      <c r="AB523">
        <f>IFERROR(VLOOKUP($A523,'PivotTrac Totals'!$1:$255,44,FALSE),)</f>
        <v>0.98999999999999844</v>
      </c>
      <c r="AC523">
        <f>IFERROR(VLOOKUP($A523,'PivotTrac Totals'!$1:$255,46,FALSE),)</f>
        <v>0</v>
      </c>
      <c r="AD523">
        <f>IFERROR(VLOOKUP($A523,'PivotTrac Totals'!$1:$255,48,FALSE),)</f>
        <v>0</v>
      </c>
      <c r="AE523">
        <f>IFERROR(VLOOKUP($A523,'PivotTrac Totals'!$1:$255,50,FALSE),)</f>
        <v>0</v>
      </c>
      <c r="AF523">
        <f>IFERROR(VLOOKUP($A523,'PivotTrac Totals'!$1:$255,52,FALSE),)</f>
        <v>0</v>
      </c>
      <c r="AG523">
        <f>IFERROR(VLOOKUP($A523,'PivotTrac Totals'!$1:$255,54,FALSE),)</f>
        <v>0</v>
      </c>
      <c r="AH523">
        <f t="shared" si="56"/>
        <v>24.11</v>
      </c>
    </row>
    <row r="524" spans="1:34" x14ac:dyDescent="0.2">
      <c r="A524" t="s">
        <v>208</v>
      </c>
      <c r="B524" t="s">
        <v>166</v>
      </c>
      <c r="C524" s="31" t="str">
        <f t="shared" si="62"/>
        <v>51</v>
      </c>
      <c r="D524" t="s">
        <v>195</v>
      </c>
      <c r="E524" t="s">
        <v>168</v>
      </c>
      <c r="F524" t="s">
        <v>57</v>
      </c>
      <c r="G524" t="s">
        <v>58</v>
      </c>
      <c r="H524">
        <f>IFERROR(VLOOKUP($A524,'PivotTrac Totals'!$A$1:$AK$255,4,FALSE),)</f>
        <v>0</v>
      </c>
      <c r="I524">
        <f>IFERROR(VLOOKUP($A524,'PivotTrac Totals'!$1:$405,6,FALSE),)</f>
        <v>0</v>
      </c>
      <c r="J524">
        <f>IFERROR(VLOOKUP($A524,'PivotTrac Totals'!$1:$255,8,FALSE),)</f>
        <v>0</v>
      </c>
      <c r="K524">
        <f>IFERROR(VLOOKUP($A524,'PivotTrac Totals'!$1:$255,10,FALSE),)</f>
        <v>1.03</v>
      </c>
      <c r="L524" t="str">
        <f>IFERROR(VLOOKUP($A524,'PivotTrac Totals'!$1:$255,12,FALSE),)</f>
        <v/>
      </c>
      <c r="M524" t="str">
        <f>IFERROR(VLOOKUP($A524,'PivotTrac Totals'!$1:$255,14,FALSE),)</f>
        <v/>
      </c>
      <c r="N524">
        <f>IFERROR(VLOOKUP($A524,'PivotTrac Totals'!$1:$255,16,FALSE),)</f>
        <v>1.33</v>
      </c>
      <c r="O524">
        <f>IFERROR(VLOOKUP($A524,'PivotTrac Totals'!$1:$255,18,FALSE),)</f>
        <v>1.76</v>
      </c>
      <c r="P524">
        <f>IFERROR(VLOOKUP($A524,'PivotTrac Totals'!$1:$255,20,FALSE),)</f>
        <v>4.2299999999999995</v>
      </c>
      <c r="Q524">
        <f>IFERROR(VLOOKUP($A524,'PivotTrac Totals'!$1:$255,22,FALSE),)</f>
        <v>2.0199999999999996</v>
      </c>
      <c r="R524">
        <f>IFERROR(VLOOKUP($A524,'PivotTrac Totals'!$1:$255,24,FALSE),)</f>
        <v>2.120000000000001</v>
      </c>
      <c r="S524">
        <f>IFERROR(VLOOKUP($A524,'PivotTrac Totals'!$1:$255,26,FALSE),)</f>
        <v>2.0600000000000005</v>
      </c>
      <c r="T524">
        <f>IFERROR(VLOOKUP($A524,'PivotTrac Totals'!$1:$255,28,FALSE),)</f>
        <v>1.6999999999999993</v>
      </c>
      <c r="U524">
        <f>IFERROR(VLOOKUP($A524,'PivotTrac Totals'!$1:$255,30,FALSE),)</f>
        <v>1.5</v>
      </c>
      <c r="V524">
        <f>IFERROR(VLOOKUP($A524,'PivotTrac Totals'!$1:$255,32,FALSE),)</f>
        <v>1.3000000000000007</v>
      </c>
      <c r="W524">
        <f>IFERROR(VLOOKUP($A524,'PivotTrac Totals'!$1:$255,34,FALSE),)</f>
        <v>0</v>
      </c>
      <c r="X524">
        <f>IFERROR(VLOOKUP($A524,'PivotTrac Totals'!$1:$255,36,FALSE),)</f>
        <v>0.71999999999999886</v>
      </c>
      <c r="Y524">
        <f>IFERROR(VLOOKUP($A524,'PivotTrac Totals'!$1:$255,38,FALSE),)</f>
        <v>0.30999999999999872</v>
      </c>
      <c r="Z524">
        <f>IFERROR(VLOOKUP($A524,'PivotTrac Totals'!$1:$255,40,FALSE),)</f>
        <v>0.16000000000000014</v>
      </c>
      <c r="AA524">
        <f>IFERROR(VLOOKUP($A524,'PivotTrac Totals'!$1:$255,42,FALSE),)</f>
        <v>0.15000000000000213</v>
      </c>
      <c r="AB524">
        <f>IFERROR(VLOOKUP($A524,'PivotTrac Totals'!$1:$255,44,FALSE),)</f>
        <v>0.57999999999999829</v>
      </c>
      <c r="AC524">
        <f>IFERROR(VLOOKUP($A524,'PivotTrac Totals'!$1:$255,46,FALSE),)</f>
        <v>0.49000000000000199</v>
      </c>
      <c r="AD524">
        <f>IFERROR(VLOOKUP($A524,'PivotTrac Totals'!$1:$255,48,FALSE),)</f>
        <v>0</v>
      </c>
      <c r="AE524">
        <f>IFERROR(VLOOKUP($A524,'PivotTrac Totals'!$1:$255,50,FALSE),)</f>
        <v>0</v>
      </c>
      <c r="AF524">
        <f>IFERROR(VLOOKUP($A524,'PivotTrac Totals'!$1:$255,52,FALSE),)</f>
        <v>0</v>
      </c>
      <c r="AG524">
        <f>IFERROR(VLOOKUP($A524,'PivotTrac Totals'!$1:$255,54,FALSE),)</f>
        <v>0</v>
      </c>
      <c r="AH524">
        <f t="shared" si="56"/>
        <v>21.46</v>
      </c>
    </row>
    <row r="525" spans="1:34" ht="15.75" thickBot="1" x14ac:dyDescent="0.25">
      <c r="A525" s="35"/>
      <c r="B525" t="s">
        <v>166</v>
      </c>
      <c r="C525" s="31" t="str">
        <f t="shared" si="62"/>
        <v>51</v>
      </c>
      <c r="D525" t="s">
        <v>195</v>
      </c>
      <c r="E525" t="s">
        <v>168</v>
      </c>
      <c r="F525" t="s">
        <v>57</v>
      </c>
      <c r="G525" t="s">
        <v>58</v>
      </c>
      <c r="M525">
        <f>IFERROR(VLOOKUP($A525,'PivotTrac Totals'!$1:$255,14,FALSE),)</f>
        <v>0</v>
      </c>
    </row>
    <row r="526" spans="1:34" ht="15.75" thickBot="1" x14ac:dyDescent="0.25">
      <c r="A526" s="32" t="s">
        <v>209</v>
      </c>
      <c r="B526" t="s">
        <v>166</v>
      </c>
      <c r="C526" s="31" t="str">
        <f>MID(A526,FIND(" ",A526)+1,256)</f>
        <v>52</v>
      </c>
      <c r="D526" t="s">
        <v>195</v>
      </c>
      <c r="E526" t="s">
        <v>168</v>
      </c>
      <c r="F526" t="s">
        <v>57</v>
      </c>
      <c r="G526" t="s">
        <v>58</v>
      </c>
      <c r="H526" s="24">
        <f>IF($B526="Hamer",IF($F526="Spring Grain",SUMIFS('Hamer Agrimet'!$D:$D,'Hamer Agrimet'!$A:$A,"&lt;="&amp;Data!H$1,'Hamer Agrimet'!$D:$D,"&gt;0"),IF($F526="Winter Grain",SUMIFS('Hamer Agrimet'!$C:$C,'Hamer Agrimet'!$A:$A,"&lt;="&amp;Data!H$1,'Hamer Agrimet'!$C:$C,"&gt;0"),IF($F526="Potatoes",SUMIFS('Hamer Agrimet'!$E:$E,'Hamer Agrimet'!$A:$A,"&lt;="&amp;Data!H$1,'Hamer Agrimet'!$E:$E,"&gt;0"),0))),SUMIFS('Osgood Agrimet'!$S$2:$S$274,'Hamer Agrimet'!$H$147:$H$288,"&lt;="&amp;Data!H$1,'Osgood Agrimet'!$S$2:$S$274,"&gt;0"))</f>
        <v>2.64</v>
      </c>
      <c r="I526" s="24">
        <f>IF($B526="Hamer",IF($F526="Spring Grain",SUMIFS('Hamer Agrimet'!$D:$D,'Hamer Agrimet'!$A:$A,"&lt;="&amp;Data!I$1,'Hamer Agrimet'!$D:$D,"&gt;0"),IF($F526="Winter Grain",SUMIFS('Hamer Agrimet'!$C:$C,'Hamer Agrimet'!$A:$A,"&lt;="&amp;Data!I$1,'Hamer Agrimet'!$C:$C,"&gt;0"),IF($F526="Potatoes",SUMIFS('Hamer Agrimet'!$E:$E,'Hamer Agrimet'!$A:$A,"&lt;="&amp;Data!I$1,'Hamer Agrimet'!$E:$E,"&gt;0"),0))),SUMIFS('Osgood Agrimet'!$S$2:$S$274,'Hamer Agrimet'!$H$147:$H$288,"&lt;="&amp;Data!I$1,'Osgood Agrimet'!$S$2:$S$274,"&gt;0"))-SUM($H526)</f>
        <v>1.5000000000000004</v>
      </c>
      <c r="J526" s="24">
        <f>IF($B526="Hamer",IF($F526="Spring Grain",SUMIFS('Hamer Agrimet'!$D:$D,'Hamer Agrimet'!$A:$A,"&lt;="&amp;Data!J$1,'Hamer Agrimet'!$D:$D,"&gt;0"),IF($F526="Winter Grain",SUMIFS('Hamer Agrimet'!$C:$C,'Hamer Agrimet'!$A:$A,"&lt;="&amp;Data!J$1,'Hamer Agrimet'!$C:$C,"&gt;0"),IF($F526="Potatoes",SUMIFS('Hamer Agrimet'!$E:$E,'Hamer Agrimet'!$A:$A,"&lt;="&amp;Data!J$1,'Hamer Agrimet'!$E:$E,"&gt;0"),0))),SUMIFS('Osgood Agrimet'!$S$2:$S$274,'Hamer Agrimet'!$H$147:$H$288,"&lt;="&amp;Data!J$1,'Osgood Agrimet'!$S$2:$S$274,"&gt;0"))-SUM($H526:I526)</f>
        <v>1.7399999999999993</v>
      </c>
      <c r="K526" s="24">
        <f>IF($B526="Hamer",IF($F526="Spring Grain",SUMIFS('Hamer Agrimet'!$D:$D,'Hamer Agrimet'!$A:$A,"&lt;="&amp;Data!K$1,'Hamer Agrimet'!$D:$D,"&gt;0"),IF($F526="Winter Grain",SUMIFS('Hamer Agrimet'!$C:$C,'Hamer Agrimet'!$A:$A,"&lt;="&amp;Data!K$1,'Hamer Agrimet'!$C:$C,"&gt;0"),IF($F526="Potatoes",SUMIFS('Hamer Agrimet'!$E:$E,'Hamer Agrimet'!$A:$A,"&lt;="&amp;Data!K$1,'Hamer Agrimet'!$E:$E,"&gt;0"),0))),SUMIFS('Osgood Agrimet'!$S$2:$S$274,'Hamer Agrimet'!$H$147:$H$288,"&lt;="&amp;Data!K$1,'Osgood Agrimet'!$S$2:$S$274,"&gt;0"))-SUM($H526:J526)</f>
        <v>1.410000000000001</v>
      </c>
      <c r="L526" s="24">
        <f>IF($B526="Hamer",IF($F526="Spring Grain",SUMIFS('Hamer Agrimet'!$D:$D,'Hamer Agrimet'!$A:$A,"&lt;="&amp;Data!L$1,'Hamer Agrimet'!$D:$D,"&gt;0"),IF($F526="Winter Grain",SUMIFS('Hamer Agrimet'!$C:$C,'Hamer Agrimet'!$A:$A,"&lt;="&amp;Data!L$1,'Hamer Agrimet'!$C:$C,"&gt;0"),IF($F526="Potatoes",SUMIFS('Hamer Agrimet'!$E:$E,'Hamer Agrimet'!$A:$A,"&lt;="&amp;Data!L$1,'Hamer Agrimet'!$E:$E,"&gt;0"),0))),SUMIFS('Osgood Agrimet'!$S$2:$S$274,'Hamer Agrimet'!$H$147:$H$288,"&lt;="&amp;Data!L$1,'Osgood Agrimet'!$S$2:$S$274,"&gt;0"))-SUM($H526:K526)</f>
        <v>2.1999999999999993</v>
      </c>
      <c r="M526" s="24">
        <f>IF($B526="Hamer",IF($F526="Spring Grain",SUMIFS('Hamer Agrimet'!$D:$D,'Hamer Agrimet'!$A:$A,"&lt;="&amp;Data!M$1,'Hamer Agrimet'!$D:$D,"&gt;0"),IF($F526="Winter Grain",SUMIFS('Hamer Agrimet'!$C:$C,'Hamer Agrimet'!$A:$A,"&lt;="&amp;Data!M$1,'Hamer Agrimet'!$C:$C,"&gt;0"),IF($F526="Potatoes",SUMIFS('Hamer Agrimet'!$E:$E,'Hamer Agrimet'!$A:$A,"&lt;="&amp;Data!M$1,'Hamer Agrimet'!$E:$E,"&gt;0"),0))),SUMIFS('Osgood Agrimet'!$S$2:$S$274,'Hamer Agrimet'!$H$147:$H$288,"&lt;="&amp;Data!M$1,'Osgood Agrimet'!$S$2:$S$274,"&gt;0"))-SUM($H526:L526)</f>
        <v>2.2699999999999978</v>
      </c>
      <c r="N526" s="24">
        <f>IF($B526="Hamer",IF($F526="Spring Grain",SUMIFS('Hamer Agrimet'!$D:$D,'Hamer Agrimet'!$A:$A,"&lt;="&amp;Data!N$1,'Hamer Agrimet'!$D:$D,"&gt;0"),IF($F526="Winter Grain",SUMIFS('Hamer Agrimet'!$C:$C,'Hamer Agrimet'!$A:$A,"&lt;="&amp;Data!N$1,'Hamer Agrimet'!$C:$C,"&gt;0"),IF($F526="Potatoes",SUMIFS('Hamer Agrimet'!$E:$E,'Hamer Agrimet'!$A:$A,"&lt;="&amp;Data!N$1,'Hamer Agrimet'!$E:$E,"&gt;0"),0))),SUMIFS('Osgood Agrimet'!$S$2:$S$274,'Hamer Agrimet'!$H$147:$H$288,"&lt;="&amp;Data!N$1,'Osgood Agrimet'!$S$2:$S$274,"&gt;0"))-SUM($H526:M526)</f>
        <v>2.8599999999999994</v>
      </c>
      <c r="O526" s="24">
        <f>IF($B526="Hamer",IF($F526="Spring Grain",SUMIFS('Hamer Agrimet'!$D:$D,'Hamer Agrimet'!$A:$A,"&lt;="&amp;Data!O$1,'Hamer Agrimet'!$D:$D,"&gt;0"),IF($F526="Winter Grain",SUMIFS('Hamer Agrimet'!$C:$C,'Hamer Agrimet'!$A:$A,"&lt;="&amp;Data!O$1,'Hamer Agrimet'!$C:$C,"&gt;0"),IF($F526="Potatoes",SUMIFS('Hamer Agrimet'!$E:$E,'Hamer Agrimet'!$A:$A,"&lt;="&amp;Data!O$1,'Hamer Agrimet'!$E:$E,"&gt;0"),0))),SUMIFS('Osgood Agrimet'!$S$2:$S$274,'Hamer Agrimet'!$H$147:$H$288,"&lt;="&amp;Data!O$1,'Osgood Agrimet'!$S$2:$S$274,"&gt;0"))-SUM($H526:N526)</f>
        <v>2.9800000000000004</v>
      </c>
      <c r="P526" s="24">
        <f>IF($B526="Hamer",IF($F526="Spring Grain",SUMIFS('Hamer Agrimet'!$D:$D,'Hamer Agrimet'!$A:$A,"&lt;="&amp;Data!P$1,'Hamer Agrimet'!$D:$D,"&gt;0"),IF($F526="Winter Grain",SUMIFS('Hamer Agrimet'!$C:$C,'Hamer Agrimet'!$A:$A,"&lt;="&amp;Data!P$1,'Hamer Agrimet'!$C:$C,"&gt;0"),IF($F526="Potatoes",SUMIFS('Hamer Agrimet'!$E:$E,'Hamer Agrimet'!$A:$A,"&lt;="&amp;Data!P$1,'Hamer Agrimet'!$E:$E,"&gt;0"),0))),SUMIFS('Osgood Agrimet'!$S$2:$S$274,'Hamer Agrimet'!$H$147:$H$288,"&lt;="&amp;Data!P$1,'Osgood Agrimet'!$S$2:$S$274,"&gt;0"))-SUM($H526:O526)</f>
        <v>2.5999999999999979</v>
      </c>
      <c r="Q526" s="24">
        <f>IF($B526="Hamer",IF($F526="Spring Grain",SUMIFS('Hamer Agrimet'!$D:$D,'Hamer Agrimet'!$A:$A,"&lt;="&amp;Data!Q$1,'Hamer Agrimet'!$D:$D,"&gt;0"),IF($F526="Winter Grain",SUMIFS('Hamer Agrimet'!$C:$C,'Hamer Agrimet'!$A:$A,"&lt;="&amp;Data!Q$1,'Hamer Agrimet'!$C:$C,"&gt;0"),IF($F526="Potatoes",SUMIFS('Hamer Agrimet'!$E:$E,'Hamer Agrimet'!$A:$A,"&lt;="&amp;Data!Q$1,'Hamer Agrimet'!$E:$E,"&gt;0"),0))),SUMIFS('Osgood Agrimet'!$S$2:$S$274,'Hamer Agrimet'!$H$147:$H$288,"&lt;="&amp;Data!Q$1,'Osgood Agrimet'!$S$2:$S$274,"&gt;0"))-SUM($H526:P526)</f>
        <v>2.4399999999999977</v>
      </c>
      <c r="R526" s="24">
        <f>IF($B526="Hamer",IF($F526="Spring Grain",SUMIFS('Hamer Agrimet'!$D:$D,'Hamer Agrimet'!$A:$A,"&lt;="&amp;Data!R$1,'Hamer Agrimet'!$D:$D,"&gt;0"),IF($F526="Winter Grain",SUMIFS('Hamer Agrimet'!$C:$C,'Hamer Agrimet'!$A:$A,"&lt;="&amp;Data!R$1,'Hamer Agrimet'!$C:$C,"&gt;0"),IF($F526="Potatoes",SUMIFS('Hamer Agrimet'!$E:$E,'Hamer Agrimet'!$A:$A,"&lt;="&amp;Data!R$1,'Hamer Agrimet'!$E:$E,"&gt;0"),0))),SUMIFS('Osgood Agrimet'!$S$2:$S$274,'Hamer Agrimet'!$H$147:$H$288,"&lt;="&amp;Data!R$1,'Osgood Agrimet'!$S$2:$S$274,"&gt;0"))-SUM($H526:Q526)</f>
        <v>2.7800000000000047</v>
      </c>
      <c r="S526" s="24">
        <f>IF($B526="Hamer",IF($F526="Spring Grain",SUMIFS('Hamer Agrimet'!$D:$D,'Hamer Agrimet'!$A:$A,"&lt;="&amp;Data!S$1,'Hamer Agrimet'!$D:$D,"&gt;0"),IF($F526="Winter Grain",SUMIFS('Hamer Agrimet'!$C:$C,'Hamer Agrimet'!$A:$A,"&lt;="&amp;Data!S$1,'Hamer Agrimet'!$C:$C,"&gt;0"),IF($F526="Potatoes",SUMIFS('Hamer Agrimet'!$E:$E,'Hamer Agrimet'!$A:$A,"&lt;="&amp;Data!S$1,'Hamer Agrimet'!$E:$E,"&gt;0"),0))),SUMIFS('Osgood Agrimet'!$S$2:$S$274,'Hamer Agrimet'!$H$147:$H$288,"&lt;="&amp;Data!S$1,'Osgood Agrimet'!$S$2:$S$274,"&gt;0"))-SUM($H526:R526)</f>
        <v>1.5</v>
      </c>
      <c r="T526" s="24">
        <f>IF($B526="Hamer",IF($F526="Spring Grain",SUMIFS('Hamer Agrimet'!$D:$D,'Hamer Agrimet'!$A:$A,"&lt;="&amp;Data!T$1,'Hamer Agrimet'!$D:$D,"&gt;0"),IF($F526="Winter Grain",SUMIFS('Hamer Agrimet'!$C:$C,'Hamer Agrimet'!$A:$A,"&lt;="&amp;Data!T$1,'Hamer Agrimet'!$C:$C,"&gt;0"),IF($F526="Potatoes",SUMIFS('Hamer Agrimet'!$E:$E,'Hamer Agrimet'!$A:$A,"&lt;="&amp;Data!T$1,'Hamer Agrimet'!$E:$E,"&gt;0"),0))),SUMIFS('Osgood Agrimet'!$S$2:$S$274,'Hamer Agrimet'!$H$147:$H$288,"&lt;="&amp;Data!T$1,'Osgood Agrimet'!$S$2:$S$274,"&gt;0"))-SUM($H526:S526)</f>
        <v>2.1999999999999957</v>
      </c>
      <c r="U526" s="24">
        <f>IF($B526="Hamer",IF($F526="Spring Grain",SUMIFS('Hamer Agrimet'!$D:$D,'Hamer Agrimet'!$A:$A,"&lt;="&amp;Data!U$1,'Hamer Agrimet'!$D:$D,"&gt;0"),IF($F526="Winter Grain",SUMIFS('Hamer Agrimet'!$C:$C,'Hamer Agrimet'!$A:$A,"&lt;="&amp;Data!U$1,'Hamer Agrimet'!$C:$C,"&gt;0"),IF($F526="Potatoes",SUMIFS('Hamer Agrimet'!$E:$E,'Hamer Agrimet'!$A:$A,"&lt;="&amp;Data!U$1,'Hamer Agrimet'!$E:$E,"&gt;0"),0))),SUMIFS('Osgood Agrimet'!$S$2:$S$274,'Hamer Agrimet'!$H$147:$H$288,"&lt;="&amp;Data!U$1,'Osgood Agrimet'!$S$2:$S$274,"&gt;0"))-SUM($H526:T526)</f>
        <v>1.4000000000000021</v>
      </c>
      <c r="V526" s="24">
        <f>IF($B526="Hamer",IF($F526="Spring Grain",SUMIFS('Hamer Agrimet'!$D:$D,'Hamer Agrimet'!$A:$A,"&lt;="&amp;Data!V$1,'Hamer Agrimet'!$D:$D,"&gt;0"),IF($F526="Winter Grain",SUMIFS('Hamer Agrimet'!$C:$C,'Hamer Agrimet'!$A:$A,"&lt;="&amp;Data!V$1,'Hamer Agrimet'!$C:$C,"&gt;0"),IF($F526="Potatoes",SUMIFS('Hamer Agrimet'!$E:$E,'Hamer Agrimet'!$A:$A,"&lt;="&amp;Data!V$1,'Hamer Agrimet'!$E:$E,"&gt;0"),0))),SUMIFS('Osgood Agrimet'!$S$2:$S$274,'Hamer Agrimet'!$H$147:$H$288,"&lt;="&amp;Data!V$1,'Osgood Agrimet'!$S$2:$S$274,"&gt;0"))-SUM($H526:U526)</f>
        <v>0.5</v>
      </c>
      <c r="W526" s="24">
        <f>IF($B526="Hamer",IF($F526="Spring Grain",SUMIFS('Hamer Agrimet'!$D:$D,'Hamer Agrimet'!$A:$A,"&lt;="&amp;Data!W$1,'Hamer Agrimet'!$D:$D,"&gt;0"),IF($F526="Winter Grain",SUMIFS('Hamer Agrimet'!$C:$C,'Hamer Agrimet'!$A:$A,"&lt;="&amp;Data!W$1,'Hamer Agrimet'!$C:$C,"&gt;0"),IF($F526="Potatoes",SUMIFS('Hamer Agrimet'!$E:$E,'Hamer Agrimet'!$A:$A,"&lt;="&amp;Data!W$1,'Hamer Agrimet'!$E:$E,"&gt;0"),0))),SUMIFS('Osgood Agrimet'!$S$2:$S$274,'Hamer Agrimet'!$H$147:$H$288,"&lt;="&amp;Data!W$1,'Osgood Agrimet'!$S$2:$S$274,"&gt;0"))-SUM($H526:V526)</f>
        <v>0</v>
      </c>
      <c r="X526" s="24">
        <f>IF($B526="Hamer",IF($F526="Spring Grain",SUMIFS('Hamer Agrimet'!$D:$D,'Hamer Agrimet'!$A:$A,"&lt;="&amp;Data!X$1,'Hamer Agrimet'!$D:$D,"&gt;0"),IF($F526="Winter Grain",SUMIFS('Hamer Agrimet'!$C:$C,'Hamer Agrimet'!$A:$A,"&lt;="&amp;Data!X$1,'Hamer Agrimet'!$C:$C,"&gt;0"),IF($F526="Potatoes",SUMIFS('Hamer Agrimet'!$E:$E,'Hamer Agrimet'!$A:$A,"&lt;="&amp;Data!X$1,'Hamer Agrimet'!$E:$E,"&gt;0"),0))),SUMIFS('Osgood Agrimet'!$S$2:$S$274,'Hamer Agrimet'!$H$147:$H$288,"&lt;="&amp;Data!X$1,'Osgood Agrimet'!$S$2:$S$274,"&gt;0"))-SUM($H526:W526)</f>
        <v>0</v>
      </c>
      <c r="Y526" s="24">
        <f>IF($B526="Hamer",IF($F526="Spring Grain",SUMIFS('Hamer Agrimet'!$D:$D,'Hamer Agrimet'!$A:$A,"&lt;="&amp;Data!Y$1,'Hamer Agrimet'!$D:$D,"&gt;0"),IF($F526="Winter Grain",SUMIFS('Hamer Agrimet'!$C:$C,'Hamer Agrimet'!$A:$A,"&lt;="&amp;Data!Y$1,'Hamer Agrimet'!$C:$C,"&gt;0"),IF($F526="Potatoes",SUMIFS('Hamer Agrimet'!$E:$E,'Hamer Agrimet'!$A:$A,"&lt;="&amp;Data!Y$1,'Hamer Agrimet'!$E:$E,"&gt;0"),0))),SUMIFS('Osgood Agrimet'!$S$2:$S$274,'Hamer Agrimet'!$H$147:$H$288,"&lt;="&amp;Data!Y$1,'Osgood Agrimet'!$S$2:$S$274,"&gt;0"))-SUM($H526:X526)</f>
        <v>0</v>
      </c>
      <c r="Z526" s="24">
        <f>IF($B526="Hamer",IF($F526="Spring Grain",SUMIFS('Hamer Agrimet'!$D:$D,'Hamer Agrimet'!$A:$A,"&lt;="&amp;Data!Z$1,'Hamer Agrimet'!$D:$D,"&gt;0"),IF($F526="Winter Grain",SUMIFS('Hamer Agrimet'!$C:$C,'Hamer Agrimet'!$A:$A,"&lt;="&amp;Data!Z$1,'Hamer Agrimet'!$C:$C,"&gt;0"),IF($F526="Potatoes",SUMIFS('Hamer Agrimet'!$E:$E,'Hamer Agrimet'!$A:$A,"&lt;="&amp;Data!Z$1,'Hamer Agrimet'!$E:$E,"&gt;0"),0))),SUMIFS('Osgood Agrimet'!$S$2:$S$274,'Hamer Agrimet'!$H$147:$H$288,"&lt;="&amp;Data!Z$1,'Osgood Agrimet'!$S$2:$S$274,"&gt;0"))-SUM($H526:Y526)</f>
        <v>0</v>
      </c>
      <c r="AA526" s="24">
        <f>IF($B526="Hamer",IF($F526="Spring Grain",SUMIFS('Hamer Agrimet'!$D:$D,'Hamer Agrimet'!$A:$A,"&lt;="&amp;Data!AA$1,'Hamer Agrimet'!$D:$D,"&gt;0"),IF($F526="Winter Grain",SUMIFS('Hamer Agrimet'!$C:$C,'Hamer Agrimet'!$A:$A,"&lt;="&amp;Data!AA$1,'Hamer Agrimet'!$C:$C,"&gt;0"),IF($F526="Potatoes",SUMIFS('Hamer Agrimet'!$E:$E,'Hamer Agrimet'!$A:$A,"&lt;="&amp;Data!AA$1,'Hamer Agrimet'!$E:$E,"&gt;0"),0))),SUMIFS('Osgood Agrimet'!$S$2:$S$274,'Hamer Agrimet'!$H$147:$H$288,"&lt;="&amp;Data!AA$1,'Osgood Agrimet'!$S$2:$S$274,"&gt;0"))-SUM($H526:Z526)</f>
        <v>0</v>
      </c>
      <c r="AB526" s="24">
        <f>IF($B526="Hamer",IF($F526="Spring Grain",SUMIFS('Hamer Agrimet'!$D:$D,'Hamer Agrimet'!$A:$A,"&lt;="&amp;Data!AB$1,'Hamer Agrimet'!$D:$D,"&gt;0"),IF($F526="Winter Grain",SUMIFS('Hamer Agrimet'!$C:$C,'Hamer Agrimet'!$A:$A,"&lt;="&amp;Data!AB$1,'Hamer Agrimet'!$C:$C,"&gt;0"),IF($F526="Potatoes",SUMIFS('Hamer Agrimet'!$E:$E,'Hamer Agrimet'!$A:$A,"&lt;="&amp;Data!AB$1,'Hamer Agrimet'!$E:$E,"&gt;0"),0))),SUMIFS('Osgood Agrimet'!$S$2:$S$274,'Hamer Agrimet'!$H$147:$H$288,"&lt;="&amp;Data!AB$1,'Osgood Agrimet'!$S$2:$S$274,"&gt;0"))-SUM($H526:AA526)</f>
        <v>0</v>
      </c>
      <c r="AC526" s="24">
        <f>IF($B526="Hamer",IF($F526="Spring Grain",SUMIFS('Hamer Agrimet'!$D:$D,'Hamer Agrimet'!$A:$A,"&lt;="&amp;Data!AC$1,'Hamer Agrimet'!$D:$D,"&gt;0"),IF($F526="Winter Grain",SUMIFS('Hamer Agrimet'!$C:$C,'Hamer Agrimet'!$A:$A,"&lt;="&amp;Data!AC$1,'Hamer Agrimet'!$C:$C,"&gt;0"),IF($F526="Potatoes",SUMIFS('Hamer Agrimet'!$E:$E,'Hamer Agrimet'!$A:$A,"&lt;="&amp;Data!AC$1,'Hamer Agrimet'!$E:$E,"&gt;0"),0))),SUMIFS('Osgood Agrimet'!$S$2:$S$274,'Hamer Agrimet'!$H$147:$H$288,"&lt;="&amp;Data!AC$1,'Osgood Agrimet'!$S$2:$S$274,"&gt;0"))-SUM($H526:AB526)</f>
        <v>0</v>
      </c>
      <c r="AD526" s="24">
        <f>IF($B526="Hamer",IF($F526="Spring Grain",SUMIFS('Hamer Agrimet'!$D:$D,'Hamer Agrimet'!$A:$A,"&lt;="&amp;Data!AD$1,'Hamer Agrimet'!$D:$D,"&gt;0"),IF($F526="Winter Grain",SUMIFS('Hamer Agrimet'!$C:$C,'Hamer Agrimet'!$A:$A,"&lt;="&amp;Data!AD$1,'Hamer Agrimet'!$C:$C,"&gt;0"),IF($F526="Potatoes",SUMIFS('Hamer Agrimet'!$E:$E,'Hamer Agrimet'!$A:$A,"&lt;="&amp;Data!AD$1,'Hamer Agrimet'!$E:$E,"&gt;0"),0))),SUMIFS('Osgood Agrimet'!$S$2:$S$274,'Hamer Agrimet'!$H$147:$H$288,"&lt;="&amp;Data!AD$1,'Osgood Agrimet'!$S$2:$S$274,"&gt;0"))-SUM($H526:AC526)</f>
        <v>0</v>
      </c>
      <c r="AE526" s="24">
        <f>IF($B526="Hamer",IF($F526="Spring Grain",SUMIFS('Hamer Agrimet'!$D:$D,'Hamer Agrimet'!$A:$A,"&lt;="&amp;Data!AE$1,'Hamer Agrimet'!$D:$D,"&gt;0"),IF($F526="Winter Grain",SUMIFS('Hamer Agrimet'!$C:$C,'Hamer Agrimet'!$A:$A,"&lt;="&amp;Data!AE$1,'Hamer Agrimet'!$C:$C,"&gt;0"),IF($F526="Potatoes",SUMIFS('Hamer Agrimet'!$E:$E,'Hamer Agrimet'!$A:$A,"&lt;="&amp;Data!AE$1,'Hamer Agrimet'!$E:$E,"&gt;0"),0))),SUMIFS('Osgood Agrimet'!$S$2:$S$274,'Hamer Agrimet'!$H$147:$H$288,"&lt;="&amp;Data!AE$1,'Osgood Agrimet'!$S$2:$S$274,"&gt;0"))-SUM($H526:AD526)</f>
        <v>0</v>
      </c>
      <c r="AF526" s="24">
        <f>IF($B526="Hamer",IF($F526="Spring Grain",SUMIFS('Hamer Agrimet'!$D:$D,'Hamer Agrimet'!$A:$A,"&lt;="&amp;Data!AF$1,'Hamer Agrimet'!$D:$D,"&gt;0"),IF($F526="Winter Grain",SUMIFS('Hamer Agrimet'!$C:$C,'Hamer Agrimet'!$A:$A,"&lt;="&amp;Data!AF$1,'Hamer Agrimet'!$C:$C,"&gt;0"),IF($F526="Potatoes",SUMIFS('Hamer Agrimet'!$E:$E,'Hamer Agrimet'!$A:$A,"&lt;="&amp;Data!AF$1,'Hamer Agrimet'!$E:$E,"&gt;0"),0))),SUMIFS('Osgood Agrimet'!$S$2:$S$274,'Hamer Agrimet'!$H$147:$H$288,"&lt;="&amp;Data!AF$1,'Osgood Agrimet'!$S$2:$S$274,"&gt;0"))-SUM($H526:AE526)</f>
        <v>0</v>
      </c>
      <c r="AG526" s="24">
        <f>IF($B526="Hamer",IF($F526="Spring Grain",SUMIFS('Hamer Agrimet'!$D:$D,'Hamer Agrimet'!$A:$A,"&lt;="&amp;Data!AG$1,'Hamer Agrimet'!$D:$D,"&gt;0"),IF($F526="Winter Grain",SUMIFS('Hamer Agrimet'!$C:$C,'Hamer Agrimet'!$A:$A,"&lt;="&amp;Data!AG$1,'Hamer Agrimet'!$C:$C,"&gt;0"),IF($F526="Potatoes",SUMIFS('Hamer Agrimet'!$E:$E,'Hamer Agrimet'!$A:$A,"&lt;="&amp;Data!AG$1,'Hamer Agrimet'!$E:$E,"&gt;0"),0))),SUMIFS('Osgood Agrimet'!$S$2:$S$274,'Hamer Agrimet'!$H$147:$H$288,"&lt;="&amp;Data!AG$1,'Osgood Agrimet'!$S$2:$S$274,"&gt;0"))-SUM($H526:AF526)</f>
        <v>0</v>
      </c>
      <c r="AH526">
        <f>+SUM(H526:AG526)</f>
        <v>31.019999999999996</v>
      </c>
    </row>
    <row r="527" spans="1:34" x14ac:dyDescent="0.2">
      <c r="A527" t="s">
        <v>210</v>
      </c>
      <c r="B527" t="s">
        <v>166</v>
      </c>
      <c r="C527" s="31" t="str">
        <f>C526</f>
        <v>52</v>
      </c>
      <c r="D527" t="s">
        <v>195</v>
      </c>
      <c r="E527" t="s">
        <v>168</v>
      </c>
      <c r="F527" t="s">
        <v>57</v>
      </c>
      <c r="G527" t="s">
        <v>58</v>
      </c>
      <c r="H527">
        <f>IFERROR(VLOOKUP($A527,'PivotTrac Totals'!$A$1:$AK$255,4,FALSE),)</f>
        <v>0</v>
      </c>
      <c r="I527">
        <f>IFERROR(VLOOKUP($A527,'PivotTrac Totals'!$1:$405,6,FALSE),)</f>
        <v>0</v>
      </c>
      <c r="J527">
        <f>IFERROR(VLOOKUP($A527,'PivotTrac Totals'!$1:$255,8,FALSE),)</f>
        <v>0</v>
      </c>
      <c r="K527">
        <f>IFERROR(VLOOKUP($A527,'PivotTrac Totals'!$1:$255,10,FALSE),)</f>
        <v>7.39</v>
      </c>
      <c r="L527" t="str">
        <f>IFERROR(VLOOKUP($A527,'PivotTrac Totals'!$1:$255,12,FALSE),)</f>
        <v/>
      </c>
      <c r="M527" t="str">
        <f>IFERROR(VLOOKUP($A527,'PivotTrac Totals'!$1:$255,14,FALSE),)</f>
        <v/>
      </c>
      <c r="N527">
        <f>IFERROR(VLOOKUP($A527,'PivotTrac Totals'!$1:$255,16,FALSE),)</f>
        <v>2.35</v>
      </c>
      <c r="O527">
        <f>IFERROR(VLOOKUP($A527,'PivotTrac Totals'!$1:$255,18,FALSE),)</f>
        <v>2.2599999999999998</v>
      </c>
      <c r="P527">
        <f>IFERROR(VLOOKUP($A527,'PivotTrac Totals'!$1:$255,20,FALSE),)</f>
        <v>5.32</v>
      </c>
      <c r="Q527">
        <f>IFERROR(VLOOKUP($A527,'PivotTrac Totals'!$1:$255,22,FALSE),)</f>
        <v>1.9499999999999993</v>
      </c>
      <c r="R527">
        <f>IFERROR(VLOOKUP($A527,'PivotTrac Totals'!$1:$255,24,FALSE),)</f>
        <v>2.0700000000000003</v>
      </c>
      <c r="S527">
        <f>IFERROR(VLOOKUP($A527,'PivotTrac Totals'!$1:$255,26,FALSE),)</f>
        <v>0.35999999999999943</v>
      </c>
      <c r="T527">
        <f>IFERROR(VLOOKUP($A527,'PivotTrac Totals'!$1:$255,28,FALSE),)</f>
        <v>0</v>
      </c>
      <c r="U527">
        <f>IFERROR(VLOOKUP($A527,'PivotTrac Totals'!$1:$255,30,FALSE),)</f>
        <v>0</v>
      </c>
      <c r="V527">
        <f>IFERROR(VLOOKUP($A527,'PivotTrac Totals'!$1:$255,32,FALSE),)</f>
        <v>0</v>
      </c>
      <c r="W527">
        <f>IFERROR(VLOOKUP($A527,'PivotTrac Totals'!$1:$255,34,FALSE),)</f>
        <v>0</v>
      </c>
      <c r="X527">
        <f>IFERROR(VLOOKUP($A527,'PivotTrac Totals'!$1:$255,36,FALSE),)</f>
        <v>0</v>
      </c>
      <c r="Y527">
        <f>IFERROR(VLOOKUP($A527,'PivotTrac Totals'!$1:$255,38,FALSE),)</f>
        <v>0</v>
      </c>
      <c r="Z527">
        <f>IFERROR(VLOOKUP($A527,'PivotTrac Totals'!$1:$255,40,FALSE),)</f>
        <v>0</v>
      </c>
      <c r="AA527">
        <f>IFERROR(VLOOKUP($A527,'PivotTrac Totals'!$1:$255,42,FALSE),)</f>
        <v>0</v>
      </c>
      <c r="AB527">
        <f>IFERROR(VLOOKUP($A527,'PivotTrac Totals'!$1:$255,44,FALSE),)</f>
        <v>0.97000000000000242</v>
      </c>
      <c r="AC527">
        <f>IFERROR(VLOOKUP($A527,'PivotTrac Totals'!$1:$255,46,FALSE),)</f>
        <v>0</v>
      </c>
      <c r="AD527">
        <f>IFERROR(VLOOKUP($A527,'PivotTrac Totals'!$1:$255,48,FALSE),)</f>
        <v>0</v>
      </c>
      <c r="AE527">
        <f>IFERROR(VLOOKUP($A527,'PivotTrac Totals'!$1:$255,50,FALSE),)</f>
        <v>0</v>
      </c>
      <c r="AF527">
        <f>IFERROR(VLOOKUP($A527,'PivotTrac Totals'!$1:$255,52,FALSE),)</f>
        <v>0</v>
      </c>
      <c r="AG527">
        <f>IFERROR(VLOOKUP($A527,'PivotTrac Totals'!$1:$255,54,FALSE),)</f>
        <v>0</v>
      </c>
      <c r="AH527">
        <f t="shared" si="56"/>
        <v>22.67</v>
      </c>
    </row>
    <row r="528" spans="1:34" x14ac:dyDescent="0.2">
      <c r="A528" t="s">
        <v>211</v>
      </c>
      <c r="B528" t="s">
        <v>166</v>
      </c>
      <c r="C528" s="31" t="str">
        <f>C527</f>
        <v>52</v>
      </c>
      <c r="D528" t="s">
        <v>195</v>
      </c>
      <c r="E528" t="s">
        <v>168</v>
      </c>
      <c r="F528" t="s">
        <v>57</v>
      </c>
      <c r="G528" t="s">
        <v>58</v>
      </c>
      <c r="H528">
        <f>IFERROR(VLOOKUP($A528,'PivotTrac Totals'!$A$1:$AK$255,4,FALSE),)</f>
        <v>0</v>
      </c>
      <c r="I528">
        <f>IFERROR(VLOOKUP($A528,'PivotTrac Totals'!$1:$405,6,FALSE),)</f>
        <v>0</v>
      </c>
      <c r="J528">
        <f>IFERROR(VLOOKUP($A528,'PivotTrac Totals'!$1:$255,8,FALSE),)</f>
        <v>0</v>
      </c>
      <c r="K528">
        <f>IFERROR(VLOOKUP($A528,'PivotTrac Totals'!$1:$255,10,FALSE),)</f>
        <v>7.36</v>
      </c>
      <c r="L528" t="str">
        <f>IFERROR(VLOOKUP($A528,'PivotTrac Totals'!$1:$255,12,FALSE),)</f>
        <v/>
      </c>
      <c r="M528" t="str">
        <f>IFERROR(VLOOKUP($A528,'PivotTrac Totals'!$1:$255,14,FALSE),)</f>
        <v/>
      </c>
      <c r="N528">
        <f>IFERROR(VLOOKUP($A528,'PivotTrac Totals'!$1:$255,16,FALSE),)</f>
        <v>2.52</v>
      </c>
      <c r="O528">
        <f>IFERROR(VLOOKUP($A528,'PivotTrac Totals'!$1:$255,18,FALSE),)</f>
        <v>2.36</v>
      </c>
      <c r="P528">
        <f>IFERROR(VLOOKUP($A528,'PivotTrac Totals'!$1:$255,20,FALSE),)</f>
        <v>5.5600000000000005</v>
      </c>
      <c r="Q528">
        <f>IFERROR(VLOOKUP($A528,'PivotTrac Totals'!$1:$255,22,FALSE),)</f>
        <v>1.9499999999999993</v>
      </c>
      <c r="R528">
        <f>IFERROR(VLOOKUP($A528,'PivotTrac Totals'!$1:$255,24,FALSE),)</f>
        <v>2.2300000000000004</v>
      </c>
      <c r="S528">
        <f>IFERROR(VLOOKUP($A528,'PivotTrac Totals'!$1:$255,26,FALSE),)</f>
        <v>0.19999999999999929</v>
      </c>
      <c r="T528">
        <f>IFERROR(VLOOKUP($A528,'PivotTrac Totals'!$1:$255,28,FALSE),)</f>
        <v>0.58999999999999986</v>
      </c>
      <c r="U528">
        <f>IFERROR(VLOOKUP($A528,'PivotTrac Totals'!$1:$255,30,FALSE),)</f>
        <v>0</v>
      </c>
      <c r="V528">
        <f>IFERROR(VLOOKUP($A528,'PivotTrac Totals'!$1:$255,32,FALSE),)</f>
        <v>0</v>
      </c>
      <c r="W528">
        <f>IFERROR(VLOOKUP($A528,'PivotTrac Totals'!$1:$255,34,FALSE),)</f>
        <v>0</v>
      </c>
      <c r="X528">
        <f>IFERROR(VLOOKUP($A528,'PivotTrac Totals'!$1:$255,36,FALSE),)</f>
        <v>0</v>
      </c>
      <c r="Y528">
        <f>IFERROR(VLOOKUP($A528,'PivotTrac Totals'!$1:$255,38,FALSE),)</f>
        <v>0</v>
      </c>
      <c r="Z528">
        <f>IFERROR(VLOOKUP($A528,'PivotTrac Totals'!$1:$255,40,FALSE),)</f>
        <v>0</v>
      </c>
      <c r="AA528">
        <f>IFERROR(VLOOKUP($A528,'PivotTrac Totals'!$1:$255,42,FALSE),)</f>
        <v>0</v>
      </c>
      <c r="AB528">
        <f>IFERROR(VLOOKUP($A528,'PivotTrac Totals'!$1:$255,44,FALSE),)</f>
        <v>0.99000000000000199</v>
      </c>
      <c r="AC528">
        <f>IFERROR(VLOOKUP($A528,'PivotTrac Totals'!$1:$255,46,FALSE),)</f>
        <v>0</v>
      </c>
      <c r="AD528">
        <f>IFERROR(VLOOKUP($A528,'PivotTrac Totals'!$1:$255,48,FALSE),)</f>
        <v>0</v>
      </c>
      <c r="AE528">
        <f>IFERROR(VLOOKUP($A528,'PivotTrac Totals'!$1:$255,50,FALSE),)</f>
        <v>0</v>
      </c>
      <c r="AF528">
        <f>IFERROR(VLOOKUP($A528,'PivotTrac Totals'!$1:$255,52,FALSE),)</f>
        <v>0</v>
      </c>
      <c r="AG528">
        <f>IFERROR(VLOOKUP($A528,'PivotTrac Totals'!$1:$255,54,FALSE),)</f>
        <v>0</v>
      </c>
      <c r="AH528">
        <f t="shared" si="56"/>
        <v>23.76</v>
      </c>
    </row>
    <row r="529" spans="1:34" ht="15.75" thickBot="1" x14ac:dyDescent="0.25">
      <c r="A529" t="s">
        <v>212</v>
      </c>
      <c r="B529" t="s">
        <v>166</v>
      </c>
      <c r="C529" s="31" t="str">
        <f>C528</f>
        <v>52</v>
      </c>
      <c r="D529" t="s">
        <v>195</v>
      </c>
      <c r="E529" t="s">
        <v>168</v>
      </c>
      <c r="F529" t="s">
        <v>57</v>
      </c>
      <c r="G529" t="s">
        <v>58</v>
      </c>
      <c r="H529">
        <f>IFERROR(VLOOKUP($A529,'PivotTrac Totals'!$A$1:$AK$255,4,FALSE),)</f>
        <v>0</v>
      </c>
      <c r="I529">
        <f>IFERROR(VLOOKUP($A529,'PivotTrac Totals'!$1:$405,6,FALSE),)</f>
        <v>0</v>
      </c>
      <c r="J529">
        <f>IFERROR(VLOOKUP($A529,'PivotTrac Totals'!$1:$255,8,FALSE),)</f>
        <v>0</v>
      </c>
      <c r="K529">
        <f>IFERROR(VLOOKUP($A529,'PivotTrac Totals'!$1:$255,10,FALSE),)</f>
        <v>6.56</v>
      </c>
      <c r="L529" t="str">
        <f>IFERROR(VLOOKUP($A529,'PivotTrac Totals'!$1:$255,12,FALSE),)</f>
        <v/>
      </c>
      <c r="M529" t="str">
        <f>IFERROR(VLOOKUP($A529,'PivotTrac Totals'!$1:$255,14,FALSE),)</f>
        <v/>
      </c>
      <c r="N529">
        <f>IFERROR(VLOOKUP($A529,'PivotTrac Totals'!$1:$255,16,FALSE),)</f>
        <v>2.58</v>
      </c>
      <c r="O529">
        <f>IFERROR(VLOOKUP($A529,'PivotTrac Totals'!$1:$255,18,FALSE),)</f>
        <v>2.2799999999999998</v>
      </c>
      <c r="P529">
        <f>IFERROR(VLOOKUP($A529,'PivotTrac Totals'!$1:$255,20,FALSE),)</f>
        <v>3.6799999999999997</v>
      </c>
      <c r="Q529">
        <f>IFERROR(VLOOKUP($A529,'PivotTrac Totals'!$1:$255,22,FALSE),)</f>
        <v>1.9000000000000004</v>
      </c>
      <c r="R529">
        <f>IFERROR(VLOOKUP($A529,'PivotTrac Totals'!$1:$255,24,FALSE),)</f>
        <v>2.1900000000000013</v>
      </c>
      <c r="S529">
        <f>IFERROR(VLOOKUP($A529,'PivotTrac Totals'!$1:$255,26,FALSE),)</f>
        <v>9.9999999999997868E-2</v>
      </c>
      <c r="T529">
        <f>IFERROR(VLOOKUP($A529,'PivotTrac Totals'!$1:$255,28,FALSE),)</f>
        <v>0.60000000000000142</v>
      </c>
      <c r="U529">
        <f>IFERROR(VLOOKUP($A529,'PivotTrac Totals'!$1:$255,30,FALSE),)</f>
        <v>0</v>
      </c>
      <c r="V529">
        <f>IFERROR(VLOOKUP($A529,'PivotTrac Totals'!$1:$255,32,FALSE),)</f>
        <v>0</v>
      </c>
      <c r="W529">
        <f>IFERROR(VLOOKUP($A529,'PivotTrac Totals'!$1:$255,34,FALSE),)</f>
        <v>0</v>
      </c>
      <c r="X529">
        <f>IFERROR(VLOOKUP($A529,'PivotTrac Totals'!$1:$255,36,FALSE),)</f>
        <v>0</v>
      </c>
      <c r="Y529">
        <f>IFERROR(VLOOKUP($A529,'PivotTrac Totals'!$1:$255,38,FALSE),)</f>
        <v>0</v>
      </c>
      <c r="Z529">
        <f>IFERROR(VLOOKUP($A529,'PivotTrac Totals'!$1:$255,40,FALSE),)</f>
        <v>0</v>
      </c>
      <c r="AA529">
        <f>IFERROR(VLOOKUP($A529,'PivotTrac Totals'!$1:$255,42,FALSE),)</f>
        <v>0</v>
      </c>
      <c r="AB529">
        <f>IFERROR(VLOOKUP($A529,'PivotTrac Totals'!$1:$255,44,FALSE),)</f>
        <v>0.98000000000000043</v>
      </c>
      <c r="AC529">
        <f>IFERROR(VLOOKUP($A529,'PivotTrac Totals'!$1:$255,46,FALSE),)</f>
        <v>0</v>
      </c>
      <c r="AD529">
        <f>IFERROR(VLOOKUP($A529,'PivotTrac Totals'!$1:$255,48,FALSE),)</f>
        <v>0</v>
      </c>
      <c r="AE529">
        <f>IFERROR(VLOOKUP($A529,'PivotTrac Totals'!$1:$255,50,FALSE),)</f>
        <v>0</v>
      </c>
      <c r="AF529">
        <f>IFERROR(VLOOKUP($A529,'PivotTrac Totals'!$1:$255,52,FALSE),)</f>
        <v>0</v>
      </c>
      <c r="AG529">
        <f>IFERROR(VLOOKUP($A529,'PivotTrac Totals'!$1:$255,54,FALSE),)</f>
        <v>0</v>
      </c>
      <c r="AH529">
        <f t="shared" si="56"/>
        <v>20.87</v>
      </c>
    </row>
    <row r="530" spans="1:34" ht="15.75" hidden="1" thickBot="1" x14ac:dyDescent="0.25">
      <c r="C530" s="31"/>
      <c r="H530">
        <f>IFERROR(VLOOKUP($A530,'PivotTrac Totals'!$A$1:$AK$255,4,FALSE),)</f>
        <v>0</v>
      </c>
      <c r="I530">
        <f>IFERROR(VLOOKUP($A530,'PivotTrac Totals'!$1:$405,6,FALSE),)</f>
        <v>0</v>
      </c>
      <c r="J530">
        <f>IFERROR(VLOOKUP($A530,'PivotTrac Totals'!$1:$255,8,FALSE),)</f>
        <v>0</v>
      </c>
      <c r="K530">
        <f>IFERROR(VLOOKUP($A530,'PivotTrac Totals'!$1:$255,10,FALSE),)</f>
        <v>0</v>
      </c>
      <c r="L530">
        <f>IFERROR(VLOOKUP($A530,'PivotTrac Totals'!$1:$255,12,FALSE),)</f>
        <v>0</v>
      </c>
    </row>
    <row r="531" spans="1:34" ht="15.75" hidden="1" thickBot="1" x14ac:dyDescent="0.25">
      <c r="C531" s="31"/>
      <c r="H531">
        <f>IFERROR(VLOOKUP($A531,'PivotTrac Totals'!$A$1:$AK$255,4,FALSE),)</f>
        <v>0</v>
      </c>
      <c r="I531">
        <f>IFERROR(VLOOKUP($A531,'PivotTrac Totals'!$1:$405,6,FALSE),)</f>
        <v>0</v>
      </c>
      <c r="J531">
        <f>IFERROR(VLOOKUP($A531,'PivotTrac Totals'!$1:$255,8,FALSE),)</f>
        <v>0</v>
      </c>
      <c r="K531">
        <f>IFERROR(VLOOKUP($A531,'PivotTrac Totals'!$1:$255,10,FALSE),)</f>
        <v>0</v>
      </c>
      <c r="L531">
        <f>IFERROR(VLOOKUP($A531,'PivotTrac Totals'!$1:$255,12,FALSE),)</f>
        <v>0</v>
      </c>
    </row>
    <row r="532" spans="1:34" ht="15.75" hidden="1" thickBot="1" x14ac:dyDescent="0.25">
      <c r="C532" s="31"/>
      <c r="H532">
        <f>IFERROR(VLOOKUP($A532,'PivotTrac Totals'!$A$1:$AK$255,4,FALSE),)</f>
        <v>0</v>
      </c>
      <c r="I532">
        <f>IFERROR(VLOOKUP($A532,'PivotTrac Totals'!$1:$405,6,FALSE),)</f>
        <v>0</v>
      </c>
      <c r="J532">
        <f>IFERROR(VLOOKUP($A532,'PivotTrac Totals'!$1:$255,8,FALSE),)</f>
        <v>0</v>
      </c>
      <c r="K532">
        <f>IFERROR(VLOOKUP($A532,'PivotTrac Totals'!$1:$255,10,FALSE),)</f>
        <v>0</v>
      </c>
      <c r="L532">
        <f>IFERROR(VLOOKUP($A532,'PivotTrac Totals'!$1:$255,12,FALSE),)</f>
        <v>0</v>
      </c>
    </row>
    <row r="533" spans="1:34" ht="15.75" hidden="1" thickBot="1" x14ac:dyDescent="0.25">
      <c r="C533" s="31"/>
      <c r="H533">
        <f>IFERROR(VLOOKUP($A533,'PivotTrac Totals'!$A$1:$AK$255,4,FALSE),)</f>
        <v>0</v>
      </c>
      <c r="I533">
        <f>IFERROR(VLOOKUP($A533,'PivotTrac Totals'!$1:$405,6,FALSE),)</f>
        <v>0</v>
      </c>
      <c r="J533">
        <f>IFERROR(VLOOKUP($A533,'PivotTrac Totals'!$1:$255,8,FALSE),)</f>
        <v>0</v>
      </c>
      <c r="K533">
        <f>IFERROR(VLOOKUP($A533,'PivotTrac Totals'!$1:$255,10,FALSE),)</f>
        <v>0</v>
      </c>
      <c r="L533">
        <f>IFERROR(VLOOKUP($A533,'PivotTrac Totals'!$1:$255,12,FALSE),)</f>
        <v>0</v>
      </c>
    </row>
    <row r="534" spans="1:34" ht="15.75" hidden="1" thickBot="1" x14ac:dyDescent="0.25">
      <c r="C534" s="31"/>
      <c r="H534">
        <f>IFERROR(VLOOKUP($A534,'PivotTrac Totals'!$A$1:$AK$255,4,FALSE),)</f>
        <v>0</v>
      </c>
      <c r="I534">
        <f>IFERROR(VLOOKUP($A534,'PivotTrac Totals'!$1:$405,6,FALSE),)</f>
        <v>0</v>
      </c>
      <c r="J534">
        <f>IFERROR(VLOOKUP($A534,'PivotTrac Totals'!$1:$255,8,FALSE),)</f>
        <v>0</v>
      </c>
      <c r="K534">
        <f>IFERROR(VLOOKUP($A534,'PivotTrac Totals'!$1:$255,10,FALSE),)</f>
        <v>0</v>
      </c>
      <c r="L534">
        <f>IFERROR(VLOOKUP($A534,'PivotTrac Totals'!$1:$255,12,FALSE),)</f>
        <v>0</v>
      </c>
    </row>
    <row r="535" spans="1:34" ht="15.75" hidden="1" thickBot="1" x14ac:dyDescent="0.25">
      <c r="C535" s="31"/>
      <c r="H535">
        <f>IFERROR(VLOOKUP($A535,'PivotTrac Totals'!$A$1:$AK$255,4,FALSE),)</f>
        <v>0</v>
      </c>
      <c r="I535">
        <f>IFERROR(VLOOKUP($A535,'PivotTrac Totals'!$1:$405,6,FALSE),)</f>
        <v>0</v>
      </c>
      <c r="J535">
        <f>IFERROR(VLOOKUP($A535,'PivotTrac Totals'!$1:$255,8,FALSE),)</f>
        <v>0</v>
      </c>
      <c r="K535">
        <f>IFERROR(VLOOKUP($A535,'PivotTrac Totals'!$1:$255,10,FALSE),)</f>
        <v>0</v>
      </c>
      <c r="L535">
        <f>IFERROR(VLOOKUP($A535,'PivotTrac Totals'!$1:$255,12,FALSE),)</f>
        <v>0</v>
      </c>
    </row>
    <row r="536" spans="1:34" ht="15.75" hidden="1" thickBot="1" x14ac:dyDescent="0.25">
      <c r="A536" s="29" t="s">
        <v>213</v>
      </c>
      <c r="B536" s="25" t="s">
        <v>166</v>
      </c>
      <c r="C536" s="28" t="str">
        <f>MID(A536,FIND(" ",A536)+1,256)</f>
        <v>53</v>
      </c>
      <c r="D536" s="25" t="s">
        <v>214</v>
      </c>
      <c r="E536" s="25"/>
      <c r="F536" s="25"/>
      <c r="G536" s="25"/>
      <c r="H536" s="24">
        <f>IF($B536="Hamer",IF($F536="Spring Grain",SUMIFS('Hamer Agrimet'!$D:$D,'Hamer Agrimet'!$A:$A,"&lt;="&amp;Data!H$1,'Hamer Agrimet'!$D:$D,"&gt;0"),IF($F536="Winter Grain",SUMIFS('Hamer Agrimet'!$C:$C,'Hamer Agrimet'!$A:$A,"&lt;="&amp;Data!H$1,'Hamer Agrimet'!$C:$C,"&gt;0"),IF($F536="Potatoes",SUMIFS('Hamer Agrimet'!$E:$E,'Hamer Agrimet'!$A:$A,"&lt;="&amp;Data!H$1,'Hamer Agrimet'!$E:$E,"&gt;0"),0))),SUMIFS('Osgood Agrimet'!$S$2:$S$274,'Hamer Agrimet'!$H$147:$H$288,"&lt;="&amp;Data!H$1,'Osgood Agrimet'!$S$2:$S$274,"&gt;0"))</f>
        <v>0</v>
      </c>
      <c r="I536" s="24">
        <f>IF($B536="Hamer",IF($F536="Spring Grain",SUMIFS('Hamer Agrimet'!$D:$D,'Hamer Agrimet'!$A:$A,"&lt;="&amp;Data!I$1,'Hamer Agrimet'!$D:$D,"&gt;0"),IF($F536="Winter Grain",SUMIFS('Hamer Agrimet'!$C:$C,'Hamer Agrimet'!$A:$A,"&lt;="&amp;Data!I$1,'Hamer Agrimet'!$C:$C,"&gt;0"),IF($F536="Potatoes",SUMIFS('Hamer Agrimet'!$E:$E,'Hamer Agrimet'!$A:$A,"&lt;="&amp;Data!I$1,'Hamer Agrimet'!$E:$E,"&gt;0"),0))),SUMIFS('Osgood Agrimet'!$S$2:$S$274,'Hamer Agrimet'!$H$147:$H$288,"&lt;="&amp;Data!I$1,'Osgood Agrimet'!$S$2:$S$274,"&gt;0"))-SUM($H536)</f>
        <v>0</v>
      </c>
      <c r="J536" s="24">
        <f>IF($B536="Hamer",IF($F536="Spring Grain",SUMIFS('Hamer Agrimet'!$D:$D,'Hamer Agrimet'!$A:$A,"&lt;="&amp;Data!J$1,'Hamer Agrimet'!$D:$D,"&gt;0"),IF($F536="Winter Grain",SUMIFS('Hamer Agrimet'!$C:$C,'Hamer Agrimet'!$A:$A,"&lt;="&amp;Data!J$1,'Hamer Agrimet'!$C:$C,"&gt;0"),IF($F536="Potatoes",SUMIFS('Hamer Agrimet'!$E:$E,'Hamer Agrimet'!$A:$A,"&lt;="&amp;Data!J$1,'Hamer Agrimet'!$E:$E,"&gt;0"),0))),SUMIFS('Osgood Agrimet'!$S$2:$S$274,'Hamer Agrimet'!$H$147:$H$288,"&lt;="&amp;Data!J$1,'Osgood Agrimet'!$S$2:$S$274,"&gt;0"))-SUM($H536:I536)</f>
        <v>0</v>
      </c>
      <c r="K536" s="24">
        <f>IF($B536="Hamer",IF($F536="Spring Grain",SUMIFS('Hamer Agrimet'!$D:$D,'Hamer Agrimet'!$A:$A,"&lt;="&amp;Data!K$1,'Hamer Agrimet'!$D:$D,"&gt;0"),IF($F536="Winter Grain",SUMIFS('Hamer Agrimet'!$C:$C,'Hamer Agrimet'!$A:$A,"&lt;="&amp;Data!K$1,'Hamer Agrimet'!$C:$C,"&gt;0"),IF($F536="Potatoes",SUMIFS('Hamer Agrimet'!$E:$E,'Hamer Agrimet'!$A:$A,"&lt;="&amp;Data!K$1,'Hamer Agrimet'!$E:$E,"&gt;0"),0))),SUMIFS('Osgood Agrimet'!$S$2:$S$274,'Hamer Agrimet'!$H$147:$H$288,"&lt;="&amp;Data!K$1,'Osgood Agrimet'!$S$2:$S$274,"&gt;0"))-SUM($H536:J536)</f>
        <v>0</v>
      </c>
      <c r="L536" s="24">
        <f>IF($B536="Hamer",IF($F536="Spring Grain",SUMIFS('Hamer Agrimet'!$D:$D,'Hamer Agrimet'!$A:$A,"&lt;="&amp;Data!L$1,'Hamer Agrimet'!$D:$D,"&gt;0"),IF($F536="Winter Grain",SUMIFS('Hamer Agrimet'!$C:$C,'Hamer Agrimet'!$A:$A,"&lt;="&amp;Data!L$1,'Hamer Agrimet'!$C:$C,"&gt;0"),IF($F536="Potatoes",SUMIFS('Hamer Agrimet'!$E:$E,'Hamer Agrimet'!$A:$A,"&lt;="&amp;Data!L$1,'Hamer Agrimet'!$E:$E,"&gt;0"),0))),SUMIFS('Osgood Agrimet'!$S$2:$S$274,'Hamer Agrimet'!$H$147:$H$288,"&lt;="&amp;Data!L$1,'Osgood Agrimet'!$S$2:$S$274,"&gt;0"))-SUM($H536:K536)</f>
        <v>0</v>
      </c>
      <c r="M536" s="24">
        <f>IF($B536="Hamer",IF($F536="Spring Grain",SUMIFS('Hamer Agrimet'!$D:$D,'Hamer Agrimet'!$A:$A,"&lt;="&amp;Data!M$1,'Hamer Agrimet'!$D:$D,"&gt;0"),IF($F536="Winter Grain",SUMIFS('Hamer Agrimet'!$C:$C,'Hamer Agrimet'!$A:$A,"&lt;="&amp;Data!M$1,'Hamer Agrimet'!$C:$C,"&gt;0"),IF($F536="Potatoes",SUMIFS('Hamer Agrimet'!$E:$E,'Hamer Agrimet'!$A:$A,"&lt;="&amp;Data!M$1,'Hamer Agrimet'!$E:$E,"&gt;0"),0))),SUMIFS('Osgood Agrimet'!$S$2:$S$274,'Hamer Agrimet'!$H$147:$H$288,"&lt;="&amp;Data!M$1,'Osgood Agrimet'!$S$2:$S$274,"&gt;0"))-SUM($H536:L536)</f>
        <v>0</v>
      </c>
      <c r="N536" s="24">
        <f>IF($B536="Hamer",IF($F536="Spring Grain",SUMIFS('Hamer Agrimet'!$D:$D,'Hamer Agrimet'!$A:$A,"&lt;="&amp;Data!N$1,'Hamer Agrimet'!$D:$D,"&gt;0"),IF($F536="Winter Grain",SUMIFS('Hamer Agrimet'!$C:$C,'Hamer Agrimet'!$A:$A,"&lt;="&amp;Data!N$1,'Hamer Agrimet'!$C:$C,"&gt;0"),IF($F536="Potatoes",SUMIFS('Hamer Agrimet'!$E:$E,'Hamer Agrimet'!$A:$A,"&lt;="&amp;Data!N$1,'Hamer Agrimet'!$E:$E,"&gt;0"),0))),SUMIFS('Osgood Agrimet'!$S$2:$S$274,'Hamer Agrimet'!$H$147:$H$288,"&lt;="&amp;Data!N$1,'Osgood Agrimet'!$S$2:$S$274,"&gt;0"))-SUM($H536:M536)</f>
        <v>0</v>
      </c>
      <c r="O536" s="24">
        <f>IF($B536="Hamer",IF($F536="Spring Grain",SUMIFS('Hamer Agrimet'!$D:$D,'Hamer Agrimet'!$A:$A,"&lt;="&amp;Data!O$1,'Hamer Agrimet'!$D:$D,"&gt;0"),IF($F536="Winter Grain",SUMIFS('Hamer Agrimet'!$C:$C,'Hamer Agrimet'!$A:$A,"&lt;="&amp;Data!O$1,'Hamer Agrimet'!$C:$C,"&gt;0"),IF($F536="Potatoes",SUMIFS('Hamer Agrimet'!$E:$E,'Hamer Agrimet'!$A:$A,"&lt;="&amp;Data!O$1,'Hamer Agrimet'!$E:$E,"&gt;0"),0))),SUMIFS('Osgood Agrimet'!$S$2:$S$274,'Hamer Agrimet'!$H$147:$H$288,"&lt;="&amp;Data!O$1,'Osgood Agrimet'!$S$2:$S$274,"&gt;0"))-SUM($H536:N536)</f>
        <v>0</v>
      </c>
      <c r="P536" s="24">
        <f>IF($B536="Hamer",IF($F536="Spring Grain",SUMIFS('Hamer Agrimet'!$D:$D,'Hamer Agrimet'!$A:$A,"&lt;="&amp;Data!P$1,'Hamer Agrimet'!$D:$D,"&gt;0"),IF($F536="Winter Grain",SUMIFS('Hamer Agrimet'!$C:$C,'Hamer Agrimet'!$A:$A,"&lt;="&amp;Data!P$1,'Hamer Agrimet'!$C:$C,"&gt;0"),IF($F536="Potatoes",SUMIFS('Hamer Agrimet'!$E:$E,'Hamer Agrimet'!$A:$A,"&lt;="&amp;Data!P$1,'Hamer Agrimet'!$E:$E,"&gt;0"),0))),SUMIFS('Osgood Agrimet'!$S$2:$S$274,'Hamer Agrimet'!$H$147:$H$288,"&lt;="&amp;Data!P$1,'Osgood Agrimet'!$S$2:$S$274,"&gt;0"))-SUM($H536:O536)</f>
        <v>0</v>
      </c>
      <c r="Q536" s="24">
        <f>IF($B536="Hamer",IF($F536="Spring Grain",SUMIFS('Hamer Agrimet'!$D:$D,'Hamer Agrimet'!$A:$A,"&lt;="&amp;Data!Q$1,'Hamer Agrimet'!$D:$D,"&gt;0"),IF($F536="Winter Grain",SUMIFS('Hamer Agrimet'!$C:$C,'Hamer Agrimet'!$A:$A,"&lt;="&amp;Data!Q$1,'Hamer Agrimet'!$C:$C,"&gt;0"),IF($F536="Potatoes",SUMIFS('Hamer Agrimet'!$E:$E,'Hamer Agrimet'!$A:$A,"&lt;="&amp;Data!Q$1,'Hamer Agrimet'!$E:$E,"&gt;0"),0))),SUMIFS('Osgood Agrimet'!$S$2:$S$274,'Hamer Agrimet'!$H$147:$H$288,"&lt;="&amp;Data!Q$1,'Osgood Agrimet'!$S$2:$S$274,"&gt;0"))-SUM($H536:P536)</f>
        <v>0</v>
      </c>
      <c r="R536" s="24">
        <f>IF($B536="Hamer",IF($F536="Spring Grain",SUMIFS('Hamer Agrimet'!$D:$D,'Hamer Agrimet'!$A:$A,"&lt;="&amp;Data!R$1,'Hamer Agrimet'!$D:$D,"&gt;0"),IF($F536="Winter Grain",SUMIFS('Hamer Agrimet'!$C:$C,'Hamer Agrimet'!$A:$A,"&lt;="&amp;Data!R$1,'Hamer Agrimet'!$C:$C,"&gt;0"),IF($F536="Potatoes",SUMIFS('Hamer Agrimet'!$E:$E,'Hamer Agrimet'!$A:$A,"&lt;="&amp;Data!R$1,'Hamer Agrimet'!$E:$E,"&gt;0"),0))),SUMIFS('Osgood Agrimet'!$S$2:$S$274,'Hamer Agrimet'!$H$147:$H$288,"&lt;="&amp;Data!R$1,'Osgood Agrimet'!$S$2:$S$274,"&gt;0"))-SUM($H536:Q536)</f>
        <v>0</v>
      </c>
      <c r="S536" s="24">
        <f>IF($B536="Hamer",IF($F536="Spring Grain",SUMIFS('Hamer Agrimet'!$D:$D,'Hamer Agrimet'!$A:$A,"&lt;="&amp;Data!S$1,'Hamer Agrimet'!$D:$D,"&gt;0"),IF($F536="Winter Grain",SUMIFS('Hamer Agrimet'!$C:$C,'Hamer Agrimet'!$A:$A,"&lt;="&amp;Data!S$1,'Hamer Agrimet'!$C:$C,"&gt;0"),IF($F536="Potatoes",SUMIFS('Hamer Agrimet'!$E:$E,'Hamer Agrimet'!$A:$A,"&lt;="&amp;Data!S$1,'Hamer Agrimet'!$E:$E,"&gt;0"),0))),SUMIFS('Osgood Agrimet'!$S$2:$S$274,'Hamer Agrimet'!$H$147:$H$288,"&lt;="&amp;Data!S$1,'Osgood Agrimet'!$S$2:$S$274,"&gt;0"))-SUM($H536:R536)</f>
        <v>0</v>
      </c>
      <c r="T536" s="24">
        <f>IF($B536="Hamer",IF($F536="Spring Grain",SUMIFS('Hamer Agrimet'!$D:$D,'Hamer Agrimet'!$A:$A,"&lt;="&amp;Data!T$1,'Hamer Agrimet'!$D:$D,"&gt;0"),IF($F536="Winter Grain",SUMIFS('Hamer Agrimet'!$C:$C,'Hamer Agrimet'!$A:$A,"&lt;="&amp;Data!T$1,'Hamer Agrimet'!$C:$C,"&gt;0"),IF($F536="Potatoes",SUMIFS('Hamer Agrimet'!$E:$E,'Hamer Agrimet'!$A:$A,"&lt;="&amp;Data!T$1,'Hamer Agrimet'!$E:$E,"&gt;0"),0))),SUMIFS('Osgood Agrimet'!$S$2:$S$274,'Hamer Agrimet'!$H$147:$H$288,"&lt;="&amp;Data!T$1,'Osgood Agrimet'!$S$2:$S$274,"&gt;0"))-SUM($H536:S536)</f>
        <v>0</v>
      </c>
      <c r="U536" s="24">
        <f>IF($B536="Hamer",IF($F536="Spring Grain",SUMIFS('Hamer Agrimet'!$D:$D,'Hamer Agrimet'!$A:$A,"&lt;="&amp;Data!U$1,'Hamer Agrimet'!$D:$D,"&gt;0"),IF($F536="Winter Grain",SUMIFS('Hamer Agrimet'!$C:$C,'Hamer Agrimet'!$A:$A,"&lt;="&amp;Data!U$1,'Hamer Agrimet'!$C:$C,"&gt;0"),IF($F536="Potatoes",SUMIFS('Hamer Agrimet'!$E:$E,'Hamer Agrimet'!$A:$A,"&lt;="&amp;Data!U$1,'Hamer Agrimet'!$E:$E,"&gt;0"),0))),SUMIFS('Osgood Agrimet'!$S$2:$S$274,'Hamer Agrimet'!$H$147:$H$288,"&lt;="&amp;Data!U$1,'Osgood Agrimet'!$S$2:$S$274,"&gt;0"))-SUM($H536:T536)</f>
        <v>0</v>
      </c>
      <c r="V536" s="24">
        <f>IF($B536="Hamer",IF($F536="Spring Grain",SUMIFS('Hamer Agrimet'!$D:$D,'Hamer Agrimet'!$A:$A,"&lt;="&amp;Data!V$1,'Hamer Agrimet'!$D:$D,"&gt;0"),IF($F536="Winter Grain",SUMIFS('Hamer Agrimet'!$C:$C,'Hamer Agrimet'!$A:$A,"&lt;="&amp;Data!V$1,'Hamer Agrimet'!$C:$C,"&gt;0"),IF($F536="Potatoes",SUMIFS('Hamer Agrimet'!$E:$E,'Hamer Agrimet'!$A:$A,"&lt;="&amp;Data!V$1,'Hamer Agrimet'!$E:$E,"&gt;0"),0))),SUMIFS('Osgood Agrimet'!$S$2:$S$274,'Hamer Agrimet'!$H$147:$H$288,"&lt;="&amp;Data!V$1,'Osgood Agrimet'!$S$2:$S$274,"&gt;0"))-SUM($H536:U536)</f>
        <v>0</v>
      </c>
      <c r="W536" s="24">
        <f>IF($B536="Hamer",IF($F536="Spring Grain",SUMIFS('Hamer Agrimet'!$D:$D,'Hamer Agrimet'!$A:$A,"&lt;="&amp;Data!W$1,'Hamer Agrimet'!$D:$D,"&gt;0"),IF($F536="Winter Grain",SUMIFS('Hamer Agrimet'!$C:$C,'Hamer Agrimet'!$A:$A,"&lt;="&amp;Data!W$1,'Hamer Agrimet'!$C:$C,"&gt;0"),IF($F536="Potatoes",SUMIFS('Hamer Agrimet'!$E:$E,'Hamer Agrimet'!$A:$A,"&lt;="&amp;Data!W$1,'Hamer Agrimet'!$E:$E,"&gt;0"),0))),SUMIFS('Osgood Agrimet'!$S$2:$S$274,'Hamer Agrimet'!$H$147:$H$288,"&lt;="&amp;Data!W$1,'Osgood Agrimet'!$S$2:$S$274,"&gt;0"))-SUM($H536:V536)</f>
        <v>0</v>
      </c>
      <c r="X536" s="24">
        <f>IF($B536="Hamer",IF($F536="Spring Grain",SUMIFS('Hamer Agrimet'!$D:$D,'Hamer Agrimet'!$A:$A,"&lt;="&amp;Data!X$1,'Hamer Agrimet'!$D:$D,"&gt;0"),IF($F536="Winter Grain",SUMIFS('Hamer Agrimet'!$C:$C,'Hamer Agrimet'!$A:$A,"&lt;="&amp;Data!X$1,'Hamer Agrimet'!$C:$C,"&gt;0"),IF($F536="Potatoes",SUMIFS('Hamer Agrimet'!$E:$E,'Hamer Agrimet'!$A:$A,"&lt;="&amp;Data!X$1,'Hamer Agrimet'!$E:$E,"&gt;0"),0))),SUMIFS('Osgood Agrimet'!$S$2:$S$274,'Hamer Agrimet'!$H$147:$H$288,"&lt;="&amp;Data!X$1,'Osgood Agrimet'!$S$2:$S$274,"&gt;0"))-SUM($H536:W536)</f>
        <v>0</v>
      </c>
      <c r="Y536" s="24">
        <f>IF($B536="Hamer",IF($F536="Spring Grain",SUMIFS('Hamer Agrimet'!$D:$D,'Hamer Agrimet'!$A:$A,"&lt;="&amp;Data!Y$1,'Hamer Agrimet'!$D:$D,"&gt;0"),IF($F536="Winter Grain",SUMIFS('Hamer Agrimet'!$C:$C,'Hamer Agrimet'!$A:$A,"&lt;="&amp;Data!Y$1,'Hamer Agrimet'!$C:$C,"&gt;0"),IF($F536="Potatoes",SUMIFS('Hamer Agrimet'!$E:$E,'Hamer Agrimet'!$A:$A,"&lt;="&amp;Data!Y$1,'Hamer Agrimet'!$E:$E,"&gt;0"),0))),SUMIFS('Osgood Agrimet'!$S$2:$S$274,'Hamer Agrimet'!$H$147:$H$288,"&lt;="&amp;Data!Y$1,'Osgood Agrimet'!$S$2:$S$274,"&gt;0"))-SUM($H536:X536)</f>
        <v>0</v>
      </c>
      <c r="Z536" s="24">
        <f>IF($B536="Hamer",IF($F536="Spring Grain",SUMIFS('Hamer Agrimet'!$D:$D,'Hamer Agrimet'!$A:$A,"&lt;="&amp;Data!Z$1,'Hamer Agrimet'!$D:$D,"&gt;0"),IF($F536="Winter Grain",SUMIFS('Hamer Agrimet'!$C:$C,'Hamer Agrimet'!$A:$A,"&lt;="&amp;Data!Z$1,'Hamer Agrimet'!$C:$C,"&gt;0"),IF($F536="Potatoes",SUMIFS('Hamer Agrimet'!$E:$E,'Hamer Agrimet'!$A:$A,"&lt;="&amp;Data!Z$1,'Hamer Agrimet'!$E:$E,"&gt;0"),0))),SUMIFS('Osgood Agrimet'!$S$2:$S$274,'Hamer Agrimet'!$H$147:$H$288,"&lt;="&amp;Data!Z$1,'Osgood Agrimet'!$S$2:$S$274,"&gt;0"))-SUM($H536:Y536)</f>
        <v>0</v>
      </c>
      <c r="AA536" s="24">
        <f>IF($B536="Hamer",IF($F536="Spring Grain",SUMIFS('Hamer Agrimet'!$D:$D,'Hamer Agrimet'!$A:$A,"&lt;="&amp;Data!AA$1,'Hamer Agrimet'!$D:$D,"&gt;0"),IF($F536="Winter Grain",SUMIFS('Hamer Agrimet'!$C:$C,'Hamer Agrimet'!$A:$A,"&lt;="&amp;Data!AA$1,'Hamer Agrimet'!$C:$C,"&gt;0"),IF($F536="Potatoes",SUMIFS('Hamer Agrimet'!$E:$E,'Hamer Agrimet'!$A:$A,"&lt;="&amp;Data!AA$1,'Hamer Agrimet'!$E:$E,"&gt;0"),0))),SUMIFS('Osgood Agrimet'!$S$2:$S$274,'Hamer Agrimet'!$H$147:$H$288,"&lt;="&amp;Data!AA$1,'Osgood Agrimet'!$S$2:$S$274,"&gt;0"))-SUM($H536:Z536)</f>
        <v>0</v>
      </c>
      <c r="AB536" s="24">
        <f>IF($B536="Hamer",IF($F536="Spring Grain",SUMIFS('Hamer Agrimet'!$D:$D,'Hamer Agrimet'!$A:$A,"&lt;="&amp;Data!AB$1,'Hamer Agrimet'!$D:$D,"&gt;0"),IF($F536="Winter Grain",SUMIFS('Hamer Agrimet'!$C:$C,'Hamer Agrimet'!$A:$A,"&lt;="&amp;Data!AB$1,'Hamer Agrimet'!$C:$C,"&gt;0"),IF($F536="Potatoes",SUMIFS('Hamer Agrimet'!$E:$E,'Hamer Agrimet'!$A:$A,"&lt;="&amp;Data!AB$1,'Hamer Agrimet'!$E:$E,"&gt;0"),0))),SUMIFS('Osgood Agrimet'!$S$2:$S$274,'Hamer Agrimet'!$H$147:$H$288,"&lt;="&amp;Data!AB$1,'Osgood Agrimet'!$S$2:$S$274,"&gt;0"))-SUM($H536:AA536)</f>
        <v>0</v>
      </c>
      <c r="AC536" s="24">
        <f>IF($B536="Hamer",IF($F536="Spring Grain",SUMIFS('Hamer Agrimet'!$D:$D,'Hamer Agrimet'!$A:$A,"&lt;="&amp;Data!AC$1,'Hamer Agrimet'!$D:$D,"&gt;0"),IF($F536="Winter Grain",SUMIFS('Hamer Agrimet'!$C:$C,'Hamer Agrimet'!$A:$A,"&lt;="&amp;Data!AC$1,'Hamer Agrimet'!$C:$C,"&gt;0"),IF($F536="Potatoes",SUMIFS('Hamer Agrimet'!$E:$E,'Hamer Agrimet'!$A:$A,"&lt;="&amp;Data!AC$1,'Hamer Agrimet'!$E:$E,"&gt;0"),0))),SUMIFS('Osgood Agrimet'!$S$2:$S$274,'Hamer Agrimet'!$H$147:$H$288,"&lt;="&amp;Data!AC$1,'Osgood Agrimet'!$S$2:$S$274,"&gt;0"))-SUM($H536:AB536)</f>
        <v>0</v>
      </c>
      <c r="AD536" s="24">
        <f>IF($B536="Hamer",IF($F536="Spring Grain",SUMIFS('Hamer Agrimet'!$D:$D,'Hamer Agrimet'!$A:$A,"&lt;="&amp;Data!AD$1,'Hamer Agrimet'!$D:$D,"&gt;0"),IF($F536="Winter Grain",SUMIFS('Hamer Agrimet'!$C:$C,'Hamer Agrimet'!$A:$A,"&lt;="&amp;Data!AD$1,'Hamer Agrimet'!$C:$C,"&gt;0"),IF($F536="Potatoes",SUMIFS('Hamer Agrimet'!$E:$E,'Hamer Agrimet'!$A:$A,"&lt;="&amp;Data!AD$1,'Hamer Agrimet'!$E:$E,"&gt;0"),0))),SUMIFS('Osgood Agrimet'!$S$2:$S$274,'Hamer Agrimet'!$H$147:$H$288,"&lt;="&amp;Data!AD$1,'Osgood Agrimet'!$S$2:$S$274,"&gt;0"))-SUM($H536:AC536)</f>
        <v>0</v>
      </c>
      <c r="AE536" s="24">
        <f>IF($B536="Hamer",IF($F536="Spring Grain",SUMIFS('Hamer Agrimet'!$D:$D,'Hamer Agrimet'!$A:$A,"&lt;="&amp;Data!AE$1,'Hamer Agrimet'!$D:$D,"&gt;0"),IF($F536="Winter Grain",SUMIFS('Hamer Agrimet'!$C:$C,'Hamer Agrimet'!$A:$A,"&lt;="&amp;Data!AE$1,'Hamer Agrimet'!$C:$C,"&gt;0"),IF($F536="Potatoes",SUMIFS('Hamer Agrimet'!$E:$E,'Hamer Agrimet'!$A:$A,"&lt;="&amp;Data!AE$1,'Hamer Agrimet'!$E:$E,"&gt;0"),0))),SUMIFS('Osgood Agrimet'!$S$2:$S$274,'Hamer Agrimet'!$H$147:$H$288,"&lt;="&amp;Data!AE$1,'Osgood Agrimet'!$S$2:$S$274,"&gt;0"))-SUM($H536:AD536)</f>
        <v>0</v>
      </c>
      <c r="AF536" s="24">
        <f>IF($B536="Hamer",IF($F536="Spring Grain",SUMIFS('Hamer Agrimet'!$D:$D,'Hamer Agrimet'!$A:$A,"&lt;="&amp;Data!AF$1,'Hamer Agrimet'!$D:$D,"&gt;0"),IF($F536="Winter Grain",SUMIFS('Hamer Agrimet'!$C:$C,'Hamer Agrimet'!$A:$A,"&lt;="&amp;Data!AF$1,'Hamer Agrimet'!$C:$C,"&gt;0"),IF($F536="Potatoes",SUMIFS('Hamer Agrimet'!$E:$E,'Hamer Agrimet'!$A:$A,"&lt;="&amp;Data!AF$1,'Hamer Agrimet'!$E:$E,"&gt;0"),0))),SUMIFS('Osgood Agrimet'!$S$2:$S$274,'Hamer Agrimet'!$H$147:$H$288,"&lt;="&amp;Data!AF$1,'Osgood Agrimet'!$S$2:$S$274,"&gt;0"))-SUM($H536:AE536)</f>
        <v>0</v>
      </c>
      <c r="AG536" s="24">
        <f>IF($B536="Hamer",IF($F536="Spring Grain",SUMIFS('Hamer Agrimet'!$D:$D,'Hamer Agrimet'!$A:$A,"&lt;="&amp;Data!AG$1,'Hamer Agrimet'!$D:$D,"&gt;0"),IF($F536="Winter Grain",SUMIFS('Hamer Agrimet'!$C:$C,'Hamer Agrimet'!$A:$A,"&lt;="&amp;Data!AG$1,'Hamer Agrimet'!$C:$C,"&gt;0"),IF($F536="Potatoes",SUMIFS('Hamer Agrimet'!$E:$E,'Hamer Agrimet'!$A:$A,"&lt;="&amp;Data!AG$1,'Hamer Agrimet'!$E:$E,"&gt;0"),0))),SUMIFS('Osgood Agrimet'!$S$2:$S$274,'Hamer Agrimet'!$H$147:$H$288,"&lt;="&amp;Data!AG$1,'Osgood Agrimet'!$S$2:$S$274,"&gt;0"))-SUM($H536:AF536)</f>
        <v>0</v>
      </c>
      <c r="AH536">
        <f>+SUM(H536:AG536)</f>
        <v>0</v>
      </c>
    </row>
    <row r="537" spans="1:34" ht="15.75" hidden="1" thickBot="1" x14ac:dyDescent="0.25">
      <c r="B537" t="s">
        <v>166</v>
      </c>
      <c r="C537" s="31" t="str">
        <f>C536</f>
        <v>53</v>
      </c>
      <c r="D537" t="s">
        <v>214</v>
      </c>
      <c r="H537">
        <f>IFERROR(VLOOKUP($A537,'PivotTrac Totals'!$A$1:$AK$255,4,FALSE),)</f>
        <v>0</v>
      </c>
      <c r="I537">
        <f>IFERROR(VLOOKUP($A537,'PivotTrac Totals'!$1:$405,6,FALSE),)</f>
        <v>0</v>
      </c>
      <c r="J537">
        <f>IFERROR(VLOOKUP($A537,'PivotTrac Totals'!$1:$255,8,FALSE),)</f>
        <v>0</v>
      </c>
      <c r="K537">
        <f>IFERROR(VLOOKUP($A537,'PivotTrac Totals'!$1:$255,10,FALSE),)</f>
        <v>0</v>
      </c>
      <c r="L537">
        <f>IFERROR(VLOOKUP($A537,'PivotTrac Totals'!$1:$255,12,FALSE),)</f>
        <v>0</v>
      </c>
      <c r="M537">
        <f>IFERROR(VLOOKUP($A537,'PivotTrac Totals'!$1:$255,14,FALSE),)</f>
        <v>0</v>
      </c>
      <c r="N537">
        <f>IFERROR(VLOOKUP($A537,'PivotTrac Totals'!$1:$255,16,FALSE),)</f>
        <v>0</v>
      </c>
      <c r="O537">
        <f>IFERROR(VLOOKUP($A537,'PivotTrac Totals'!$1:$255,18,FALSE),)</f>
        <v>0</v>
      </c>
      <c r="P537">
        <f>IFERROR(VLOOKUP($A537,'PivotTrac Totals'!$1:$255,20,FALSE),)</f>
        <v>0</v>
      </c>
      <c r="Q537">
        <f>IFERROR(VLOOKUP($A537,'PivotTrac Totals'!$1:$255,22,FALSE),)</f>
        <v>0</v>
      </c>
      <c r="R537">
        <f>IFERROR(VLOOKUP($A537,'PivotTrac Totals'!$1:$255,24,FALSE),)</f>
        <v>0</v>
      </c>
      <c r="S537">
        <f>IFERROR(VLOOKUP($A537,'PivotTrac Totals'!$1:$255,26,FALSE),)</f>
        <v>0</v>
      </c>
      <c r="T537">
        <f>IFERROR(VLOOKUP($A537,'PivotTrac Totals'!$1:$255,28,FALSE),)</f>
        <v>0</v>
      </c>
      <c r="U537">
        <f>IFERROR(VLOOKUP($A537,'PivotTrac Totals'!$1:$255,30,FALSE),)</f>
        <v>0</v>
      </c>
      <c r="V537">
        <f>IFERROR(VLOOKUP($A537,'PivotTrac Totals'!$1:$255,32,FALSE),)</f>
        <v>0</v>
      </c>
      <c r="W537">
        <f>IFERROR(VLOOKUP($A537,'PivotTrac Totals'!$1:$255,34,FALSE),)</f>
        <v>0</v>
      </c>
      <c r="X537">
        <f>IFERROR(VLOOKUP($A537,'PivotTrac Totals'!$1:$255,36,FALSE),)</f>
        <v>0</v>
      </c>
      <c r="Y537">
        <f>IFERROR(VLOOKUP($A537,'PivotTrac Totals'!$1:$255,38,FALSE),)</f>
        <v>0</v>
      </c>
      <c r="Z537">
        <f>IFERROR(VLOOKUP($A537,'PivotTrac Totals'!$1:$255,40,FALSE),)</f>
        <v>0</v>
      </c>
      <c r="AA537">
        <f>IFERROR(VLOOKUP($A537,'PivotTrac Totals'!$1:$255,42,FALSE),)</f>
        <v>0</v>
      </c>
      <c r="AB537">
        <f>IFERROR(VLOOKUP($A537,'PivotTrac Totals'!$1:$255,44,FALSE),)</f>
        <v>0</v>
      </c>
      <c r="AC537">
        <f>IFERROR(VLOOKUP($A537,'PivotTrac Totals'!$1:$255,46,FALSE),)</f>
        <v>0</v>
      </c>
      <c r="AD537">
        <f>IFERROR(VLOOKUP($A537,'PivotTrac Totals'!$1:$255,48,FALSE),)</f>
        <v>0</v>
      </c>
      <c r="AE537">
        <f>IFERROR(VLOOKUP($A537,'PivotTrac Totals'!$1:$255,50,FALSE),)</f>
        <v>0</v>
      </c>
      <c r="AF537">
        <f>IFERROR(VLOOKUP($A537,'PivotTrac Totals'!$1:$255,52,FALSE),)</f>
        <v>0</v>
      </c>
      <c r="AG537">
        <f>IFERROR(VLOOKUP($A537,'PivotTrac Totals'!$1:$255,54,FALSE),)</f>
        <v>0</v>
      </c>
      <c r="AH537">
        <f t="shared" ref="AH537:AH593" si="63">+SUM(H537:AG537)</f>
        <v>0</v>
      </c>
    </row>
    <row r="538" spans="1:34" ht="15.75" hidden="1" thickBot="1" x14ac:dyDescent="0.25">
      <c r="B538" t="s">
        <v>166</v>
      </c>
      <c r="C538" s="31" t="str">
        <f t="shared" ref="C538:C545" si="64">C537</f>
        <v>53</v>
      </c>
      <c r="D538" t="s">
        <v>214</v>
      </c>
      <c r="H538">
        <f>IFERROR(VLOOKUP($A538,'PivotTrac Totals'!$A$1:$AK$255,4,FALSE),)</f>
        <v>0</v>
      </c>
      <c r="I538">
        <f>IFERROR(VLOOKUP($A538,'PivotTrac Totals'!$1:$405,6,FALSE),)</f>
        <v>0</v>
      </c>
      <c r="J538">
        <f>IFERROR(VLOOKUP($A538,'PivotTrac Totals'!$1:$255,8,FALSE),)</f>
        <v>0</v>
      </c>
      <c r="K538">
        <f>IFERROR(VLOOKUP($A538,'PivotTrac Totals'!$1:$255,10,FALSE),)</f>
        <v>0</v>
      </c>
      <c r="L538">
        <f>IFERROR(VLOOKUP($A538,'PivotTrac Totals'!$1:$255,12,FALSE),)</f>
        <v>0</v>
      </c>
      <c r="M538">
        <f>IFERROR(VLOOKUP($A538,'PivotTrac Totals'!$1:$255,14,FALSE),)</f>
        <v>0</v>
      </c>
      <c r="N538">
        <f>IFERROR(VLOOKUP($A538,'PivotTrac Totals'!$1:$255,16,FALSE),)</f>
        <v>0</v>
      </c>
      <c r="O538">
        <f>IFERROR(VLOOKUP($A538,'PivotTrac Totals'!$1:$255,18,FALSE),)</f>
        <v>0</v>
      </c>
      <c r="P538">
        <f>IFERROR(VLOOKUP($A538,'PivotTrac Totals'!$1:$255,20,FALSE),)</f>
        <v>0</v>
      </c>
      <c r="Q538">
        <f>IFERROR(VLOOKUP($A538,'PivotTrac Totals'!$1:$255,22,FALSE),)</f>
        <v>0</v>
      </c>
      <c r="R538">
        <f>IFERROR(VLOOKUP($A538,'PivotTrac Totals'!$1:$255,24,FALSE),)</f>
        <v>0</v>
      </c>
      <c r="S538">
        <f>IFERROR(VLOOKUP($A538,'PivotTrac Totals'!$1:$255,26,FALSE),)</f>
        <v>0</v>
      </c>
      <c r="T538">
        <f>IFERROR(VLOOKUP($A538,'PivotTrac Totals'!$1:$255,28,FALSE),)</f>
        <v>0</v>
      </c>
      <c r="U538">
        <f>IFERROR(VLOOKUP($A538,'PivotTrac Totals'!$1:$255,30,FALSE),)</f>
        <v>0</v>
      </c>
      <c r="V538">
        <f>IFERROR(VLOOKUP($A538,'PivotTrac Totals'!$1:$255,32,FALSE),)</f>
        <v>0</v>
      </c>
      <c r="W538">
        <f>IFERROR(VLOOKUP($A538,'PivotTrac Totals'!$1:$255,34,FALSE),)</f>
        <v>0</v>
      </c>
      <c r="X538">
        <f>IFERROR(VLOOKUP($A538,'PivotTrac Totals'!$1:$255,36,FALSE),)</f>
        <v>0</v>
      </c>
      <c r="Y538">
        <f>IFERROR(VLOOKUP($A538,'PivotTrac Totals'!$1:$255,38,FALSE),)</f>
        <v>0</v>
      </c>
      <c r="Z538">
        <f>IFERROR(VLOOKUP($A538,'PivotTrac Totals'!$1:$255,40,FALSE),)</f>
        <v>0</v>
      </c>
      <c r="AA538">
        <f>IFERROR(VLOOKUP($A538,'PivotTrac Totals'!$1:$255,42,FALSE),)</f>
        <v>0</v>
      </c>
      <c r="AB538">
        <f>IFERROR(VLOOKUP($A538,'PivotTrac Totals'!$1:$255,44,FALSE),)</f>
        <v>0</v>
      </c>
      <c r="AC538">
        <f>IFERROR(VLOOKUP($A538,'PivotTrac Totals'!$1:$255,46,FALSE),)</f>
        <v>0</v>
      </c>
      <c r="AD538">
        <f>IFERROR(VLOOKUP($A538,'PivotTrac Totals'!$1:$255,48,FALSE),)</f>
        <v>0</v>
      </c>
      <c r="AE538">
        <f>IFERROR(VLOOKUP($A538,'PivotTrac Totals'!$1:$255,50,FALSE),)</f>
        <v>0</v>
      </c>
      <c r="AF538">
        <f>IFERROR(VLOOKUP($A538,'PivotTrac Totals'!$1:$255,52,FALSE),)</f>
        <v>0</v>
      </c>
      <c r="AG538">
        <f>IFERROR(VLOOKUP($A538,'PivotTrac Totals'!$1:$255,54,FALSE),)</f>
        <v>0</v>
      </c>
      <c r="AH538">
        <f t="shared" si="63"/>
        <v>0</v>
      </c>
    </row>
    <row r="539" spans="1:34" ht="15.75" hidden="1" thickBot="1" x14ac:dyDescent="0.25">
      <c r="B539" t="s">
        <v>166</v>
      </c>
      <c r="C539" s="31" t="str">
        <f t="shared" si="64"/>
        <v>53</v>
      </c>
      <c r="D539" t="s">
        <v>214</v>
      </c>
      <c r="H539">
        <f>IFERROR(VLOOKUP($A539,'PivotTrac Totals'!$A$1:$AK$255,4,FALSE),)</f>
        <v>0</v>
      </c>
      <c r="I539">
        <f>IFERROR(VLOOKUP($A539,'PivotTrac Totals'!$1:$405,6,FALSE),)</f>
        <v>0</v>
      </c>
      <c r="J539">
        <f>IFERROR(VLOOKUP($A539,'PivotTrac Totals'!$1:$255,8,FALSE),)</f>
        <v>0</v>
      </c>
      <c r="K539">
        <f>IFERROR(VLOOKUP($A539,'PivotTrac Totals'!$1:$255,10,FALSE),)</f>
        <v>0</v>
      </c>
      <c r="L539">
        <f>IFERROR(VLOOKUP($A539,'PivotTrac Totals'!$1:$255,12,FALSE),)</f>
        <v>0</v>
      </c>
      <c r="M539">
        <f>IFERROR(VLOOKUP($A539,'PivotTrac Totals'!$1:$255,14,FALSE),)</f>
        <v>0</v>
      </c>
      <c r="N539">
        <f>IFERROR(VLOOKUP($A539,'PivotTrac Totals'!$1:$255,16,FALSE),)</f>
        <v>0</v>
      </c>
      <c r="O539">
        <f>IFERROR(VLOOKUP($A539,'PivotTrac Totals'!$1:$255,18,FALSE),)</f>
        <v>0</v>
      </c>
      <c r="P539">
        <f>IFERROR(VLOOKUP($A539,'PivotTrac Totals'!$1:$255,20,FALSE),)</f>
        <v>0</v>
      </c>
      <c r="Q539">
        <f>IFERROR(VLOOKUP($A539,'PivotTrac Totals'!$1:$255,22,FALSE),)</f>
        <v>0</v>
      </c>
      <c r="R539">
        <f>IFERROR(VLOOKUP($A539,'PivotTrac Totals'!$1:$255,24,FALSE),)</f>
        <v>0</v>
      </c>
      <c r="S539">
        <f>IFERROR(VLOOKUP($A539,'PivotTrac Totals'!$1:$255,26,FALSE),)</f>
        <v>0</v>
      </c>
      <c r="T539">
        <f>IFERROR(VLOOKUP($A539,'PivotTrac Totals'!$1:$255,28,FALSE),)</f>
        <v>0</v>
      </c>
      <c r="U539">
        <f>IFERROR(VLOOKUP($A539,'PivotTrac Totals'!$1:$255,30,FALSE),)</f>
        <v>0</v>
      </c>
      <c r="V539">
        <f>IFERROR(VLOOKUP($A539,'PivotTrac Totals'!$1:$255,32,FALSE),)</f>
        <v>0</v>
      </c>
      <c r="W539">
        <f>IFERROR(VLOOKUP($A539,'PivotTrac Totals'!$1:$255,34,FALSE),)</f>
        <v>0</v>
      </c>
      <c r="X539">
        <f>IFERROR(VLOOKUP($A539,'PivotTrac Totals'!$1:$255,36,FALSE),)</f>
        <v>0</v>
      </c>
      <c r="Y539">
        <f>IFERROR(VLOOKUP($A539,'PivotTrac Totals'!$1:$255,38,FALSE),)</f>
        <v>0</v>
      </c>
      <c r="Z539">
        <f>IFERROR(VLOOKUP($A539,'PivotTrac Totals'!$1:$255,40,FALSE),)</f>
        <v>0</v>
      </c>
      <c r="AA539">
        <f>IFERROR(VLOOKUP($A539,'PivotTrac Totals'!$1:$255,42,FALSE),)</f>
        <v>0</v>
      </c>
      <c r="AB539">
        <f>IFERROR(VLOOKUP($A539,'PivotTrac Totals'!$1:$255,44,FALSE),)</f>
        <v>0</v>
      </c>
      <c r="AC539">
        <f>IFERROR(VLOOKUP($A539,'PivotTrac Totals'!$1:$255,46,FALSE),)</f>
        <v>0</v>
      </c>
      <c r="AD539">
        <f>IFERROR(VLOOKUP($A539,'PivotTrac Totals'!$1:$255,48,FALSE),)</f>
        <v>0</v>
      </c>
      <c r="AE539">
        <f>IFERROR(VLOOKUP($A539,'PivotTrac Totals'!$1:$255,50,FALSE),)</f>
        <v>0</v>
      </c>
      <c r="AF539">
        <f>IFERROR(VLOOKUP($A539,'PivotTrac Totals'!$1:$255,52,FALSE),)</f>
        <v>0</v>
      </c>
      <c r="AG539">
        <f>IFERROR(VLOOKUP($A539,'PivotTrac Totals'!$1:$255,54,FALSE),)</f>
        <v>0</v>
      </c>
      <c r="AH539">
        <f t="shared" si="63"/>
        <v>0</v>
      </c>
    </row>
    <row r="540" spans="1:34" ht="15.75" hidden="1" thickBot="1" x14ac:dyDescent="0.25">
      <c r="B540" t="s">
        <v>166</v>
      </c>
      <c r="C540" s="31" t="str">
        <f t="shared" si="64"/>
        <v>53</v>
      </c>
      <c r="D540" t="s">
        <v>214</v>
      </c>
      <c r="H540">
        <f>IFERROR(VLOOKUP($A540,'PivotTrac Totals'!$A$1:$AK$255,4,FALSE),)</f>
        <v>0</v>
      </c>
      <c r="I540">
        <f>IFERROR(VLOOKUP($A540,'PivotTrac Totals'!$1:$405,6,FALSE),)</f>
        <v>0</v>
      </c>
      <c r="J540">
        <f>IFERROR(VLOOKUP($A540,'PivotTrac Totals'!$1:$255,8,FALSE),)</f>
        <v>0</v>
      </c>
      <c r="K540">
        <f>IFERROR(VLOOKUP($A540,'PivotTrac Totals'!$1:$255,10,FALSE),)</f>
        <v>0</v>
      </c>
      <c r="L540">
        <f>IFERROR(VLOOKUP($A540,'PivotTrac Totals'!$1:$255,12,FALSE),)</f>
        <v>0</v>
      </c>
      <c r="M540">
        <f>IFERROR(VLOOKUP($A540,'PivotTrac Totals'!$1:$255,14,FALSE),)</f>
        <v>0</v>
      </c>
      <c r="N540">
        <f>IFERROR(VLOOKUP($A540,'PivotTrac Totals'!$1:$255,16,FALSE),)</f>
        <v>0</v>
      </c>
      <c r="O540">
        <f>IFERROR(VLOOKUP($A540,'PivotTrac Totals'!$1:$255,18,FALSE),)</f>
        <v>0</v>
      </c>
      <c r="P540">
        <f>IFERROR(VLOOKUP($A540,'PivotTrac Totals'!$1:$255,20,FALSE),)</f>
        <v>0</v>
      </c>
      <c r="Q540">
        <f>IFERROR(VLOOKUP($A540,'PivotTrac Totals'!$1:$255,22,FALSE),)</f>
        <v>0</v>
      </c>
      <c r="R540">
        <f>IFERROR(VLOOKUP($A540,'PivotTrac Totals'!$1:$255,24,FALSE),)</f>
        <v>0</v>
      </c>
      <c r="S540">
        <f>IFERROR(VLOOKUP($A540,'PivotTrac Totals'!$1:$255,26,FALSE),)</f>
        <v>0</v>
      </c>
      <c r="T540">
        <f>IFERROR(VLOOKUP($A540,'PivotTrac Totals'!$1:$255,28,FALSE),)</f>
        <v>0</v>
      </c>
      <c r="U540">
        <f>IFERROR(VLOOKUP($A540,'PivotTrac Totals'!$1:$255,30,FALSE),)</f>
        <v>0</v>
      </c>
      <c r="V540">
        <f>IFERROR(VLOOKUP($A540,'PivotTrac Totals'!$1:$255,32,FALSE),)</f>
        <v>0</v>
      </c>
      <c r="W540">
        <f>IFERROR(VLOOKUP($A540,'PivotTrac Totals'!$1:$255,34,FALSE),)</f>
        <v>0</v>
      </c>
      <c r="X540">
        <f>IFERROR(VLOOKUP($A540,'PivotTrac Totals'!$1:$255,36,FALSE),)</f>
        <v>0</v>
      </c>
      <c r="Y540">
        <f>IFERROR(VLOOKUP($A540,'PivotTrac Totals'!$1:$255,38,FALSE),)</f>
        <v>0</v>
      </c>
      <c r="Z540">
        <f>IFERROR(VLOOKUP($A540,'PivotTrac Totals'!$1:$255,40,FALSE),)</f>
        <v>0</v>
      </c>
      <c r="AA540">
        <f>IFERROR(VLOOKUP($A540,'PivotTrac Totals'!$1:$255,42,FALSE),)</f>
        <v>0</v>
      </c>
      <c r="AB540">
        <f>IFERROR(VLOOKUP($A540,'PivotTrac Totals'!$1:$255,44,FALSE),)</f>
        <v>0</v>
      </c>
      <c r="AC540">
        <f>IFERROR(VLOOKUP($A540,'PivotTrac Totals'!$1:$255,46,FALSE),)</f>
        <v>0</v>
      </c>
      <c r="AD540">
        <f>IFERROR(VLOOKUP($A540,'PivotTrac Totals'!$1:$255,48,FALSE),)</f>
        <v>0</v>
      </c>
      <c r="AE540">
        <f>IFERROR(VLOOKUP($A540,'PivotTrac Totals'!$1:$255,50,FALSE),)</f>
        <v>0</v>
      </c>
      <c r="AF540">
        <f>IFERROR(VLOOKUP($A540,'PivotTrac Totals'!$1:$255,52,FALSE),)</f>
        <v>0</v>
      </c>
      <c r="AG540">
        <f>IFERROR(VLOOKUP($A540,'PivotTrac Totals'!$1:$255,54,FALSE),)</f>
        <v>0</v>
      </c>
      <c r="AH540">
        <f t="shared" si="63"/>
        <v>0</v>
      </c>
    </row>
    <row r="541" spans="1:34" ht="15.75" hidden="1" thickBot="1" x14ac:dyDescent="0.25">
      <c r="B541" t="s">
        <v>166</v>
      </c>
      <c r="C541" s="31" t="str">
        <f t="shared" si="64"/>
        <v>53</v>
      </c>
      <c r="D541" t="s">
        <v>214</v>
      </c>
      <c r="H541">
        <f>IFERROR(VLOOKUP($A541,'PivotTrac Totals'!$A$1:$AK$255,4,FALSE),)</f>
        <v>0</v>
      </c>
      <c r="I541">
        <f>IFERROR(VLOOKUP($A541,'PivotTrac Totals'!$1:$405,6,FALSE),)</f>
        <v>0</v>
      </c>
      <c r="J541">
        <f>IFERROR(VLOOKUP($A541,'PivotTrac Totals'!$1:$255,8,FALSE),)</f>
        <v>0</v>
      </c>
      <c r="K541">
        <f>IFERROR(VLOOKUP($A541,'PivotTrac Totals'!$1:$255,10,FALSE),)</f>
        <v>0</v>
      </c>
      <c r="L541">
        <f>IFERROR(VLOOKUP($A541,'PivotTrac Totals'!$1:$255,12,FALSE),)</f>
        <v>0</v>
      </c>
      <c r="M541">
        <f>IFERROR(VLOOKUP($A541,'PivotTrac Totals'!$1:$255,14,FALSE),)</f>
        <v>0</v>
      </c>
      <c r="N541">
        <f>IFERROR(VLOOKUP($A541,'PivotTrac Totals'!$1:$255,16,FALSE),)</f>
        <v>0</v>
      </c>
      <c r="O541">
        <f>IFERROR(VLOOKUP($A541,'PivotTrac Totals'!$1:$255,18,FALSE),)</f>
        <v>0</v>
      </c>
      <c r="P541">
        <f>IFERROR(VLOOKUP($A541,'PivotTrac Totals'!$1:$255,20,FALSE),)</f>
        <v>0</v>
      </c>
      <c r="Q541">
        <f>IFERROR(VLOOKUP($A541,'PivotTrac Totals'!$1:$255,22,FALSE),)</f>
        <v>0</v>
      </c>
      <c r="R541">
        <f>IFERROR(VLOOKUP($A541,'PivotTrac Totals'!$1:$255,24,FALSE),)</f>
        <v>0</v>
      </c>
      <c r="S541">
        <f>IFERROR(VLOOKUP($A541,'PivotTrac Totals'!$1:$255,26,FALSE),)</f>
        <v>0</v>
      </c>
      <c r="T541">
        <f>IFERROR(VLOOKUP($A541,'PivotTrac Totals'!$1:$255,28,FALSE),)</f>
        <v>0</v>
      </c>
      <c r="U541">
        <f>IFERROR(VLOOKUP($A541,'PivotTrac Totals'!$1:$255,30,FALSE),)</f>
        <v>0</v>
      </c>
      <c r="V541">
        <f>IFERROR(VLOOKUP($A541,'PivotTrac Totals'!$1:$255,32,FALSE),)</f>
        <v>0</v>
      </c>
      <c r="W541">
        <f>IFERROR(VLOOKUP($A541,'PivotTrac Totals'!$1:$255,34,FALSE),)</f>
        <v>0</v>
      </c>
      <c r="X541">
        <f>IFERROR(VLOOKUP($A541,'PivotTrac Totals'!$1:$255,36,FALSE),)</f>
        <v>0</v>
      </c>
      <c r="Y541">
        <f>IFERROR(VLOOKUP($A541,'PivotTrac Totals'!$1:$255,38,FALSE),)</f>
        <v>0</v>
      </c>
      <c r="Z541">
        <f>IFERROR(VLOOKUP($A541,'PivotTrac Totals'!$1:$255,40,FALSE),)</f>
        <v>0</v>
      </c>
      <c r="AA541">
        <f>IFERROR(VLOOKUP($A541,'PivotTrac Totals'!$1:$255,42,FALSE),)</f>
        <v>0</v>
      </c>
      <c r="AB541">
        <f>IFERROR(VLOOKUP($A541,'PivotTrac Totals'!$1:$255,44,FALSE),)</f>
        <v>0</v>
      </c>
      <c r="AC541">
        <f>IFERROR(VLOOKUP($A541,'PivotTrac Totals'!$1:$255,46,FALSE),)</f>
        <v>0</v>
      </c>
      <c r="AD541">
        <f>IFERROR(VLOOKUP($A541,'PivotTrac Totals'!$1:$255,48,FALSE),)</f>
        <v>0</v>
      </c>
      <c r="AE541">
        <f>IFERROR(VLOOKUP($A541,'PivotTrac Totals'!$1:$255,50,FALSE),)</f>
        <v>0</v>
      </c>
      <c r="AF541">
        <f>IFERROR(VLOOKUP($A541,'PivotTrac Totals'!$1:$255,52,FALSE),)</f>
        <v>0</v>
      </c>
      <c r="AG541">
        <f>IFERROR(VLOOKUP($A541,'PivotTrac Totals'!$1:$255,54,FALSE),)</f>
        <v>0</v>
      </c>
      <c r="AH541">
        <f t="shared" si="63"/>
        <v>0</v>
      </c>
    </row>
    <row r="542" spans="1:34" ht="15.75" hidden="1" thickBot="1" x14ac:dyDescent="0.25">
      <c r="B542" t="s">
        <v>166</v>
      </c>
      <c r="C542" s="31" t="str">
        <f t="shared" si="64"/>
        <v>53</v>
      </c>
      <c r="D542" t="s">
        <v>214</v>
      </c>
      <c r="H542">
        <f>IFERROR(VLOOKUP($A542,'PivotTrac Totals'!$A$1:$AK$255,4,FALSE),)</f>
        <v>0</v>
      </c>
      <c r="I542">
        <f>IFERROR(VLOOKUP($A542,'PivotTrac Totals'!$1:$405,6,FALSE),)</f>
        <v>0</v>
      </c>
      <c r="J542">
        <f>IFERROR(VLOOKUP($A542,'PivotTrac Totals'!$1:$255,8,FALSE),)</f>
        <v>0</v>
      </c>
      <c r="K542">
        <f>IFERROR(VLOOKUP($A542,'PivotTrac Totals'!$1:$255,10,FALSE),)</f>
        <v>0</v>
      </c>
      <c r="L542">
        <f>IFERROR(VLOOKUP($A542,'PivotTrac Totals'!$1:$255,12,FALSE),)</f>
        <v>0</v>
      </c>
      <c r="M542">
        <f>IFERROR(VLOOKUP($A542,'PivotTrac Totals'!$1:$255,14,FALSE),)</f>
        <v>0</v>
      </c>
      <c r="N542">
        <f>IFERROR(VLOOKUP($A542,'PivotTrac Totals'!$1:$255,16,FALSE),)</f>
        <v>0</v>
      </c>
      <c r="O542">
        <f>IFERROR(VLOOKUP($A542,'PivotTrac Totals'!$1:$255,18,FALSE),)</f>
        <v>0</v>
      </c>
      <c r="P542">
        <f>IFERROR(VLOOKUP($A542,'PivotTrac Totals'!$1:$255,20,FALSE),)</f>
        <v>0</v>
      </c>
      <c r="Q542">
        <f>IFERROR(VLOOKUP($A542,'PivotTrac Totals'!$1:$255,22,FALSE),)</f>
        <v>0</v>
      </c>
      <c r="R542">
        <f>IFERROR(VLOOKUP($A542,'PivotTrac Totals'!$1:$255,24,FALSE),)</f>
        <v>0</v>
      </c>
      <c r="S542">
        <f>IFERROR(VLOOKUP($A542,'PivotTrac Totals'!$1:$255,26,FALSE),)</f>
        <v>0</v>
      </c>
      <c r="T542">
        <f>IFERROR(VLOOKUP($A542,'PivotTrac Totals'!$1:$255,28,FALSE),)</f>
        <v>0</v>
      </c>
      <c r="U542">
        <f>IFERROR(VLOOKUP($A542,'PivotTrac Totals'!$1:$255,30,FALSE),)</f>
        <v>0</v>
      </c>
      <c r="V542">
        <f>IFERROR(VLOOKUP($A542,'PivotTrac Totals'!$1:$255,32,FALSE),)</f>
        <v>0</v>
      </c>
      <c r="W542">
        <f>IFERROR(VLOOKUP($A542,'PivotTrac Totals'!$1:$255,34,FALSE),)</f>
        <v>0</v>
      </c>
      <c r="X542">
        <f>IFERROR(VLOOKUP($A542,'PivotTrac Totals'!$1:$255,36,FALSE),)</f>
        <v>0</v>
      </c>
      <c r="Y542">
        <f>IFERROR(VLOOKUP($A542,'PivotTrac Totals'!$1:$255,38,FALSE),)</f>
        <v>0</v>
      </c>
      <c r="Z542">
        <f>IFERROR(VLOOKUP($A542,'PivotTrac Totals'!$1:$255,40,FALSE),)</f>
        <v>0</v>
      </c>
      <c r="AA542">
        <f>IFERROR(VLOOKUP($A542,'PivotTrac Totals'!$1:$255,42,FALSE),)</f>
        <v>0</v>
      </c>
      <c r="AB542">
        <f>IFERROR(VLOOKUP($A542,'PivotTrac Totals'!$1:$255,44,FALSE),)</f>
        <v>0</v>
      </c>
      <c r="AC542">
        <f>IFERROR(VLOOKUP($A542,'PivotTrac Totals'!$1:$255,46,FALSE),)</f>
        <v>0</v>
      </c>
      <c r="AD542">
        <f>IFERROR(VLOOKUP($A542,'PivotTrac Totals'!$1:$255,48,FALSE),)</f>
        <v>0</v>
      </c>
      <c r="AE542">
        <f>IFERROR(VLOOKUP($A542,'PivotTrac Totals'!$1:$255,50,FALSE),)</f>
        <v>0</v>
      </c>
      <c r="AF542">
        <f>IFERROR(VLOOKUP($A542,'PivotTrac Totals'!$1:$255,52,FALSE),)</f>
        <v>0</v>
      </c>
      <c r="AG542">
        <f>IFERROR(VLOOKUP($A542,'PivotTrac Totals'!$1:$255,54,FALSE),)</f>
        <v>0</v>
      </c>
      <c r="AH542">
        <f t="shared" si="63"/>
        <v>0</v>
      </c>
    </row>
    <row r="543" spans="1:34" ht="15.75" hidden="1" thickBot="1" x14ac:dyDescent="0.25">
      <c r="A543" s="25"/>
      <c r="B543" s="25" t="s">
        <v>166</v>
      </c>
      <c r="C543" s="28" t="str">
        <f t="shared" si="64"/>
        <v>53</v>
      </c>
      <c r="D543" s="25" t="s">
        <v>214</v>
      </c>
      <c r="E543" s="25"/>
      <c r="F543" s="25"/>
      <c r="G543" s="25"/>
      <c r="H543">
        <f>IFERROR(VLOOKUP($A543,'PivotTrac Totals'!$A$1:$AK$255,4,FALSE),)</f>
        <v>0</v>
      </c>
      <c r="I543">
        <f>IFERROR(VLOOKUP($A543,'PivotTrac Totals'!$1:$405,6,FALSE),)</f>
        <v>0</v>
      </c>
      <c r="J543">
        <f>IFERROR(VLOOKUP($A543,'PivotTrac Totals'!$1:$255,8,FALSE),)</f>
        <v>0</v>
      </c>
      <c r="K543">
        <f>IFERROR(VLOOKUP($A543,'PivotTrac Totals'!$1:$255,10,FALSE),)</f>
        <v>0</v>
      </c>
      <c r="L543">
        <f>IFERROR(VLOOKUP($A543,'PivotTrac Totals'!$1:$255,12,FALSE),)</f>
        <v>0</v>
      </c>
      <c r="M543">
        <f>IFERROR(VLOOKUP($A543,'PivotTrac Totals'!$1:$255,14,FALSE),)</f>
        <v>0</v>
      </c>
      <c r="N543">
        <f>IFERROR(VLOOKUP($A543,'PivotTrac Totals'!$1:$255,16,FALSE),)</f>
        <v>0</v>
      </c>
      <c r="O543">
        <f>IFERROR(VLOOKUP($A543,'PivotTrac Totals'!$1:$255,18,FALSE),)</f>
        <v>0</v>
      </c>
      <c r="P543">
        <f>IFERROR(VLOOKUP($A543,'PivotTrac Totals'!$1:$255,20,FALSE),)</f>
        <v>0</v>
      </c>
      <c r="Q543">
        <f>IFERROR(VLOOKUP($A543,'PivotTrac Totals'!$1:$255,22,FALSE),)</f>
        <v>0</v>
      </c>
      <c r="R543">
        <f>IFERROR(VLOOKUP($A543,'PivotTrac Totals'!$1:$255,24,FALSE),)</f>
        <v>0</v>
      </c>
      <c r="S543">
        <f>IFERROR(VLOOKUP($A543,'PivotTrac Totals'!$1:$255,26,FALSE),)</f>
        <v>0</v>
      </c>
      <c r="T543">
        <f>IFERROR(VLOOKUP($A543,'PivotTrac Totals'!$1:$255,28,FALSE),)</f>
        <v>0</v>
      </c>
      <c r="U543">
        <f>IFERROR(VLOOKUP($A543,'PivotTrac Totals'!$1:$255,30,FALSE),)</f>
        <v>0</v>
      </c>
      <c r="V543">
        <f>IFERROR(VLOOKUP($A543,'PivotTrac Totals'!$1:$255,32,FALSE),)</f>
        <v>0</v>
      </c>
      <c r="W543">
        <f>IFERROR(VLOOKUP($A543,'PivotTrac Totals'!$1:$255,34,FALSE),)</f>
        <v>0</v>
      </c>
      <c r="X543">
        <f>IFERROR(VLOOKUP($A543,'PivotTrac Totals'!$1:$255,36,FALSE),)</f>
        <v>0</v>
      </c>
      <c r="Y543">
        <f>IFERROR(VLOOKUP($A543,'PivotTrac Totals'!$1:$255,38,FALSE),)</f>
        <v>0</v>
      </c>
      <c r="Z543">
        <f>IFERROR(VLOOKUP($A543,'PivotTrac Totals'!$1:$255,40,FALSE),)</f>
        <v>0</v>
      </c>
      <c r="AA543">
        <f>IFERROR(VLOOKUP($A543,'PivotTrac Totals'!$1:$255,42,FALSE),)</f>
        <v>0</v>
      </c>
      <c r="AB543">
        <f>IFERROR(VLOOKUP($A543,'PivotTrac Totals'!$1:$255,44,FALSE),)</f>
        <v>0</v>
      </c>
      <c r="AC543">
        <f>IFERROR(VLOOKUP($A543,'PivotTrac Totals'!$1:$255,46,FALSE),)</f>
        <v>0</v>
      </c>
      <c r="AD543">
        <f>IFERROR(VLOOKUP($A543,'PivotTrac Totals'!$1:$255,48,FALSE),)</f>
        <v>0</v>
      </c>
      <c r="AE543">
        <f>IFERROR(VLOOKUP($A543,'PivotTrac Totals'!$1:$255,50,FALSE),)</f>
        <v>0</v>
      </c>
      <c r="AF543">
        <f>IFERROR(VLOOKUP($A543,'PivotTrac Totals'!$1:$255,52,FALSE),)</f>
        <v>0</v>
      </c>
      <c r="AG543">
        <f>IFERROR(VLOOKUP($A543,'PivotTrac Totals'!$1:$255,54,FALSE),)</f>
        <v>0</v>
      </c>
      <c r="AH543">
        <f t="shared" si="63"/>
        <v>0</v>
      </c>
    </row>
    <row r="544" spans="1:34" ht="15.75" hidden="1" thickBot="1" x14ac:dyDescent="0.25">
      <c r="A544" s="25"/>
      <c r="B544" s="25" t="s">
        <v>166</v>
      </c>
      <c r="C544" s="28" t="str">
        <f t="shared" si="64"/>
        <v>53</v>
      </c>
      <c r="D544" s="25" t="s">
        <v>214</v>
      </c>
      <c r="E544" s="25"/>
      <c r="F544" s="25"/>
      <c r="G544" s="25"/>
      <c r="H544">
        <f>IFERROR(VLOOKUP($A544,'PivotTrac Totals'!$A$1:$AK$255,4,FALSE),)</f>
        <v>0</v>
      </c>
      <c r="I544">
        <f>IFERROR(VLOOKUP($A544,'PivotTrac Totals'!$1:$405,6,FALSE),)</f>
        <v>0</v>
      </c>
      <c r="J544">
        <f>IFERROR(VLOOKUP($A544,'PivotTrac Totals'!$1:$255,8,FALSE),)</f>
        <v>0</v>
      </c>
      <c r="K544">
        <f>IFERROR(VLOOKUP($A544,'PivotTrac Totals'!$1:$255,10,FALSE),)</f>
        <v>0</v>
      </c>
      <c r="L544">
        <f>IFERROR(VLOOKUP($A544,'PivotTrac Totals'!$1:$255,12,FALSE),)</f>
        <v>0</v>
      </c>
      <c r="M544">
        <f>IFERROR(VLOOKUP($A544,'PivotTrac Totals'!$1:$255,14,FALSE),)</f>
        <v>0</v>
      </c>
      <c r="N544">
        <f>IFERROR(VLOOKUP($A544,'PivotTrac Totals'!$1:$255,16,FALSE),)</f>
        <v>0</v>
      </c>
      <c r="O544">
        <f>IFERROR(VLOOKUP($A544,'PivotTrac Totals'!$1:$255,18,FALSE),)</f>
        <v>0</v>
      </c>
      <c r="P544">
        <f>IFERROR(VLOOKUP($A544,'PivotTrac Totals'!$1:$255,20,FALSE),)</f>
        <v>0</v>
      </c>
      <c r="Q544">
        <f>IFERROR(VLOOKUP($A544,'PivotTrac Totals'!$1:$255,22,FALSE),)</f>
        <v>0</v>
      </c>
      <c r="R544">
        <f>IFERROR(VLOOKUP($A544,'PivotTrac Totals'!$1:$255,24,FALSE),)</f>
        <v>0</v>
      </c>
      <c r="S544">
        <f>IFERROR(VLOOKUP($A544,'PivotTrac Totals'!$1:$255,26,FALSE),)</f>
        <v>0</v>
      </c>
      <c r="T544">
        <f>IFERROR(VLOOKUP($A544,'PivotTrac Totals'!$1:$255,28,FALSE),)</f>
        <v>0</v>
      </c>
      <c r="U544">
        <f>IFERROR(VLOOKUP($A544,'PivotTrac Totals'!$1:$255,30,FALSE),)</f>
        <v>0</v>
      </c>
      <c r="V544">
        <f>IFERROR(VLOOKUP($A544,'PivotTrac Totals'!$1:$255,32,FALSE),)</f>
        <v>0</v>
      </c>
      <c r="W544">
        <f>IFERROR(VLOOKUP($A544,'PivotTrac Totals'!$1:$255,34,FALSE),)</f>
        <v>0</v>
      </c>
      <c r="X544">
        <f>IFERROR(VLOOKUP($A544,'PivotTrac Totals'!$1:$255,36,FALSE),)</f>
        <v>0</v>
      </c>
      <c r="Y544">
        <f>IFERROR(VLOOKUP($A544,'PivotTrac Totals'!$1:$255,38,FALSE),)</f>
        <v>0</v>
      </c>
      <c r="Z544">
        <f>IFERROR(VLOOKUP($A544,'PivotTrac Totals'!$1:$255,40,FALSE),)</f>
        <v>0</v>
      </c>
      <c r="AA544">
        <f>IFERROR(VLOOKUP($A544,'PivotTrac Totals'!$1:$255,42,FALSE),)</f>
        <v>0</v>
      </c>
      <c r="AB544">
        <f>IFERROR(VLOOKUP($A544,'PivotTrac Totals'!$1:$255,44,FALSE),)</f>
        <v>0</v>
      </c>
      <c r="AC544">
        <f>IFERROR(VLOOKUP($A544,'PivotTrac Totals'!$1:$255,46,FALSE),)</f>
        <v>0</v>
      </c>
      <c r="AD544">
        <f>IFERROR(VLOOKUP($A544,'PivotTrac Totals'!$1:$255,48,FALSE),)</f>
        <v>0</v>
      </c>
      <c r="AE544">
        <f>IFERROR(VLOOKUP($A544,'PivotTrac Totals'!$1:$255,50,FALSE),)</f>
        <v>0</v>
      </c>
      <c r="AF544">
        <f>IFERROR(VLOOKUP($A544,'PivotTrac Totals'!$1:$255,52,FALSE),)</f>
        <v>0</v>
      </c>
      <c r="AG544">
        <f>IFERROR(VLOOKUP($A544,'PivotTrac Totals'!$1:$255,54,FALSE),)</f>
        <v>0</v>
      </c>
      <c r="AH544">
        <f t="shared" si="63"/>
        <v>0</v>
      </c>
    </row>
    <row r="545" spans="1:34" ht="15.75" hidden="1" thickBot="1" x14ac:dyDescent="0.25">
      <c r="A545" s="25"/>
      <c r="B545" s="25" t="s">
        <v>166</v>
      </c>
      <c r="C545" s="28" t="str">
        <f t="shared" si="64"/>
        <v>53</v>
      </c>
      <c r="D545" s="25" t="s">
        <v>214</v>
      </c>
      <c r="E545" s="25"/>
      <c r="F545" s="25"/>
      <c r="G545" s="25"/>
      <c r="H545">
        <f>IFERROR(VLOOKUP($A545,'PivotTrac Totals'!$A$1:$AK$255,4,FALSE),)</f>
        <v>0</v>
      </c>
      <c r="I545">
        <f>IFERROR(VLOOKUP($A545,'PivotTrac Totals'!$1:$405,6,FALSE),)</f>
        <v>0</v>
      </c>
      <c r="J545">
        <f>IFERROR(VLOOKUP($A545,'PivotTrac Totals'!$1:$255,8,FALSE),)</f>
        <v>0</v>
      </c>
      <c r="K545">
        <f>IFERROR(VLOOKUP($A545,'PivotTrac Totals'!$1:$255,10,FALSE),)</f>
        <v>0</v>
      </c>
      <c r="L545">
        <f>IFERROR(VLOOKUP($A545,'PivotTrac Totals'!$1:$255,12,FALSE),)</f>
        <v>0</v>
      </c>
      <c r="M545">
        <f>IFERROR(VLOOKUP($A545,'PivotTrac Totals'!$1:$255,14,FALSE),)</f>
        <v>0</v>
      </c>
      <c r="N545">
        <f>IFERROR(VLOOKUP($A545,'PivotTrac Totals'!$1:$255,16,FALSE),)</f>
        <v>0</v>
      </c>
      <c r="O545">
        <f>IFERROR(VLOOKUP($A545,'PivotTrac Totals'!$1:$255,18,FALSE),)</f>
        <v>0</v>
      </c>
      <c r="P545">
        <f>IFERROR(VLOOKUP($A545,'PivotTrac Totals'!$1:$255,20,FALSE),)</f>
        <v>0</v>
      </c>
      <c r="Q545">
        <f>IFERROR(VLOOKUP($A545,'PivotTrac Totals'!$1:$255,22,FALSE),)</f>
        <v>0</v>
      </c>
      <c r="R545">
        <f>IFERROR(VLOOKUP($A545,'PivotTrac Totals'!$1:$255,24,FALSE),)</f>
        <v>0</v>
      </c>
      <c r="S545">
        <f>IFERROR(VLOOKUP($A545,'PivotTrac Totals'!$1:$255,26,FALSE),)</f>
        <v>0</v>
      </c>
      <c r="T545">
        <f>IFERROR(VLOOKUP($A545,'PivotTrac Totals'!$1:$255,28,FALSE),)</f>
        <v>0</v>
      </c>
      <c r="U545">
        <f>IFERROR(VLOOKUP($A545,'PivotTrac Totals'!$1:$255,30,FALSE),)</f>
        <v>0</v>
      </c>
      <c r="V545">
        <f>IFERROR(VLOOKUP($A545,'PivotTrac Totals'!$1:$255,32,FALSE),)</f>
        <v>0</v>
      </c>
      <c r="W545">
        <f>IFERROR(VLOOKUP($A545,'PivotTrac Totals'!$1:$255,34,FALSE),)</f>
        <v>0</v>
      </c>
      <c r="X545">
        <f>IFERROR(VLOOKUP($A545,'PivotTrac Totals'!$1:$255,36,FALSE),)</f>
        <v>0</v>
      </c>
      <c r="Y545">
        <f>IFERROR(VLOOKUP($A545,'PivotTrac Totals'!$1:$255,38,FALSE),)</f>
        <v>0</v>
      </c>
      <c r="Z545">
        <f>IFERROR(VLOOKUP($A545,'PivotTrac Totals'!$1:$255,40,FALSE),)</f>
        <v>0</v>
      </c>
      <c r="AA545">
        <f>IFERROR(VLOOKUP($A545,'PivotTrac Totals'!$1:$255,42,FALSE),)</f>
        <v>0</v>
      </c>
      <c r="AB545">
        <f>IFERROR(VLOOKUP($A545,'PivotTrac Totals'!$1:$255,44,FALSE),)</f>
        <v>0</v>
      </c>
      <c r="AC545">
        <f>IFERROR(VLOOKUP($A545,'PivotTrac Totals'!$1:$255,46,FALSE),)</f>
        <v>0</v>
      </c>
      <c r="AD545">
        <f>IFERROR(VLOOKUP($A545,'PivotTrac Totals'!$1:$255,48,FALSE),)</f>
        <v>0</v>
      </c>
      <c r="AE545">
        <f>IFERROR(VLOOKUP($A545,'PivotTrac Totals'!$1:$255,50,FALSE),)</f>
        <v>0</v>
      </c>
      <c r="AF545">
        <f>IFERROR(VLOOKUP($A545,'PivotTrac Totals'!$1:$255,52,FALSE),)</f>
        <v>0</v>
      </c>
      <c r="AG545">
        <f>IFERROR(VLOOKUP($A545,'PivotTrac Totals'!$1:$255,54,FALSE),)</f>
        <v>0</v>
      </c>
      <c r="AH545">
        <f t="shared" si="63"/>
        <v>0</v>
      </c>
    </row>
    <row r="546" spans="1:34" ht="15.75" hidden="1" thickBot="1" x14ac:dyDescent="0.25">
      <c r="A546" s="29" t="s">
        <v>215</v>
      </c>
      <c r="B546" s="25" t="s">
        <v>166</v>
      </c>
      <c r="C546" s="28" t="str">
        <f>MID(A546,FIND(" ",A546)+1,256)</f>
        <v>54</v>
      </c>
      <c r="D546" s="25" t="s">
        <v>214</v>
      </c>
      <c r="E546" s="25"/>
      <c r="F546" s="25"/>
      <c r="G546" s="25"/>
      <c r="H546" s="24">
        <f>IF($B546="Hamer",IF($F546="Spring Grain",SUMIFS('Hamer Agrimet'!$D:$D,'Hamer Agrimet'!$A:$A,"&lt;="&amp;Data!H$1,'Hamer Agrimet'!$D:$D,"&gt;0"),IF($F546="Winter Grain",SUMIFS('Hamer Agrimet'!$C:$C,'Hamer Agrimet'!$A:$A,"&lt;="&amp;Data!H$1,'Hamer Agrimet'!$C:$C,"&gt;0"),IF($F546="Potatoes",SUMIFS('Hamer Agrimet'!$E:$E,'Hamer Agrimet'!$A:$A,"&lt;="&amp;Data!H$1,'Hamer Agrimet'!$E:$E,"&gt;0"),0))),SUMIFS('Osgood Agrimet'!$S$2:$S$274,'Hamer Agrimet'!$H$147:$H$288,"&lt;="&amp;Data!H$1,'Osgood Agrimet'!$S$2:$S$274,"&gt;0"))</f>
        <v>0</v>
      </c>
      <c r="I546" s="24">
        <f>IF($B546="Hamer",IF($F546="Spring Grain",SUMIFS('Hamer Agrimet'!$D:$D,'Hamer Agrimet'!$A:$A,"&lt;="&amp;Data!I$1,'Hamer Agrimet'!$D:$D,"&gt;0"),IF($F546="Winter Grain",SUMIFS('Hamer Agrimet'!$C:$C,'Hamer Agrimet'!$A:$A,"&lt;="&amp;Data!I$1,'Hamer Agrimet'!$C:$C,"&gt;0"),IF($F546="Potatoes",SUMIFS('Hamer Agrimet'!$E:$E,'Hamer Agrimet'!$A:$A,"&lt;="&amp;Data!I$1,'Hamer Agrimet'!$E:$E,"&gt;0"),0))),SUMIFS('Osgood Agrimet'!$S$2:$S$274,'Hamer Agrimet'!$H$147:$H$288,"&lt;="&amp;Data!I$1,'Osgood Agrimet'!$S$2:$S$274,"&gt;0"))-SUM($H546)</f>
        <v>0</v>
      </c>
      <c r="J546" s="24">
        <f>IF($B546="Hamer",IF($F546="Spring Grain",SUMIFS('Hamer Agrimet'!$D:$D,'Hamer Agrimet'!$A:$A,"&lt;="&amp;Data!J$1,'Hamer Agrimet'!$D:$D,"&gt;0"),IF($F546="Winter Grain",SUMIFS('Hamer Agrimet'!$C:$C,'Hamer Agrimet'!$A:$A,"&lt;="&amp;Data!J$1,'Hamer Agrimet'!$C:$C,"&gt;0"),IF($F546="Potatoes",SUMIFS('Hamer Agrimet'!$E:$E,'Hamer Agrimet'!$A:$A,"&lt;="&amp;Data!J$1,'Hamer Agrimet'!$E:$E,"&gt;0"),0))),SUMIFS('Osgood Agrimet'!$S$2:$S$274,'Hamer Agrimet'!$H$147:$H$288,"&lt;="&amp;Data!J$1,'Osgood Agrimet'!$S$2:$S$274,"&gt;0"))-SUM($H546:I546)</f>
        <v>0</v>
      </c>
      <c r="K546" s="24">
        <f>IF($B546="Hamer",IF($F546="Spring Grain",SUMIFS('Hamer Agrimet'!$D:$D,'Hamer Agrimet'!$A:$A,"&lt;="&amp;Data!K$1,'Hamer Agrimet'!$D:$D,"&gt;0"),IF($F546="Winter Grain",SUMIFS('Hamer Agrimet'!$C:$C,'Hamer Agrimet'!$A:$A,"&lt;="&amp;Data!K$1,'Hamer Agrimet'!$C:$C,"&gt;0"),IF($F546="Potatoes",SUMIFS('Hamer Agrimet'!$E:$E,'Hamer Agrimet'!$A:$A,"&lt;="&amp;Data!K$1,'Hamer Agrimet'!$E:$E,"&gt;0"),0))),SUMIFS('Osgood Agrimet'!$S$2:$S$274,'Hamer Agrimet'!$H$147:$H$288,"&lt;="&amp;Data!K$1,'Osgood Agrimet'!$S$2:$S$274,"&gt;0"))-SUM($H546:J546)</f>
        <v>0</v>
      </c>
      <c r="L546" s="24">
        <f>IF($B546="Hamer",IF($F546="Spring Grain",SUMIFS('Hamer Agrimet'!$D:$D,'Hamer Agrimet'!$A:$A,"&lt;="&amp;Data!L$1,'Hamer Agrimet'!$D:$D,"&gt;0"),IF($F546="Winter Grain",SUMIFS('Hamer Agrimet'!$C:$C,'Hamer Agrimet'!$A:$A,"&lt;="&amp;Data!L$1,'Hamer Agrimet'!$C:$C,"&gt;0"),IF($F546="Potatoes",SUMIFS('Hamer Agrimet'!$E:$E,'Hamer Agrimet'!$A:$A,"&lt;="&amp;Data!L$1,'Hamer Agrimet'!$E:$E,"&gt;0"),0))),SUMIFS('Osgood Agrimet'!$S$2:$S$274,'Hamer Agrimet'!$H$147:$H$288,"&lt;="&amp;Data!L$1,'Osgood Agrimet'!$S$2:$S$274,"&gt;0"))-SUM($H546:K546)</f>
        <v>0</v>
      </c>
      <c r="M546" s="24">
        <f>IF($B546="Hamer",IF($F546="Spring Grain",SUMIFS('Hamer Agrimet'!$D:$D,'Hamer Agrimet'!$A:$A,"&lt;="&amp;Data!M$1,'Hamer Agrimet'!$D:$D,"&gt;0"),IF($F546="Winter Grain",SUMIFS('Hamer Agrimet'!$C:$C,'Hamer Agrimet'!$A:$A,"&lt;="&amp;Data!M$1,'Hamer Agrimet'!$C:$C,"&gt;0"),IF($F546="Potatoes",SUMIFS('Hamer Agrimet'!$E:$E,'Hamer Agrimet'!$A:$A,"&lt;="&amp;Data!M$1,'Hamer Agrimet'!$E:$E,"&gt;0"),0))),SUMIFS('Osgood Agrimet'!$S$2:$S$274,'Hamer Agrimet'!$H$147:$H$288,"&lt;="&amp;Data!M$1,'Osgood Agrimet'!$S$2:$S$274,"&gt;0"))-SUM($H546:L546)</f>
        <v>0</v>
      </c>
      <c r="N546" s="24">
        <f>IF($B546="Hamer",IF($F546="Spring Grain",SUMIFS('Hamer Agrimet'!$D:$D,'Hamer Agrimet'!$A:$A,"&lt;="&amp;Data!N$1,'Hamer Agrimet'!$D:$D,"&gt;0"),IF($F546="Winter Grain",SUMIFS('Hamer Agrimet'!$C:$C,'Hamer Agrimet'!$A:$A,"&lt;="&amp;Data!N$1,'Hamer Agrimet'!$C:$C,"&gt;0"),IF($F546="Potatoes",SUMIFS('Hamer Agrimet'!$E:$E,'Hamer Agrimet'!$A:$A,"&lt;="&amp;Data!N$1,'Hamer Agrimet'!$E:$E,"&gt;0"),0))),SUMIFS('Osgood Agrimet'!$S$2:$S$274,'Hamer Agrimet'!$H$147:$H$288,"&lt;="&amp;Data!N$1,'Osgood Agrimet'!$S$2:$S$274,"&gt;0"))-SUM($H546:M546)</f>
        <v>0</v>
      </c>
      <c r="O546" s="24">
        <f>IF($B546="Hamer",IF($F546="Spring Grain",SUMIFS('Hamer Agrimet'!$D:$D,'Hamer Agrimet'!$A:$A,"&lt;="&amp;Data!O$1,'Hamer Agrimet'!$D:$D,"&gt;0"),IF($F546="Winter Grain",SUMIFS('Hamer Agrimet'!$C:$C,'Hamer Agrimet'!$A:$A,"&lt;="&amp;Data!O$1,'Hamer Agrimet'!$C:$C,"&gt;0"),IF($F546="Potatoes",SUMIFS('Hamer Agrimet'!$E:$E,'Hamer Agrimet'!$A:$A,"&lt;="&amp;Data!O$1,'Hamer Agrimet'!$E:$E,"&gt;0"),0))),SUMIFS('Osgood Agrimet'!$S$2:$S$274,'Hamer Agrimet'!$H$147:$H$288,"&lt;="&amp;Data!O$1,'Osgood Agrimet'!$S$2:$S$274,"&gt;0"))-SUM($H546:N546)</f>
        <v>0</v>
      </c>
      <c r="P546" s="24">
        <f>IF($B546="Hamer",IF($F546="Spring Grain",SUMIFS('Hamer Agrimet'!$D:$D,'Hamer Agrimet'!$A:$A,"&lt;="&amp;Data!P$1,'Hamer Agrimet'!$D:$D,"&gt;0"),IF($F546="Winter Grain",SUMIFS('Hamer Agrimet'!$C:$C,'Hamer Agrimet'!$A:$A,"&lt;="&amp;Data!P$1,'Hamer Agrimet'!$C:$C,"&gt;0"),IF($F546="Potatoes",SUMIFS('Hamer Agrimet'!$E:$E,'Hamer Agrimet'!$A:$A,"&lt;="&amp;Data!P$1,'Hamer Agrimet'!$E:$E,"&gt;0"),0))),SUMIFS('Osgood Agrimet'!$S$2:$S$274,'Hamer Agrimet'!$H$147:$H$288,"&lt;="&amp;Data!P$1,'Osgood Agrimet'!$S$2:$S$274,"&gt;0"))-SUM($H546:O546)</f>
        <v>0</v>
      </c>
      <c r="Q546" s="24">
        <f>IF($B546="Hamer",IF($F546="Spring Grain",SUMIFS('Hamer Agrimet'!$D:$D,'Hamer Agrimet'!$A:$A,"&lt;="&amp;Data!Q$1,'Hamer Agrimet'!$D:$D,"&gt;0"),IF($F546="Winter Grain",SUMIFS('Hamer Agrimet'!$C:$C,'Hamer Agrimet'!$A:$A,"&lt;="&amp;Data!Q$1,'Hamer Agrimet'!$C:$C,"&gt;0"),IF($F546="Potatoes",SUMIFS('Hamer Agrimet'!$E:$E,'Hamer Agrimet'!$A:$A,"&lt;="&amp;Data!Q$1,'Hamer Agrimet'!$E:$E,"&gt;0"),0))),SUMIFS('Osgood Agrimet'!$S$2:$S$274,'Hamer Agrimet'!$H$147:$H$288,"&lt;="&amp;Data!Q$1,'Osgood Agrimet'!$S$2:$S$274,"&gt;0"))-SUM($H546:P546)</f>
        <v>0</v>
      </c>
      <c r="R546" s="24">
        <f>IF($B546="Hamer",IF($F546="Spring Grain",SUMIFS('Hamer Agrimet'!$D:$D,'Hamer Agrimet'!$A:$A,"&lt;="&amp;Data!R$1,'Hamer Agrimet'!$D:$D,"&gt;0"),IF($F546="Winter Grain",SUMIFS('Hamer Agrimet'!$C:$C,'Hamer Agrimet'!$A:$A,"&lt;="&amp;Data!R$1,'Hamer Agrimet'!$C:$C,"&gt;0"),IF($F546="Potatoes",SUMIFS('Hamer Agrimet'!$E:$E,'Hamer Agrimet'!$A:$A,"&lt;="&amp;Data!R$1,'Hamer Agrimet'!$E:$E,"&gt;0"),0))),SUMIFS('Osgood Agrimet'!$S$2:$S$274,'Hamer Agrimet'!$H$147:$H$288,"&lt;="&amp;Data!R$1,'Osgood Agrimet'!$S$2:$S$274,"&gt;0"))-SUM($H546:Q546)</f>
        <v>0</v>
      </c>
      <c r="S546" s="24">
        <f>IF($B546="Hamer",IF($F546="Spring Grain",SUMIFS('Hamer Agrimet'!$D:$D,'Hamer Agrimet'!$A:$A,"&lt;="&amp;Data!S$1,'Hamer Agrimet'!$D:$D,"&gt;0"),IF($F546="Winter Grain",SUMIFS('Hamer Agrimet'!$C:$C,'Hamer Agrimet'!$A:$A,"&lt;="&amp;Data!S$1,'Hamer Agrimet'!$C:$C,"&gt;0"),IF($F546="Potatoes",SUMIFS('Hamer Agrimet'!$E:$E,'Hamer Agrimet'!$A:$A,"&lt;="&amp;Data!S$1,'Hamer Agrimet'!$E:$E,"&gt;0"),0))),SUMIFS('Osgood Agrimet'!$S$2:$S$274,'Hamer Agrimet'!$H$147:$H$288,"&lt;="&amp;Data!S$1,'Osgood Agrimet'!$S$2:$S$274,"&gt;0"))-SUM($H546:R546)</f>
        <v>0</v>
      </c>
      <c r="T546" s="24">
        <f>IF($B546="Hamer",IF($F546="Spring Grain",SUMIFS('Hamer Agrimet'!$D:$D,'Hamer Agrimet'!$A:$A,"&lt;="&amp;Data!T$1,'Hamer Agrimet'!$D:$D,"&gt;0"),IF($F546="Winter Grain",SUMIFS('Hamer Agrimet'!$C:$C,'Hamer Agrimet'!$A:$A,"&lt;="&amp;Data!T$1,'Hamer Agrimet'!$C:$C,"&gt;0"),IF($F546="Potatoes",SUMIFS('Hamer Agrimet'!$E:$E,'Hamer Agrimet'!$A:$A,"&lt;="&amp;Data!T$1,'Hamer Agrimet'!$E:$E,"&gt;0"),0))),SUMIFS('Osgood Agrimet'!$S$2:$S$274,'Hamer Agrimet'!$H$147:$H$288,"&lt;="&amp;Data!T$1,'Osgood Agrimet'!$S$2:$S$274,"&gt;0"))-SUM($H546:S546)</f>
        <v>0</v>
      </c>
      <c r="U546" s="24">
        <f>IF($B546="Hamer",IF($F546="Spring Grain",SUMIFS('Hamer Agrimet'!$D:$D,'Hamer Agrimet'!$A:$A,"&lt;="&amp;Data!U$1,'Hamer Agrimet'!$D:$D,"&gt;0"),IF($F546="Winter Grain",SUMIFS('Hamer Agrimet'!$C:$C,'Hamer Agrimet'!$A:$A,"&lt;="&amp;Data!U$1,'Hamer Agrimet'!$C:$C,"&gt;0"),IF($F546="Potatoes",SUMIFS('Hamer Agrimet'!$E:$E,'Hamer Agrimet'!$A:$A,"&lt;="&amp;Data!U$1,'Hamer Agrimet'!$E:$E,"&gt;0"),0))),SUMIFS('Osgood Agrimet'!$S$2:$S$274,'Hamer Agrimet'!$H$147:$H$288,"&lt;="&amp;Data!U$1,'Osgood Agrimet'!$S$2:$S$274,"&gt;0"))-SUM($H546:T546)</f>
        <v>0</v>
      </c>
      <c r="V546" s="24">
        <f>IF($B546="Hamer",IF($F546="Spring Grain",SUMIFS('Hamer Agrimet'!$D:$D,'Hamer Agrimet'!$A:$A,"&lt;="&amp;Data!V$1,'Hamer Agrimet'!$D:$D,"&gt;0"),IF($F546="Winter Grain",SUMIFS('Hamer Agrimet'!$C:$C,'Hamer Agrimet'!$A:$A,"&lt;="&amp;Data!V$1,'Hamer Agrimet'!$C:$C,"&gt;0"),IF($F546="Potatoes",SUMIFS('Hamer Agrimet'!$E:$E,'Hamer Agrimet'!$A:$A,"&lt;="&amp;Data!V$1,'Hamer Agrimet'!$E:$E,"&gt;0"),0))),SUMIFS('Osgood Agrimet'!$S$2:$S$274,'Hamer Agrimet'!$H$147:$H$288,"&lt;="&amp;Data!V$1,'Osgood Agrimet'!$S$2:$S$274,"&gt;0"))-SUM($H546:U546)</f>
        <v>0</v>
      </c>
      <c r="W546" s="24">
        <f>IF($B546="Hamer",IF($F546="Spring Grain",SUMIFS('Hamer Agrimet'!$D:$D,'Hamer Agrimet'!$A:$A,"&lt;="&amp;Data!W$1,'Hamer Agrimet'!$D:$D,"&gt;0"),IF($F546="Winter Grain",SUMIFS('Hamer Agrimet'!$C:$C,'Hamer Agrimet'!$A:$A,"&lt;="&amp;Data!W$1,'Hamer Agrimet'!$C:$C,"&gt;0"),IF($F546="Potatoes",SUMIFS('Hamer Agrimet'!$E:$E,'Hamer Agrimet'!$A:$A,"&lt;="&amp;Data!W$1,'Hamer Agrimet'!$E:$E,"&gt;0"),0))),SUMIFS('Osgood Agrimet'!$S$2:$S$274,'Hamer Agrimet'!$H$147:$H$288,"&lt;="&amp;Data!W$1,'Osgood Agrimet'!$S$2:$S$274,"&gt;0"))-SUM($H546:V546)</f>
        <v>0</v>
      </c>
      <c r="X546" s="24">
        <f>IF($B546="Hamer",IF($F546="Spring Grain",SUMIFS('Hamer Agrimet'!$D:$D,'Hamer Agrimet'!$A:$A,"&lt;="&amp;Data!X$1,'Hamer Agrimet'!$D:$D,"&gt;0"),IF($F546="Winter Grain",SUMIFS('Hamer Agrimet'!$C:$C,'Hamer Agrimet'!$A:$A,"&lt;="&amp;Data!X$1,'Hamer Agrimet'!$C:$C,"&gt;0"),IF($F546="Potatoes",SUMIFS('Hamer Agrimet'!$E:$E,'Hamer Agrimet'!$A:$A,"&lt;="&amp;Data!X$1,'Hamer Agrimet'!$E:$E,"&gt;0"),0))),SUMIFS('Osgood Agrimet'!$S$2:$S$274,'Hamer Agrimet'!$H$147:$H$288,"&lt;="&amp;Data!X$1,'Osgood Agrimet'!$S$2:$S$274,"&gt;0"))-SUM($H546:W546)</f>
        <v>0</v>
      </c>
      <c r="Y546" s="24">
        <f>IF($B546="Hamer",IF($F546="Spring Grain",SUMIFS('Hamer Agrimet'!$D:$D,'Hamer Agrimet'!$A:$A,"&lt;="&amp;Data!Y$1,'Hamer Agrimet'!$D:$D,"&gt;0"),IF($F546="Winter Grain",SUMIFS('Hamer Agrimet'!$C:$C,'Hamer Agrimet'!$A:$A,"&lt;="&amp;Data!Y$1,'Hamer Agrimet'!$C:$C,"&gt;0"),IF($F546="Potatoes",SUMIFS('Hamer Agrimet'!$E:$E,'Hamer Agrimet'!$A:$A,"&lt;="&amp;Data!Y$1,'Hamer Agrimet'!$E:$E,"&gt;0"),0))),SUMIFS('Osgood Agrimet'!$S$2:$S$274,'Hamer Agrimet'!$H$147:$H$288,"&lt;="&amp;Data!Y$1,'Osgood Agrimet'!$S$2:$S$274,"&gt;0"))-SUM($H546:X546)</f>
        <v>0</v>
      </c>
      <c r="Z546" s="24">
        <f>IF($B546="Hamer",IF($F546="Spring Grain",SUMIFS('Hamer Agrimet'!$D:$D,'Hamer Agrimet'!$A:$A,"&lt;="&amp;Data!Z$1,'Hamer Agrimet'!$D:$D,"&gt;0"),IF($F546="Winter Grain",SUMIFS('Hamer Agrimet'!$C:$C,'Hamer Agrimet'!$A:$A,"&lt;="&amp;Data!Z$1,'Hamer Agrimet'!$C:$C,"&gt;0"),IF($F546="Potatoes",SUMIFS('Hamer Agrimet'!$E:$E,'Hamer Agrimet'!$A:$A,"&lt;="&amp;Data!Z$1,'Hamer Agrimet'!$E:$E,"&gt;0"),0))),SUMIFS('Osgood Agrimet'!$S$2:$S$274,'Hamer Agrimet'!$H$147:$H$288,"&lt;="&amp;Data!Z$1,'Osgood Agrimet'!$S$2:$S$274,"&gt;0"))-SUM($H546:Y546)</f>
        <v>0</v>
      </c>
      <c r="AA546" s="24">
        <f>IF($B546="Hamer",IF($F546="Spring Grain",SUMIFS('Hamer Agrimet'!$D:$D,'Hamer Agrimet'!$A:$A,"&lt;="&amp;Data!AA$1,'Hamer Agrimet'!$D:$D,"&gt;0"),IF($F546="Winter Grain",SUMIFS('Hamer Agrimet'!$C:$C,'Hamer Agrimet'!$A:$A,"&lt;="&amp;Data!AA$1,'Hamer Agrimet'!$C:$C,"&gt;0"),IF($F546="Potatoes",SUMIFS('Hamer Agrimet'!$E:$E,'Hamer Agrimet'!$A:$A,"&lt;="&amp;Data!AA$1,'Hamer Agrimet'!$E:$E,"&gt;0"),0))),SUMIFS('Osgood Agrimet'!$S$2:$S$274,'Hamer Agrimet'!$H$147:$H$288,"&lt;="&amp;Data!AA$1,'Osgood Agrimet'!$S$2:$S$274,"&gt;0"))-SUM($H546:Z546)</f>
        <v>0</v>
      </c>
      <c r="AB546" s="24">
        <f>IF($B546="Hamer",IF($F546="Spring Grain",SUMIFS('Hamer Agrimet'!$D:$D,'Hamer Agrimet'!$A:$A,"&lt;="&amp;Data!AB$1,'Hamer Agrimet'!$D:$D,"&gt;0"),IF($F546="Winter Grain",SUMIFS('Hamer Agrimet'!$C:$C,'Hamer Agrimet'!$A:$A,"&lt;="&amp;Data!AB$1,'Hamer Agrimet'!$C:$C,"&gt;0"),IF($F546="Potatoes",SUMIFS('Hamer Agrimet'!$E:$E,'Hamer Agrimet'!$A:$A,"&lt;="&amp;Data!AB$1,'Hamer Agrimet'!$E:$E,"&gt;0"),0))),SUMIFS('Osgood Agrimet'!$S$2:$S$274,'Hamer Agrimet'!$H$147:$H$288,"&lt;="&amp;Data!AB$1,'Osgood Agrimet'!$S$2:$S$274,"&gt;0"))-SUM($H546:AA546)</f>
        <v>0</v>
      </c>
      <c r="AC546" s="24">
        <f>IF($B546="Hamer",IF($F546="Spring Grain",SUMIFS('Hamer Agrimet'!$D:$D,'Hamer Agrimet'!$A:$A,"&lt;="&amp;Data!AC$1,'Hamer Agrimet'!$D:$D,"&gt;0"),IF($F546="Winter Grain",SUMIFS('Hamer Agrimet'!$C:$C,'Hamer Agrimet'!$A:$A,"&lt;="&amp;Data!AC$1,'Hamer Agrimet'!$C:$C,"&gt;0"),IF($F546="Potatoes",SUMIFS('Hamer Agrimet'!$E:$E,'Hamer Agrimet'!$A:$A,"&lt;="&amp;Data!AC$1,'Hamer Agrimet'!$E:$E,"&gt;0"),0))),SUMIFS('Osgood Agrimet'!$S$2:$S$274,'Hamer Agrimet'!$H$147:$H$288,"&lt;="&amp;Data!AC$1,'Osgood Agrimet'!$S$2:$S$274,"&gt;0"))-SUM($H546:AB546)</f>
        <v>0</v>
      </c>
      <c r="AD546" s="24">
        <f>IF($B546="Hamer",IF($F546="Spring Grain",SUMIFS('Hamer Agrimet'!$D:$D,'Hamer Agrimet'!$A:$A,"&lt;="&amp;Data!AD$1,'Hamer Agrimet'!$D:$D,"&gt;0"),IF($F546="Winter Grain",SUMIFS('Hamer Agrimet'!$C:$C,'Hamer Agrimet'!$A:$A,"&lt;="&amp;Data!AD$1,'Hamer Agrimet'!$C:$C,"&gt;0"),IF($F546="Potatoes",SUMIFS('Hamer Agrimet'!$E:$E,'Hamer Agrimet'!$A:$A,"&lt;="&amp;Data!AD$1,'Hamer Agrimet'!$E:$E,"&gt;0"),0))),SUMIFS('Osgood Agrimet'!$S$2:$S$274,'Hamer Agrimet'!$H$147:$H$288,"&lt;="&amp;Data!AD$1,'Osgood Agrimet'!$S$2:$S$274,"&gt;0"))-SUM($H546:AC546)</f>
        <v>0</v>
      </c>
      <c r="AE546" s="24">
        <f>IF($B546="Hamer",IF($F546="Spring Grain",SUMIFS('Hamer Agrimet'!$D:$D,'Hamer Agrimet'!$A:$A,"&lt;="&amp;Data!AE$1,'Hamer Agrimet'!$D:$D,"&gt;0"),IF($F546="Winter Grain",SUMIFS('Hamer Agrimet'!$C:$C,'Hamer Agrimet'!$A:$A,"&lt;="&amp;Data!AE$1,'Hamer Agrimet'!$C:$C,"&gt;0"),IF($F546="Potatoes",SUMIFS('Hamer Agrimet'!$E:$E,'Hamer Agrimet'!$A:$A,"&lt;="&amp;Data!AE$1,'Hamer Agrimet'!$E:$E,"&gt;0"),0))),SUMIFS('Osgood Agrimet'!$S$2:$S$274,'Hamer Agrimet'!$H$147:$H$288,"&lt;="&amp;Data!AE$1,'Osgood Agrimet'!$S$2:$S$274,"&gt;0"))-SUM($H546:AD546)</f>
        <v>0</v>
      </c>
      <c r="AF546" s="24">
        <f>IF($B546="Hamer",IF($F546="Spring Grain",SUMIFS('Hamer Agrimet'!$D:$D,'Hamer Agrimet'!$A:$A,"&lt;="&amp;Data!AF$1,'Hamer Agrimet'!$D:$D,"&gt;0"),IF($F546="Winter Grain",SUMIFS('Hamer Agrimet'!$C:$C,'Hamer Agrimet'!$A:$A,"&lt;="&amp;Data!AF$1,'Hamer Agrimet'!$C:$C,"&gt;0"),IF($F546="Potatoes",SUMIFS('Hamer Agrimet'!$E:$E,'Hamer Agrimet'!$A:$A,"&lt;="&amp;Data!AF$1,'Hamer Agrimet'!$E:$E,"&gt;0"),0))),SUMIFS('Osgood Agrimet'!$S$2:$S$274,'Hamer Agrimet'!$H$147:$H$288,"&lt;="&amp;Data!AF$1,'Osgood Agrimet'!$S$2:$S$274,"&gt;0"))-SUM($H546:AE546)</f>
        <v>0</v>
      </c>
      <c r="AG546" s="24">
        <f>IF($B546="Hamer",IF($F546="Spring Grain",SUMIFS('Hamer Agrimet'!$D:$D,'Hamer Agrimet'!$A:$A,"&lt;="&amp;Data!AG$1,'Hamer Agrimet'!$D:$D,"&gt;0"),IF($F546="Winter Grain",SUMIFS('Hamer Agrimet'!$C:$C,'Hamer Agrimet'!$A:$A,"&lt;="&amp;Data!AG$1,'Hamer Agrimet'!$C:$C,"&gt;0"),IF($F546="Potatoes",SUMIFS('Hamer Agrimet'!$E:$E,'Hamer Agrimet'!$A:$A,"&lt;="&amp;Data!AG$1,'Hamer Agrimet'!$E:$E,"&gt;0"),0))),SUMIFS('Osgood Agrimet'!$S$2:$S$274,'Hamer Agrimet'!$H$147:$H$288,"&lt;="&amp;Data!AG$1,'Osgood Agrimet'!$S$2:$S$274,"&gt;0"))-SUM($H546:AF546)</f>
        <v>0</v>
      </c>
      <c r="AH546">
        <f>+SUM(H546:AG546)</f>
        <v>0</v>
      </c>
    </row>
    <row r="547" spans="1:34" ht="15.75" hidden="1" thickBot="1" x14ac:dyDescent="0.25">
      <c r="B547" t="s">
        <v>166</v>
      </c>
      <c r="C547" s="31" t="str">
        <f>C546</f>
        <v>54</v>
      </c>
      <c r="D547" t="s">
        <v>214</v>
      </c>
      <c r="H547">
        <f>IFERROR(VLOOKUP($A547,'PivotTrac Totals'!$A$1:$AK$255,4,FALSE),)</f>
        <v>0</v>
      </c>
      <c r="I547">
        <f>IFERROR(VLOOKUP($A547,'PivotTrac Totals'!$1:$405,6,FALSE),)</f>
        <v>0</v>
      </c>
      <c r="J547">
        <f>IFERROR(VLOOKUP($A547,'PivotTrac Totals'!$1:$255,8,FALSE),)</f>
        <v>0</v>
      </c>
      <c r="K547">
        <f>IFERROR(VLOOKUP($A547,'PivotTrac Totals'!$1:$255,10,FALSE),)</f>
        <v>0</v>
      </c>
      <c r="L547">
        <f>IFERROR(VLOOKUP($A547,'PivotTrac Totals'!$1:$255,12,FALSE),)</f>
        <v>0</v>
      </c>
      <c r="M547">
        <f>IFERROR(VLOOKUP($A547,'PivotTrac Totals'!$1:$255,14,FALSE),)</f>
        <v>0</v>
      </c>
      <c r="N547">
        <f>IFERROR(VLOOKUP($A547,'PivotTrac Totals'!$1:$255,16,FALSE),)</f>
        <v>0</v>
      </c>
      <c r="O547">
        <f>IFERROR(VLOOKUP($A547,'PivotTrac Totals'!$1:$255,18,FALSE),)</f>
        <v>0</v>
      </c>
      <c r="P547">
        <f>IFERROR(VLOOKUP($A547,'PivotTrac Totals'!$1:$255,20,FALSE),)</f>
        <v>0</v>
      </c>
      <c r="Q547">
        <f>IFERROR(VLOOKUP($A547,'PivotTrac Totals'!$1:$255,22,FALSE),)</f>
        <v>0</v>
      </c>
      <c r="R547">
        <f>IFERROR(VLOOKUP($A547,'PivotTrac Totals'!$1:$255,24,FALSE),)</f>
        <v>0</v>
      </c>
      <c r="S547">
        <f>IFERROR(VLOOKUP($A547,'PivotTrac Totals'!$1:$255,26,FALSE),)</f>
        <v>0</v>
      </c>
      <c r="T547">
        <f>IFERROR(VLOOKUP($A547,'PivotTrac Totals'!$1:$255,28,FALSE),)</f>
        <v>0</v>
      </c>
      <c r="U547">
        <f>IFERROR(VLOOKUP($A547,'PivotTrac Totals'!$1:$255,30,FALSE),)</f>
        <v>0</v>
      </c>
      <c r="V547">
        <f>IFERROR(VLOOKUP($A547,'PivotTrac Totals'!$1:$255,32,FALSE),)</f>
        <v>0</v>
      </c>
      <c r="W547">
        <f>IFERROR(VLOOKUP($A547,'PivotTrac Totals'!$1:$255,34,FALSE),)</f>
        <v>0</v>
      </c>
      <c r="X547">
        <f>IFERROR(VLOOKUP($A547,'PivotTrac Totals'!$1:$255,36,FALSE),)</f>
        <v>0</v>
      </c>
      <c r="Y547">
        <f>IFERROR(VLOOKUP($A547,'PivotTrac Totals'!$1:$255,38,FALSE),)</f>
        <v>0</v>
      </c>
      <c r="Z547">
        <f>IFERROR(VLOOKUP($A547,'PivotTrac Totals'!$1:$255,40,FALSE),)</f>
        <v>0</v>
      </c>
      <c r="AA547">
        <f>IFERROR(VLOOKUP($A547,'PivotTrac Totals'!$1:$255,42,FALSE),)</f>
        <v>0</v>
      </c>
      <c r="AB547">
        <f>IFERROR(VLOOKUP($A547,'PivotTrac Totals'!$1:$255,44,FALSE),)</f>
        <v>0</v>
      </c>
      <c r="AC547">
        <f>IFERROR(VLOOKUP($A547,'PivotTrac Totals'!$1:$255,46,FALSE),)</f>
        <v>0</v>
      </c>
      <c r="AD547">
        <f>IFERROR(VLOOKUP($A547,'PivotTrac Totals'!$1:$255,48,FALSE),)</f>
        <v>0</v>
      </c>
      <c r="AE547">
        <f>IFERROR(VLOOKUP($A547,'PivotTrac Totals'!$1:$255,50,FALSE),)</f>
        <v>0</v>
      </c>
      <c r="AF547">
        <f>IFERROR(VLOOKUP($A547,'PivotTrac Totals'!$1:$255,52,FALSE),)</f>
        <v>0</v>
      </c>
      <c r="AG547">
        <f>IFERROR(VLOOKUP($A547,'PivotTrac Totals'!$1:$255,54,FALSE),)</f>
        <v>0</v>
      </c>
      <c r="AH547">
        <f t="shared" si="63"/>
        <v>0</v>
      </c>
    </row>
    <row r="548" spans="1:34" ht="15.75" hidden="1" thickBot="1" x14ac:dyDescent="0.25">
      <c r="B548" t="s">
        <v>166</v>
      </c>
      <c r="C548" s="31" t="str">
        <f t="shared" ref="C548:C555" si="65">C547</f>
        <v>54</v>
      </c>
      <c r="D548" t="s">
        <v>214</v>
      </c>
      <c r="H548">
        <f>IFERROR(VLOOKUP($A548,'PivotTrac Totals'!$A$1:$AK$255,4,FALSE),)</f>
        <v>0</v>
      </c>
      <c r="I548">
        <f>IFERROR(VLOOKUP($A548,'PivotTrac Totals'!$1:$405,6,FALSE),)</f>
        <v>0</v>
      </c>
      <c r="J548">
        <f>IFERROR(VLOOKUP($A548,'PivotTrac Totals'!$1:$255,8,FALSE),)</f>
        <v>0</v>
      </c>
      <c r="K548">
        <f>IFERROR(VLOOKUP($A548,'PivotTrac Totals'!$1:$255,10,FALSE),)</f>
        <v>0</v>
      </c>
      <c r="L548">
        <f>IFERROR(VLOOKUP($A548,'PivotTrac Totals'!$1:$255,12,FALSE),)</f>
        <v>0</v>
      </c>
      <c r="M548">
        <f>IFERROR(VLOOKUP($A548,'PivotTrac Totals'!$1:$255,14,FALSE),)</f>
        <v>0</v>
      </c>
      <c r="N548">
        <f>IFERROR(VLOOKUP($A548,'PivotTrac Totals'!$1:$255,16,FALSE),)</f>
        <v>0</v>
      </c>
      <c r="O548">
        <f>IFERROR(VLOOKUP($A548,'PivotTrac Totals'!$1:$255,18,FALSE),)</f>
        <v>0</v>
      </c>
      <c r="P548">
        <f>IFERROR(VLOOKUP($A548,'PivotTrac Totals'!$1:$255,20,FALSE),)</f>
        <v>0</v>
      </c>
      <c r="Q548">
        <f>IFERROR(VLOOKUP($A548,'PivotTrac Totals'!$1:$255,22,FALSE),)</f>
        <v>0</v>
      </c>
      <c r="R548">
        <f>IFERROR(VLOOKUP($A548,'PivotTrac Totals'!$1:$255,24,FALSE),)</f>
        <v>0</v>
      </c>
      <c r="S548">
        <f>IFERROR(VLOOKUP($A548,'PivotTrac Totals'!$1:$255,26,FALSE),)</f>
        <v>0</v>
      </c>
      <c r="T548">
        <f>IFERROR(VLOOKUP($A548,'PivotTrac Totals'!$1:$255,28,FALSE),)</f>
        <v>0</v>
      </c>
      <c r="U548">
        <f>IFERROR(VLOOKUP($A548,'PivotTrac Totals'!$1:$255,30,FALSE),)</f>
        <v>0</v>
      </c>
      <c r="V548">
        <f>IFERROR(VLOOKUP($A548,'PivotTrac Totals'!$1:$255,32,FALSE),)</f>
        <v>0</v>
      </c>
      <c r="W548">
        <f>IFERROR(VLOOKUP($A548,'PivotTrac Totals'!$1:$255,34,FALSE),)</f>
        <v>0</v>
      </c>
      <c r="X548">
        <f>IFERROR(VLOOKUP($A548,'PivotTrac Totals'!$1:$255,36,FALSE),)</f>
        <v>0</v>
      </c>
      <c r="Y548">
        <f>IFERROR(VLOOKUP($A548,'PivotTrac Totals'!$1:$255,38,FALSE),)</f>
        <v>0</v>
      </c>
      <c r="Z548">
        <f>IFERROR(VLOOKUP($A548,'PivotTrac Totals'!$1:$255,40,FALSE),)</f>
        <v>0</v>
      </c>
      <c r="AA548">
        <f>IFERROR(VLOOKUP($A548,'PivotTrac Totals'!$1:$255,42,FALSE),)</f>
        <v>0</v>
      </c>
      <c r="AB548">
        <f>IFERROR(VLOOKUP($A548,'PivotTrac Totals'!$1:$255,44,FALSE),)</f>
        <v>0</v>
      </c>
      <c r="AC548">
        <f>IFERROR(VLOOKUP($A548,'PivotTrac Totals'!$1:$255,46,FALSE),)</f>
        <v>0</v>
      </c>
      <c r="AD548">
        <f>IFERROR(VLOOKUP($A548,'PivotTrac Totals'!$1:$255,48,FALSE),)</f>
        <v>0</v>
      </c>
      <c r="AE548">
        <f>IFERROR(VLOOKUP($A548,'PivotTrac Totals'!$1:$255,50,FALSE),)</f>
        <v>0</v>
      </c>
      <c r="AF548">
        <f>IFERROR(VLOOKUP($A548,'PivotTrac Totals'!$1:$255,52,FALSE),)</f>
        <v>0</v>
      </c>
      <c r="AG548">
        <f>IFERROR(VLOOKUP($A548,'PivotTrac Totals'!$1:$255,54,FALSE),)</f>
        <v>0</v>
      </c>
      <c r="AH548">
        <f t="shared" si="63"/>
        <v>0</v>
      </c>
    </row>
    <row r="549" spans="1:34" ht="15.75" hidden="1" thickBot="1" x14ac:dyDescent="0.25">
      <c r="B549" t="s">
        <v>166</v>
      </c>
      <c r="C549" s="31" t="str">
        <f t="shared" si="65"/>
        <v>54</v>
      </c>
      <c r="D549" t="s">
        <v>214</v>
      </c>
      <c r="H549">
        <f>IFERROR(VLOOKUP($A549,'PivotTrac Totals'!$A$1:$AK$255,4,FALSE),)</f>
        <v>0</v>
      </c>
      <c r="I549">
        <f>IFERROR(VLOOKUP($A549,'PivotTrac Totals'!$1:$405,6,FALSE),)</f>
        <v>0</v>
      </c>
      <c r="J549">
        <f>IFERROR(VLOOKUP($A549,'PivotTrac Totals'!$1:$255,8,FALSE),)</f>
        <v>0</v>
      </c>
      <c r="K549">
        <f>IFERROR(VLOOKUP($A549,'PivotTrac Totals'!$1:$255,10,FALSE),)</f>
        <v>0</v>
      </c>
      <c r="L549">
        <f>IFERROR(VLOOKUP($A549,'PivotTrac Totals'!$1:$255,12,FALSE),)</f>
        <v>0</v>
      </c>
      <c r="M549">
        <f>IFERROR(VLOOKUP($A549,'PivotTrac Totals'!$1:$255,14,FALSE),)</f>
        <v>0</v>
      </c>
      <c r="N549">
        <f>IFERROR(VLOOKUP($A549,'PivotTrac Totals'!$1:$255,16,FALSE),)</f>
        <v>0</v>
      </c>
      <c r="O549">
        <f>IFERROR(VLOOKUP($A549,'PivotTrac Totals'!$1:$255,18,FALSE),)</f>
        <v>0</v>
      </c>
      <c r="P549">
        <f>IFERROR(VLOOKUP($A549,'PivotTrac Totals'!$1:$255,20,FALSE),)</f>
        <v>0</v>
      </c>
      <c r="Q549">
        <f>IFERROR(VLOOKUP($A549,'PivotTrac Totals'!$1:$255,22,FALSE),)</f>
        <v>0</v>
      </c>
      <c r="R549">
        <f>IFERROR(VLOOKUP($A549,'PivotTrac Totals'!$1:$255,24,FALSE),)</f>
        <v>0</v>
      </c>
      <c r="S549">
        <f>IFERROR(VLOOKUP($A549,'PivotTrac Totals'!$1:$255,26,FALSE),)</f>
        <v>0</v>
      </c>
      <c r="T549">
        <f>IFERROR(VLOOKUP($A549,'PivotTrac Totals'!$1:$255,28,FALSE),)</f>
        <v>0</v>
      </c>
      <c r="U549">
        <f>IFERROR(VLOOKUP($A549,'PivotTrac Totals'!$1:$255,30,FALSE),)</f>
        <v>0</v>
      </c>
      <c r="V549">
        <f>IFERROR(VLOOKUP($A549,'PivotTrac Totals'!$1:$255,32,FALSE),)</f>
        <v>0</v>
      </c>
      <c r="W549">
        <f>IFERROR(VLOOKUP($A549,'PivotTrac Totals'!$1:$255,34,FALSE),)</f>
        <v>0</v>
      </c>
      <c r="X549">
        <f>IFERROR(VLOOKUP($A549,'PivotTrac Totals'!$1:$255,36,FALSE),)</f>
        <v>0</v>
      </c>
      <c r="Y549">
        <f>IFERROR(VLOOKUP($A549,'PivotTrac Totals'!$1:$255,38,FALSE),)</f>
        <v>0</v>
      </c>
      <c r="Z549">
        <f>IFERROR(VLOOKUP($A549,'PivotTrac Totals'!$1:$255,40,FALSE),)</f>
        <v>0</v>
      </c>
      <c r="AA549">
        <f>IFERROR(VLOOKUP($A549,'PivotTrac Totals'!$1:$255,42,FALSE),)</f>
        <v>0</v>
      </c>
      <c r="AB549">
        <f>IFERROR(VLOOKUP($A549,'PivotTrac Totals'!$1:$255,44,FALSE),)</f>
        <v>0</v>
      </c>
      <c r="AC549">
        <f>IFERROR(VLOOKUP($A549,'PivotTrac Totals'!$1:$255,46,FALSE),)</f>
        <v>0</v>
      </c>
      <c r="AD549">
        <f>IFERROR(VLOOKUP($A549,'PivotTrac Totals'!$1:$255,48,FALSE),)</f>
        <v>0</v>
      </c>
      <c r="AE549">
        <f>IFERROR(VLOOKUP($A549,'PivotTrac Totals'!$1:$255,50,FALSE),)</f>
        <v>0</v>
      </c>
      <c r="AF549">
        <f>IFERROR(VLOOKUP($A549,'PivotTrac Totals'!$1:$255,52,FALSE),)</f>
        <v>0</v>
      </c>
      <c r="AG549">
        <f>IFERROR(VLOOKUP($A549,'PivotTrac Totals'!$1:$255,54,FALSE),)</f>
        <v>0</v>
      </c>
      <c r="AH549">
        <f t="shared" si="63"/>
        <v>0</v>
      </c>
    </row>
    <row r="550" spans="1:34" ht="15.75" hidden="1" thickBot="1" x14ac:dyDescent="0.25">
      <c r="B550" t="s">
        <v>166</v>
      </c>
      <c r="C550" s="31" t="str">
        <f t="shared" si="65"/>
        <v>54</v>
      </c>
      <c r="D550" t="s">
        <v>214</v>
      </c>
      <c r="H550">
        <f>IFERROR(VLOOKUP($A550,'PivotTrac Totals'!$A$1:$AK$255,4,FALSE),)</f>
        <v>0</v>
      </c>
      <c r="I550">
        <f>IFERROR(VLOOKUP($A550,'PivotTrac Totals'!$1:$405,6,FALSE),)</f>
        <v>0</v>
      </c>
      <c r="J550">
        <f>IFERROR(VLOOKUP($A550,'PivotTrac Totals'!$1:$255,8,FALSE),)</f>
        <v>0</v>
      </c>
      <c r="K550">
        <f>IFERROR(VLOOKUP($A550,'PivotTrac Totals'!$1:$255,10,FALSE),)</f>
        <v>0</v>
      </c>
      <c r="L550">
        <f>IFERROR(VLOOKUP($A550,'PivotTrac Totals'!$1:$255,12,FALSE),)</f>
        <v>0</v>
      </c>
      <c r="M550">
        <f>IFERROR(VLOOKUP($A550,'PivotTrac Totals'!$1:$255,14,FALSE),)</f>
        <v>0</v>
      </c>
      <c r="N550">
        <f>IFERROR(VLOOKUP($A550,'PivotTrac Totals'!$1:$255,16,FALSE),)</f>
        <v>0</v>
      </c>
      <c r="O550">
        <f>IFERROR(VLOOKUP($A550,'PivotTrac Totals'!$1:$255,18,FALSE),)</f>
        <v>0</v>
      </c>
      <c r="P550">
        <f>IFERROR(VLOOKUP($A550,'PivotTrac Totals'!$1:$255,20,FALSE),)</f>
        <v>0</v>
      </c>
      <c r="Q550">
        <f>IFERROR(VLOOKUP($A550,'PivotTrac Totals'!$1:$255,22,FALSE),)</f>
        <v>0</v>
      </c>
      <c r="R550">
        <f>IFERROR(VLOOKUP($A550,'PivotTrac Totals'!$1:$255,24,FALSE),)</f>
        <v>0</v>
      </c>
      <c r="S550">
        <f>IFERROR(VLOOKUP($A550,'PivotTrac Totals'!$1:$255,26,FALSE),)</f>
        <v>0</v>
      </c>
      <c r="T550">
        <f>IFERROR(VLOOKUP($A550,'PivotTrac Totals'!$1:$255,28,FALSE),)</f>
        <v>0</v>
      </c>
      <c r="U550">
        <f>IFERROR(VLOOKUP($A550,'PivotTrac Totals'!$1:$255,30,FALSE),)</f>
        <v>0</v>
      </c>
      <c r="V550">
        <f>IFERROR(VLOOKUP($A550,'PivotTrac Totals'!$1:$255,32,FALSE),)</f>
        <v>0</v>
      </c>
      <c r="W550">
        <f>IFERROR(VLOOKUP($A550,'PivotTrac Totals'!$1:$255,34,FALSE),)</f>
        <v>0</v>
      </c>
      <c r="X550">
        <f>IFERROR(VLOOKUP($A550,'PivotTrac Totals'!$1:$255,36,FALSE),)</f>
        <v>0</v>
      </c>
      <c r="Y550">
        <f>IFERROR(VLOOKUP($A550,'PivotTrac Totals'!$1:$255,38,FALSE),)</f>
        <v>0</v>
      </c>
      <c r="Z550">
        <f>IFERROR(VLOOKUP($A550,'PivotTrac Totals'!$1:$255,40,FALSE),)</f>
        <v>0</v>
      </c>
      <c r="AA550">
        <f>IFERROR(VLOOKUP($A550,'PivotTrac Totals'!$1:$255,42,FALSE),)</f>
        <v>0</v>
      </c>
      <c r="AB550">
        <f>IFERROR(VLOOKUP($A550,'PivotTrac Totals'!$1:$255,44,FALSE),)</f>
        <v>0</v>
      </c>
      <c r="AC550">
        <f>IFERROR(VLOOKUP($A550,'PivotTrac Totals'!$1:$255,46,FALSE),)</f>
        <v>0</v>
      </c>
      <c r="AD550">
        <f>IFERROR(VLOOKUP($A550,'PivotTrac Totals'!$1:$255,48,FALSE),)</f>
        <v>0</v>
      </c>
      <c r="AE550">
        <f>IFERROR(VLOOKUP($A550,'PivotTrac Totals'!$1:$255,50,FALSE),)</f>
        <v>0</v>
      </c>
      <c r="AF550">
        <f>IFERROR(VLOOKUP($A550,'PivotTrac Totals'!$1:$255,52,FALSE),)</f>
        <v>0</v>
      </c>
      <c r="AG550">
        <f>IFERROR(VLOOKUP($A550,'PivotTrac Totals'!$1:$255,54,FALSE),)</f>
        <v>0</v>
      </c>
      <c r="AH550">
        <f t="shared" si="63"/>
        <v>0</v>
      </c>
    </row>
    <row r="551" spans="1:34" ht="15.75" hidden="1" thickBot="1" x14ac:dyDescent="0.25">
      <c r="A551" s="25"/>
      <c r="B551" s="25" t="s">
        <v>166</v>
      </c>
      <c r="C551" s="28" t="str">
        <f t="shared" si="65"/>
        <v>54</v>
      </c>
      <c r="D551" s="25" t="s">
        <v>214</v>
      </c>
      <c r="E551" s="25"/>
      <c r="F551" s="25"/>
      <c r="G551" s="25"/>
      <c r="H551">
        <f>IFERROR(VLOOKUP($A551,'PivotTrac Totals'!$A$1:$AK$255,4,FALSE),)</f>
        <v>0</v>
      </c>
      <c r="I551">
        <f>IFERROR(VLOOKUP($A551,'PivotTrac Totals'!$1:$405,6,FALSE),)</f>
        <v>0</v>
      </c>
      <c r="J551">
        <f>IFERROR(VLOOKUP($A551,'PivotTrac Totals'!$1:$255,8,FALSE),)</f>
        <v>0</v>
      </c>
      <c r="K551">
        <f>IFERROR(VLOOKUP($A551,'PivotTrac Totals'!$1:$255,10,FALSE),)</f>
        <v>0</v>
      </c>
      <c r="L551">
        <f>IFERROR(VLOOKUP($A551,'PivotTrac Totals'!$1:$255,12,FALSE),)</f>
        <v>0</v>
      </c>
      <c r="M551">
        <f>IFERROR(VLOOKUP($A551,'PivotTrac Totals'!$1:$255,14,FALSE),)</f>
        <v>0</v>
      </c>
      <c r="N551">
        <f>IFERROR(VLOOKUP($A551,'PivotTrac Totals'!$1:$255,16,FALSE),)</f>
        <v>0</v>
      </c>
      <c r="O551">
        <f>IFERROR(VLOOKUP($A551,'PivotTrac Totals'!$1:$255,18,FALSE),)</f>
        <v>0</v>
      </c>
      <c r="P551">
        <f>IFERROR(VLOOKUP($A551,'PivotTrac Totals'!$1:$255,20,FALSE),)</f>
        <v>0</v>
      </c>
      <c r="Q551">
        <f>IFERROR(VLOOKUP($A551,'PivotTrac Totals'!$1:$255,22,FALSE),)</f>
        <v>0</v>
      </c>
      <c r="R551">
        <f>IFERROR(VLOOKUP($A551,'PivotTrac Totals'!$1:$255,24,FALSE),)</f>
        <v>0</v>
      </c>
      <c r="S551">
        <f>IFERROR(VLOOKUP($A551,'PivotTrac Totals'!$1:$255,26,FALSE),)</f>
        <v>0</v>
      </c>
      <c r="T551">
        <f>IFERROR(VLOOKUP($A551,'PivotTrac Totals'!$1:$255,28,FALSE),)</f>
        <v>0</v>
      </c>
      <c r="U551">
        <f>IFERROR(VLOOKUP($A551,'PivotTrac Totals'!$1:$255,30,FALSE),)</f>
        <v>0</v>
      </c>
      <c r="V551">
        <f>IFERROR(VLOOKUP($A551,'PivotTrac Totals'!$1:$255,32,FALSE),)</f>
        <v>0</v>
      </c>
      <c r="W551">
        <f>IFERROR(VLOOKUP($A551,'PivotTrac Totals'!$1:$255,34,FALSE),)</f>
        <v>0</v>
      </c>
      <c r="X551">
        <f>IFERROR(VLOOKUP($A551,'PivotTrac Totals'!$1:$255,36,FALSE),)</f>
        <v>0</v>
      </c>
      <c r="Y551">
        <f>IFERROR(VLOOKUP($A551,'PivotTrac Totals'!$1:$255,38,FALSE),)</f>
        <v>0</v>
      </c>
      <c r="Z551">
        <f>IFERROR(VLOOKUP($A551,'PivotTrac Totals'!$1:$255,40,FALSE),)</f>
        <v>0</v>
      </c>
      <c r="AA551">
        <f>IFERROR(VLOOKUP($A551,'PivotTrac Totals'!$1:$255,42,FALSE),)</f>
        <v>0</v>
      </c>
      <c r="AB551">
        <f>IFERROR(VLOOKUP($A551,'PivotTrac Totals'!$1:$255,44,FALSE),)</f>
        <v>0</v>
      </c>
      <c r="AC551">
        <f>IFERROR(VLOOKUP($A551,'PivotTrac Totals'!$1:$255,46,FALSE),)</f>
        <v>0</v>
      </c>
      <c r="AD551">
        <f>IFERROR(VLOOKUP($A551,'PivotTrac Totals'!$1:$255,48,FALSE),)</f>
        <v>0</v>
      </c>
      <c r="AE551">
        <f>IFERROR(VLOOKUP($A551,'PivotTrac Totals'!$1:$255,50,FALSE),)</f>
        <v>0</v>
      </c>
      <c r="AF551">
        <f>IFERROR(VLOOKUP($A551,'PivotTrac Totals'!$1:$255,52,FALSE),)</f>
        <v>0</v>
      </c>
      <c r="AG551">
        <f>IFERROR(VLOOKUP($A551,'PivotTrac Totals'!$1:$255,54,FALSE),)</f>
        <v>0</v>
      </c>
      <c r="AH551">
        <f t="shared" si="63"/>
        <v>0</v>
      </c>
    </row>
    <row r="552" spans="1:34" ht="15.75" hidden="1" thickBot="1" x14ac:dyDescent="0.25">
      <c r="A552" s="25"/>
      <c r="B552" s="25" t="s">
        <v>166</v>
      </c>
      <c r="C552" s="28" t="str">
        <f t="shared" si="65"/>
        <v>54</v>
      </c>
      <c r="D552" s="25" t="s">
        <v>214</v>
      </c>
      <c r="E552" s="25"/>
      <c r="F552" s="25"/>
      <c r="G552" s="25"/>
      <c r="H552">
        <f>IFERROR(VLOOKUP($A552,'PivotTrac Totals'!$A$1:$AK$255,4,FALSE),)</f>
        <v>0</v>
      </c>
      <c r="I552">
        <f>IFERROR(VLOOKUP($A552,'PivotTrac Totals'!$1:$405,6,FALSE),)</f>
        <v>0</v>
      </c>
      <c r="J552">
        <f>IFERROR(VLOOKUP($A552,'PivotTrac Totals'!$1:$255,8,FALSE),)</f>
        <v>0</v>
      </c>
      <c r="K552">
        <f>IFERROR(VLOOKUP($A552,'PivotTrac Totals'!$1:$255,10,FALSE),)</f>
        <v>0</v>
      </c>
      <c r="L552">
        <f>IFERROR(VLOOKUP($A552,'PivotTrac Totals'!$1:$255,12,FALSE),)</f>
        <v>0</v>
      </c>
      <c r="M552">
        <f>IFERROR(VLOOKUP($A552,'PivotTrac Totals'!$1:$255,14,FALSE),)</f>
        <v>0</v>
      </c>
      <c r="N552">
        <f>IFERROR(VLOOKUP($A552,'PivotTrac Totals'!$1:$255,16,FALSE),)</f>
        <v>0</v>
      </c>
      <c r="O552">
        <f>IFERROR(VLOOKUP($A552,'PivotTrac Totals'!$1:$255,18,FALSE),)</f>
        <v>0</v>
      </c>
      <c r="P552">
        <f>IFERROR(VLOOKUP($A552,'PivotTrac Totals'!$1:$255,20,FALSE),)</f>
        <v>0</v>
      </c>
      <c r="Q552">
        <f>IFERROR(VLOOKUP($A552,'PivotTrac Totals'!$1:$255,22,FALSE),)</f>
        <v>0</v>
      </c>
      <c r="R552">
        <f>IFERROR(VLOOKUP($A552,'PivotTrac Totals'!$1:$255,24,FALSE),)</f>
        <v>0</v>
      </c>
      <c r="S552">
        <f>IFERROR(VLOOKUP($A552,'PivotTrac Totals'!$1:$255,26,FALSE),)</f>
        <v>0</v>
      </c>
      <c r="T552">
        <f>IFERROR(VLOOKUP($A552,'PivotTrac Totals'!$1:$255,28,FALSE),)</f>
        <v>0</v>
      </c>
      <c r="U552">
        <f>IFERROR(VLOOKUP($A552,'PivotTrac Totals'!$1:$255,30,FALSE),)</f>
        <v>0</v>
      </c>
      <c r="V552">
        <f>IFERROR(VLOOKUP($A552,'PivotTrac Totals'!$1:$255,32,FALSE),)</f>
        <v>0</v>
      </c>
      <c r="W552">
        <f>IFERROR(VLOOKUP($A552,'PivotTrac Totals'!$1:$255,34,FALSE),)</f>
        <v>0</v>
      </c>
      <c r="X552">
        <f>IFERROR(VLOOKUP($A552,'PivotTrac Totals'!$1:$255,36,FALSE),)</f>
        <v>0</v>
      </c>
      <c r="Y552">
        <f>IFERROR(VLOOKUP($A552,'PivotTrac Totals'!$1:$255,38,FALSE),)</f>
        <v>0</v>
      </c>
      <c r="Z552">
        <f>IFERROR(VLOOKUP($A552,'PivotTrac Totals'!$1:$255,40,FALSE),)</f>
        <v>0</v>
      </c>
      <c r="AA552">
        <f>IFERROR(VLOOKUP($A552,'PivotTrac Totals'!$1:$255,42,FALSE),)</f>
        <v>0</v>
      </c>
      <c r="AB552">
        <f>IFERROR(VLOOKUP($A552,'PivotTrac Totals'!$1:$255,44,FALSE),)</f>
        <v>0</v>
      </c>
      <c r="AC552">
        <f>IFERROR(VLOOKUP($A552,'PivotTrac Totals'!$1:$255,46,FALSE),)</f>
        <v>0</v>
      </c>
      <c r="AD552">
        <f>IFERROR(VLOOKUP($A552,'PivotTrac Totals'!$1:$255,48,FALSE),)</f>
        <v>0</v>
      </c>
      <c r="AE552">
        <f>IFERROR(VLOOKUP($A552,'PivotTrac Totals'!$1:$255,50,FALSE),)</f>
        <v>0</v>
      </c>
      <c r="AF552">
        <f>IFERROR(VLOOKUP($A552,'PivotTrac Totals'!$1:$255,52,FALSE),)</f>
        <v>0</v>
      </c>
      <c r="AG552">
        <f>IFERROR(VLOOKUP($A552,'PivotTrac Totals'!$1:$255,54,FALSE),)</f>
        <v>0</v>
      </c>
      <c r="AH552">
        <f t="shared" si="63"/>
        <v>0</v>
      </c>
    </row>
    <row r="553" spans="1:34" ht="15.75" hidden="1" thickBot="1" x14ac:dyDescent="0.25">
      <c r="A553" s="25"/>
      <c r="B553" s="25" t="s">
        <v>166</v>
      </c>
      <c r="C553" s="28" t="str">
        <f t="shared" si="65"/>
        <v>54</v>
      </c>
      <c r="D553" s="25" t="s">
        <v>214</v>
      </c>
      <c r="E553" s="25"/>
      <c r="F553" s="25"/>
      <c r="G553" s="25"/>
      <c r="H553">
        <f>IFERROR(VLOOKUP($A553,'PivotTrac Totals'!$A$1:$AK$255,4,FALSE),)</f>
        <v>0</v>
      </c>
      <c r="I553">
        <f>IFERROR(VLOOKUP($A553,'PivotTrac Totals'!$1:$405,6,FALSE),)</f>
        <v>0</v>
      </c>
      <c r="J553">
        <f>IFERROR(VLOOKUP($A553,'PivotTrac Totals'!$1:$255,8,FALSE),)</f>
        <v>0</v>
      </c>
      <c r="K553">
        <f>IFERROR(VLOOKUP($A553,'PivotTrac Totals'!$1:$255,10,FALSE),)</f>
        <v>0</v>
      </c>
      <c r="L553">
        <f>IFERROR(VLOOKUP($A553,'PivotTrac Totals'!$1:$255,12,FALSE),)</f>
        <v>0</v>
      </c>
      <c r="M553">
        <f>IFERROR(VLOOKUP($A553,'PivotTrac Totals'!$1:$255,14,FALSE),)</f>
        <v>0</v>
      </c>
      <c r="N553">
        <f>IFERROR(VLOOKUP($A553,'PivotTrac Totals'!$1:$255,16,FALSE),)</f>
        <v>0</v>
      </c>
      <c r="O553">
        <f>IFERROR(VLOOKUP($A553,'PivotTrac Totals'!$1:$255,18,FALSE),)</f>
        <v>0</v>
      </c>
      <c r="P553">
        <f>IFERROR(VLOOKUP($A553,'PivotTrac Totals'!$1:$255,20,FALSE),)</f>
        <v>0</v>
      </c>
      <c r="Q553">
        <f>IFERROR(VLOOKUP($A553,'PivotTrac Totals'!$1:$255,22,FALSE),)</f>
        <v>0</v>
      </c>
      <c r="R553">
        <f>IFERROR(VLOOKUP($A553,'PivotTrac Totals'!$1:$255,24,FALSE),)</f>
        <v>0</v>
      </c>
      <c r="S553">
        <f>IFERROR(VLOOKUP($A553,'PivotTrac Totals'!$1:$255,26,FALSE),)</f>
        <v>0</v>
      </c>
      <c r="T553">
        <f>IFERROR(VLOOKUP($A553,'PivotTrac Totals'!$1:$255,28,FALSE),)</f>
        <v>0</v>
      </c>
      <c r="U553">
        <f>IFERROR(VLOOKUP($A553,'PivotTrac Totals'!$1:$255,30,FALSE),)</f>
        <v>0</v>
      </c>
      <c r="V553">
        <f>IFERROR(VLOOKUP($A553,'PivotTrac Totals'!$1:$255,32,FALSE),)</f>
        <v>0</v>
      </c>
      <c r="W553">
        <f>IFERROR(VLOOKUP($A553,'PivotTrac Totals'!$1:$255,34,FALSE),)</f>
        <v>0</v>
      </c>
      <c r="X553">
        <f>IFERROR(VLOOKUP($A553,'PivotTrac Totals'!$1:$255,36,FALSE),)</f>
        <v>0</v>
      </c>
      <c r="Y553">
        <f>IFERROR(VLOOKUP($A553,'PivotTrac Totals'!$1:$255,38,FALSE),)</f>
        <v>0</v>
      </c>
      <c r="Z553">
        <f>IFERROR(VLOOKUP($A553,'PivotTrac Totals'!$1:$255,40,FALSE),)</f>
        <v>0</v>
      </c>
      <c r="AA553">
        <f>IFERROR(VLOOKUP($A553,'PivotTrac Totals'!$1:$255,42,FALSE),)</f>
        <v>0</v>
      </c>
      <c r="AB553">
        <f>IFERROR(VLOOKUP($A553,'PivotTrac Totals'!$1:$255,44,FALSE),)</f>
        <v>0</v>
      </c>
      <c r="AC553">
        <f>IFERROR(VLOOKUP($A553,'PivotTrac Totals'!$1:$255,46,FALSE),)</f>
        <v>0</v>
      </c>
      <c r="AD553">
        <f>IFERROR(VLOOKUP($A553,'PivotTrac Totals'!$1:$255,48,FALSE),)</f>
        <v>0</v>
      </c>
      <c r="AE553">
        <f>IFERROR(VLOOKUP($A553,'PivotTrac Totals'!$1:$255,50,FALSE),)</f>
        <v>0</v>
      </c>
      <c r="AF553">
        <f>IFERROR(VLOOKUP($A553,'PivotTrac Totals'!$1:$255,52,FALSE),)</f>
        <v>0</v>
      </c>
      <c r="AG553">
        <f>IFERROR(VLOOKUP($A553,'PivotTrac Totals'!$1:$255,54,FALSE),)</f>
        <v>0</v>
      </c>
      <c r="AH553">
        <f t="shared" si="63"/>
        <v>0</v>
      </c>
    </row>
    <row r="554" spans="1:34" ht="15.75" hidden="1" thickBot="1" x14ac:dyDescent="0.25">
      <c r="A554" s="25"/>
      <c r="B554" s="25" t="s">
        <v>166</v>
      </c>
      <c r="C554" s="28" t="str">
        <f t="shared" si="65"/>
        <v>54</v>
      </c>
      <c r="D554" s="25" t="s">
        <v>214</v>
      </c>
      <c r="E554" s="25"/>
      <c r="F554" s="25"/>
      <c r="G554" s="25"/>
      <c r="H554">
        <f>IFERROR(VLOOKUP($A554,'PivotTrac Totals'!$A$1:$AK$255,4,FALSE),)</f>
        <v>0</v>
      </c>
      <c r="I554">
        <f>IFERROR(VLOOKUP($A554,'PivotTrac Totals'!$1:$405,6,FALSE),)</f>
        <v>0</v>
      </c>
      <c r="J554">
        <f>IFERROR(VLOOKUP($A554,'PivotTrac Totals'!$1:$255,8,FALSE),)</f>
        <v>0</v>
      </c>
      <c r="K554">
        <f>IFERROR(VLOOKUP($A554,'PivotTrac Totals'!$1:$255,10,FALSE),)</f>
        <v>0</v>
      </c>
      <c r="L554">
        <f>IFERROR(VLOOKUP($A554,'PivotTrac Totals'!$1:$255,12,FALSE),)</f>
        <v>0</v>
      </c>
      <c r="M554">
        <f>IFERROR(VLOOKUP($A554,'PivotTrac Totals'!$1:$255,14,FALSE),)</f>
        <v>0</v>
      </c>
      <c r="N554">
        <f>IFERROR(VLOOKUP($A554,'PivotTrac Totals'!$1:$255,16,FALSE),)</f>
        <v>0</v>
      </c>
      <c r="O554">
        <f>IFERROR(VLOOKUP($A554,'PivotTrac Totals'!$1:$255,18,FALSE),)</f>
        <v>0</v>
      </c>
      <c r="P554">
        <f>IFERROR(VLOOKUP($A554,'PivotTrac Totals'!$1:$255,20,FALSE),)</f>
        <v>0</v>
      </c>
      <c r="Q554">
        <f>IFERROR(VLOOKUP($A554,'PivotTrac Totals'!$1:$255,22,FALSE),)</f>
        <v>0</v>
      </c>
      <c r="R554">
        <f>IFERROR(VLOOKUP($A554,'PivotTrac Totals'!$1:$255,24,FALSE),)</f>
        <v>0</v>
      </c>
      <c r="S554">
        <f>IFERROR(VLOOKUP($A554,'PivotTrac Totals'!$1:$255,26,FALSE),)</f>
        <v>0</v>
      </c>
      <c r="T554">
        <f>IFERROR(VLOOKUP($A554,'PivotTrac Totals'!$1:$255,28,FALSE),)</f>
        <v>0</v>
      </c>
      <c r="U554">
        <f>IFERROR(VLOOKUP($A554,'PivotTrac Totals'!$1:$255,30,FALSE),)</f>
        <v>0</v>
      </c>
      <c r="V554">
        <f>IFERROR(VLOOKUP($A554,'PivotTrac Totals'!$1:$255,32,FALSE),)</f>
        <v>0</v>
      </c>
      <c r="W554">
        <f>IFERROR(VLOOKUP($A554,'PivotTrac Totals'!$1:$255,34,FALSE),)</f>
        <v>0</v>
      </c>
      <c r="X554">
        <f>IFERROR(VLOOKUP($A554,'PivotTrac Totals'!$1:$255,36,FALSE),)</f>
        <v>0</v>
      </c>
      <c r="Y554">
        <f>IFERROR(VLOOKUP($A554,'PivotTrac Totals'!$1:$255,38,FALSE),)</f>
        <v>0</v>
      </c>
      <c r="Z554">
        <f>IFERROR(VLOOKUP($A554,'PivotTrac Totals'!$1:$255,40,FALSE),)</f>
        <v>0</v>
      </c>
      <c r="AA554">
        <f>IFERROR(VLOOKUP($A554,'PivotTrac Totals'!$1:$255,42,FALSE),)</f>
        <v>0</v>
      </c>
      <c r="AB554">
        <f>IFERROR(VLOOKUP($A554,'PivotTrac Totals'!$1:$255,44,FALSE),)</f>
        <v>0</v>
      </c>
      <c r="AC554">
        <f>IFERROR(VLOOKUP($A554,'PivotTrac Totals'!$1:$255,46,FALSE),)</f>
        <v>0</v>
      </c>
      <c r="AD554">
        <f>IFERROR(VLOOKUP($A554,'PivotTrac Totals'!$1:$255,48,FALSE),)</f>
        <v>0</v>
      </c>
      <c r="AE554">
        <f>IFERROR(VLOOKUP($A554,'PivotTrac Totals'!$1:$255,50,FALSE),)</f>
        <v>0</v>
      </c>
      <c r="AF554">
        <f>IFERROR(VLOOKUP($A554,'PivotTrac Totals'!$1:$255,52,FALSE),)</f>
        <v>0</v>
      </c>
      <c r="AG554">
        <f>IFERROR(VLOOKUP($A554,'PivotTrac Totals'!$1:$255,54,FALSE),)</f>
        <v>0</v>
      </c>
      <c r="AH554">
        <f t="shared" si="63"/>
        <v>0</v>
      </c>
    </row>
    <row r="555" spans="1:34" ht="15.75" hidden="1" thickBot="1" x14ac:dyDescent="0.25">
      <c r="A555" s="25"/>
      <c r="B555" s="25" t="s">
        <v>166</v>
      </c>
      <c r="C555" s="28" t="str">
        <f t="shared" si="65"/>
        <v>54</v>
      </c>
      <c r="D555" s="25" t="s">
        <v>214</v>
      </c>
      <c r="E555" s="25"/>
      <c r="F555" s="25"/>
      <c r="G555" s="25"/>
      <c r="H555">
        <f>IFERROR(VLOOKUP($A555,'PivotTrac Totals'!$A$1:$AK$255,4,FALSE),)</f>
        <v>0</v>
      </c>
      <c r="I555">
        <f>IFERROR(VLOOKUP($A555,'PivotTrac Totals'!$1:$405,6,FALSE),)</f>
        <v>0</v>
      </c>
      <c r="J555">
        <f>IFERROR(VLOOKUP($A555,'PivotTrac Totals'!$1:$255,8,FALSE),)</f>
        <v>0</v>
      </c>
      <c r="K555">
        <f>IFERROR(VLOOKUP($A555,'PivotTrac Totals'!$1:$255,10,FALSE),)</f>
        <v>0</v>
      </c>
      <c r="L555">
        <f>IFERROR(VLOOKUP($A555,'PivotTrac Totals'!$1:$255,12,FALSE),)</f>
        <v>0</v>
      </c>
      <c r="M555">
        <f>IFERROR(VLOOKUP($A555,'PivotTrac Totals'!$1:$255,14,FALSE),)</f>
        <v>0</v>
      </c>
      <c r="N555">
        <f>IFERROR(VLOOKUP($A555,'PivotTrac Totals'!$1:$255,16,FALSE),)</f>
        <v>0</v>
      </c>
      <c r="O555">
        <f>IFERROR(VLOOKUP($A555,'PivotTrac Totals'!$1:$255,18,FALSE),)</f>
        <v>0</v>
      </c>
      <c r="P555">
        <f>IFERROR(VLOOKUP($A555,'PivotTrac Totals'!$1:$255,20,FALSE),)</f>
        <v>0</v>
      </c>
      <c r="Q555">
        <f>IFERROR(VLOOKUP($A555,'PivotTrac Totals'!$1:$255,22,FALSE),)</f>
        <v>0</v>
      </c>
      <c r="R555">
        <f>IFERROR(VLOOKUP($A555,'PivotTrac Totals'!$1:$255,24,FALSE),)</f>
        <v>0</v>
      </c>
      <c r="S555">
        <f>IFERROR(VLOOKUP($A555,'PivotTrac Totals'!$1:$255,26,FALSE),)</f>
        <v>0</v>
      </c>
      <c r="T555">
        <f>IFERROR(VLOOKUP($A555,'PivotTrac Totals'!$1:$255,28,FALSE),)</f>
        <v>0</v>
      </c>
      <c r="U555">
        <f>IFERROR(VLOOKUP($A555,'PivotTrac Totals'!$1:$255,30,FALSE),)</f>
        <v>0</v>
      </c>
      <c r="V555">
        <f>IFERROR(VLOOKUP($A555,'PivotTrac Totals'!$1:$255,32,FALSE),)</f>
        <v>0</v>
      </c>
      <c r="W555">
        <f>IFERROR(VLOOKUP($A555,'PivotTrac Totals'!$1:$255,34,FALSE),)</f>
        <v>0</v>
      </c>
      <c r="X555">
        <f>IFERROR(VLOOKUP($A555,'PivotTrac Totals'!$1:$255,36,FALSE),)</f>
        <v>0</v>
      </c>
      <c r="Y555">
        <f>IFERROR(VLOOKUP($A555,'PivotTrac Totals'!$1:$255,38,FALSE),)</f>
        <v>0</v>
      </c>
      <c r="Z555">
        <f>IFERROR(VLOOKUP($A555,'PivotTrac Totals'!$1:$255,40,FALSE),)</f>
        <v>0</v>
      </c>
      <c r="AA555">
        <f>IFERROR(VLOOKUP($A555,'PivotTrac Totals'!$1:$255,42,FALSE),)</f>
        <v>0</v>
      </c>
      <c r="AB555">
        <f>IFERROR(VLOOKUP($A555,'PivotTrac Totals'!$1:$255,44,FALSE),)</f>
        <v>0</v>
      </c>
      <c r="AC555">
        <f>IFERROR(VLOOKUP($A555,'PivotTrac Totals'!$1:$255,46,FALSE),)</f>
        <v>0</v>
      </c>
      <c r="AD555">
        <f>IFERROR(VLOOKUP($A555,'PivotTrac Totals'!$1:$255,48,FALSE),)</f>
        <v>0</v>
      </c>
      <c r="AE555">
        <f>IFERROR(VLOOKUP($A555,'PivotTrac Totals'!$1:$255,50,FALSE),)</f>
        <v>0</v>
      </c>
      <c r="AF555">
        <f>IFERROR(VLOOKUP($A555,'PivotTrac Totals'!$1:$255,52,FALSE),)</f>
        <v>0</v>
      </c>
      <c r="AG555">
        <f>IFERROR(VLOOKUP($A555,'PivotTrac Totals'!$1:$255,54,FALSE),)</f>
        <v>0</v>
      </c>
      <c r="AH555">
        <f t="shared" si="63"/>
        <v>0</v>
      </c>
    </row>
    <row r="556" spans="1:34" ht="15.75" hidden="1" thickBot="1" x14ac:dyDescent="0.25">
      <c r="A556" s="29" t="s">
        <v>216</v>
      </c>
      <c r="B556" s="25" t="s">
        <v>166</v>
      </c>
      <c r="C556" s="28" t="str">
        <f>MID(A556,FIND(" ",A556)+1,256)</f>
        <v>55</v>
      </c>
      <c r="D556" s="25" t="s">
        <v>214</v>
      </c>
      <c r="E556" s="25"/>
      <c r="F556" s="25"/>
      <c r="G556" s="25"/>
      <c r="H556" s="24">
        <f>IF($B556="Hamer",IF($F556="Spring Grain",SUMIFS('Hamer Agrimet'!$D:$D,'Hamer Agrimet'!$A:$A,"&lt;="&amp;Data!H$1,'Hamer Agrimet'!$D:$D,"&gt;0"),IF($F556="Winter Grain",SUMIFS('Hamer Agrimet'!$C:$C,'Hamer Agrimet'!$A:$A,"&lt;="&amp;Data!H$1,'Hamer Agrimet'!$C:$C,"&gt;0"),IF($F556="Potatoes",SUMIFS('Hamer Agrimet'!$E:$E,'Hamer Agrimet'!$A:$A,"&lt;="&amp;Data!H$1,'Hamer Agrimet'!$E:$E,"&gt;0"),0))),SUMIFS('Osgood Agrimet'!$S$2:$S$274,'Hamer Agrimet'!$H$147:$H$288,"&lt;="&amp;Data!H$1,'Osgood Agrimet'!$S$2:$S$274,"&gt;0"))</f>
        <v>0</v>
      </c>
      <c r="I556" s="24">
        <f>IF($B556="Hamer",IF($F556="Spring Grain",SUMIFS('Hamer Agrimet'!$D:$D,'Hamer Agrimet'!$A:$A,"&lt;="&amp;Data!I$1,'Hamer Agrimet'!$D:$D,"&gt;0"),IF($F556="Winter Grain",SUMIFS('Hamer Agrimet'!$C:$C,'Hamer Agrimet'!$A:$A,"&lt;="&amp;Data!I$1,'Hamer Agrimet'!$C:$C,"&gt;0"),IF($F556="Potatoes",SUMIFS('Hamer Agrimet'!$E:$E,'Hamer Agrimet'!$A:$A,"&lt;="&amp;Data!I$1,'Hamer Agrimet'!$E:$E,"&gt;0"),0))),SUMIFS('Osgood Agrimet'!$S$2:$S$274,'Hamer Agrimet'!$H$147:$H$288,"&lt;="&amp;Data!I$1,'Osgood Agrimet'!$S$2:$S$274,"&gt;0"))</f>
        <v>0</v>
      </c>
      <c r="J556" s="24">
        <f>IF($B556="Hamer",IF($F556="Spring Grain",SUMIFS('Hamer Agrimet'!$D:$D,'Hamer Agrimet'!$A:$A,"&lt;="&amp;Data!J$1,'Hamer Agrimet'!$D:$D,"&gt;0"),IF($F556="Winter Grain",SUMIFS('Hamer Agrimet'!$C:$C,'Hamer Agrimet'!$A:$A,"&lt;="&amp;Data!J$1,'Hamer Agrimet'!$C:$C,"&gt;0"),IF($F556="Potatoes",SUMIFS('Hamer Agrimet'!$E:$E,'Hamer Agrimet'!$A:$A,"&lt;="&amp;Data!J$1,'Hamer Agrimet'!$E:$E,"&gt;0"),0))),SUMIFS('Osgood Agrimet'!$S$2:$S$274,'Hamer Agrimet'!$H$147:$H$288,"&lt;="&amp;Data!J$1,'Osgood Agrimet'!$S$2:$S$274,"&gt;0"))</f>
        <v>0</v>
      </c>
      <c r="K556" s="24">
        <f>IF($B556="Hamer",IF($F556="Spring Grain",SUMIFS('Hamer Agrimet'!$D:$D,'Hamer Agrimet'!$A:$A,"&lt;="&amp;Data!K$1,'Hamer Agrimet'!$D:$D,"&gt;0"),IF($F556="Winter Grain",SUMIFS('Hamer Agrimet'!$C:$C,'Hamer Agrimet'!$A:$A,"&lt;="&amp;Data!K$1,'Hamer Agrimet'!$C:$C,"&gt;0"),IF($F556="Potatoes",SUMIFS('Hamer Agrimet'!$E:$E,'Hamer Agrimet'!$A:$A,"&lt;="&amp;Data!K$1,'Hamer Agrimet'!$E:$E,"&gt;0"),0))),SUMIFS('Osgood Agrimet'!$S$2:$S$274,'Hamer Agrimet'!$H$147:$H$288,"&lt;="&amp;Data!K$1,'Osgood Agrimet'!$S$2:$S$274,"&gt;0"))</f>
        <v>0</v>
      </c>
      <c r="L556" s="24">
        <f>IF($B556="Hamer",IF($F556="Spring Grain",SUMIFS('Hamer Agrimet'!$D:$D,'Hamer Agrimet'!$A:$A,"&lt;="&amp;Data!L$1,'Hamer Agrimet'!$D:$D,"&gt;0"),IF($F556="Winter Grain",SUMIFS('Hamer Agrimet'!$C:$C,'Hamer Agrimet'!$A:$A,"&lt;="&amp;Data!L$1,'Hamer Agrimet'!$C:$C,"&gt;0"),IF($F556="Potatoes",SUMIFS('Hamer Agrimet'!$E:$E,'Hamer Agrimet'!$A:$A,"&lt;="&amp;Data!L$1,'Hamer Agrimet'!$E:$E,"&gt;0"),0))),SUMIFS('Osgood Agrimet'!$S$2:$S$274,'Hamer Agrimet'!$H$147:$H$288,"&lt;="&amp;Data!L$1,'Osgood Agrimet'!$S$2:$S$274,"&gt;0"))</f>
        <v>0</v>
      </c>
      <c r="M556" s="24">
        <f>IF($B556="Hamer",IF($F556="Spring Grain",SUMIFS('Hamer Agrimet'!$D:$D,'Hamer Agrimet'!$A:$A,"&lt;="&amp;Data!M$1,'Hamer Agrimet'!$D:$D,"&gt;0"),IF($F556="Winter Grain",SUMIFS('Hamer Agrimet'!$C:$C,'Hamer Agrimet'!$A:$A,"&lt;="&amp;Data!M$1,'Hamer Agrimet'!$C:$C,"&gt;0"),IF($F556="Potatoes",SUMIFS('Hamer Agrimet'!$E:$E,'Hamer Agrimet'!$A:$A,"&lt;="&amp;Data!M$1,'Hamer Agrimet'!$E:$E,"&gt;0"),0))),SUMIFS('Osgood Agrimet'!$S$2:$S$274,'Hamer Agrimet'!$H$147:$H$288,"&lt;="&amp;Data!M$1,'Osgood Agrimet'!$S$2:$S$274,"&gt;0"))</f>
        <v>0</v>
      </c>
      <c r="N556" s="24">
        <f>IF($B556="Hamer",IF($F556="Spring Grain",SUMIFS('Hamer Agrimet'!$D:$D,'Hamer Agrimet'!$A:$A,"&lt;="&amp;Data!N$1,'Hamer Agrimet'!$D:$D,"&gt;0"),IF($F556="Winter Grain",SUMIFS('Hamer Agrimet'!$C:$C,'Hamer Agrimet'!$A:$A,"&lt;="&amp;Data!N$1,'Hamer Agrimet'!$C:$C,"&gt;0"),IF($F556="Potatoes",SUMIFS('Hamer Agrimet'!$E:$E,'Hamer Agrimet'!$A:$A,"&lt;="&amp;Data!N$1,'Hamer Agrimet'!$E:$E,"&gt;0"),0))),SUMIFS('Osgood Agrimet'!$S$2:$S$274,'Hamer Agrimet'!$H$147:$H$288,"&lt;="&amp;Data!N$1,'Osgood Agrimet'!$S$2:$S$274,"&gt;0"))</f>
        <v>0</v>
      </c>
      <c r="O556" s="24">
        <f>IF($B556="Hamer",IF($F556="Spring Grain",SUMIFS('Hamer Agrimet'!$D:$D,'Hamer Agrimet'!$A:$A,"&lt;="&amp;Data!O$1,'Hamer Agrimet'!$D:$D,"&gt;0"),IF($F556="Winter Grain",SUMIFS('Hamer Agrimet'!$C:$C,'Hamer Agrimet'!$A:$A,"&lt;="&amp;Data!O$1,'Hamer Agrimet'!$C:$C,"&gt;0"),IF($F556="Potatoes",SUMIFS('Hamer Agrimet'!$E:$E,'Hamer Agrimet'!$A:$A,"&lt;="&amp;Data!O$1,'Hamer Agrimet'!$E:$E,"&gt;0"),0))),SUMIFS('Osgood Agrimet'!$S$2:$S$274,'Hamer Agrimet'!$H$147:$H$288,"&lt;="&amp;Data!O$1,'Osgood Agrimet'!$S$2:$S$274,"&gt;0"))</f>
        <v>0</v>
      </c>
      <c r="P556" s="24">
        <f>IF($B556="Hamer",IF($F556="Spring Grain",SUMIFS('Hamer Agrimet'!$D:$D,'Hamer Agrimet'!$A:$A,"&lt;="&amp;Data!P$1,'Hamer Agrimet'!$D:$D,"&gt;0"),IF($F556="Winter Grain",SUMIFS('Hamer Agrimet'!$C:$C,'Hamer Agrimet'!$A:$A,"&lt;="&amp;Data!P$1,'Hamer Agrimet'!$C:$C,"&gt;0"),IF($F556="Potatoes",SUMIFS('Hamer Agrimet'!$E:$E,'Hamer Agrimet'!$A:$A,"&lt;="&amp;Data!P$1,'Hamer Agrimet'!$E:$E,"&gt;0"),0))),SUMIFS('Osgood Agrimet'!$S$2:$S$274,'Hamer Agrimet'!$H$147:$H$288,"&lt;="&amp;Data!P$1,'Osgood Agrimet'!$S$2:$S$274,"&gt;0"))</f>
        <v>0</v>
      </c>
      <c r="Q556" s="24">
        <f>IF($B556="Hamer",IF($F556="Spring Grain",SUMIFS('Hamer Agrimet'!$D:$D,'Hamer Agrimet'!$A:$A,"&lt;="&amp;Data!Q$1,'Hamer Agrimet'!$D:$D,"&gt;0"),IF($F556="Winter Grain",SUMIFS('Hamer Agrimet'!$C:$C,'Hamer Agrimet'!$A:$A,"&lt;="&amp;Data!Q$1,'Hamer Agrimet'!$C:$C,"&gt;0"),IF($F556="Potatoes",SUMIFS('Hamer Agrimet'!$E:$E,'Hamer Agrimet'!$A:$A,"&lt;="&amp;Data!Q$1,'Hamer Agrimet'!$E:$E,"&gt;0"),0))),SUMIFS('Osgood Agrimet'!$S$2:$S$274,'Hamer Agrimet'!$H$147:$H$288,"&lt;="&amp;Data!Q$1,'Osgood Agrimet'!$S$2:$S$274,"&gt;0"))</f>
        <v>0</v>
      </c>
      <c r="R556" s="24">
        <f>IF($B556="Hamer",IF($F556="Spring Grain",SUMIFS('Hamer Agrimet'!$D:$D,'Hamer Agrimet'!$A:$A,"&lt;="&amp;Data!R$1,'Hamer Agrimet'!$D:$D,"&gt;0"),IF($F556="Winter Grain",SUMIFS('Hamer Agrimet'!$C:$C,'Hamer Agrimet'!$A:$A,"&lt;="&amp;Data!R$1,'Hamer Agrimet'!$C:$C,"&gt;0"),IF($F556="Potatoes",SUMIFS('Hamer Agrimet'!$E:$E,'Hamer Agrimet'!$A:$A,"&lt;="&amp;Data!R$1,'Hamer Agrimet'!$E:$E,"&gt;0"),0))),SUMIFS('Osgood Agrimet'!$S$2:$S$274,'Hamer Agrimet'!$H$147:$H$288,"&lt;="&amp;Data!R$1,'Osgood Agrimet'!$S$2:$S$274,"&gt;0"))</f>
        <v>0</v>
      </c>
      <c r="S556" s="24">
        <f>IF($B556="Hamer",IF($F556="Spring Grain",SUMIFS('Hamer Agrimet'!$D:$D,'Hamer Agrimet'!$A:$A,"&lt;="&amp;Data!S$1,'Hamer Agrimet'!$D:$D,"&gt;0"),IF($F556="Winter Grain",SUMIFS('Hamer Agrimet'!$C:$C,'Hamer Agrimet'!$A:$A,"&lt;="&amp;Data!S$1,'Hamer Agrimet'!$C:$C,"&gt;0"),IF($F556="Potatoes",SUMIFS('Hamer Agrimet'!$E:$E,'Hamer Agrimet'!$A:$A,"&lt;="&amp;Data!S$1,'Hamer Agrimet'!$E:$E,"&gt;0"),0))),SUMIFS('Osgood Agrimet'!$S$2:$S$274,'Hamer Agrimet'!$H$147:$H$288,"&lt;="&amp;Data!S$1,'Osgood Agrimet'!$S$2:$S$274,"&gt;0"))</f>
        <v>0</v>
      </c>
      <c r="T556" s="24">
        <f>IF($B556="Hamer",IF($F556="Spring Grain",SUMIFS('Hamer Agrimet'!$D:$D,'Hamer Agrimet'!$A:$A,"&lt;="&amp;Data!T$1,'Hamer Agrimet'!$D:$D,"&gt;0"),IF($F556="Winter Grain",SUMIFS('Hamer Agrimet'!$C:$C,'Hamer Agrimet'!$A:$A,"&lt;="&amp;Data!T$1,'Hamer Agrimet'!$C:$C,"&gt;0"),IF($F556="Potatoes",SUMIFS('Hamer Agrimet'!$E:$E,'Hamer Agrimet'!$A:$A,"&lt;="&amp;Data!T$1,'Hamer Agrimet'!$E:$E,"&gt;0"),0))),SUMIFS('Osgood Agrimet'!$S$2:$S$274,'Hamer Agrimet'!$H$147:$H$288,"&lt;="&amp;Data!T$1,'Osgood Agrimet'!$S$2:$S$274,"&gt;0"))</f>
        <v>0</v>
      </c>
      <c r="U556" s="24">
        <f>IF($B556="Hamer",IF($F556="Spring Grain",SUMIFS('Hamer Agrimet'!$D:$D,'Hamer Agrimet'!$A:$A,"&lt;="&amp;Data!U$1,'Hamer Agrimet'!$D:$D,"&gt;0"),IF($F556="Winter Grain",SUMIFS('Hamer Agrimet'!$C:$C,'Hamer Agrimet'!$A:$A,"&lt;="&amp;Data!U$1,'Hamer Agrimet'!$C:$C,"&gt;0"),IF($F556="Potatoes",SUMIFS('Hamer Agrimet'!$E:$E,'Hamer Agrimet'!$A:$A,"&lt;="&amp;Data!U$1,'Hamer Agrimet'!$E:$E,"&gt;0"),0))),SUMIFS('Osgood Agrimet'!$S$2:$S$274,'Hamer Agrimet'!$H$147:$H$288,"&lt;="&amp;Data!U$1,'Osgood Agrimet'!$S$2:$S$274,"&gt;0"))</f>
        <v>0</v>
      </c>
      <c r="V556" s="24">
        <f>IF($B556="Hamer",IF($F556="Spring Grain",SUMIFS('Hamer Agrimet'!$D:$D,'Hamer Agrimet'!$A:$A,"&lt;="&amp;Data!V$1,'Hamer Agrimet'!$D:$D,"&gt;0"),IF($F556="Winter Grain",SUMIFS('Hamer Agrimet'!$C:$C,'Hamer Agrimet'!$A:$A,"&lt;="&amp;Data!V$1,'Hamer Agrimet'!$C:$C,"&gt;0"),IF($F556="Potatoes",SUMIFS('Hamer Agrimet'!$E:$E,'Hamer Agrimet'!$A:$A,"&lt;="&amp;Data!V$1,'Hamer Agrimet'!$E:$E,"&gt;0"),0))),SUMIFS('Osgood Agrimet'!$S$2:$S$274,'Hamer Agrimet'!$H$147:$H$288,"&lt;="&amp;Data!V$1,'Osgood Agrimet'!$S$2:$S$274,"&gt;0"))</f>
        <v>0</v>
      </c>
      <c r="W556" s="24">
        <f>IF($B556="Hamer",IF($F556="Spring Grain",SUMIFS('Hamer Agrimet'!$D:$D,'Hamer Agrimet'!$A:$A,"&lt;="&amp;Data!W$1,'Hamer Agrimet'!$D:$D,"&gt;0"),IF($F556="Winter Grain",SUMIFS('Hamer Agrimet'!$C:$C,'Hamer Agrimet'!$A:$A,"&lt;="&amp;Data!W$1,'Hamer Agrimet'!$C:$C,"&gt;0"),IF($F556="Potatoes",SUMIFS('Hamer Agrimet'!$E:$E,'Hamer Agrimet'!$A:$A,"&lt;="&amp;Data!W$1,'Hamer Agrimet'!$E:$E,"&gt;0"),0))),SUMIFS('Osgood Agrimet'!$S$2:$S$274,'Hamer Agrimet'!$H$147:$H$288,"&lt;="&amp;Data!W$1,'Osgood Agrimet'!$S$2:$S$274,"&gt;0"))</f>
        <v>0</v>
      </c>
      <c r="X556" s="24">
        <f>IF($B556="Hamer",IF($F556="Spring Grain",SUMIFS('Hamer Agrimet'!$D:$D,'Hamer Agrimet'!$A:$A,"&lt;="&amp;Data!X$1,'Hamer Agrimet'!$D:$D,"&gt;0"),IF($F556="Winter Grain",SUMIFS('Hamer Agrimet'!$C:$C,'Hamer Agrimet'!$A:$A,"&lt;="&amp;Data!X$1,'Hamer Agrimet'!$C:$C,"&gt;0"),IF($F556="Potatoes",SUMIFS('Hamer Agrimet'!$E:$E,'Hamer Agrimet'!$A:$A,"&lt;="&amp;Data!X$1,'Hamer Agrimet'!$E:$E,"&gt;0"),0))),SUMIFS('Osgood Agrimet'!$S$2:$S$274,'Hamer Agrimet'!$H$147:$H$288,"&lt;="&amp;Data!X$1,'Osgood Agrimet'!$S$2:$S$274,"&gt;0"))</f>
        <v>0</v>
      </c>
      <c r="Y556" s="24">
        <f>IF($B556="Hamer",IF($F556="Spring Grain",SUMIFS('Hamer Agrimet'!$D:$D,'Hamer Agrimet'!$A:$A,"&lt;="&amp;Data!Y$1,'Hamer Agrimet'!$D:$D,"&gt;0"),IF($F556="Winter Grain",SUMIFS('Hamer Agrimet'!$C:$C,'Hamer Agrimet'!$A:$A,"&lt;="&amp;Data!Y$1,'Hamer Agrimet'!$C:$C,"&gt;0"),IF($F556="Potatoes",SUMIFS('Hamer Agrimet'!$E:$E,'Hamer Agrimet'!$A:$A,"&lt;="&amp;Data!Y$1,'Hamer Agrimet'!$E:$E,"&gt;0"),0))),SUMIFS('Osgood Agrimet'!$S$2:$S$274,'Hamer Agrimet'!$H$147:$H$288,"&lt;="&amp;Data!Y$1,'Osgood Agrimet'!$S$2:$S$274,"&gt;0"))</f>
        <v>0</v>
      </c>
      <c r="Z556" s="24">
        <f>IF($B556="Hamer",IF($F556="Spring Grain",SUMIFS('Hamer Agrimet'!$D:$D,'Hamer Agrimet'!$A:$A,"&lt;="&amp;Data!Z$1,'Hamer Agrimet'!$D:$D,"&gt;0"),IF($F556="Winter Grain",SUMIFS('Hamer Agrimet'!$C:$C,'Hamer Agrimet'!$A:$A,"&lt;="&amp;Data!Z$1,'Hamer Agrimet'!$C:$C,"&gt;0"),IF($F556="Potatoes",SUMIFS('Hamer Agrimet'!$E:$E,'Hamer Agrimet'!$A:$A,"&lt;="&amp;Data!Z$1,'Hamer Agrimet'!$E:$E,"&gt;0"),0))),SUMIFS('Osgood Agrimet'!$S$2:$S$274,'Hamer Agrimet'!$H$147:$H$288,"&lt;="&amp;Data!Z$1,'Osgood Agrimet'!$S$2:$S$274,"&gt;0"))</f>
        <v>0</v>
      </c>
      <c r="AA556" s="24">
        <f>IF($B556="Hamer",IF($F556="Spring Grain",SUMIFS('Hamer Agrimet'!$D:$D,'Hamer Agrimet'!$A:$A,"&lt;="&amp;Data!AA$1,'Hamer Agrimet'!$D:$D,"&gt;0"),IF($F556="Winter Grain",SUMIFS('Hamer Agrimet'!$C:$C,'Hamer Agrimet'!$A:$A,"&lt;="&amp;Data!AA$1,'Hamer Agrimet'!$C:$C,"&gt;0"),IF($F556="Potatoes",SUMIFS('Hamer Agrimet'!$E:$E,'Hamer Agrimet'!$A:$A,"&lt;="&amp;Data!AA$1,'Hamer Agrimet'!$E:$E,"&gt;0"),0))),SUMIFS('Osgood Agrimet'!$S$2:$S$274,'Hamer Agrimet'!$H$147:$H$288,"&lt;="&amp;Data!AA$1,'Osgood Agrimet'!$S$2:$S$274,"&gt;0"))</f>
        <v>0</v>
      </c>
      <c r="AB556" s="24">
        <f>IF($B556="Hamer",IF($F556="Spring Grain",SUMIFS('Hamer Agrimet'!$D:$D,'Hamer Agrimet'!$A:$A,"&lt;="&amp;Data!AB$1,'Hamer Agrimet'!$D:$D,"&gt;0"),IF($F556="Winter Grain",SUMIFS('Hamer Agrimet'!$C:$C,'Hamer Agrimet'!$A:$A,"&lt;="&amp;Data!AB$1,'Hamer Agrimet'!$C:$C,"&gt;0"),IF($F556="Potatoes",SUMIFS('Hamer Agrimet'!$E:$E,'Hamer Agrimet'!$A:$A,"&lt;="&amp;Data!AB$1,'Hamer Agrimet'!$E:$E,"&gt;0"),0))),SUMIFS('Osgood Agrimet'!$S$2:$S$274,'Hamer Agrimet'!$H$147:$H$288,"&lt;="&amp;Data!AB$1,'Osgood Agrimet'!$S$2:$S$274,"&gt;0"))</f>
        <v>0</v>
      </c>
      <c r="AC556" s="24">
        <f>IF($B556="Hamer",IF($F556="Spring Grain",SUMIFS('Hamer Agrimet'!$D:$D,'Hamer Agrimet'!$A:$A,"&lt;="&amp;Data!AC$1,'Hamer Agrimet'!$D:$D,"&gt;0"),IF($F556="Winter Grain",SUMIFS('Hamer Agrimet'!$C:$C,'Hamer Agrimet'!$A:$A,"&lt;="&amp;Data!AC$1,'Hamer Agrimet'!$C:$C,"&gt;0"),IF($F556="Potatoes",SUMIFS('Hamer Agrimet'!$E:$E,'Hamer Agrimet'!$A:$A,"&lt;="&amp;Data!AC$1,'Hamer Agrimet'!$E:$E,"&gt;0"),0))),SUMIFS('Osgood Agrimet'!$S$2:$S$274,'Hamer Agrimet'!$H$147:$H$288,"&lt;="&amp;Data!AC$1,'Osgood Agrimet'!$S$2:$S$274,"&gt;0"))</f>
        <v>0</v>
      </c>
      <c r="AD556" s="24">
        <f>IF($B556="Hamer",IF($F556="Spring Grain",SUMIFS('Hamer Agrimet'!$D:$D,'Hamer Agrimet'!$A:$A,"&lt;="&amp;Data!AD$1,'Hamer Agrimet'!$D:$D,"&gt;0"),IF($F556="Winter Grain",SUMIFS('Hamer Agrimet'!$C:$C,'Hamer Agrimet'!$A:$A,"&lt;="&amp;Data!AD$1,'Hamer Agrimet'!$C:$C,"&gt;0"),IF($F556="Potatoes",SUMIFS('Hamer Agrimet'!$E:$E,'Hamer Agrimet'!$A:$A,"&lt;="&amp;Data!AD$1,'Hamer Agrimet'!$E:$E,"&gt;0"),0))),SUMIFS('Osgood Agrimet'!$S$2:$S$274,'Hamer Agrimet'!$H$147:$H$288,"&lt;="&amp;Data!AD$1,'Osgood Agrimet'!$S$2:$S$274,"&gt;0"))</f>
        <v>0</v>
      </c>
      <c r="AE556" s="24">
        <f>IF($B556="Hamer",IF($F556="Spring Grain",SUMIFS('Hamer Agrimet'!$D:$D,'Hamer Agrimet'!$A:$A,"&lt;="&amp;Data!AE$1,'Hamer Agrimet'!$D:$D,"&gt;0"),IF($F556="Winter Grain",SUMIFS('Hamer Agrimet'!$C:$C,'Hamer Agrimet'!$A:$A,"&lt;="&amp;Data!AE$1,'Hamer Agrimet'!$C:$C,"&gt;0"),IF($F556="Potatoes",SUMIFS('Hamer Agrimet'!$E:$E,'Hamer Agrimet'!$A:$A,"&lt;="&amp;Data!AE$1,'Hamer Agrimet'!$E:$E,"&gt;0"),0))),SUMIFS('Osgood Agrimet'!$S$2:$S$274,'Hamer Agrimet'!$H$147:$H$288,"&lt;="&amp;Data!AE$1,'Osgood Agrimet'!$S$2:$S$274,"&gt;0"))</f>
        <v>0</v>
      </c>
      <c r="AF556" s="24">
        <f>IF($B556="Hamer",IF($F556="Spring Grain",SUMIFS('Hamer Agrimet'!$D:$D,'Hamer Agrimet'!$A:$A,"&lt;="&amp;Data!AF$1,'Hamer Agrimet'!$D:$D,"&gt;0"),IF($F556="Winter Grain",SUMIFS('Hamer Agrimet'!$C:$C,'Hamer Agrimet'!$A:$A,"&lt;="&amp;Data!AF$1,'Hamer Agrimet'!$C:$C,"&gt;0"),IF($F556="Potatoes",SUMIFS('Hamer Agrimet'!$E:$E,'Hamer Agrimet'!$A:$A,"&lt;="&amp;Data!AF$1,'Hamer Agrimet'!$E:$E,"&gt;0"),0))),SUMIFS('Osgood Agrimet'!$S$2:$S$274,'Hamer Agrimet'!$H$147:$H$288,"&lt;="&amp;Data!AF$1,'Osgood Agrimet'!$S$2:$S$274,"&gt;0"))</f>
        <v>0</v>
      </c>
      <c r="AG556" s="24">
        <f>IF($B556="Hamer",IF($F556="Spring Grain",SUMIFS('Hamer Agrimet'!$D:$D,'Hamer Agrimet'!$A:$A,"&lt;="&amp;Data!AG$1,'Hamer Agrimet'!$D:$D,"&gt;0"),IF($F556="Winter Grain",SUMIFS('Hamer Agrimet'!$C:$C,'Hamer Agrimet'!$A:$A,"&lt;="&amp;Data!AG$1,'Hamer Agrimet'!$C:$C,"&gt;0"),IF($F556="Potatoes",SUMIFS('Hamer Agrimet'!$E:$E,'Hamer Agrimet'!$A:$A,"&lt;="&amp;Data!AG$1,'Hamer Agrimet'!$E:$E,"&gt;0"),0))),SUMIFS('Osgood Agrimet'!$S$2:$S$274,'Hamer Agrimet'!$H$147:$H$288,"&lt;="&amp;Data!AG$1,'Osgood Agrimet'!$S$2:$S$274,"&gt;0"))</f>
        <v>0</v>
      </c>
      <c r="AH556">
        <f>+SUM(H556:AG556)</f>
        <v>0</v>
      </c>
    </row>
    <row r="557" spans="1:34" ht="15.75" hidden="1" thickBot="1" x14ac:dyDescent="0.25">
      <c r="A557" s="25"/>
      <c r="B557" s="25" t="s">
        <v>166</v>
      </c>
      <c r="C557" s="28" t="str">
        <f>C556</f>
        <v>55</v>
      </c>
      <c r="D557" s="25" t="s">
        <v>214</v>
      </c>
      <c r="E557" s="25"/>
      <c r="F557" s="25"/>
      <c r="G557" s="25"/>
      <c r="H557">
        <f>IFERROR(VLOOKUP($A557,'PivotTrac Totals'!$A$1:$AK$255,4,FALSE),)</f>
        <v>0</v>
      </c>
      <c r="I557">
        <f>IFERROR(VLOOKUP($A557,'PivotTrac Totals'!$1:$405,6,FALSE),)</f>
        <v>0</v>
      </c>
      <c r="J557">
        <f>IFERROR(VLOOKUP($A557,'PivotTrac Totals'!$1:$255,8,FALSE),)</f>
        <v>0</v>
      </c>
      <c r="K557">
        <f>IFERROR(VLOOKUP($A557,'PivotTrac Totals'!$1:$255,10,FALSE),)</f>
        <v>0</v>
      </c>
      <c r="L557">
        <f>IFERROR(VLOOKUP($A557,'PivotTrac Totals'!$1:$255,12,FALSE),)</f>
        <v>0</v>
      </c>
      <c r="M557">
        <f>IFERROR(VLOOKUP($A557,'PivotTrac Totals'!$1:$255,14,FALSE),)</f>
        <v>0</v>
      </c>
      <c r="N557">
        <f>IFERROR(VLOOKUP($A557,'PivotTrac Totals'!$1:$255,16,FALSE),)</f>
        <v>0</v>
      </c>
      <c r="O557">
        <f>IFERROR(VLOOKUP($A557,'PivotTrac Totals'!$1:$255,18,FALSE),)</f>
        <v>0</v>
      </c>
      <c r="P557">
        <f>IFERROR(VLOOKUP($A557,'PivotTrac Totals'!$1:$255,20,FALSE),)</f>
        <v>0</v>
      </c>
      <c r="Q557">
        <f>IFERROR(VLOOKUP($A557,'PivotTrac Totals'!$1:$255,22,FALSE),)</f>
        <v>0</v>
      </c>
      <c r="R557">
        <f>IFERROR(VLOOKUP($A557,'PivotTrac Totals'!$1:$255,24,FALSE),)</f>
        <v>0</v>
      </c>
      <c r="S557">
        <f>IFERROR(VLOOKUP($A557,'PivotTrac Totals'!$1:$255,26,FALSE),)</f>
        <v>0</v>
      </c>
      <c r="T557">
        <f>IFERROR(VLOOKUP($A557,'PivotTrac Totals'!$1:$255,28,FALSE),)</f>
        <v>0</v>
      </c>
      <c r="U557">
        <f>IFERROR(VLOOKUP($A557,'PivotTrac Totals'!$1:$255,30,FALSE),)</f>
        <v>0</v>
      </c>
      <c r="V557">
        <f>IFERROR(VLOOKUP($A557,'PivotTrac Totals'!$1:$255,32,FALSE),)</f>
        <v>0</v>
      </c>
      <c r="W557">
        <f>IFERROR(VLOOKUP($A557,'PivotTrac Totals'!$1:$255,34,FALSE),)</f>
        <v>0</v>
      </c>
      <c r="X557">
        <f>IFERROR(VLOOKUP($A557,'PivotTrac Totals'!$1:$255,36,FALSE),)</f>
        <v>0</v>
      </c>
      <c r="Y557">
        <f>IFERROR(VLOOKUP($A557,'PivotTrac Totals'!$1:$255,38,FALSE),)</f>
        <v>0</v>
      </c>
      <c r="Z557">
        <f>IFERROR(VLOOKUP($A557,'PivotTrac Totals'!$1:$255,40,FALSE),)</f>
        <v>0</v>
      </c>
      <c r="AA557">
        <f>IFERROR(VLOOKUP($A557,'PivotTrac Totals'!$1:$255,42,FALSE),)</f>
        <v>0</v>
      </c>
      <c r="AB557">
        <f>IFERROR(VLOOKUP($A557,'PivotTrac Totals'!$1:$255,44,FALSE),)</f>
        <v>0</v>
      </c>
      <c r="AC557">
        <f>IFERROR(VLOOKUP($A557,'PivotTrac Totals'!$1:$255,46,FALSE),)</f>
        <v>0</v>
      </c>
      <c r="AD557">
        <f>IFERROR(VLOOKUP($A557,'PivotTrac Totals'!$1:$255,48,FALSE),)</f>
        <v>0</v>
      </c>
      <c r="AE557">
        <f>IFERROR(VLOOKUP($A557,'PivotTrac Totals'!$1:$255,50,FALSE),)</f>
        <v>0</v>
      </c>
      <c r="AF557">
        <f>IFERROR(VLOOKUP($A557,'PivotTrac Totals'!$1:$255,52,FALSE),)</f>
        <v>0</v>
      </c>
      <c r="AG557">
        <f>IFERROR(VLOOKUP($A557,'PivotTrac Totals'!$1:$255,54,FALSE),)</f>
        <v>0</v>
      </c>
      <c r="AH557">
        <f t="shared" si="63"/>
        <v>0</v>
      </c>
    </row>
    <row r="558" spans="1:34" ht="15.75" hidden="1" thickBot="1" x14ac:dyDescent="0.25">
      <c r="A558" s="25"/>
      <c r="B558" s="25" t="s">
        <v>166</v>
      </c>
      <c r="C558" s="28" t="str">
        <f t="shared" ref="C558:C565" si="66">C557</f>
        <v>55</v>
      </c>
      <c r="D558" s="25" t="s">
        <v>214</v>
      </c>
      <c r="E558" s="25"/>
      <c r="F558" s="25"/>
      <c r="G558" s="25"/>
      <c r="H558">
        <f>IFERROR(VLOOKUP($A558,'PivotTrac Totals'!$A$1:$AK$255,4,FALSE),)</f>
        <v>0</v>
      </c>
      <c r="I558">
        <f>IFERROR(VLOOKUP($A558,'PivotTrac Totals'!$1:$405,6,FALSE),)</f>
        <v>0</v>
      </c>
      <c r="J558">
        <f>IFERROR(VLOOKUP($A558,'PivotTrac Totals'!$1:$255,8,FALSE),)</f>
        <v>0</v>
      </c>
      <c r="K558">
        <f>IFERROR(VLOOKUP($A558,'PivotTrac Totals'!$1:$255,10,FALSE),)</f>
        <v>0</v>
      </c>
      <c r="L558">
        <f>IFERROR(VLOOKUP($A558,'PivotTrac Totals'!$1:$255,12,FALSE),)</f>
        <v>0</v>
      </c>
      <c r="M558">
        <f>IFERROR(VLOOKUP($A558,'PivotTrac Totals'!$1:$255,14,FALSE),)</f>
        <v>0</v>
      </c>
      <c r="N558">
        <f>IFERROR(VLOOKUP($A558,'PivotTrac Totals'!$1:$255,16,FALSE),)</f>
        <v>0</v>
      </c>
      <c r="O558">
        <f>IFERROR(VLOOKUP($A558,'PivotTrac Totals'!$1:$255,18,FALSE),)</f>
        <v>0</v>
      </c>
      <c r="P558">
        <f>IFERROR(VLOOKUP($A558,'PivotTrac Totals'!$1:$255,20,FALSE),)</f>
        <v>0</v>
      </c>
      <c r="Q558">
        <f>IFERROR(VLOOKUP($A558,'PivotTrac Totals'!$1:$255,22,FALSE),)</f>
        <v>0</v>
      </c>
      <c r="R558">
        <f>IFERROR(VLOOKUP($A558,'PivotTrac Totals'!$1:$255,24,FALSE),)</f>
        <v>0</v>
      </c>
      <c r="S558">
        <f>IFERROR(VLOOKUP($A558,'PivotTrac Totals'!$1:$255,26,FALSE),)</f>
        <v>0</v>
      </c>
      <c r="T558">
        <f>IFERROR(VLOOKUP($A558,'PivotTrac Totals'!$1:$255,28,FALSE),)</f>
        <v>0</v>
      </c>
      <c r="U558">
        <f>IFERROR(VLOOKUP($A558,'PivotTrac Totals'!$1:$255,30,FALSE),)</f>
        <v>0</v>
      </c>
      <c r="V558">
        <f>IFERROR(VLOOKUP($A558,'PivotTrac Totals'!$1:$255,32,FALSE),)</f>
        <v>0</v>
      </c>
      <c r="W558">
        <f>IFERROR(VLOOKUP($A558,'PivotTrac Totals'!$1:$255,34,FALSE),)</f>
        <v>0</v>
      </c>
      <c r="X558">
        <f>IFERROR(VLOOKUP($A558,'PivotTrac Totals'!$1:$255,36,FALSE),)</f>
        <v>0</v>
      </c>
      <c r="Y558">
        <f>IFERROR(VLOOKUP($A558,'PivotTrac Totals'!$1:$255,38,FALSE),)</f>
        <v>0</v>
      </c>
      <c r="Z558">
        <f>IFERROR(VLOOKUP($A558,'PivotTrac Totals'!$1:$255,40,FALSE),)</f>
        <v>0</v>
      </c>
      <c r="AA558">
        <f>IFERROR(VLOOKUP($A558,'PivotTrac Totals'!$1:$255,42,FALSE),)</f>
        <v>0</v>
      </c>
      <c r="AB558">
        <f>IFERROR(VLOOKUP($A558,'PivotTrac Totals'!$1:$255,44,FALSE),)</f>
        <v>0</v>
      </c>
      <c r="AC558">
        <f>IFERROR(VLOOKUP($A558,'PivotTrac Totals'!$1:$255,46,FALSE),)</f>
        <v>0</v>
      </c>
      <c r="AD558">
        <f>IFERROR(VLOOKUP($A558,'PivotTrac Totals'!$1:$255,48,FALSE),)</f>
        <v>0</v>
      </c>
      <c r="AE558">
        <f>IFERROR(VLOOKUP($A558,'PivotTrac Totals'!$1:$255,50,FALSE),)</f>
        <v>0</v>
      </c>
      <c r="AF558">
        <f>IFERROR(VLOOKUP($A558,'PivotTrac Totals'!$1:$255,52,FALSE),)</f>
        <v>0</v>
      </c>
      <c r="AG558">
        <f>IFERROR(VLOOKUP($A558,'PivotTrac Totals'!$1:$255,54,FALSE),)</f>
        <v>0</v>
      </c>
      <c r="AH558">
        <f t="shared" si="63"/>
        <v>0</v>
      </c>
    </row>
    <row r="559" spans="1:34" ht="15.75" hidden="1" thickBot="1" x14ac:dyDescent="0.25">
      <c r="A559" s="25"/>
      <c r="B559" s="25" t="s">
        <v>166</v>
      </c>
      <c r="C559" s="28" t="str">
        <f t="shared" si="66"/>
        <v>55</v>
      </c>
      <c r="D559" s="25" t="s">
        <v>214</v>
      </c>
      <c r="E559" s="25"/>
      <c r="F559" s="25"/>
      <c r="G559" s="25"/>
      <c r="H559">
        <f>IFERROR(VLOOKUP($A559,'PivotTrac Totals'!$A$1:$AK$255,4,FALSE),)</f>
        <v>0</v>
      </c>
      <c r="I559">
        <f>IFERROR(VLOOKUP($A559,'PivotTrac Totals'!$1:$405,6,FALSE),)</f>
        <v>0</v>
      </c>
      <c r="J559">
        <f>IFERROR(VLOOKUP($A559,'PivotTrac Totals'!$1:$255,8,FALSE),)</f>
        <v>0</v>
      </c>
      <c r="K559">
        <f>IFERROR(VLOOKUP($A559,'PivotTrac Totals'!$1:$255,10,FALSE),)</f>
        <v>0</v>
      </c>
      <c r="L559">
        <f>IFERROR(VLOOKUP($A559,'PivotTrac Totals'!$1:$255,12,FALSE),)</f>
        <v>0</v>
      </c>
      <c r="M559">
        <f>IFERROR(VLOOKUP($A559,'PivotTrac Totals'!$1:$255,14,FALSE),)</f>
        <v>0</v>
      </c>
      <c r="N559">
        <f>IFERROR(VLOOKUP($A559,'PivotTrac Totals'!$1:$255,16,FALSE),)</f>
        <v>0</v>
      </c>
      <c r="O559">
        <f>IFERROR(VLOOKUP($A559,'PivotTrac Totals'!$1:$255,18,FALSE),)</f>
        <v>0</v>
      </c>
      <c r="P559">
        <f>IFERROR(VLOOKUP($A559,'PivotTrac Totals'!$1:$255,20,FALSE),)</f>
        <v>0</v>
      </c>
      <c r="Q559">
        <f>IFERROR(VLOOKUP($A559,'PivotTrac Totals'!$1:$255,22,FALSE),)</f>
        <v>0</v>
      </c>
      <c r="R559">
        <f>IFERROR(VLOOKUP($A559,'PivotTrac Totals'!$1:$255,24,FALSE),)</f>
        <v>0</v>
      </c>
      <c r="S559">
        <f>IFERROR(VLOOKUP($A559,'PivotTrac Totals'!$1:$255,26,FALSE),)</f>
        <v>0</v>
      </c>
      <c r="T559">
        <f>IFERROR(VLOOKUP($A559,'PivotTrac Totals'!$1:$255,28,FALSE),)</f>
        <v>0</v>
      </c>
      <c r="U559">
        <f>IFERROR(VLOOKUP($A559,'PivotTrac Totals'!$1:$255,30,FALSE),)</f>
        <v>0</v>
      </c>
      <c r="V559">
        <f>IFERROR(VLOOKUP($A559,'PivotTrac Totals'!$1:$255,32,FALSE),)</f>
        <v>0</v>
      </c>
      <c r="W559">
        <f>IFERROR(VLOOKUP($A559,'PivotTrac Totals'!$1:$255,34,FALSE),)</f>
        <v>0</v>
      </c>
      <c r="X559">
        <f>IFERROR(VLOOKUP($A559,'PivotTrac Totals'!$1:$255,36,FALSE),)</f>
        <v>0</v>
      </c>
      <c r="Y559">
        <f>IFERROR(VLOOKUP($A559,'PivotTrac Totals'!$1:$255,38,FALSE),)</f>
        <v>0</v>
      </c>
      <c r="Z559">
        <f>IFERROR(VLOOKUP($A559,'PivotTrac Totals'!$1:$255,40,FALSE),)</f>
        <v>0</v>
      </c>
      <c r="AA559">
        <f>IFERROR(VLOOKUP($A559,'PivotTrac Totals'!$1:$255,42,FALSE),)</f>
        <v>0</v>
      </c>
      <c r="AB559">
        <f>IFERROR(VLOOKUP($A559,'PivotTrac Totals'!$1:$255,44,FALSE),)</f>
        <v>0</v>
      </c>
      <c r="AC559">
        <f>IFERROR(VLOOKUP($A559,'PivotTrac Totals'!$1:$255,46,FALSE),)</f>
        <v>0</v>
      </c>
      <c r="AD559">
        <f>IFERROR(VLOOKUP($A559,'PivotTrac Totals'!$1:$255,48,FALSE),)</f>
        <v>0</v>
      </c>
      <c r="AE559">
        <f>IFERROR(VLOOKUP($A559,'PivotTrac Totals'!$1:$255,50,FALSE),)</f>
        <v>0</v>
      </c>
      <c r="AF559">
        <f>IFERROR(VLOOKUP($A559,'PivotTrac Totals'!$1:$255,52,FALSE),)</f>
        <v>0</v>
      </c>
      <c r="AG559">
        <f>IFERROR(VLOOKUP($A559,'PivotTrac Totals'!$1:$255,54,FALSE),)</f>
        <v>0</v>
      </c>
      <c r="AH559">
        <f t="shared" si="63"/>
        <v>0</v>
      </c>
    </row>
    <row r="560" spans="1:34" ht="15.75" hidden="1" thickBot="1" x14ac:dyDescent="0.25">
      <c r="A560" s="25"/>
      <c r="B560" s="25" t="s">
        <v>166</v>
      </c>
      <c r="C560" s="28" t="str">
        <f t="shared" si="66"/>
        <v>55</v>
      </c>
      <c r="D560" s="25" t="s">
        <v>214</v>
      </c>
      <c r="E560" s="25"/>
      <c r="F560" s="25"/>
      <c r="G560" s="25"/>
      <c r="H560">
        <f>IFERROR(VLOOKUP($A560,'PivotTrac Totals'!$A$1:$AK$255,4,FALSE),)</f>
        <v>0</v>
      </c>
      <c r="I560">
        <f>IFERROR(VLOOKUP($A560,'PivotTrac Totals'!$1:$405,6,FALSE),)</f>
        <v>0</v>
      </c>
      <c r="J560">
        <f>IFERROR(VLOOKUP($A560,'PivotTrac Totals'!$1:$255,8,FALSE),)</f>
        <v>0</v>
      </c>
      <c r="K560">
        <f>IFERROR(VLOOKUP($A560,'PivotTrac Totals'!$1:$255,10,FALSE),)</f>
        <v>0</v>
      </c>
      <c r="L560">
        <f>IFERROR(VLOOKUP($A560,'PivotTrac Totals'!$1:$255,12,FALSE),)</f>
        <v>0</v>
      </c>
      <c r="M560">
        <f>IFERROR(VLOOKUP($A560,'PivotTrac Totals'!$1:$255,14,FALSE),)</f>
        <v>0</v>
      </c>
      <c r="N560">
        <f>IFERROR(VLOOKUP($A560,'PivotTrac Totals'!$1:$255,16,FALSE),)</f>
        <v>0</v>
      </c>
      <c r="O560">
        <f>IFERROR(VLOOKUP($A560,'PivotTrac Totals'!$1:$255,18,FALSE),)</f>
        <v>0</v>
      </c>
      <c r="P560">
        <f>IFERROR(VLOOKUP($A560,'PivotTrac Totals'!$1:$255,20,FALSE),)</f>
        <v>0</v>
      </c>
      <c r="Q560">
        <f>IFERROR(VLOOKUP($A560,'PivotTrac Totals'!$1:$255,22,FALSE),)</f>
        <v>0</v>
      </c>
      <c r="R560">
        <f>IFERROR(VLOOKUP($A560,'PivotTrac Totals'!$1:$255,24,FALSE),)</f>
        <v>0</v>
      </c>
      <c r="S560">
        <f>IFERROR(VLOOKUP($A560,'PivotTrac Totals'!$1:$255,26,FALSE),)</f>
        <v>0</v>
      </c>
      <c r="T560">
        <f>IFERROR(VLOOKUP($A560,'PivotTrac Totals'!$1:$255,28,FALSE),)</f>
        <v>0</v>
      </c>
      <c r="U560">
        <f>IFERROR(VLOOKUP($A560,'PivotTrac Totals'!$1:$255,30,FALSE),)</f>
        <v>0</v>
      </c>
      <c r="V560">
        <f>IFERROR(VLOOKUP($A560,'PivotTrac Totals'!$1:$255,32,FALSE),)</f>
        <v>0</v>
      </c>
      <c r="W560">
        <f>IFERROR(VLOOKUP($A560,'PivotTrac Totals'!$1:$255,34,FALSE),)</f>
        <v>0</v>
      </c>
      <c r="X560">
        <f>IFERROR(VLOOKUP($A560,'PivotTrac Totals'!$1:$255,36,FALSE),)</f>
        <v>0</v>
      </c>
      <c r="Y560">
        <f>IFERROR(VLOOKUP($A560,'PivotTrac Totals'!$1:$255,38,FALSE),)</f>
        <v>0</v>
      </c>
      <c r="Z560">
        <f>IFERROR(VLOOKUP($A560,'PivotTrac Totals'!$1:$255,40,FALSE),)</f>
        <v>0</v>
      </c>
      <c r="AA560">
        <f>IFERROR(VLOOKUP($A560,'PivotTrac Totals'!$1:$255,42,FALSE),)</f>
        <v>0</v>
      </c>
      <c r="AB560">
        <f>IFERROR(VLOOKUP($A560,'PivotTrac Totals'!$1:$255,44,FALSE),)</f>
        <v>0</v>
      </c>
      <c r="AC560">
        <f>IFERROR(VLOOKUP($A560,'PivotTrac Totals'!$1:$255,46,FALSE),)</f>
        <v>0</v>
      </c>
      <c r="AD560">
        <f>IFERROR(VLOOKUP($A560,'PivotTrac Totals'!$1:$255,48,FALSE),)</f>
        <v>0</v>
      </c>
      <c r="AE560">
        <f>IFERROR(VLOOKUP($A560,'PivotTrac Totals'!$1:$255,50,FALSE),)</f>
        <v>0</v>
      </c>
      <c r="AF560">
        <f>IFERROR(VLOOKUP($A560,'PivotTrac Totals'!$1:$255,52,FALSE),)</f>
        <v>0</v>
      </c>
      <c r="AG560">
        <f>IFERROR(VLOOKUP($A560,'PivotTrac Totals'!$1:$255,54,FALSE),)</f>
        <v>0</v>
      </c>
      <c r="AH560">
        <f t="shared" si="63"/>
        <v>0</v>
      </c>
    </row>
    <row r="561" spans="1:34" ht="15.75" hidden="1" thickBot="1" x14ac:dyDescent="0.25">
      <c r="A561" s="25"/>
      <c r="B561" s="25" t="s">
        <v>166</v>
      </c>
      <c r="C561" s="28" t="str">
        <f t="shared" si="66"/>
        <v>55</v>
      </c>
      <c r="D561" s="25" t="s">
        <v>214</v>
      </c>
      <c r="E561" s="25"/>
      <c r="F561" s="25"/>
      <c r="G561" s="25"/>
      <c r="H561">
        <f>IFERROR(VLOOKUP($A561,'PivotTrac Totals'!$A$1:$AK$255,4,FALSE),)</f>
        <v>0</v>
      </c>
      <c r="I561">
        <f>IFERROR(VLOOKUP($A561,'PivotTrac Totals'!$1:$405,6,FALSE),)</f>
        <v>0</v>
      </c>
      <c r="J561">
        <f>IFERROR(VLOOKUP($A561,'PivotTrac Totals'!$1:$255,8,FALSE),)</f>
        <v>0</v>
      </c>
      <c r="K561">
        <f>IFERROR(VLOOKUP($A561,'PivotTrac Totals'!$1:$255,10,FALSE),)</f>
        <v>0</v>
      </c>
      <c r="L561">
        <f>IFERROR(VLOOKUP($A561,'PivotTrac Totals'!$1:$255,12,FALSE),)</f>
        <v>0</v>
      </c>
      <c r="M561">
        <f>IFERROR(VLOOKUP($A561,'PivotTrac Totals'!$1:$255,14,FALSE),)</f>
        <v>0</v>
      </c>
      <c r="N561">
        <f>IFERROR(VLOOKUP($A561,'PivotTrac Totals'!$1:$255,16,FALSE),)</f>
        <v>0</v>
      </c>
      <c r="O561">
        <f>IFERROR(VLOOKUP($A561,'PivotTrac Totals'!$1:$255,18,FALSE),)</f>
        <v>0</v>
      </c>
      <c r="P561">
        <f>IFERROR(VLOOKUP($A561,'PivotTrac Totals'!$1:$255,20,FALSE),)</f>
        <v>0</v>
      </c>
      <c r="Q561">
        <f>IFERROR(VLOOKUP($A561,'PivotTrac Totals'!$1:$255,22,FALSE),)</f>
        <v>0</v>
      </c>
      <c r="R561">
        <f>IFERROR(VLOOKUP($A561,'PivotTrac Totals'!$1:$255,24,FALSE),)</f>
        <v>0</v>
      </c>
      <c r="S561">
        <f>IFERROR(VLOOKUP($A561,'PivotTrac Totals'!$1:$255,26,FALSE),)</f>
        <v>0</v>
      </c>
      <c r="T561">
        <f>IFERROR(VLOOKUP($A561,'PivotTrac Totals'!$1:$255,28,FALSE),)</f>
        <v>0</v>
      </c>
      <c r="U561">
        <f>IFERROR(VLOOKUP($A561,'PivotTrac Totals'!$1:$255,30,FALSE),)</f>
        <v>0</v>
      </c>
      <c r="V561">
        <f>IFERROR(VLOOKUP($A561,'PivotTrac Totals'!$1:$255,32,FALSE),)</f>
        <v>0</v>
      </c>
      <c r="W561">
        <f>IFERROR(VLOOKUP($A561,'PivotTrac Totals'!$1:$255,34,FALSE),)</f>
        <v>0</v>
      </c>
      <c r="X561">
        <f>IFERROR(VLOOKUP($A561,'PivotTrac Totals'!$1:$255,36,FALSE),)</f>
        <v>0</v>
      </c>
      <c r="Y561">
        <f>IFERROR(VLOOKUP($A561,'PivotTrac Totals'!$1:$255,38,FALSE),)</f>
        <v>0</v>
      </c>
      <c r="Z561">
        <f>IFERROR(VLOOKUP($A561,'PivotTrac Totals'!$1:$255,40,FALSE),)</f>
        <v>0</v>
      </c>
      <c r="AA561">
        <f>IFERROR(VLOOKUP($A561,'PivotTrac Totals'!$1:$255,42,FALSE),)</f>
        <v>0</v>
      </c>
      <c r="AB561">
        <f>IFERROR(VLOOKUP($A561,'PivotTrac Totals'!$1:$255,44,FALSE),)</f>
        <v>0</v>
      </c>
      <c r="AC561">
        <f>IFERROR(VLOOKUP($A561,'PivotTrac Totals'!$1:$255,46,FALSE),)</f>
        <v>0</v>
      </c>
      <c r="AD561">
        <f>IFERROR(VLOOKUP($A561,'PivotTrac Totals'!$1:$255,48,FALSE),)</f>
        <v>0</v>
      </c>
      <c r="AE561">
        <f>IFERROR(VLOOKUP($A561,'PivotTrac Totals'!$1:$255,50,FALSE),)</f>
        <v>0</v>
      </c>
      <c r="AF561">
        <f>IFERROR(VLOOKUP($A561,'PivotTrac Totals'!$1:$255,52,FALSE),)</f>
        <v>0</v>
      </c>
      <c r="AG561">
        <f>IFERROR(VLOOKUP($A561,'PivotTrac Totals'!$1:$255,54,FALSE),)</f>
        <v>0</v>
      </c>
      <c r="AH561">
        <f t="shared" si="63"/>
        <v>0</v>
      </c>
    </row>
    <row r="562" spans="1:34" ht="15.75" hidden="1" thickBot="1" x14ac:dyDescent="0.25">
      <c r="A562" s="25"/>
      <c r="B562" s="25" t="s">
        <v>166</v>
      </c>
      <c r="C562" s="28" t="str">
        <f t="shared" si="66"/>
        <v>55</v>
      </c>
      <c r="D562" s="25" t="s">
        <v>214</v>
      </c>
      <c r="E562" s="25"/>
      <c r="F562" s="25"/>
      <c r="G562" s="25"/>
      <c r="H562">
        <f>IFERROR(VLOOKUP($A562,'PivotTrac Totals'!$A$1:$AK$255,4,FALSE),)</f>
        <v>0</v>
      </c>
      <c r="I562">
        <f>IFERROR(VLOOKUP($A562,'PivotTrac Totals'!$1:$405,6,FALSE),)</f>
        <v>0</v>
      </c>
      <c r="J562">
        <f>IFERROR(VLOOKUP($A562,'PivotTrac Totals'!$1:$255,8,FALSE),)</f>
        <v>0</v>
      </c>
      <c r="K562">
        <f>IFERROR(VLOOKUP($A562,'PivotTrac Totals'!$1:$255,10,FALSE),)</f>
        <v>0</v>
      </c>
      <c r="L562">
        <f>IFERROR(VLOOKUP($A562,'PivotTrac Totals'!$1:$255,12,FALSE),)</f>
        <v>0</v>
      </c>
      <c r="M562">
        <f>IFERROR(VLOOKUP($A562,'PivotTrac Totals'!$1:$255,14,FALSE),)</f>
        <v>0</v>
      </c>
      <c r="N562">
        <f>IFERROR(VLOOKUP($A562,'PivotTrac Totals'!$1:$255,16,FALSE),)</f>
        <v>0</v>
      </c>
      <c r="O562">
        <f>IFERROR(VLOOKUP($A562,'PivotTrac Totals'!$1:$255,18,FALSE),)</f>
        <v>0</v>
      </c>
      <c r="P562">
        <f>IFERROR(VLOOKUP($A562,'PivotTrac Totals'!$1:$255,20,FALSE),)</f>
        <v>0</v>
      </c>
      <c r="Q562">
        <f>IFERROR(VLOOKUP($A562,'PivotTrac Totals'!$1:$255,22,FALSE),)</f>
        <v>0</v>
      </c>
      <c r="R562">
        <f>IFERROR(VLOOKUP($A562,'PivotTrac Totals'!$1:$255,24,FALSE),)</f>
        <v>0</v>
      </c>
      <c r="S562">
        <f>IFERROR(VLOOKUP($A562,'PivotTrac Totals'!$1:$255,26,FALSE),)</f>
        <v>0</v>
      </c>
      <c r="T562">
        <f>IFERROR(VLOOKUP($A562,'PivotTrac Totals'!$1:$255,28,FALSE),)</f>
        <v>0</v>
      </c>
      <c r="U562">
        <f>IFERROR(VLOOKUP($A562,'PivotTrac Totals'!$1:$255,30,FALSE),)</f>
        <v>0</v>
      </c>
      <c r="V562">
        <f>IFERROR(VLOOKUP($A562,'PivotTrac Totals'!$1:$255,32,FALSE),)</f>
        <v>0</v>
      </c>
      <c r="W562">
        <f>IFERROR(VLOOKUP($A562,'PivotTrac Totals'!$1:$255,34,FALSE),)</f>
        <v>0</v>
      </c>
      <c r="X562">
        <f>IFERROR(VLOOKUP($A562,'PivotTrac Totals'!$1:$255,36,FALSE),)</f>
        <v>0</v>
      </c>
      <c r="Y562">
        <f>IFERROR(VLOOKUP($A562,'PivotTrac Totals'!$1:$255,38,FALSE),)</f>
        <v>0</v>
      </c>
      <c r="Z562">
        <f>IFERROR(VLOOKUP($A562,'PivotTrac Totals'!$1:$255,40,FALSE),)</f>
        <v>0</v>
      </c>
      <c r="AA562">
        <f>IFERROR(VLOOKUP($A562,'PivotTrac Totals'!$1:$255,42,FALSE),)</f>
        <v>0</v>
      </c>
      <c r="AB562">
        <f>IFERROR(VLOOKUP($A562,'PivotTrac Totals'!$1:$255,44,FALSE),)</f>
        <v>0</v>
      </c>
      <c r="AC562">
        <f>IFERROR(VLOOKUP($A562,'PivotTrac Totals'!$1:$255,46,FALSE),)</f>
        <v>0</v>
      </c>
      <c r="AD562">
        <f>IFERROR(VLOOKUP($A562,'PivotTrac Totals'!$1:$255,48,FALSE),)</f>
        <v>0</v>
      </c>
      <c r="AE562">
        <f>IFERROR(VLOOKUP($A562,'PivotTrac Totals'!$1:$255,50,FALSE),)</f>
        <v>0</v>
      </c>
      <c r="AF562">
        <f>IFERROR(VLOOKUP($A562,'PivotTrac Totals'!$1:$255,52,FALSE),)</f>
        <v>0</v>
      </c>
      <c r="AG562">
        <f>IFERROR(VLOOKUP($A562,'PivotTrac Totals'!$1:$255,54,FALSE),)</f>
        <v>0</v>
      </c>
      <c r="AH562">
        <f t="shared" si="63"/>
        <v>0</v>
      </c>
    </row>
    <row r="563" spans="1:34" ht="15.75" hidden="1" thickBot="1" x14ac:dyDescent="0.25">
      <c r="A563" s="25"/>
      <c r="B563" s="25" t="s">
        <v>166</v>
      </c>
      <c r="C563" s="28" t="str">
        <f t="shared" si="66"/>
        <v>55</v>
      </c>
      <c r="D563" s="25" t="s">
        <v>214</v>
      </c>
      <c r="E563" s="25"/>
      <c r="F563" s="25"/>
      <c r="G563" s="25"/>
      <c r="H563">
        <f>IFERROR(VLOOKUP($A563,'PivotTrac Totals'!$A$1:$AK$255,4,FALSE),)</f>
        <v>0</v>
      </c>
      <c r="I563">
        <f>IFERROR(VLOOKUP($A563,'PivotTrac Totals'!$1:$405,6,FALSE),)</f>
        <v>0</v>
      </c>
      <c r="J563">
        <f>IFERROR(VLOOKUP($A563,'PivotTrac Totals'!$1:$255,8,FALSE),)</f>
        <v>0</v>
      </c>
      <c r="K563">
        <f>IFERROR(VLOOKUP($A563,'PivotTrac Totals'!$1:$255,10,FALSE),)</f>
        <v>0</v>
      </c>
      <c r="L563">
        <f>IFERROR(VLOOKUP($A563,'PivotTrac Totals'!$1:$255,12,FALSE),)</f>
        <v>0</v>
      </c>
      <c r="M563">
        <f>IFERROR(VLOOKUP($A563,'PivotTrac Totals'!$1:$255,14,FALSE),)</f>
        <v>0</v>
      </c>
      <c r="N563">
        <f>IFERROR(VLOOKUP($A563,'PivotTrac Totals'!$1:$255,16,FALSE),)</f>
        <v>0</v>
      </c>
      <c r="O563">
        <f>IFERROR(VLOOKUP($A563,'PivotTrac Totals'!$1:$255,18,FALSE),)</f>
        <v>0</v>
      </c>
      <c r="P563">
        <f>IFERROR(VLOOKUP($A563,'PivotTrac Totals'!$1:$255,20,FALSE),)</f>
        <v>0</v>
      </c>
      <c r="Q563">
        <f>IFERROR(VLOOKUP($A563,'PivotTrac Totals'!$1:$255,22,FALSE),)</f>
        <v>0</v>
      </c>
      <c r="R563">
        <f>IFERROR(VLOOKUP($A563,'PivotTrac Totals'!$1:$255,24,FALSE),)</f>
        <v>0</v>
      </c>
      <c r="S563">
        <f>IFERROR(VLOOKUP($A563,'PivotTrac Totals'!$1:$255,26,FALSE),)</f>
        <v>0</v>
      </c>
      <c r="T563">
        <f>IFERROR(VLOOKUP($A563,'PivotTrac Totals'!$1:$255,28,FALSE),)</f>
        <v>0</v>
      </c>
      <c r="U563">
        <f>IFERROR(VLOOKUP($A563,'PivotTrac Totals'!$1:$255,30,FALSE),)</f>
        <v>0</v>
      </c>
      <c r="V563">
        <f>IFERROR(VLOOKUP($A563,'PivotTrac Totals'!$1:$255,32,FALSE),)</f>
        <v>0</v>
      </c>
      <c r="W563">
        <f>IFERROR(VLOOKUP($A563,'PivotTrac Totals'!$1:$255,34,FALSE),)</f>
        <v>0</v>
      </c>
      <c r="X563">
        <f>IFERROR(VLOOKUP($A563,'PivotTrac Totals'!$1:$255,36,FALSE),)</f>
        <v>0</v>
      </c>
      <c r="Y563">
        <f>IFERROR(VLOOKUP($A563,'PivotTrac Totals'!$1:$255,38,FALSE),)</f>
        <v>0</v>
      </c>
      <c r="Z563">
        <f>IFERROR(VLOOKUP($A563,'PivotTrac Totals'!$1:$255,40,FALSE),)</f>
        <v>0</v>
      </c>
      <c r="AA563">
        <f>IFERROR(VLOOKUP($A563,'PivotTrac Totals'!$1:$255,42,FALSE),)</f>
        <v>0</v>
      </c>
      <c r="AB563">
        <f>IFERROR(VLOOKUP($A563,'PivotTrac Totals'!$1:$255,44,FALSE),)</f>
        <v>0</v>
      </c>
      <c r="AC563">
        <f>IFERROR(VLOOKUP($A563,'PivotTrac Totals'!$1:$255,46,FALSE),)</f>
        <v>0</v>
      </c>
      <c r="AD563">
        <f>IFERROR(VLOOKUP($A563,'PivotTrac Totals'!$1:$255,48,FALSE),)</f>
        <v>0</v>
      </c>
      <c r="AE563">
        <f>IFERROR(VLOOKUP($A563,'PivotTrac Totals'!$1:$255,50,FALSE),)</f>
        <v>0</v>
      </c>
      <c r="AF563">
        <f>IFERROR(VLOOKUP($A563,'PivotTrac Totals'!$1:$255,52,FALSE),)</f>
        <v>0</v>
      </c>
      <c r="AG563">
        <f>IFERROR(VLOOKUP($A563,'PivotTrac Totals'!$1:$255,54,FALSE),)</f>
        <v>0</v>
      </c>
      <c r="AH563">
        <f t="shared" si="63"/>
        <v>0</v>
      </c>
    </row>
    <row r="564" spans="1:34" ht="15.75" hidden="1" thickBot="1" x14ac:dyDescent="0.25">
      <c r="A564" s="25"/>
      <c r="B564" s="25" t="s">
        <v>166</v>
      </c>
      <c r="C564" s="28" t="str">
        <f t="shared" si="66"/>
        <v>55</v>
      </c>
      <c r="D564" s="25" t="s">
        <v>214</v>
      </c>
      <c r="E564" s="25"/>
      <c r="F564" s="25"/>
      <c r="G564" s="25"/>
      <c r="H564">
        <f>IFERROR(VLOOKUP($A564,'PivotTrac Totals'!$A$1:$AK$255,4,FALSE),)</f>
        <v>0</v>
      </c>
      <c r="I564">
        <f>IFERROR(VLOOKUP($A564,'PivotTrac Totals'!$1:$405,6,FALSE),)</f>
        <v>0</v>
      </c>
      <c r="J564">
        <f>IFERROR(VLOOKUP($A564,'PivotTrac Totals'!$1:$255,8,FALSE),)</f>
        <v>0</v>
      </c>
      <c r="K564">
        <f>IFERROR(VLOOKUP($A564,'PivotTrac Totals'!$1:$255,10,FALSE),)</f>
        <v>0</v>
      </c>
      <c r="L564">
        <f>IFERROR(VLOOKUP($A564,'PivotTrac Totals'!$1:$255,12,FALSE),)</f>
        <v>0</v>
      </c>
      <c r="M564">
        <f>IFERROR(VLOOKUP($A564,'PivotTrac Totals'!$1:$255,14,FALSE),)</f>
        <v>0</v>
      </c>
      <c r="N564">
        <f>IFERROR(VLOOKUP($A564,'PivotTrac Totals'!$1:$255,16,FALSE),)</f>
        <v>0</v>
      </c>
      <c r="O564">
        <f>IFERROR(VLOOKUP($A564,'PivotTrac Totals'!$1:$255,18,FALSE),)</f>
        <v>0</v>
      </c>
      <c r="P564">
        <f>IFERROR(VLOOKUP($A564,'PivotTrac Totals'!$1:$255,20,FALSE),)</f>
        <v>0</v>
      </c>
      <c r="Q564">
        <f>IFERROR(VLOOKUP($A564,'PivotTrac Totals'!$1:$255,22,FALSE),)</f>
        <v>0</v>
      </c>
      <c r="R564">
        <f>IFERROR(VLOOKUP($A564,'PivotTrac Totals'!$1:$255,24,FALSE),)</f>
        <v>0</v>
      </c>
      <c r="S564">
        <f>IFERROR(VLOOKUP($A564,'PivotTrac Totals'!$1:$255,26,FALSE),)</f>
        <v>0</v>
      </c>
      <c r="T564">
        <f>IFERROR(VLOOKUP($A564,'PivotTrac Totals'!$1:$255,28,FALSE),)</f>
        <v>0</v>
      </c>
      <c r="U564">
        <f>IFERROR(VLOOKUP($A564,'PivotTrac Totals'!$1:$255,30,FALSE),)</f>
        <v>0</v>
      </c>
      <c r="V564">
        <f>IFERROR(VLOOKUP($A564,'PivotTrac Totals'!$1:$255,32,FALSE),)</f>
        <v>0</v>
      </c>
      <c r="W564">
        <f>IFERROR(VLOOKUP($A564,'PivotTrac Totals'!$1:$255,34,FALSE),)</f>
        <v>0</v>
      </c>
      <c r="X564">
        <f>IFERROR(VLOOKUP($A564,'PivotTrac Totals'!$1:$255,36,FALSE),)</f>
        <v>0</v>
      </c>
      <c r="Y564">
        <f>IFERROR(VLOOKUP($A564,'PivotTrac Totals'!$1:$255,38,FALSE),)</f>
        <v>0</v>
      </c>
      <c r="Z564">
        <f>IFERROR(VLOOKUP($A564,'PivotTrac Totals'!$1:$255,40,FALSE),)</f>
        <v>0</v>
      </c>
      <c r="AA564">
        <f>IFERROR(VLOOKUP($A564,'PivotTrac Totals'!$1:$255,42,FALSE),)</f>
        <v>0</v>
      </c>
      <c r="AB564">
        <f>IFERROR(VLOOKUP($A564,'PivotTrac Totals'!$1:$255,44,FALSE),)</f>
        <v>0</v>
      </c>
      <c r="AC564">
        <f>IFERROR(VLOOKUP($A564,'PivotTrac Totals'!$1:$255,46,FALSE),)</f>
        <v>0</v>
      </c>
      <c r="AD564">
        <f>IFERROR(VLOOKUP($A564,'PivotTrac Totals'!$1:$255,48,FALSE),)</f>
        <v>0</v>
      </c>
      <c r="AE564">
        <f>IFERROR(VLOOKUP($A564,'PivotTrac Totals'!$1:$255,50,FALSE),)</f>
        <v>0</v>
      </c>
      <c r="AF564">
        <f>IFERROR(VLOOKUP($A564,'PivotTrac Totals'!$1:$255,52,FALSE),)</f>
        <v>0</v>
      </c>
      <c r="AG564">
        <f>IFERROR(VLOOKUP($A564,'PivotTrac Totals'!$1:$255,54,FALSE),)</f>
        <v>0</v>
      </c>
      <c r="AH564">
        <f t="shared" si="63"/>
        <v>0</v>
      </c>
    </row>
    <row r="565" spans="1:34" ht="15.75" hidden="1" thickBot="1" x14ac:dyDescent="0.25">
      <c r="A565" s="25"/>
      <c r="B565" s="25" t="s">
        <v>166</v>
      </c>
      <c r="C565" s="28" t="str">
        <f t="shared" si="66"/>
        <v>55</v>
      </c>
      <c r="D565" s="25" t="s">
        <v>214</v>
      </c>
      <c r="E565" s="25"/>
      <c r="F565" s="25"/>
      <c r="G565" s="25"/>
      <c r="H565">
        <f>IFERROR(VLOOKUP($A565,'PivotTrac Totals'!$A$1:$AK$255,4,FALSE),)</f>
        <v>0</v>
      </c>
      <c r="I565">
        <f>IFERROR(VLOOKUP($A565,'PivotTrac Totals'!$1:$405,6,FALSE),)</f>
        <v>0</v>
      </c>
      <c r="J565">
        <f>IFERROR(VLOOKUP($A565,'PivotTrac Totals'!$1:$255,8,FALSE),)</f>
        <v>0</v>
      </c>
      <c r="K565">
        <f>IFERROR(VLOOKUP($A565,'PivotTrac Totals'!$1:$255,10,FALSE),)</f>
        <v>0</v>
      </c>
      <c r="L565">
        <f>IFERROR(VLOOKUP($A565,'PivotTrac Totals'!$1:$255,12,FALSE),)</f>
        <v>0</v>
      </c>
      <c r="M565">
        <f>IFERROR(VLOOKUP($A565,'PivotTrac Totals'!$1:$255,14,FALSE),)</f>
        <v>0</v>
      </c>
      <c r="N565">
        <f>IFERROR(VLOOKUP($A565,'PivotTrac Totals'!$1:$255,16,FALSE),)</f>
        <v>0</v>
      </c>
      <c r="O565">
        <f>IFERROR(VLOOKUP($A565,'PivotTrac Totals'!$1:$255,18,FALSE),)</f>
        <v>0</v>
      </c>
      <c r="P565">
        <f>IFERROR(VLOOKUP($A565,'PivotTrac Totals'!$1:$255,20,FALSE),)</f>
        <v>0</v>
      </c>
      <c r="Q565">
        <f>IFERROR(VLOOKUP($A565,'PivotTrac Totals'!$1:$255,22,FALSE),)</f>
        <v>0</v>
      </c>
      <c r="R565">
        <f>IFERROR(VLOOKUP($A565,'PivotTrac Totals'!$1:$255,24,FALSE),)</f>
        <v>0</v>
      </c>
      <c r="S565">
        <f>IFERROR(VLOOKUP($A565,'PivotTrac Totals'!$1:$255,26,FALSE),)</f>
        <v>0</v>
      </c>
      <c r="T565">
        <f>IFERROR(VLOOKUP($A565,'PivotTrac Totals'!$1:$255,28,FALSE),)</f>
        <v>0</v>
      </c>
      <c r="U565">
        <f>IFERROR(VLOOKUP($A565,'PivotTrac Totals'!$1:$255,30,FALSE),)</f>
        <v>0</v>
      </c>
      <c r="V565">
        <f>IFERROR(VLOOKUP($A565,'PivotTrac Totals'!$1:$255,32,FALSE),)</f>
        <v>0</v>
      </c>
      <c r="W565">
        <f>IFERROR(VLOOKUP($A565,'PivotTrac Totals'!$1:$255,34,FALSE),)</f>
        <v>0</v>
      </c>
      <c r="X565">
        <f>IFERROR(VLOOKUP($A565,'PivotTrac Totals'!$1:$255,36,FALSE),)</f>
        <v>0</v>
      </c>
      <c r="Y565">
        <f>IFERROR(VLOOKUP($A565,'PivotTrac Totals'!$1:$255,38,FALSE),)</f>
        <v>0</v>
      </c>
      <c r="Z565">
        <f>IFERROR(VLOOKUP($A565,'PivotTrac Totals'!$1:$255,40,FALSE),)</f>
        <v>0</v>
      </c>
      <c r="AA565">
        <f>IFERROR(VLOOKUP($A565,'PivotTrac Totals'!$1:$255,42,FALSE),)</f>
        <v>0</v>
      </c>
      <c r="AB565">
        <f>IFERROR(VLOOKUP($A565,'PivotTrac Totals'!$1:$255,44,FALSE),)</f>
        <v>0</v>
      </c>
      <c r="AC565">
        <f>IFERROR(VLOOKUP($A565,'PivotTrac Totals'!$1:$255,46,FALSE),)</f>
        <v>0</v>
      </c>
      <c r="AD565">
        <f>IFERROR(VLOOKUP($A565,'PivotTrac Totals'!$1:$255,48,FALSE),)</f>
        <v>0</v>
      </c>
      <c r="AE565">
        <f>IFERROR(VLOOKUP($A565,'PivotTrac Totals'!$1:$255,50,FALSE),)</f>
        <v>0</v>
      </c>
      <c r="AF565">
        <f>IFERROR(VLOOKUP($A565,'PivotTrac Totals'!$1:$255,52,FALSE),)</f>
        <v>0</v>
      </c>
      <c r="AG565">
        <f>IFERROR(VLOOKUP($A565,'PivotTrac Totals'!$1:$255,54,FALSE),)</f>
        <v>0</v>
      </c>
      <c r="AH565">
        <f t="shared" si="63"/>
        <v>0</v>
      </c>
    </row>
    <row r="566" spans="1:34" ht="15.75" hidden="1" thickBot="1" x14ac:dyDescent="0.25">
      <c r="A566" s="29" t="s">
        <v>217</v>
      </c>
      <c r="B566" s="25" t="s">
        <v>166</v>
      </c>
      <c r="C566" s="28" t="str">
        <f>MID(A566,FIND(" ",A566)+1,256)</f>
        <v>56</v>
      </c>
      <c r="D566" s="25" t="s">
        <v>214</v>
      </c>
      <c r="E566" s="25"/>
      <c r="F566" s="25"/>
      <c r="G566" s="25"/>
      <c r="H566" s="24">
        <f>IF($B566="Hamer",IF($F566="Spring Grain",SUMIFS('Hamer Agrimet'!$D:$D,'Hamer Agrimet'!$A:$A,"&lt;="&amp;Data!H$1,'Hamer Agrimet'!$D:$D,"&gt;0"),IF($F566="Winter Grain",SUMIFS('Hamer Agrimet'!$C:$C,'Hamer Agrimet'!$A:$A,"&lt;="&amp;Data!H$1,'Hamer Agrimet'!$C:$C,"&gt;0"),IF($F566="Potatoes",SUMIFS('Hamer Agrimet'!$E:$E,'Hamer Agrimet'!$A:$A,"&lt;="&amp;Data!H$1,'Hamer Agrimet'!$E:$E,"&gt;0"),0))),SUMIFS('Osgood Agrimet'!$S$2:$S$274,'Hamer Agrimet'!$H$147:$H$288,"&lt;="&amp;Data!H$1,'Osgood Agrimet'!$S$2:$S$274,"&gt;0"))</f>
        <v>0</v>
      </c>
      <c r="I566" s="24">
        <f>IF($B566="Hamer",IF($F566="Spring Grain",SUMIFS('Hamer Agrimet'!$D:$D,'Hamer Agrimet'!$A:$A,"&lt;="&amp;Data!I$1,'Hamer Agrimet'!$D:$D,"&gt;0"),IF($F566="Winter Grain",SUMIFS('Hamer Agrimet'!$C:$C,'Hamer Agrimet'!$A:$A,"&lt;="&amp;Data!I$1,'Hamer Agrimet'!$C:$C,"&gt;0"),IF($F566="Potatoes",SUMIFS('Hamer Agrimet'!$E:$E,'Hamer Agrimet'!$A:$A,"&lt;="&amp;Data!I$1,'Hamer Agrimet'!$E:$E,"&gt;0"),0))),SUMIFS('Osgood Agrimet'!$S$2:$S$274,'Hamer Agrimet'!$H$147:$H$288,"&lt;="&amp;Data!I$1,'Osgood Agrimet'!$S$2:$S$274,"&gt;0"))</f>
        <v>0</v>
      </c>
      <c r="J566" s="24">
        <f>IF($B566="Hamer",IF($F566="Spring Grain",SUMIFS('Hamer Agrimet'!$D:$D,'Hamer Agrimet'!$A:$A,"&lt;="&amp;Data!J$1,'Hamer Agrimet'!$D:$D,"&gt;0"),IF($F566="Winter Grain",SUMIFS('Hamer Agrimet'!$C:$C,'Hamer Agrimet'!$A:$A,"&lt;="&amp;Data!J$1,'Hamer Agrimet'!$C:$C,"&gt;0"),IF($F566="Potatoes",SUMIFS('Hamer Agrimet'!$E:$E,'Hamer Agrimet'!$A:$A,"&lt;="&amp;Data!J$1,'Hamer Agrimet'!$E:$E,"&gt;0"),0))),SUMIFS('Osgood Agrimet'!$S$2:$S$274,'Hamer Agrimet'!$H$147:$H$288,"&lt;="&amp;Data!J$1,'Osgood Agrimet'!$S$2:$S$274,"&gt;0"))</f>
        <v>0</v>
      </c>
      <c r="K566" s="24">
        <f>IF($B566="Hamer",IF($F566="Spring Grain",SUMIFS('Hamer Agrimet'!$D:$D,'Hamer Agrimet'!$A:$A,"&lt;="&amp;Data!K$1,'Hamer Agrimet'!$D:$D,"&gt;0"),IF($F566="Winter Grain",SUMIFS('Hamer Agrimet'!$C:$C,'Hamer Agrimet'!$A:$A,"&lt;="&amp;Data!K$1,'Hamer Agrimet'!$C:$C,"&gt;0"),IF($F566="Potatoes",SUMIFS('Hamer Agrimet'!$E:$E,'Hamer Agrimet'!$A:$A,"&lt;="&amp;Data!K$1,'Hamer Agrimet'!$E:$E,"&gt;0"),0))),SUMIFS('Osgood Agrimet'!$S$2:$S$274,'Hamer Agrimet'!$H$147:$H$288,"&lt;="&amp;Data!K$1,'Osgood Agrimet'!$S$2:$S$274,"&gt;0"))</f>
        <v>0</v>
      </c>
      <c r="L566" s="24">
        <f>IF($B566="Hamer",IF($F566="Spring Grain",SUMIFS('Hamer Agrimet'!$D:$D,'Hamer Agrimet'!$A:$A,"&lt;="&amp;Data!L$1,'Hamer Agrimet'!$D:$D,"&gt;0"),IF($F566="Winter Grain",SUMIFS('Hamer Agrimet'!$C:$C,'Hamer Agrimet'!$A:$A,"&lt;="&amp;Data!L$1,'Hamer Agrimet'!$C:$C,"&gt;0"),IF($F566="Potatoes",SUMIFS('Hamer Agrimet'!$E:$E,'Hamer Agrimet'!$A:$A,"&lt;="&amp;Data!L$1,'Hamer Agrimet'!$E:$E,"&gt;0"),0))),SUMIFS('Osgood Agrimet'!$S$2:$S$274,'Hamer Agrimet'!$H$147:$H$288,"&lt;="&amp;Data!L$1,'Osgood Agrimet'!$S$2:$S$274,"&gt;0"))</f>
        <v>0</v>
      </c>
      <c r="M566" s="24">
        <f>IF($B566="Hamer",IF($F566="Spring Grain",SUMIFS('Hamer Agrimet'!$D:$D,'Hamer Agrimet'!$A:$A,"&lt;="&amp;Data!M$1,'Hamer Agrimet'!$D:$D,"&gt;0"),IF($F566="Winter Grain",SUMIFS('Hamer Agrimet'!$C:$C,'Hamer Agrimet'!$A:$A,"&lt;="&amp;Data!M$1,'Hamer Agrimet'!$C:$C,"&gt;0"),IF($F566="Potatoes",SUMIFS('Hamer Agrimet'!$E:$E,'Hamer Agrimet'!$A:$A,"&lt;="&amp;Data!M$1,'Hamer Agrimet'!$E:$E,"&gt;0"),0))),SUMIFS('Osgood Agrimet'!$S$2:$S$274,'Hamer Agrimet'!$H$147:$H$288,"&lt;="&amp;Data!M$1,'Osgood Agrimet'!$S$2:$S$274,"&gt;0"))</f>
        <v>0</v>
      </c>
      <c r="N566" s="24">
        <f>IF($B566="Hamer",IF($F566="Spring Grain",SUMIFS('Hamer Agrimet'!$D:$D,'Hamer Agrimet'!$A:$A,"&lt;="&amp;Data!N$1,'Hamer Agrimet'!$D:$D,"&gt;0"),IF($F566="Winter Grain",SUMIFS('Hamer Agrimet'!$C:$C,'Hamer Agrimet'!$A:$A,"&lt;="&amp;Data!N$1,'Hamer Agrimet'!$C:$C,"&gt;0"),IF($F566="Potatoes",SUMIFS('Hamer Agrimet'!$E:$E,'Hamer Agrimet'!$A:$A,"&lt;="&amp;Data!N$1,'Hamer Agrimet'!$E:$E,"&gt;0"),0))),SUMIFS('Osgood Agrimet'!$S$2:$S$274,'Hamer Agrimet'!$H$147:$H$288,"&lt;="&amp;Data!N$1,'Osgood Agrimet'!$S$2:$S$274,"&gt;0"))</f>
        <v>0</v>
      </c>
      <c r="O566" s="24">
        <f>IF($B566="Hamer",IF($F566="Spring Grain",SUMIFS('Hamer Agrimet'!$D:$D,'Hamer Agrimet'!$A:$A,"&lt;="&amp;Data!O$1,'Hamer Agrimet'!$D:$D,"&gt;0"),IF($F566="Winter Grain",SUMIFS('Hamer Agrimet'!$C:$C,'Hamer Agrimet'!$A:$A,"&lt;="&amp;Data!O$1,'Hamer Agrimet'!$C:$C,"&gt;0"),IF($F566="Potatoes",SUMIFS('Hamer Agrimet'!$E:$E,'Hamer Agrimet'!$A:$A,"&lt;="&amp;Data!O$1,'Hamer Agrimet'!$E:$E,"&gt;0"),0))),SUMIFS('Osgood Agrimet'!$S$2:$S$274,'Hamer Agrimet'!$H$147:$H$288,"&lt;="&amp;Data!O$1,'Osgood Agrimet'!$S$2:$S$274,"&gt;0"))</f>
        <v>0</v>
      </c>
      <c r="P566" s="24">
        <f>IF($B566="Hamer",IF($F566="Spring Grain",SUMIFS('Hamer Agrimet'!$D:$D,'Hamer Agrimet'!$A:$A,"&lt;="&amp;Data!P$1,'Hamer Agrimet'!$D:$D,"&gt;0"),IF($F566="Winter Grain",SUMIFS('Hamer Agrimet'!$C:$C,'Hamer Agrimet'!$A:$A,"&lt;="&amp;Data!P$1,'Hamer Agrimet'!$C:$C,"&gt;0"),IF($F566="Potatoes",SUMIFS('Hamer Agrimet'!$E:$E,'Hamer Agrimet'!$A:$A,"&lt;="&amp;Data!P$1,'Hamer Agrimet'!$E:$E,"&gt;0"),0))),SUMIFS('Osgood Agrimet'!$S$2:$S$274,'Hamer Agrimet'!$H$147:$H$288,"&lt;="&amp;Data!P$1,'Osgood Agrimet'!$S$2:$S$274,"&gt;0"))</f>
        <v>0</v>
      </c>
      <c r="Q566" s="24">
        <f>IF($B566="Hamer",IF($F566="Spring Grain",SUMIFS('Hamer Agrimet'!$D:$D,'Hamer Agrimet'!$A:$A,"&lt;="&amp;Data!Q$1,'Hamer Agrimet'!$D:$D,"&gt;0"),IF($F566="Winter Grain",SUMIFS('Hamer Agrimet'!$C:$C,'Hamer Agrimet'!$A:$A,"&lt;="&amp;Data!Q$1,'Hamer Agrimet'!$C:$C,"&gt;0"),IF($F566="Potatoes",SUMIFS('Hamer Agrimet'!$E:$E,'Hamer Agrimet'!$A:$A,"&lt;="&amp;Data!Q$1,'Hamer Agrimet'!$E:$E,"&gt;0"),0))),SUMIFS('Osgood Agrimet'!$S$2:$S$274,'Hamer Agrimet'!$H$147:$H$288,"&lt;="&amp;Data!Q$1,'Osgood Agrimet'!$S$2:$S$274,"&gt;0"))</f>
        <v>0</v>
      </c>
      <c r="R566" s="24">
        <f>IF($B566="Hamer",IF($F566="Spring Grain",SUMIFS('Hamer Agrimet'!$D:$D,'Hamer Agrimet'!$A:$A,"&lt;="&amp;Data!R$1,'Hamer Agrimet'!$D:$D,"&gt;0"),IF($F566="Winter Grain",SUMIFS('Hamer Agrimet'!$C:$C,'Hamer Agrimet'!$A:$A,"&lt;="&amp;Data!R$1,'Hamer Agrimet'!$C:$C,"&gt;0"),IF($F566="Potatoes",SUMIFS('Hamer Agrimet'!$E:$E,'Hamer Agrimet'!$A:$A,"&lt;="&amp;Data!R$1,'Hamer Agrimet'!$E:$E,"&gt;0"),0))),SUMIFS('Osgood Agrimet'!$S$2:$S$274,'Hamer Agrimet'!$H$147:$H$288,"&lt;="&amp;Data!R$1,'Osgood Agrimet'!$S$2:$S$274,"&gt;0"))</f>
        <v>0</v>
      </c>
      <c r="S566" s="24">
        <f>IF($B566="Hamer",IF($F566="Spring Grain",SUMIFS('Hamer Agrimet'!$D:$D,'Hamer Agrimet'!$A:$A,"&lt;="&amp;Data!S$1,'Hamer Agrimet'!$D:$D,"&gt;0"),IF($F566="Winter Grain",SUMIFS('Hamer Agrimet'!$C:$C,'Hamer Agrimet'!$A:$A,"&lt;="&amp;Data!S$1,'Hamer Agrimet'!$C:$C,"&gt;0"),IF($F566="Potatoes",SUMIFS('Hamer Agrimet'!$E:$E,'Hamer Agrimet'!$A:$A,"&lt;="&amp;Data!S$1,'Hamer Agrimet'!$E:$E,"&gt;0"),0))),SUMIFS('Osgood Agrimet'!$S$2:$S$274,'Hamer Agrimet'!$H$147:$H$288,"&lt;="&amp;Data!S$1,'Osgood Agrimet'!$S$2:$S$274,"&gt;0"))</f>
        <v>0</v>
      </c>
      <c r="T566" s="24">
        <f>IF($B566="Hamer",IF($F566="Spring Grain",SUMIFS('Hamer Agrimet'!$D:$D,'Hamer Agrimet'!$A:$A,"&lt;="&amp;Data!T$1,'Hamer Agrimet'!$D:$D,"&gt;0"),IF($F566="Winter Grain",SUMIFS('Hamer Agrimet'!$C:$C,'Hamer Agrimet'!$A:$A,"&lt;="&amp;Data!T$1,'Hamer Agrimet'!$C:$C,"&gt;0"),IF($F566="Potatoes",SUMIFS('Hamer Agrimet'!$E:$E,'Hamer Agrimet'!$A:$A,"&lt;="&amp;Data!T$1,'Hamer Agrimet'!$E:$E,"&gt;0"),0))),SUMIFS('Osgood Agrimet'!$S$2:$S$274,'Hamer Agrimet'!$H$147:$H$288,"&lt;="&amp;Data!T$1,'Osgood Agrimet'!$S$2:$S$274,"&gt;0"))</f>
        <v>0</v>
      </c>
      <c r="U566" s="24">
        <f>IF($B566="Hamer",IF($F566="Spring Grain",SUMIFS('Hamer Agrimet'!$D:$D,'Hamer Agrimet'!$A:$A,"&lt;="&amp;Data!U$1,'Hamer Agrimet'!$D:$D,"&gt;0"),IF($F566="Winter Grain",SUMIFS('Hamer Agrimet'!$C:$C,'Hamer Agrimet'!$A:$A,"&lt;="&amp;Data!U$1,'Hamer Agrimet'!$C:$C,"&gt;0"),IF($F566="Potatoes",SUMIFS('Hamer Agrimet'!$E:$E,'Hamer Agrimet'!$A:$A,"&lt;="&amp;Data!U$1,'Hamer Agrimet'!$E:$E,"&gt;0"),0))),SUMIFS('Osgood Agrimet'!$S$2:$S$274,'Hamer Agrimet'!$H$147:$H$288,"&lt;="&amp;Data!U$1,'Osgood Agrimet'!$S$2:$S$274,"&gt;0"))</f>
        <v>0</v>
      </c>
      <c r="V566" s="24">
        <f>IF($B566="Hamer",IF($F566="Spring Grain",SUMIFS('Hamer Agrimet'!$D:$D,'Hamer Agrimet'!$A:$A,"&lt;="&amp;Data!V$1,'Hamer Agrimet'!$D:$D,"&gt;0"),IF($F566="Winter Grain",SUMIFS('Hamer Agrimet'!$C:$C,'Hamer Agrimet'!$A:$A,"&lt;="&amp;Data!V$1,'Hamer Agrimet'!$C:$C,"&gt;0"),IF($F566="Potatoes",SUMIFS('Hamer Agrimet'!$E:$E,'Hamer Agrimet'!$A:$A,"&lt;="&amp;Data!V$1,'Hamer Agrimet'!$E:$E,"&gt;0"),0))),SUMIFS('Osgood Agrimet'!$S$2:$S$274,'Hamer Agrimet'!$H$147:$H$288,"&lt;="&amp;Data!V$1,'Osgood Agrimet'!$S$2:$S$274,"&gt;0"))</f>
        <v>0</v>
      </c>
      <c r="W566" s="24">
        <f>IF($B566="Hamer",IF($F566="Spring Grain",SUMIFS('Hamer Agrimet'!$D:$D,'Hamer Agrimet'!$A:$A,"&lt;="&amp;Data!W$1,'Hamer Agrimet'!$D:$D,"&gt;0"),IF($F566="Winter Grain",SUMIFS('Hamer Agrimet'!$C:$C,'Hamer Agrimet'!$A:$A,"&lt;="&amp;Data!W$1,'Hamer Agrimet'!$C:$C,"&gt;0"),IF($F566="Potatoes",SUMIFS('Hamer Agrimet'!$E:$E,'Hamer Agrimet'!$A:$A,"&lt;="&amp;Data!W$1,'Hamer Agrimet'!$E:$E,"&gt;0"),0))),SUMIFS('Osgood Agrimet'!$S$2:$S$274,'Hamer Agrimet'!$H$147:$H$288,"&lt;="&amp;Data!W$1,'Osgood Agrimet'!$S$2:$S$274,"&gt;0"))</f>
        <v>0</v>
      </c>
      <c r="X566" s="24">
        <f>IF($B566="Hamer",IF($F566="Spring Grain",SUMIFS('Hamer Agrimet'!$D:$D,'Hamer Agrimet'!$A:$A,"&lt;="&amp;Data!X$1,'Hamer Agrimet'!$D:$D,"&gt;0"),IF($F566="Winter Grain",SUMIFS('Hamer Agrimet'!$C:$C,'Hamer Agrimet'!$A:$A,"&lt;="&amp;Data!X$1,'Hamer Agrimet'!$C:$C,"&gt;0"),IF($F566="Potatoes",SUMIFS('Hamer Agrimet'!$E:$E,'Hamer Agrimet'!$A:$A,"&lt;="&amp;Data!X$1,'Hamer Agrimet'!$E:$E,"&gt;0"),0))),SUMIFS('Osgood Agrimet'!$S$2:$S$274,'Hamer Agrimet'!$H$147:$H$288,"&lt;="&amp;Data!X$1,'Osgood Agrimet'!$S$2:$S$274,"&gt;0"))</f>
        <v>0</v>
      </c>
      <c r="Y566" s="24">
        <f>IF($B566="Hamer",IF($F566="Spring Grain",SUMIFS('Hamer Agrimet'!$D:$D,'Hamer Agrimet'!$A:$A,"&lt;="&amp;Data!Y$1,'Hamer Agrimet'!$D:$D,"&gt;0"),IF($F566="Winter Grain",SUMIFS('Hamer Agrimet'!$C:$C,'Hamer Agrimet'!$A:$A,"&lt;="&amp;Data!Y$1,'Hamer Agrimet'!$C:$C,"&gt;0"),IF($F566="Potatoes",SUMIFS('Hamer Agrimet'!$E:$E,'Hamer Agrimet'!$A:$A,"&lt;="&amp;Data!Y$1,'Hamer Agrimet'!$E:$E,"&gt;0"),0))),SUMIFS('Osgood Agrimet'!$S$2:$S$274,'Hamer Agrimet'!$H$147:$H$288,"&lt;="&amp;Data!Y$1,'Osgood Agrimet'!$S$2:$S$274,"&gt;0"))</f>
        <v>0</v>
      </c>
      <c r="Z566" s="24">
        <f>IF($B566="Hamer",IF($F566="Spring Grain",SUMIFS('Hamer Agrimet'!$D:$D,'Hamer Agrimet'!$A:$A,"&lt;="&amp;Data!Z$1,'Hamer Agrimet'!$D:$D,"&gt;0"),IF($F566="Winter Grain",SUMIFS('Hamer Agrimet'!$C:$C,'Hamer Agrimet'!$A:$A,"&lt;="&amp;Data!Z$1,'Hamer Agrimet'!$C:$C,"&gt;0"),IF($F566="Potatoes",SUMIFS('Hamer Agrimet'!$E:$E,'Hamer Agrimet'!$A:$A,"&lt;="&amp;Data!Z$1,'Hamer Agrimet'!$E:$E,"&gt;0"),0))),SUMIFS('Osgood Agrimet'!$S$2:$S$274,'Hamer Agrimet'!$H$147:$H$288,"&lt;="&amp;Data!Z$1,'Osgood Agrimet'!$S$2:$S$274,"&gt;0"))</f>
        <v>0</v>
      </c>
      <c r="AA566" s="24">
        <f>IF($B566="Hamer",IF($F566="Spring Grain",SUMIFS('Hamer Agrimet'!$D:$D,'Hamer Agrimet'!$A:$A,"&lt;="&amp;Data!AA$1,'Hamer Agrimet'!$D:$D,"&gt;0"),IF($F566="Winter Grain",SUMIFS('Hamer Agrimet'!$C:$C,'Hamer Agrimet'!$A:$A,"&lt;="&amp;Data!AA$1,'Hamer Agrimet'!$C:$C,"&gt;0"),IF($F566="Potatoes",SUMIFS('Hamer Agrimet'!$E:$E,'Hamer Agrimet'!$A:$A,"&lt;="&amp;Data!AA$1,'Hamer Agrimet'!$E:$E,"&gt;0"),0))),SUMIFS('Osgood Agrimet'!$S$2:$S$274,'Hamer Agrimet'!$H$147:$H$288,"&lt;="&amp;Data!AA$1,'Osgood Agrimet'!$S$2:$S$274,"&gt;0"))</f>
        <v>0</v>
      </c>
      <c r="AB566" s="24">
        <f>IF($B566="Hamer",IF($F566="Spring Grain",SUMIFS('Hamer Agrimet'!$D:$D,'Hamer Agrimet'!$A:$A,"&lt;="&amp;Data!AB$1,'Hamer Agrimet'!$D:$D,"&gt;0"),IF($F566="Winter Grain",SUMIFS('Hamer Agrimet'!$C:$C,'Hamer Agrimet'!$A:$A,"&lt;="&amp;Data!AB$1,'Hamer Agrimet'!$C:$C,"&gt;0"),IF($F566="Potatoes",SUMIFS('Hamer Agrimet'!$E:$E,'Hamer Agrimet'!$A:$A,"&lt;="&amp;Data!AB$1,'Hamer Agrimet'!$E:$E,"&gt;0"),0))),SUMIFS('Osgood Agrimet'!$S$2:$S$274,'Hamer Agrimet'!$H$147:$H$288,"&lt;="&amp;Data!AB$1,'Osgood Agrimet'!$S$2:$S$274,"&gt;0"))</f>
        <v>0</v>
      </c>
      <c r="AC566" s="24">
        <f>IF($B566="Hamer",IF($F566="Spring Grain",SUMIFS('Hamer Agrimet'!$D:$D,'Hamer Agrimet'!$A:$A,"&lt;="&amp;Data!AC$1,'Hamer Agrimet'!$D:$D,"&gt;0"),IF($F566="Winter Grain",SUMIFS('Hamer Agrimet'!$C:$C,'Hamer Agrimet'!$A:$A,"&lt;="&amp;Data!AC$1,'Hamer Agrimet'!$C:$C,"&gt;0"),IF($F566="Potatoes",SUMIFS('Hamer Agrimet'!$E:$E,'Hamer Agrimet'!$A:$A,"&lt;="&amp;Data!AC$1,'Hamer Agrimet'!$E:$E,"&gt;0"),0))),SUMIFS('Osgood Agrimet'!$S$2:$S$274,'Hamer Agrimet'!$H$147:$H$288,"&lt;="&amp;Data!AC$1,'Osgood Agrimet'!$S$2:$S$274,"&gt;0"))</f>
        <v>0</v>
      </c>
      <c r="AD566" s="24">
        <f>IF($B566="Hamer",IF($F566="Spring Grain",SUMIFS('Hamer Agrimet'!$D:$D,'Hamer Agrimet'!$A:$A,"&lt;="&amp;Data!AD$1,'Hamer Agrimet'!$D:$D,"&gt;0"),IF($F566="Winter Grain",SUMIFS('Hamer Agrimet'!$C:$C,'Hamer Agrimet'!$A:$A,"&lt;="&amp;Data!AD$1,'Hamer Agrimet'!$C:$C,"&gt;0"),IF($F566="Potatoes",SUMIFS('Hamer Agrimet'!$E:$E,'Hamer Agrimet'!$A:$A,"&lt;="&amp;Data!AD$1,'Hamer Agrimet'!$E:$E,"&gt;0"),0))),SUMIFS('Osgood Agrimet'!$S$2:$S$274,'Hamer Agrimet'!$H$147:$H$288,"&lt;="&amp;Data!AD$1,'Osgood Agrimet'!$S$2:$S$274,"&gt;0"))</f>
        <v>0</v>
      </c>
      <c r="AE566" s="24">
        <f>IF($B566="Hamer",IF($F566="Spring Grain",SUMIFS('Hamer Agrimet'!$D:$D,'Hamer Agrimet'!$A:$A,"&lt;="&amp;Data!AE$1,'Hamer Agrimet'!$D:$D,"&gt;0"),IF($F566="Winter Grain",SUMIFS('Hamer Agrimet'!$C:$C,'Hamer Agrimet'!$A:$A,"&lt;="&amp;Data!AE$1,'Hamer Agrimet'!$C:$C,"&gt;0"),IF($F566="Potatoes",SUMIFS('Hamer Agrimet'!$E:$E,'Hamer Agrimet'!$A:$A,"&lt;="&amp;Data!AE$1,'Hamer Agrimet'!$E:$E,"&gt;0"),0))),SUMIFS('Osgood Agrimet'!$S$2:$S$274,'Hamer Agrimet'!$H$147:$H$288,"&lt;="&amp;Data!AE$1,'Osgood Agrimet'!$S$2:$S$274,"&gt;0"))</f>
        <v>0</v>
      </c>
      <c r="AF566" s="24">
        <f>IF($B566="Hamer",IF($F566="Spring Grain",SUMIFS('Hamer Agrimet'!$D:$D,'Hamer Agrimet'!$A:$A,"&lt;="&amp;Data!AF$1,'Hamer Agrimet'!$D:$D,"&gt;0"),IF($F566="Winter Grain",SUMIFS('Hamer Agrimet'!$C:$C,'Hamer Agrimet'!$A:$A,"&lt;="&amp;Data!AF$1,'Hamer Agrimet'!$C:$C,"&gt;0"),IF($F566="Potatoes",SUMIFS('Hamer Agrimet'!$E:$E,'Hamer Agrimet'!$A:$A,"&lt;="&amp;Data!AF$1,'Hamer Agrimet'!$E:$E,"&gt;0"),0))),SUMIFS('Osgood Agrimet'!$S$2:$S$274,'Hamer Agrimet'!$H$147:$H$288,"&lt;="&amp;Data!AF$1,'Osgood Agrimet'!$S$2:$S$274,"&gt;0"))</f>
        <v>0</v>
      </c>
      <c r="AG566" s="24">
        <f>IF($B566="Hamer",IF($F566="Spring Grain",SUMIFS('Hamer Agrimet'!$D:$D,'Hamer Agrimet'!$A:$A,"&lt;="&amp;Data!AG$1,'Hamer Agrimet'!$D:$D,"&gt;0"),IF($F566="Winter Grain",SUMIFS('Hamer Agrimet'!$C:$C,'Hamer Agrimet'!$A:$A,"&lt;="&amp;Data!AG$1,'Hamer Agrimet'!$C:$C,"&gt;0"),IF($F566="Potatoes",SUMIFS('Hamer Agrimet'!$E:$E,'Hamer Agrimet'!$A:$A,"&lt;="&amp;Data!AG$1,'Hamer Agrimet'!$E:$E,"&gt;0"),0))),SUMIFS('Osgood Agrimet'!$S$2:$S$274,'Hamer Agrimet'!$H$147:$H$288,"&lt;="&amp;Data!AG$1,'Osgood Agrimet'!$S$2:$S$274,"&gt;0"))</f>
        <v>0</v>
      </c>
      <c r="AH566">
        <f>+SUM(H566:AG566)</f>
        <v>0</v>
      </c>
    </row>
    <row r="567" spans="1:34" ht="15.75" hidden="1" thickBot="1" x14ac:dyDescent="0.25">
      <c r="A567" s="25"/>
      <c r="B567" s="25" t="s">
        <v>166</v>
      </c>
      <c r="C567" s="28" t="str">
        <f>C566</f>
        <v>56</v>
      </c>
      <c r="D567" s="25" t="s">
        <v>214</v>
      </c>
      <c r="E567" s="25"/>
      <c r="F567" s="25"/>
      <c r="G567" s="25"/>
      <c r="H567">
        <f>IFERROR(VLOOKUP($A567,'PivotTrac Totals'!$A$1:$AK$255,4,FALSE),)</f>
        <v>0</v>
      </c>
      <c r="I567">
        <f>IFERROR(VLOOKUP($A567,'PivotTrac Totals'!$1:$405,6,FALSE),)</f>
        <v>0</v>
      </c>
      <c r="J567">
        <f>IFERROR(VLOOKUP($A567,'PivotTrac Totals'!$1:$255,8,FALSE),)</f>
        <v>0</v>
      </c>
      <c r="K567">
        <f>IFERROR(VLOOKUP($A567,'PivotTrac Totals'!$1:$255,10,FALSE),)</f>
        <v>0</v>
      </c>
      <c r="L567">
        <f>IFERROR(VLOOKUP($A567,'PivotTrac Totals'!$1:$255,12,FALSE),)</f>
        <v>0</v>
      </c>
      <c r="M567">
        <f>IFERROR(VLOOKUP($A567,'PivotTrac Totals'!$1:$255,14,FALSE),)</f>
        <v>0</v>
      </c>
      <c r="N567">
        <f>IFERROR(VLOOKUP($A567,'PivotTrac Totals'!$1:$255,16,FALSE),)</f>
        <v>0</v>
      </c>
      <c r="O567">
        <f>IFERROR(VLOOKUP($A567,'PivotTrac Totals'!$1:$255,18,FALSE),)</f>
        <v>0</v>
      </c>
      <c r="P567">
        <f>IFERROR(VLOOKUP($A567,'PivotTrac Totals'!$1:$255,20,FALSE),)</f>
        <v>0</v>
      </c>
      <c r="Q567">
        <f>IFERROR(VLOOKUP($A567,'PivotTrac Totals'!$1:$255,22,FALSE),)</f>
        <v>0</v>
      </c>
      <c r="R567">
        <f>IFERROR(VLOOKUP($A567,'PivotTrac Totals'!$1:$255,24,FALSE),)</f>
        <v>0</v>
      </c>
      <c r="S567">
        <f>IFERROR(VLOOKUP($A567,'PivotTrac Totals'!$1:$255,26,FALSE),)</f>
        <v>0</v>
      </c>
      <c r="T567">
        <f>IFERROR(VLOOKUP($A567,'PivotTrac Totals'!$1:$255,28,FALSE),)</f>
        <v>0</v>
      </c>
      <c r="U567">
        <f>IFERROR(VLOOKUP($A567,'PivotTrac Totals'!$1:$255,30,FALSE),)</f>
        <v>0</v>
      </c>
      <c r="V567">
        <f>IFERROR(VLOOKUP($A567,'PivotTrac Totals'!$1:$255,32,FALSE),)</f>
        <v>0</v>
      </c>
      <c r="W567">
        <f>IFERROR(VLOOKUP($A567,'PivotTrac Totals'!$1:$255,34,FALSE),)</f>
        <v>0</v>
      </c>
      <c r="X567">
        <f>IFERROR(VLOOKUP($A567,'PivotTrac Totals'!$1:$255,36,FALSE),)</f>
        <v>0</v>
      </c>
      <c r="Y567">
        <f>IFERROR(VLOOKUP($A567,'PivotTrac Totals'!$1:$255,38,FALSE),)</f>
        <v>0</v>
      </c>
      <c r="Z567">
        <f>IFERROR(VLOOKUP($A567,'PivotTrac Totals'!$1:$255,40,FALSE),)</f>
        <v>0</v>
      </c>
      <c r="AA567">
        <f>IFERROR(VLOOKUP($A567,'PivotTrac Totals'!$1:$255,42,FALSE),)</f>
        <v>0</v>
      </c>
      <c r="AB567">
        <f>IFERROR(VLOOKUP($A567,'PivotTrac Totals'!$1:$255,44,FALSE),)</f>
        <v>0</v>
      </c>
      <c r="AC567">
        <f>IFERROR(VLOOKUP($A567,'PivotTrac Totals'!$1:$255,46,FALSE),)</f>
        <v>0</v>
      </c>
      <c r="AD567">
        <f>IFERROR(VLOOKUP($A567,'PivotTrac Totals'!$1:$255,48,FALSE),)</f>
        <v>0</v>
      </c>
      <c r="AE567">
        <f>IFERROR(VLOOKUP($A567,'PivotTrac Totals'!$1:$255,50,FALSE),)</f>
        <v>0</v>
      </c>
      <c r="AF567">
        <f>IFERROR(VLOOKUP($A567,'PivotTrac Totals'!$1:$255,52,FALSE),)</f>
        <v>0</v>
      </c>
      <c r="AG567">
        <f>IFERROR(VLOOKUP($A567,'PivotTrac Totals'!$1:$255,54,FALSE),)</f>
        <v>0</v>
      </c>
      <c r="AH567">
        <f t="shared" si="63"/>
        <v>0</v>
      </c>
    </row>
    <row r="568" spans="1:34" ht="15.75" hidden="1" thickBot="1" x14ac:dyDescent="0.25">
      <c r="A568" s="25"/>
      <c r="B568" s="25" t="s">
        <v>166</v>
      </c>
      <c r="C568" s="28" t="str">
        <f t="shared" ref="C568:C575" si="67">C567</f>
        <v>56</v>
      </c>
      <c r="D568" s="25" t="s">
        <v>214</v>
      </c>
      <c r="E568" s="25"/>
      <c r="F568" s="25"/>
      <c r="G568" s="25"/>
      <c r="H568">
        <f>IFERROR(VLOOKUP($A568,'PivotTrac Totals'!$A$1:$AK$255,4,FALSE),)</f>
        <v>0</v>
      </c>
      <c r="I568">
        <f>IFERROR(VLOOKUP($A568,'PivotTrac Totals'!$1:$405,6,FALSE),)</f>
        <v>0</v>
      </c>
      <c r="J568">
        <f>IFERROR(VLOOKUP($A568,'PivotTrac Totals'!$1:$255,8,FALSE),)</f>
        <v>0</v>
      </c>
      <c r="K568">
        <f>IFERROR(VLOOKUP($A568,'PivotTrac Totals'!$1:$255,10,FALSE),)</f>
        <v>0</v>
      </c>
      <c r="L568">
        <f>IFERROR(VLOOKUP($A568,'PivotTrac Totals'!$1:$255,12,FALSE),)</f>
        <v>0</v>
      </c>
      <c r="M568">
        <f>IFERROR(VLOOKUP($A568,'PivotTrac Totals'!$1:$255,14,FALSE),)</f>
        <v>0</v>
      </c>
      <c r="N568">
        <f>IFERROR(VLOOKUP($A568,'PivotTrac Totals'!$1:$255,16,FALSE),)</f>
        <v>0</v>
      </c>
      <c r="O568">
        <f>IFERROR(VLOOKUP($A568,'PivotTrac Totals'!$1:$255,18,FALSE),)</f>
        <v>0</v>
      </c>
      <c r="P568">
        <f>IFERROR(VLOOKUP($A568,'PivotTrac Totals'!$1:$255,20,FALSE),)</f>
        <v>0</v>
      </c>
      <c r="Q568">
        <f>IFERROR(VLOOKUP($A568,'PivotTrac Totals'!$1:$255,22,FALSE),)</f>
        <v>0</v>
      </c>
      <c r="R568">
        <f>IFERROR(VLOOKUP($A568,'PivotTrac Totals'!$1:$255,24,FALSE),)</f>
        <v>0</v>
      </c>
      <c r="S568">
        <f>IFERROR(VLOOKUP($A568,'PivotTrac Totals'!$1:$255,26,FALSE),)</f>
        <v>0</v>
      </c>
      <c r="T568">
        <f>IFERROR(VLOOKUP($A568,'PivotTrac Totals'!$1:$255,28,FALSE),)</f>
        <v>0</v>
      </c>
      <c r="U568">
        <f>IFERROR(VLOOKUP($A568,'PivotTrac Totals'!$1:$255,30,FALSE),)</f>
        <v>0</v>
      </c>
      <c r="V568">
        <f>IFERROR(VLOOKUP($A568,'PivotTrac Totals'!$1:$255,32,FALSE),)</f>
        <v>0</v>
      </c>
      <c r="W568">
        <f>IFERROR(VLOOKUP($A568,'PivotTrac Totals'!$1:$255,34,FALSE),)</f>
        <v>0</v>
      </c>
      <c r="X568">
        <f>IFERROR(VLOOKUP($A568,'PivotTrac Totals'!$1:$255,36,FALSE),)</f>
        <v>0</v>
      </c>
      <c r="Y568">
        <f>IFERROR(VLOOKUP($A568,'PivotTrac Totals'!$1:$255,38,FALSE),)</f>
        <v>0</v>
      </c>
      <c r="Z568">
        <f>IFERROR(VLOOKUP($A568,'PivotTrac Totals'!$1:$255,40,FALSE),)</f>
        <v>0</v>
      </c>
      <c r="AA568">
        <f>IFERROR(VLOOKUP($A568,'PivotTrac Totals'!$1:$255,42,FALSE),)</f>
        <v>0</v>
      </c>
      <c r="AB568">
        <f>IFERROR(VLOOKUP($A568,'PivotTrac Totals'!$1:$255,44,FALSE),)</f>
        <v>0</v>
      </c>
      <c r="AC568">
        <f>IFERROR(VLOOKUP($A568,'PivotTrac Totals'!$1:$255,46,FALSE),)</f>
        <v>0</v>
      </c>
      <c r="AD568">
        <f>IFERROR(VLOOKUP($A568,'PivotTrac Totals'!$1:$255,48,FALSE),)</f>
        <v>0</v>
      </c>
      <c r="AE568">
        <f>IFERROR(VLOOKUP($A568,'PivotTrac Totals'!$1:$255,50,FALSE),)</f>
        <v>0</v>
      </c>
      <c r="AF568">
        <f>IFERROR(VLOOKUP($A568,'PivotTrac Totals'!$1:$255,52,FALSE),)</f>
        <v>0</v>
      </c>
      <c r="AG568">
        <f>IFERROR(VLOOKUP($A568,'PivotTrac Totals'!$1:$255,54,FALSE),)</f>
        <v>0</v>
      </c>
      <c r="AH568">
        <f t="shared" si="63"/>
        <v>0</v>
      </c>
    </row>
    <row r="569" spans="1:34" ht="15.75" hidden="1" thickBot="1" x14ac:dyDescent="0.25">
      <c r="A569" s="25"/>
      <c r="B569" s="25" t="s">
        <v>166</v>
      </c>
      <c r="C569" s="28" t="str">
        <f t="shared" si="67"/>
        <v>56</v>
      </c>
      <c r="D569" s="25" t="s">
        <v>214</v>
      </c>
      <c r="E569" s="25"/>
      <c r="F569" s="25"/>
      <c r="G569" s="25"/>
      <c r="H569">
        <f>IFERROR(VLOOKUP($A569,'PivotTrac Totals'!$A$1:$AK$255,4,FALSE),)</f>
        <v>0</v>
      </c>
      <c r="I569">
        <f>IFERROR(VLOOKUP($A569,'PivotTrac Totals'!$1:$405,6,FALSE),)</f>
        <v>0</v>
      </c>
      <c r="J569">
        <f>IFERROR(VLOOKUP($A569,'PivotTrac Totals'!$1:$255,8,FALSE),)</f>
        <v>0</v>
      </c>
      <c r="K569">
        <f>IFERROR(VLOOKUP($A569,'PivotTrac Totals'!$1:$255,10,FALSE),)</f>
        <v>0</v>
      </c>
      <c r="L569">
        <f>IFERROR(VLOOKUP($A569,'PivotTrac Totals'!$1:$255,12,FALSE),)</f>
        <v>0</v>
      </c>
      <c r="M569">
        <f>IFERROR(VLOOKUP($A569,'PivotTrac Totals'!$1:$255,14,FALSE),)</f>
        <v>0</v>
      </c>
      <c r="N569">
        <f>IFERROR(VLOOKUP($A569,'PivotTrac Totals'!$1:$255,16,FALSE),)</f>
        <v>0</v>
      </c>
      <c r="O569">
        <f>IFERROR(VLOOKUP($A569,'PivotTrac Totals'!$1:$255,18,FALSE),)</f>
        <v>0</v>
      </c>
      <c r="P569">
        <f>IFERROR(VLOOKUP($A569,'PivotTrac Totals'!$1:$255,20,FALSE),)</f>
        <v>0</v>
      </c>
      <c r="Q569">
        <f>IFERROR(VLOOKUP($A569,'PivotTrac Totals'!$1:$255,22,FALSE),)</f>
        <v>0</v>
      </c>
      <c r="R569">
        <f>IFERROR(VLOOKUP($A569,'PivotTrac Totals'!$1:$255,24,FALSE),)</f>
        <v>0</v>
      </c>
      <c r="S569">
        <f>IFERROR(VLOOKUP($A569,'PivotTrac Totals'!$1:$255,26,FALSE),)</f>
        <v>0</v>
      </c>
      <c r="T569">
        <f>IFERROR(VLOOKUP($A569,'PivotTrac Totals'!$1:$255,28,FALSE),)</f>
        <v>0</v>
      </c>
      <c r="U569">
        <f>IFERROR(VLOOKUP($A569,'PivotTrac Totals'!$1:$255,30,FALSE),)</f>
        <v>0</v>
      </c>
      <c r="V569">
        <f>IFERROR(VLOOKUP($A569,'PivotTrac Totals'!$1:$255,32,FALSE),)</f>
        <v>0</v>
      </c>
      <c r="W569">
        <f>IFERROR(VLOOKUP($A569,'PivotTrac Totals'!$1:$255,34,FALSE),)</f>
        <v>0</v>
      </c>
      <c r="X569">
        <f>IFERROR(VLOOKUP($A569,'PivotTrac Totals'!$1:$255,36,FALSE),)</f>
        <v>0</v>
      </c>
      <c r="Y569">
        <f>IFERROR(VLOOKUP($A569,'PivotTrac Totals'!$1:$255,38,FALSE),)</f>
        <v>0</v>
      </c>
      <c r="Z569">
        <f>IFERROR(VLOOKUP($A569,'PivotTrac Totals'!$1:$255,40,FALSE),)</f>
        <v>0</v>
      </c>
      <c r="AA569">
        <f>IFERROR(VLOOKUP($A569,'PivotTrac Totals'!$1:$255,42,FALSE),)</f>
        <v>0</v>
      </c>
      <c r="AB569">
        <f>IFERROR(VLOOKUP($A569,'PivotTrac Totals'!$1:$255,44,FALSE),)</f>
        <v>0</v>
      </c>
      <c r="AC569">
        <f>IFERROR(VLOOKUP($A569,'PivotTrac Totals'!$1:$255,46,FALSE),)</f>
        <v>0</v>
      </c>
      <c r="AD569">
        <f>IFERROR(VLOOKUP($A569,'PivotTrac Totals'!$1:$255,48,FALSE),)</f>
        <v>0</v>
      </c>
      <c r="AE569">
        <f>IFERROR(VLOOKUP($A569,'PivotTrac Totals'!$1:$255,50,FALSE),)</f>
        <v>0</v>
      </c>
      <c r="AF569">
        <f>IFERROR(VLOOKUP($A569,'PivotTrac Totals'!$1:$255,52,FALSE),)</f>
        <v>0</v>
      </c>
      <c r="AG569">
        <f>IFERROR(VLOOKUP($A569,'PivotTrac Totals'!$1:$255,54,FALSE),)</f>
        <v>0</v>
      </c>
      <c r="AH569">
        <f t="shared" si="63"/>
        <v>0</v>
      </c>
    </row>
    <row r="570" spans="1:34" ht="15.75" hidden="1" thickBot="1" x14ac:dyDescent="0.25">
      <c r="A570" s="25"/>
      <c r="B570" s="25" t="s">
        <v>166</v>
      </c>
      <c r="C570" s="28" t="str">
        <f t="shared" si="67"/>
        <v>56</v>
      </c>
      <c r="D570" s="25" t="s">
        <v>214</v>
      </c>
      <c r="E570" s="25"/>
      <c r="F570" s="25"/>
      <c r="G570" s="25"/>
      <c r="H570">
        <f>IFERROR(VLOOKUP($A570,'PivotTrac Totals'!$A$1:$AK$255,4,FALSE),)</f>
        <v>0</v>
      </c>
      <c r="I570">
        <f>IFERROR(VLOOKUP($A570,'PivotTrac Totals'!$1:$405,6,FALSE),)</f>
        <v>0</v>
      </c>
      <c r="J570">
        <f>IFERROR(VLOOKUP($A570,'PivotTrac Totals'!$1:$255,8,FALSE),)</f>
        <v>0</v>
      </c>
      <c r="K570">
        <f>IFERROR(VLOOKUP($A570,'PivotTrac Totals'!$1:$255,10,FALSE),)</f>
        <v>0</v>
      </c>
      <c r="L570">
        <f>IFERROR(VLOOKUP($A570,'PivotTrac Totals'!$1:$255,12,FALSE),)</f>
        <v>0</v>
      </c>
      <c r="M570">
        <f>IFERROR(VLOOKUP($A570,'PivotTrac Totals'!$1:$255,14,FALSE),)</f>
        <v>0</v>
      </c>
      <c r="N570">
        <f>IFERROR(VLOOKUP($A570,'PivotTrac Totals'!$1:$255,16,FALSE),)</f>
        <v>0</v>
      </c>
      <c r="O570">
        <f>IFERROR(VLOOKUP($A570,'PivotTrac Totals'!$1:$255,18,FALSE),)</f>
        <v>0</v>
      </c>
      <c r="P570">
        <f>IFERROR(VLOOKUP($A570,'PivotTrac Totals'!$1:$255,20,FALSE),)</f>
        <v>0</v>
      </c>
      <c r="Q570">
        <f>IFERROR(VLOOKUP($A570,'PivotTrac Totals'!$1:$255,22,FALSE),)</f>
        <v>0</v>
      </c>
      <c r="R570">
        <f>IFERROR(VLOOKUP($A570,'PivotTrac Totals'!$1:$255,24,FALSE),)</f>
        <v>0</v>
      </c>
      <c r="S570">
        <f>IFERROR(VLOOKUP($A570,'PivotTrac Totals'!$1:$255,26,FALSE),)</f>
        <v>0</v>
      </c>
      <c r="T570">
        <f>IFERROR(VLOOKUP($A570,'PivotTrac Totals'!$1:$255,28,FALSE),)</f>
        <v>0</v>
      </c>
      <c r="U570">
        <f>IFERROR(VLOOKUP($A570,'PivotTrac Totals'!$1:$255,30,FALSE),)</f>
        <v>0</v>
      </c>
      <c r="V570">
        <f>IFERROR(VLOOKUP($A570,'PivotTrac Totals'!$1:$255,32,FALSE),)</f>
        <v>0</v>
      </c>
      <c r="W570">
        <f>IFERROR(VLOOKUP($A570,'PivotTrac Totals'!$1:$255,34,FALSE),)</f>
        <v>0</v>
      </c>
      <c r="X570">
        <f>IFERROR(VLOOKUP($A570,'PivotTrac Totals'!$1:$255,36,FALSE),)</f>
        <v>0</v>
      </c>
      <c r="Y570">
        <f>IFERROR(VLOOKUP($A570,'PivotTrac Totals'!$1:$255,38,FALSE),)</f>
        <v>0</v>
      </c>
      <c r="Z570">
        <f>IFERROR(VLOOKUP($A570,'PivotTrac Totals'!$1:$255,40,FALSE),)</f>
        <v>0</v>
      </c>
      <c r="AA570">
        <f>IFERROR(VLOOKUP($A570,'PivotTrac Totals'!$1:$255,42,FALSE),)</f>
        <v>0</v>
      </c>
      <c r="AB570">
        <f>IFERROR(VLOOKUP($A570,'PivotTrac Totals'!$1:$255,44,FALSE),)</f>
        <v>0</v>
      </c>
      <c r="AC570">
        <f>IFERROR(VLOOKUP($A570,'PivotTrac Totals'!$1:$255,46,FALSE),)</f>
        <v>0</v>
      </c>
      <c r="AD570">
        <f>IFERROR(VLOOKUP($A570,'PivotTrac Totals'!$1:$255,48,FALSE),)</f>
        <v>0</v>
      </c>
      <c r="AE570">
        <f>IFERROR(VLOOKUP($A570,'PivotTrac Totals'!$1:$255,50,FALSE),)</f>
        <v>0</v>
      </c>
      <c r="AF570">
        <f>IFERROR(VLOOKUP($A570,'PivotTrac Totals'!$1:$255,52,FALSE),)</f>
        <v>0</v>
      </c>
      <c r="AG570">
        <f>IFERROR(VLOOKUP($A570,'PivotTrac Totals'!$1:$255,54,FALSE),)</f>
        <v>0</v>
      </c>
      <c r="AH570">
        <f t="shared" si="63"/>
        <v>0</v>
      </c>
    </row>
    <row r="571" spans="1:34" ht="15.75" hidden="1" thickBot="1" x14ac:dyDescent="0.25">
      <c r="A571" s="25"/>
      <c r="B571" s="25" t="s">
        <v>166</v>
      </c>
      <c r="C571" s="28" t="str">
        <f t="shared" si="67"/>
        <v>56</v>
      </c>
      <c r="D571" s="25" t="s">
        <v>214</v>
      </c>
      <c r="E571" s="25"/>
      <c r="F571" s="25"/>
      <c r="G571" s="25"/>
      <c r="H571">
        <f>IFERROR(VLOOKUP($A571,'PivotTrac Totals'!$A$1:$AK$255,4,FALSE),)</f>
        <v>0</v>
      </c>
      <c r="I571">
        <f>IFERROR(VLOOKUP($A571,'PivotTrac Totals'!$1:$405,6,FALSE),)</f>
        <v>0</v>
      </c>
      <c r="J571">
        <f>IFERROR(VLOOKUP($A571,'PivotTrac Totals'!$1:$255,8,FALSE),)</f>
        <v>0</v>
      </c>
      <c r="K571">
        <f>IFERROR(VLOOKUP($A571,'PivotTrac Totals'!$1:$255,10,FALSE),)</f>
        <v>0</v>
      </c>
      <c r="L571">
        <f>IFERROR(VLOOKUP($A571,'PivotTrac Totals'!$1:$255,12,FALSE),)</f>
        <v>0</v>
      </c>
      <c r="M571">
        <f>IFERROR(VLOOKUP($A571,'PivotTrac Totals'!$1:$255,14,FALSE),)</f>
        <v>0</v>
      </c>
      <c r="N571">
        <f>IFERROR(VLOOKUP($A571,'PivotTrac Totals'!$1:$255,16,FALSE),)</f>
        <v>0</v>
      </c>
      <c r="O571">
        <f>IFERROR(VLOOKUP($A571,'PivotTrac Totals'!$1:$255,18,FALSE),)</f>
        <v>0</v>
      </c>
      <c r="P571">
        <f>IFERROR(VLOOKUP($A571,'PivotTrac Totals'!$1:$255,20,FALSE),)</f>
        <v>0</v>
      </c>
      <c r="Q571">
        <f>IFERROR(VLOOKUP($A571,'PivotTrac Totals'!$1:$255,22,FALSE),)</f>
        <v>0</v>
      </c>
      <c r="R571">
        <f>IFERROR(VLOOKUP($A571,'PivotTrac Totals'!$1:$255,24,FALSE),)</f>
        <v>0</v>
      </c>
      <c r="S571">
        <f>IFERROR(VLOOKUP($A571,'PivotTrac Totals'!$1:$255,26,FALSE),)</f>
        <v>0</v>
      </c>
      <c r="T571">
        <f>IFERROR(VLOOKUP($A571,'PivotTrac Totals'!$1:$255,28,FALSE),)</f>
        <v>0</v>
      </c>
      <c r="U571">
        <f>IFERROR(VLOOKUP($A571,'PivotTrac Totals'!$1:$255,30,FALSE),)</f>
        <v>0</v>
      </c>
      <c r="V571">
        <f>IFERROR(VLOOKUP($A571,'PivotTrac Totals'!$1:$255,32,FALSE),)</f>
        <v>0</v>
      </c>
      <c r="W571">
        <f>IFERROR(VLOOKUP($A571,'PivotTrac Totals'!$1:$255,34,FALSE),)</f>
        <v>0</v>
      </c>
      <c r="X571">
        <f>IFERROR(VLOOKUP($A571,'PivotTrac Totals'!$1:$255,36,FALSE),)</f>
        <v>0</v>
      </c>
      <c r="Y571">
        <f>IFERROR(VLOOKUP($A571,'PivotTrac Totals'!$1:$255,38,FALSE),)</f>
        <v>0</v>
      </c>
      <c r="Z571">
        <f>IFERROR(VLOOKUP($A571,'PivotTrac Totals'!$1:$255,40,FALSE),)</f>
        <v>0</v>
      </c>
      <c r="AA571">
        <f>IFERROR(VLOOKUP($A571,'PivotTrac Totals'!$1:$255,42,FALSE),)</f>
        <v>0</v>
      </c>
      <c r="AB571">
        <f>IFERROR(VLOOKUP($A571,'PivotTrac Totals'!$1:$255,44,FALSE),)</f>
        <v>0</v>
      </c>
      <c r="AC571">
        <f>IFERROR(VLOOKUP($A571,'PivotTrac Totals'!$1:$255,46,FALSE),)</f>
        <v>0</v>
      </c>
      <c r="AD571">
        <f>IFERROR(VLOOKUP($A571,'PivotTrac Totals'!$1:$255,48,FALSE),)</f>
        <v>0</v>
      </c>
      <c r="AE571">
        <f>IFERROR(VLOOKUP($A571,'PivotTrac Totals'!$1:$255,50,FALSE),)</f>
        <v>0</v>
      </c>
      <c r="AF571">
        <f>IFERROR(VLOOKUP($A571,'PivotTrac Totals'!$1:$255,52,FALSE),)</f>
        <v>0</v>
      </c>
      <c r="AG571">
        <f>IFERROR(VLOOKUP($A571,'PivotTrac Totals'!$1:$255,54,FALSE),)</f>
        <v>0</v>
      </c>
      <c r="AH571">
        <f t="shared" si="63"/>
        <v>0</v>
      </c>
    </row>
    <row r="572" spans="1:34" ht="15.75" hidden="1" thickBot="1" x14ac:dyDescent="0.25">
      <c r="A572" s="25"/>
      <c r="B572" s="25" t="s">
        <v>166</v>
      </c>
      <c r="C572" s="28" t="str">
        <f t="shared" si="67"/>
        <v>56</v>
      </c>
      <c r="D572" s="25" t="s">
        <v>214</v>
      </c>
      <c r="E572" s="25"/>
      <c r="F572" s="25"/>
      <c r="G572" s="25"/>
      <c r="H572">
        <f>IFERROR(VLOOKUP($A572,'PivotTrac Totals'!$A$1:$AK$255,4,FALSE),)</f>
        <v>0</v>
      </c>
      <c r="I572">
        <f>IFERROR(VLOOKUP($A572,'PivotTrac Totals'!$1:$405,6,FALSE),)</f>
        <v>0</v>
      </c>
      <c r="J572">
        <f>IFERROR(VLOOKUP($A572,'PivotTrac Totals'!$1:$255,8,FALSE),)</f>
        <v>0</v>
      </c>
      <c r="K572">
        <f>IFERROR(VLOOKUP($A572,'PivotTrac Totals'!$1:$255,10,FALSE),)</f>
        <v>0</v>
      </c>
      <c r="L572">
        <f>IFERROR(VLOOKUP($A572,'PivotTrac Totals'!$1:$255,12,FALSE),)</f>
        <v>0</v>
      </c>
      <c r="M572">
        <f>IFERROR(VLOOKUP($A572,'PivotTrac Totals'!$1:$255,14,FALSE),)</f>
        <v>0</v>
      </c>
      <c r="N572">
        <f>IFERROR(VLOOKUP($A572,'PivotTrac Totals'!$1:$255,16,FALSE),)</f>
        <v>0</v>
      </c>
      <c r="O572">
        <f>IFERROR(VLOOKUP($A572,'PivotTrac Totals'!$1:$255,18,FALSE),)</f>
        <v>0</v>
      </c>
      <c r="P572">
        <f>IFERROR(VLOOKUP($A572,'PivotTrac Totals'!$1:$255,20,FALSE),)</f>
        <v>0</v>
      </c>
      <c r="Q572">
        <f>IFERROR(VLOOKUP($A572,'PivotTrac Totals'!$1:$255,22,FALSE),)</f>
        <v>0</v>
      </c>
      <c r="R572">
        <f>IFERROR(VLOOKUP($A572,'PivotTrac Totals'!$1:$255,24,FALSE),)</f>
        <v>0</v>
      </c>
      <c r="S572">
        <f>IFERROR(VLOOKUP($A572,'PivotTrac Totals'!$1:$255,26,FALSE),)</f>
        <v>0</v>
      </c>
      <c r="T572">
        <f>IFERROR(VLOOKUP($A572,'PivotTrac Totals'!$1:$255,28,FALSE),)</f>
        <v>0</v>
      </c>
      <c r="U572">
        <f>IFERROR(VLOOKUP($A572,'PivotTrac Totals'!$1:$255,30,FALSE),)</f>
        <v>0</v>
      </c>
      <c r="V572">
        <f>IFERROR(VLOOKUP($A572,'PivotTrac Totals'!$1:$255,32,FALSE),)</f>
        <v>0</v>
      </c>
      <c r="W572">
        <f>IFERROR(VLOOKUP($A572,'PivotTrac Totals'!$1:$255,34,FALSE),)</f>
        <v>0</v>
      </c>
      <c r="X572">
        <f>IFERROR(VLOOKUP($A572,'PivotTrac Totals'!$1:$255,36,FALSE),)</f>
        <v>0</v>
      </c>
      <c r="Y572">
        <f>IFERROR(VLOOKUP($A572,'PivotTrac Totals'!$1:$255,38,FALSE),)</f>
        <v>0</v>
      </c>
      <c r="Z572">
        <f>IFERROR(VLOOKUP($A572,'PivotTrac Totals'!$1:$255,40,FALSE),)</f>
        <v>0</v>
      </c>
      <c r="AA572">
        <f>IFERROR(VLOOKUP($A572,'PivotTrac Totals'!$1:$255,42,FALSE),)</f>
        <v>0</v>
      </c>
      <c r="AB572">
        <f>IFERROR(VLOOKUP($A572,'PivotTrac Totals'!$1:$255,44,FALSE),)</f>
        <v>0</v>
      </c>
      <c r="AC572">
        <f>IFERROR(VLOOKUP($A572,'PivotTrac Totals'!$1:$255,46,FALSE),)</f>
        <v>0</v>
      </c>
      <c r="AD572">
        <f>IFERROR(VLOOKUP($A572,'PivotTrac Totals'!$1:$255,48,FALSE),)</f>
        <v>0</v>
      </c>
      <c r="AE572">
        <f>IFERROR(VLOOKUP($A572,'PivotTrac Totals'!$1:$255,50,FALSE),)</f>
        <v>0</v>
      </c>
      <c r="AF572">
        <f>IFERROR(VLOOKUP($A572,'PivotTrac Totals'!$1:$255,52,FALSE),)</f>
        <v>0</v>
      </c>
      <c r="AG572">
        <f>IFERROR(VLOOKUP($A572,'PivotTrac Totals'!$1:$255,54,FALSE),)</f>
        <v>0</v>
      </c>
      <c r="AH572">
        <f t="shared" si="63"/>
        <v>0</v>
      </c>
    </row>
    <row r="573" spans="1:34" ht="15.75" hidden="1" thickBot="1" x14ac:dyDescent="0.25">
      <c r="A573" s="25"/>
      <c r="B573" s="25" t="s">
        <v>166</v>
      </c>
      <c r="C573" s="28" t="str">
        <f t="shared" si="67"/>
        <v>56</v>
      </c>
      <c r="D573" s="25" t="s">
        <v>214</v>
      </c>
      <c r="E573" s="25"/>
      <c r="F573" s="25"/>
      <c r="G573" s="25"/>
      <c r="H573">
        <f>IFERROR(VLOOKUP($A573,'PivotTrac Totals'!$A$1:$AK$255,4,FALSE),)</f>
        <v>0</v>
      </c>
      <c r="I573">
        <f>IFERROR(VLOOKUP($A573,'PivotTrac Totals'!$1:$405,6,FALSE),)</f>
        <v>0</v>
      </c>
      <c r="J573">
        <f>IFERROR(VLOOKUP($A573,'PivotTrac Totals'!$1:$255,8,FALSE),)</f>
        <v>0</v>
      </c>
      <c r="K573">
        <f>IFERROR(VLOOKUP($A573,'PivotTrac Totals'!$1:$255,10,FALSE),)</f>
        <v>0</v>
      </c>
      <c r="L573">
        <f>IFERROR(VLOOKUP($A573,'PivotTrac Totals'!$1:$255,12,FALSE),)</f>
        <v>0</v>
      </c>
      <c r="M573">
        <f>IFERROR(VLOOKUP($A573,'PivotTrac Totals'!$1:$255,14,FALSE),)</f>
        <v>0</v>
      </c>
      <c r="N573">
        <f>IFERROR(VLOOKUP($A573,'PivotTrac Totals'!$1:$255,16,FALSE),)</f>
        <v>0</v>
      </c>
      <c r="O573">
        <f>IFERROR(VLOOKUP($A573,'PivotTrac Totals'!$1:$255,18,FALSE),)</f>
        <v>0</v>
      </c>
      <c r="P573">
        <f>IFERROR(VLOOKUP($A573,'PivotTrac Totals'!$1:$255,20,FALSE),)</f>
        <v>0</v>
      </c>
      <c r="Q573">
        <f>IFERROR(VLOOKUP($A573,'PivotTrac Totals'!$1:$255,22,FALSE),)</f>
        <v>0</v>
      </c>
      <c r="R573">
        <f>IFERROR(VLOOKUP($A573,'PivotTrac Totals'!$1:$255,24,FALSE),)</f>
        <v>0</v>
      </c>
      <c r="S573">
        <f>IFERROR(VLOOKUP($A573,'PivotTrac Totals'!$1:$255,26,FALSE),)</f>
        <v>0</v>
      </c>
      <c r="T573">
        <f>IFERROR(VLOOKUP($A573,'PivotTrac Totals'!$1:$255,28,FALSE),)</f>
        <v>0</v>
      </c>
      <c r="U573">
        <f>IFERROR(VLOOKUP($A573,'PivotTrac Totals'!$1:$255,30,FALSE),)</f>
        <v>0</v>
      </c>
      <c r="V573">
        <f>IFERROR(VLOOKUP($A573,'PivotTrac Totals'!$1:$255,32,FALSE),)</f>
        <v>0</v>
      </c>
      <c r="W573">
        <f>IFERROR(VLOOKUP($A573,'PivotTrac Totals'!$1:$255,34,FALSE),)</f>
        <v>0</v>
      </c>
      <c r="X573">
        <f>IFERROR(VLOOKUP($A573,'PivotTrac Totals'!$1:$255,36,FALSE),)</f>
        <v>0</v>
      </c>
      <c r="Y573">
        <f>IFERROR(VLOOKUP($A573,'PivotTrac Totals'!$1:$255,38,FALSE),)</f>
        <v>0</v>
      </c>
      <c r="Z573">
        <f>IFERROR(VLOOKUP($A573,'PivotTrac Totals'!$1:$255,40,FALSE),)</f>
        <v>0</v>
      </c>
      <c r="AA573">
        <f>IFERROR(VLOOKUP($A573,'PivotTrac Totals'!$1:$255,42,FALSE),)</f>
        <v>0</v>
      </c>
      <c r="AB573">
        <f>IFERROR(VLOOKUP($A573,'PivotTrac Totals'!$1:$255,44,FALSE),)</f>
        <v>0</v>
      </c>
      <c r="AC573">
        <f>IFERROR(VLOOKUP($A573,'PivotTrac Totals'!$1:$255,46,FALSE),)</f>
        <v>0</v>
      </c>
      <c r="AD573">
        <f>IFERROR(VLOOKUP($A573,'PivotTrac Totals'!$1:$255,48,FALSE),)</f>
        <v>0</v>
      </c>
      <c r="AE573">
        <f>IFERROR(VLOOKUP($A573,'PivotTrac Totals'!$1:$255,50,FALSE),)</f>
        <v>0</v>
      </c>
      <c r="AF573">
        <f>IFERROR(VLOOKUP($A573,'PivotTrac Totals'!$1:$255,52,FALSE),)</f>
        <v>0</v>
      </c>
      <c r="AG573">
        <f>IFERROR(VLOOKUP($A573,'PivotTrac Totals'!$1:$255,54,FALSE),)</f>
        <v>0</v>
      </c>
      <c r="AH573">
        <f t="shared" si="63"/>
        <v>0</v>
      </c>
    </row>
    <row r="574" spans="1:34" ht="15.75" hidden="1" thickBot="1" x14ac:dyDescent="0.25">
      <c r="A574" s="25"/>
      <c r="B574" s="25" t="s">
        <v>166</v>
      </c>
      <c r="C574" s="28" t="str">
        <f t="shared" si="67"/>
        <v>56</v>
      </c>
      <c r="D574" s="25" t="s">
        <v>214</v>
      </c>
      <c r="E574" s="25"/>
      <c r="F574" s="25"/>
      <c r="G574" s="25"/>
      <c r="H574">
        <f>IFERROR(VLOOKUP($A574,'PivotTrac Totals'!$A$1:$AK$255,4,FALSE),)</f>
        <v>0</v>
      </c>
      <c r="I574">
        <f>IFERROR(VLOOKUP($A574,'PivotTrac Totals'!$1:$405,6,FALSE),)</f>
        <v>0</v>
      </c>
      <c r="J574">
        <f>IFERROR(VLOOKUP($A574,'PivotTrac Totals'!$1:$255,8,FALSE),)</f>
        <v>0</v>
      </c>
      <c r="K574">
        <f>IFERROR(VLOOKUP($A574,'PivotTrac Totals'!$1:$255,10,FALSE),)</f>
        <v>0</v>
      </c>
      <c r="L574">
        <f>IFERROR(VLOOKUP($A574,'PivotTrac Totals'!$1:$255,12,FALSE),)</f>
        <v>0</v>
      </c>
      <c r="M574">
        <f>IFERROR(VLOOKUP($A574,'PivotTrac Totals'!$1:$255,14,FALSE),)</f>
        <v>0</v>
      </c>
      <c r="N574">
        <f>IFERROR(VLOOKUP($A574,'PivotTrac Totals'!$1:$255,16,FALSE),)</f>
        <v>0</v>
      </c>
      <c r="O574">
        <f>IFERROR(VLOOKUP($A574,'PivotTrac Totals'!$1:$255,18,FALSE),)</f>
        <v>0</v>
      </c>
      <c r="P574">
        <f>IFERROR(VLOOKUP($A574,'PivotTrac Totals'!$1:$255,20,FALSE),)</f>
        <v>0</v>
      </c>
      <c r="Q574">
        <f>IFERROR(VLOOKUP($A574,'PivotTrac Totals'!$1:$255,22,FALSE),)</f>
        <v>0</v>
      </c>
      <c r="R574">
        <f>IFERROR(VLOOKUP($A574,'PivotTrac Totals'!$1:$255,24,FALSE),)</f>
        <v>0</v>
      </c>
      <c r="S574">
        <f>IFERROR(VLOOKUP($A574,'PivotTrac Totals'!$1:$255,26,FALSE),)</f>
        <v>0</v>
      </c>
      <c r="T574">
        <f>IFERROR(VLOOKUP($A574,'PivotTrac Totals'!$1:$255,28,FALSE),)</f>
        <v>0</v>
      </c>
      <c r="U574">
        <f>IFERROR(VLOOKUP($A574,'PivotTrac Totals'!$1:$255,30,FALSE),)</f>
        <v>0</v>
      </c>
      <c r="V574">
        <f>IFERROR(VLOOKUP($A574,'PivotTrac Totals'!$1:$255,32,FALSE),)</f>
        <v>0</v>
      </c>
      <c r="W574">
        <f>IFERROR(VLOOKUP($A574,'PivotTrac Totals'!$1:$255,34,FALSE),)</f>
        <v>0</v>
      </c>
      <c r="X574">
        <f>IFERROR(VLOOKUP($A574,'PivotTrac Totals'!$1:$255,36,FALSE),)</f>
        <v>0</v>
      </c>
      <c r="Y574">
        <f>IFERROR(VLOOKUP($A574,'PivotTrac Totals'!$1:$255,38,FALSE),)</f>
        <v>0</v>
      </c>
      <c r="Z574">
        <f>IFERROR(VLOOKUP($A574,'PivotTrac Totals'!$1:$255,40,FALSE),)</f>
        <v>0</v>
      </c>
      <c r="AA574">
        <f>IFERROR(VLOOKUP($A574,'PivotTrac Totals'!$1:$255,42,FALSE),)</f>
        <v>0</v>
      </c>
      <c r="AB574">
        <f>IFERROR(VLOOKUP($A574,'PivotTrac Totals'!$1:$255,44,FALSE),)</f>
        <v>0</v>
      </c>
      <c r="AC574">
        <f>IFERROR(VLOOKUP($A574,'PivotTrac Totals'!$1:$255,46,FALSE),)</f>
        <v>0</v>
      </c>
      <c r="AD574">
        <f>IFERROR(VLOOKUP($A574,'PivotTrac Totals'!$1:$255,48,FALSE),)</f>
        <v>0</v>
      </c>
      <c r="AE574">
        <f>IFERROR(VLOOKUP($A574,'PivotTrac Totals'!$1:$255,50,FALSE),)</f>
        <v>0</v>
      </c>
      <c r="AF574">
        <f>IFERROR(VLOOKUP($A574,'PivotTrac Totals'!$1:$255,52,FALSE),)</f>
        <v>0</v>
      </c>
      <c r="AG574">
        <f>IFERROR(VLOOKUP($A574,'PivotTrac Totals'!$1:$255,54,FALSE),)</f>
        <v>0</v>
      </c>
      <c r="AH574">
        <f t="shared" si="63"/>
        <v>0</v>
      </c>
    </row>
    <row r="575" spans="1:34" ht="15.75" hidden="1" thickBot="1" x14ac:dyDescent="0.25">
      <c r="A575" s="25"/>
      <c r="B575" s="25" t="s">
        <v>166</v>
      </c>
      <c r="C575" s="28" t="str">
        <f t="shared" si="67"/>
        <v>56</v>
      </c>
      <c r="D575" s="25" t="s">
        <v>214</v>
      </c>
      <c r="E575" s="25"/>
      <c r="F575" s="25"/>
      <c r="G575" s="25"/>
      <c r="H575">
        <f>IFERROR(VLOOKUP($A575,'PivotTrac Totals'!$A$1:$AK$255,4,FALSE),)</f>
        <v>0</v>
      </c>
      <c r="I575">
        <f>IFERROR(VLOOKUP($A575,'PivotTrac Totals'!$1:$405,6,FALSE),)</f>
        <v>0</v>
      </c>
      <c r="J575">
        <f>IFERROR(VLOOKUP($A575,'PivotTrac Totals'!$1:$255,8,FALSE),)</f>
        <v>0</v>
      </c>
      <c r="K575">
        <f>IFERROR(VLOOKUP($A575,'PivotTrac Totals'!$1:$255,10,FALSE),)</f>
        <v>0</v>
      </c>
      <c r="L575">
        <f>IFERROR(VLOOKUP($A575,'PivotTrac Totals'!$1:$255,12,FALSE),)</f>
        <v>0</v>
      </c>
      <c r="M575">
        <f>IFERROR(VLOOKUP($A575,'PivotTrac Totals'!$1:$255,14,FALSE),)</f>
        <v>0</v>
      </c>
      <c r="N575">
        <f>IFERROR(VLOOKUP($A575,'PivotTrac Totals'!$1:$255,16,FALSE),)</f>
        <v>0</v>
      </c>
      <c r="O575">
        <f>IFERROR(VLOOKUP($A575,'PivotTrac Totals'!$1:$255,18,FALSE),)</f>
        <v>0</v>
      </c>
      <c r="P575">
        <f>IFERROR(VLOOKUP($A575,'PivotTrac Totals'!$1:$255,20,FALSE),)</f>
        <v>0</v>
      </c>
      <c r="Q575">
        <f>IFERROR(VLOOKUP($A575,'PivotTrac Totals'!$1:$255,22,FALSE),)</f>
        <v>0</v>
      </c>
      <c r="R575">
        <f>IFERROR(VLOOKUP($A575,'PivotTrac Totals'!$1:$255,24,FALSE),)</f>
        <v>0</v>
      </c>
      <c r="S575">
        <f>IFERROR(VLOOKUP($A575,'PivotTrac Totals'!$1:$255,26,FALSE),)</f>
        <v>0</v>
      </c>
      <c r="T575">
        <f>IFERROR(VLOOKUP($A575,'PivotTrac Totals'!$1:$255,28,FALSE),)</f>
        <v>0</v>
      </c>
      <c r="U575">
        <f>IFERROR(VLOOKUP($A575,'PivotTrac Totals'!$1:$255,30,FALSE),)</f>
        <v>0</v>
      </c>
      <c r="V575">
        <f>IFERROR(VLOOKUP($A575,'PivotTrac Totals'!$1:$255,32,FALSE),)</f>
        <v>0</v>
      </c>
      <c r="W575">
        <f>IFERROR(VLOOKUP($A575,'PivotTrac Totals'!$1:$255,34,FALSE),)</f>
        <v>0</v>
      </c>
      <c r="X575">
        <f>IFERROR(VLOOKUP($A575,'PivotTrac Totals'!$1:$255,36,FALSE),)</f>
        <v>0</v>
      </c>
      <c r="Y575">
        <f>IFERROR(VLOOKUP($A575,'PivotTrac Totals'!$1:$255,38,FALSE),)</f>
        <v>0</v>
      </c>
      <c r="Z575">
        <f>IFERROR(VLOOKUP($A575,'PivotTrac Totals'!$1:$255,40,FALSE),)</f>
        <v>0</v>
      </c>
      <c r="AA575">
        <f>IFERROR(VLOOKUP($A575,'PivotTrac Totals'!$1:$255,42,FALSE),)</f>
        <v>0</v>
      </c>
      <c r="AB575">
        <f>IFERROR(VLOOKUP($A575,'PivotTrac Totals'!$1:$255,44,FALSE),)</f>
        <v>0</v>
      </c>
      <c r="AC575">
        <f>IFERROR(VLOOKUP($A575,'PivotTrac Totals'!$1:$255,46,FALSE),)</f>
        <v>0</v>
      </c>
      <c r="AD575">
        <f>IFERROR(VLOOKUP($A575,'PivotTrac Totals'!$1:$255,48,FALSE),)</f>
        <v>0</v>
      </c>
      <c r="AE575">
        <f>IFERROR(VLOOKUP($A575,'PivotTrac Totals'!$1:$255,50,FALSE),)</f>
        <v>0</v>
      </c>
      <c r="AF575">
        <f>IFERROR(VLOOKUP($A575,'PivotTrac Totals'!$1:$255,52,FALSE),)</f>
        <v>0</v>
      </c>
      <c r="AG575">
        <f>IFERROR(VLOOKUP($A575,'PivotTrac Totals'!$1:$255,54,FALSE),)</f>
        <v>0</v>
      </c>
      <c r="AH575">
        <f t="shared" si="63"/>
        <v>0</v>
      </c>
    </row>
    <row r="576" spans="1:34" ht="15.75" hidden="1" thickBot="1" x14ac:dyDescent="0.25">
      <c r="A576" s="29" t="s">
        <v>218</v>
      </c>
      <c r="B576" s="25" t="s">
        <v>166</v>
      </c>
      <c r="C576" s="28" t="str">
        <f>MID(A576,FIND(" ",A576)+1,256)</f>
        <v>57</v>
      </c>
      <c r="D576" s="25" t="s">
        <v>214</v>
      </c>
      <c r="E576" s="25"/>
      <c r="F576" s="25"/>
      <c r="G576" s="25"/>
      <c r="H576" s="24">
        <f>IF($B576="Hamer",IF($F576="Spring Grain",SUMIFS('Hamer Agrimet'!$D:$D,'Hamer Agrimet'!$A:$A,"&lt;="&amp;Data!H$1,'Hamer Agrimet'!$D:$D,"&gt;0"),IF($F576="Winter Grain",SUMIFS('Hamer Agrimet'!$C:$C,'Hamer Agrimet'!$A:$A,"&lt;="&amp;Data!H$1,'Hamer Agrimet'!$C:$C,"&gt;0"),IF($F576="Potatoes",SUMIFS('Hamer Agrimet'!$E:$E,'Hamer Agrimet'!$A:$A,"&lt;="&amp;Data!H$1,'Hamer Agrimet'!$E:$E,"&gt;0"),0))),SUMIFS('Osgood Agrimet'!$S$2:$S$274,'Hamer Agrimet'!$H$147:$H$288,"&lt;="&amp;Data!H$1,'Osgood Agrimet'!$S$2:$S$274,"&gt;0"))</f>
        <v>0</v>
      </c>
      <c r="I576" s="24">
        <f>IF($B576="Hamer",IF($F576="Spring Grain",SUMIFS('Hamer Agrimet'!$D:$D,'Hamer Agrimet'!$A:$A,"&lt;="&amp;Data!I$1,'Hamer Agrimet'!$D:$D,"&gt;0"),IF($F576="Winter Grain",SUMIFS('Hamer Agrimet'!$C:$C,'Hamer Agrimet'!$A:$A,"&lt;="&amp;Data!I$1,'Hamer Agrimet'!$C:$C,"&gt;0"),IF($F576="Potatoes",SUMIFS('Hamer Agrimet'!$E:$E,'Hamer Agrimet'!$A:$A,"&lt;="&amp;Data!I$1,'Hamer Agrimet'!$E:$E,"&gt;0"),0))),SUMIFS('Osgood Agrimet'!$S$2:$S$274,'Hamer Agrimet'!$H$147:$H$288,"&lt;="&amp;Data!I$1,'Osgood Agrimet'!$S$2:$S$274,"&gt;0"))</f>
        <v>0</v>
      </c>
      <c r="J576" s="24">
        <f>IF($B576="Hamer",IF($F576="Spring Grain",SUMIFS('Hamer Agrimet'!$D:$D,'Hamer Agrimet'!$A:$A,"&lt;="&amp;Data!J$1,'Hamer Agrimet'!$D:$D,"&gt;0"),IF($F576="Winter Grain",SUMIFS('Hamer Agrimet'!$C:$C,'Hamer Agrimet'!$A:$A,"&lt;="&amp;Data!J$1,'Hamer Agrimet'!$C:$C,"&gt;0"),IF($F576="Potatoes",SUMIFS('Hamer Agrimet'!$E:$E,'Hamer Agrimet'!$A:$A,"&lt;="&amp;Data!J$1,'Hamer Agrimet'!$E:$E,"&gt;0"),0))),SUMIFS('Osgood Agrimet'!$S$2:$S$274,'Hamer Agrimet'!$H$147:$H$288,"&lt;="&amp;Data!J$1,'Osgood Agrimet'!$S$2:$S$274,"&gt;0"))</f>
        <v>0</v>
      </c>
      <c r="K576" s="24">
        <f>IF($B576="Hamer",IF($F576="Spring Grain",SUMIFS('Hamer Agrimet'!$D:$D,'Hamer Agrimet'!$A:$A,"&lt;="&amp;Data!K$1,'Hamer Agrimet'!$D:$D,"&gt;0"),IF($F576="Winter Grain",SUMIFS('Hamer Agrimet'!$C:$C,'Hamer Agrimet'!$A:$A,"&lt;="&amp;Data!K$1,'Hamer Agrimet'!$C:$C,"&gt;0"),IF($F576="Potatoes",SUMIFS('Hamer Agrimet'!$E:$E,'Hamer Agrimet'!$A:$A,"&lt;="&amp;Data!K$1,'Hamer Agrimet'!$E:$E,"&gt;0"),0))),SUMIFS('Osgood Agrimet'!$S$2:$S$274,'Hamer Agrimet'!$H$147:$H$288,"&lt;="&amp;Data!K$1,'Osgood Agrimet'!$S$2:$S$274,"&gt;0"))</f>
        <v>0</v>
      </c>
      <c r="L576" s="24">
        <f>IF($B576="Hamer",IF($F576="Spring Grain",SUMIFS('Hamer Agrimet'!$D:$D,'Hamer Agrimet'!$A:$A,"&lt;="&amp;Data!L$1,'Hamer Agrimet'!$D:$D,"&gt;0"),IF($F576="Winter Grain",SUMIFS('Hamer Agrimet'!$C:$C,'Hamer Agrimet'!$A:$A,"&lt;="&amp;Data!L$1,'Hamer Agrimet'!$C:$C,"&gt;0"),IF($F576="Potatoes",SUMIFS('Hamer Agrimet'!$E:$E,'Hamer Agrimet'!$A:$A,"&lt;="&amp;Data!L$1,'Hamer Agrimet'!$E:$E,"&gt;0"),0))),SUMIFS('Osgood Agrimet'!$S$2:$S$274,'Hamer Agrimet'!$H$147:$H$288,"&lt;="&amp;Data!L$1,'Osgood Agrimet'!$S$2:$S$274,"&gt;0"))</f>
        <v>0</v>
      </c>
      <c r="M576" s="24">
        <f>IF($B576="Hamer",IF($F576="Spring Grain",SUMIFS('Hamer Agrimet'!$D:$D,'Hamer Agrimet'!$A:$A,"&lt;="&amp;Data!M$1,'Hamer Agrimet'!$D:$D,"&gt;0"),IF($F576="Winter Grain",SUMIFS('Hamer Agrimet'!$C:$C,'Hamer Agrimet'!$A:$A,"&lt;="&amp;Data!M$1,'Hamer Agrimet'!$C:$C,"&gt;0"),IF($F576="Potatoes",SUMIFS('Hamer Agrimet'!$E:$E,'Hamer Agrimet'!$A:$A,"&lt;="&amp;Data!M$1,'Hamer Agrimet'!$E:$E,"&gt;0"),0))),SUMIFS('Osgood Agrimet'!$S$2:$S$274,'Hamer Agrimet'!$H$147:$H$288,"&lt;="&amp;Data!M$1,'Osgood Agrimet'!$S$2:$S$274,"&gt;0"))</f>
        <v>0</v>
      </c>
      <c r="N576" s="24">
        <f>IF($B576="Hamer",IF($F576="Spring Grain",SUMIFS('Hamer Agrimet'!$D:$D,'Hamer Agrimet'!$A:$A,"&lt;="&amp;Data!N$1,'Hamer Agrimet'!$D:$D,"&gt;0"),IF($F576="Winter Grain",SUMIFS('Hamer Agrimet'!$C:$C,'Hamer Agrimet'!$A:$A,"&lt;="&amp;Data!N$1,'Hamer Agrimet'!$C:$C,"&gt;0"),IF($F576="Potatoes",SUMIFS('Hamer Agrimet'!$E:$E,'Hamer Agrimet'!$A:$A,"&lt;="&amp;Data!N$1,'Hamer Agrimet'!$E:$E,"&gt;0"),0))),SUMIFS('Osgood Agrimet'!$S$2:$S$274,'Hamer Agrimet'!$H$147:$H$288,"&lt;="&amp;Data!N$1,'Osgood Agrimet'!$S$2:$S$274,"&gt;0"))</f>
        <v>0</v>
      </c>
      <c r="O576" s="24">
        <f>IF($B576="Hamer",IF($F576="Spring Grain",SUMIFS('Hamer Agrimet'!$D:$D,'Hamer Agrimet'!$A:$A,"&lt;="&amp;Data!O$1,'Hamer Agrimet'!$D:$D,"&gt;0"),IF($F576="Winter Grain",SUMIFS('Hamer Agrimet'!$C:$C,'Hamer Agrimet'!$A:$A,"&lt;="&amp;Data!O$1,'Hamer Agrimet'!$C:$C,"&gt;0"),IF($F576="Potatoes",SUMIFS('Hamer Agrimet'!$E:$E,'Hamer Agrimet'!$A:$A,"&lt;="&amp;Data!O$1,'Hamer Agrimet'!$E:$E,"&gt;0"),0))),SUMIFS('Osgood Agrimet'!$S$2:$S$274,'Hamer Agrimet'!$H$147:$H$288,"&lt;="&amp;Data!O$1,'Osgood Agrimet'!$S$2:$S$274,"&gt;0"))</f>
        <v>0</v>
      </c>
      <c r="P576" s="24">
        <f>IF($B576="Hamer",IF($F576="Spring Grain",SUMIFS('Hamer Agrimet'!$D:$D,'Hamer Agrimet'!$A:$A,"&lt;="&amp;Data!P$1,'Hamer Agrimet'!$D:$D,"&gt;0"),IF($F576="Winter Grain",SUMIFS('Hamer Agrimet'!$C:$C,'Hamer Agrimet'!$A:$A,"&lt;="&amp;Data!P$1,'Hamer Agrimet'!$C:$C,"&gt;0"),IF($F576="Potatoes",SUMIFS('Hamer Agrimet'!$E:$E,'Hamer Agrimet'!$A:$A,"&lt;="&amp;Data!P$1,'Hamer Agrimet'!$E:$E,"&gt;0"),0))),SUMIFS('Osgood Agrimet'!$S$2:$S$274,'Hamer Agrimet'!$H$147:$H$288,"&lt;="&amp;Data!P$1,'Osgood Agrimet'!$S$2:$S$274,"&gt;0"))</f>
        <v>0</v>
      </c>
      <c r="Q576" s="24">
        <f>IF($B576="Hamer",IF($F576="Spring Grain",SUMIFS('Hamer Agrimet'!$D:$D,'Hamer Agrimet'!$A:$A,"&lt;="&amp;Data!Q$1,'Hamer Agrimet'!$D:$D,"&gt;0"),IF($F576="Winter Grain",SUMIFS('Hamer Agrimet'!$C:$C,'Hamer Agrimet'!$A:$A,"&lt;="&amp;Data!Q$1,'Hamer Agrimet'!$C:$C,"&gt;0"),IF($F576="Potatoes",SUMIFS('Hamer Agrimet'!$E:$E,'Hamer Agrimet'!$A:$A,"&lt;="&amp;Data!Q$1,'Hamer Agrimet'!$E:$E,"&gt;0"),0))),SUMIFS('Osgood Agrimet'!$S$2:$S$274,'Hamer Agrimet'!$H$147:$H$288,"&lt;="&amp;Data!Q$1,'Osgood Agrimet'!$S$2:$S$274,"&gt;0"))</f>
        <v>0</v>
      </c>
      <c r="R576" s="24">
        <f>IF($B576="Hamer",IF($F576="Spring Grain",SUMIFS('Hamer Agrimet'!$D:$D,'Hamer Agrimet'!$A:$A,"&lt;="&amp;Data!R$1,'Hamer Agrimet'!$D:$D,"&gt;0"),IF($F576="Winter Grain",SUMIFS('Hamer Agrimet'!$C:$C,'Hamer Agrimet'!$A:$A,"&lt;="&amp;Data!R$1,'Hamer Agrimet'!$C:$C,"&gt;0"),IF($F576="Potatoes",SUMIFS('Hamer Agrimet'!$E:$E,'Hamer Agrimet'!$A:$A,"&lt;="&amp;Data!R$1,'Hamer Agrimet'!$E:$E,"&gt;0"),0))),SUMIFS('Osgood Agrimet'!$S$2:$S$274,'Hamer Agrimet'!$H$147:$H$288,"&lt;="&amp;Data!R$1,'Osgood Agrimet'!$S$2:$S$274,"&gt;0"))</f>
        <v>0</v>
      </c>
      <c r="S576" s="24">
        <f>IF($B576="Hamer",IF($F576="Spring Grain",SUMIFS('Hamer Agrimet'!$D:$D,'Hamer Agrimet'!$A:$A,"&lt;="&amp;Data!S$1,'Hamer Agrimet'!$D:$D,"&gt;0"),IF($F576="Winter Grain",SUMIFS('Hamer Agrimet'!$C:$C,'Hamer Agrimet'!$A:$A,"&lt;="&amp;Data!S$1,'Hamer Agrimet'!$C:$C,"&gt;0"),IF($F576="Potatoes",SUMIFS('Hamer Agrimet'!$E:$E,'Hamer Agrimet'!$A:$A,"&lt;="&amp;Data!S$1,'Hamer Agrimet'!$E:$E,"&gt;0"),0))),SUMIFS('Osgood Agrimet'!$S$2:$S$274,'Hamer Agrimet'!$H$147:$H$288,"&lt;="&amp;Data!S$1,'Osgood Agrimet'!$S$2:$S$274,"&gt;0"))</f>
        <v>0</v>
      </c>
      <c r="T576" s="24">
        <f>IF($B576="Hamer",IF($F576="Spring Grain",SUMIFS('Hamer Agrimet'!$D:$D,'Hamer Agrimet'!$A:$A,"&lt;="&amp;Data!T$1,'Hamer Agrimet'!$D:$D,"&gt;0"),IF($F576="Winter Grain",SUMIFS('Hamer Agrimet'!$C:$C,'Hamer Agrimet'!$A:$A,"&lt;="&amp;Data!T$1,'Hamer Agrimet'!$C:$C,"&gt;0"),IF($F576="Potatoes",SUMIFS('Hamer Agrimet'!$E:$E,'Hamer Agrimet'!$A:$A,"&lt;="&amp;Data!T$1,'Hamer Agrimet'!$E:$E,"&gt;0"),0))),SUMIFS('Osgood Agrimet'!$S$2:$S$274,'Hamer Agrimet'!$H$147:$H$288,"&lt;="&amp;Data!T$1,'Osgood Agrimet'!$S$2:$S$274,"&gt;0"))</f>
        <v>0</v>
      </c>
      <c r="U576" s="24">
        <f>IF($B576="Hamer",IF($F576="Spring Grain",SUMIFS('Hamer Agrimet'!$D:$D,'Hamer Agrimet'!$A:$A,"&lt;="&amp;Data!U$1,'Hamer Agrimet'!$D:$D,"&gt;0"),IF($F576="Winter Grain",SUMIFS('Hamer Agrimet'!$C:$C,'Hamer Agrimet'!$A:$A,"&lt;="&amp;Data!U$1,'Hamer Agrimet'!$C:$C,"&gt;0"),IF($F576="Potatoes",SUMIFS('Hamer Agrimet'!$E:$E,'Hamer Agrimet'!$A:$A,"&lt;="&amp;Data!U$1,'Hamer Agrimet'!$E:$E,"&gt;0"),0))),SUMIFS('Osgood Agrimet'!$S$2:$S$274,'Hamer Agrimet'!$H$147:$H$288,"&lt;="&amp;Data!U$1,'Osgood Agrimet'!$S$2:$S$274,"&gt;0"))</f>
        <v>0</v>
      </c>
      <c r="V576" s="24">
        <f>IF($B576="Hamer",IF($F576="Spring Grain",SUMIFS('Hamer Agrimet'!$D:$D,'Hamer Agrimet'!$A:$A,"&lt;="&amp;Data!V$1,'Hamer Agrimet'!$D:$D,"&gt;0"),IF($F576="Winter Grain",SUMIFS('Hamer Agrimet'!$C:$C,'Hamer Agrimet'!$A:$A,"&lt;="&amp;Data!V$1,'Hamer Agrimet'!$C:$C,"&gt;0"),IF($F576="Potatoes",SUMIFS('Hamer Agrimet'!$E:$E,'Hamer Agrimet'!$A:$A,"&lt;="&amp;Data!V$1,'Hamer Agrimet'!$E:$E,"&gt;0"),0))),SUMIFS('Osgood Agrimet'!$S$2:$S$274,'Hamer Agrimet'!$H$147:$H$288,"&lt;="&amp;Data!V$1,'Osgood Agrimet'!$S$2:$S$274,"&gt;0"))</f>
        <v>0</v>
      </c>
      <c r="W576" s="24">
        <f>IF($B576="Hamer",IF($F576="Spring Grain",SUMIFS('Hamer Agrimet'!$D:$D,'Hamer Agrimet'!$A:$A,"&lt;="&amp;Data!W$1,'Hamer Agrimet'!$D:$D,"&gt;0"),IF($F576="Winter Grain",SUMIFS('Hamer Agrimet'!$C:$C,'Hamer Agrimet'!$A:$A,"&lt;="&amp;Data!W$1,'Hamer Agrimet'!$C:$C,"&gt;0"),IF($F576="Potatoes",SUMIFS('Hamer Agrimet'!$E:$E,'Hamer Agrimet'!$A:$A,"&lt;="&amp;Data!W$1,'Hamer Agrimet'!$E:$E,"&gt;0"),0))),SUMIFS('Osgood Agrimet'!$S$2:$S$274,'Hamer Agrimet'!$H$147:$H$288,"&lt;="&amp;Data!W$1,'Osgood Agrimet'!$S$2:$S$274,"&gt;0"))</f>
        <v>0</v>
      </c>
      <c r="X576" s="24">
        <f>IF($B576="Hamer",IF($F576="Spring Grain",SUMIFS('Hamer Agrimet'!$D:$D,'Hamer Agrimet'!$A:$A,"&lt;="&amp;Data!X$1,'Hamer Agrimet'!$D:$D,"&gt;0"),IF($F576="Winter Grain",SUMIFS('Hamer Agrimet'!$C:$C,'Hamer Agrimet'!$A:$A,"&lt;="&amp;Data!X$1,'Hamer Agrimet'!$C:$C,"&gt;0"),IF($F576="Potatoes",SUMIFS('Hamer Agrimet'!$E:$E,'Hamer Agrimet'!$A:$A,"&lt;="&amp;Data!X$1,'Hamer Agrimet'!$E:$E,"&gt;0"),0))),SUMIFS('Osgood Agrimet'!$S$2:$S$274,'Hamer Agrimet'!$H$147:$H$288,"&lt;="&amp;Data!X$1,'Osgood Agrimet'!$S$2:$S$274,"&gt;0"))</f>
        <v>0</v>
      </c>
      <c r="Y576" s="24">
        <f>IF($B576="Hamer",IF($F576="Spring Grain",SUMIFS('Hamer Agrimet'!$D:$D,'Hamer Agrimet'!$A:$A,"&lt;="&amp;Data!Y$1,'Hamer Agrimet'!$D:$D,"&gt;0"),IF($F576="Winter Grain",SUMIFS('Hamer Agrimet'!$C:$C,'Hamer Agrimet'!$A:$A,"&lt;="&amp;Data!Y$1,'Hamer Agrimet'!$C:$C,"&gt;0"),IF($F576="Potatoes",SUMIFS('Hamer Agrimet'!$E:$E,'Hamer Agrimet'!$A:$A,"&lt;="&amp;Data!Y$1,'Hamer Agrimet'!$E:$E,"&gt;0"),0))),SUMIFS('Osgood Agrimet'!$S$2:$S$274,'Hamer Agrimet'!$H$147:$H$288,"&lt;="&amp;Data!Y$1,'Osgood Agrimet'!$S$2:$S$274,"&gt;0"))</f>
        <v>0</v>
      </c>
      <c r="Z576" s="24">
        <f>IF($B576="Hamer",IF($F576="Spring Grain",SUMIFS('Hamer Agrimet'!$D:$D,'Hamer Agrimet'!$A:$A,"&lt;="&amp;Data!Z$1,'Hamer Agrimet'!$D:$D,"&gt;0"),IF($F576="Winter Grain",SUMIFS('Hamer Agrimet'!$C:$C,'Hamer Agrimet'!$A:$A,"&lt;="&amp;Data!Z$1,'Hamer Agrimet'!$C:$C,"&gt;0"),IF($F576="Potatoes",SUMIFS('Hamer Agrimet'!$E:$E,'Hamer Agrimet'!$A:$A,"&lt;="&amp;Data!Z$1,'Hamer Agrimet'!$E:$E,"&gt;0"),0))),SUMIFS('Osgood Agrimet'!$S$2:$S$274,'Hamer Agrimet'!$H$147:$H$288,"&lt;="&amp;Data!Z$1,'Osgood Agrimet'!$S$2:$S$274,"&gt;0"))</f>
        <v>0</v>
      </c>
      <c r="AA576" s="24">
        <f>IF($B576="Hamer",IF($F576="Spring Grain",SUMIFS('Hamer Agrimet'!$D:$D,'Hamer Agrimet'!$A:$A,"&lt;="&amp;Data!AA$1,'Hamer Agrimet'!$D:$D,"&gt;0"),IF($F576="Winter Grain",SUMIFS('Hamer Agrimet'!$C:$C,'Hamer Agrimet'!$A:$A,"&lt;="&amp;Data!AA$1,'Hamer Agrimet'!$C:$C,"&gt;0"),IF($F576="Potatoes",SUMIFS('Hamer Agrimet'!$E:$E,'Hamer Agrimet'!$A:$A,"&lt;="&amp;Data!AA$1,'Hamer Agrimet'!$E:$E,"&gt;0"),0))),SUMIFS('Osgood Agrimet'!$S$2:$S$274,'Hamer Agrimet'!$H$147:$H$288,"&lt;="&amp;Data!AA$1,'Osgood Agrimet'!$S$2:$S$274,"&gt;0"))</f>
        <v>0</v>
      </c>
      <c r="AB576" s="24">
        <f>IF($B576="Hamer",IF($F576="Spring Grain",SUMIFS('Hamer Agrimet'!$D:$D,'Hamer Agrimet'!$A:$A,"&lt;="&amp;Data!AB$1,'Hamer Agrimet'!$D:$D,"&gt;0"),IF($F576="Winter Grain",SUMIFS('Hamer Agrimet'!$C:$C,'Hamer Agrimet'!$A:$A,"&lt;="&amp;Data!AB$1,'Hamer Agrimet'!$C:$C,"&gt;0"),IF($F576="Potatoes",SUMIFS('Hamer Agrimet'!$E:$E,'Hamer Agrimet'!$A:$A,"&lt;="&amp;Data!AB$1,'Hamer Agrimet'!$E:$E,"&gt;0"),0))),SUMIFS('Osgood Agrimet'!$S$2:$S$274,'Hamer Agrimet'!$H$147:$H$288,"&lt;="&amp;Data!AB$1,'Osgood Agrimet'!$S$2:$S$274,"&gt;0"))</f>
        <v>0</v>
      </c>
      <c r="AC576" s="24">
        <f>IF($B576="Hamer",IF($F576="Spring Grain",SUMIFS('Hamer Agrimet'!$D:$D,'Hamer Agrimet'!$A:$A,"&lt;="&amp;Data!AC$1,'Hamer Agrimet'!$D:$D,"&gt;0"),IF($F576="Winter Grain",SUMIFS('Hamer Agrimet'!$C:$C,'Hamer Agrimet'!$A:$A,"&lt;="&amp;Data!AC$1,'Hamer Agrimet'!$C:$C,"&gt;0"),IF($F576="Potatoes",SUMIFS('Hamer Agrimet'!$E:$E,'Hamer Agrimet'!$A:$A,"&lt;="&amp;Data!AC$1,'Hamer Agrimet'!$E:$E,"&gt;0"),0))),SUMIFS('Osgood Agrimet'!$S$2:$S$274,'Hamer Agrimet'!$H$147:$H$288,"&lt;="&amp;Data!AC$1,'Osgood Agrimet'!$S$2:$S$274,"&gt;0"))</f>
        <v>0</v>
      </c>
      <c r="AD576" s="24">
        <f>IF($B576="Hamer",IF($F576="Spring Grain",SUMIFS('Hamer Agrimet'!$D:$D,'Hamer Agrimet'!$A:$A,"&lt;="&amp;Data!AD$1,'Hamer Agrimet'!$D:$D,"&gt;0"),IF($F576="Winter Grain",SUMIFS('Hamer Agrimet'!$C:$C,'Hamer Agrimet'!$A:$A,"&lt;="&amp;Data!AD$1,'Hamer Agrimet'!$C:$C,"&gt;0"),IF($F576="Potatoes",SUMIFS('Hamer Agrimet'!$E:$E,'Hamer Agrimet'!$A:$A,"&lt;="&amp;Data!AD$1,'Hamer Agrimet'!$E:$E,"&gt;0"),0))),SUMIFS('Osgood Agrimet'!$S$2:$S$274,'Hamer Agrimet'!$H$147:$H$288,"&lt;="&amp;Data!AD$1,'Osgood Agrimet'!$S$2:$S$274,"&gt;0"))</f>
        <v>0</v>
      </c>
      <c r="AE576" s="24">
        <f>IF($B576="Hamer",IF($F576="Spring Grain",SUMIFS('Hamer Agrimet'!$D:$D,'Hamer Agrimet'!$A:$A,"&lt;="&amp;Data!AE$1,'Hamer Agrimet'!$D:$D,"&gt;0"),IF($F576="Winter Grain",SUMIFS('Hamer Agrimet'!$C:$C,'Hamer Agrimet'!$A:$A,"&lt;="&amp;Data!AE$1,'Hamer Agrimet'!$C:$C,"&gt;0"),IF($F576="Potatoes",SUMIFS('Hamer Agrimet'!$E:$E,'Hamer Agrimet'!$A:$A,"&lt;="&amp;Data!AE$1,'Hamer Agrimet'!$E:$E,"&gt;0"),0))),SUMIFS('Osgood Agrimet'!$S$2:$S$274,'Hamer Agrimet'!$H$147:$H$288,"&lt;="&amp;Data!AE$1,'Osgood Agrimet'!$S$2:$S$274,"&gt;0"))</f>
        <v>0</v>
      </c>
      <c r="AF576" s="24">
        <f>IF($B576="Hamer",IF($F576="Spring Grain",SUMIFS('Hamer Agrimet'!$D:$D,'Hamer Agrimet'!$A:$A,"&lt;="&amp;Data!AF$1,'Hamer Agrimet'!$D:$D,"&gt;0"),IF($F576="Winter Grain",SUMIFS('Hamer Agrimet'!$C:$C,'Hamer Agrimet'!$A:$A,"&lt;="&amp;Data!AF$1,'Hamer Agrimet'!$C:$C,"&gt;0"),IF($F576="Potatoes",SUMIFS('Hamer Agrimet'!$E:$E,'Hamer Agrimet'!$A:$A,"&lt;="&amp;Data!AF$1,'Hamer Agrimet'!$E:$E,"&gt;0"),0))),SUMIFS('Osgood Agrimet'!$S$2:$S$274,'Hamer Agrimet'!$H$147:$H$288,"&lt;="&amp;Data!AF$1,'Osgood Agrimet'!$S$2:$S$274,"&gt;0"))</f>
        <v>0</v>
      </c>
      <c r="AG576" s="24">
        <f>IF($B576="Hamer",IF($F576="Spring Grain",SUMIFS('Hamer Agrimet'!$D:$D,'Hamer Agrimet'!$A:$A,"&lt;="&amp;Data!AG$1,'Hamer Agrimet'!$D:$D,"&gt;0"),IF($F576="Winter Grain",SUMIFS('Hamer Agrimet'!$C:$C,'Hamer Agrimet'!$A:$A,"&lt;="&amp;Data!AG$1,'Hamer Agrimet'!$C:$C,"&gt;0"),IF($F576="Potatoes",SUMIFS('Hamer Agrimet'!$E:$E,'Hamer Agrimet'!$A:$A,"&lt;="&amp;Data!AG$1,'Hamer Agrimet'!$E:$E,"&gt;0"),0))),SUMIFS('Osgood Agrimet'!$S$2:$S$274,'Hamer Agrimet'!$H$147:$H$288,"&lt;="&amp;Data!AG$1,'Osgood Agrimet'!$S$2:$S$274,"&gt;0"))</f>
        <v>0</v>
      </c>
      <c r="AH576">
        <f>+SUM(H576:AG576)</f>
        <v>0</v>
      </c>
    </row>
    <row r="577" spans="1:34" ht="15.75" hidden="1" thickBot="1" x14ac:dyDescent="0.25">
      <c r="A577" s="25"/>
      <c r="B577" s="25" t="s">
        <v>166</v>
      </c>
      <c r="C577" s="28" t="str">
        <f>C576</f>
        <v>57</v>
      </c>
      <c r="D577" s="25" t="s">
        <v>214</v>
      </c>
      <c r="E577" s="25"/>
      <c r="F577" s="25"/>
      <c r="G577" s="25"/>
      <c r="H577">
        <f>IFERROR(VLOOKUP($A577,'PivotTrac Totals'!$A$1:$AK$255,4,FALSE),)</f>
        <v>0</v>
      </c>
      <c r="I577">
        <f>IFERROR(VLOOKUP($A577,'PivotTrac Totals'!$1:$405,6,FALSE),)</f>
        <v>0</v>
      </c>
      <c r="J577">
        <f>IFERROR(VLOOKUP($A577,'PivotTrac Totals'!$1:$255,8,FALSE),)</f>
        <v>0</v>
      </c>
      <c r="K577">
        <f>IFERROR(VLOOKUP($A577,'PivotTrac Totals'!$1:$255,10,FALSE),)</f>
        <v>0</v>
      </c>
      <c r="L577">
        <f>IFERROR(VLOOKUP($A577,'PivotTrac Totals'!$1:$255,12,FALSE),)</f>
        <v>0</v>
      </c>
      <c r="M577">
        <f>IFERROR(VLOOKUP($A577,'PivotTrac Totals'!$1:$255,14,FALSE),)</f>
        <v>0</v>
      </c>
      <c r="N577">
        <f>IFERROR(VLOOKUP($A577,'PivotTrac Totals'!$1:$255,16,FALSE),)</f>
        <v>0</v>
      </c>
      <c r="O577">
        <f>IFERROR(VLOOKUP($A577,'PivotTrac Totals'!$1:$255,18,FALSE),)</f>
        <v>0</v>
      </c>
      <c r="P577">
        <f>IFERROR(VLOOKUP($A577,'PivotTrac Totals'!$1:$255,20,FALSE),)</f>
        <v>0</v>
      </c>
      <c r="Q577">
        <f>IFERROR(VLOOKUP($A577,'PivotTrac Totals'!$1:$255,22,FALSE),)</f>
        <v>0</v>
      </c>
      <c r="R577">
        <f>IFERROR(VLOOKUP($A577,'PivotTrac Totals'!$1:$255,24,FALSE),)</f>
        <v>0</v>
      </c>
      <c r="S577">
        <f>IFERROR(VLOOKUP($A577,'PivotTrac Totals'!$1:$255,26,FALSE),)</f>
        <v>0</v>
      </c>
      <c r="T577">
        <f>IFERROR(VLOOKUP($A577,'PivotTrac Totals'!$1:$255,28,FALSE),)</f>
        <v>0</v>
      </c>
      <c r="U577">
        <f>IFERROR(VLOOKUP($A577,'PivotTrac Totals'!$1:$255,30,FALSE),)</f>
        <v>0</v>
      </c>
      <c r="V577">
        <f>IFERROR(VLOOKUP($A577,'PivotTrac Totals'!$1:$255,32,FALSE),)</f>
        <v>0</v>
      </c>
      <c r="W577">
        <f>IFERROR(VLOOKUP($A577,'PivotTrac Totals'!$1:$255,34,FALSE),)</f>
        <v>0</v>
      </c>
      <c r="X577">
        <f>IFERROR(VLOOKUP($A577,'PivotTrac Totals'!$1:$255,36,FALSE),)</f>
        <v>0</v>
      </c>
      <c r="Y577">
        <f>IFERROR(VLOOKUP($A577,'PivotTrac Totals'!$1:$255,38,FALSE),)</f>
        <v>0</v>
      </c>
      <c r="Z577">
        <f>IFERROR(VLOOKUP($A577,'PivotTrac Totals'!$1:$255,40,FALSE),)</f>
        <v>0</v>
      </c>
      <c r="AA577">
        <f>IFERROR(VLOOKUP($A577,'PivotTrac Totals'!$1:$255,42,FALSE),)</f>
        <v>0</v>
      </c>
      <c r="AB577">
        <f>IFERROR(VLOOKUP($A577,'PivotTrac Totals'!$1:$255,44,FALSE),)</f>
        <v>0</v>
      </c>
      <c r="AC577">
        <f>IFERROR(VLOOKUP($A577,'PivotTrac Totals'!$1:$255,46,FALSE),)</f>
        <v>0</v>
      </c>
      <c r="AD577">
        <f>IFERROR(VLOOKUP($A577,'PivotTrac Totals'!$1:$255,48,FALSE),)</f>
        <v>0</v>
      </c>
      <c r="AE577">
        <f>IFERROR(VLOOKUP($A577,'PivotTrac Totals'!$1:$255,50,FALSE),)</f>
        <v>0</v>
      </c>
      <c r="AF577">
        <f>IFERROR(VLOOKUP($A577,'PivotTrac Totals'!$1:$255,52,FALSE),)</f>
        <v>0</v>
      </c>
      <c r="AG577">
        <f>IFERROR(VLOOKUP($A577,'PivotTrac Totals'!$1:$255,54,FALSE),)</f>
        <v>0</v>
      </c>
      <c r="AH577">
        <f t="shared" si="63"/>
        <v>0</v>
      </c>
    </row>
    <row r="578" spans="1:34" ht="15.75" hidden="1" thickBot="1" x14ac:dyDescent="0.25">
      <c r="A578" s="25"/>
      <c r="B578" s="25" t="s">
        <v>166</v>
      </c>
      <c r="C578" s="28" t="str">
        <f t="shared" ref="C578:C585" si="68">C577</f>
        <v>57</v>
      </c>
      <c r="D578" s="25" t="s">
        <v>214</v>
      </c>
      <c r="E578" s="25"/>
      <c r="F578" s="25"/>
      <c r="G578" s="25"/>
      <c r="H578">
        <f>IFERROR(VLOOKUP($A578,'PivotTrac Totals'!$A$1:$AK$255,4,FALSE),)</f>
        <v>0</v>
      </c>
      <c r="I578">
        <f>IFERROR(VLOOKUP($A578,'PivotTrac Totals'!$1:$405,6,FALSE),)</f>
        <v>0</v>
      </c>
      <c r="J578">
        <f>IFERROR(VLOOKUP($A578,'PivotTrac Totals'!$1:$255,8,FALSE),)</f>
        <v>0</v>
      </c>
      <c r="K578">
        <f>IFERROR(VLOOKUP($A578,'PivotTrac Totals'!$1:$255,10,FALSE),)</f>
        <v>0</v>
      </c>
      <c r="L578">
        <f>IFERROR(VLOOKUP($A578,'PivotTrac Totals'!$1:$255,12,FALSE),)</f>
        <v>0</v>
      </c>
      <c r="M578">
        <f>IFERROR(VLOOKUP($A578,'PivotTrac Totals'!$1:$255,14,FALSE),)</f>
        <v>0</v>
      </c>
      <c r="N578">
        <f>IFERROR(VLOOKUP($A578,'PivotTrac Totals'!$1:$255,16,FALSE),)</f>
        <v>0</v>
      </c>
      <c r="O578">
        <f>IFERROR(VLOOKUP($A578,'PivotTrac Totals'!$1:$255,18,FALSE),)</f>
        <v>0</v>
      </c>
      <c r="P578">
        <f>IFERROR(VLOOKUP($A578,'PivotTrac Totals'!$1:$255,20,FALSE),)</f>
        <v>0</v>
      </c>
      <c r="Q578">
        <f>IFERROR(VLOOKUP($A578,'PivotTrac Totals'!$1:$255,22,FALSE),)</f>
        <v>0</v>
      </c>
      <c r="R578">
        <f>IFERROR(VLOOKUP($A578,'PivotTrac Totals'!$1:$255,24,FALSE),)</f>
        <v>0</v>
      </c>
      <c r="S578">
        <f>IFERROR(VLOOKUP($A578,'PivotTrac Totals'!$1:$255,26,FALSE),)</f>
        <v>0</v>
      </c>
      <c r="T578">
        <f>IFERROR(VLOOKUP($A578,'PivotTrac Totals'!$1:$255,28,FALSE),)</f>
        <v>0</v>
      </c>
      <c r="U578">
        <f>IFERROR(VLOOKUP($A578,'PivotTrac Totals'!$1:$255,30,FALSE),)</f>
        <v>0</v>
      </c>
      <c r="V578">
        <f>IFERROR(VLOOKUP($A578,'PivotTrac Totals'!$1:$255,32,FALSE),)</f>
        <v>0</v>
      </c>
      <c r="W578">
        <f>IFERROR(VLOOKUP($A578,'PivotTrac Totals'!$1:$255,34,FALSE),)</f>
        <v>0</v>
      </c>
      <c r="X578">
        <f>IFERROR(VLOOKUP($A578,'PivotTrac Totals'!$1:$255,36,FALSE),)</f>
        <v>0</v>
      </c>
      <c r="Y578">
        <f>IFERROR(VLOOKUP($A578,'PivotTrac Totals'!$1:$255,38,FALSE),)</f>
        <v>0</v>
      </c>
      <c r="Z578">
        <f>IFERROR(VLOOKUP($A578,'PivotTrac Totals'!$1:$255,40,FALSE),)</f>
        <v>0</v>
      </c>
      <c r="AA578">
        <f>IFERROR(VLOOKUP($A578,'PivotTrac Totals'!$1:$255,42,FALSE),)</f>
        <v>0</v>
      </c>
      <c r="AB578">
        <f>IFERROR(VLOOKUP($A578,'PivotTrac Totals'!$1:$255,44,FALSE),)</f>
        <v>0</v>
      </c>
      <c r="AC578">
        <f>IFERROR(VLOOKUP($A578,'PivotTrac Totals'!$1:$255,46,FALSE),)</f>
        <v>0</v>
      </c>
      <c r="AD578">
        <f>IFERROR(VLOOKUP($A578,'PivotTrac Totals'!$1:$255,48,FALSE),)</f>
        <v>0</v>
      </c>
      <c r="AE578">
        <f>IFERROR(VLOOKUP($A578,'PivotTrac Totals'!$1:$255,50,FALSE),)</f>
        <v>0</v>
      </c>
      <c r="AF578">
        <f>IFERROR(VLOOKUP($A578,'PivotTrac Totals'!$1:$255,52,FALSE),)</f>
        <v>0</v>
      </c>
      <c r="AG578">
        <f>IFERROR(VLOOKUP($A578,'PivotTrac Totals'!$1:$255,54,FALSE),)</f>
        <v>0</v>
      </c>
      <c r="AH578">
        <f t="shared" si="63"/>
        <v>0</v>
      </c>
    </row>
    <row r="579" spans="1:34" ht="15.75" hidden="1" thickBot="1" x14ac:dyDescent="0.25">
      <c r="A579" s="25"/>
      <c r="B579" s="25" t="s">
        <v>166</v>
      </c>
      <c r="C579" s="28" t="str">
        <f t="shared" si="68"/>
        <v>57</v>
      </c>
      <c r="D579" s="25" t="s">
        <v>214</v>
      </c>
      <c r="E579" s="25"/>
      <c r="F579" s="25"/>
      <c r="G579" s="25"/>
      <c r="H579">
        <f>IFERROR(VLOOKUP($A579,'PivotTrac Totals'!$A$1:$AK$255,4,FALSE),)</f>
        <v>0</v>
      </c>
      <c r="I579">
        <f>IFERROR(VLOOKUP($A579,'PivotTrac Totals'!$1:$405,6,FALSE),)</f>
        <v>0</v>
      </c>
      <c r="J579">
        <f>IFERROR(VLOOKUP($A579,'PivotTrac Totals'!$1:$255,8,FALSE),)</f>
        <v>0</v>
      </c>
      <c r="K579">
        <f>IFERROR(VLOOKUP($A579,'PivotTrac Totals'!$1:$255,10,FALSE),)</f>
        <v>0</v>
      </c>
      <c r="L579">
        <f>IFERROR(VLOOKUP($A579,'PivotTrac Totals'!$1:$255,12,FALSE),)</f>
        <v>0</v>
      </c>
      <c r="M579">
        <f>IFERROR(VLOOKUP($A579,'PivotTrac Totals'!$1:$255,14,FALSE),)</f>
        <v>0</v>
      </c>
      <c r="N579">
        <f>IFERROR(VLOOKUP($A579,'PivotTrac Totals'!$1:$255,16,FALSE),)</f>
        <v>0</v>
      </c>
      <c r="O579">
        <f>IFERROR(VLOOKUP($A579,'PivotTrac Totals'!$1:$255,18,FALSE),)</f>
        <v>0</v>
      </c>
      <c r="P579">
        <f>IFERROR(VLOOKUP($A579,'PivotTrac Totals'!$1:$255,20,FALSE),)</f>
        <v>0</v>
      </c>
      <c r="Q579">
        <f>IFERROR(VLOOKUP($A579,'PivotTrac Totals'!$1:$255,22,FALSE),)</f>
        <v>0</v>
      </c>
      <c r="R579">
        <f>IFERROR(VLOOKUP($A579,'PivotTrac Totals'!$1:$255,24,FALSE),)</f>
        <v>0</v>
      </c>
      <c r="S579">
        <f>IFERROR(VLOOKUP($A579,'PivotTrac Totals'!$1:$255,26,FALSE),)</f>
        <v>0</v>
      </c>
      <c r="T579">
        <f>IFERROR(VLOOKUP($A579,'PivotTrac Totals'!$1:$255,28,FALSE),)</f>
        <v>0</v>
      </c>
      <c r="U579">
        <f>IFERROR(VLOOKUP($A579,'PivotTrac Totals'!$1:$255,30,FALSE),)</f>
        <v>0</v>
      </c>
      <c r="V579">
        <f>IFERROR(VLOOKUP($A579,'PivotTrac Totals'!$1:$255,32,FALSE),)</f>
        <v>0</v>
      </c>
      <c r="W579">
        <f>IFERROR(VLOOKUP($A579,'PivotTrac Totals'!$1:$255,34,FALSE),)</f>
        <v>0</v>
      </c>
      <c r="X579">
        <f>IFERROR(VLOOKUP($A579,'PivotTrac Totals'!$1:$255,36,FALSE),)</f>
        <v>0</v>
      </c>
      <c r="Y579">
        <f>IFERROR(VLOOKUP($A579,'PivotTrac Totals'!$1:$255,38,FALSE),)</f>
        <v>0</v>
      </c>
      <c r="Z579">
        <f>IFERROR(VLOOKUP($A579,'PivotTrac Totals'!$1:$255,40,FALSE),)</f>
        <v>0</v>
      </c>
      <c r="AA579">
        <f>IFERROR(VLOOKUP($A579,'PivotTrac Totals'!$1:$255,42,FALSE),)</f>
        <v>0</v>
      </c>
      <c r="AB579">
        <f>IFERROR(VLOOKUP($A579,'PivotTrac Totals'!$1:$255,44,FALSE),)</f>
        <v>0</v>
      </c>
      <c r="AC579">
        <f>IFERROR(VLOOKUP($A579,'PivotTrac Totals'!$1:$255,46,FALSE),)</f>
        <v>0</v>
      </c>
      <c r="AD579">
        <f>IFERROR(VLOOKUP($A579,'PivotTrac Totals'!$1:$255,48,FALSE),)</f>
        <v>0</v>
      </c>
      <c r="AE579">
        <f>IFERROR(VLOOKUP($A579,'PivotTrac Totals'!$1:$255,50,FALSE),)</f>
        <v>0</v>
      </c>
      <c r="AF579">
        <f>IFERROR(VLOOKUP($A579,'PivotTrac Totals'!$1:$255,52,FALSE),)</f>
        <v>0</v>
      </c>
      <c r="AG579">
        <f>IFERROR(VLOOKUP($A579,'PivotTrac Totals'!$1:$255,54,FALSE),)</f>
        <v>0</v>
      </c>
      <c r="AH579">
        <f t="shared" si="63"/>
        <v>0</v>
      </c>
    </row>
    <row r="580" spans="1:34" ht="15.75" hidden="1" thickBot="1" x14ac:dyDescent="0.25">
      <c r="A580" s="25"/>
      <c r="B580" s="25" t="s">
        <v>166</v>
      </c>
      <c r="C580" s="28" t="str">
        <f t="shared" si="68"/>
        <v>57</v>
      </c>
      <c r="D580" s="25" t="s">
        <v>214</v>
      </c>
      <c r="E580" s="25"/>
      <c r="F580" s="25"/>
      <c r="G580" s="25"/>
      <c r="H580">
        <f>IFERROR(VLOOKUP($A580,'PivotTrac Totals'!$A$1:$AK$255,4,FALSE),)</f>
        <v>0</v>
      </c>
      <c r="I580">
        <f>IFERROR(VLOOKUP($A580,'PivotTrac Totals'!$1:$405,6,FALSE),)</f>
        <v>0</v>
      </c>
      <c r="J580">
        <f>IFERROR(VLOOKUP($A580,'PivotTrac Totals'!$1:$255,8,FALSE),)</f>
        <v>0</v>
      </c>
      <c r="K580">
        <f>IFERROR(VLOOKUP($A580,'PivotTrac Totals'!$1:$255,10,FALSE),)</f>
        <v>0</v>
      </c>
      <c r="L580">
        <f>IFERROR(VLOOKUP($A580,'PivotTrac Totals'!$1:$255,12,FALSE),)</f>
        <v>0</v>
      </c>
      <c r="M580">
        <f>IFERROR(VLOOKUP($A580,'PivotTrac Totals'!$1:$255,14,FALSE),)</f>
        <v>0</v>
      </c>
      <c r="N580">
        <f>IFERROR(VLOOKUP($A580,'PivotTrac Totals'!$1:$255,16,FALSE),)</f>
        <v>0</v>
      </c>
      <c r="O580">
        <f>IFERROR(VLOOKUP($A580,'PivotTrac Totals'!$1:$255,18,FALSE),)</f>
        <v>0</v>
      </c>
      <c r="P580">
        <f>IFERROR(VLOOKUP($A580,'PivotTrac Totals'!$1:$255,20,FALSE),)</f>
        <v>0</v>
      </c>
      <c r="Q580">
        <f>IFERROR(VLOOKUP($A580,'PivotTrac Totals'!$1:$255,22,FALSE),)</f>
        <v>0</v>
      </c>
      <c r="R580">
        <f>IFERROR(VLOOKUP($A580,'PivotTrac Totals'!$1:$255,24,FALSE),)</f>
        <v>0</v>
      </c>
      <c r="S580">
        <f>IFERROR(VLOOKUP($A580,'PivotTrac Totals'!$1:$255,26,FALSE),)</f>
        <v>0</v>
      </c>
      <c r="T580">
        <f>IFERROR(VLOOKUP($A580,'PivotTrac Totals'!$1:$255,28,FALSE),)</f>
        <v>0</v>
      </c>
      <c r="U580">
        <f>IFERROR(VLOOKUP($A580,'PivotTrac Totals'!$1:$255,30,FALSE),)</f>
        <v>0</v>
      </c>
      <c r="V580">
        <f>IFERROR(VLOOKUP($A580,'PivotTrac Totals'!$1:$255,32,FALSE),)</f>
        <v>0</v>
      </c>
      <c r="W580">
        <f>IFERROR(VLOOKUP($A580,'PivotTrac Totals'!$1:$255,34,FALSE),)</f>
        <v>0</v>
      </c>
      <c r="X580">
        <f>IFERROR(VLOOKUP($A580,'PivotTrac Totals'!$1:$255,36,FALSE),)</f>
        <v>0</v>
      </c>
      <c r="Y580">
        <f>IFERROR(VLOOKUP($A580,'PivotTrac Totals'!$1:$255,38,FALSE),)</f>
        <v>0</v>
      </c>
      <c r="Z580">
        <f>IFERROR(VLOOKUP($A580,'PivotTrac Totals'!$1:$255,40,FALSE),)</f>
        <v>0</v>
      </c>
      <c r="AA580">
        <f>IFERROR(VLOOKUP($A580,'PivotTrac Totals'!$1:$255,42,FALSE),)</f>
        <v>0</v>
      </c>
      <c r="AB580">
        <f>IFERROR(VLOOKUP($A580,'PivotTrac Totals'!$1:$255,44,FALSE),)</f>
        <v>0</v>
      </c>
      <c r="AC580">
        <f>IFERROR(VLOOKUP($A580,'PivotTrac Totals'!$1:$255,46,FALSE),)</f>
        <v>0</v>
      </c>
      <c r="AD580">
        <f>IFERROR(VLOOKUP($A580,'PivotTrac Totals'!$1:$255,48,FALSE),)</f>
        <v>0</v>
      </c>
      <c r="AE580">
        <f>IFERROR(VLOOKUP($A580,'PivotTrac Totals'!$1:$255,50,FALSE),)</f>
        <v>0</v>
      </c>
      <c r="AF580">
        <f>IFERROR(VLOOKUP($A580,'PivotTrac Totals'!$1:$255,52,FALSE),)</f>
        <v>0</v>
      </c>
      <c r="AG580">
        <f>IFERROR(VLOOKUP($A580,'PivotTrac Totals'!$1:$255,54,FALSE),)</f>
        <v>0</v>
      </c>
      <c r="AH580">
        <f t="shared" si="63"/>
        <v>0</v>
      </c>
    </row>
    <row r="581" spans="1:34" ht="15.75" hidden="1" thickBot="1" x14ac:dyDescent="0.25">
      <c r="A581" s="25"/>
      <c r="B581" s="25" t="s">
        <v>166</v>
      </c>
      <c r="C581" s="28" t="str">
        <f t="shared" si="68"/>
        <v>57</v>
      </c>
      <c r="D581" s="25" t="s">
        <v>214</v>
      </c>
      <c r="E581" s="25"/>
      <c r="F581" s="25"/>
      <c r="G581" s="25"/>
      <c r="H581">
        <f>IFERROR(VLOOKUP($A581,'PivotTrac Totals'!$A$1:$AK$255,4,FALSE),)</f>
        <v>0</v>
      </c>
      <c r="I581">
        <f>IFERROR(VLOOKUP($A581,'PivotTrac Totals'!$1:$405,6,FALSE),)</f>
        <v>0</v>
      </c>
      <c r="J581">
        <f>IFERROR(VLOOKUP($A581,'PivotTrac Totals'!$1:$255,8,FALSE),)</f>
        <v>0</v>
      </c>
      <c r="K581">
        <f>IFERROR(VLOOKUP($A581,'PivotTrac Totals'!$1:$255,10,FALSE),)</f>
        <v>0</v>
      </c>
      <c r="L581">
        <f>IFERROR(VLOOKUP($A581,'PivotTrac Totals'!$1:$255,12,FALSE),)</f>
        <v>0</v>
      </c>
      <c r="M581">
        <f>IFERROR(VLOOKUP($A581,'PivotTrac Totals'!$1:$255,14,FALSE),)</f>
        <v>0</v>
      </c>
      <c r="N581">
        <f>IFERROR(VLOOKUP($A581,'PivotTrac Totals'!$1:$255,16,FALSE),)</f>
        <v>0</v>
      </c>
      <c r="O581">
        <f>IFERROR(VLOOKUP($A581,'PivotTrac Totals'!$1:$255,18,FALSE),)</f>
        <v>0</v>
      </c>
      <c r="P581">
        <f>IFERROR(VLOOKUP($A581,'PivotTrac Totals'!$1:$255,20,FALSE),)</f>
        <v>0</v>
      </c>
      <c r="Q581">
        <f>IFERROR(VLOOKUP($A581,'PivotTrac Totals'!$1:$255,22,FALSE),)</f>
        <v>0</v>
      </c>
      <c r="R581">
        <f>IFERROR(VLOOKUP($A581,'PivotTrac Totals'!$1:$255,24,FALSE),)</f>
        <v>0</v>
      </c>
      <c r="S581">
        <f>IFERROR(VLOOKUP($A581,'PivotTrac Totals'!$1:$255,26,FALSE),)</f>
        <v>0</v>
      </c>
      <c r="T581">
        <f>IFERROR(VLOOKUP($A581,'PivotTrac Totals'!$1:$255,28,FALSE),)</f>
        <v>0</v>
      </c>
      <c r="U581">
        <f>IFERROR(VLOOKUP($A581,'PivotTrac Totals'!$1:$255,30,FALSE),)</f>
        <v>0</v>
      </c>
      <c r="V581">
        <f>IFERROR(VLOOKUP($A581,'PivotTrac Totals'!$1:$255,32,FALSE),)</f>
        <v>0</v>
      </c>
      <c r="W581">
        <f>IFERROR(VLOOKUP($A581,'PivotTrac Totals'!$1:$255,34,FALSE),)</f>
        <v>0</v>
      </c>
      <c r="X581">
        <f>IFERROR(VLOOKUP($A581,'PivotTrac Totals'!$1:$255,36,FALSE),)</f>
        <v>0</v>
      </c>
      <c r="Y581">
        <f>IFERROR(VLOOKUP($A581,'PivotTrac Totals'!$1:$255,38,FALSE),)</f>
        <v>0</v>
      </c>
      <c r="Z581">
        <f>IFERROR(VLOOKUP($A581,'PivotTrac Totals'!$1:$255,40,FALSE),)</f>
        <v>0</v>
      </c>
      <c r="AA581">
        <f>IFERROR(VLOOKUP($A581,'PivotTrac Totals'!$1:$255,42,FALSE),)</f>
        <v>0</v>
      </c>
      <c r="AB581">
        <f>IFERROR(VLOOKUP($A581,'PivotTrac Totals'!$1:$255,44,FALSE),)</f>
        <v>0</v>
      </c>
      <c r="AC581">
        <f>IFERROR(VLOOKUP($A581,'PivotTrac Totals'!$1:$255,46,FALSE),)</f>
        <v>0</v>
      </c>
      <c r="AD581">
        <f>IFERROR(VLOOKUP($A581,'PivotTrac Totals'!$1:$255,48,FALSE),)</f>
        <v>0</v>
      </c>
      <c r="AE581">
        <f>IFERROR(VLOOKUP($A581,'PivotTrac Totals'!$1:$255,50,FALSE),)</f>
        <v>0</v>
      </c>
      <c r="AF581">
        <f>IFERROR(VLOOKUP($A581,'PivotTrac Totals'!$1:$255,52,FALSE),)</f>
        <v>0</v>
      </c>
      <c r="AG581">
        <f>IFERROR(VLOOKUP($A581,'PivotTrac Totals'!$1:$255,54,FALSE),)</f>
        <v>0</v>
      </c>
      <c r="AH581">
        <f t="shared" si="63"/>
        <v>0</v>
      </c>
    </row>
    <row r="582" spans="1:34" ht="15.75" hidden="1" thickBot="1" x14ac:dyDescent="0.25">
      <c r="A582" s="25"/>
      <c r="B582" s="25" t="s">
        <v>166</v>
      </c>
      <c r="C582" s="28" t="str">
        <f t="shared" si="68"/>
        <v>57</v>
      </c>
      <c r="D582" s="25" t="s">
        <v>214</v>
      </c>
      <c r="E582" s="25"/>
      <c r="F582" s="25"/>
      <c r="G582" s="25"/>
      <c r="H582">
        <f>IFERROR(VLOOKUP($A582,'PivotTrac Totals'!$A$1:$AK$255,4,FALSE),)</f>
        <v>0</v>
      </c>
      <c r="I582">
        <f>IFERROR(VLOOKUP($A582,'PivotTrac Totals'!$1:$405,6,FALSE),)</f>
        <v>0</v>
      </c>
      <c r="J582">
        <f>IFERROR(VLOOKUP($A582,'PivotTrac Totals'!$1:$255,8,FALSE),)</f>
        <v>0</v>
      </c>
      <c r="K582">
        <f>IFERROR(VLOOKUP($A582,'PivotTrac Totals'!$1:$255,10,FALSE),)</f>
        <v>0</v>
      </c>
      <c r="L582">
        <f>IFERROR(VLOOKUP($A582,'PivotTrac Totals'!$1:$255,12,FALSE),)</f>
        <v>0</v>
      </c>
      <c r="M582">
        <f>IFERROR(VLOOKUP($A582,'PivotTrac Totals'!$1:$255,14,FALSE),)</f>
        <v>0</v>
      </c>
      <c r="N582">
        <f>IFERROR(VLOOKUP($A582,'PivotTrac Totals'!$1:$255,16,FALSE),)</f>
        <v>0</v>
      </c>
      <c r="O582">
        <f>IFERROR(VLOOKUP($A582,'PivotTrac Totals'!$1:$255,18,FALSE),)</f>
        <v>0</v>
      </c>
      <c r="P582">
        <f>IFERROR(VLOOKUP($A582,'PivotTrac Totals'!$1:$255,20,FALSE),)</f>
        <v>0</v>
      </c>
      <c r="Q582">
        <f>IFERROR(VLOOKUP($A582,'PivotTrac Totals'!$1:$255,22,FALSE),)</f>
        <v>0</v>
      </c>
      <c r="R582">
        <f>IFERROR(VLOOKUP($A582,'PivotTrac Totals'!$1:$255,24,FALSE),)</f>
        <v>0</v>
      </c>
      <c r="S582">
        <f>IFERROR(VLOOKUP($A582,'PivotTrac Totals'!$1:$255,26,FALSE),)</f>
        <v>0</v>
      </c>
      <c r="T582">
        <f>IFERROR(VLOOKUP($A582,'PivotTrac Totals'!$1:$255,28,FALSE),)</f>
        <v>0</v>
      </c>
      <c r="U582">
        <f>IFERROR(VLOOKUP($A582,'PivotTrac Totals'!$1:$255,30,FALSE),)</f>
        <v>0</v>
      </c>
      <c r="V582">
        <f>IFERROR(VLOOKUP($A582,'PivotTrac Totals'!$1:$255,32,FALSE),)</f>
        <v>0</v>
      </c>
      <c r="W582">
        <f>IFERROR(VLOOKUP($A582,'PivotTrac Totals'!$1:$255,34,FALSE),)</f>
        <v>0</v>
      </c>
      <c r="X582">
        <f>IFERROR(VLOOKUP($A582,'PivotTrac Totals'!$1:$255,36,FALSE),)</f>
        <v>0</v>
      </c>
      <c r="Y582">
        <f>IFERROR(VLOOKUP($A582,'PivotTrac Totals'!$1:$255,38,FALSE),)</f>
        <v>0</v>
      </c>
      <c r="Z582">
        <f>IFERROR(VLOOKUP($A582,'PivotTrac Totals'!$1:$255,40,FALSE),)</f>
        <v>0</v>
      </c>
      <c r="AA582">
        <f>IFERROR(VLOOKUP($A582,'PivotTrac Totals'!$1:$255,42,FALSE),)</f>
        <v>0</v>
      </c>
      <c r="AB582">
        <f>IFERROR(VLOOKUP($A582,'PivotTrac Totals'!$1:$255,44,FALSE),)</f>
        <v>0</v>
      </c>
      <c r="AC582">
        <f>IFERROR(VLOOKUP($A582,'PivotTrac Totals'!$1:$255,46,FALSE),)</f>
        <v>0</v>
      </c>
      <c r="AD582">
        <f>IFERROR(VLOOKUP($A582,'PivotTrac Totals'!$1:$255,48,FALSE),)</f>
        <v>0</v>
      </c>
      <c r="AE582">
        <f>IFERROR(VLOOKUP($A582,'PivotTrac Totals'!$1:$255,50,FALSE),)</f>
        <v>0</v>
      </c>
      <c r="AF582">
        <f>IFERROR(VLOOKUP($A582,'PivotTrac Totals'!$1:$255,52,FALSE),)</f>
        <v>0</v>
      </c>
      <c r="AG582">
        <f>IFERROR(VLOOKUP($A582,'PivotTrac Totals'!$1:$255,54,FALSE),)</f>
        <v>0</v>
      </c>
      <c r="AH582">
        <f t="shared" si="63"/>
        <v>0</v>
      </c>
    </row>
    <row r="583" spans="1:34" ht="15.75" hidden="1" thickBot="1" x14ac:dyDescent="0.25">
      <c r="A583" s="25"/>
      <c r="B583" s="25" t="s">
        <v>166</v>
      </c>
      <c r="C583" s="28" t="str">
        <f t="shared" si="68"/>
        <v>57</v>
      </c>
      <c r="D583" s="25" t="s">
        <v>214</v>
      </c>
      <c r="E583" s="25"/>
      <c r="F583" s="25"/>
      <c r="G583" s="25"/>
      <c r="H583">
        <f>IFERROR(VLOOKUP($A583,'PivotTrac Totals'!$A$1:$AK$255,4,FALSE),)</f>
        <v>0</v>
      </c>
      <c r="I583">
        <f>IFERROR(VLOOKUP($A583,'PivotTrac Totals'!$1:$405,6,FALSE),)</f>
        <v>0</v>
      </c>
      <c r="J583">
        <f>IFERROR(VLOOKUP($A583,'PivotTrac Totals'!$1:$255,8,FALSE),)</f>
        <v>0</v>
      </c>
      <c r="K583">
        <f>IFERROR(VLOOKUP($A583,'PivotTrac Totals'!$1:$255,10,FALSE),)</f>
        <v>0</v>
      </c>
      <c r="L583">
        <f>IFERROR(VLOOKUP($A583,'PivotTrac Totals'!$1:$255,12,FALSE),)</f>
        <v>0</v>
      </c>
      <c r="M583">
        <f>IFERROR(VLOOKUP($A583,'PivotTrac Totals'!$1:$255,14,FALSE),)</f>
        <v>0</v>
      </c>
      <c r="N583">
        <f>IFERROR(VLOOKUP($A583,'PivotTrac Totals'!$1:$255,16,FALSE),)</f>
        <v>0</v>
      </c>
      <c r="O583">
        <f>IFERROR(VLOOKUP($A583,'PivotTrac Totals'!$1:$255,18,FALSE),)</f>
        <v>0</v>
      </c>
      <c r="P583">
        <f>IFERROR(VLOOKUP($A583,'PivotTrac Totals'!$1:$255,20,FALSE),)</f>
        <v>0</v>
      </c>
      <c r="Q583">
        <f>IFERROR(VLOOKUP($A583,'PivotTrac Totals'!$1:$255,22,FALSE),)</f>
        <v>0</v>
      </c>
      <c r="R583">
        <f>IFERROR(VLOOKUP($A583,'PivotTrac Totals'!$1:$255,24,FALSE),)</f>
        <v>0</v>
      </c>
      <c r="S583">
        <f>IFERROR(VLOOKUP($A583,'PivotTrac Totals'!$1:$255,26,FALSE),)</f>
        <v>0</v>
      </c>
      <c r="T583">
        <f>IFERROR(VLOOKUP($A583,'PivotTrac Totals'!$1:$255,28,FALSE),)</f>
        <v>0</v>
      </c>
      <c r="U583">
        <f>IFERROR(VLOOKUP($A583,'PivotTrac Totals'!$1:$255,30,FALSE),)</f>
        <v>0</v>
      </c>
      <c r="V583">
        <f>IFERROR(VLOOKUP($A583,'PivotTrac Totals'!$1:$255,32,FALSE),)</f>
        <v>0</v>
      </c>
      <c r="W583">
        <f>IFERROR(VLOOKUP($A583,'PivotTrac Totals'!$1:$255,34,FALSE),)</f>
        <v>0</v>
      </c>
      <c r="X583">
        <f>IFERROR(VLOOKUP($A583,'PivotTrac Totals'!$1:$255,36,FALSE),)</f>
        <v>0</v>
      </c>
      <c r="Y583">
        <f>IFERROR(VLOOKUP($A583,'PivotTrac Totals'!$1:$255,38,FALSE),)</f>
        <v>0</v>
      </c>
      <c r="Z583">
        <f>IFERROR(VLOOKUP($A583,'PivotTrac Totals'!$1:$255,40,FALSE),)</f>
        <v>0</v>
      </c>
      <c r="AA583">
        <f>IFERROR(VLOOKUP($A583,'PivotTrac Totals'!$1:$255,42,FALSE),)</f>
        <v>0</v>
      </c>
      <c r="AB583">
        <f>IFERROR(VLOOKUP($A583,'PivotTrac Totals'!$1:$255,44,FALSE),)</f>
        <v>0</v>
      </c>
      <c r="AC583">
        <f>IFERROR(VLOOKUP($A583,'PivotTrac Totals'!$1:$255,46,FALSE),)</f>
        <v>0</v>
      </c>
      <c r="AD583">
        <f>IFERROR(VLOOKUP($A583,'PivotTrac Totals'!$1:$255,48,FALSE),)</f>
        <v>0</v>
      </c>
      <c r="AE583">
        <f>IFERROR(VLOOKUP($A583,'PivotTrac Totals'!$1:$255,50,FALSE),)</f>
        <v>0</v>
      </c>
      <c r="AF583">
        <f>IFERROR(VLOOKUP($A583,'PivotTrac Totals'!$1:$255,52,FALSE),)</f>
        <v>0</v>
      </c>
      <c r="AG583">
        <f>IFERROR(VLOOKUP($A583,'PivotTrac Totals'!$1:$255,54,FALSE),)</f>
        <v>0</v>
      </c>
      <c r="AH583">
        <f t="shared" si="63"/>
        <v>0</v>
      </c>
    </row>
    <row r="584" spans="1:34" ht="15.75" hidden="1" thickBot="1" x14ac:dyDescent="0.25">
      <c r="A584" s="25"/>
      <c r="B584" s="25" t="s">
        <v>166</v>
      </c>
      <c r="C584" s="28" t="str">
        <f t="shared" si="68"/>
        <v>57</v>
      </c>
      <c r="D584" s="25" t="s">
        <v>214</v>
      </c>
      <c r="E584" s="25"/>
      <c r="F584" s="25"/>
      <c r="G584" s="25"/>
      <c r="H584">
        <f>IFERROR(VLOOKUP($A584,'PivotTrac Totals'!$A$1:$AK$255,4,FALSE),)</f>
        <v>0</v>
      </c>
      <c r="I584">
        <f>IFERROR(VLOOKUP($A584,'PivotTrac Totals'!$1:$405,6,FALSE),)</f>
        <v>0</v>
      </c>
      <c r="J584">
        <f>IFERROR(VLOOKUP($A584,'PivotTrac Totals'!$1:$255,8,FALSE),)</f>
        <v>0</v>
      </c>
      <c r="K584">
        <f>IFERROR(VLOOKUP($A584,'PivotTrac Totals'!$1:$255,10,FALSE),)</f>
        <v>0</v>
      </c>
      <c r="L584">
        <f>IFERROR(VLOOKUP($A584,'PivotTrac Totals'!$1:$255,12,FALSE),)</f>
        <v>0</v>
      </c>
      <c r="M584">
        <f>IFERROR(VLOOKUP($A584,'PivotTrac Totals'!$1:$255,14,FALSE),)</f>
        <v>0</v>
      </c>
      <c r="N584">
        <f>IFERROR(VLOOKUP($A584,'PivotTrac Totals'!$1:$255,16,FALSE),)</f>
        <v>0</v>
      </c>
      <c r="O584">
        <f>IFERROR(VLOOKUP($A584,'PivotTrac Totals'!$1:$255,18,FALSE),)</f>
        <v>0</v>
      </c>
      <c r="P584">
        <f>IFERROR(VLOOKUP($A584,'PivotTrac Totals'!$1:$255,20,FALSE),)</f>
        <v>0</v>
      </c>
      <c r="Q584">
        <f>IFERROR(VLOOKUP($A584,'PivotTrac Totals'!$1:$255,22,FALSE),)</f>
        <v>0</v>
      </c>
      <c r="R584">
        <f>IFERROR(VLOOKUP($A584,'PivotTrac Totals'!$1:$255,24,FALSE),)</f>
        <v>0</v>
      </c>
      <c r="S584">
        <f>IFERROR(VLOOKUP($A584,'PivotTrac Totals'!$1:$255,26,FALSE),)</f>
        <v>0</v>
      </c>
      <c r="T584">
        <f>IFERROR(VLOOKUP($A584,'PivotTrac Totals'!$1:$255,28,FALSE),)</f>
        <v>0</v>
      </c>
      <c r="U584">
        <f>IFERROR(VLOOKUP($A584,'PivotTrac Totals'!$1:$255,30,FALSE),)</f>
        <v>0</v>
      </c>
      <c r="V584">
        <f>IFERROR(VLOOKUP($A584,'PivotTrac Totals'!$1:$255,32,FALSE),)</f>
        <v>0</v>
      </c>
      <c r="W584">
        <f>IFERROR(VLOOKUP($A584,'PivotTrac Totals'!$1:$255,34,FALSE),)</f>
        <v>0</v>
      </c>
      <c r="X584">
        <f>IFERROR(VLOOKUP($A584,'PivotTrac Totals'!$1:$255,36,FALSE),)</f>
        <v>0</v>
      </c>
      <c r="Y584">
        <f>IFERROR(VLOOKUP($A584,'PivotTrac Totals'!$1:$255,38,FALSE),)</f>
        <v>0</v>
      </c>
      <c r="Z584">
        <f>IFERROR(VLOOKUP($A584,'PivotTrac Totals'!$1:$255,40,FALSE),)</f>
        <v>0</v>
      </c>
      <c r="AA584">
        <f>IFERROR(VLOOKUP($A584,'PivotTrac Totals'!$1:$255,42,FALSE),)</f>
        <v>0</v>
      </c>
      <c r="AB584">
        <f>IFERROR(VLOOKUP($A584,'PivotTrac Totals'!$1:$255,44,FALSE),)</f>
        <v>0</v>
      </c>
      <c r="AC584">
        <f>IFERROR(VLOOKUP($A584,'PivotTrac Totals'!$1:$255,46,FALSE),)</f>
        <v>0</v>
      </c>
      <c r="AD584">
        <f>IFERROR(VLOOKUP($A584,'PivotTrac Totals'!$1:$255,48,FALSE),)</f>
        <v>0</v>
      </c>
      <c r="AE584">
        <f>IFERROR(VLOOKUP($A584,'PivotTrac Totals'!$1:$255,50,FALSE),)</f>
        <v>0</v>
      </c>
      <c r="AF584">
        <f>IFERROR(VLOOKUP($A584,'PivotTrac Totals'!$1:$255,52,FALSE),)</f>
        <v>0</v>
      </c>
      <c r="AG584">
        <f>IFERROR(VLOOKUP($A584,'PivotTrac Totals'!$1:$255,54,FALSE),)</f>
        <v>0</v>
      </c>
      <c r="AH584">
        <f t="shared" si="63"/>
        <v>0</v>
      </c>
    </row>
    <row r="585" spans="1:34" ht="15.75" hidden="1" thickBot="1" x14ac:dyDescent="0.25">
      <c r="A585" s="25"/>
      <c r="B585" s="25" t="s">
        <v>166</v>
      </c>
      <c r="C585" s="28" t="str">
        <f t="shared" si="68"/>
        <v>57</v>
      </c>
      <c r="D585" s="25" t="s">
        <v>214</v>
      </c>
      <c r="E585" s="25"/>
      <c r="F585" s="25"/>
      <c r="G585" s="25"/>
      <c r="H585">
        <f>IFERROR(VLOOKUP($A585,'PivotTrac Totals'!$A$1:$AK$255,4,FALSE),)</f>
        <v>0</v>
      </c>
      <c r="I585">
        <f>IFERROR(VLOOKUP($A585,'PivotTrac Totals'!$1:$405,6,FALSE),)</f>
        <v>0</v>
      </c>
      <c r="J585">
        <f>IFERROR(VLOOKUP($A585,'PivotTrac Totals'!$1:$255,8,FALSE),)</f>
        <v>0</v>
      </c>
      <c r="K585">
        <f>IFERROR(VLOOKUP($A585,'PivotTrac Totals'!$1:$255,10,FALSE),)</f>
        <v>0</v>
      </c>
      <c r="L585">
        <f>IFERROR(VLOOKUP($A585,'PivotTrac Totals'!$1:$255,12,FALSE),)</f>
        <v>0</v>
      </c>
      <c r="M585">
        <f>IFERROR(VLOOKUP($A585,'PivotTrac Totals'!$1:$255,14,FALSE),)</f>
        <v>0</v>
      </c>
      <c r="N585">
        <f>IFERROR(VLOOKUP($A585,'PivotTrac Totals'!$1:$255,16,FALSE),)</f>
        <v>0</v>
      </c>
      <c r="O585">
        <f>IFERROR(VLOOKUP($A585,'PivotTrac Totals'!$1:$255,18,FALSE),)</f>
        <v>0</v>
      </c>
      <c r="P585">
        <f>IFERROR(VLOOKUP($A585,'PivotTrac Totals'!$1:$255,20,FALSE),)</f>
        <v>0</v>
      </c>
      <c r="Q585">
        <f>IFERROR(VLOOKUP($A585,'PivotTrac Totals'!$1:$255,22,FALSE),)</f>
        <v>0</v>
      </c>
      <c r="R585">
        <f>IFERROR(VLOOKUP($A585,'PivotTrac Totals'!$1:$255,24,FALSE),)</f>
        <v>0</v>
      </c>
      <c r="S585">
        <f>IFERROR(VLOOKUP($A585,'PivotTrac Totals'!$1:$255,26,FALSE),)</f>
        <v>0</v>
      </c>
      <c r="T585">
        <f>IFERROR(VLOOKUP($A585,'PivotTrac Totals'!$1:$255,28,FALSE),)</f>
        <v>0</v>
      </c>
      <c r="U585">
        <f>IFERROR(VLOOKUP($A585,'PivotTrac Totals'!$1:$255,30,FALSE),)</f>
        <v>0</v>
      </c>
      <c r="V585">
        <f>IFERROR(VLOOKUP($A585,'PivotTrac Totals'!$1:$255,32,FALSE),)</f>
        <v>0</v>
      </c>
      <c r="W585">
        <f>IFERROR(VLOOKUP($A585,'PivotTrac Totals'!$1:$255,34,FALSE),)</f>
        <v>0</v>
      </c>
      <c r="X585">
        <f>IFERROR(VLOOKUP($A585,'PivotTrac Totals'!$1:$255,36,FALSE),)</f>
        <v>0</v>
      </c>
      <c r="Y585">
        <f>IFERROR(VLOOKUP($A585,'PivotTrac Totals'!$1:$255,38,FALSE),)</f>
        <v>0</v>
      </c>
      <c r="Z585">
        <f>IFERROR(VLOOKUP($A585,'PivotTrac Totals'!$1:$255,40,FALSE),)</f>
        <v>0</v>
      </c>
      <c r="AA585">
        <f>IFERROR(VLOOKUP($A585,'PivotTrac Totals'!$1:$255,42,FALSE),)</f>
        <v>0</v>
      </c>
      <c r="AB585">
        <f>IFERROR(VLOOKUP($A585,'PivotTrac Totals'!$1:$255,44,FALSE),)</f>
        <v>0</v>
      </c>
      <c r="AC585">
        <f>IFERROR(VLOOKUP($A585,'PivotTrac Totals'!$1:$255,46,FALSE),)</f>
        <v>0</v>
      </c>
      <c r="AD585">
        <f>IFERROR(VLOOKUP($A585,'PivotTrac Totals'!$1:$255,48,FALSE),)</f>
        <v>0</v>
      </c>
      <c r="AE585">
        <f>IFERROR(VLOOKUP($A585,'PivotTrac Totals'!$1:$255,50,FALSE),)</f>
        <v>0</v>
      </c>
      <c r="AF585">
        <f>IFERROR(VLOOKUP($A585,'PivotTrac Totals'!$1:$255,52,FALSE),)</f>
        <v>0</v>
      </c>
      <c r="AG585">
        <f>IFERROR(VLOOKUP($A585,'PivotTrac Totals'!$1:$255,54,FALSE),)</f>
        <v>0</v>
      </c>
      <c r="AH585">
        <f t="shared" si="63"/>
        <v>0</v>
      </c>
    </row>
    <row r="586" spans="1:34" ht="15.75" hidden="1" thickBot="1" x14ac:dyDescent="0.25">
      <c r="A586" s="29" t="s">
        <v>219</v>
      </c>
      <c r="B586" s="25" t="s">
        <v>166</v>
      </c>
      <c r="C586" s="28" t="str">
        <f>MID(A586,FIND(" ",A586)+1,256)</f>
        <v>58</v>
      </c>
      <c r="D586" s="25" t="s">
        <v>214</v>
      </c>
      <c r="E586" s="25"/>
      <c r="F586" s="25"/>
      <c r="G586" s="25"/>
      <c r="H586" s="24">
        <f>IF($B586="Hamer",IF($F586="Spring Grain",SUMIFS('Hamer Agrimet'!$D:$D,'Hamer Agrimet'!$A:$A,"&lt;="&amp;Data!H$1,'Hamer Agrimet'!$D:$D,"&gt;0"),IF($F586="Winter Grain",SUMIFS('Hamer Agrimet'!$C:$C,'Hamer Agrimet'!$A:$A,"&lt;="&amp;Data!H$1,'Hamer Agrimet'!$C:$C,"&gt;0"),IF($F586="Potatoes",SUMIFS('Hamer Agrimet'!$E:$E,'Hamer Agrimet'!$A:$A,"&lt;="&amp;Data!H$1,'Hamer Agrimet'!$E:$E,"&gt;0"),0))),SUMIFS('Osgood Agrimet'!$S$2:$S$274,'Hamer Agrimet'!$H$147:$H$288,"&lt;="&amp;Data!H$1,'Osgood Agrimet'!$S$2:$S$274,"&gt;0"))</f>
        <v>0</v>
      </c>
      <c r="I586" s="24">
        <f>IF($B586="Hamer",IF($F586="Spring Grain",SUMIFS('Hamer Agrimet'!$D:$D,'Hamer Agrimet'!$A:$A,"&lt;="&amp;Data!I$1,'Hamer Agrimet'!$D:$D,"&gt;0"),IF($F586="Winter Grain",SUMIFS('Hamer Agrimet'!$C:$C,'Hamer Agrimet'!$A:$A,"&lt;="&amp;Data!I$1,'Hamer Agrimet'!$C:$C,"&gt;0"),IF($F586="Potatoes",SUMIFS('Hamer Agrimet'!$E:$E,'Hamer Agrimet'!$A:$A,"&lt;="&amp;Data!I$1,'Hamer Agrimet'!$E:$E,"&gt;0"),0))),SUMIFS('Osgood Agrimet'!$S$2:$S$274,'Hamer Agrimet'!$H$147:$H$288,"&lt;="&amp;Data!I$1,'Osgood Agrimet'!$S$2:$S$274,"&gt;0"))</f>
        <v>0</v>
      </c>
      <c r="J586" s="24">
        <f>IF($B586="Hamer",IF($F586="Spring Grain",SUMIFS('Hamer Agrimet'!$D:$D,'Hamer Agrimet'!$A:$A,"&lt;="&amp;Data!J$1,'Hamer Agrimet'!$D:$D,"&gt;0"),IF($F586="Winter Grain",SUMIFS('Hamer Agrimet'!$C:$C,'Hamer Agrimet'!$A:$A,"&lt;="&amp;Data!J$1,'Hamer Agrimet'!$C:$C,"&gt;0"),IF($F586="Potatoes",SUMIFS('Hamer Agrimet'!$E:$E,'Hamer Agrimet'!$A:$A,"&lt;="&amp;Data!J$1,'Hamer Agrimet'!$E:$E,"&gt;0"),0))),SUMIFS('Osgood Agrimet'!$S$2:$S$274,'Hamer Agrimet'!$H$147:$H$288,"&lt;="&amp;Data!J$1,'Osgood Agrimet'!$S$2:$S$274,"&gt;0"))</f>
        <v>0</v>
      </c>
      <c r="K586" s="24">
        <f>IF($B586="Hamer",IF($F586="Spring Grain",SUMIFS('Hamer Agrimet'!$D:$D,'Hamer Agrimet'!$A:$A,"&lt;="&amp;Data!K$1,'Hamer Agrimet'!$D:$D,"&gt;0"),IF($F586="Winter Grain",SUMIFS('Hamer Agrimet'!$C:$C,'Hamer Agrimet'!$A:$A,"&lt;="&amp;Data!K$1,'Hamer Agrimet'!$C:$C,"&gt;0"),IF($F586="Potatoes",SUMIFS('Hamer Agrimet'!$E:$E,'Hamer Agrimet'!$A:$A,"&lt;="&amp;Data!K$1,'Hamer Agrimet'!$E:$E,"&gt;0"),0))),SUMIFS('Osgood Agrimet'!$S$2:$S$274,'Hamer Agrimet'!$H$147:$H$288,"&lt;="&amp;Data!K$1,'Osgood Agrimet'!$S$2:$S$274,"&gt;0"))</f>
        <v>0</v>
      </c>
      <c r="L586" s="24">
        <f>IF($B586="Hamer",IF($F586="Spring Grain",SUMIFS('Hamer Agrimet'!$D:$D,'Hamer Agrimet'!$A:$A,"&lt;="&amp;Data!L$1,'Hamer Agrimet'!$D:$D,"&gt;0"),IF($F586="Winter Grain",SUMIFS('Hamer Agrimet'!$C:$C,'Hamer Agrimet'!$A:$A,"&lt;="&amp;Data!L$1,'Hamer Agrimet'!$C:$C,"&gt;0"),IF($F586="Potatoes",SUMIFS('Hamer Agrimet'!$E:$E,'Hamer Agrimet'!$A:$A,"&lt;="&amp;Data!L$1,'Hamer Agrimet'!$E:$E,"&gt;0"),0))),SUMIFS('Osgood Agrimet'!$S$2:$S$274,'Hamer Agrimet'!$H$147:$H$288,"&lt;="&amp;Data!L$1,'Osgood Agrimet'!$S$2:$S$274,"&gt;0"))</f>
        <v>0</v>
      </c>
      <c r="M586" s="24">
        <f>IF($B586="Hamer",IF($F586="Spring Grain",SUMIFS('Hamer Agrimet'!$D:$D,'Hamer Agrimet'!$A:$A,"&lt;="&amp;Data!M$1,'Hamer Agrimet'!$D:$D,"&gt;0"),IF($F586="Winter Grain",SUMIFS('Hamer Agrimet'!$C:$C,'Hamer Agrimet'!$A:$A,"&lt;="&amp;Data!M$1,'Hamer Agrimet'!$C:$C,"&gt;0"),IF($F586="Potatoes",SUMIFS('Hamer Agrimet'!$E:$E,'Hamer Agrimet'!$A:$A,"&lt;="&amp;Data!M$1,'Hamer Agrimet'!$E:$E,"&gt;0"),0))),SUMIFS('Osgood Agrimet'!$S$2:$S$274,'Hamer Agrimet'!$H$147:$H$288,"&lt;="&amp;Data!M$1,'Osgood Agrimet'!$S$2:$S$274,"&gt;0"))</f>
        <v>0</v>
      </c>
      <c r="N586" s="24">
        <f>IF($B586="Hamer",IF($F586="Spring Grain",SUMIFS('Hamer Agrimet'!$D:$D,'Hamer Agrimet'!$A:$A,"&lt;="&amp;Data!N$1,'Hamer Agrimet'!$D:$D,"&gt;0"),IF($F586="Winter Grain",SUMIFS('Hamer Agrimet'!$C:$C,'Hamer Agrimet'!$A:$A,"&lt;="&amp;Data!N$1,'Hamer Agrimet'!$C:$C,"&gt;0"),IF($F586="Potatoes",SUMIFS('Hamer Agrimet'!$E:$E,'Hamer Agrimet'!$A:$A,"&lt;="&amp;Data!N$1,'Hamer Agrimet'!$E:$E,"&gt;0"),0))),SUMIFS('Osgood Agrimet'!$S$2:$S$274,'Hamer Agrimet'!$H$147:$H$288,"&lt;="&amp;Data!N$1,'Osgood Agrimet'!$S$2:$S$274,"&gt;0"))</f>
        <v>0</v>
      </c>
      <c r="O586" s="24">
        <f>IF($B586="Hamer",IF($F586="Spring Grain",SUMIFS('Hamer Agrimet'!$D:$D,'Hamer Agrimet'!$A:$A,"&lt;="&amp;Data!O$1,'Hamer Agrimet'!$D:$D,"&gt;0"),IF($F586="Winter Grain",SUMIFS('Hamer Agrimet'!$C:$C,'Hamer Agrimet'!$A:$A,"&lt;="&amp;Data!O$1,'Hamer Agrimet'!$C:$C,"&gt;0"),IF($F586="Potatoes",SUMIFS('Hamer Agrimet'!$E:$E,'Hamer Agrimet'!$A:$A,"&lt;="&amp;Data!O$1,'Hamer Agrimet'!$E:$E,"&gt;0"),0))),SUMIFS('Osgood Agrimet'!$S$2:$S$274,'Hamer Agrimet'!$H$147:$H$288,"&lt;="&amp;Data!O$1,'Osgood Agrimet'!$S$2:$S$274,"&gt;0"))</f>
        <v>0</v>
      </c>
      <c r="P586" s="24">
        <f>IF($B586="Hamer",IF($F586="Spring Grain",SUMIFS('Hamer Agrimet'!$D:$D,'Hamer Agrimet'!$A:$A,"&lt;="&amp;Data!P$1,'Hamer Agrimet'!$D:$D,"&gt;0"),IF($F586="Winter Grain",SUMIFS('Hamer Agrimet'!$C:$C,'Hamer Agrimet'!$A:$A,"&lt;="&amp;Data!P$1,'Hamer Agrimet'!$C:$C,"&gt;0"),IF($F586="Potatoes",SUMIFS('Hamer Agrimet'!$E:$E,'Hamer Agrimet'!$A:$A,"&lt;="&amp;Data!P$1,'Hamer Agrimet'!$E:$E,"&gt;0"),0))),SUMIFS('Osgood Agrimet'!$S$2:$S$274,'Hamer Agrimet'!$H$147:$H$288,"&lt;="&amp;Data!P$1,'Osgood Agrimet'!$S$2:$S$274,"&gt;0"))</f>
        <v>0</v>
      </c>
      <c r="Q586" s="24">
        <f>IF($B586="Hamer",IF($F586="Spring Grain",SUMIFS('Hamer Agrimet'!$D:$D,'Hamer Agrimet'!$A:$A,"&lt;="&amp;Data!Q$1,'Hamer Agrimet'!$D:$D,"&gt;0"),IF($F586="Winter Grain",SUMIFS('Hamer Agrimet'!$C:$C,'Hamer Agrimet'!$A:$A,"&lt;="&amp;Data!Q$1,'Hamer Agrimet'!$C:$C,"&gt;0"),IF($F586="Potatoes",SUMIFS('Hamer Agrimet'!$E:$E,'Hamer Agrimet'!$A:$A,"&lt;="&amp;Data!Q$1,'Hamer Agrimet'!$E:$E,"&gt;0"),0))),SUMIFS('Osgood Agrimet'!$S$2:$S$274,'Hamer Agrimet'!$H$147:$H$288,"&lt;="&amp;Data!Q$1,'Osgood Agrimet'!$S$2:$S$274,"&gt;0"))</f>
        <v>0</v>
      </c>
      <c r="R586" s="24">
        <f>IF($B586="Hamer",IF($F586="Spring Grain",SUMIFS('Hamer Agrimet'!$D:$D,'Hamer Agrimet'!$A:$A,"&lt;="&amp;Data!R$1,'Hamer Agrimet'!$D:$D,"&gt;0"),IF($F586="Winter Grain",SUMIFS('Hamer Agrimet'!$C:$C,'Hamer Agrimet'!$A:$A,"&lt;="&amp;Data!R$1,'Hamer Agrimet'!$C:$C,"&gt;0"),IF($F586="Potatoes",SUMIFS('Hamer Agrimet'!$E:$E,'Hamer Agrimet'!$A:$A,"&lt;="&amp;Data!R$1,'Hamer Agrimet'!$E:$E,"&gt;0"),0))),SUMIFS('Osgood Agrimet'!$S$2:$S$274,'Hamer Agrimet'!$H$147:$H$288,"&lt;="&amp;Data!R$1,'Osgood Agrimet'!$S$2:$S$274,"&gt;0"))</f>
        <v>0</v>
      </c>
      <c r="S586" s="24">
        <f>IF($B586="Hamer",IF($F586="Spring Grain",SUMIFS('Hamer Agrimet'!$D:$D,'Hamer Agrimet'!$A:$A,"&lt;="&amp;Data!S$1,'Hamer Agrimet'!$D:$D,"&gt;0"),IF($F586="Winter Grain",SUMIFS('Hamer Agrimet'!$C:$C,'Hamer Agrimet'!$A:$A,"&lt;="&amp;Data!S$1,'Hamer Agrimet'!$C:$C,"&gt;0"),IF($F586="Potatoes",SUMIFS('Hamer Agrimet'!$E:$E,'Hamer Agrimet'!$A:$A,"&lt;="&amp;Data!S$1,'Hamer Agrimet'!$E:$E,"&gt;0"),0))),SUMIFS('Osgood Agrimet'!$S$2:$S$274,'Hamer Agrimet'!$H$147:$H$288,"&lt;="&amp;Data!S$1,'Osgood Agrimet'!$S$2:$S$274,"&gt;0"))</f>
        <v>0</v>
      </c>
      <c r="T586" s="24">
        <f>IF($B586="Hamer",IF($F586="Spring Grain",SUMIFS('Hamer Agrimet'!$D:$D,'Hamer Agrimet'!$A:$A,"&lt;="&amp;Data!T$1,'Hamer Agrimet'!$D:$D,"&gt;0"),IF($F586="Winter Grain",SUMIFS('Hamer Agrimet'!$C:$C,'Hamer Agrimet'!$A:$A,"&lt;="&amp;Data!T$1,'Hamer Agrimet'!$C:$C,"&gt;0"),IF($F586="Potatoes",SUMIFS('Hamer Agrimet'!$E:$E,'Hamer Agrimet'!$A:$A,"&lt;="&amp;Data!T$1,'Hamer Agrimet'!$E:$E,"&gt;0"),0))),SUMIFS('Osgood Agrimet'!$S$2:$S$274,'Hamer Agrimet'!$H$147:$H$288,"&lt;="&amp;Data!T$1,'Osgood Agrimet'!$S$2:$S$274,"&gt;0"))</f>
        <v>0</v>
      </c>
      <c r="U586" s="24">
        <f>IF($B586="Hamer",IF($F586="Spring Grain",SUMIFS('Hamer Agrimet'!$D:$D,'Hamer Agrimet'!$A:$A,"&lt;="&amp;Data!U$1,'Hamer Agrimet'!$D:$D,"&gt;0"),IF($F586="Winter Grain",SUMIFS('Hamer Agrimet'!$C:$C,'Hamer Agrimet'!$A:$A,"&lt;="&amp;Data!U$1,'Hamer Agrimet'!$C:$C,"&gt;0"),IF($F586="Potatoes",SUMIFS('Hamer Agrimet'!$E:$E,'Hamer Agrimet'!$A:$A,"&lt;="&amp;Data!U$1,'Hamer Agrimet'!$E:$E,"&gt;0"),0))),SUMIFS('Osgood Agrimet'!$S$2:$S$274,'Hamer Agrimet'!$H$147:$H$288,"&lt;="&amp;Data!U$1,'Osgood Agrimet'!$S$2:$S$274,"&gt;0"))</f>
        <v>0</v>
      </c>
      <c r="V586" s="24">
        <f>IF($B586="Hamer",IF($F586="Spring Grain",SUMIFS('Hamer Agrimet'!$D:$D,'Hamer Agrimet'!$A:$A,"&lt;="&amp;Data!V$1,'Hamer Agrimet'!$D:$D,"&gt;0"),IF($F586="Winter Grain",SUMIFS('Hamer Agrimet'!$C:$C,'Hamer Agrimet'!$A:$A,"&lt;="&amp;Data!V$1,'Hamer Agrimet'!$C:$C,"&gt;0"),IF($F586="Potatoes",SUMIFS('Hamer Agrimet'!$E:$E,'Hamer Agrimet'!$A:$A,"&lt;="&amp;Data!V$1,'Hamer Agrimet'!$E:$E,"&gt;0"),0))),SUMIFS('Osgood Agrimet'!$S$2:$S$274,'Hamer Agrimet'!$H$147:$H$288,"&lt;="&amp;Data!V$1,'Osgood Agrimet'!$S$2:$S$274,"&gt;0"))</f>
        <v>0</v>
      </c>
      <c r="W586" s="24">
        <f>IF($B586="Hamer",IF($F586="Spring Grain",SUMIFS('Hamer Agrimet'!$D:$D,'Hamer Agrimet'!$A:$A,"&lt;="&amp;Data!W$1,'Hamer Agrimet'!$D:$D,"&gt;0"),IF($F586="Winter Grain",SUMIFS('Hamer Agrimet'!$C:$C,'Hamer Agrimet'!$A:$A,"&lt;="&amp;Data!W$1,'Hamer Agrimet'!$C:$C,"&gt;0"),IF($F586="Potatoes",SUMIFS('Hamer Agrimet'!$E:$E,'Hamer Agrimet'!$A:$A,"&lt;="&amp;Data!W$1,'Hamer Agrimet'!$E:$E,"&gt;0"),0))),SUMIFS('Osgood Agrimet'!$S$2:$S$274,'Hamer Agrimet'!$H$147:$H$288,"&lt;="&amp;Data!W$1,'Osgood Agrimet'!$S$2:$S$274,"&gt;0"))</f>
        <v>0</v>
      </c>
      <c r="X586" s="24">
        <f>IF($B586="Hamer",IF($F586="Spring Grain",SUMIFS('Hamer Agrimet'!$D:$D,'Hamer Agrimet'!$A:$A,"&lt;="&amp;Data!X$1,'Hamer Agrimet'!$D:$D,"&gt;0"),IF($F586="Winter Grain",SUMIFS('Hamer Agrimet'!$C:$C,'Hamer Agrimet'!$A:$A,"&lt;="&amp;Data!X$1,'Hamer Agrimet'!$C:$C,"&gt;0"),IF($F586="Potatoes",SUMIFS('Hamer Agrimet'!$E:$E,'Hamer Agrimet'!$A:$A,"&lt;="&amp;Data!X$1,'Hamer Agrimet'!$E:$E,"&gt;0"),0))),SUMIFS('Osgood Agrimet'!$S$2:$S$274,'Hamer Agrimet'!$H$147:$H$288,"&lt;="&amp;Data!X$1,'Osgood Agrimet'!$S$2:$S$274,"&gt;0"))</f>
        <v>0</v>
      </c>
      <c r="Y586" s="24">
        <f>IF($B586="Hamer",IF($F586="Spring Grain",SUMIFS('Hamer Agrimet'!$D:$D,'Hamer Agrimet'!$A:$A,"&lt;="&amp;Data!Y$1,'Hamer Agrimet'!$D:$D,"&gt;0"),IF($F586="Winter Grain",SUMIFS('Hamer Agrimet'!$C:$C,'Hamer Agrimet'!$A:$A,"&lt;="&amp;Data!Y$1,'Hamer Agrimet'!$C:$C,"&gt;0"),IF($F586="Potatoes",SUMIFS('Hamer Agrimet'!$E:$E,'Hamer Agrimet'!$A:$A,"&lt;="&amp;Data!Y$1,'Hamer Agrimet'!$E:$E,"&gt;0"),0))),SUMIFS('Osgood Agrimet'!$S$2:$S$274,'Hamer Agrimet'!$H$147:$H$288,"&lt;="&amp;Data!Y$1,'Osgood Agrimet'!$S$2:$S$274,"&gt;0"))</f>
        <v>0</v>
      </c>
      <c r="Z586" s="24">
        <f>IF($B586="Hamer",IF($F586="Spring Grain",SUMIFS('Hamer Agrimet'!$D:$D,'Hamer Agrimet'!$A:$A,"&lt;="&amp;Data!Z$1,'Hamer Agrimet'!$D:$D,"&gt;0"),IF($F586="Winter Grain",SUMIFS('Hamer Agrimet'!$C:$C,'Hamer Agrimet'!$A:$A,"&lt;="&amp;Data!Z$1,'Hamer Agrimet'!$C:$C,"&gt;0"),IF($F586="Potatoes",SUMIFS('Hamer Agrimet'!$E:$E,'Hamer Agrimet'!$A:$A,"&lt;="&amp;Data!Z$1,'Hamer Agrimet'!$E:$E,"&gt;0"),0))),SUMIFS('Osgood Agrimet'!$S$2:$S$274,'Hamer Agrimet'!$H$147:$H$288,"&lt;="&amp;Data!Z$1,'Osgood Agrimet'!$S$2:$S$274,"&gt;0"))</f>
        <v>0</v>
      </c>
      <c r="AA586" s="24">
        <f>IF($B586="Hamer",IF($F586="Spring Grain",SUMIFS('Hamer Agrimet'!$D:$D,'Hamer Agrimet'!$A:$A,"&lt;="&amp;Data!AA$1,'Hamer Agrimet'!$D:$D,"&gt;0"),IF($F586="Winter Grain",SUMIFS('Hamer Agrimet'!$C:$C,'Hamer Agrimet'!$A:$A,"&lt;="&amp;Data!AA$1,'Hamer Agrimet'!$C:$C,"&gt;0"),IF($F586="Potatoes",SUMIFS('Hamer Agrimet'!$E:$E,'Hamer Agrimet'!$A:$A,"&lt;="&amp;Data!AA$1,'Hamer Agrimet'!$E:$E,"&gt;0"),0))),SUMIFS('Osgood Agrimet'!$S$2:$S$274,'Hamer Agrimet'!$H$147:$H$288,"&lt;="&amp;Data!AA$1,'Osgood Agrimet'!$S$2:$S$274,"&gt;0"))</f>
        <v>0</v>
      </c>
      <c r="AB586" s="24">
        <f>IF($B586="Hamer",IF($F586="Spring Grain",SUMIFS('Hamer Agrimet'!$D:$D,'Hamer Agrimet'!$A:$A,"&lt;="&amp;Data!AB$1,'Hamer Agrimet'!$D:$D,"&gt;0"),IF($F586="Winter Grain",SUMIFS('Hamer Agrimet'!$C:$C,'Hamer Agrimet'!$A:$A,"&lt;="&amp;Data!AB$1,'Hamer Agrimet'!$C:$C,"&gt;0"),IF($F586="Potatoes",SUMIFS('Hamer Agrimet'!$E:$E,'Hamer Agrimet'!$A:$A,"&lt;="&amp;Data!AB$1,'Hamer Agrimet'!$E:$E,"&gt;0"),0))),SUMIFS('Osgood Agrimet'!$S$2:$S$274,'Hamer Agrimet'!$H$147:$H$288,"&lt;="&amp;Data!AB$1,'Osgood Agrimet'!$S$2:$S$274,"&gt;0"))</f>
        <v>0</v>
      </c>
      <c r="AC586" s="24">
        <f>IF($B586="Hamer",IF($F586="Spring Grain",SUMIFS('Hamer Agrimet'!$D:$D,'Hamer Agrimet'!$A:$A,"&lt;="&amp;Data!AC$1,'Hamer Agrimet'!$D:$D,"&gt;0"),IF($F586="Winter Grain",SUMIFS('Hamer Agrimet'!$C:$C,'Hamer Agrimet'!$A:$A,"&lt;="&amp;Data!AC$1,'Hamer Agrimet'!$C:$C,"&gt;0"),IF($F586="Potatoes",SUMIFS('Hamer Agrimet'!$E:$E,'Hamer Agrimet'!$A:$A,"&lt;="&amp;Data!AC$1,'Hamer Agrimet'!$E:$E,"&gt;0"),0))),SUMIFS('Osgood Agrimet'!$S$2:$S$274,'Hamer Agrimet'!$H$147:$H$288,"&lt;="&amp;Data!AC$1,'Osgood Agrimet'!$S$2:$S$274,"&gt;0"))</f>
        <v>0</v>
      </c>
      <c r="AD586" s="24">
        <f>IF($B586="Hamer",IF($F586="Spring Grain",SUMIFS('Hamer Agrimet'!$D:$D,'Hamer Agrimet'!$A:$A,"&lt;="&amp;Data!AD$1,'Hamer Agrimet'!$D:$D,"&gt;0"),IF($F586="Winter Grain",SUMIFS('Hamer Agrimet'!$C:$C,'Hamer Agrimet'!$A:$A,"&lt;="&amp;Data!AD$1,'Hamer Agrimet'!$C:$C,"&gt;0"),IF($F586="Potatoes",SUMIFS('Hamer Agrimet'!$E:$E,'Hamer Agrimet'!$A:$A,"&lt;="&amp;Data!AD$1,'Hamer Agrimet'!$E:$E,"&gt;0"),0))),SUMIFS('Osgood Agrimet'!$S$2:$S$274,'Hamer Agrimet'!$H$147:$H$288,"&lt;="&amp;Data!AD$1,'Osgood Agrimet'!$S$2:$S$274,"&gt;0"))</f>
        <v>0</v>
      </c>
      <c r="AE586" s="24">
        <f>IF($B586="Hamer",IF($F586="Spring Grain",SUMIFS('Hamer Agrimet'!$D:$D,'Hamer Agrimet'!$A:$A,"&lt;="&amp;Data!AE$1,'Hamer Agrimet'!$D:$D,"&gt;0"),IF($F586="Winter Grain",SUMIFS('Hamer Agrimet'!$C:$C,'Hamer Agrimet'!$A:$A,"&lt;="&amp;Data!AE$1,'Hamer Agrimet'!$C:$C,"&gt;0"),IF($F586="Potatoes",SUMIFS('Hamer Agrimet'!$E:$E,'Hamer Agrimet'!$A:$A,"&lt;="&amp;Data!AE$1,'Hamer Agrimet'!$E:$E,"&gt;0"),0))),SUMIFS('Osgood Agrimet'!$S$2:$S$274,'Hamer Agrimet'!$H$147:$H$288,"&lt;="&amp;Data!AE$1,'Osgood Agrimet'!$S$2:$S$274,"&gt;0"))</f>
        <v>0</v>
      </c>
      <c r="AF586" s="24">
        <f>IF($B586="Hamer",IF($F586="Spring Grain",SUMIFS('Hamer Agrimet'!$D:$D,'Hamer Agrimet'!$A:$A,"&lt;="&amp;Data!AF$1,'Hamer Agrimet'!$D:$D,"&gt;0"),IF($F586="Winter Grain",SUMIFS('Hamer Agrimet'!$C:$C,'Hamer Agrimet'!$A:$A,"&lt;="&amp;Data!AF$1,'Hamer Agrimet'!$C:$C,"&gt;0"),IF($F586="Potatoes",SUMIFS('Hamer Agrimet'!$E:$E,'Hamer Agrimet'!$A:$A,"&lt;="&amp;Data!AF$1,'Hamer Agrimet'!$E:$E,"&gt;0"),0))),SUMIFS('Osgood Agrimet'!$S$2:$S$274,'Hamer Agrimet'!$H$147:$H$288,"&lt;="&amp;Data!AF$1,'Osgood Agrimet'!$S$2:$S$274,"&gt;0"))</f>
        <v>0</v>
      </c>
      <c r="AG586" s="24">
        <f>IF($B586="Hamer",IF($F586="Spring Grain",SUMIFS('Hamer Agrimet'!$D:$D,'Hamer Agrimet'!$A:$A,"&lt;="&amp;Data!AG$1,'Hamer Agrimet'!$D:$D,"&gt;0"),IF($F586="Winter Grain",SUMIFS('Hamer Agrimet'!$C:$C,'Hamer Agrimet'!$A:$A,"&lt;="&amp;Data!AG$1,'Hamer Agrimet'!$C:$C,"&gt;0"),IF($F586="Potatoes",SUMIFS('Hamer Agrimet'!$E:$E,'Hamer Agrimet'!$A:$A,"&lt;="&amp;Data!AG$1,'Hamer Agrimet'!$E:$E,"&gt;0"),0))),SUMIFS('Osgood Agrimet'!$S$2:$S$274,'Hamer Agrimet'!$H$147:$H$288,"&lt;="&amp;Data!AG$1,'Osgood Agrimet'!$S$2:$S$274,"&gt;0"))</f>
        <v>0</v>
      </c>
      <c r="AH586">
        <f>+SUM(H586:AG586)</f>
        <v>0</v>
      </c>
    </row>
    <row r="587" spans="1:34" ht="15.75" hidden="1" thickBot="1" x14ac:dyDescent="0.25">
      <c r="A587" s="25"/>
      <c r="B587" s="25" t="s">
        <v>166</v>
      </c>
      <c r="C587" s="28" t="str">
        <f>C586</f>
        <v>58</v>
      </c>
      <c r="D587" s="25" t="s">
        <v>214</v>
      </c>
      <c r="E587" s="25"/>
      <c r="F587" s="25"/>
      <c r="G587" s="25"/>
      <c r="H587">
        <f>IFERROR(VLOOKUP($A587,'PivotTrac Totals'!$A$1:$AK$255,4,FALSE),)</f>
        <v>0</v>
      </c>
      <c r="I587">
        <f>IFERROR(VLOOKUP($A587,'PivotTrac Totals'!$1:$405,6,FALSE),)</f>
        <v>0</v>
      </c>
      <c r="J587">
        <f>IFERROR(VLOOKUP($A587,'PivotTrac Totals'!$1:$255,8,FALSE),)</f>
        <v>0</v>
      </c>
      <c r="K587">
        <f>IFERROR(VLOOKUP($A587,'PivotTrac Totals'!$1:$255,10,FALSE),)</f>
        <v>0</v>
      </c>
      <c r="L587">
        <f>IFERROR(VLOOKUP($A587,'PivotTrac Totals'!$1:$255,12,FALSE),)</f>
        <v>0</v>
      </c>
      <c r="M587">
        <f>IFERROR(VLOOKUP($A587,'PivotTrac Totals'!$1:$255,14,FALSE),)</f>
        <v>0</v>
      </c>
      <c r="N587">
        <f>IFERROR(VLOOKUP($A587,'PivotTrac Totals'!$1:$255,16,FALSE),)</f>
        <v>0</v>
      </c>
      <c r="O587">
        <f>IFERROR(VLOOKUP($A587,'PivotTrac Totals'!$1:$255,18,FALSE),)</f>
        <v>0</v>
      </c>
      <c r="P587">
        <f>IFERROR(VLOOKUP($A587,'PivotTrac Totals'!$1:$255,20,FALSE),)</f>
        <v>0</v>
      </c>
      <c r="Q587">
        <f>IFERROR(VLOOKUP($A587,'PivotTrac Totals'!$1:$255,22,FALSE),)</f>
        <v>0</v>
      </c>
      <c r="R587">
        <f>IFERROR(VLOOKUP($A587,'PivotTrac Totals'!$1:$255,24,FALSE),)</f>
        <v>0</v>
      </c>
      <c r="S587">
        <f>IFERROR(VLOOKUP($A587,'PivotTrac Totals'!$1:$255,26,FALSE),)</f>
        <v>0</v>
      </c>
      <c r="T587">
        <f>IFERROR(VLOOKUP($A587,'PivotTrac Totals'!$1:$255,28,FALSE),)</f>
        <v>0</v>
      </c>
      <c r="U587">
        <f>IFERROR(VLOOKUP($A587,'PivotTrac Totals'!$1:$255,30,FALSE),)</f>
        <v>0</v>
      </c>
      <c r="V587">
        <f>IFERROR(VLOOKUP($A587,'PivotTrac Totals'!$1:$255,32,FALSE),)</f>
        <v>0</v>
      </c>
      <c r="W587">
        <f>IFERROR(VLOOKUP($A587,'PivotTrac Totals'!$1:$255,34,FALSE),)</f>
        <v>0</v>
      </c>
      <c r="X587">
        <f>IFERROR(VLOOKUP($A587,'PivotTrac Totals'!$1:$255,36,FALSE),)</f>
        <v>0</v>
      </c>
      <c r="Y587">
        <f>IFERROR(VLOOKUP($A587,'PivotTrac Totals'!$1:$255,38,FALSE),)</f>
        <v>0</v>
      </c>
      <c r="Z587">
        <f>IFERROR(VLOOKUP($A587,'PivotTrac Totals'!$1:$255,40,FALSE),)</f>
        <v>0</v>
      </c>
      <c r="AA587">
        <f>IFERROR(VLOOKUP($A587,'PivotTrac Totals'!$1:$255,42,FALSE),)</f>
        <v>0</v>
      </c>
      <c r="AB587">
        <f>IFERROR(VLOOKUP($A587,'PivotTrac Totals'!$1:$255,44,FALSE),)</f>
        <v>0</v>
      </c>
      <c r="AC587">
        <f>IFERROR(VLOOKUP($A587,'PivotTrac Totals'!$1:$255,46,FALSE),)</f>
        <v>0</v>
      </c>
      <c r="AD587">
        <f>IFERROR(VLOOKUP($A587,'PivotTrac Totals'!$1:$255,48,FALSE),)</f>
        <v>0</v>
      </c>
      <c r="AE587">
        <f>IFERROR(VLOOKUP($A587,'PivotTrac Totals'!$1:$255,50,FALSE),)</f>
        <v>0</v>
      </c>
      <c r="AF587">
        <f>IFERROR(VLOOKUP($A587,'PivotTrac Totals'!$1:$255,52,FALSE),)</f>
        <v>0</v>
      </c>
      <c r="AG587">
        <f>IFERROR(VLOOKUP($A587,'PivotTrac Totals'!$1:$255,54,FALSE),)</f>
        <v>0</v>
      </c>
      <c r="AH587">
        <f t="shared" si="63"/>
        <v>0</v>
      </c>
    </row>
    <row r="588" spans="1:34" ht="15.75" hidden="1" thickBot="1" x14ac:dyDescent="0.25">
      <c r="A588" s="25"/>
      <c r="B588" s="25" t="s">
        <v>166</v>
      </c>
      <c r="C588" s="28" t="str">
        <f t="shared" ref="C588:C595" si="69">C587</f>
        <v>58</v>
      </c>
      <c r="D588" s="25" t="s">
        <v>214</v>
      </c>
      <c r="E588" s="25"/>
      <c r="F588" s="25"/>
      <c r="G588" s="25"/>
      <c r="H588">
        <f>IFERROR(VLOOKUP($A588,'PivotTrac Totals'!$A$1:$AK$255,4,FALSE),)</f>
        <v>0</v>
      </c>
      <c r="I588">
        <f>IFERROR(VLOOKUP($A588,'PivotTrac Totals'!$1:$405,6,FALSE),)</f>
        <v>0</v>
      </c>
      <c r="J588">
        <f>IFERROR(VLOOKUP($A588,'PivotTrac Totals'!$1:$255,8,FALSE),)</f>
        <v>0</v>
      </c>
      <c r="K588">
        <f>IFERROR(VLOOKUP($A588,'PivotTrac Totals'!$1:$255,10,FALSE),)</f>
        <v>0</v>
      </c>
      <c r="L588">
        <f>IFERROR(VLOOKUP($A588,'PivotTrac Totals'!$1:$255,12,FALSE),)</f>
        <v>0</v>
      </c>
      <c r="M588">
        <f>IFERROR(VLOOKUP($A588,'PivotTrac Totals'!$1:$255,14,FALSE),)</f>
        <v>0</v>
      </c>
      <c r="N588">
        <f>IFERROR(VLOOKUP($A588,'PivotTrac Totals'!$1:$255,16,FALSE),)</f>
        <v>0</v>
      </c>
      <c r="O588">
        <f>IFERROR(VLOOKUP($A588,'PivotTrac Totals'!$1:$255,18,FALSE),)</f>
        <v>0</v>
      </c>
      <c r="P588">
        <f>IFERROR(VLOOKUP($A588,'PivotTrac Totals'!$1:$255,20,FALSE),)</f>
        <v>0</v>
      </c>
      <c r="Q588">
        <f>IFERROR(VLOOKUP($A588,'PivotTrac Totals'!$1:$255,22,FALSE),)</f>
        <v>0</v>
      </c>
      <c r="R588">
        <f>IFERROR(VLOOKUP($A588,'PivotTrac Totals'!$1:$255,24,FALSE),)</f>
        <v>0</v>
      </c>
      <c r="S588">
        <f>IFERROR(VLOOKUP($A588,'PivotTrac Totals'!$1:$255,26,FALSE),)</f>
        <v>0</v>
      </c>
      <c r="T588">
        <f>IFERROR(VLOOKUP($A588,'PivotTrac Totals'!$1:$255,28,FALSE),)</f>
        <v>0</v>
      </c>
      <c r="U588">
        <f>IFERROR(VLOOKUP($A588,'PivotTrac Totals'!$1:$255,30,FALSE),)</f>
        <v>0</v>
      </c>
      <c r="V588">
        <f>IFERROR(VLOOKUP($A588,'PivotTrac Totals'!$1:$255,32,FALSE),)</f>
        <v>0</v>
      </c>
      <c r="W588">
        <f>IFERROR(VLOOKUP($A588,'PivotTrac Totals'!$1:$255,34,FALSE),)</f>
        <v>0</v>
      </c>
      <c r="X588">
        <f>IFERROR(VLOOKUP($A588,'PivotTrac Totals'!$1:$255,36,FALSE),)</f>
        <v>0</v>
      </c>
      <c r="Y588">
        <f>IFERROR(VLOOKUP($A588,'PivotTrac Totals'!$1:$255,38,FALSE),)</f>
        <v>0</v>
      </c>
      <c r="Z588">
        <f>IFERROR(VLOOKUP($A588,'PivotTrac Totals'!$1:$255,40,FALSE),)</f>
        <v>0</v>
      </c>
      <c r="AA588">
        <f>IFERROR(VLOOKUP($A588,'PivotTrac Totals'!$1:$255,42,FALSE),)</f>
        <v>0</v>
      </c>
      <c r="AB588">
        <f>IFERROR(VLOOKUP($A588,'PivotTrac Totals'!$1:$255,44,FALSE),)</f>
        <v>0</v>
      </c>
      <c r="AC588">
        <f>IFERROR(VLOOKUP($A588,'PivotTrac Totals'!$1:$255,46,FALSE),)</f>
        <v>0</v>
      </c>
      <c r="AD588">
        <f>IFERROR(VLOOKUP($A588,'PivotTrac Totals'!$1:$255,48,FALSE),)</f>
        <v>0</v>
      </c>
      <c r="AE588">
        <f>IFERROR(VLOOKUP($A588,'PivotTrac Totals'!$1:$255,50,FALSE),)</f>
        <v>0</v>
      </c>
      <c r="AF588">
        <f>IFERROR(VLOOKUP($A588,'PivotTrac Totals'!$1:$255,52,FALSE),)</f>
        <v>0</v>
      </c>
      <c r="AG588">
        <f>IFERROR(VLOOKUP($A588,'PivotTrac Totals'!$1:$255,54,FALSE),)</f>
        <v>0</v>
      </c>
      <c r="AH588">
        <f t="shared" si="63"/>
        <v>0</v>
      </c>
    </row>
    <row r="589" spans="1:34" ht="15.75" hidden="1" thickBot="1" x14ac:dyDescent="0.25">
      <c r="A589" s="25"/>
      <c r="B589" s="25" t="s">
        <v>166</v>
      </c>
      <c r="C589" s="28" t="str">
        <f t="shared" si="69"/>
        <v>58</v>
      </c>
      <c r="D589" s="25" t="s">
        <v>214</v>
      </c>
      <c r="E589" s="25"/>
      <c r="F589" s="25"/>
      <c r="G589" s="25"/>
      <c r="H589">
        <f>IFERROR(VLOOKUP($A589,'PivotTrac Totals'!$A$1:$AK$255,4,FALSE),)</f>
        <v>0</v>
      </c>
      <c r="I589">
        <f>IFERROR(VLOOKUP($A589,'PivotTrac Totals'!$1:$405,6,FALSE),)</f>
        <v>0</v>
      </c>
      <c r="J589">
        <f>IFERROR(VLOOKUP($A589,'PivotTrac Totals'!$1:$255,8,FALSE),)</f>
        <v>0</v>
      </c>
      <c r="K589">
        <f>IFERROR(VLOOKUP($A589,'PivotTrac Totals'!$1:$255,10,FALSE),)</f>
        <v>0</v>
      </c>
      <c r="L589">
        <f>IFERROR(VLOOKUP($A589,'PivotTrac Totals'!$1:$255,12,FALSE),)</f>
        <v>0</v>
      </c>
      <c r="M589">
        <f>IFERROR(VLOOKUP($A589,'PivotTrac Totals'!$1:$255,14,FALSE),)</f>
        <v>0</v>
      </c>
      <c r="N589">
        <f>IFERROR(VLOOKUP($A589,'PivotTrac Totals'!$1:$255,16,FALSE),)</f>
        <v>0</v>
      </c>
      <c r="O589">
        <f>IFERROR(VLOOKUP($A589,'PivotTrac Totals'!$1:$255,18,FALSE),)</f>
        <v>0</v>
      </c>
      <c r="P589">
        <f>IFERROR(VLOOKUP($A589,'PivotTrac Totals'!$1:$255,20,FALSE),)</f>
        <v>0</v>
      </c>
      <c r="Q589">
        <f>IFERROR(VLOOKUP($A589,'PivotTrac Totals'!$1:$255,22,FALSE),)</f>
        <v>0</v>
      </c>
      <c r="R589">
        <f>IFERROR(VLOOKUP($A589,'PivotTrac Totals'!$1:$255,24,FALSE),)</f>
        <v>0</v>
      </c>
      <c r="S589">
        <f>IFERROR(VLOOKUP($A589,'PivotTrac Totals'!$1:$255,26,FALSE),)</f>
        <v>0</v>
      </c>
      <c r="T589">
        <f>IFERROR(VLOOKUP($A589,'PivotTrac Totals'!$1:$255,28,FALSE),)</f>
        <v>0</v>
      </c>
      <c r="U589">
        <f>IFERROR(VLOOKUP($A589,'PivotTrac Totals'!$1:$255,30,FALSE),)</f>
        <v>0</v>
      </c>
      <c r="V589">
        <f>IFERROR(VLOOKUP($A589,'PivotTrac Totals'!$1:$255,32,FALSE),)</f>
        <v>0</v>
      </c>
      <c r="W589">
        <f>IFERROR(VLOOKUP($A589,'PivotTrac Totals'!$1:$255,34,FALSE),)</f>
        <v>0</v>
      </c>
      <c r="X589">
        <f>IFERROR(VLOOKUP($A589,'PivotTrac Totals'!$1:$255,36,FALSE),)</f>
        <v>0</v>
      </c>
      <c r="Y589">
        <f>IFERROR(VLOOKUP($A589,'PivotTrac Totals'!$1:$255,38,FALSE),)</f>
        <v>0</v>
      </c>
      <c r="Z589">
        <f>IFERROR(VLOOKUP($A589,'PivotTrac Totals'!$1:$255,40,FALSE),)</f>
        <v>0</v>
      </c>
      <c r="AA589">
        <f>IFERROR(VLOOKUP($A589,'PivotTrac Totals'!$1:$255,42,FALSE),)</f>
        <v>0</v>
      </c>
      <c r="AB589">
        <f>IFERROR(VLOOKUP($A589,'PivotTrac Totals'!$1:$255,44,FALSE),)</f>
        <v>0</v>
      </c>
      <c r="AC589">
        <f>IFERROR(VLOOKUP($A589,'PivotTrac Totals'!$1:$255,46,FALSE),)</f>
        <v>0</v>
      </c>
      <c r="AD589">
        <f>IFERROR(VLOOKUP($A589,'PivotTrac Totals'!$1:$255,48,FALSE),)</f>
        <v>0</v>
      </c>
      <c r="AE589">
        <f>IFERROR(VLOOKUP($A589,'PivotTrac Totals'!$1:$255,50,FALSE),)</f>
        <v>0</v>
      </c>
      <c r="AF589">
        <f>IFERROR(VLOOKUP($A589,'PivotTrac Totals'!$1:$255,52,FALSE),)</f>
        <v>0</v>
      </c>
      <c r="AG589">
        <f>IFERROR(VLOOKUP($A589,'PivotTrac Totals'!$1:$255,54,FALSE),)</f>
        <v>0</v>
      </c>
      <c r="AH589">
        <f t="shared" si="63"/>
        <v>0</v>
      </c>
    </row>
    <row r="590" spans="1:34" ht="15.75" hidden="1" thickBot="1" x14ac:dyDescent="0.25">
      <c r="A590" s="25"/>
      <c r="B590" s="25" t="s">
        <v>166</v>
      </c>
      <c r="C590" s="28" t="str">
        <f t="shared" si="69"/>
        <v>58</v>
      </c>
      <c r="D590" s="25" t="s">
        <v>214</v>
      </c>
      <c r="E590" s="25"/>
      <c r="F590" s="25"/>
      <c r="G590" s="25"/>
      <c r="H590">
        <f>IFERROR(VLOOKUP($A590,'PivotTrac Totals'!$A$1:$AK$255,4,FALSE),)</f>
        <v>0</v>
      </c>
      <c r="I590">
        <f>IFERROR(VLOOKUP($A590,'PivotTrac Totals'!$1:$405,6,FALSE),)</f>
        <v>0</v>
      </c>
      <c r="J590">
        <f>IFERROR(VLOOKUP($A590,'PivotTrac Totals'!$1:$255,8,FALSE),)</f>
        <v>0</v>
      </c>
      <c r="K590">
        <f>IFERROR(VLOOKUP($A590,'PivotTrac Totals'!$1:$255,10,FALSE),)</f>
        <v>0</v>
      </c>
      <c r="L590">
        <f>IFERROR(VLOOKUP($A590,'PivotTrac Totals'!$1:$255,12,FALSE),)</f>
        <v>0</v>
      </c>
      <c r="M590">
        <f>IFERROR(VLOOKUP($A590,'PivotTrac Totals'!$1:$255,14,FALSE),)</f>
        <v>0</v>
      </c>
      <c r="N590">
        <f>IFERROR(VLOOKUP($A590,'PivotTrac Totals'!$1:$255,16,FALSE),)</f>
        <v>0</v>
      </c>
      <c r="O590">
        <f>IFERROR(VLOOKUP($A590,'PivotTrac Totals'!$1:$255,18,FALSE),)</f>
        <v>0</v>
      </c>
      <c r="P590">
        <f>IFERROR(VLOOKUP($A590,'PivotTrac Totals'!$1:$255,20,FALSE),)</f>
        <v>0</v>
      </c>
      <c r="Q590">
        <f>IFERROR(VLOOKUP($A590,'PivotTrac Totals'!$1:$255,22,FALSE),)</f>
        <v>0</v>
      </c>
      <c r="R590">
        <f>IFERROR(VLOOKUP($A590,'PivotTrac Totals'!$1:$255,24,FALSE),)</f>
        <v>0</v>
      </c>
      <c r="S590">
        <f>IFERROR(VLOOKUP($A590,'PivotTrac Totals'!$1:$255,26,FALSE),)</f>
        <v>0</v>
      </c>
      <c r="T590">
        <f>IFERROR(VLOOKUP($A590,'PivotTrac Totals'!$1:$255,28,FALSE),)</f>
        <v>0</v>
      </c>
      <c r="U590">
        <f>IFERROR(VLOOKUP($A590,'PivotTrac Totals'!$1:$255,30,FALSE),)</f>
        <v>0</v>
      </c>
      <c r="V590">
        <f>IFERROR(VLOOKUP($A590,'PivotTrac Totals'!$1:$255,32,FALSE),)</f>
        <v>0</v>
      </c>
      <c r="W590">
        <f>IFERROR(VLOOKUP($A590,'PivotTrac Totals'!$1:$255,34,FALSE),)</f>
        <v>0</v>
      </c>
      <c r="X590">
        <f>IFERROR(VLOOKUP($A590,'PivotTrac Totals'!$1:$255,36,FALSE),)</f>
        <v>0</v>
      </c>
      <c r="Y590">
        <f>IFERROR(VLOOKUP($A590,'PivotTrac Totals'!$1:$255,38,FALSE),)</f>
        <v>0</v>
      </c>
      <c r="Z590">
        <f>IFERROR(VLOOKUP($A590,'PivotTrac Totals'!$1:$255,40,FALSE),)</f>
        <v>0</v>
      </c>
      <c r="AA590">
        <f>IFERROR(VLOOKUP($A590,'PivotTrac Totals'!$1:$255,42,FALSE),)</f>
        <v>0</v>
      </c>
      <c r="AB590">
        <f>IFERROR(VLOOKUP($A590,'PivotTrac Totals'!$1:$255,44,FALSE),)</f>
        <v>0</v>
      </c>
      <c r="AC590">
        <f>IFERROR(VLOOKUP($A590,'PivotTrac Totals'!$1:$255,46,FALSE),)</f>
        <v>0</v>
      </c>
      <c r="AD590">
        <f>IFERROR(VLOOKUP($A590,'PivotTrac Totals'!$1:$255,48,FALSE),)</f>
        <v>0</v>
      </c>
      <c r="AE590">
        <f>IFERROR(VLOOKUP($A590,'PivotTrac Totals'!$1:$255,50,FALSE),)</f>
        <v>0</v>
      </c>
      <c r="AF590">
        <f>IFERROR(VLOOKUP($A590,'PivotTrac Totals'!$1:$255,52,FALSE),)</f>
        <v>0</v>
      </c>
      <c r="AG590">
        <f>IFERROR(VLOOKUP($A590,'PivotTrac Totals'!$1:$255,54,FALSE),)</f>
        <v>0</v>
      </c>
      <c r="AH590">
        <f t="shared" si="63"/>
        <v>0</v>
      </c>
    </row>
    <row r="591" spans="1:34" ht="15.75" hidden="1" thickBot="1" x14ac:dyDescent="0.25">
      <c r="A591" s="25"/>
      <c r="B591" s="25" t="s">
        <v>166</v>
      </c>
      <c r="C591" s="28" t="str">
        <f t="shared" si="69"/>
        <v>58</v>
      </c>
      <c r="D591" s="25" t="s">
        <v>214</v>
      </c>
      <c r="E591" s="25"/>
      <c r="F591" s="25"/>
      <c r="G591" s="25"/>
      <c r="H591">
        <f>IFERROR(VLOOKUP($A591,'PivotTrac Totals'!$A$1:$AK$255,4,FALSE),)</f>
        <v>0</v>
      </c>
      <c r="I591">
        <f>IFERROR(VLOOKUP($A591,'PivotTrac Totals'!$1:$405,6,FALSE),)</f>
        <v>0</v>
      </c>
      <c r="J591">
        <f>IFERROR(VLOOKUP($A591,'PivotTrac Totals'!$1:$255,8,FALSE),)</f>
        <v>0</v>
      </c>
      <c r="K591">
        <f>IFERROR(VLOOKUP($A591,'PivotTrac Totals'!$1:$255,10,FALSE),)</f>
        <v>0</v>
      </c>
      <c r="L591">
        <f>IFERROR(VLOOKUP($A591,'PivotTrac Totals'!$1:$255,12,FALSE),)</f>
        <v>0</v>
      </c>
      <c r="M591">
        <f>IFERROR(VLOOKUP($A591,'PivotTrac Totals'!$1:$255,14,FALSE),)</f>
        <v>0</v>
      </c>
      <c r="N591">
        <f>IFERROR(VLOOKUP($A591,'PivotTrac Totals'!$1:$255,16,FALSE),)</f>
        <v>0</v>
      </c>
      <c r="O591">
        <f>IFERROR(VLOOKUP($A591,'PivotTrac Totals'!$1:$255,18,FALSE),)</f>
        <v>0</v>
      </c>
      <c r="P591">
        <f>IFERROR(VLOOKUP($A591,'PivotTrac Totals'!$1:$255,20,FALSE),)</f>
        <v>0</v>
      </c>
      <c r="Q591">
        <f>IFERROR(VLOOKUP($A591,'PivotTrac Totals'!$1:$255,22,FALSE),)</f>
        <v>0</v>
      </c>
      <c r="R591">
        <f>IFERROR(VLOOKUP($A591,'PivotTrac Totals'!$1:$255,24,FALSE),)</f>
        <v>0</v>
      </c>
      <c r="S591">
        <f>IFERROR(VLOOKUP($A591,'PivotTrac Totals'!$1:$255,26,FALSE),)</f>
        <v>0</v>
      </c>
      <c r="T591">
        <f>IFERROR(VLOOKUP($A591,'PivotTrac Totals'!$1:$255,28,FALSE),)</f>
        <v>0</v>
      </c>
      <c r="U591">
        <f>IFERROR(VLOOKUP($A591,'PivotTrac Totals'!$1:$255,30,FALSE),)</f>
        <v>0</v>
      </c>
      <c r="V591">
        <f>IFERROR(VLOOKUP($A591,'PivotTrac Totals'!$1:$255,32,FALSE),)</f>
        <v>0</v>
      </c>
      <c r="W591">
        <f>IFERROR(VLOOKUP($A591,'PivotTrac Totals'!$1:$255,34,FALSE),)</f>
        <v>0</v>
      </c>
      <c r="X591">
        <f>IFERROR(VLOOKUP($A591,'PivotTrac Totals'!$1:$255,36,FALSE),)</f>
        <v>0</v>
      </c>
      <c r="Y591">
        <f>IFERROR(VLOOKUP($A591,'PivotTrac Totals'!$1:$255,38,FALSE),)</f>
        <v>0</v>
      </c>
      <c r="Z591">
        <f>IFERROR(VLOOKUP($A591,'PivotTrac Totals'!$1:$255,40,FALSE),)</f>
        <v>0</v>
      </c>
      <c r="AA591">
        <f>IFERROR(VLOOKUP($A591,'PivotTrac Totals'!$1:$255,42,FALSE),)</f>
        <v>0</v>
      </c>
      <c r="AB591">
        <f>IFERROR(VLOOKUP($A591,'PivotTrac Totals'!$1:$255,44,FALSE),)</f>
        <v>0</v>
      </c>
      <c r="AC591">
        <f>IFERROR(VLOOKUP($A591,'PivotTrac Totals'!$1:$255,46,FALSE),)</f>
        <v>0</v>
      </c>
      <c r="AD591">
        <f>IFERROR(VLOOKUP($A591,'PivotTrac Totals'!$1:$255,48,FALSE),)</f>
        <v>0</v>
      </c>
      <c r="AE591">
        <f>IFERROR(VLOOKUP($A591,'PivotTrac Totals'!$1:$255,50,FALSE),)</f>
        <v>0</v>
      </c>
      <c r="AF591">
        <f>IFERROR(VLOOKUP($A591,'PivotTrac Totals'!$1:$255,52,FALSE),)</f>
        <v>0</v>
      </c>
      <c r="AG591">
        <f>IFERROR(VLOOKUP($A591,'PivotTrac Totals'!$1:$255,54,FALSE),)</f>
        <v>0</v>
      </c>
      <c r="AH591">
        <f t="shared" si="63"/>
        <v>0</v>
      </c>
    </row>
    <row r="592" spans="1:34" ht="15.75" hidden="1" thickBot="1" x14ac:dyDescent="0.25">
      <c r="A592" s="25"/>
      <c r="B592" s="25" t="s">
        <v>166</v>
      </c>
      <c r="C592" s="28" t="str">
        <f t="shared" si="69"/>
        <v>58</v>
      </c>
      <c r="D592" s="25" t="s">
        <v>214</v>
      </c>
      <c r="E592" s="25"/>
      <c r="F592" s="25"/>
      <c r="G592" s="25"/>
      <c r="H592">
        <f>IFERROR(VLOOKUP($A592,'PivotTrac Totals'!$A$1:$AK$255,4,FALSE),)</f>
        <v>0</v>
      </c>
      <c r="I592">
        <f>IFERROR(VLOOKUP($A592,'PivotTrac Totals'!$1:$405,6,FALSE),)</f>
        <v>0</v>
      </c>
      <c r="J592">
        <f>IFERROR(VLOOKUP($A592,'PivotTrac Totals'!$1:$255,8,FALSE),)</f>
        <v>0</v>
      </c>
      <c r="K592">
        <f>IFERROR(VLOOKUP($A592,'PivotTrac Totals'!$1:$255,10,FALSE),)</f>
        <v>0</v>
      </c>
      <c r="L592">
        <f>IFERROR(VLOOKUP($A592,'PivotTrac Totals'!$1:$255,12,FALSE),)</f>
        <v>0</v>
      </c>
      <c r="M592">
        <f>IFERROR(VLOOKUP($A592,'PivotTrac Totals'!$1:$255,14,FALSE),)</f>
        <v>0</v>
      </c>
      <c r="N592">
        <f>IFERROR(VLOOKUP($A592,'PivotTrac Totals'!$1:$255,16,FALSE),)</f>
        <v>0</v>
      </c>
      <c r="O592">
        <f>IFERROR(VLOOKUP($A592,'PivotTrac Totals'!$1:$255,18,FALSE),)</f>
        <v>0</v>
      </c>
      <c r="P592">
        <f>IFERROR(VLOOKUP($A592,'PivotTrac Totals'!$1:$255,20,FALSE),)</f>
        <v>0</v>
      </c>
      <c r="Q592">
        <f>IFERROR(VLOOKUP($A592,'PivotTrac Totals'!$1:$255,22,FALSE),)</f>
        <v>0</v>
      </c>
      <c r="R592">
        <f>IFERROR(VLOOKUP($A592,'PivotTrac Totals'!$1:$255,24,FALSE),)</f>
        <v>0</v>
      </c>
      <c r="S592">
        <f>IFERROR(VLOOKUP($A592,'PivotTrac Totals'!$1:$255,26,FALSE),)</f>
        <v>0</v>
      </c>
      <c r="T592">
        <f>IFERROR(VLOOKUP($A592,'PivotTrac Totals'!$1:$255,28,FALSE),)</f>
        <v>0</v>
      </c>
      <c r="U592">
        <f>IFERROR(VLOOKUP($A592,'PivotTrac Totals'!$1:$255,30,FALSE),)</f>
        <v>0</v>
      </c>
      <c r="V592">
        <f>IFERROR(VLOOKUP($A592,'PivotTrac Totals'!$1:$255,32,FALSE),)</f>
        <v>0</v>
      </c>
      <c r="W592">
        <f>IFERROR(VLOOKUP($A592,'PivotTrac Totals'!$1:$255,34,FALSE),)</f>
        <v>0</v>
      </c>
      <c r="X592">
        <f>IFERROR(VLOOKUP($A592,'PivotTrac Totals'!$1:$255,36,FALSE),)</f>
        <v>0</v>
      </c>
      <c r="Y592">
        <f>IFERROR(VLOOKUP($A592,'PivotTrac Totals'!$1:$255,38,FALSE),)</f>
        <v>0</v>
      </c>
      <c r="Z592">
        <f>IFERROR(VLOOKUP($A592,'PivotTrac Totals'!$1:$255,40,FALSE),)</f>
        <v>0</v>
      </c>
      <c r="AA592">
        <f>IFERROR(VLOOKUP($A592,'PivotTrac Totals'!$1:$255,42,FALSE),)</f>
        <v>0</v>
      </c>
      <c r="AB592">
        <f>IFERROR(VLOOKUP($A592,'PivotTrac Totals'!$1:$255,44,FALSE),)</f>
        <v>0</v>
      </c>
      <c r="AC592">
        <f>IFERROR(VLOOKUP($A592,'PivotTrac Totals'!$1:$255,46,FALSE),)</f>
        <v>0</v>
      </c>
      <c r="AD592">
        <f>IFERROR(VLOOKUP($A592,'PivotTrac Totals'!$1:$255,48,FALSE),)</f>
        <v>0</v>
      </c>
      <c r="AE592">
        <f>IFERROR(VLOOKUP($A592,'PivotTrac Totals'!$1:$255,50,FALSE),)</f>
        <v>0</v>
      </c>
      <c r="AF592">
        <f>IFERROR(VLOOKUP($A592,'PivotTrac Totals'!$1:$255,52,FALSE),)</f>
        <v>0</v>
      </c>
      <c r="AG592">
        <f>IFERROR(VLOOKUP($A592,'PivotTrac Totals'!$1:$255,54,FALSE),)</f>
        <v>0</v>
      </c>
      <c r="AH592">
        <f t="shared" si="63"/>
        <v>0</v>
      </c>
    </row>
    <row r="593" spans="1:34" ht="15.75" hidden="1" thickBot="1" x14ac:dyDescent="0.25">
      <c r="A593" s="25"/>
      <c r="B593" s="25" t="s">
        <v>166</v>
      </c>
      <c r="C593" s="28" t="str">
        <f t="shared" si="69"/>
        <v>58</v>
      </c>
      <c r="D593" s="25" t="s">
        <v>214</v>
      </c>
      <c r="E593" s="25"/>
      <c r="F593" s="25"/>
      <c r="G593" s="25"/>
      <c r="H593">
        <f>IFERROR(VLOOKUP($A593,'PivotTrac Totals'!$A$1:$AK$255,4,FALSE),)</f>
        <v>0</v>
      </c>
      <c r="I593">
        <f>IFERROR(VLOOKUP($A593,'PivotTrac Totals'!$1:$405,6,FALSE),)</f>
        <v>0</v>
      </c>
      <c r="J593">
        <f>IFERROR(VLOOKUP($A593,'PivotTrac Totals'!$1:$255,8,FALSE),)</f>
        <v>0</v>
      </c>
      <c r="K593">
        <f>IFERROR(VLOOKUP($A593,'PivotTrac Totals'!$1:$255,10,FALSE),)</f>
        <v>0</v>
      </c>
      <c r="L593">
        <f>IFERROR(VLOOKUP($A593,'PivotTrac Totals'!$1:$255,12,FALSE),)</f>
        <v>0</v>
      </c>
      <c r="M593">
        <f>IFERROR(VLOOKUP($A593,'PivotTrac Totals'!$1:$255,14,FALSE),)</f>
        <v>0</v>
      </c>
      <c r="N593">
        <f>IFERROR(VLOOKUP($A593,'PivotTrac Totals'!$1:$255,16,FALSE),)</f>
        <v>0</v>
      </c>
      <c r="O593">
        <f>IFERROR(VLOOKUP($A593,'PivotTrac Totals'!$1:$255,18,FALSE),)</f>
        <v>0</v>
      </c>
      <c r="P593">
        <f>IFERROR(VLOOKUP($A593,'PivotTrac Totals'!$1:$255,20,FALSE),)</f>
        <v>0</v>
      </c>
      <c r="Q593">
        <f>IFERROR(VLOOKUP($A593,'PivotTrac Totals'!$1:$255,22,FALSE),)</f>
        <v>0</v>
      </c>
      <c r="R593">
        <f>IFERROR(VLOOKUP($A593,'PivotTrac Totals'!$1:$255,24,FALSE),)</f>
        <v>0</v>
      </c>
      <c r="S593">
        <f>IFERROR(VLOOKUP($A593,'PivotTrac Totals'!$1:$255,26,FALSE),)</f>
        <v>0</v>
      </c>
      <c r="T593">
        <f>IFERROR(VLOOKUP($A593,'PivotTrac Totals'!$1:$255,28,FALSE),)</f>
        <v>0</v>
      </c>
      <c r="U593">
        <f>IFERROR(VLOOKUP($A593,'PivotTrac Totals'!$1:$255,30,FALSE),)</f>
        <v>0</v>
      </c>
      <c r="V593">
        <f>IFERROR(VLOOKUP($A593,'PivotTrac Totals'!$1:$255,32,FALSE),)</f>
        <v>0</v>
      </c>
      <c r="W593">
        <f>IFERROR(VLOOKUP($A593,'PivotTrac Totals'!$1:$255,34,FALSE),)</f>
        <v>0</v>
      </c>
      <c r="X593">
        <f>IFERROR(VLOOKUP($A593,'PivotTrac Totals'!$1:$255,36,FALSE),)</f>
        <v>0</v>
      </c>
      <c r="Y593">
        <f>IFERROR(VLOOKUP($A593,'PivotTrac Totals'!$1:$255,38,FALSE),)</f>
        <v>0</v>
      </c>
      <c r="Z593">
        <f>IFERROR(VLOOKUP($A593,'PivotTrac Totals'!$1:$255,40,FALSE),)</f>
        <v>0</v>
      </c>
      <c r="AA593">
        <f>IFERROR(VLOOKUP($A593,'PivotTrac Totals'!$1:$255,42,FALSE),)</f>
        <v>0</v>
      </c>
      <c r="AB593">
        <f>IFERROR(VLOOKUP($A593,'PivotTrac Totals'!$1:$255,44,FALSE),)</f>
        <v>0</v>
      </c>
      <c r="AC593">
        <f>IFERROR(VLOOKUP($A593,'PivotTrac Totals'!$1:$255,46,FALSE),)</f>
        <v>0</v>
      </c>
      <c r="AD593">
        <f>IFERROR(VLOOKUP($A593,'PivotTrac Totals'!$1:$255,48,FALSE),)</f>
        <v>0</v>
      </c>
      <c r="AE593">
        <f>IFERROR(VLOOKUP($A593,'PivotTrac Totals'!$1:$255,50,FALSE),)</f>
        <v>0</v>
      </c>
      <c r="AF593">
        <f>IFERROR(VLOOKUP($A593,'PivotTrac Totals'!$1:$255,52,FALSE),)</f>
        <v>0</v>
      </c>
      <c r="AG593">
        <f>IFERROR(VLOOKUP($A593,'PivotTrac Totals'!$1:$255,54,FALSE),)</f>
        <v>0</v>
      </c>
      <c r="AH593">
        <f t="shared" si="63"/>
        <v>0</v>
      </c>
    </row>
    <row r="594" spans="1:34" ht="15.75" hidden="1" thickBot="1" x14ac:dyDescent="0.25">
      <c r="A594" s="25"/>
      <c r="B594" s="25" t="s">
        <v>166</v>
      </c>
      <c r="C594" s="28" t="str">
        <f t="shared" si="69"/>
        <v>58</v>
      </c>
      <c r="D594" s="25" t="s">
        <v>214</v>
      </c>
      <c r="E594" s="25"/>
      <c r="F594" s="25"/>
      <c r="G594" s="25"/>
      <c r="H594">
        <f>IFERROR(VLOOKUP($A594,'PivotTrac Totals'!$A$1:$AK$255,4,FALSE),)</f>
        <v>0</v>
      </c>
      <c r="I594">
        <f>IFERROR(VLOOKUP($A594,'PivotTrac Totals'!$1:$405,6,FALSE),)</f>
        <v>0</v>
      </c>
      <c r="J594">
        <f>IFERROR(VLOOKUP($A594,'PivotTrac Totals'!$1:$255,8,FALSE),)</f>
        <v>0</v>
      </c>
      <c r="K594">
        <f>IFERROR(VLOOKUP($A594,'PivotTrac Totals'!$1:$255,10,FALSE),)</f>
        <v>0</v>
      </c>
      <c r="L594">
        <f>IFERROR(VLOOKUP($A594,'PivotTrac Totals'!$1:$255,12,FALSE),)</f>
        <v>0</v>
      </c>
      <c r="M594">
        <f>IFERROR(VLOOKUP($A594,'PivotTrac Totals'!$1:$255,14,FALSE),)</f>
        <v>0</v>
      </c>
      <c r="N594">
        <f>IFERROR(VLOOKUP($A594,'PivotTrac Totals'!$1:$255,16,FALSE),)</f>
        <v>0</v>
      </c>
      <c r="O594">
        <f>IFERROR(VLOOKUP($A594,'PivotTrac Totals'!$1:$255,18,FALSE),)</f>
        <v>0</v>
      </c>
      <c r="P594">
        <f>IFERROR(VLOOKUP($A594,'PivotTrac Totals'!$1:$255,20,FALSE),)</f>
        <v>0</v>
      </c>
      <c r="Q594">
        <f>IFERROR(VLOOKUP($A594,'PivotTrac Totals'!$1:$255,22,FALSE),)</f>
        <v>0</v>
      </c>
      <c r="R594">
        <f>IFERROR(VLOOKUP($A594,'PivotTrac Totals'!$1:$255,24,FALSE),)</f>
        <v>0</v>
      </c>
      <c r="S594">
        <f>IFERROR(VLOOKUP($A594,'PivotTrac Totals'!$1:$255,26,FALSE),)</f>
        <v>0</v>
      </c>
      <c r="T594">
        <f>IFERROR(VLOOKUP($A594,'PivotTrac Totals'!$1:$255,28,FALSE),)</f>
        <v>0</v>
      </c>
      <c r="U594">
        <f>IFERROR(VLOOKUP($A594,'PivotTrac Totals'!$1:$255,30,FALSE),)</f>
        <v>0</v>
      </c>
      <c r="V594">
        <f>IFERROR(VLOOKUP($A594,'PivotTrac Totals'!$1:$255,32,FALSE),)</f>
        <v>0</v>
      </c>
      <c r="W594">
        <f>IFERROR(VLOOKUP($A594,'PivotTrac Totals'!$1:$255,34,FALSE),)</f>
        <v>0</v>
      </c>
      <c r="X594">
        <f>IFERROR(VLOOKUP($A594,'PivotTrac Totals'!$1:$255,36,FALSE),)</f>
        <v>0</v>
      </c>
      <c r="Y594">
        <f>IFERROR(VLOOKUP($A594,'PivotTrac Totals'!$1:$255,38,FALSE),)</f>
        <v>0</v>
      </c>
      <c r="Z594">
        <f>IFERROR(VLOOKUP($A594,'PivotTrac Totals'!$1:$255,40,FALSE),)</f>
        <v>0</v>
      </c>
      <c r="AA594">
        <f>IFERROR(VLOOKUP($A594,'PivotTrac Totals'!$1:$255,42,FALSE),)</f>
        <v>0</v>
      </c>
      <c r="AB594">
        <f>IFERROR(VLOOKUP($A594,'PivotTrac Totals'!$1:$255,44,FALSE),)</f>
        <v>0</v>
      </c>
      <c r="AC594">
        <f>IFERROR(VLOOKUP($A594,'PivotTrac Totals'!$1:$255,46,FALSE),)</f>
        <v>0</v>
      </c>
      <c r="AD594">
        <f>IFERROR(VLOOKUP($A594,'PivotTrac Totals'!$1:$255,48,FALSE),)</f>
        <v>0</v>
      </c>
      <c r="AE594">
        <f>IFERROR(VLOOKUP($A594,'PivotTrac Totals'!$1:$255,50,FALSE),)</f>
        <v>0</v>
      </c>
      <c r="AF594">
        <f>IFERROR(VLOOKUP($A594,'PivotTrac Totals'!$1:$255,52,FALSE),)</f>
        <v>0</v>
      </c>
      <c r="AG594">
        <f>IFERROR(VLOOKUP($A594,'PivotTrac Totals'!$1:$255,54,FALSE),)</f>
        <v>0</v>
      </c>
      <c r="AH594">
        <f t="shared" ref="AH594:AH657" si="70">+SUM(H594:AG594)</f>
        <v>0</v>
      </c>
    </row>
    <row r="595" spans="1:34" ht="15.75" hidden="1" thickBot="1" x14ac:dyDescent="0.25">
      <c r="A595" s="25"/>
      <c r="B595" s="25" t="s">
        <v>166</v>
      </c>
      <c r="C595" s="28" t="str">
        <f t="shared" si="69"/>
        <v>58</v>
      </c>
      <c r="D595" s="25" t="s">
        <v>214</v>
      </c>
      <c r="E595" s="25"/>
      <c r="F595" s="25"/>
      <c r="G595" s="25"/>
      <c r="H595">
        <f>IFERROR(VLOOKUP($A595,'PivotTrac Totals'!$A$1:$AK$255,4,FALSE),)</f>
        <v>0</v>
      </c>
      <c r="I595">
        <f>IFERROR(VLOOKUP($A595,'PivotTrac Totals'!$1:$405,6,FALSE),)</f>
        <v>0</v>
      </c>
      <c r="J595">
        <f>IFERROR(VLOOKUP($A595,'PivotTrac Totals'!$1:$255,8,FALSE),)</f>
        <v>0</v>
      </c>
      <c r="K595">
        <f>IFERROR(VLOOKUP($A595,'PivotTrac Totals'!$1:$255,10,FALSE),)</f>
        <v>0</v>
      </c>
      <c r="L595">
        <f>IFERROR(VLOOKUP($A595,'PivotTrac Totals'!$1:$255,12,FALSE),)</f>
        <v>0</v>
      </c>
      <c r="M595">
        <f>IFERROR(VLOOKUP($A595,'PivotTrac Totals'!$1:$255,14,FALSE),)</f>
        <v>0</v>
      </c>
      <c r="N595">
        <f>IFERROR(VLOOKUP($A595,'PivotTrac Totals'!$1:$255,16,FALSE),)</f>
        <v>0</v>
      </c>
      <c r="O595">
        <f>IFERROR(VLOOKUP($A595,'PivotTrac Totals'!$1:$255,18,FALSE),)</f>
        <v>0</v>
      </c>
      <c r="P595">
        <f>IFERROR(VLOOKUP($A595,'PivotTrac Totals'!$1:$255,20,FALSE),)</f>
        <v>0</v>
      </c>
      <c r="Q595">
        <f>IFERROR(VLOOKUP($A595,'PivotTrac Totals'!$1:$255,22,FALSE),)</f>
        <v>0</v>
      </c>
      <c r="R595">
        <f>IFERROR(VLOOKUP($A595,'PivotTrac Totals'!$1:$255,24,FALSE),)</f>
        <v>0</v>
      </c>
      <c r="S595">
        <f>IFERROR(VLOOKUP($A595,'PivotTrac Totals'!$1:$255,26,FALSE),)</f>
        <v>0</v>
      </c>
      <c r="T595">
        <f>IFERROR(VLOOKUP($A595,'PivotTrac Totals'!$1:$255,28,FALSE),)</f>
        <v>0</v>
      </c>
      <c r="U595">
        <f>IFERROR(VLOOKUP($A595,'PivotTrac Totals'!$1:$255,30,FALSE),)</f>
        <v>0</v>
      </c>
      <c r="V595">
        <f>IFERROR(VLOOKUP($A595,'PivotTrac Totals'!$1:$255,32,FALSE),)</f>
        <v>0</v>
      </c>
      <c r="W595">
        <f>IFERROR(VLOOKUP($A595,'PivotTrac Totals'!$1:$255,34,FALSE),)</f>
        <v>0</v>
      </c>
      <c r="X595">
        <f>IFERROR(VLOOKUP($A595,'PivotTrac Totals'!$1:$255,36,FALSE),)</f>
        <v>0</v>
      </c>
      <c r="Y595">
        <f>IFERROR(VLOOKUP($A595,'PivotTrac Totals'!$1:$255,38,FALSE),)</f>
        <v>0</v>
      </c>
      <c r="Z595">
        <f>IFERROR(VLOOKUP($A595,'PivotTrac Totals'!$1:$255,40,FALSE),)</f>
        <v>0</v>
      </c>
      <c r="AA595">
        <f>IFERROR(VLOOKUP($A595,'PivotTrac Totals'!$1:$255,42,FALSE),)</f>
        <v>0</v>
      </c>
      <c r="AB595">
        <f>IFERROR(VLOOKUP($A595,'PivotTrac Totals'!$1:$255,44,FALSE),)</f>
        <v>0</v>
      </c>
      <c r="AC595">
        <f>IFERROR(VLOOKUP($A595,'PivotTrac Totals'!$1:$255,46,FALSE),)</f>
        <v>0</v>
      </c>
      <c r="AD595">
        <f>IFERROR(VLOOKUP($A595,'PivotTrac Totals'!$1:$255,48,FALSE),)</f>
        <v>0</v>
      </c>
      <c r="AE595">
        <f>IFERROR(VLOOKUP($A595,'PivotTrac Totals'!$1:$255,50,FALSE),)</f>
        <v>0</v>
      </c>
      <c r="AF595">
        <f>IFERROR(VLOOKUP($A595,'PivotTrac Totals'!$1:$255,52,FALSE),)</f>
        <v>0</v>
      </c>
      <c r="AG595">
        <f>IFERROR(VLOOKUP($A595,'PivotTrac Totals'!$1:$255,54,FALSE),)</f>
        <v>0</v>
      </c>
      <c r="AH595">
        <f t="shared" si="70"/>
        <v>0</v>
      </c>
    </row>
    <row r="596" spans="1:34" ht="15.75" hidden="1" thickBot="1" x14ac:dyDescent="0.25">
      <c r="A596" s="29" t="s">
        <v>220</v>
      </c>
      <c r="B596" s="25" t="s">
        <v>166</v>
      </c>
      <c r="C596" s="28" t="str">
        <f>MID(A596,FIND(" ",A596)+1,256)</f>
        <v>59</v>
      </c>
      <c r="D596" s="25" t="s">
        <v>214</v>
      </c>
      <c r="E596" s="25"/>
      <c r="F596" s="25"/>
      <c r="G596" s="25"/>
      <c r="H596" s="24">
        <f>IF($B596="Hamer",IF($F596="Spring Grain",SUMIFS('Hamer Agrimet'!$D:$D,'Hamer Agrimet'!$A:$A,"&lt;="&amp;Data!H$1,'Hamer Agrimet'!$D:$D,"&gt;0"),IF($F596="Winter Grain",SUMIFS('Hamer Agrimet'!$C:$C,'Hamer Agrimet'!$A:$A,"&lt;="&amp;Data!H$1,'Hamer Agrimet'!$C:$C,"&gt;0"),IF($F596="Potatoes",SUMIFS('Hamer Agrimet'!$E:$E,'Hamer Agrimet'!$A:$A,"&lt;="&amp;Data!H$1,'Hamer Agrimet'!$E:$E,"&gt;0"),0))),SUMIFS('Osgood Agrimet'!$S$2:$S$274,'Hamer Agrimet'!$H$147:$H$288,"&lt;="&amp;Data!H$1,'Osgood Agrimet'!$S$2:$S$274,"&gt;0"))</f>
        <v>0</v>
      </c>
      <c r="I596" s="24">
        <f>IF($B596="Hamer",IF($F596="Spring Grain",SUMIFS('Hamer Agrimet'!$D:$D,'Hamer Agrimet'!$A:$A,"&lt;="&amp;Data!I$1,'Hamer Agrimet'!$D:$D,"&gt;0"),IF($F596="Winter Grain",SUMIFS('Hamer Agrimet'!$C:$C,'Hamer Agrimet'!$A:$A,"&lt;="&amp;Data!I$1,'Hamer Agrimet'!$C:$C,"&gt;0"),IF($F596="Potatoes",SUMIFS('Hamer Agrimet'!$E:$E,'Hamer Agrimet'!$A:$A,"&lt;="&amp;Data!I$1,'Hamer Agrimet'!$E:$E,"&gt;0"),0))),SUMIFS('Osgood Agrimet'!$S$2:$S$274,'Hamer Agrimet'!$H$147:$H$288,"&lt;="&amp;Data!I$1,'Osgood Agrimet'!$S$2:$S$274,"&gt;0"))</f>
        <v>0</v>
      </c>
      <c r="J596" s="24">
        <f>IF($B596="Hamer",IF($F596="Spring Grain",SUMIFS('Hamer Agrimet'!$D:$D,'Hamer Agrimet'!$A:$A,"&lt;="&amp;Data!J$1,'Hamer Agrimet'!$D:$D,"&gt;0"),IF($F596="Winter Grain",SUMIFS('Hamer Agrimet'!$C:$C,'Hamer Agrimet'!$A:$A,"&lt;="&amp;Data!J$1,'Hamer Agrimet'!$C:$C,"&gt;0"),IF($F596="Potatoes",SUMIFS('Hamer Agrimet'!$E:$E,'Hamer Agrimet'!$A:$A,"&lt;="&amp;Data!J$1,'Hamer Agrimet'!$E:$E,"&gt;0"),0))),SUMIFS('Osgood Agrimet'!$S$2:$S$274,'Hamer Agrimet'!$H$147:$H$288,"&lt;="&amp;Data!J$1,'Osgood Agrimet'!$S$2:$S$274,"&gt;0"))</f>
        <v>0</v>
      </c>
      <c r="K596" s="24">
        <f>IF($B596="Hamer",IF($F596="Spring Grain",SUMIFS('Hamer Agrimet'!$D:$D,'Hamer Agrimet'!$A:$A,"&lt;="&amp;Data!K$1,'Hamer Agrimet'!$D:$D,"&gt;0"),IF($F596="Winter Grain",SUMIFS('Hamer Agrimet'!$C:$C,'Hamer Agrimet'!$A:$A,"&lt;="&amp;Data!K$1,'Hamer Agrimet'!$C:$C,"&gt;0"),IF($F596="Potatoes",SUMIFS('Hamer Agrimet'!$E:$E,'Hamer Agrimet'!$A:$A,"&lt;="&amp;Data!K$1,'Hamer Agrimet'!$E:$E,"&gt;0"),0))),SUMIFS('Osgood Agrimet'!$S$2:$S$274,'Hamer Agrimet'!$H$147:$H$288,"&lt;="&amp;Data!K$1,'Osgood Agrimet'!$S$2:$S$274,"&gt;0"))</f>
        <v>0</v>
      </c>
      <c r="L596" s="24">
        <f>IF($B596="Hamer",IF($F596="Spring Grain",SUMIFS('Hamer Agrimet'!$D:$D,'Hamer Agrimet'!$A:$A,"&lt;="&amp;Data!L$1,'Hamer Agrimet'!$D:$D,"&gt;0"),IF($F596="Winter Grain",SUMIFS('Hamer Agrimet'!$C:$C,'Hamer Agrimet'!$A:$A,"&lt;="&amp;Data!L$1,'Hamer Agrimet'!$C:$C,"&gt;0"),IF($F596="Potatoes",SUMIFS('Hamer Agrimet'!$E:$E,'Hamer Agrimet'!$A:$A,"&lt;="&amp;Data!L$1,'Hamer Agrimet'!$E:$E,"&gt;0"),0))),SUMIFS('Osgood Agrimet'!$S$2:$S$274,'Hamer Agrimet'!$H$147:$H$288,"&lt;="&amp;Data!L$1,'Osgood Agrimet'!$S$2:$S$274,"&gt;0"))</f>
        <v>0</v>
      </c>
      <c r="M596" s="24">
        <f>IF($B596="Hamer",IF($F596="Spring Grain",SUMIFS('Hamer Agrimet'!$D:$D,'Hamer Agrimet'!$A:$A,"&lt;="&amp;Data!M$1,'Hamer Agrimet'!$D:$D,"&gt;0"),IF($F596="Winter Grain",SUMIFS('Hamer Agrimet'!$C:$C,'Hamer Agrimet'!$A:$A,"&lt;="&amp;Data!M$1,'Hamer Agrimet'!$C:$C,"&gt;0"),IF($F596="Potatoes",SUMIFS('Hamer Agrimet'!$E:$E,'Hamer Agrimet'!$A:$A,"&lt;="&amp;Data!M$1,'Hamer Agrimet'!$E:$E,"&gt;0"),0))),SUMIFS('Osgood Agrimet'!$S$2:$S$274,'Hamer Agrimet'!$H$147:$H$288,"&lt;="&amp;Data!M$1,'Osgood Agrimet'!$S$2:$S$274,"&gt;0"))</f>
        <v>0</v>
      </c>
      <c r="N596" s="24">
        <f>IF($B596="Hamer",IF($F596="Spring Grain",SUMIFS('Hamer Agrimet'!$D:$D,'Hamer Agrimet'!$A:$A,"&lt;="&amp;Data!N$1,'Hamer Agrimet'!$D:$D,"&gt;0"),IF($F596="Winter Grain",SUMIFS('Hamer Agrimet'!$C:$C,'Hamer Agrimet'!$A:$A,"&lt;="&amp;Data!N$1,'Hamer Agrimet'!$C:$C,"&gt;0"),IF($F596="Potatoes",SUMIFS('Hamer Agrimet'!$E:$E,'Hamer Agrimet'!$A:$A,"&lt;="&amp;Data!N$1,'Hamer Agrimet'!$E:$E,"&gt;0"),0))),SUMIFS('Osgood Agrimet'!$S$2:$S$274,'Hamer Agrimet'!$H$147:$H$288,"&lt;="&amp;Data!N$1,'Osgood Agrimet'!$S$2:$S$274,"&gt;0"))</f>
        <v>0</v>
      </c>
      <c r="O596" s="24">
        <f>IF($B596="Hamer",IF($F596="Spring Grain",SUMIFS('Hamer Agrimet'!$D:$D,'Hamer Agrimet'!$A:$A,"&lt;="&amp;Data!O$1,'Hamer Agrimet'!$D:$D,"&gt;0"),IF($F596="Winter Grain",SUMIFS('Hamer Agrimet'!$C:$C,'Hamer Agrimet'!$A:$A,"&lt;="&amp;Data!O$1,'Hamer Agrimet'!$C:$C,"&gt;0"),IF($F596="Potatoes",SUMIFS('Hamer Agrimet'!$E:$E,'Hamer Agrimet'!$A:$A,"&lt;="&amp;Data!O$1,'Hamer Agrimet'!$E:$E,"&gt;0"),0))),SUMIFS('Osgood Agrimet'!$S$2:$S$274,'Hamer Agrimet'!$H$147:$H$288,"&lt;="&amp;Data!O$1,'Osgood Agrimet'!$S$2:$S$274,"&gt;0"))</f>
        <v>0</v>
      </c>
      <c r="P596" s="24">
        <f>IF($B596="Hamer",IF($F596="Spring Grain",SUMIFS('Hamer Agrimet'!$D:$D,'Hamer Agrimet'!$A:$A,"&lt;="&amp;Data!P$1,'Hamer Agrimet'!$D:$D,"&gt;0"),IF($F596="Winter Grain",SUMIFS('Hamer Agrimet'!$C:$C,'Hamer Agrimet'!$A:$A,"&lt;="&amp;Data!P$1,'Hamer Agrimet'!$C:$C,"&gt;0"),IF($F596="Potatoes",SUMIFS('Hamer Agrimet'!$E:$E,'Hamer Agrimet'!$A:$A,"&lt;="&amp;Data!P$1,'Hamer Agrimet'!$E:$E,"&gt;0"),0))),SUMIFS('Osgood Agrimet'!$S$2:$S$274,'Hamer Agrimet'!$H$147:$H$288,"&lt;="&amp;Data!P$1,'Osgood Agrimet'!$S$2:$S$274,"&gt;0"))</f>
        <v>0</v>
      </c>
      <c r="Q596" s="24">
        <f>IF($B596="Hamer",IF($F596="Spring Grain",SUMIFS('Hamer Agrimet'!$D:$D,'Hamer Agrimet'!$A:$A,"&lt;="&amp;Data!Q$1,'Hamer Agrimet'!$D:$D,"&gt;0"),IF($F596="Winter Grain",SUMIFS('Hamer Agrimet'!$C:$C,'Hamer Agrimet'!$A:$A,"&lt;="&amp;Data!Q$1,'Hamer Agrimet'!$C:$C,"&gt;0"),IF($F596="Potatoes",SUMIFS('Hamer Agrimet'!$E:$E,'Hamer Agrimet'!$A:$A,"&lt;="&amp;Data!Q$1,'Hamer Agrimet'!$E:$E,"&gt;0"),0))),SUMIFS('Osgood Agrimet'!$S$2:$S$274,'Hamer Agrimet'!$H$147:$H$288,"&lt;="&amp;Data!Q$1,'Osgood Agrimet'!$S$2:$S$274,"&gt;0"))</f>
        <v>0</v>
      </c>
      <c r="R596" s="24">
        <f>IF($B596="Hamer",IF($F596="Spring Grain",SUMIFS('Hamer Agrimet'!$D:$D,'Hamer Agrimet'!$A:$A,"&lt;="&amp;Data!R$1,'Hamer Agrimet'!$D:$D,"&gt;0"),IF($F596="Winter Grain",SUMIFS('Hamer Agrimet'!$C:$C,'Hamer Agrimet'!$A:$A,"&lt;="&amp;Data!R$1,'Hamer Agrimet'!$C:$C,"&gt;0"),IF($F596="Potatoes",SUMIFS('Hamer Agrimet'!$E:$E,'Hamer Agrimet'!$A:$A,"&lt;="&amp;Data!R$1,'Hamer Agrimet'!$E:$E,"&gt;0"),0))),SUMIFS('Osgood Agrimet'!$S$2:$S$274,'Hamer Agrimet'!$H$147:$H$288,"&lt;="&amp;Data!R$1,'Osgood Agrimet'!$S$2:$S$274,"&gt;0"))</f>
        <v>0</v>
      </c>
      <c r="S596" s="24">
        <f>IF($B596="Hamer",IF($F596="Spring Grain",SUMIFS('Hamer Agrimet'!$D:$D,'Hamer Agrimet'!$A:$A,"&lt;="&amp;Data!S$1,'Hamer Agrimet'!$D:$D,"&gt;0"),IF($F596="Winter Grain",SUMIFS('Hamer Agrimet'!$C:$C,'Hamer Agrimet'!$A:$A,"&lt;="&amp;Data!S$1,'Hamer Agrimet'!$C:$C,"&gt;0"),IF($F596="Potatoes",SUMIFS('Hamer Agrimet'!$E:$E,'Hamer Agrimet'!$A:$A,"&lt;="&amp;Data!S$1,'Hamer Agrimet'!$E:$E,"&gt;0"),0))),SUMIFS('Osgood Agrimet'!$S$2:$S$274,'Hamer Agrimet'!$H$147:$H$288,"&lt;="&amp;Data!S$1,'Osgood Agrimet'!$S$2:$S$274,"&gt;0"))</f>
        <v>0</v>
      </c>
      <c r="T596" s="24">
        <f>IF($B596="Hamer",IF($F596="Spring Grain",SUMIFS('Hamer Agrimet'!$D:$D,'Hamer Agrimet'!$A:$A,"&lt;="&amp;Data!T$1,'Hamer Agrimet'!$D:$D,"&gt;0"),IF($F596="Winter Grain",SUMIFS('Hamer Agrimet'!$C:$C,'Hamer Agrimet'!$A:$A,"&lt;="&amp;Data!T$1,'Hamer Agrimet'!$C:$C,"&gt;0"),IF($F596="Potatoes",SUMIFS('Hamer Agrimet'!$E:$E,'Hamer Agrimet'!$A:$A,"&lt;="&amp;Data!T$1,'Hamer Agrimet'!$E:$E,"&gt;0"),0))),SUMIFS('Osgood Agrimet'!$S$2:$S$274,'Hamer Agrimet'!$H$147:$H$288,"&lt;="&amp;Data!T$1,'Osgood Agrimet'!$S$2:$S$274,"&gt;0"))</f>
        <v>0</v>
      </c>
      <c r="U596" s="24">
        <f>IF($B596="Hamer",IF($F596="Spring Grain",SUMIFS('Hamer Agrimet'!$D:$D,'Hamer Agrimet'!$A:$A,"&lt;="&amp;Data!U$1,'Hamer Agrimet'!$D:$D,"&gt;0"),IF($F596="Winter Grain",SUMIFS('Hamer Agrimet'!$C:$C,'Hamer Agrimet'!$A:$A,"&lt;="&amp;Data!U$1,'Hamer Agrimet'!$C:$C,"&gt;0"),IF($F596="Potatoes",SUMIFS('Hamer Agrimet'!$E:$E,'Hamer Agrimet'!$A:$A,"&lt;="&amp;Data!U$1,'Hamer Agrimet'!$E:$E,"&gt;0"),0))),SUMIFS('Osgood Agrimet'!$S$2:$S$274,'Hamer Agrimet'!$H$147:$H$288,"&lt;="&amp;Data!U$1,'Osgood Agrimet'!$S$2:$S$274,"&gt;0"))</f>
        <v>0</v>
      </c>
      <c r="V596" s="24">
        <f>IF($B596="Hamer",IF($F596="Spring Grain",SUMIFS('Hamer Agrimet'!$D:$D,'Hamer Agrimet'!$A:$A,"&lt;="&amp;Data!V$1,'Hamer Agrimet'!$D:$D,"&gt;0"),IF($F596="Winter Grain",SUMIFS('Hamer Agrimet'!$C:$C,'Hamer Agrimet'!$A:$A,"&lt;="&amp;Data!V$1,'Hamer Agrimet'!$C:$C,"&gt;0"),IF($F596="Potatoes",SUMIFS('Hamer Agrimet'!$E:$E,'Hamer Agrimet'!$A:$A,"&lt;="&amp;Data!V$1,'Hamer Agrimet'!$E:$E,"&gt;0"),0))),SUMIFS('Osgood Agrimet'!$S$2:$S$274,'Hamer Agrimet'!$H$147:$H$288,"&lt;="&amp;Data!V$1,'Osgood Agrimet'!$S$2:$S$274,"&gt;0"))</f>
        <v>0</v>
      </c>
      <c r="W596" s="24">
        <f>IF($B596="Hamer",IF($F596="Spring Grain",SUMIFS('Hamer Agrimet'!$D:$D,'Hamer Agrimet'!$A:$A,"&lt;="&amp;Data!W$1,'Hamer Agrimet'!$D:$D,"&gt;0"),IF($F596="Winter Grain",SUMIFS('Hamer Agrimet'!$C:$C,'Hamer Agrimet'!$A:$A,"&lt;="&amp;Data!W$1,'Hamer Agrimet'!$C:$C,"&gt;0"),IF($F596="Potatoes",SUMIFS('Hamer Agrimet'!$E:$E,'Hamer Agrimet'!$A:$A,"&lt;="&amp;Data!W$1,'Hamer Agrimet'!$E:$E,"&gt;0"),0))),SUMIFS('Osgood Agrimet'!$S$2:$S$274,'Hamer Agrimet'!$H$147:$H$288,"&lt;="&amp;Data!W$1,'Osgood Agrimet'!$S$2:$S$274,"&gt;0"))</f>
        <v>0</v>
      </c>
      <c r="X596" s="24">
        <f>IF($B596="Hamer",IF($F596="Spring Grain",SUMIFS('Hamer Agrimet'!$D:$D,'Hamer Agrimet'!$A:$A,"&lt;="&amp;Data!X$1,'Hamer Agrimet'!$D:$D,"&gt;0"),IF($F596="Winter Grain",SUMIFS('Hamer Agrimet'!$C:$C,'Hamer Agrimet'!$A:$A,"&lt;="&amp;Data!X$1,'Hamer Agrimet'!$C:$C,"&gt;0"),IF($F596="Potatoes",SUMIFS('Hamer Agrimet'!$E:$E,'Hamer Agrimet'!$A:$A,"&lt;="&amp;Data!X$1,'Hamer Agrimet'!$E:$E,"&gt;0"),0))),SUMIFS('Osgood Agrimet'!$S$2:$S$274,'Hamer Agrimet'!$H$147:$H$288,"&lt;="&amp;Data!X$1,'Osgood Agrimet'!$S$2:$S$274,"&gt;0"))</f>
        <v>0</v>
      </c>
      <c r="Y596" s="24">
        <f>IF($B596="Hamer",IF($F596="Spring Grain",SUMIFS('Hamer Agrimet'!$D:$D,'Hamer Agrimet'!$A:$A,"&lt;="&amp;Data!Y$1,'Hamer Agrimet'!$D:$D,"&gt;0"),IF($F596="Winter Grain",SUMIFS('Hamer Agrimet'!$C:$C,'Hamer Agrimet'!$A:$A,"&lt;="&amp;Data!Y$1,'Hamer Agrimet'!$C:$C,"&gt;0"),IF($F596="Potatoes",SUMIFS('Hamer Agrimet'!$E:$E,'Hamer Agrimet'!$A:$A,"&lt;="&amp;Data!Y$1,'Hamer Agrimet'!$E:$E,"&gt;0"),0))),SUMIFS('Osgood Agrimet'!$S$2:$S$274,'Hamer Agrimet'!$H$147:$H$288,"&lt;="&amp;Data!Y$1,'Osgood Agrimet'!$S$2:$S$274,"&gt;0"))</f>
        <v>0</v>
      </c>
      <c r="Z596" s="24">
        <f>IF($B596="Hamer",IF($F596="Spring Grain",SUMIFS('Hamer Agrimet'!$D:$D,'Hamer Agrimet'!$A:$A,"&lt;="&amp;Data!Z$1,'Hamer Agrimet'!$D:$D,"&gt;0"),IF($F596="Winter Grain",SUMIFS('Hamer Agrimet'!$C:$C,'Hamer Agrimet'!$A:$A,"&lt;="&amp;Data!Z$1,'Hamer Agrimet'!$C:$C,"&gt;0"),IF($F596="Potatoes",SUMIFS('Hamer Agrimet'!$E:$E,'Hamer Agrimet'!$A:$A,"&lt;="&amp;Data!Z$1,'Hamer Agrimet'!$E:$E,"&gt;0"),0))),SUMIFS('Osgood Agrimet'!$S$2:$S$274,'Hamer Agrimet'!$H$147:$H$288,"&lt;="&amp;Data!Z$1,'Osgood Agrimet'!$S$2:$S$274,"&gt;0"))</f>
        <v>0</v>
      </c>
      <c r="AA596" s="24">
        <f>IF($B596="Hamer",IF($F596="Spring Grain",SUMIFS('Hamer Agrimet'!$D:$D,'Hamer Agrimet'!$A:$A,"&lt;="&amp;Data!AA$1,'Hamer Agrimet'!$D:$D,"&gt;0"),IF($F596="Winter Grain",SUMIFS('Hamer Agrimet'!$C:$C,'Hamer Agrimet'!$A:$A,"&lt;="&amp;Data!AA$1,'Hamer Agrimet'!$C:$C,"&gt;0"),IF($F596="Potatoes",SUMIFS('Hamer Agrimet'!$E:$E,'Hamer Agrimet'!$A:$A,"&lt;="&amp;Data!AA$1,'Hamer Agrimet'!$E:$E,"&gt;0"),0))),SUMIFS('Osgood Agrimet'!$S$2:$S$274,'Hamer Agrimet'!$H$147:$H$288,"&lt;="&amp;Data!AA$1,'Osgood Agrimet'!$S$2:$S$274,"&gt;0"))</f>
        <v>0</v>
      </c>
      <c r="AB596" s="24">
        <f>IF($B596="Hamer",IF($F596="Spring Grain",SUMIFS('Hamer Agrimet'!$D:$D,'Hamer Agrimet'!$A:$A,"&lt;="&amp;Data!AB$1,'Hamer Agrimet'!$D:$D,"&gt;0"),IF($F596="Winter Grain",SUMIFS('Hamer Agrimet'!$C:$C,'Hamer Agrimet'!$A:$A,"&lt;="&amp;Data!AB$1,'Hamer Agrimet'!$C:$C,"&gt;0"),IF($F596="Potatoes",SUMIFS('Hamer Agrimet'!$E:$E,'Hamer Agrimet'!$A:$A,"&lt;="&amp;Data!AB$1,'Hamer Agrimet'!$E:$E,"&gt;0"),0))),SUMIFS('Osgood Agrimet'!$S$2:$S$274,'Hamer Agrimet'!$H$147:$H$288,"&lt;="&amp;Data!AB$1,'Osgood Agrimet'!$S$2:$S$274,"&gt;0"))</f>
        <v>0</v>
      </c>
      <c r="AC596" s="24">
        <f>IF($B596="Hamer",IF($F596="Spring Grain",SUMIFS('Hamer Agrimet'!$D:$D,'Hamer Agrimet'!$A:$A,"&lt;="&amp;Data!AC$1,'Hamer Agrimet'!$D:$D,"&gt;0"),IF($F596="Winter Grain",SUMIFS('Hamer Agrimet'!$C:$C,'Hamer Agrimet'!$A:$A,"&lt;="&amp;Data!AC$1,'Hamer Agrimet'!$C:$C,"&gt;0"),IF($F596="Potatoes",SUMIFS('Hamer Agrimet'!$E:$E,'Hamer Agrimet'!$A:$A,"&lt;="&amp;Data!AC$1,'Hamer Agrimet'!$E:$E,"&gt;0"),0))),SUMIFS('Osgood Agrimet'!$S$2:$S$274,'Hamer Agrimet'!$H$147:$H$288,"&lt;="&amp;Data!AC$1,'Osgood Agrimet'!$S$2:$S$274,"&gt;0"))</f>
        <v>0</v>
      </c>
      <c r="AD596" s="24">
        <f>IF($B596="Hamer",IF($F596="Spring Grain",SUMIFS('Hamer Agrimet'!$D:$D,'Hamer Agrimet'!$A:$A,"&lt;="&amp;Data!AD$1,'Hamer Agrimet'!$D:$D,"&gt;0"),IF($F596="Winter Grain",SUMIFS('Hamer Agrimet'!$C:$C,'Hamer Agrimet'!$A:$A,"&lt;="&amp;Data!AD$1,'Hamer Agrimet'!$C:$C,"&gt;0"),IF($F596="Potatoes",SUMIFS('Hamer Agrimet'!$E:$E,'Hamer Agrimet'!$A:$A,"&lt;="&amp;Data!AD$1,'Hamer Agrimet'!$E:$E,"&gt;0"),0))),SUMIFS('Osgood Agrimet'!$S$2:$S$274,'Hamer Agrimet'!$H$147:$H$288,"&lt;="&amp;Data!AD$1,'Osgood Agrimet'!$S$2:$S$274,"&gt;0"))</f>
        <v>0</v>
      </c>
      <c r="AE596" s="24">
        <f>IF($B596="Hamer",IF($F596="Spring Grain",SUMIFS('Hamer Agrimet'!$D:$D,'Hamer Agrimet'!$A:$A,"&lt;="&amp;Data!AE$1,'Hamer Agrimet'!$D:$D,"&gt;0"),IF($F596="Winter Grain",SUMIFS('Hamer Agrimet'!$C:$C,'Hamer Agrimet'!$A:$A,"&lt;="&amp;Data!AE$1,'Hamer Agrimet'!$C:$C,"&gt;0"),IF($F596="Potatoes",SUMIFS('Hamer Agrimet'!$E:$E,'Hamer Agrimet'!$A:$A,"&lt;="&amp;Data!AE$1,'Hamer Agrimet'!$E:$E,"&gt;0"),0))),SUMIFS('Osgood Agrimet'!$S$2:$S$274,'Hamer Agrimet'!$H$147:$H$288,"&lt;="&amp;Data!AE$1,'Osgood Agrimet'!$S$2:$S$274,"&gt;0"))</f>
        <v>0</v>
      </c>
      <c r="AF596" s="24">
        <f>IF($B596="Hamer",IF($F596="Spring Grain",SUMIFS('Hamer Agrimet'!$D:$D,'Hamer Agrimet'!$A:$A,"&lt;="&amp;Data!AF$1,'Hamer Agrimet'!$D:$D,"&gt;0"),IF($F596="Winter Grain",SUMIFS('Hamer Agrimet'!$C:$C,'Hamer Agrimet'!$A:$A,"&lt;="&amp;Data!AF$1,'Hamer Agrimet'!$C:$C,"&gt;0"),IF($F596="Potatoes",SUMIFS('Hamer Agrimet'!$E:$E,'Hamer Agrimet'!$A:$A,"&lt;="&amp;Data!AF$1,'Hamer Agrimet'!$E:$E,"&gt;0"),0))),SUMIFS('Osgood Agrimet'!$S$2:$S$274,'Hamer Agrimet'!$H$147:$H$288,"&lt;="&amp;Data!AF$1,'Osgood Agrimet'!$S$2:$S$274,"&gt;0"))</f>
        <v>0</v>
      </c>
      <c r="AG596" s="24">
        <f>IF($B596="Hamer",IF($F596="Spring Grain",SUMIFS('Hamer Agrimet'!$D:$D,'Hamer Agrimet'!$A:$A,"&lt;="&amp;Data!AG$1,'Hamer Agrimet'!$D:$D,"&gt;0"),IF($F596="Winter Grain",SUMIFS('Hamer Agrimet'!$C:$C,'Hamer Agrimet'!$A:$A,"&lt;="&amp;Data!AG$1,'Hamer Agrimet'!$C:$C,"&gt;0"),IF($F596="Potatoes",SUMIFS('Hamer Agrimet'!$E:$E,'Hamer Agrimet'!$A:$A,"&lt;="&amp;Data!AG$1,'Hamer Agrimet'!$E:$E,"&gt;0"),0))),SUMIFS('Osgood Agrimet'!$S$2:$S$274,'Hamer Agrimet'!$H$147:$H$288,"&lt;="&amp;Data!AG$1,'Osgood Agrimet'!$S$2:$S$274,"&gt;0"))</f>
        <v>0</v>
      </c>
      <c r="AH596">
        <f>+SUM(H596:AG596)</f>
        <v>0</v>
      </c>
    </row>
    <row r="597" spans="1:34" ht="15.75" hidden="1" thickBot="1" x14ac:dyDescent="0.25">
      <c r="A597" s="25"/>
      <c r="B597" s="25" t="s">
        <v>166</v>
      </c>
      <c r="C597" s="28" t="str">
        <f>C596</f>
        <v>59</v>
      </c>
      <c r="D597" s="25" t="s">
        <v>214</v>
      </c>
      <c r="E597" s="25"/>
      <c r="F597" s="25"/>
      <c r="G597" s="25"/>
      <c r="H597">
        <f>IFERROR(VLOOKUP($A597,'PivotTrac Totals'!$A$1:$AK$255,4,FALSE),)</f>
        <v>0</v>
      </c>
      <c r="I597">
        <f>IFERROR(VLOOKUP($A597,'PivotTrac Totals'!$1:$405,6,FALSE),)</f>
        <v>0</v>
      </c>
      <c r="J597">
        <f>IFERROR(VLOOKUP($A597,'PivotTrac Totals'!$1:$255,8,FALSE),)</f>
        <v>0</v>
      </c>
      <c r="K597">
        <f>IFERROR(VLOOKUP($A597,'PivotTrac Totals'!$1:$255,10,FALSE),)</f>
        <v>0</v>
      </c>
      <c r="L597">
        <f>IFERROR(VLOOKUP($A597,'PivotTrac Totals'!$1:$255,12,FALSE),)</f>
        <v>0</v>
      </c>
      <c r="M597">
        <f>IFERROR(VLOOKUP($A597,'PivotTrac Totals'!$1:$255,14,FALSE),)</f>
        <v>0</v>
      </c>
      <c r="N597">
        <f>IFERROR(VLOOKUP($A597,'PivotTrac Totals'!$1:$255,16,FALSE),)</f>
        <v>0</v>
      </c>
      <c r="O597">
        <f>IFERROR(VLOOKUP($A597,'PivotTrac Totals'!$1:$255,18,FALSE),)</f>
        <v>0</v>
      </c>
      <c r="P597">
        <f>IFERROR(VLOOKUP($A597,'PivotTrac Totals'!$1:$255,20,FALSE),)</f>
        <v>0</v>
      </c>
      <c r="Q597">
        <f>IFERROR(VLOOKUP($A597,'PivotTrac Totals'!$1:$255,22,FALSE),)</f>
        <v>0</v>
      </c>
      <c r="R597">
        <f>IFERROR(VLOOKUP($A597,'PivotTrac Totals'!$1:$255,24,FALSE),)</f>
        <v>0</v>
      </c>
      <c r="S597">
        <f>IFERROR(VLOOKUP($A597,'PivotTrac Totals'!$1:$255,26,FALSE),)</f>
        <v>0</v>
      </c>
      <c r="T597">
        <f>IFERROR(VLOOKUP($A597,'PivotTrac Totals'!$1:$255,28,FALSE),)</f>
        <v>0</v>
      </c>
      <c r="U597">
        <f>IFERROR(VLOOKUP($A597,'PivotTrac Totals'!$1:$255,30,FALSE),)</f>
        <v>0</v>
      </c>
      <c r="V597">
        <f>IFERROR(VLOOKUP($A597,'PivotTrac Totals'!$1:$255,32,FALSE),)</f>
        <v>0</v>
      </c>
      <c r="W597">
        <f>IFERROR(VLOOKUP($A597,'PivotTrac Totals'!$1:$255,34,FALSE),)</f>
        <v>0</v>
      </c>
      <c r="X597">
        <f>IFERROR(VLOOKUP($A597,'PivotTrac Totals'!$1:$255,36,FALSE),)</f>
        <v>0</v>
      </c>
      <c r="Y597">
        <f>IFERROR(VLOOKUP($A597,'PivotTrac Totals'!$1:$255,38,FALSE),)</f>
        <v>0</v>
      </c>
      <c r="Z597">
        <f>IFERROR(VLOOKUP($A597,'PivotTrac Totals'!$1:$255,40,FALSE),)</f>
        <v>0</v>
      </c>
      <c r="AA597">
        <f>IFERROR(VLOOKUP($A597,'PivotTrac Totals'!$1:$255,42,FALSE),)</f>
        <v>0</v>
      </c>
      <c r="AB597">
        <f>IFERROR(VLOOKUP($A597,'PivotTrac Totals'!$1:$255,44,FALSE),)</f>
        <v>0</v>
      </c>
      <c r="AC597">
        <f>IFERROR(VLOOKUP($A597,'PivotTrac Totals'!$1:$255,46,FALSE),)</f>
        <v>0</v>
      </c>
      <c r="AD597">
        <f>IFERROR(VLOOKUP($A597,'PivotTrac Totals'!$1:$255,48,FALSE),)</f>
        <v>0</v>
      </c>
      <c r="AE597">
        <f>IFERROR(VLOOKUP($A597,'PivotTrac Totals'!$1:$255,50,FALSE),)</f>
        <v>0</v>
      </c>
      <c r="AF597">
        <f>IFERROR(VLOOKUP($A597,'PivotTrac Totals'!$1:$255,52,FALSE),)</f>
        <v>0</v>
      </c>
      <c r="AG597">
        <f>IFERROR(VLOOKUP($A597,'PivotTrac Totals'!$1:$255,54,FALSE),)</f>
        <v>0</v>
      </c>
      <c r="AH597">
        <f t="shared" si="70"/>
        <v>0</v>
      </c>
    </row>
    <row r="598" spans="1:34" ht="15.75" hidden="1" thickBot="1" x14ac:dyDescent="0.25">
      <c r="A598" s="25"/>
      <c r="B598" s="25" t="s">
        <v>166</v>
      </c>
      <c r="C598" s="28" t="str">
        <f t="shared" ref="C598:C605" si="71">C597</f>
        <v>59</v>
      </c>
      <c r="D598" s="25" t="s">
        <v>214</v>
      </c>
      <c r="E598" s="25"/>
      <c r="F598" s="25"/>
      <c r="G598" s="25"/>
      <c r="H598">
        <f>IFERROR(VLOOKUP($A598,'PivotTrac Totals'!$A$1:$AK$255,4,FALSE),)</f>
        <v>0</v>
      </c>
      <c r="I598">
        <f>IFERROR(VLOOKUP($A598,'PivotTrac Totals'!$1:$405,6,FALSE),)</f>
        <v>0</v>
      </c>
      <c r="J598">
        <f>IFERROR(VLOOKUP($A598,'PivotTrac Totals'!$1:$255,8,FALSE),)</f>
        <v>0</v>
      </c>
      <c r="K598">
        <f>IFERROR(VLOOKUP($A598,'PivotTrac Totals'!$1:$255,10,FALSE),)</f>
        <v>0</v>
      </c>
      <c r="L598">
        <f>IFERROR(VLOOKUP($A598,'PivotTrac Totals'!$1:$255,12,FALSE),)</f>
        <v>0</v>
      </c>
      <c r="M598">
        <f>IFERROR(VLOOKUP($A598,'PivotTrac Totals'!$1:$255,14,FALSE),)</f>
        <v>0</v>
      </c>
      <c r="N598">
        <f>IFERROR(VLOOKUP($A598,'PivotTrac Totals'!$1:$255,16,FALSE),)</f>
        <v>0</v>
      </c>
      <c r="O598">
        <f>IFERROR(VLOOKUP($A598,'PivotTrac Totals'!$1:$255,18,FALSE),)</f>
        <v>0</v>
      </c>
      <c r="P598">
        <f>IFERROR(VLOOKUP($A598,'PivotTrac Totals'!$1:$255,20,FALSE),)</f>
        <v>0</v>
      </c>
      <c r="Q598">
        <f>IFERROR(VLOOKUP($A598,'PivotTrac Totals'!$1:$255,22,FALSE),)</f>
        <v>0</v>
      </c>
      <c r="R598">
        <f>IFERROR(VLOOKUP($A598,'PivotTrac Totals'!$1:$255,24,FALSE),)</f>
        <v>0</v>
      </c>
      <c r="S598">
        <f>IFERROR(VLOOKUP($A598,'PivotTrac Totals'!$1:$255,26,FALSE),)</f>
        <v>0</v>
      </c>
      <c r="T598">
        <f>IFERROR(VLOOKUP($A598,'PivotTrac Totals'!$1:$255,28,FALSE),)</f>
        <v>0</v>
      </c>
      <c r="U598">
        <f>IFERROR(VLOOKUP($A598,'PivotTrac Totals'!$1:$255,30,FALSE),)</f>
        <v>0</v>
      </c>
      <c r="V598">
        <f>IFERROR(VLOOKUP($A598,'PivotTrac Totals'!$1:$255,32,FALSE),)</f>
        <v>0</v>
      </c>
      <c r="W598">
        <f>IFERROR(VLOOKUP($A598,'PivotTrac Totals'!$1:$255,34,FALSE),)</f>
        <v>0</v>
      </c>
      <c r="X598">
        <f>IFERROR(VLOOKUP($A598,'PivotTrac Totals'!$1:$255,36,FALSE),)</f>
        <v>0</v>
      </c>
      <c r="Y598">
        <f>IFERROR(VLOOKUP($A598,'PivotTrac Totals'!$1:$255,38,FALSE),)</f>
        <v>0</v>
      </c>
      <c r="Z598">
        <f>IFERROR(VLOOKUP($A598,'PivotTrac Totals'!$1:$255,40,FALSE),)</f>
        <v>0</v>
      </c>
      <c r="AA598">
        <f>IFERROR(VLOOKUP($A598,'PivotTrac Totals'!$1:$255,42,FALSE),)</f>
        <v>0</v>
      </c>
      <c r="AB598">
        <f>IFERROR(VLOOKUP($A598,'PivotTrac Totals'!$1:$255,44,FALSE),)</f>
        <v>0</v>
      </c>
      <c r="AC598">
        <f>IFERROR(VLOOKUP($A598,'PivotTrac Totals'!$1:$255,46,FALSE),)</f>
        <v>0</v>
      </c>
      <c r="AD598">
        <f>IFERROR(VLOOKUP($A598,'PivotTrac Totals'!$1:$255,48,FALSE),)</f>
        <v>0</v>
      </c>
      <c r="AE598">
        <f>IFERROR(VLOOKUP($A598,'PivotTrac Totals'!$1:$255,50,FALSE),)</f>
        <v>0</v>
      </c>
      <c r="AF598">
        <f>IFERROR(VLOOKUP($A598,'PivotTrac Totals'!$1:$255,52,FALSE),)</f>
        <v>0</v>
      </c>
      <c r="AG598">
        <f>IFERROR(VLOOKUP($A598,'PivotTrac Totals'!$1:$255,54,FALSE),)</f>
        <v>0</v>
      </c>
      <c r="AH598">
        <f t="shared" si="70"/>
        <v>0</v>
      </c>
    </row>
    <row r="599" spans="1:34" ht="15.75" hidden="1" thickBot="1" x14ac:dyDescent="0.25">
      <c r="A599" s="25"/>
      <c r="B599" s="25" t="s">
        <v>166</v>
      </c>
      <c r="C599" s="28" t="str">
        <f t="shared" si="71"/>
        <v>59</v>
      </c>
      <c r="D599" s="25" t="s">
        <v>214</v>
      </c>
      <c r="E599" s="25"/>
      <c r="F599" s="25"/>
      <c r="G599" s="25"/>
      <c r="H599">
        <f>IFERROR(VLOOKUP($A599,'PivotTrac Totals'!$A$1:$AK$255,4,FALSE),)</f>
        <v>0</v>
      </c>
      <c r="I599">
        <f>IFERROR(VLOOKUP($A599,'PivotTrac Totals'!$1:$405,6,FALSE),)</f>
        <v>0</v>
      </c>
      <c r="J599">
        <f>IFERROR(VLOOKUP($A599,'PivotTrac Totals'!$1:$255,8,FALSE),)</f>
        <v>0</v>
      </c>
      <c r="K599">
        <f>IFERROR(VLOOKUP($A599,'PivotTrac Totals'!$1:$255,10,FALSE),)</f>
        <v>0</v>
      </c>
      <c r="L599">
        <f>IFERROR(VLOOKUP($A599,'PivotTrac Totals'!$1:$255,12,FALSE),)</f>
        <v>0</v>
      </c>
      <c r="M599">
        <f>IFERROR(VLOOKUP($A599,'PivotTrac Totals'!$1:$255,14,FALSE),)</f>
        <v>0</v>
      </c>
      <c r="N599">
        <f>IFERROR(VLOOKUP($A599,'PivotTrac Totals'!$1:$255,16,FALSE),)</f>
        <v>0</v>
      </c>
      <c r="O599">
        <f>IFERROR(VLOOKUP($A599,'PivotTrac Totals'!$1:$255,18,FALSE),)</f>
        <v>0</v>
      </c>
      <c r="P599">
        <f>IFERROR(VLOOKUP($A599,'PivotTrac Totals'!$1:$255,20,FALSE),)</f>
        <v>0</v>
      </c>
      <c r="Q599">
        <f>IFERROR(VLOOKUP($A599,'PivotTrac Totals'!$1:$255,22,FALSE),)</f>
        <v>0</v>
      </c>
      <c r="R599">
        <f>IFERROR(VLOOKUP($A599,'PivotTrac Totals'!$1:$255,24,FALSE),)</f>
        <v>0</v>
      </c>
      <c r="S599">
        <f>IFERROR(VLOOKUP($A599,'PivotTrac Totals'!$1:$255,26,FALSE),)</f>
        <v>0</v>
      </c>
      <c r="T599">
        <f>IFERROR(VLOOKUP($A599,'PivotTrac Totals'!$1:$255,28,FALSE),)</f>
        <v>0</v>
      </c>
      <c r="U599">
        <f>IFERROR(VLOOKUP($A599,'PivotTrac Totals'!$1:$255,30,FALSE),)</f>
        <v>0</v>
      </c>
      <c r="V599">
        <f>IFERROR(VLOOKUP($A599,'PivotTrac Totals'!$1:$255,32,FALSE),)</f>
        <v>0</v>
      </c>
      <c r="W599">
        <f>IFERROR(VLOOKUP($A599,'PivotTrac Totals'!$1:$255,34,FALSE),)</f>
        <v>0</v>
      </c>
      <c r="X599">
        <f>IFERROR(VLOOKUP($A599,'PivotTrac Totals'!$1:$255,36,FALSE),)</f>
        <v>0</v>
      </c>
      <c r="Y599">
        <f>IFERROR(VLOOKUP($A599,'PivotTrac Totals'!$1:$255,38,FALSE),)</f>
        <v>0</v>
      </c>
      <c r="Z599">
        <f>IFERROR(VLOOKUP($A599,'PivotTrac Totals'!$1:$255,40,FALSE),)</f>
        <v>0</v>
      </c>
      <c r="AA599">
        <f>IFERROR(VLOOKUP($A599,'PivotTrac Totals'!$1:$255,42,FALSE),)</f>
        <v>0</v>
      </c>
      <c r="AB599">
        <f>IFERROR(VLOOKUP($A599,'PivotTrac Totals'!$1:$255,44,FALSE),)</f>
        <v>0</v>
      </c>
      <c r="AC599">
        <f>IFERROR(VLOOKUP($A599,'PivotTrac Totals'!$1:$255,46,FALSE),)</f>
        <v>0</v>
      </c>
      <c r="AD599">
        <f>IFERROR(VLOOKUP($A599,'PivotTrac Totals'!$1:$255,48,FALSE),)</f>
        <v>0</v>
      </c>
      <c r="AE599">
        <f>IFERROR(VLOOKUP($A599,'PivotTrac Totals'!$1:$255,50,FALSE),)</f>
        <v>0</v>
      </c>
      <c r="AF599">
        <f>IFERROR(VLOOKUP($A599,'PivotTrac Totals'!$1:$255,52,FALSE),)</f>
        <v>0</v>
      </c>
      <c r="AG599">
        <f>IFERROR(VLOOKUP($A599,'PivotTrac Totals'!$1:$255,54,FALSE),)</f>
        <v>0</v>
      </c>
      <c r="AH599">
        <f t="shared" si="70"/>
        <v>0</v>
      </c>
    </row>
    <row r="600" spans="1:34" ht="15.75" hidden="1" thickBot="1" x14ac:dyDescent="0.25">
      <c r="A600" s="25"/>
      <c r="B600" s="25" t="s">
        <v>166</v>
      </c>
      <c r="C600" s="28" t="str">
        <f t="shared" si="71"/>
        <v>59</v>
      </c>
      <c r="D600" s="25" t="s">
        <v>214</v>
      </c>
      <c r="E600" s="25"/>
      <c r="F600" s="25"/>
      <c r="G600" s="25"/>
      <c r="H600">
        <f>IFERROR(VLOOKUP($A600,'PivotTrac Totals'!$A$1:$AK$255,4,FALSE),)</f>
        <v>0</v>
      </c>
      <c r="I600">
        <f>IFERROR(VLOOKUP($A600,'PivotTrac Totals'!$1:$405,6,FALSE),)</f>
        <v>0</v>
      </c>
      <c r="J600">
        <f>IFERROR(VLOOKUP($A600,'PivotTrac Totals'!$1:$255,8,FALSE),)</f>
        <v>0</v>
      </c>
      <c r="K600">
        <f>IFERROR(VLOOKUP($A600,'PivotTrac Totals'!$1:$255,10,FALSE),)</f>
        <v>0</v>
      </c>
      <c r="L600">
        <f>IFERROR(VLOOKUP($A600,'PivotTrac Totals'!$1:$255,12,FALSE),)</f>
        <v>0</v>
      </c>
      <c r="M600">
        <f>IFERROR(VLOOKUP($A600,'PivotTrac Totals'!$1:$255,14,FALSE),)</f>
        <v>0</v>
      </c>
      <c r="N600">
        <f>IFERROR(VLOOKUP($A600,'PivotTrac Totals'!$1:$255,16,FALSE),)</f>
        <v>0</v>
      </c>
      <c r="O600">
        <f>IFERROR(VLOOKUP($A600,'PivotTrac Totals'!$1:$255,18,FALSE),)</f>
        <v>0</v>
      </c>
      <c r="P600">
        <f>IFERROR(VLOOKUP($A600,'PivotTrac Totals'!$1:$255,20,FALSE),)</f>
        <v>0</v>
      </c>
      <c r="Q600">
        <f>IFERROR(VLOOKUP($A600,'PivotTrac Totals'!$1:$255,22,FALSE),)</f>
        <v>0</v>
      </c>
      <c r="R600">
        <f>IFERROR(VLOOKUP($A600,'PivotTrac Totals'!$1:$255,24,FALSE),)</f>
        <v>0</v>
      </c>
      <c r="S600">
        <f>IFERROR(VLOOKUP($A600,'PivotTrac Totals'!$1:$255,26,FALSE),)</f>
        <v>0</v>
      </c>
      <c r="T600">
        <f>IFERROR(VLOOKUP($A600,'PivotTrac Totals'!$1:$255,28,FALSE),)</f>
        <v>0</v>
      </c>
      <c r="U600">
        <f>IFERROR(VLOOKUP($A600,'PivotTrac Totals'!$1:$255,30,FALSE),)</f>
        <v>0</v>
      </c>
      <c r="V600">
        <f>IFERROR(VLOOKUP($A600,'PivotTrac Totals'!$1:$255,32,FALSE),)</f>
        <v>0</v>
      </c>
      <c r="W600">
        <f>IFERROR(VLOOKUP($A600,'PivotTrac Totals'!$1:$255,34,FALSE),)</f>
        <v>0</v>
      </c>
      <c r="X600">
        <f>IFERROR(VLOOKUP($A600,'PivotTrac Totals'!$1:$255,36,FALSE),)</f>
        <v>0</v>
      </c>
      <c r="Y600">
        <f>IFERROR(VLOOKUP($A600,'PivotTrac Totals'!$1:$255,38,FALSE),)</f>
        <v>0</v>
      </c>
      <c r="Z600">
        <f>IFERROR(VLOOKUP($A600,'PivotTrac Totals'!$1:$255,40,FALSE),)</f>
        <v>0</v>
      </c>
      <c r="AA600">
        <f>IFERROR(VLOOKUP($A600,'PivotTrac Totals'!$1:$255,42,FALSE),)</f>
        <v>0</v>
      </c>
      <c r="AB600">
        <f>IFERROR(VLOOKUP($A600,'PivotTrac Totals'!$1:$255,44,FALSE),)</f>
        <v>0</v>
      </c>
      <c r="AC600">
        <f>IFERROR(VLOOKUP($A600,'PivotTrac Totals'!$1:$255,46,FALSE),)</f>
        <v>0</v>
      </c>
      <c r="AD600">
        <f>IFERROR(VLOOKUP($A600,'PivotTrac Totals'!$1:$255,48,FALSE),)</f>
        <v>0</v>
      </c>
      <c r="AE600">
        <f>IFERROR(VLOOKUP($A600,'PivotTrac Totals'!$1:$255,50,FALSE),)</f>
        <v>0</v>
      </c>
      <c r="AF600">
        <f>IFERROR(VLOOKUP($A600,'PivotTrac Totals'!$1:$255,52,FALSE),)</f>
        <v>0</v>
      </c>
      <c r="AG600">
        <f>IFERROR(VLOOKUP($A600,'PivotTrac Totals'!$1:$255,54,FALSE),)</f>
        <v>0</v>
      </c>
      <c r="AH600">
        <f t="shared" si="70"/>
        <v>0</v>
      </c>
    </row>
    <row r="601" spans="1:34" ht="15.75" hidden="1" thickBot="1" x14ac:dyDescent="0.25">
      <c r="A601" s="25"/>
      <c r="B601" s="25" t="s">
        <v>166</v>
      </c>
      <c r="C601" s="28" t="str">
        <f t="shared" si="71"/>
        <v>59</v>
      </c>
      <c r="D601" s="25" t="s">
        <v>214</v>
      </c>
      <c r="E601" s="25"/>
      <c r="F601" s="25"/>
      <c r="G601" s="25"/>
      <c r="H601">
        <f>IFERROR(VLOOKUP($A601,'PivotTrac Totals'!$A$1:$AK$255,4,FALSE),)</f>
        <v>0</v>
      </c>
      <c r="I601">
        <f>IFERROR(VLOOKUP($A601,'PivotTrac Totals'!$1:$405,6,FALSE),)</f>
        <v>0</v>
      </c>
      <c r="J601">
        <f>IFERROR(VLOOKUP($A601,'PivotTrac Totals'!$1:$255,8,FALSE),)</f>
        <v>0</v>
      </c>
      <c r="K601">
        <f>IFERROR(VLOOKUP($A601,'PivotTrac Totals'!$1:$255,10,FALSE),)</f>
        <v>0</v>
      </c>
      <c r="L601">
        <f>IFERROR(VLOOKUP($A601,'PivotTrac Totals'!$1:$255,12,FALSE),)</f>
        <v>0</v>
      </c>
      <c r="M601">
        <f>IFERROR(VLOOKUP($A601,'PivotTrac Totals'!$1:$255,14,FALSE),)</f>
        <v>0</v>
      </c>
      <c r="N601">
        <f>IFERROR(VLOOKUP($A601,'PivotTrac Totals'!$1:$255,16,FALSE),)</f>
        <v>0</v>
      </c>
      <c r="O601">
        <f>IFERROR(VLOOKUP($A601,'PivotTrac Totals'!$1:$255,18,FALSE),)</f>
        <v>0</v>
      </c>
      <c r="P601">
        <f>IFERROR(VLOOKUP($A601,'PivotTrac Totals'!$1:$255,20,FALSE),)</f>
        <v>0</v>
      </c>
      <c r="Q601">
        <f>IFERROR(VLOOKUP($A601,'PivotTrac Totals'!$1:$255,22,FALSE),)</f>
        <v>0</v>
      </c>
      <c r="R601">
        <f>IFERROR(VLOOKUP($A601,'PivotTrac Totals'!$1:$255,24,FALSE),)</f>
        <v>0</v>
      </c>
      <c r="S601">
        <f>IFERROR(VLOOKUP($A601,'PivotTrac Totals'!$1:$255,26,FALSE),)</f>
        <v>0</v>
      </c>
      <c r="T601">
        <f>IFERROR(VLOOKUP($A601,'PivotTrac Totals'!$1:$255,28,FALSE),)</f>
        <v>0</v>
      </c>
      <c r="U601">
        <f>IFERROR(VLOOKUP($A601,'PivotTrac Totals'!$1:$255,30,FALSE),)</f>
        <v>0</v>
      </c>
      <c r="V601">
        <f>IFERROR(VLOOKUP($A601,'PivotTrac Totals'!$1:$255,32,FALSE),)</f>
        <v>0</v>
      </c>
      <c r="W601">
        <f>IFERROR(VLOOKUP($A601,'PivotTrac Totals'!$1:$255,34,FALSE),)</f>
        <v>0</v>
      </c>
      <c r="X601">
        <f>IFERROR(VLOOKUP($A601,'PivotTrac Totals'!$1:$255,36,FALSE),)</f>
        <v>0</v>
      </c>
      <c r="Y601">
        <f>IFERROR(VLOOKUP($A601,'PivotTrac Totals'!$1:$255,38,FALSE),)</f>
        <v>0</v>
      </c>
      <c r="Z601">
        <f>IFERROR(VLOOKUP($A601,'PivotTrac Totals'!$1:$255,40,FALSE),)</f>
        <v>0</v>
      </c>
      <c r="AA601">
        <f>IFERROR(VLOOKUP($A601,'PivotTrac Totals'!$1:$255,42,FALSE),)</f>
        <v>0</v>
      </c>
      <c r="AB601">
        <f>IFERROR(VLOOKUP($A601,'PivotTrac Totals'!$1:$255,44,FALSE),)</f>
        <v>0</v>
      </c>
      <c r="AC601">
        <f>IFERROR(VLOOKUP($A601,'PivotTrac Totals'!$1:$255,46,FALSE),)</f>
        <v>0</v>
      </c>
      <c r="AD601">
        <f>IFERROR(VLOOKUP($A601,'PivotTrac Totals'!$1:$255,48,FALSE),)</f>
        <v>0</v>
      </c>
      <c r="AE601">
        <f>IFERROR(VLOOKUP($A601,'PivotTrac Totals'!$1:$255,50,FALSE),)</f>
        <v>0</v>
      </c>
      <c r="AF601">
        <f>IFERROR(VLOOKUP($A601,'PivotTrac Totals'!$1:$255,52,FALSE),)</f>
        <v>0</v>
      </c>
      <c r="AG601">
        <f>IFERROR(VLOOKUP($A601,'PivotTrac Totals'!$1:$255,54,FALSE),)</f>
        <v>0</v>
      </c>
      <c r="AH601">
        <f t="shared" si="70"/>
        <v>0</v>
      </c>
    </row>
    <row r="602" spans="1:34" ht="15.75" hidden="1" thickBot="1" x14ac:dyDescent="0.25">
      <c r="A602" s="25"/>
      <c r="B602" s="25" t="s">
        <v>166</v>
      </c>
      <c r="C602" s="28" t="str">
        <f t="shared" si="71"/>
        <v>59</v>
      </c>
      <c r="D602" s="25" t="s">
        <v>214</v>
      </c>
      <c r="E602" s="25"/>
      <c r="F602" s="25"/>
      <c r="G602" s="25"/>
      <c r="H602">
        <f>IFERROR(VLOOKUP($A602,'PivotTrac Totals'!$A$1:$AK$255,4,FALSE),)</f>
        <v>0</v>
      </c>
      <c r="I602">
        <f>IFERROR(VLOOKUP($A602,'PivotTrac Totals'!$1:$405,6,FALSE),)</f>
        <v>0</v>
      </c>
      <c r="J602">
        <f>IFERROR(VLOOKUP($A602,'PivotTrac Totals'!$1:$255,8,FALSE),)</f>
        <v>0</v>
      </c>
      <c r="K602">
        <f>IFERROR(VLOOKUP($A602,'PivotTrac Totals'!$1:$255,10,FALSE),)</f>
        <v>0</v>
      </c>
      <c r="L602">
        <f>IFERROR(VLOOKUP($A602,'PivotTrac Totals'!$1:$255,12,FALSE),)</f>
        <v>0</v>
      </c>
      <c r="M602">
        <f>IFERROR(VLOOKUP($A602,'PivotTrac Totals'!$1:$255,14,FALSE),)</f>
        <v>0</v>
      </c>
      <c r="N602">
        <f>IFERROR(VLOOKUP($A602,'PivotTrac Totals'!$1:$255,16,FALSE),)</f>
        <v>0</v>
      </c>
      <c r="O602">
        <f>IFERROR(VLOOKUP($A602,'PivotTrac Totals'!$1:$255,18,FALSE),)</f>
        <v>0</v>
      </c>
      <c r="P602">
        <f>IFERROR(VLOOKUP($A602,'PivotTrac Totals'!$1:$255,20,FALSE),)</f>
        <v>0</v>
      </c>
      <c r="Q602">
        <f>IFERROR(VLOOKUP($A602,'PivotTrac Totals'!$1:$255,22,FALSE),)</f>
        <v>0</v>
      </c>
      <c r="R602">
        <f>IFERROR(VLOOKUP($A602,'PivotTrac Totals'!$1:$255,24,FALSE),)</f>
        <v>0</v>
      </c>
      <c r="S602">
        <f>IFERROR(VLOOKUP($A602,'PivotTrac Totals'!$1:$255,26,FALSE),)</f>
        <v>0</v>
      </c>
      <c r="T602">
        <f>IFERROR(VLOOKUP($A602,'PivotTrac Totals'!$1:$255,28,FALSE),)</f>
        <v>0</v>
      </c>
      <c r="U602">
        <f>IFERROR(VLOOKUP($A602,'PivotTrac Totals'!$1:$255,30,FALSE),)</f>
        <v>0</v>
      </c>
      <c r="V602">
        <f>IFERROR(VLOOKUP($A602,'PivotTrac Totals'!$1:$255,32,FALSE),)</f>
        <v>0</v>
      </c>
      <c r="W602">
        <f>IFERROR(VLOOKUP($A602,'PivotTrac Totals'!$1:$255,34,FALSE),)</f>
        <v>0</v>
      </c>
      <c r="X602">
        <f>IFERROR(VLOOKUP($A602,'PivotTrac Totals'!$1:$255,36,FALSE),)</f>
        <v>0</v>
      </c>
      <c r="Y602">
        <f>IFERROR(VLOOKUP($A602,'PivotTrac Totals'!$1:$255,38,FALSE),)</f>
        <v>0</v>
      </c>
      <c r="Z602">
        <f>IFERROR(VLOOKUP($A602,'PivotTrac Totals'!$1:$255,40,FALSE),)</f>
        <v>0</v>
      </c>
      <c r="AA602">
        <f>IFERROR(VLOOKUP($A602,'PivotTrac Totals'!$1:$255,42,FALSE),)</f>
        <v>0</v>
      </c>
      <c r="AB602">
        <f>IFERROR(VLOOKUP($A602,'PivotTrac Totals'!$1:$255,44,FALSE),)</f>
        <v>0</v>
      </c>
      <c r="AC602">
        <f>IFERROR(VLOOKUP($A602,'PivotTrac Totals'!$1:$255,46,FALSE),)</f>
        <v>0</v>
      </c>
      <c r="AD602">
        <f>IFERROR(VLOOKUP($A602,'PivotTrac Totals'!$1:$255,48,FALSE),)</f>
        <v>0</v>
      </c>
      <c r="AE602">
        <f>IFERROR(VLOOKUP($A602,'PivotTrac Totals'!$1:$255,50,FALSE),)</f>
        <v>0</v>
      </c>
      <c r="AF602">
        <f>IFERROR(VLOOKUP($A602,'PivotTrac Totals'!$1:$255,52,FALSE),)</f>
        <v>0</v>
      </c>
      <c r="AG602">
        <f>IFERROR(VLOOKUP($A602,'PivotTrac Totals'!$1:$255,54,FALSE),)</f>
        <v>0</v>
      </c>
      <c r="AH602">
        <f t="shared" si="70"/>
        <v>0</v>
      </c>
    </row>
    <row r="603" spans="1:34" ht="15.75" hidden="1" thickBot="1" x14ac:dyDescent="0.25">
      <c r="A603" s="25"/>
      <c r="B603" s="25" t="s">
        <v>166</v>
      </c>
      <c r="C603" s="28" t="str">
        <f t="shared" si="71"/>
        <v>59</v>
      </c>
      <c r="D603" s="25" t="s">
        <v>214</v>
      </c>
      <c r="E603" s="25"/>
      <c r="F603" s="25"/>
      <c r="G603" s="25"/>
      <c r="H603">
        <f>IFERROR(VLOOKUP($A603,'PivotTrac Totals'!$A$1:$AK$255,4,FALSE),)</f>
        <v>0</v>
      </c>
      <c r="I603">
        <f>IFERROR(VLOOKUP($A603,'PivotTrac Totals'!$1:$405,6,FALSE),)</f>
        <v>0</v>
      </c>
      <c r="J603">
        <f>IFERROR(VLOOKUP($A603,'PivotTrac Totals'!$1:$255,8,FALSE),)</f>
        <v>0</v>
      </c>
      <c r="K603">
        <f>IFERROR(VLOOKUP($A603,'PivotTrac Totals'!$1:$255,10,FALSE),)</f>
        <v>0</v>
      </c>
      <c r="L603">
        <f>IFERROR(VLOOKUP($A603,'PivotTrac Totals'!$1:$255,12,FALSE),)</f>
        <v>0</v>
      </c>
      <c r="M603">
        <f>IFERROR(VLOOKUP($A603,'PivotTrac Totals'!$1:$255,14,FALSE),)</f>
        <v>0</v>
      </c>
      <c r="N603">
        <f>IFERROR(VLOOKUP($A603,'PivotTrac Totals'!$1:$255,16,FALSE),)</f>
        <v>0</v>
      </c>
      <c r="O603">
        <f>IFERROR(VLOOKUP($A603,'PivotTrac Totals'!$1:$255,18,FALSE),)</f>
        <v>0</v>
      </c>
      <c r="P603">
        <f>IFERROR(VLOOKUP($A603,'PivotTrac Totals'!$1:$255,20,FALSE),)</f>
        <v>0</v>
      </c>
      <c r="Q603">
        <f>IFERROR(VLOOKUP($A603,'PivotTrac Totals'!$1:$255,22,FALSE),)</f>
        <v>0</v>
      </c>
      <c r="R603">
        <f>IFERROR(VLOOKUP($A603,'PivotTrac Totals'!$1:$255,24,FALSE),)</f>
        <v>0</v>
      </c>
      <c r="S603">
        <f>IFERROR(VLOOKUP($A603,'PivotTrac Totals'!$1:$255,26,FALSE),)</f>
        <v>0</v>
      </c>
      <c r="T603">
        <f>IFERROR(VLOOKUP($A603,'PivotTrac Totals'!$1:$255,28,FALSE),)</f>
        <v>0</v>
      </c>
      <c r="U603">
        <f>IFERROR(VLOOKUP($A603,'PivotTrac Totals'!$1:$255,30,FALSE),)</f>
        <v>0</v>
      </c>
      <c r="V603">
        <f>IFERROR(VLOOKUP($A603,'PivotTrac Totals'!$1:$255,32,FALSE),)</f>
        <v>0</v>
      </c>
      <c r="W603">
        <f>IFERROR(VLOOKUP($A603,'PivotTrac Totals'!$1:$255,34,FALSE),)</f>
        <v>0</v>
      </c>
      <c r="X603">
        <f>IFERROR(VLOOKUP($A603,'PivotTrac Totals'!$1:$255,36,FALSE),)</f>
        <v>0</v>
      </c>
      <c r="Y603">
        <f>IFERROR(VLOOKUP($A603,'PivotTrac Totals'!$1:$255,38,FALSE),)</f>
        <v>0</v>
      </c>
      <c r="Z603">
        <f>IFERROR(VLOOKUP($A603,'PivotTrac Totals'!$1:$255,40,FALSE),)</f>
        <v>0</v>
      </c>
      <c r="AA603">
        <f>IFERROR(VLOOKUP($A603,'PivotTrac Totals'!$1:$255,42,FALSE),)</f>
        <v>0</v>
      </c>
      <c r="AB603">
        <f>IFERROR(VLOOKUP($A603,'PivotTrac Totals'!$1:$255,44,FALSE),)</f>
        <v>0</v>
      </c>
      <c r="AC603">
        <f>IFERROR(VLOOKUP($A603,'PivotTrac Totals'!$1:$255,46,FALSE),)</f>
        <v>0</v>
      </c>
      <c r="AD603">
        <f>IFERROR(VLOOKUP($A603,'PivotTrac Totals'!$1:$255,48,FALSE),)</f>
        <v>0</v>
      </c>
      <c r="AE603">
        <f>IFERROR(VLOOKUP($A603,'PivotTrac Totals'!$1:$255,50,FALSE),)</f>
        <v>0</v>
      </c>
      <c r="AF603">
        <f>IFERROR(VLOOKUP($A603,'PivotTrac Totals'!$1:$255,52,FALSE),)</f>
        <v>0</v>
      </c>
      <c r="AG603">
        <f>IFERROR(VLOOKUP($A603,'PivotTrac Totals'!$1:$255,54,FALSE),)</f>
        <v>0</v>
      </c>
      <c r="AH603">
        <f t="shared" si="70"/>
        <v>0</v>
      </c>
    </row>
    <row r="604" spans="1:34" ht="15.75" hidden="1" thickBot="1" x14ac:dyDescent="0.25">
      <c r="A604" s="25"/>
      <c r="B604" s="25" t="s">
        <v>166</v>
      </c>
      <c r="C604" s="28" t="str">
        <f t="shared" si="71"/>
        <v>59</v>
      </c>
      <c r="D604" s="25" t="s">
        <v>214</v>
      </c>
      <c r="E604" s="25"/>
      <c r="F604" s="25"/>
      <c r="G604" s="25"/>
      <c r="H604">
        <f>IFERROR(VLOOKUP($A604,'PivotTrac Totals'!$A$1:$AK$255,4,FALSE),)</f>
        <v>0</v>
      </c>
      <c r="I604">
        <f>IFERROR(VLOOKUP($A604,'PivotTrac Totals'!$1:$405,6,FALSE),)</f>
        <v>0</v>
      </c>
      <c r="J604">
        <f>IFERROR(VLOOKUP($A604,'PivotTrac Totals'!$1:$255,8,FALSE),)</f>
        <v>0</v>
      </c>
      <c r="K604">
        <f>IFERROR(VLOOKUP($A604,'PivotTrac Totals'!$1:$255,10,FALSE),)</f>
        <v>0</v>
      </c>
      <c r="L604">
        <f>IFERROR(VLOOKUP($A604,'PivotTrac Totals'!$1:$255,12,FALSE),)</f>
        <v>0</v>
      </c>
      <c r="M604">
        <f>IFERROR(VLOOKUP($A604,'PivotTrac Totals'!$1:$255,14,FALSE),)</f>
        <v>0</v>
      </c>
      <c r="N604">
        <f>IFERROR(VLOOKUP($A604,'PivotTrac Totals'!$1:$255,16,FALSE),)</f>
        <v>0</v>
      </c>
      <c r="O604">
        <f>IFERROR(VLOOKUP($A604,'PivotTrac Totals'!$1:$255,18,FALSE),)</f>
        <v>0</v>
      </c>
      <c r="P604">
        <f>IFERROR(VLOOKUP($A604,'PivotTrac Totals'!$1:$255,20,FALSE),)</f>
        <v>0</v>
      </c>
      <c r="Q604">
        <f>IFERROR(VLOOKUP($A604,'PivotTrac Totals'!$1:$255,22,FALSE),)</f>
        <v>0</v>
      </c>
      <c r="R604">
        <f>IFERROR(VLOOKUP($A604,'PivotTrac Totals'!$1:$255,24,FALSE),)</f>
        <v>0</v>
      </c>
      <c r="S604">
        <f>IFERROR(VLOOKUP($A604,'PivotTrac Totals'!$1:$255,26,FALSE),)</f>
        <v>0</v>
      </c>
      <c r="T604">
        <f>IFERROR(VLOOKUP($A604,'PivotTrac Totals'!$1:$255,28,FALSE),)</f>
        <v>0</v>
      </c>
      <c r="U604">
        <f>IFERROR(VLOOKUP($A604,'PivotTrac Totals'!$1:$255,30,FALSE),)</f>
        <v>0</v>
      </c>
      <c r="V604">
        <f>IFERROR(VLOOKUP($A604,'PivotTrac Totals'!$1:$255,32,FALSE),)</f>
        <v>0</v>
      </c>
      <c r="W604">
        <f>IFERROR(VLOOKUP($A604,'PivotTrac Totals'!$1:$255,34,FALSE),)</f>
        <v>0</v>
      </c>
      <c r="X604">
        <f>IFERROR(VLOOKUP($A604,'PivotTrac Totals'!$1:$255,36,FALSE),)</f>
        <v>0</v>
      </c>
      <c r="Y604">
        <f>IFERROR(VLOOKUP($A604,'PivotTrac Totals'!$1:$255,38,FALSE),)</f>
        <v>0</v>
      </c>
      <c r="Z604">
        <f>IFERROR(VLOOKUP($A604,'PivotTrac Totals'!$1:$255,40,FALSE),)</f>
        <v>0</v>
      </c>
      <c r="AA604">
        <f>IFERROR(VLOOKUP($A604,'PivotTrac Totals'!$1:$255,42,FALSE),)</f>
        <v>0</v>
      </c>
      <c r="AB604">
        <f>IFERROR(VLOOKUP($A604,'PivotTrac Totals'!$1:$255,44,FALSE),)</f>
        <v>0</v>
      </c>
      <c r="AC604">
        <f>IFERROR(VLOOKUP($A604,'PivotTrac Totals'!$1:$255,46,FALSE),)</f>
        <v>0</v>
      </c>
      <c r="AD604">
        <f>IFERROR(VLOOKUP($A604,'PivotTrac Totals'!$1:$255,48,FALSE),)</f>
        <v>0</v>
      </c>
      <c r="AE604">
        <f>IFERROR(VLOOKUP($A604,'PivotTrac Totals'!$1:$255,50,FALSE),)</f>
        <v>0</v>
      </c>
      <c r="AF604">
        <f>IFERROR(VLOOKUP($A604,'PivotTrac Totals'!$1:$255,52,FALSE),)</f>
        <v>0</v>
      </c>
      <c r="AG604">
        <f>IFERROR(VLOOKUP($A604,'PivotTrac Totals'!$1:$255,54,FALSE),)</f>
        <v>0</v>
      </c>
      <c r="AH604">
        <f t="shared" si="70"/>
        <v>0</v>
      </c>
    </row>
    <row r="605" spans="1:34" ht="15.75" hidden="1" thickBot="1" x14ac:dyDescent="0.25">
      <c r="A605" s="25"/>
      <c r="B605" s="25" t="s">
        <v>166</v>
      </c>
      <c r="C605" s="28" t="str">
        <f t="shared" si="71"/>
        <v>59</v>
      </c>
      <c r="D605" s="25" t="s">
        <v>214</v>
      </c>
      <c r="E605" s="25"/>
      <c r="F605" s="25"/>
      <c r="G605" s="25"/>
      <c r="H605">
        <f>IFERROR(VLOOKUP($A605,'PivotTrac Totals'!$A$1:$AK$255,4,FALSE),)</f>
        <v>0</v>
      </c>
      <c r="I605">
        <f>IFERROR(VLOOKUP($A605,'PivotTrac Totals'!$1:$405,6,FALSE),)</f>
        <v>0</v>
      </c>
      <c r="J605">
        <f>IFERROR(VLOOKUP($A605,'PivotTrac Totals'!$1:$255,8,FALSE),)</f>
        <v>0</v>
      </c>
      <c r="K605">
        <f>IFERROR(VLOOKUP($A605,'PivotTrac Totals'!$1:$255,10,FALSE),)</f>
        <v>0</v>
      </c>
      <c r="L605">
        <f>IFERROR(VLOOKUP($A605,'PivotTrac Totals'!$1:$255,12,FALSE),)</f>
        <v>0</v>
      </c>
      <c r="M605">
        <f>IFERROR(VLOOKUP($A605,'PivotTrac Totals'!$1:$255,14,FALSE),)</f>
        <v>0</v>
      </c>
      <c r="N605">
        <f>IFERROR(VLOOKUP($A605,'PivotTrac Totals'!$1:$255,16,FALSE),)</f>
        <v>0</v>
      </c>
      <c r="O605">
        <f>IFERROR(VLOOKUP($A605,'PivotTrac Totals'!$1:$255,18,FALSE),)</f>
        <v>0</v>
      </c>
      <c r="P605">
        <f>IFERROR(VLOOKUP($A605,'PivotTrac Totals'!$1:$255,20,FALSE),)</f>
        <v>0</v>
      </c>
      <c r="Q605">
        <f>IFERROR(VLOOKUP($A605,'PivotTrac Totals'!$1:$255,22,FALSE),)</f>
        <v>0</v>
      </c>
      <c r="R605">
        <f>IFERROR(VLOOKUP($A605,'PivotTrac Totals'!$1:$255,24,FALSE),)</f>
        <v>0</v>
      </c>
      <c r="S605">
        <f>IFERROR(VLOOKUP($A605,'PivotTrac Totals'!$1:$255,26,FALSE),)</f>
        <v>0</v>
      </c>
      <c r="T605">
        <f>IFERROR(VLOOKUP($A605,'PivotTrac Totals'!$1:$255,28,FALSE),)</f>
        <v>0</v>
      </c>
      <c r="U605">
        <f>IFERROR(VLOOKUP($A605,'PivotTrac Totals'!$1:$255,30,FALSE),)</f>
        <v>0</v>
      </c>
      <c r="V605">
        <f>IFERROR(VLOOKUP($A605,'PivotTrac Totals'!$1:$255,32,FALSE),)</f>
        <v>0</v>
      </c>
      <c r="W605">
        <f>IFERROR(VLOOKUP($A605,'PivotTrac Totals'!$1:$255,34,FALSE),)</f>
        <v>0</v>
      </c>
      <c r="X605">
        <f>IFERROR(VLOOKUP($A605,'PivotTrac Totals'!$1:$255,36,FALSE),)</f>
        <v>0</v>
      </c>
      <c r="Y605">
        <f>IFERROR(VLOOKUP($A605,'PivotTrac Totals'!$1:$255,38,FALSE),)</f>
        <v>0</v>
      </c>
      <c r="Z605">
        <f>IFERROR(VLOOKUP($A605,'PivotTrac Totals'!$1:$255,40,FALSE),)</f>
        <v>0</v>
      </c>
      <c r="AA605">
        <f>IFERROR(VLOOKUP($A605,'PivotTrac Totals'!$1:$255,42,FALSE),)</f>
        <v>0</v>
      </c>
      <c r="AB605">
        <f>IFERROR(VLOOKUP($A605,'PivotTrac Totals'!$1:$255,44,FALSE),)</f>
        <v>0</v>
      </c>
      <c r="AC605">
        <f>IFERROR(VLOOKUP($A605,'PivotTrac Totals'!$1:$255,46,FALSE),)</f>
        <v>0</v>
      </c>
      <c r="AD605">
        <f>IFERROR(VLOOKUP($A605,'PivotTrac Totals'!$1:$255,48,FALSE),)</f>
        <v>0</v>
      </c>
      <c r="AE605">
        <f>IFERROR(VLOOKUP($A605,'PivotTrac Totals'!$1:$255,50,FALSE),)</f>
        <v>0</v>
      </c>
      <c r="AF605">
        <f>IFERROR(VLOOKUP($A605,'PivotTrac Totals'!$1:$255,52,FALSE),)</f>
        <v>0</v>
      </c>
      <c r="AG605">
        <f>IFERROR(VLOOKUP($A605,'PivotTrac Totals'!$1:$255,54,FALSE),)</f>
        <v>0</v>
      </c>
      <c r="AH605">
        <f t="shared" si="70"/>
        <v>0</v>
      </c>
    </row>
    <row r="606" spans="1:34" ht="15.75" hidden="1" thickBot="1" x14ac:dyDescent="0.25">
      <c r="A606" s="29" t="s">
        <v>221</v>
      </c>
      <c r="B606" s="25" t="s">
        <v>166</v>
      </c>
      <c r="C606" s="28" t="str">
        <f>MID(A606,FIND(" ",A606)+1,256)</f>
        <v>60</v>
      </c>
      <c r="D606" s="25" t="s">
        <v>222</v>
      </c>
      <c r="E606" s="25"/>
      <c r="F606" s="25"/>
      <c r="G606" s="25"/>
      <c r="H606" s="24">
        <f>IF($B606="Hamer",IF($F606="Spring Grain",SUMIFS('Hamer Agrimet'!$D:$D,'Hamer Agrimet'!$A:$A,"&lt;="&amp;Data!H$1,'Hamer Agrimet'!$D:$D,"&gt;0"),IF($F606="Winter Grain",SUMIFS('Hamer Agrimet'!$C:$C,'Hamer Agrimet'!$A:$A,"&lt;="&amp;Data!H$1,'Hamer Agrimet'!$C:$C,"&gt;0"),IF($F606="Potatoes",SUMIFS('Hamer Agrimet'!$E:$E,'Hamer Agrimet'!$A:$A,"&lt;="&amp;Data!H$1,'Hamer Agrimet'!$E:$E,"&gt;0"),0))),SUMIFS('Osgood Agrimet'!$S$2:$S$274,'Hamer Agrimet'!$H$147:$H$288,"&lt;="&amp;Data!H$1,'Osgood Agrimet'!$S$2:$S$274,"&gt;0"))</f>
        <v>0</v>
      </c>
      <c r="I606" s="24">
        <f>IF($B606="Hamer",IF($F606="Spring Grain",SUMIFS('Hamer Agrimet'!$D:$D,'Hamer Agrimet'!$A:$A,"&lt;="&amp;Data!I$1,'Hamer Agrimet'!$D:$D,"&gt;0"),IF($F606="Winter Grain",SUMIFS('Hamer Agrimet'!$C:$C,'Hamer Agrimet'!$A:$A,"&lt;="&amp;Data!I$1,'Hamer Agrimet'!$C:$C,"&gt;0"),IF($F606="Potatoes",SUMIFS('Hamer Agrimet'!$E:$E,'Hamer Agrimet'!$A:$A,"&lt;="&amp;Data!I$1,'Hamer Agrimet'!$E:$E,"&gt;0"),0))),SUMIFS('Osgood Agrimet'!$S$2:$S$274,'Hamer Agrimet'!$H$147:$H$288,"&lt;="&amp;Data!I$1,'Osgood Agrimet'!$S$2:$S$274,"&gt;0"))</f>
        <v>0</v>
      </c>
      <c r="J606" s="24">
        <f>IF($B606="Hamer",IF($F606="Spring Grain",SUMIFS('Hamer Agrimet'!$D:$D,'Hamer Agrimet'!$A:$A,"&lt;="&amp;Data!J$1,'Hamer Agrimet'!$D:$D,"&gt;0"),IF($F606="Winter Grain",SUMIFS('Hamer Agrimet'!$C:$C,'Hamer Agrimet'!$A:$A,"&lt;="&amp;Data!J$1,'Hamer Agrimet'!$C:$C,"&gt;0"),IF($F606="Potatoes",SUMIFS('Hamer Agrimet'!$E:$E,'Hamer Agrimet'!$A:$A,"&lt;="&amp;Data!J$1,'Hamer Agrimet'!$E:$E,"&gt;0"),0))),SUMIFS('Osgood Agrimet'!$S$2:$S$274,'Hamer Agrimet'!$H$147:$H$288,"&lt;="&amp;Data!J$1,'Osgood Agrimet'!$S$2:$S$274,"&gt;0"))</f>
        <v>0</v>
      </c>
      <c r="K606" s="24">
        <f>IF($B606="Hamer",IF($F606="Spring Grain",SUMIFS('Hamer Agrimet'!$D:$D,'Hamer Agrimet'!$A:$A,"&lt;="&amp;Data!K$1,'Hamer Agrimet'!$D:$D,"&gt;0"),IF($F606="Winter Grain",SUMIFS('Hamer Agrimet'!$C:$C,'Hamer Agrimet'!$A:$A,"&lt;="&amp;Data!K$1,'Hamer Agrimet'!$C:$C,"&gt;0"),IF($F606="Potatoes",SUMIFS('Hamer Agrimet'!$E:$E,'Hamer Agrimet'!$A:$A,"&lt;="&amp;Data!K$1,'Hamer Agrimet'!$E:$E,"&gt;0"),0))),SUMIFS('Osgood Agrimet'!$S$2:$S$274,'Hamer Agrimet'!$H$147:$H$288,"&lt;="&amp;Data!K$1,'Osgood Agrimet'!$S$2:$S$274,"&gt;0"))</f>
        <v>0</v>
      </c>
      <c r="L606" s="24">
        <f>IF($B606="Hamer",IF($F606="Spring Grain",SUMIFS('Hamer Agrimet'!$D:$D,'Hamer Agrimet'!$A:$A,"&lt;="&amp;Data!L$1,'Hamer Agrimet'!$D:$D,"&gt;0"),IF($F606="Winter Grain",SUMIFS('Hamer Agrimet'!$C:$C,'Hamer Agrimet'!$A:$A,"&lt;="&amp;Data!L$1,'Hamer Agrimet'!$C:$C,"&gt;0"),IF($F606="Potatoes",SUMIFS('Hamer Agrimet'!$E:$E,'Hamer Agrimet'!$A:$A,"&lt;="&amp;Data!L$1,'Hamer Agrimet'!$E:$E,"&gt;0"),0))),SUMIFS('Osgood Agrimet'!$S$2:$S$274,'Hamer Agrimet'!$H$147:$H$288,"&lt;="&amp;Data!L$1,'Osgood Agrimet'!$S$2:$S$274,"&gt;0"))</f>
        <v>0</v>
      </c>
      <c r="M606" s="24">
        <f>IF($B606="Hamer",IF($F606="Spring Grain",SUMIFS('Hamer Agrimet'!$D:$D,'Hamer Agrimet'!$A:$A,"&lt;="&amp;Data!M$1,'Hamer Agrimet'!$D:$D,"&gt;0"),IF($F606="Winter Grain",SUMIFS('Hamer Agrimet'!$C:$C,'Hamer Agrimet'!$A:$A,"&lt;="&amp;Data!M$1,'Hamer Agrimet'!$C:$C,"&gt;0"),IF($F606="Potatoes",SUMIFS('Hamer Agrimet'!$E:$E,'Hamer Agrimet'!$A:$A,"&lt;="&amp;Data!M$1,'Hamer Agrimet'!$E:$E,"&gt;0"),0))),SUMIFS('Osgood Agrimet'!$S$2:$S$274,'Hamer Agrimet'!$H$147:$H$288,"&lt;="&amp;Data!M$1,'Osgood Agrimet'!$S$2:$S$274,"&gt;0"))</f>
        <v>0</v>
      </c>
      <c r="N606" s="24">
        <f>IF($B606="Hamer",IF($F606="Spring Grain",SUMIFS('Hamer Agrimet'!$D:$D,'Hamer Agrimet'!$A:$A,"&lt;="&amp;Data!N$1,'Hamer Agrimet'!$D:$D,"&gt;0"),IF($F606="Winter Grain",SUMIFS('Hamer Agrimet'!$C:$C,'Hamer Agrimet'!$A:$A,"&lt;="&amp;Data!N$1,'Hamer Agrimet'!$C:$C,"&gt;0"),IF($F606="Potatoes",SUMIFS('Hamer Agrimet'!$E:$E,'Hamer Agrimet'!$A:$A,"&lt;="&amp;Data!N$1,'Hamer Agrimet'!$E:$E,"&gt;0"),0))),SUMIFS('Osgood Agrimet'!$S$2:$S$274,'Hamer Agrimet'!$H$147:$H$288,"&lt;="&amp;Data!N$1,'Osgood Agrimet'!$S$2:$S$274,"&gt;0"))</f>
        <v>0</v>
      </c>
      <c r="O606" s="24">
        <f>IF($B606="Hamer",IF($F606="Spring Grain",SUMIFS('Hamer Agrimet'!$D:$D,'Hamer Agrimet'!$A:$A,"&lt;="&amp;Data!O$1,'Hamer Agrimet'!$D:$D,"&gt;0"),IF($F606="Winter Grain",SUMIFS('Hamer Agrimet'!$C:$C,'Hamer Agrimet'!$A:$A,"&lt;="&amp;Data!O$1,'Hamer Agrimet'!$C:$C,"&gt;0"),IF($F606="Potatoes",SUMIFS('Hamer Agrimet'!$E:$E,'Hamer Agrimet'!$A:$A,"&lt;="&amp;Data!O$1,'Hamer Agrimet'!$E:$E,"&gt;0"),0))),SUMIFS('Osgood Agrimet'!$S$2:$S$274,'Hamer Agrimet'!$H$147:$H$288,"&lt;="&amp;Data!O$1,'Osgood Agrimet'!$S$2:$S$274,"&gt;0"))</f>
        <v>0</v>
      </c>
      <c r="P606" s="24">
        <f>IF($B606="Hamer",IF($F606="Spring Grain",SUMIFS('Hamer Agrimet'!$D:$D,'Hamer Agrimet'!$A:$A,"&lt;="&amp;Data!P$1,'Hamer Agrimet'!$D:$D,"&gt;0"),IF($F606="Winter Grain",SUMIFS('Hamer Agrimet'!$C:$C,'Hamer Agrimet'!$A:$A,"&lt;="&amp;Data!P$1,'Hamer Agrimet'!$C:$C,"&gt;0"),IF($F606="Potatoes",SUMIFS('Hamer Agrimet'!$E:$E,'Hamer Agrimet'!$A:$A,"&lt;="&amp;Data!P$1,'Hamer Agrimet'!$E:$E,"&gt;0"),0))),SUMIFS('Osgood Agrimet'!$S$2:$S$274,'Hamer Agrimet'!$H$147:$H$288,"&lt;="&amp;Data!P$1,'Osgood Agrimet'!$S$2:$S$274,"&gt;0"))</f>
        <v>0</v>
      </c>
      <c r="Q606" s="24">
        <f>IF($B606="Hamer",IF($F606="Spring Grain",SUMIFS('Hamer Agrimet'!$D:$D,'Hamer Agrimet'!$A:$A,"&lt;="&amp;Data!Q$1,'Hamer Agrimet'!$D:$D,"&gt;0"),IF($F606="Winter Grain",SUMIFS('Hamer Agrimet'!$C:$C,'Hamer Agrimet'!$A:$A,"&lt;="&amp;Data!Q$1,'Hamer Agrimet'!$C:$C,"&gt;0"),IF($F606="Potatoes",SUMIFS('Hamer Agrimet'!$E:$E,'Hamer Agrimet'!$A:$A,"&lt;="&amp;Data!Q$1,'Hamer Agrimet'!$E:$E,"&gt;0"),0))),SUMIFS('Osgood Agrimet'!$S$2:$S$274,'Hamer Agrimet'!$H$147:$H$288,"&lt;="&amp;Data!Q$1,'Osgood Agrimet'!$S$2:$S$274,"&gt;0"))</f>
        <v>0</v>
      </c>
      <c r="R606" s="24">
        <f>IF($B606="Hamer",IF($F606="Spring Grain",SUMIFS('Hamer Agrimet'!$D:$D,'Hamer Agrimet'!$A:$A,"&lt;="&amp;Data!R$1,'Hamer Agrimet'!$D:$D,"&gt;0"),IF($F606="Winter Grain",SUMIFS('Hamer Agrimet'!$C:$C,'Hamer Agrimet'!$A:$A,"&lt;="&amp;Data!R$1,'Hamer Agrimet'!$C:$C,"&gt;0"),IF($F606="Potatoes",SUMIFS('Hamer Agrimet'!$E:$E,'Hamer Agrimet'!$A:$A,"&lt;="&amp;Data!R$1,'Hamer Agrimet'!$E:$E,"&gt;0"),0))),SUMIFS('Osgood Agrimet'!$S$2:$S$274,'Hamer Agrimet'!$H$147:$H$288,"&lt;="&amp;Data!R$1,'Osgood Agrimet'!$S$2:$S$274,"&gt;0"))</f>
        <v>0</v>
      </c>
      <c r="S606" s="24">
        <f>IF($B606="Hamer",IF($F606="Spring Grain",SUMIFS('Hamer Agrimet'!$D:$D,'Hamer Agrimet'!$A:$A,"&lt;="&amp;Data!S$1,'Hamer Agrimet'!$D:$D,"&gt;0"),IF($F606="Winter Grain",SUMIFS('Hamer Agrimet'!$C:$C,'Hamer Agrimet'!$A:$A,"&lt;="&amp;Data!S$1,'Hamer Agrimet'!$C:$C,"&gt;0"),IF($F606="Potatoes",SUMIFS('Hamer Agrimet'!$E:$E,'Hamer Agrimet'!$A:$A,"&lt;="&amp;Data!S$1,'Hamer Agrimet'!$E:$E,"&gt;0"),0))),SUMIFS('Osgood Agrimet'!$S$2:$S$274,'Hamer Agrimet'!$H$147:$H$288,"&lt;="&amp;Data!S$1,'Osgood Agrimet'!$S$2:$S$274,"&gt;0"))</f>
        <v>0</v>
      </c>
      <c r="T606" s="24">
        <f>IF($B606="Hamer",IF($F606="Spring Grain",SUMIFS('Hamer Agrimet'!$D:$D,'Hamer Agrimet'!$A:$A,"&lt;="&amp;Data!T$1,'Hamer Agrimet'!$D:$D,"&gt;0"),IF($F606="Winter Grain",SUMIFS('Hamer Agrimet'!$C:$C,'Hamer Agrimet'!$A:$A,"&lt;="&amp;Data!T$1,'Hamer Agrimet'!$C:$C,"&gt;0"),IF($F606="Potatoes",SUMIFS('Hamer Agrimet'!$E:$E,'Hamer Agrimet'!$A:$A,"&lt;="&amp;Data!T$1,'Hamer Agrimet'!$E:$E,"&gt;0"),0))),SUMIFS('Osgood Agrimet'!$S$2:$S$274,'Hamer Agrimet'!$H$147:$H$288,"&lt;="&amp;Data!T$1,'Osgood Agrimet'!$S$2:$S$274,"&gt;0"))</f>
        <v>0</v>
      </c>
      <c r="U606" s="24">
        <f>IF($B606="Hamer",IF($F606="Spring Grain",SUMIFS('Hamer Agrimet'!$D:$D,'Hamer Agrimet'!$A:$A,"&lt;="&amp;Data!U$1,'Hamer Agrimet'!$D:$D,"&gt;0"),IF($F606="Winter Grain",SUMIFS('Hamer Agrimet'!$C:$C,'Hamer Agrimet'!$A:$A,"&lt;="&amp;Data!U$1,'Hamer Agrimet'!$C:$C,"&gt;0"),IF($F606="Potatoes",SUMIFS('Hamer Agrimet'!$E:$E,'Hamer Agrimet'!$A:$A,"&lt;="&amp;Data!U$1,'Hamer Agrimet'!$E:$E,"&gt;0"),0))),SUMIFS('Osgood Agrimet'!$S$2:$S$274,'Hamer Agrimet'!$H$147:$H$288,"&lt;="&amp;Data!U$1,'Osgood Agrimet'!$S$2:$S$274,"&gt;0"))</f>
        <v>0</v>
      </c>
      <c r="V606" s="24">
        <f>IF($B606="Hamer",IF($F606="Spring Grain",SUMIFS('Hamer Agrimet'!$D:$D,'Hamer Agrimet'!$A:$A,"&lt;="&amp;Data!V$1,'Hamer Agrimet'!$D:$D,"&gt;0"),IF($F606="Winter Grain",SUMIFS('Hamer Agrimet'!$C:$C,'Hamer Agrimet'!$A:$A,"&lt;="&amp;Data!V$1,'Hamer Agrimet'!$C:$C,"&gt;0"),IF($F606="Potatoes",SUMIFS('Hamer Agrimet'!$E:$E,'Hamer Agrimet'!$A:$A,"&lt;="&amp;Data!V$1,'Hamer Agrimet'!$E:$E,"&gt;0"),0))),SUMIFS('Osgood Agrimet'!$S$2:$S$274,'Hamer Agrimet'!$H$147:$H$288,"&lt;="&amp;Data!V$1,'Osgood Agrimet'!$S$2:$S$274,"&gt;0"))</f>
        <v>0</v>
      </c>
      <c r="W606" s="24">
        <f>IF($B606="Hamer",IF($F606="Spring Grain",SUMIFS('Hamer Agrimet'!$D:$D,'Hamer Agrimet'!$A:$A,"&lt;="&amp;Data!W$1,'Hamer Agrimet'!$D:$D,"&gt;0"),IF($F606="Winter Grain",SUMIFS('Hamer Agrimet'!$C:$C,'Hamer Agrimet'!$A:$A,"&lt;="&amp;Data!W$1,'Hamer Agrimet'!$C:$C,"&gt;0"),IF($F606="Potatoes",SUMIFS('Hamer Agrimet'!$E:$E,'Hamer Agrimet'!$A:$A,"&lt;="&amp;Data!W$1,'Hamer Agrimet'!$E:$E,"&gt;0"),0))),SUMIFS('Osgood Agrimet'!$S$2:$S$274,'Hamer Agrimet'!$H$147:$H$288,"&lt;="&amp;Data!W$1,'Osgood Agrimet'!$S$2:$S$274,"&gt;0"))</f>
        <v>0</v>
      </c>
      <c r="X606" s="24">
        <f>IF($B606="Hamer",IF($F606="Spring Grain",SUMIFS('Hamer Agrimet'!$D:$D,'Hamer Agrimet'!$A:$A,"&lt;="&amp;Data!X$1,'Hamer Agrimet'!$D:$D,"&gt;0"),IF($F606="Winter Grain",SUMIFS('Hamer Agrimet'!$C:$C,'Hamer Agrimet'!$A:$A,"&lt;="&amp;Data!X$1,'Hamer Agrimet'!$C:$C,"&gt;0"),IF($F606="Potatoes",SUMIFS('Hamer Agrimet'!$E:$E,'Hamer Agrimet'!$A:$A,"&lt;="&amp;Data!X$1,'Hamer Agrimet'!$E:$E,"&gt;0"),0))),SUMIFS('Osgood Agrimet'!$S$2:$S$274,'Hamer Agrimet'!$H$147:$H$288,"&lt;="&amp;Data!X$1,'Osgood Agrimet'!$S$2:$S$274,"&gt;0"))</f>
        <v>0</v>
      </c>
      <c r="Y606" s="24">
        <f>IF($B606="Hamer",IF($F606="Spring Grain",SUMIFS('Hamer Agrimet'!$D:$D,'Hamer Agrimet'!$A:$A,"&lt;="&amp;Data!Y$1,'Hamer Agrimet'!$D:$D,"&gt;0"),IF($F606="Winter Grain",SUMIFS('Hamer Agrimet'!$C:$C,'Hamer Agrimet'!$A:$A,"&lt;="&amp;Data!Y$1,'Hamer Agrimet'!$C:$C,"&gt;0"),IF($F606="Potatoes",SUMIFS('Hamer Agrimet'!$E:$E,'Hamer Agrimet'!$A:$A,"&lt;="&amp;Data!Y$1,'Hamer Agrimet'!$E:$E,"&gt;0"),0))),SUMIFS('Osgood Agrimet'!$S$2:$S$274,'Hamer Agrimet'!$H$147:$H$288,"&lt;="&amp;Data!Y$1,'Osgood Agrimet'!$S$2:$S$274,"&gt;0"))</f>
        <v>0</v>
      </c>
      <c r="Z606" s="24">
        <f>IF($B606="Hamer",IF($F606="Spring Grain",SUMIFS('Hamer Agrimet'!$D:$D,'Hamer Agrimet'!$A:$A,"&lt;="&amp;Data!Z$1,'Hamer Agrimet'!$D:$D,"&gt;0"),IF($F606="Winter Grain",SUMIFS('Hamer Agrimet'!$C:$C,'Hamer Agrimet'!$A:$A,"&lt;="&amp;Data!Z$1,'Hamer Agrimet'!$C:$C,"&gt;0"),IF($F606="Potatoes",SUMIFS('Hamer Agrimet'!$E:$E,'Hamer Agrimet'!$A:$A,"&lt;="&amp;Data!Z$1,'Hamer Agrimet'!$E:$E,"&gt;0"),0))),SUMIFS('Osgood Agrimet'!$S$2:$S$274,'Hamer Agrimet'!$H$147:$H$288,"&lt;="&amp;Data!Z$1,'Osgood Agrimet'!$S$2:$S$274,"&gt;0"))</f>
        <v>0</v>
      </c>
      <c r="AA606" s="24">
        <f>IF($B606="Hamer",IF($F606="Spring Grain",SUMIFS('Hamer Agrimet'!$D:$D,'Hamer Agrimet'!$A:$A,"&lt;="&amp;Data!AA$1,'Hamer Agrimet'!$D:$D,"&gt;0"),IF($F606="Winter Grain",SUMIFS('Hamer Agrimet'!$C:$C,'Hamer Agrimet'!$A:$A,"&lt;="&amp;Data!AA$1,'Hamer Agrimet'!$C:$C,"&gt;0"),IF($F606="Potatoes",SUMIFS('Hamer Agrimet'!$E:$E,'Hamer Agrimet'!$A:$A,"&lt;="&amp;Data!AA$1,'Hamer Agrimet'!$E:$E,"&gt;0"),0))),SUMIFS('Osgood Agrimet'!$S$2:$S$274,'Hamer Agrimet'!$H$147:$H$288,"&lt;="&amp;Data!AA$1,'Osgood Agrimet'!$S$2:$S$274,"&gt;0"))</f>
        <v>0</v>
      </c>
      <c r="AB606" s="24">
        <f>IF($B606="Hamer",IF($F606="Spring Grain",SUMIFS('Hamer Agrimet'!$D:$D,'Hamer Agrimet'!$A:$A,"&lt;="&amp;Data!AB$1,'Hamer Agrimet'!$D:$D,"&gt;0"),IF($F606="Winter Grain",SUMIFS('Hamer Agrimet'!$C:$C,'Hamer Agrimet'!$A:$A,"&lt;="&amp;Data!AB$1,'Hamer Agrimet'!$C:$C,"&gt;0"),IF($F606="Potatoes",SUMIFS('Hamer Agrimet'!$E:$E,'Hamer Agrimet'!$A:$A,"&lt;="&amp;Data!AB$1,'Hamer Agrimet'!$E:$E,"&gt;0"),0))),SUMIFS('Osgood Agrimet'!$S$2:$S$274,'Hamer Agrimet'!$H$147:$H$288,"&lt;="&amp;Data!AB$1,'Osgood Agrimet'!$S$2:$S$274,"&gt;0"))</f>
        <v>0</v>
      </c>
      <c r="AC606" s="24">
        <f>IF($B606="Hamer",IF($F606="Spring Grain",SUMIFS('Hamer Agrimet'!$D:$D,'Hamer Agrimet'!$A:$A,"&lt;="&amp;Data!AC$1,'Hamer Agrimet'!$D:$D,"&gt;0"),IF($F606="Winter Grain",SUMIFS('Hamer Agrimet'!$C:$C,'Hamer Agrimet'!$A:$A,"&lt;="&amp;Data!AC$1,'Hamer Agrimet'!$C:$C,"&gt;0"),IF($F606="Potatoes",SUMIFS('Hamer Agrimet'!$E:$E,'Hamer Agrimet'!$A:$A,"&lt;="&amp;Data!AC$1,'Hamer Agrimet'!$E:$E,"&gt;0"),0))),SUMIFS('Osgood Agrimet'!$S$2:$S$274,'Hamer Agrimet'!$H$147:$H$288,"&lt;="&amp;Data!AC$1,'Osgood Agrimet'!$S$2:$S$274,"&gt;0"))</f>
        <v>0</v>
      </c>
      <c r="AD606" s="24">
        <f>IF($B606="Hamer",IF($F606="Spring Grain",SUMIFS('Hamer Agrimet'!$D:$D,'Hamer Agrimet'!$A:$A,"&lt;="&amp;Data!AD$1,'Hamer Agrimet'!$D:$D,"&gt;0"),IF($F606="Winter Grain",SUMIFS('Hamer Agrimet'!$C:$C,'Hamer Agrimet'!$A:$A,"&lt;="&amp;Data!AD$1,'Hamer Agrimet'!$C:$C,"&gt;0"),IF($F606="Potatoes",SUMIFS('Hamer Agrimet'!$E:$E,'Hamer Agrimet'!$A:$A,"&lt;="&amp;Data!AD$1,'Hamer Agrimet'!$E:$E,"&gt;0"),0))),SUMIFS('Osgood Agrimet'!$S$2:$S$274,'Hamer Agrimet'!$H$147:$H$288,"&lt;="&amp;Data!AD$1,'Osgood Agrimet'!$S$2:$S$274,"&gt;0"))</f>
        <v>0</v>
      </c>
      <c r="AE606" s="24">
        <f>IF($B606="Hamer",IF($F606="Spring Grain",SUMIFS('Hamer Agrimet'!$D:$D,'Hamer Agrimet'!$A:$A,"&lt;="&amp;Data!AE$1,'Hamer Agrimet'!$D:$D,"&gt;0"),IF($F606="Winter Grain",SUMIFS('Hamer Agrimet'!$C:$C,'Hamer Agrimet'!$A:$A,"&lt;="&amp;Data!AE$1,'Hamer Agrimet'!$C:$C,"&gt;0"),IF($F606="Potatoes",SUMIFS('Hamer Agrimet'!$E:$E,'Hamer Agrimet'!$A:$A,"&lt;="&amp;Data!AE$1,'Hamer Agrimet'!$E:$E,"&gt;0"),0))),SUMIFS('Osgood Agrimet'!$S$2:$S$274,'Hamer Agrimet'!$H$147:$H$288,"&lt;="&amp;Data!AE$1,'Osgood Agrimet'!$S$2:$S$274,"&gt;0"))</f>
        <v>0</v>
      </c>
      <c r="AF606" s="24">
        <f>IF($B606="Hamer",IF($F606="Spring Grain",SUMIFS('Hamer Agrimet'!$D:$D,'Hamer Agrimet'!$A:$A,"&lt;="&amp;Data!AF$1,'Hamer Agrimet'!$D:$D,"&gt;0"),IF($F606="Winter Grain",SUMIFS('Hamer Agrimet'!$C:$C,'Hamer Agrimet'!$A:$A,"&lt;="&amp;Data!AF$1,'Hamer Agrimet'!$C:$C,"&gt;0"),IF($F606="Potatoes",SUMIFS('Hamer Agrimet'!$E:$E,'Hamer Agrimet'!$A:$A,"&lt;="&amp;Data!AF$1,'Hamer Agrimet'!$E:$E,"&gt;0"),0))),SUMIFS('Osgood Agrimet'!$S$2:$S$274,'Hamer Agrimet'!$H$147:$H$288,"&lt;="&amp;Data!AF$1,'Osgood Agrimet'!$S$2:$S$274,"&gt;0"))</f>
        <v>0</v>
      </c>
      <c r="AG606" s="24">
        <f>IF($B606="Hamer",IF($F606="Spring Grain",SUMIFS('Hamer Agrimet'!$D:$D,'Hamer Agrimet'!$A:$A,"&lt;="&amp;Data!AG$1,'Hamer Agrimet'!$D:$D,"&gt;0"),IF($F606="Winter Grain",SUMIFS('Hamer Agrimet'!$C:$C,'Hamer Agrimet'!$A:$A,"&lt;="&amp;Data!AG$1,'Hamer Agrimet'!$C:$C,"&gt;0"),IF($F606="Potatoes",SUMIFS('Hamer Agrimet'!$E:$E,'Hamer Agrimet'!$A:$A,"&lt;="&amp;Data!AG$1,'Hamer Agrimet'!$E:$E,"&gt;0"),0))),SUMIFS('Osgood Agrimet'!$S$2:$S$274,'Hamer Agrimet'!$H$147:$H$288,"&lt;="&amp;Data!AG$1,'Osgood Agrimet'!$S$2:$S$274,"&gt;0"))</f>
        <v>0</v>
      </c>
      <c r="AH606">
        <f>+SUM(H606:AG606)</f>
        <v>0</v>
      </c>
    </row>
    <row r="607" spans="1:34" ht="15.75" hidden="1" thickBot="1" x14ac:dyDescent="0.25">
      <c r="A607" s="25"/>
      <c r="B607" s="25" t="s">
        <v>166</v>
      </c>
      <c r="C607" s="28" t="str">
        <f>C606</f>
        <v>60</v>
      </c>
      <c r="D607" s="25" t="s">
        <v>222</v>
      </c>
      <c r="E607" s="25"/>
      <c r="F607" s="25"/>
      <c r="G607" s="25"/>
      <c r="H607">
        <f>IFERROR(VLOOKUP($A607,'PivotTrac Totals'!$A$1:$AK$255,4,FALSE),)</f>
        <v>0</v>
      </c>
      <c r="I607">
        <f>IFERROR(VLOOKUP($A607,'PivotTrac Totals'!$1:$405,6,FALSE),)</f>
        <v>0</v>
      </c>
      <c r="J607">
        <f>IFERROR(VLOOKUP($A607,'PivotTrac Totals'!$1:$255,8,FALSE),)</f>
        <v>0</v>
      </c>
      <c r="K607">
        <f>IFERROR(VLOOKUP($A607,'PivotTrac Totals'!$1:$255,10,FALSE),)</f>
        <v>0</v>
      </c>
      <c r="L607">
        <f>IFERROR(VLOOKUP($A607,'PivotTrac Totals'!$1:$255,12,FALSE),)</f>
        <v>0</v>
      </c>
      <c r="M607">
        <f>IFERROR(VLOOKUP($A607,'PivotTrac Totals'!$1:$255,14,FALSE),)</f>
        <v>0</v>
      </c>
      <c r="N607">
        <f>IFERROR(VLOOKUP($A607,'PivotTrac Totals'!$1:$255,16,FALSE),)</f>
        <v>0</v>
      </c>
      <c r="O607">
        <f>IFERROR(VLOOKUP($A607,'PivotTrac Totals'!$1:$255,18,FALSE),)</f>
        <v>0</v>
      </c>
      <c r="P607">
        <f>IFERROR(VLOOKUP($A607,'PivotTrac Totals'!$1:$255,20,FALSE),)</f>
        <v>0</v>
      </c>
      <c r="Q607">
        <f>IFERROR(VLOOKUP($A607,'PivotTrac Totals'!$1:$255,22,FALSE),)</f>
        <v>0</v>
      </c>
      <c r="R607">
        <f>IFERROR(VLOOKUP($A607,'PivotTrac Totals'!$1:$255,24,FALSE),)</f>
        <v>0</v>
      </c>
      <c r="S607">
        <f>IFERROR(VLOOKUP($A607,'PivotTrac Totals'!$1:$255,26,FALSE),)</f>
        <v>0</v>
      </c>
      <c r="T607">
        <f>IFERROR(VLOOKUP($A607,'PivotTrac Totals'!$1:$255,28,FALSE),)</f>
        <v>0</v>
      </c>
      <c r="U607">
        <f>IFERROR(VLOOKUP($A607,'PivotTrac Totals'!$1:$255,30,FALSE),)</f>
        <v>0</v>
      </c>
      <c r="V607">
        <f>IFERROR(VLOOKUP($A607,'PivotTrac Totals'!$1:$255,32,FALSE),)</f>
        <v>0</v>
      </c>
      <c r="W607">
        <f>IFERROR(VLOOKUP($A607,'PivotTrac Totals'!$1:$255,34,FALSE),)</f>
        <v>0</v>
      </c>
      <c r="X607">
        <f>IFERROR(VLOOKUP($A607,'PivotTrac Totals'!$1:$255,36,FALSE),)</f>
        <v>0</v>
      </c>
      <c r="Y607">
        <f>IFERROR(VLOOKUP($A607,'PivotTrac Totals'!$1:$255,38,FALSE),)</f>
        <v>0</v>
      </c>
      <c r="Z607">
        <f>IFERROR(VLOOKUP($A607,'PivotTrac Totals'!$1:$255,40,FALSE),)</f>
        <v>0</v>
      </c>
      <c r="AA607">
        <f>IFERROR(VLOOKUP($A607,'PivotTrac Totals'!$1:$255,42,FALSE),)</f>
        <v>0</v>
      </c>
      <c r="AB607">
        <f>IFERROR(VLOOKUP($A607,'PivotTrac Totals'!$1:$255,44,FALSE),)</f>
        <v>0</v>
      </c>
      <c r="AC607">
        <f>IFERROR(VLOOKUP($A607,'PivotTrac Totals'!$1:$255,46,FALSE),)</f>
        <v>0</v>
      </c>
      <c r="AD607">
        <f>IFERROR(VLOOKUP($A607,'PivotTrac Totals'!$1:$255,48,FALSE),)</f>
        <v>0</v>
      </c>
      <c r="AE607">
        <f>IFERROR(VLOOKUP($A607,'PivotTrac Totals'!$1:$255,50,FALSE),)</f>
        <v>0</v>
      </c>
      <c r="AF607">
        <f>IFERROR(VLOOKUP($A607,'PivotTrac Totals'!$1:$255,52,FALSE),)</f>
        <v>0</v>
      </c>
      <c r="AG607">
        <f>IFERROR(VLOOKUP($A607,'PivotTrac Totals'!$1:$255,54,FALSE),)</f>
        <v>0</v>
      </c>
      <c r="AH607">
        <f t="shared" si="70"/>
        <v>0</v>
      </c>
    </row>
    <row r="608" spans="1:34" ht="15.75" hidden="1" thickBot="1" x14ac:dyDescent="0.25">
      <c r="A608" s="25"/>
      <c r="B608" s="25" t="s">
        <v>166</v>
      </c>
      <c r="C608" s="28" t="str">
        <f t="shared" ref="C608:C615" si="72">C607</f>
        <v>60</v>
      </c>
      <c r="D608" s="25" t="s">
        <v>222</v>
      </c>
      <c r="E608" s="25"/>
      <c r="F608" s="25"/>
      <c r="G608" s="25"/>
      <c r="H608">
        <f>IFERROR(VLOOKUP($A608,'PivotTrac Totals'!$A$1:$AK$255,4,FALSE),)</f>
        <v>0</v>
      </c>
      <c r="I608">
        <f>IFERROR(VLOOKUP($A608,'PivotTrac Totals'!$1:$405,6,FALSE),)</f>
        <v>0</v>
      </c>
      <c r="J608">
        <f>IFERROR(VLOOKUP($A608,'PivotTrac Totals'!$1:$255,8,FALSE),)</f>
        <v>0</v>
      </c>
      <c r="K608">
        <f>IFERROR(VLOOKUP($A608,'PivotTrac Totals'!$1:$255,10,FALSE),)</f>
        <v>0</v>
      </c>
      <c r="L608">
        <f>IFERROR(VLOOKUP($A608,'PivotTrac Totals'!$1:$255,12,FALSE),)</f>
        <v>0</v>
      </c>
      <c r="M608">
        <f>IFERROR(VLOOKUP($A608,'PivotTrac Totals'!$1:$255,14,FALSE),)</f>
        <v>0</v>
      </c>
      <c r="N608">
        <f>IFERROR(VLOOKUP($A608,'PivotTrac Totals'!$1:$255,16,FALSE),)</f>
        <v>0</v>
      </c>
      <c r="O608">
        <f>IFERROR(VLOOKUP($A608,'PivotTrac Totals'!$1:$255,18,FALSE),)</f>
        <v>0</v>
      </c>
      <c r="P608">
        <f>IFERROR(VLOOKUP($A608,'PivotTrac Totals'!$1:$255,20,FALSE),)</f>
        <v>0</v>
      </c>
      <c r="Q608">
        <f>IFERROR(VLOOKUP($A608,'PivotTrac Totals'!$1:$255,22,FALSE),)</f>
        <v>0</v>
      </c>
      <c r="R608">
        <f>IFERROR(VLOOKUP($A608,'PivotTrac Totals'!$1:$255,24,FALSE),)</f>
        <v>0</v>
      </c>
      <c r="S608">
        <f>IFERROR(VLOOKUP($A608,'PivotTrac Totals'!$1:$255,26,FALSE),)</f>
        <v>0</v>
      </c>
      <c r="T608">
        <f>IFERROR(VLOOKUP($A608,'PivotTrac Totals'!$1:$255,28,FALSE),)</f>
        <v>0</v>
      </c>
      <c r="U608">
        <f>IFERROR(VLOOKUP($A608,'PivotTrac Totals'!$1:$255,30,FALSE),)</f>
        <v>0</v>
      </c>
      <c r="V608">
        <f>IFERROR(VLOOKUP($A608,'PivotTrac Totals'!$1:$255,32,FALSE),)</f>
        <v>0</v>
      </c>
      <c r="W608">
        <f>IFERROR(VLOOKUP($A608,'PivotTrac Totals'!$1:$255,34,FALSE),)</f>
        <v>0</v>
      </c>
      <c r="X608">
        <f>IFERROR(VLOOKUP($A608,'PivotTrac Totals'!$1:$255,36,FALSE),)</f>
        <v>0</v>
      </c>
      <c r="Y608">
        <f>IFERROR(VLOOKUP($A608,'PivotTrac Totals'!$1:$255,38,FALSE),)</f>
        <v>0</v>
      </c>
      <c r="Z608">
        <f>IFERROR(VLOOKUP($A608,'PivotTrac Totals'!$1:$255,40,FALSE),)</f>
        <v>0</v>
      </c>
      <c r="AA608">
        <f>IFERROR(VLOOKUP($A608,'PivotTrac Totals'!$1:$255,42,FALSE),)</f>
        <v>0</v>
      </c>
      <c r="AB608">
        <f>IFERROR(VLOOKUP($A608,'PivotTrac Totals'!$1:$255,44,FALSE),)</f>
        <v>0</v>
      </c>
      <c r="AC608">
        <f>IFERROR(VLOOKUP($A608,'PivotTrac Totals'!$1:$255,46,FALSE),)</f>
        <v>0</v>
      </c>
      <c r="AD608">
        <f>IFERROR(VLOOKUP($A608,'PivotTrac Totals'!$1:$255,48,FALSE),)</f>
        <v>0</v>
      </c>
      <c r="AE608">
        <f>IFERROR(VLOOKUP($A608,'PivotTrac Totals'!$1:$255,50,FALSE),)</f>
        <v>0</v>
      </c>
      <c r="AF608">
        <f>IFERROR(VLOOKUP($A608,'PivotTrac Totals'!$1:$255,52,FALSE),)</f>
        <v>0</v>
      </c>
      <c r="AG608">
        <f>IFERROR(VLOOKUP($A608,'PivotTrac Totals'!$1:$255,54,FALSE),)</f>
        <v>0</v>
      </c>
      <c r="AH608">
        <f t="shared" si="70"/>
        <v>0</v>
      </c>
    </row>
    <row r="609" spans="1:34" ht="15.75" hidden="1" thickBot="1" x14ac:dyDescent="0.25">
      <c r="A609" s="25"/>
      <c r="B609" s="25" t="s">
        <v>166</v>
      </c>
      <c r="C609" s="28" t="str">
        <f t="shared" si="72"/>
        <v>60</v>
      </c>
      <c r="D609" s="25" t="s">
        <v>222</v>
      </c>
      <c r="E609" s="25"/>
      <c r="F609" s="25"/>
      <c r="G609" s="25"/>
      <c r="H609">
        <f>IFERROR(VLOOKUP($A609,'PivotTrac Totals'!$A$1:$AK$255,4,FALSE),)</f>
        <v>0</v>
      </c>
      <c r="I609">
        <f>IFERROR(VLOOKUP($A609,'PivotTrac Totals'!$1:$405,6,FALSE),)</f>
        <v>0</v>
      </c>
      <c r="J609">
        <f>IFERROR(VLOOKUP($A609,'PivotTrac Totals'!$1:$255,8,FALSE),)</f>
        <v>0</v>
      </c>
      <c r="K609">
        <f>IFERROR(VLOOKUP($A609,'PivotTrac Totals'!$1:$255,10,FALSE),)</f>
        <v>0</v>
      </c>
      <c r="L609">
        <f>IFERROR(VLOOKUP($A609,'PivotTrac Totals'!$1:$255,12,FALSE),)</f>
        <v>0</v>
      </c>
      <c r="M609">
        <f>IFERROR(VLOOKUP($A609,'PivotTrac Totals'!$1:$255,14,FALSE),)</f>
        <v>0</v>
      </c>
      <c r="N609">
        <f>IFERROR(VLOOKUP($A609,'PivotTrac Totals'!$1:$255,16,FALSE),)</f>
        <v>0</v>
      </c>
      <c r="O609">
        <f>IFERROR(VLOOKUP($A609,'PivotTrac Totals'!$1:$255,18,FALSE),)</f>
        <v>0</v>
      </c>
      <c r="P609">
        <f>IFERROR(VLOOKUP($A609,'PivotTrac Totals'!$1:$255,20,FALSE),)</f>
        <v>0</v>
      </c>
      <c r="Q609">
        <f>IFERROR(VLOOKUP($A609,'PivotTrac Totals'!$1:$255,22,FALSE),)</f>
        <v>0</v>
      </c>
      <c r="R609">
        <f>IFERROR(VLOOKUP($A609,'PivotTrac Totals'!$1:$255,24,FALSE),)</f>
        <v>0</v>
      </c>
      <c r="S609">
        <f>IFERROR(VLOOKUP($A609,'PivotTrac Totals'!$1:$255,26,FALSE),)</f>
        <v>0</v>
      </c>
      <c r="T609">
        <f>IFERROR(VLOOKUP($A609,'PivotTrac Totals'!$1:$255,28,FALSE),)</f>
        <v>0</v>
      </c>
      <c r="U609">
        <f>IFERROR(VLOOKUP($A609,'PivotTrac Totals'!$1:$255,30,FALSE),)</f>
        <v>0</v>
      </c>
      <c r="V609">
        <f>IFERROR(VLOOKUP($A609,'PivotTrac Totals'!$1:$255,32,FALSE),)</f>
        <v>0</v>
      </c>
      <c r="W609">
        <f>IFERROR(VLOOKUP($A609,'PivotTrac Totals'!$1:$255,34,FALSE),)</f>
        <v>0</v>
      </c>
      <c r="X609">
        <f>IFERROR(VLOOKUP($A609,'PivotTrac Totals'!$1:$255,36,FALSE),)</f>
        <v>0</v>
      </c>
      <c r="Y609">
        <f>IFERROR(VLOOKUP($A609,'PivotTrac Totals'!$1:$255,38,FALSE),)</f>
        <v>0</v>
      </c>
      <c r="Z609">
        <f>IFERROR(VLOOKUP($A609,'PivotTrac Totals'!$1:$255,40,FALSE),)</f>
        <v>0</v>
      </c>
      <c r="AA609">
        <f>IFERROR(VLOOKUP($A609,'PivotTrac Totals'!$1:$255,42,FALSE),)</f>
        <v>0</v>
      </c>
      <c r="AB609">
        <f>IFERROR(VLOOKUP($A609,'PivotTrac Totals'!$1:$255,44,FALSE),)</f>
        <v>0</v>
      </c>
      <c r="AC609">
        <f>IFERROR(VLOOKUP($A609,'PivotTrac Totals'!$1:$255,46,FALSE),)</f>
        <v>0</v>
      </c>
      <c r="AD609">
        <f>IFERROR(VLOOKUP($A609,'PivotTrac Totals'!$1:$255,48,FALSE),)</f>
        <v>0</v>
      </c>
      <c r="AE609">
        <f>IFERROR(VLOOKUP($A609,'PivotTrac Totals'!$1:$255,50,FALSE),)</f>
        <v>0</v>
      </c>
      <c r="AF609">
        <f>IFERROR(VLOOKUP($A609,'PivotTrac Totals'!$1:$255,52,FALSE),)</f>
        <v>0</v>
      </c>
      <c r="AG609">
        <f>IFERROR(VLOOKUP($A609,'PivotTrac Totals'!$1:$255,54,FALSE),)</f>
        <v>0</v>
      </c>
      <c r="AH609">
        <f t="shared" si="70"/>
        <v>0</v>
      </c>
    </row>
    <row r="610" spans="1:34" ht="15.75" hidden="1" thickBot="1" x14ac:dyDescent="0.25">
      <c r="A610" s="25"/>
      <c r="B610" s="25" t="s">
        <v>166</v>
      </c>
      <c r="C610" s="28" t="str">
        <f t="shared" si="72"/>
        <v>60</v>
      </c>
      <c r="D610" s="25" t="s">
        <v>222</v>
      </c>
      <c r="E610" s="25"/>
      <c r="F610" s="25"/>
      <c r="G610" s="25"/>
      <c r="H610">
        <f>IFERROR(VLOOKUP($A610,'PivotTrac Totals'!$A$1:$AK$255,4,FALSE),)</f>
        <v>0</v>
      </c>
      <c r="I610">
        <f>IFERROR(VLOOKUP($A610,'PivotTrac Totals'!$1:$405,6,FALSE),)</f>
        <v>0</v>
      </c>
      <c r="J610">
        <f>IFERROR(VLOOKUP($A610,'PivotTrac Totals'!$1:$255,8,FALSE),)</f>
        <v>0</v>
      </c>
      <c r="K610">
        <f>IFERROR(VLOOKUP($A610,'PivotTrac Totals'!$1:$255,10,FALSE),)</f>
        <v>0</v>
      </c>
      <c r="L610">
        <f>IFERROR(VLOOKUP($A610,'PivotTrac Totals'!$1:$255,12,FALSE),)</f>
        <v>0</v>
      </c>
      <c r="M610">
        <f>IFERROR(VLOOKUP($A610,'PivotTrac Totals'!$1:$255,14,FALSE),)</f>
        <v>0</v>
      </c>
      <c r="N610">
        <f>IFERROR(VLOOKUP($A610,'PivotTrac Totals'!$1:$255,16,FALSE),)</f>
        <v>0</v>
      </c>
      <c r="O610">
        <f>IFERROR(VLOOKUP($A610,'PivotTrac Totals'!$1:$255,18,FALSE),)</f>
        <v>0</v>
      </c>
      <c r="P610">
        <f>IFERROR(VLOOKUP($A610,'PivotTrac Totals'!$1:$255,20,FALSE),)</f>
        <v>0</v>
      </c>
      <c r="Q610">
        <f>IFERROR(VLOOKUP($A610,'PivotTrac Totals'!$1:$255,22,FALSE),)</f>
        <v>0</v>
      </c>
      <c r="R610">
        <f>IFERROR(VLOOKUP($A610,'PivotTrac Totals'!$1:$255,24,FALSE),)</f>
        <v>0</v>
      </c>
      <c r="S610">
        <f>IFERROR(VLOOKUP($A610,'PivotTrac Totals'!$1:$255,26,FALSE),)</f>
        <v>0</v>
      </c>
      <c r="T610">
        <f>IFERROR(VLOOKUP($A610,'PivotTrac Totals'!$1:$255,28,FALSE),)</f>
        <v>0</v>
      </c>
      <c r="U610">
        <f>IFERROR(VLOOKUP($A610,'PivotTrac Totals'!$1:$255,30,FALSE),)</f>
        <v>0</v>
      </c>
      <c r="V610">
        <f>IFERROR(VLOOKUP($A610,'PivotTrac Totals'!$1:$255,32,FALSE),)</f>
        <v>0</v>
      </c>
      <c r="W610">
        <f>IFERROR(VLOOKUP($A610,'PivotTrac Totals'!$1:$255,34,FALSE),)</f>
        <v>0</v>
      </c>
      <c r="X610">
        <f>IFERROR(VLOOKUP($A610,'PivotTrac Totals'!$1:$255,36,FALSE),)</f>
        <v>0</v>
      </c>
      <c r="Y610">
        <f>IFERROR(VLOOKUP($A610,'PivotTrac Totals'!$1:$255,38,FALSE),)</f>
        <v>0</v>
      </c>
      <c r="Z610">
        <f>IFERROR(VLOOKUP($A610,'PivotTrac Totals'!$1:$255,40,FALSE),)</f>
        <v>0</v>
      </c>
      <c r="AA610">
        <f>IFERROR(VLOOKUP($A610,'PivotTrac Totals'!$1:$255,42,FALSE),)</f>
        <v>0</v>
      </c>
      <c r="AB610">
        <f>IFERROR(VLOOKUP($A610,'PivotTrac Totals'!$1:$255,44,FALSE),)</f>
        <v>0</v>
      </c>
      <c r="AC610">
        <f>IFERROR(VLOOKUP($A610,'PivotTrac Totals'!$1:$255,46,FALSE),)</f>
        <v>0</v>
      </c>
      <c r="AD610">
        <f>IFERROR(VLOOKUP($A610,'PivotTrac Totals'!$1:$255,48,FALSE),)</f>
        <v>0</v>
      </c>
      <c r="AE610">
        <f>IFERROR(VLOOKUP($A610,'PivotTrac Totals'!$1:$255,50,FALSE),)</f>
        <v>0</v>
      </c>
      <c r="AF610">
        <f>IFERROR(VLOOKUP($A610,'PivotTrac Totals'!$1:$255,52,FALSE),)</f>
        <v>0</v>
      </c>
      <c r="AG610">
        <f>IFERROR(VLOOKUP($A610,'PivotTrac Totals'!$1:$255,54,FALSE),)</f>
        <v>0</v>
      </c>
      <c r="AH610">
        <f t="shared" si="70"/>
        <v>0</v>
      </c>
    </row>
    <row r="611" spans="1:34" ht="15.75" hidden="1" thickBot="1" x14ac:dyDescent="0.25">
      <c r="A611" s="25"/>
      <c r="B611" s="25" t="s">
        <v>166</v>
      </c>
      <c r="C611" s="28" t="str">
        <f t="shared" si="72"/>
        <v>60</v>
      </c>
      <c r="D611" s="25" t="s">
        <v>222</v>
      </c>
      <c r="E611" s="25"/>
      <c r="F611" s="25"/>
      <c r="G611" s="25"/>
      <c r="H611">
        <f>IFERROR(VLOOKUP($A611,'PivotTrac Totals'!$A$1:$AK$255,4,FALSE),)</f>
        <v>0</v>
      </c>
      <c r="I611">
        <f>IFERROR(VLOOKUP($A611,'PivotTrac Totals'!$1:$405,6,FALSE),)</f>
        <v>0</v>
      </c>
      <c r="J611">
        <f>IFERROR(VLOOKUP($A611,'PivotTrac Totals'!$1:$255,8,FALSE),)</f>
        <v>0</v>
      </c>
      <c r="K611">
        <f>IFERROR(VLOOKUP($A611,'PivotTrac Totals'!$1:$255,10,FALSE),)</f>
        <v>0</v>
      </c>
      <c r="L611">
        <f>IFERROR(VLOOKUP($A611,'PivotTrac Totals'!$1:$255,12,FALSE),)</f>
        <v>0</v>
      </c>
      <c r="M611">
        <f>IFERROR(VLOOKUP($A611,'PivotTrac Totals'!$1:$255,14,FALSE),)</f>
        <v>0</v>
      </c>
      <c r="N611">
        <f>IFERROR(VLOOKUP($A611,'PivotTrac Totals'!$1:$255,16,FALSE),)</f>
        <v>0</v>
      </c>
      <c r="O611">
        <f>IFERROR(VLOOKUP($A611,'PivotTrac Totals'!$1:$255,18,FALSE),)</f>
        <v>0</v>
      </c>
      <c r="P611">
        <f>IFERROR(VLOOKUP($A611,'PivotTrac Totals'!$1:$255,20,FALSE),)</f>
        <v>0</v>
      </c>
      <c r="Q611">
        <f>IFERROR(VLOOKUP($A611,'PivotTrac Totals'!$1:$255,22,FALSE),)</f>
        <v>0</v>
      </c>
      <c r="R611">
        <f>IFERROR(VLOOKUP($A611,'PivotTrac Totals'!$1:$255,24,FALSE),)</f>
        <v>0</v>
      </c>
      <c r="S611">
        <f>IFERROR(VLOOKUP($A611,'PivotTrac Totals'!$1:$255,26,FALSE),)</f>
        <v>0</v>
      </c>
      <c r="T611">
        <f>IFERROR(VLOOKUP($A611,'PivotTrac Totals'!$1:$255,28,FALSE),)</f>
        <v>0</v>
      </c>
      <c r="U611">
        <f>IFERROR(VLOOKUP($A611,'PivotTrac Totals'!$1:$255,30,FALSE),)</f>
        <v>0</v>
      </c>
      <c r="V611">
        <f>IFERROR(VLOOKUP($A611,'PivotTrac Totals'!$1:$255,32,FALSE),)</f>
        <v>0</v>
      </c>
      <c r="W611">
        <f>IFERROR(VLOOKUP($A611,'PivotTrac Totals'!$1:$255,34,FALSE),)</f>
        <v>0</v>
      </c>
      <c r="X611">
        <f>IFERROR(VLOOKUP($A611,'PivotTrac Totals'!$1:$255,36,FALSE),)</f>
        <v>0</v>
      </c>
      <c r="Y611">
        <f>IFERROR(VLOOKUP($A611,'PivotTrac Totals'!$1:$255,38,FALSE),)</f>
        <v>0</v>
      </c>
      <c r="Z611">
        <f>IFERROR(VLOOKUP($A611,'PivotTrac Totals'!$1:$255,40,FALSE),)</f>
        <v>0</v>
      </c>
      <c r="AA611">
        <f>IFERROR(VLOOKUP($A611,'PivotTrac Totals'!$1:$255,42,FALSE),)</f>
        <v>0</v>
      </c>
      <c r="AB611">
        <f>IFERROR(VLOOKUP($A611,'PivotTrac Totals'!$1:$255,44,FALSE),)</f>
        <v>0</v>
      </c>
      <c r="AC611">
        <f>IFERROR(VLOOKUP($A611,'PivotTrac Totals'!$1:$255,46,FALSE),)</f>
        <v>0</v>
      </c>
      <c r="AD611">
        <f>IFERROR(VLOOKUP($A611,'PivotTrac Totals'!$1:$255,48,FALSE),)</f>
        <v>0</v>
      </c>
      <c r="AE611">
        <f>IFERROR(VLOOKUP($A611,'PivotTrac Totals'!$1:$255,50,FALSE),)</f>
        <v>0</v>
      </c>
      <c r="AF611">
        <f>IFERROR(VLOOKUP($A611,'PivotTrac Totals'!$1:$255,52,FALSE),)</f>
        <v>0</v>
      </c>
      <c r="AG611">
        <f>IFERROR(VLOOKUP($A611,'PivotTrac Totals'!$1:$255,54,FALSE),)</f>
        <v>0</v>
      </c>
      <c r="AH611">
        <f t="shared" si="70"/>
        <v>0</v>
      </c>
    </row>
    <row r="612" spans="1:34" ht="15.75" hidden="1" thickBot="1" x14ac:dyDescent="0.25">
      <c r="A612" s="25"/>
      <c r="B612" s="25" t="s">
        <v>166</v>
      </c>
      <c r="C612" s="28" t="str">
        <f t="shared" si="72"/>
        <v>60</v>
      </c>
      <c r="D612" s="25" t="s">
        <v>222</v>
      </c>
      <c r="E612" s="25"/>
      <c r="F612" s="25"/>
      <c r="G612" s="25"/>
      <c r="H612">
        <f>IFERROR(VLOOKUP($A612,'PivotTrac Totals'!$A$1:$AK$255,4,FALSE),)</f>
        <v>0</v>
      </c>
      <c r="I612">
        <f>IFERROR(VLOOKUP($A612,'PivotTrac Totals'!$1:$405,6,FALSE),)</f>
        <v>0</v>
      </c>
      <c r="J612">
        <f>IFERROR(VLOOKUP($A612,'PivotTrac Totals'!$1:$255,8,FALSE),)</f>
        <v>0</v>
      </c>
      <c r="K612">
        <f>IFERROR(VLOOKUP($A612,'PivotTrac Totals'!$1:$255,10,FALSE),)</f>
        <v>0</v>
      </c>
      <c r="L612">
        <f>IFERROR(VLOOKUP($A612,'PivotTrac Totals'!$1:$255,12,FALSE),)</f>
        <v>0</v>
      </c>
      <c r="M612">
        <f>IFERROR(VLOOKUP($A612,'PivotTrac Totals'!$1:$255,14,FALSE),)</f>
        <v>0</v>
      </c>
      <c r="N612">
        <f>IFERROR(VLOOKUP($A612,'PivotTrac Totals'!$1:$255,16,FALSE),)</f>
        <v>0</v>
      </c>
      <c r="O612">
        <f>IFERROR(VLOOKUP($A612,'PivotTrac Totals'!$1:$255,18,FALSE),)</f>
        <v>0</v>
      </c>
      <c r="P612">
        <f>IFERROR(VLOOKUP($A612,'PivotTrac Totals'!$1:$255,20,FALSE),)</f>
        <v>0</v>
      </c>
      <c r="Q612">
        <f>IFERROR(VLOOKUP($A612,'PivotTrac Totals'!$1:$255,22,FALSE),)</f>
        <v>0</v>
      </c>
      <c r="R612">
        <f>IFERROR(VLOOKUP($A612,'PivotTrac Totals'!$1:$255,24,FALSE),)</f>
        <v>0</v>
      </c>
      <c r="S612">
        <f>IFERROR(VLOOKUP($A612,'PivotTrac Totals'!$1:$255,26,FALSE),)</f>
        <v>0</v>
      </c>
      <c r="T612">
        <f>IFERROR(VLOOKUP($A612,'PivotTrac Totals'!$1:$255,28,FALSE),)</f>
        <v>0</v>
      </c>
      <c r="U612">
        <f>IFERROR(VLOOKUP($A612,'PivotTrac Totals'!$1:$255,30,FALSE),)</f>
        <v>0</v>
      </c>
      <c r="V612">
        <f>IFERROR(VLOOKUP($A612,'PivotTrac Totals'!$1:$255,32,FALSE),)</f>
        <v>0</v>
      </c>
      <c r="W612">
        <f>IFERROR(VLOOKUP($A612,'PivotTrac Totals'!$1:$255,34,FALSE),)</f>
        <v>0</v>
      </c>
      <c r="X612">
        <f>IFERROR(VLOOKUP($A612,'PivotTrac Totals'!$1:$255,36,FALSE),)</f>
        <v>0</v>
      </c>
      <c r="Y612">
        <f>IFERROR(VLOOKUP($A612,'PivotTrac Totals'!$1:$255,38,FALSE),)</f>
        <v>0</v>
      </c>
      <c r="Z612">
        <f>IFERROR(VLOOKUP($A612,'PivotTrac Totals'!$1:$255,40,FALSE),)</f>
        <v>0</v>
      </c>
      <c r="AA612">
        <f>IFERROR(VLOOKUP($A612,'PivotTrac Totals'!$1:$255,42,FALSE),)</f>
        <v>0</v>
      </c>
      <c r="AB612">
        <f>IFERROR(VLOOKUP($A612,'PivotTrac Totals'!$1:$255,44,FALSE),)</f>
        <v>0</v>
      </c>
      <c r="AC612">
        <f>IFERROR(VLOOKUP($A612,'PivotTrac Totals'!$1:$255,46,FALSE),)</f>
        <v>0</v>
      </c>
      <c r="AD612">
        <f>IFERROR(VLOOKUP($A612,'PivotTrac Totals'!$1:$255,48,FALSE),)</f>
        <v>0</v>
      </c>
      <c r="AE612">
        <f>IFERROR(VLOOKUP($A612,'PivotTrac Totals'!$1:$255,50,FALSE),)</f>
        <v>0</v>
      </c>
      <c r="AF612">
        <f>IFERROR(VLOOKUP($A612,'PivotTrac Totals'!$1:$255,52,FALSE),)</f>
        <v>0</v>
      </c>
      <c r="AG612">
        <f>IFERROR(VLOOKUP($A612,'PivotTrac Totals'!$1:$255,54,FALSE),)</f>
        <v>0</v>
      </c>
      <c r="AH612">
        <f t="shared" si="70"/>
        <v>0</v>
      </c>
    </row>
    <row r="613" spans="1:34" ht="15.75" hidden="1" thickBot="1" x14ac:dyDescent="0.25">
      <c r="A613" s="25"/>
      <c r="B613" s="25" t="s">
        <v>166</v>
      </c>
      <c r="C613" s="28" t="str">
        <f t="shared" si="72"/>
        <v>60</v>
      </c>
      <c r="D613" s="25" t="s">
        <v>222</v>
      </c>
      <c r="E613" s="25"/>
      <c r="F613" s="25"/>
      <c r="G613" s="25"/>
      <c r="H613">
        <f>IFERROR(VLOOKUP($A613,'PivotTrac Totals'!$A$1:$AK$255,4,FALSE),)</f>
        <v>0</v>
      </c>
      <c r="I613">
        <f>IFERROR(VLOOKUP($A613,'PivotTrac Totals'!$1:$405,6,FALSE),)</f>
        <v>0</v>
      </c>
      <c r="J613">
        <f>IFERROR(VLOOKUP($A613,'PivotTrac Totals'!$1:$255,8,FALSE),)</f>
        <v>0</v>
      </c>
      <c r="K613">
        <f>IFERROR(VLOOKUP($A613,'PivotTrac Totals'!$1:$255,10,FALSE),)</f>
        <v>0</v>
      </c>
      <c r="L613">
        <f>IFERROR(VLOOKUP($A613,'PivotTrac Totals'!$1:$255,12,FALSE),)</f>
        <v>0</v>
      </c>
      <c r="M613">
        <f>IFERROR(VLOOKUP($A613,'PivotTrac Totals'!$1:$255,14,FALSE),)</f>
        <v>0</v>
      </c>
      <c r="N613">
        <f>IFERROR(VLOOKUP($A613,'PivotTrac Totals'!$1:$255,16,FALSE),)</f>
        <v>0</v>
      </c>
      <c r="O613">
        <f>IFERROR(VLOOKUP($A613,'PivotTrac Totals'!$1:$255,18,FALSE),)</f>
        <v>0</v>
      </c>
      <c r="P613">
        <f>IFERROR(VLOOKUP($A613,'PivotTrac Totals'!$1:$255,20,FALSE),)</f>
        <v>0</v>
      </c>
      <c r="Q613">
        <f>IFERROR(VLOOKUP($A613,'PivotTrac Totals'!$1:$255,22,FALSE),)</f>
        <v>0</v>
      </c>
      <c r="R613">
        <f>IFERROR(VLOOKUP($A613,'PivotTrac Totals'!$1:$255,24,FALSE),)</f>
        <v>0</v>
      </c>
      <c r="S613">
        <f>IFERROR(VLOOKUP($A613,'PivotTrac Totals'!$1:$255,26,FALSE),)</f>
        <v>0</v>
      </c>
      <c r="T613">
        <f>IFERROR(VLOOKUP($A613,'PivotTrac Totals'!$1:$255,28,FALSE),)</f>
        <v>0</v>
      </c>
      <c r="U613">
        <f>IFERROR(VLOOKUP($A613,'PivotTrac Totals'!$1:$255,30,FALSE),)</f>
        <v>0</v>
      </c>
      <c r="V613">
        <f>IFERROR(VLOOKUP($A613,'PivotTrac Totals'!$1:$255,32,FALSE),)</f>
        <v>0</v>
      </c>
      <c r="W613">
        <f>IFERROR(VLOOKUP($A613,'PivotTrac Totals'!$1:$255,34,FALSE),)</f>
        <v>0</v>
      </c>
      <c r="X613">
        <f>IFERROR(VLOOKUP($A613,'PivotTrac Totals'!$1:$255,36,FALSE),)</f>
        <v>0</v>
      </c>
      <c r="Y613">
        <f>IFERROR(VLOOKUP($A613,'PivotTrac Totals'!$1:$255,38,FALSE),)</f>
        <v>0</v>
      </c>
      <c r="Z613">
        <f>IFERROR(VLOOKUP($A613,'PivotTrac Totals'!$1:$255,40,FALSE),)</f>
        <v>0</v>
      </c>
      <c r="AA613">
        <f>IFERROR(VLOOKUP($A613,'PivotTrac Totals'!$1:$255,42,FALSE),)</f>
        <v>0</v>
      </c>
      <c r="AB613">
        <f>IFERROR(VLOOKUP($A613,'PivotTrac Totals'!$1:$255,44,FALSE),)</f>
        <v>0</v>
      </c>
      <c r="AC613">
        <f>IFERROR(VLOOKUP($A613,'PivotTrac Totals'!$1:$255,46,FALSE),)</f>
        <v>0</v>
      </c>
      <c r="AD613">
        <f>IFERROR(VLOOKUP($A613,'PivotTrac Totals'!$1:$255,48,FALSE),)</f>
        <v>0</v>
      </c>
      <c r="AE613">
        <f>IFERROR(VLOOKUP($A613,'PivotTrac Totals'!$1:$255,50,FALSE),)</f>
        <v>0</v>
      </c>
      <c r="AF613">
        <f>IFERROR(VLOOKUP($A613,'PivotTrac Totals'!$1:$255,52,FALSE),)</f>
        <v>0</v>
      </c>
      <c r="AG613">
        <f>IFERROR(VLOOKUP($A613,'PivotTrac Totals'!$1:$255,54,FALSE),)</f>
        <v>0</v>
      </c>
      <c r="AH613">
        <f t="shared" si="70"/>
        <v>0</v>
      </c>
    </row>
    <row r="614" spans="1:34" ht="15.75" hidden="1" thickBot="1" x14ac:dyDescent="0.25">
      <c r="A614" s="25"/>
      <c r="B614" s="25" t="s">
        <v>166</v>
      </c>
      <c r="C614" s="28" t="str">
        <f t="shared" si="72"/>
        <v>60</v>
      </c>
      <c r="D614" s="25" t="s">
        <v>222</v>
      </c>
      <c r="E614" s="25"/>
      <c r="F614" s="25"/>
      <c r="G614" s="25"/>
      <c r="H614">
        <f>IFERROR(VLOOKUP($A614,'PivotTrac Totals'!$A$1:$AK$255,4,FALSE),)</f>
        <v>0</v>
      </c>
      <c r="I614">
        <f>IFERROR(VLOOKUP($A614,'PivotTrac Totals'!$1:$405,6,FALSE),)</f>
        <v>0</v>
      </c>
      <c r="J614">
        <f>IFERROR(VLOOKUP($A614,'PivotTrac Totals'!$1:$255,8,FALSE),)</f>
        <v>0</v>
      </c>
      <c r="K614">
        <f>IFERROR(VLOOKUP($A614,'PivotTrac Totals'!$1:$255,10,FALSE),)</f>
        <v>0</v>
      </c>
      <c r="L614">
        <f>IFERROR(VLOOKUP($A614,'PivotTrac Totals'!$1:$255,12,FALSE),)</f>
        <v>0</v>
      </c>
      <c r="M614">
        <f>IFERROR(VLOOKUP($A614,'PivotTrac Totals'!$1:$255,14,FALSE),)</f>
        <v>0</v>
      </c>
      <c r="N614">
        <f>IFERROR(VLOOKUP($A614,'PivotTrac Totals'!$1:$255,16,FALSE),)</f>
        <v>0</v>
      </c>
      <c r="O614">
        <f>IFERROR(VLOOKUP($A614,'PivotTrac Totals'!$1:$255,18,FALSE),)</f>
        <v>0</v>
      </c>
      <c r="P614">
        <f>IFERROR(VLOOKUP($A614,'PivotTrac Totals'!$1:$255,20,FALSE),)</f>
        <v>0</v>
      </c>
      <c r="Q614">
        <f>IFERROR(VLOOKUP($A614,'PivotTrac Totals'!$1:$255,22,FALSE),)</f>
        <v>0</v>
      </c>
      <c r="R614">
        <f>IFERROR(VLOOKUP($A614,'PivotTrac Totals'!$1:$255,24,FALSE),)</f>
        <v>0</v>
      </c>
      <c r="S614">
        <f>IFERROR(VLOOKUP($A614,'PivotTrac Totals'!$1:$255,26,FALSE),)</f>
        <v>0</v>
      </c>
      <c r="T614">
        <f>IFERROR(VLOOKUP($A614,'PivotTrac Totals'!$1:$255,28,FALSE),)</f>
        <v>0</v>
      </c>
      <c r="U614">
        <f>IFERROR(VLOOKUP($A614,'PivotTrac Totals'!$1:$255,30,FALSE),)</f>
        <v>0</v>
      </c>
      <c r="V614">
        <f>IFERROR(VLOOKUP($A614,'PivotTrac Totals'!$1:$255,32,FALSE),)</f>
        <v>0</v>
      </c>
      <c r="W614">
        <f>IFERROR(VLOOKUP($A614,'PivotTrac Totals'!$1:$255,34,FALSE),)</f>
        <v>0</v>
      </c>
      <c r="X614">
        <f>IFERROR(VLOOKUP($A614,'PivotTrac Totals'!$1:$255,36,FALSE),)</f>
        <v>0</v>
      </c>
      <c r="Y614">
        <f>IFERROR(VLOOKUP($A614,'PivotTrac Totals'!$1:$255,38,FALSE),)</f>
        <v>0</v>
      </c>
      <c r="Z614">
        <f>IFERROR(VLOOKUP($A614,'PivotTrac Totals'!$1:$255,40,FALSE),)</f>
        <v>0</v>
      </c>
      <c r="AA614">
        <f>IFERROR(VLOOKUP($A614,'PivotTrac Totals'!$1:$255,42,FALSE),)</f>
        <v>0</v>
      </c>
      <c r="AB614">
        <f>IFERROR(VLOOKUP($A614,'PivotTrac Totals'!$1:$255,44,FALSE),)</f>
        <v>0</v>
      </c>
      <c r="AC614">
        <f>IFERROR(VLOOKUP($A614,'PivotTrac Totals'!$1:$255,46,FALSE),)</f>
        <v>0</v>
      </c>
      <c r="AD614">
        <f>IFERROR(VLOOKUP($A614,'PivotTrac Totals'!$1:$255,48,FALSE),)</f>
        <v>0</v>
      </c>
      <c r="AE614">
        <f>IFERROR(VLOOKUP($A614,'PivotTrac Totals'!$1:$255,50,FALSE),)</f>
        <v>0</v>
      </c>
      <c r="AF614">
        <f>IFERROR(VLOOKUP($A614,'PivotTrac Totals'!$1:$255,52,FALSE),)</f>
        <v>0</v>
      </c>
      <c r="AG614">
        <f>IFERROR(VLOOKUP($A614,'PivotTrac Totals'!$1:$255,54,FALSE),)</f>
        <v>0</v>
      </c>
      <c r="AH614">
        <f t="shared" si="70"/>
        <v>0</v>
      </c>
    </row>
    <row r="615" spans="1:34" ht="15.75" hidden="1" thickBot="1" x14ac:dyDescent="0.25">
      <c r="A615" s="25"/>
      <c r="B615" s="25" t="s">
        <v>166</v>
      </c>
      <c r="C615" s="28" t="str">
        <f t="shared" si="72"/>
        <v>60</v>
      </c>
      <c r="D615" s="25" t="s">
        <v>222</v>
      </c>
      <c r="E615" s="25"/>
      <c r="F615" s="25"/>
      <c r="G615" s="25"/>
      <c r="H615">
        <f>IFERROR(VLOOKUP($A615,'PivotTrac Totals'!$A$1:$AK$255,4,FALSE),)</f>
        <v>0</v>
      </c>
      <c r="I615">
        <f>IFERROR(VLOOKUP($A615,'PivotTrac Totals'!$1:$405,6,FALSE),)</f>
        <v>0</v>
      </c>
      <c r="J615">
        <f>IFERROR(VLOOKUP($A615,'PivotTrac Totals'!$1:$255,8,FALSE),)</f>
        <v>0</v>
      </c>
      <c r="K615">
        <f>IFERROR(VLOOKUP($A615,'PivotTrac Totals'!$1:$255,10,FALSE),)</f>
        <v>0</v>
      </c>
      <c r="L615">
        <f>IFERROR(VLOOKUP($A615,'PivotTrac Totals'!$1:$255,12,FALSE),)</f>
        <v>0</v>
      </c>
      <c r="M615">
        <f>IFERROR(VLOOKUP($A615,'PivotTrac Totals'!$1:$255,14,FALSE),)</f>
        <v>0</v>
      </c>
      <c r="N615">
        <f>IFERROR(VLOOKUP($A615,'PivotTrac Totals'!$1:$255,16,FALSE),)</f>
        <v>0</v>
      </c>
      <c r="O615">
        <f>IFERROR(VLOOKUP($A615,'PivotTrac Totals'!$1:$255,18,FALSE),)</f>
        <v>0</v>
      </c>
      <c r="P615">
        <f>IFERROR(VLOOKUP($A615,'PivotTrac Totals'!$1:$255,20,FALSE),)</f>
        <v>0</v>
      </c>
      <c r="Q615">
        <f>IFERROR(VLOOKUP($A615,'PivotTrac Totals'!$1:$255,22,FALSE),)</f>
        <v>0</v>
      </c>
      <c r="R615">
        <f>IFERROR(VLOOKUP($A615,'PivotTrac Totals'!$1:$255,24,FALSE),)</f>
        <v>0</v>
      </c>
      <c r="S615">
        <f>IFERROR(VLOOKUP($A615,'PivotTrac Totals'!$1:$255,26,FALSE),)</f>
        <v>0</v>
      </c>
      <c r="T615">
        <f>IFERROR(VLOOKUP($A615,'PivotTrac Totals'!$1:$255,28,FALSE),)</f>
        <v>0</v>
      </c>
      <c r="U615">
        <f>IFERROR(VLOOKUP($A615,'PivotTrac Totals'!$1:$255,30,FALSE),)</f>
        <v>0</v>
      </c>
      <c r="V615">
        <f>IFERROR(VLOOKUP($A615,'PivotTrac Totals'!$1:$255,32,FALSE),)</f>
        <v>0</v>
      </c>
      <c r="W615">
        <f>IFERROR(VLOOKUP($A615,'PivotTrac Totals'!$1:$255,34,FALSE),)</f>
        <v>0</v>
      </c>
      <c r="X615">
        <f>IFERROR(VLOOKUP($A615,'PivotTrac Totals'!$1:$255,36,FALSE),)</f>
        <v>0</v>
      </c>
      <c r="Y615">
        <f>IFERROR(VLOOKUP($A615,'PivotTrac Totals'!$1:$255,38,FALSE),)</f>
        <v>0</v>
      </c>
      <c r="Z615">
        <f>IFERROR(VLOOKUP($A615,'PivotTrac Totals'!$1:$255,40,FALSE),)</f>
        <v>0</v>
      </c>
      <c r="AA615">
        <f>IFERROR(VLOOKUP($A615,'PivotTrac Totals'!$1:$255,42,FALSE),)</f>
        <v>0</v>
      </c>
      <c r="AB615">
        <f>IFERROR(VLOOKUP($A615,'PivotTrac Totals'!$1:$255,44,FALSE),)</f>
        <v>0</v>
      </c>
      <c r="AC615">
        <f>IFERROR(VLOOKUP($A615,'PivotTrac Totals'!$1:$255,46,FALSE),)</f>
        <v>0</v>
      </c>
      <c r="AD615">
        <f>IFERROR(VLOOKUP($A615,'PivotTrac Totals'!$1:$255,48,FALSE),)</f>
        <v>0</v>
      </c>
      <c r="AE615">
        <f>IFERROR(VLOOKUP($A615,'PivotTrac Totals'!$1:$255,50,FALSE),)</f>
        <v>0</v>
      </c>
      <c r="AF615">
        <f>IFERROR(VLOOKUP($A615,'PivotTrac Totals'!$1:$255,52,FALSE),)</f>
        <v>0</v>
      </c>
      <c r="AG615">
        <f>IFERROR(VLOOKUP($A615,'PivotTrac Totals'!$1:$255,54,FALSE),)</f>
        <v>0</v>
      </c>
      <c r="AH615">
        <f t="shared" si="70"/>
        <v>0</v>
      </c>
    </row>
    <row r="616" spans="1:34" ht="15.75" hidden="1" thickBot="1" x14ac:dyDescent="0.25">
      <c r="A616" s="29" t="s">
        <v>223</v>
      </c>
      <c r="B616" s="25" t="s">
        <v>166</v>
      </c>
      <c r="C616" s="28" t="str">
        <f>MID(A616,FIND(" ",A616)+1,256)</f>
        <v>61</v>
      </c>
      <c r="D616" s="25" t="s">
        <v>222</v>
      </c>
      <c r="E616" s="25"/>
      <c r="F616" s="25"/>
      <c r="G616" s="25"/>
      <c r="H616" s="24">
        <f>IF($B616="Hamer",IF($F616="Spring Grain",SUMIFS('Hamer Agrimet'!$D:$D,'Hamer Agrimet'!$A:$A,"&lt;="&amp;Data!H$1,'Hamer Agrimet'!$D:$D,"&gt;0"),IF($F616="Winter Grain",SUMIFS('Hamer Agrimet'!$C:$C,'Hamer Agrimet'!$A:$A,"&lt;="&amp;Data!H$1,'Hamer Agrimet'!$C:$C,"&gt;0"),IF($F616="Potatoes",SUMIFS('Hamer Agrimet'!$E:$E,'Hamer Agrimet'!$A:$A,"&lt;="&amp;Data!H$1,'Hamer Agrimet'!$E:$E,"&gt;0"),0))),SUMIFS('Osgood Agrimet'!$S$2:$S$274,'Hamer Agrimet'!$H$147:$H$288,"&lt;="&amp;Data!H$1,'Osgood Agrimet'!$S$2:$S$274,"&gt;0"))</f>
        <v>0</v>
      </c>
      <c r="I616" s="24">
        <f>IF($B616="Hamer",IF($F616="Spring Grain",SUMIFS('Hamer Agrimet'!$D:$D,'Hamer Agrimet'!$A:$A,"&lt;="&amp;Data!I$1,'Hamer Agrimet'!$D:$D,"&gt;0"),IF($F616="Winter Grain",SUMIFS('Hamer Agrimet'!$C:$C,'Hamer Agrimet'!$A:$A,"&lt;="&amp;Data!I$1,'Hamer Agrimet'!$C:$C,"&gt;0"),IF($F616="Potatoes",SUMIFS('Hamer Agrimet'!$E:$E,'Hamer Agrimet'!$A:$A,"&lt;="&amp;Data!I$1,'Hamer Agrimet'!$E:$E,"&gt;0"),0))),SUMIFS('Osgood Agrimet'!$S$2:$S$274,'Hamer Agrimet'!$H$147:$H$288,"&lt;="&amp;Data!I$1,'Osgood Agrimet'!$S$2:$S$274,"&gt;0"))</f>
        <v>0</v>
      </c>
      <c r="J616" s="24">
        <f>IF($B616="Hamer",IF($F616="Spring Grain",SUMIFS('Hamer Agrimet'!$D:$D,'Hamer Agrimet'!$A:$A,"&lt;="&amp;Data!J$1,'Hamer Agrimet'!$D:$D,"&gt;0"),IF($F616="Winter Grain",SUMIFS('Hamer Agrimet'!$C:$C,'Hamer Agrimet'!$A:$A,"&lt;="&amp;Data!J$1,'Hamer Agrimet'!$C:$C,"&gt;0"),IF($F616="Potatoes",SUMIFS('Hamer Agrimet'!$E:$E,'Hamer Agrimet'!$A:$A,"&lt;="&amp;Data!J$1,'Hamer Agrimet'!$E:$E,"&gt;0"),0))),SUMIFS('Osgood Agrimet'!$S$2:$S$274,'Hamer Agrimet'!$H$147:$H$288,"&lt;="&amp;Data!J$1,'Osgood Agrimet'!$S$2:$S$274,"&gt;0"))</f>
        <v>0</v>
      </c>
      <c r="K616" s="24">
        <f>IF($B616="Hamer",IF($F616="Spring Grain",SUMIFS('Hamer Agrimet'!$D:$D,'Hamer Agrimet'!$A:$A,"&lt;="&amp;Data!K$1,'Hamer Agrimet'!$D:$D,"&gt;0"),IF($F616="Winter Grain",SUMIFS('Hamer Agrimet'!$C:$C,'Hamer Agrimet'!$A:$A,"&lt;="&amp;Data!K$1,'Hamer Agrimet'!$C:$C,"&gt;0"),IF($F616="Potatoes",SUMIFS('Hamer Agrimet'!$E:$E,'Hamer Agrimet'!$A:$A,"&lt;="&amp;Data!K$1,'Hamer Agrimet'!$E:$E,"&gt;0"),0))),SUMIFS('Osgood Agrimet'!$S$2:$S$274,'Hamer Agrimet'!$H$147:$H$288,"&lt;="&amp;Data!K$1,'Osgood Agrimet'!$S$2:$S$274,"&gt;0"))</f>
        <v>0</v>
      </c>
      <c r="L616" s="24">
        <f>IF($B616="Hamer",IF($F616="Spring Grain",SUMIFS('Hamer Agrimet'!$D:$D,'Hamer Agrimet'!$A:$A,"&lt;="&amp;Data!L$1,'Hamer Agrimet'!$D:$D,"&gt;0"),IF($F616="Winter Grain",SUMIFS('Hamer Agrimet'!$C:$C,'Hamer Agrimet'!$A:$A,"&lt;="&amp;Data!L$1,'Hamer Agrimet'!$C:$C,"&gt;0"),IF($F616="Potatoes",SUMIFS('Hamer Agrimet'!$E:$E,'Hamer Agrimet'!$A:$A,"&lt;="&amp;Data!L$1,'Hamer Agrimet'!$E:$E,"&gt;0"),0))),SUMIFS('Osgood Agrimet'!$S$2:$S$274,'Hamer Agrimet'!$H$147:$H$288,"&lt;="&amp;Data!L$1,'Osgood Agrimet'!$S$2:$S$274,"&gt;0"))</f>
        <v>0</v>
      </c>
      <c r="M616" s="24">
        <f>IF($B616="Hamer",IF($F616="Spring Grain",SUMIFS('Hamer Agrimet'!$D:$D,'Hamer Agrimet'!$A:$A,"&lt;="&amp;Data!M$1,'Hamer Agrimet'!$D:$D,"&gt;0"),IF($F616="Winter Grain",SUMIFS('Hamer Agrimet'!$C:$C,'Hamer Agrimet'!$A:$A,"&lt;="&amp;Data!M$1,'Hamer Agrimet'!$C:$C,"&gt;0"),IF($F616="Potatoes",SUMIFS('Hamer Agrimet'!$E:$E,'Hamer Agrimet'!$A:$A,"&lt;="&amp;Data!M$1,'Hamer Agrimet'!$E:$E,"&gt;0"),0))),SUMIFS('Osgood Agrimet'!$S$2:$S$274,'Hamer Agrimet'!$H$147:$H$288,"&lt;="&amp;Data!M$1,'Osgood Agrimet'!$S$2:$S$274,"&gt;0"))</f>
        <v>0</v>
      </c>
      <c r="N616" s="24">
        <f>IF($B616="Hamer",IF($F616="Spring Grain",SUMIFS('Hamer Agrimet'!$D:$D,'Hamer Agrimet'!$A:$A,"&lt;="&amp;Data!N$1,'Hamer Agrimet'!$D:$D,"&gt;0"),IF($F616="Winter Grain",SUMIFS('Hamer Agrimet'!$C:$C,'Hamer Agrimet'!$A:$A,"&lt;="&amp;Data!N$1,'Hamer Agrimet'!$C:$C,"&gt;0"),IF($F616="Potatoes",SUMIFS('Hamer Agrimet'!$E:$E,'Hamer Agrimet'!$A:$A,"&lt;="&amp;Data!N$1,'Hamer Agrimet'!$E:$E,"&gt;0"),0))),SUMIFS('Osgood Agrimet'!$S$2:$S$274,'Hamer Agrimet'!$H$147:$H$288,"&lt;="&amp;Data!N$1,'Osgood Agrimet'!$S$2:$S$274,"&gt;0"))</f>
        <v>0</v>
      </c>
      <c r="O616" s="24">
        <f>IF($B616="Hamer",IF($F616="Spring Grain",SUMIFS('Hamer Agrimet'!$D:$D,'Hamer Agrimet'!$A:$A,"&lt;="&amp;Data!O$1,'Hamer Agrimet'!$D:$D,"&gt;0"),IF($F616="Winter Grain",SUMIFS('Hamer Agrimet'!$C:$C,'Hamer Agrimet'!$A:$A,"&lt;="&amp;Data!O$1,'Hamer Agrimet'!$C:$C,"&gt;0"),IF($F616="Potatoes",SUMIFS('Hamer Agrimet'!$E:$E,'Hamer Agrimet'!$A:$A,"&lt;="&amp;Data!O$1,'Hamer Agrimet'!$E:$E,"&gt;0"),0))),SUMIFS('Osgood Agrimet'!$S$2:$S$274,'Hamer Agrimet'!$H$147:$H$288,"&lt;="&amp;Data!O$1,'Osgood Agrimet'!$S$2:$S$274,"&gt;0"))</f>
        <v>0</v>
      </c>
      <c r="P616" s="24">
        <f>IF($B616="Hamer",IF($F616="Spring Grain",SUMIFS('Hamer Agrimet'!$D:$D,'Hamer Agrimet'!$A:$A,"&lt;="&amp;Data!P$1,'Hamer Agrimet'!$D:$D,"&gt;0"),IF($F616="Winter Grain",SUMIFS('Hamer Agrimet'!$C:$C,'Hamer Agrimet'!$A:$A,"&lt;="&amp;Data!P$1,'Hamer Agrimet'!$C:$C,"&gt;0"),IF($F616="Potatoes",SUMIFS('Hamer Agrimet'!$E:$E,'Hamer Agrimet'!$A:$A,"&lt;="&amp;Data!P$1,'Hamer Agrimet'!$E:$E,"&gt;0"),0))),SUMIFS('Osgood Agrimet'!$S$2:$S$274,'Hamer Agrimet'!$H$147:$H$288,"&lt;="&amp;Data!P$1,'Osgood Agrimet'!$S$2:$S$274,"&gt;0"))</f>
        <v>0</v>
      </c>
      <c r="Q616" s="24">
        <f>IF($B616="Hamer",IF($F616="Spring Grain",SUMIFS('Hamer Agrimet'!$D:$D,'Hamer Agrimet'!$A:$A,"&lt;="&amp;Data!Q$1,'Hamer Agrimet'!$D:$D,"&gt;0"),IF($F616="Winter Grain",SUMIFS('Hamer Agrimet'!$C:$C,'Hamer Agrimet'!$A:$A,"&lt;="&amp;Data!Q$1,'Hamer Agrimet'!$C:$C,"&gt;0"),IF($F616="Potatoes",SUMIFS('Hamer Agrimet'!$E:$E,'Hamer Agrimet'!$A:$A,"&lt;="&amp;Data!Q$1,'Hamer Agrimet'!$E:$E,"&gt;0"),0))),SUMIFS('Osgood Agrimet'!$S$2:$S$274,'Hamer Agrimet'!$H$147:$H$288,"&lt;="&amp;Data!Q$1,'Osgood Agrimet'!$S$2:$S$274,"&gt;0"))</f>
        <v>0</v>
      </c>
      <c r="R616" s="24">
        <f>IF($B616="Hamer",IF($F616="Spring Grain",SUMIFS('Hamer Agrimet'!$D:$D,'Hamer Agrimet'!$A:$A,"&lt;="&amp;Data!R$1,'Hamer Agrimet'!$D:$D,"&gt;0"),IF($F616="Winter Grain",SUMIFS('Hamer Agrimet'!$C:$C,'Hamer Agrimet'!$A:$A,"&lt;="&amp;Data!R$1,'Hamer Agrimet'!$C:$C,"&gt;0"),IF($F616="Potatoes",SUMIFS('Hamer Agrimet'!$E:$E,'Hamer Agrimet'!$A:$A,"&lt;="&amp;Data!R$1,'Hamer Agrimet'!$E:$E,"&gt;0"),0))),SUMIFS('Osgood Agrimet'!$S$2:$S$274,'Hamer Agrimet'!$H$147:$H$288,"&lt;="&amp;Data!R$1,'Osgood Agrimet'!$S$2:$S$274,"&gt;0"))</f>
        <v>0</v>
      </c>
      <c r="S616" s="24">
        <f>IF($B616="Hamer",IF($F616="Spring Grain",SUMIFS('Hamer Agrimet'!$D:$D,'Hamer Agrimet'!$A:$A,"&lt;="&amp;Data!S$1,'Hamer Agrimet'!$D:$D,"&gt;0"),IF($F616="Winter Grain",SUMIFS('Hamer Agrimet'!$C:$C,'Hamer Agrimet'!$A:$A,"&lt;="&amp;Data!S$1,'Hamer Agrimet'!$C:$C,"&gt;0"),IF($F616="Potatoes",SUMIFS('Hamer Agrimet'!$E:$E,'Hamer Agrimet'!$A:$A,"&lt;="&amp;Data!S$1,'Hamer Agrimet'!$E:$E,"&gt;0"),0))),SUMIFS('Osgood Agrimet'!$S$2:$S$274,'Hamer Agrimet'!$H$147:$H$288,"&lt;="&amp;Data!S$1,'Osgood Agrimet'!$S$2:$S$274,"&gt;0"))</f>
        <v>0</v>
      </c>
      <c r="T616" s="24">
        <f>IF($B616="Hamer",IF($F616="Spring Grain",SUMIFS('Hamer Agrimet'!$D:$D,'Hamer Agrimet'!$A:$A,"&lt;="&amp;Data!T$1,'Hamer Agrimet'!$D:$D,"&gt;0"),IF($F616="Winter Grain",SUMIFS('Hamer Agrimet'!$C:$C,'Hamer Agrimet'!$A:$A,"&lt;="&amp;Data!T$1,'Hamer Agrimet'!$C:$C,"&gt;0"),IF($F616="Potatoes",SUMIFS('Hamer Agrimet'!$E:$E,'Hamer Agrimet'!$A:$A,"&lt;="&amp;Data!T$1,'Hamer Agrimet'!$E:$E,"&gt;0"),0))),SUMIFS('Osgood Agrimet'!$S$2:$S$274,'Hamer Agrimet'!$H$147:$H$288,"&lt;="&amp;Data!T$1,'Osgood Agrimet'!$S$2:$S$274,"&gt;0"))</f>
        <v>0</v>
      </c>
      <c r="U616" s="24">
        <f>IF($B616="Hamer",IF($F616="Spring Grain",SUMIFS('Hamer Agrimet'!$D:$D,'Hamer Agrimet'!$A:$A,"&lt;="&amp;Data!U$1,'Hamer Agrimet'!$D:$D,"&gt;0"),IF($F616="Winter Grain",SUMIFS('Hamer Agrimet'!$C:$C,'Hamer Agrimet'!$A:$A,"&lt;="&amp;Data!U$1,'Hamer Agrimet'!$C:$C,"&gt;0"),IF($F616="Potatoes",SUMIFS('Hamer Agrimet'!$E:$E,'Hamer Agrimet'!$A:$A,"&lt;="&amp;Data!U$1,'Hamer Agrimet'!$E:$E,"&gt;0"),0))),SUMIFS('Osgood Agrimet'!$S$2:$S$274,'Hamer Agrimet'!$H$147:$H$288,"&lt;="&amp;Data!U$1,'Osgood Agrimet'!$S$2:$S$274,"&gt;0"))</f>
        <v>0</v>
      </c>
      <c r="V616" s="24">
        <f>IF($B616="Hamer",IF($F616="Spring Grain",SUMIFS('Hamer Agrimet'!$D:$D,'Hamer Agrimet'!$A:$A,"&lt;="&amp;Data!V$1,'Hamer Agrimet'!$D:$D,"&gt;0"),IF($F616="Winter Grain",SUMIFS('Hamer Agrimet'!$C:$C,'Hamer Agrimet'!$A:$A,"&lt;="&amp;Data!V$1,'Hamer Agrimet'!$C:$C,"&gt;0"),IF($F616="Potatoes",SUMIFS('Hamer Agrimet'!$E:$E,'Hamer Agrimet'!$A:$A,"&lt;="&amp;Data!V$1,'Hamer Agrimet'!$E:$E,"&gt;0"),0))),SUMIFS('Osgood Agrimet'!$S$2:$S$274,'Hamer Agrimet'!$H$147:$H$288,"&lt;="&amp;Data!V$1,'Osgood Agrimet'!$S$2:$S$274,"&gt;0"))</f>
        <v>0</v>
      </c>
      <c r="W616" s="24">
        <f>IF($B616="Hamer",IF($F616="Spring Grain",SUMIFS('Hamer Agrimet'!$D:$D,'Hamer Agrimet'!$A:$A,"&lt;="&amp;Data!W$1,'Hamer Agrimet'!$D:$D,"&gt;0"),IF($F616="Winter Grain",SUMIFS('Hamer Agrimet'!$C:$C,'Hamer Agrimet'!$A:$A,"&lt;="&amp;Data!W$1,'Hamer Agrimet'!$C:$C,"&gt;0"),IF($F616="Potatoes",SUMIFS('Hamer Agrimet'!$E:$E,'Hamer Agrimet'!$A:$A,"&lt;="&amp;Data!W$1,'Hamer Agrimet'!$E:$E,"&gt;0"),0))),SUMIFS('Osgood Agrimet'!$S$2:$S$274,'Hamer Agrimet'!$H$147:$H$288,"&lt;="&amp;Data!W$1,'Osgood Agrimet'!$S$2:$S$274,"&gt;0"))</f>
        <v>0</v>
      </c>
      <c r="X616" s="24">
        <f>IF($B616="Hamer",IF($F616="Spring Grain",SUMIFS('Hamer Agrimet'!$D:$D,'Hamer Agrimet'!$A:$A,"&lt;="&amp;Data!X$1,'Hamer Agrimet'!$D:$D,"&gt;0"),IF($F616="Winter Grain",SUMIFS('Hamer Agrimet'!$C:$C,'Hamer Agrimet'!$A:$A,"&lt;="&amp;Data!X$1,'Hamer Agrimet'!$C:$C,"&gt;0"),IF($F616="Potatoes",SUMIFS('Hamer Agrimet'!$E:$E,'Hamer Agrimet'!$A:$A,"&lt;="&amp;Data!X$1,'Hamer Agrimet'!$E:$E,"&gt;0"),0))),SUMIFS('Osgood Agrimet'!$S$2:$S$274,'Hamer Agrimet'!$H$147:$H$288,"&lt;="&amp;Data!X$1,'Osgood Agrimet'!$S$2:$S$274,"&gt;0"))</f>
        <v>0</v>
      </c>
      <c r="Y616" s="24">
        <f>IF($B616="Hamer",IF($F616="Spring Grain",SUMIFS('Hamer Agrimet'!$D:$D,'Hamer Agrimet'!$A:$A,"&lt;="&amp;Data!Y$1,'Hamer Agrimet'!$D:$D,"&gt;0"),IF($F616="Winter Grain",SUMIFS('Hamer Agrimet'!$C:$C,'Hamer Agrimet'!$A:$A,"&lt;="&amp;Data!Y$1,'Hamer Agrimet'!$C:$C,"&gt;0"),IF($F616="Potatoes",SUMIFS('Hamer Agrimet'!$E:$E,'Hamer Agrimet'!$A:$A,"&lt;="&amp;Data!Y$1,'Hamer Agrimet'!$E:$E,"&gt;0"),0))),SUMIFS('Osgood Agrimet'!$S$2:$S$274,'Hamer Agrimet'!$H$147:$H$288,"&lt;="&amp;Data!Y$1,'Osgood Agrimet'!$S$2:$S$274,"&gt;0"))</f>
        <v>0</v>
      </c>
      <c r="Z616" s="24">
        <f>IF($B616="Hamer",IF($F616="Spring Grain",SUMIFS('Hamer Agrimet'!$D:$D,'Hamer Agrimet'!$A:$A,"&lt;="&amp;Data!Z$1,'Hamer Agrimet'!$D:$D,"&gt;0"),IF($F616="Winter Grain",SUMIFS('Hamer Agrimet'!$C:$C,'Hamer Agrimet'!$A:$A,"&lt;="&amp;Data!Z$1,'Hamer Agrimet'!$C:$C,"&gt;0"),IF($F616="Potatoes",SUMIFS('Hamer Agrimet'!$E:$E,'Hamer Agrimet'!$A:$A,"&lt;="&amp;Data!Z$1,'Hamer Agrimet'!$E:$E,"&gt;0"),0))),SUMIFS('Osgood Agrimet'!$S$2:$S$274,'Hamer Agrimet'!$H$147:$H$288,"&lt;="&amp;Data!Z$1,'Osgood Agrimet'!$S$2:$S$274,"&gt;0"))</f>
        <v>0</v>
      </c>
      <c r="AA616" s="24">
        <f>IF($B616="Hamer",IF($F616="Spring Grain",SUMIFS('Hamer Agrimet'!$D:$D,'Hamer Agrimet'!$A:$A,"&lt;="&amp;Data!AA$1,'Hamer Agrimet'!$D:$D,"&gt;0"),IF($F616="Winter Grain",SUMIFS('Hamer Agrimet'!$C:$C,'Hamer Agrimet'!$A:$A,"&lt;="&amp;Data!AA$1,'Hamer Agrimet'!$C:$C,"&gt;0"),IF($F616="Potatoes",SUMIFS('Hamer Agrimet'!$E:$E,'Hamer Agrimet'!$A:$A,"&lt;="&amp;Data!AA$1,'Hamer Agrimet'!$E:$E,"&gt;0"),0))),SUMIFS('Osgood Agrimet'!$S$2:$S$274,'Hamer Agrimet'!$H$147:$H$288,"&lt;="&amp;Data!AA$1,'Osgood Agrimet'!$S$2:$S$274,"&gt;0"))</f>
        <v>0</v>
      </c>
      <c r="AB616" s="24">
        <f>IF($B616="Hamer",IF($F616="Spring Grain",SUMIFS('Hamer Agrimet'!$D:$D,'Hamer Agrimet'!$A:$A,"&lt;="&amp;Data!AB$1,'Hamer Agrimet'!$D:$D,"&gt;0"),IF($F616="Winter Grain",SUMIFS('Hamer Agrimet'!$C:$C,'Hamer Agrimet'!$A:$A,"&lt;="&amp;Data!AB$1,'Hamer Agrimet'!$C:$C,"&gt;0"),IF($F616="Potatoes",SUMIFS('Hamer Agrimet'!$E:$E,'Hamer Agrimet'!$A:$A,"&lt;="&amp;Data!AB$1,'Hamer Agrimet'!$E:$E,"&gt;0"),0))),SUMIFS('Osgood Agrimet'!$S$2:$S$274,'Hamer Agrimet'!$H$147:$H$288,"&lt;="&amp;Data!AB$1,'Osgood Agrimet'!$S$2:$S$274,"&gt;0"))</f>
        <v>0</v>
      </c>
      <c r="AC616" s="24">
        <f>IF($B616="Hamer",IF($F616="Spring Grain",SUMIFS('Hamer Agrimet'!$D:$D,'Hamer Agrimet'!$A:$A,"&lt;="&amp;Data!AC$1,'Hamer Agrimet'!$D:$D,"&gt;0"),IF($F616="Winter Grain",SUMIFS('Hamer Agrimet'!$C:$C,'Hamer Agrimet'!$A:$A,"&lt;="&amp;Data!AC$1,'Hamer Agrimet'!$C:$C,"&gt;0"),IF($F616="Potatoes",SUMIFS('Hamer Agrimet'!$E:$E,'Hamer Agrimet'!$A:$A,"&lt;="&amp;Data!AC$1,'Hamer Agrimet'!$E:$E,"&gt;0"),0))),SUMIFS('Osgood Agrimet'!$S$2:$S$274,'Hamer Agrimet'!$H$147:$H$288,"&lt;="&amp;Data!AC$1,'Osgood Agrimet'!$S$2:$S$274,"&gt;0"))</f>
        <v>0</v>
      </c>
      <c r="AD616" s="24">
        <f>IF($B616="Hamer",IF($F616="Spring Grain",SUMIFS('Hamer Agrimet'!$D:$D,'Hamer Agrimet'!$A:$A,"&lt;="&amp;Data!AD$1,'Hamer Agrimet'!$D:$D,"&gt;0"),IF($F616="Winter Grain",SUMIFS('Hamer Agrimet'!$C:$C,'Hamer Agrimet'!$A:$A,"&lt;="&amp;Data!AD$1,'Hamer Agrimet'!$C:$C,"&gt;0"),IF($F616="Potatoes",SUMIFS('Hamer Agrimet'!$E:$E,'Hamer Agrimet'!$A:$A,"&lt;="&amp;Data!AD$1,'Hamer Agrimet'!$E:$E,"&gt;0"),0))),SUMIFS('Osgood Agrimet'!$S$2:$S$274,'Hamer Agrimet'!$H$147:$H$288,"&lt;="&amp;Data!AD$1,'Osgood Agrimet'!$S$2:$S$274,"&gt;0"))</f>
        <v>0</v>
      </c>
      <c r="AE616" s="24">
        <f>IF($B616="Hamer",IF($F616="Spring Grain",SUMIFS('Hamer Agrimet'!$D:$D,'Hamer Agrimet'!$A:$A,"&lt;="&amp;Data!AE$1,'Hamer Agrimet'!$D:$D,"&gt;0"),IF($F616="Winter Grain",SUMIFS('Hamer Agrimet'!$C:$C,'Hamer Agrimet'!$A:$A,"&lt;="&amp;Data!AE$1,'Hamer Agrimet'!$C:$C,"&gt;0"),IF($F616="Potatoes",SUMIFS('Hamer Agrimet'!$E:$E,'Hamer Agrimet'!$A:$A,"&lt;="&amp;Data!AE$1,'Hamer Agrimet'!$E:$E,"&gt;0"),0))),SUMIFS('Osgood Agrimet'!$S$2:$S$274,'Hamer Agrimet'!$H$147:$H$288,"&lt;="&amp;Data!AE$1,'Osgood Agrimet'!$S$2:$S$274,"&gt;0"))</f>
        <v>0</v>
      </c>
      <c r="AF616" s="24">
        <f>IF($B616="Hamer",IF($F616="Spring Grain",SUMIFS('Hamer Agrimet'!$D:$D,'Hamer Agrimet'!$A:$A,"&lt;="&amp;Data!AF$1,'Hamer Agrimet'!$D:$D,"&gt;0"),IF($F616="Winter Grain",SUMIFS('Hamer Agrimet'!$C:$C,'Hamer Agrimet'!$A:$A,"&lt;="&amp;Data!AF$1,'Hamer Agrimet'!$C:$C,"&gt;0"),IF($F616="Potatoes",SUMIFS('Hamer Agrimet'!$E:$E,'Hamer Agrimet'!$A:$A,"&lt;="&amp;Data!AF$1,'Hamer Agrimet'!$E:$E,"&gt;0"),0))),SUMIFS('Osgood Agrimet'!$S$2:$S$274,'Hamer Agrimet'!$H$147:$H$288,"&lt;="&amp;Data!AF$1,'Osgood Agrimet'!$S$2:$S$274,"&gt;0"))</f>
        <v>0</v>
      </c>
      <c r="AG616" s="24">
        <f>IF($B616="Hamer",IF($F616="Spring Grain",SUMIFS('Hamer Agrimet'!$D:$D,'Hamer Agrimet'!$A:$A,"&lt;="&amp;Data!AG$1,'Hamer Agrimet'!$D:$D,"&gt;0"),IF($F616="Winter Grain",SUMIFS('Hamer Agrimet'!$C:$C,'Hamer Agrimet'!$A:$A,"&lt;="&amp;Data!AG$1,'Hamer Agrimet'!$C:$C,"&gt;0"),IF($F616="Potatoes",SUMIFS('Hamer Agrimet'!$E:$E,'Hamer Agrimet'!$A:$A,"&lt;="&amp;Data!AG$1,'Hamer Agrimet'!$E:$E,"&gt;0"),0))),SUMIFS('Osgood Agrimet'!$S$2:$S$274,'Hamer Agrimet'!$H$147:$H$288,"&lt;="&amp;Data!AG$1,'Osgood Agrimet'!$S$2:$S$274,"&gt;0"))</f>
        <v>0</v>
      </c>
      <c r="AH616">
        <f>+SUM(H616:AG616)</f>
        <v>0</v>
      </c>
    </row>
    <row r="617" spans="1:34" ht="15.75" hidden="1" thickBot="1" x14ac:dyDescent="0.25">
      <c r="A617" s="25"/>
      <c r="B617" s="25" t="s">
        <v>166</v>
      </c>
      <c r="C617" s="28" t="str">
        <f>C616</f>
        <v>61</v>
      </c>
      <c r="D617" s="25" t="s">
        <v>222</v>
      </c>
      <c r="E617" s="25"/>
      <c r="F617" s="25"/>
      <c r="G617" s="25"/>
      <c r="H617">
        <f>IFERROR(VLOOKUP($A617,'PivotTrac Totals'!$A$1:$AK$255,4,FALSE),)</f>
        <v>0</v>
      </c>
      <c r="I617">
        <f>IFERROR(VLOOKUP($A617,'PivotTrac Totals'!$1:$405,6,FALSE),)</f>
        <v>0</v>
      </c>
      <c r="J617">
        <f>IFERROR(VLOOKUP($A617,'PivotTrac Totals'!$1:$255,8,FALSE),)</f>
        <v>0</v>
      </c>
      <c r="K617">
        <f>IFERROR(VLOOKUP($A617,'PivotTrac Totals'!$1:$255,10,FALSE),)</f>
        <v>0</v>
      </c>
      <c r="L617">
        <f>IFERROR(VLOOKUP($A617,'PivotTrac Totals'!$1:$255,12,FALSE),)</f>
        <v>0</v>
      </c>
      <c r="M617">
        <f>IFERROR(VLOOKUP($A617,'PivotTrac Totals'!$1:$255,14,FALSE),)</f>
        <v>0</v>
      </c>
      <c r="N617">
        <f>IFERROR(VLOOKUP($A617,'PivotTrac Totals'!$1:$255,16,FALSE),)</f>
        <v>0</v>
      </c>
      <c r="O617">
        <f>IFERROR(VLOOKUP($A617,'PivotTrac Totals'!$1:$255,18,FALSE),)</f>
        <v>0</v>
      </c>
      <c r="P617">
        <f>IFERROR(VLOOKUP($A617,'PivotTrac Totals'!$1:$255,20,FALSE),)</f>
        <v>0</v>
      </c>
      <c r="Q617">
        <f>IFERROR(VLOOKUP($A617,'PivotTrac Totals'!$1:$255,22,FALSE),)</f>
        <v>0</v>
      </c>
      <c r="R617">
        <f>IFERROR(VLOOKUP($A617,'PivotTrac Totals'!$1:$255,24,FALSE),)</f>
        <v>0</v>
      </c>
      <c r="S617">
        <f>IFERROR(VLOOKUP($A617,'PivotTrac Totals'!$1:$255,26,FALSE),)</f>
        <v>0</v>
      </c>
      <c r="T617">
        <f>IFERROR(VLOOKUP($A617,'PivotTrac Totals'!$1:$255,28,FALSE),)</f>
        <v>0</v>
      </c>
      <c r="U617">
        <f>IFERROR(VLOOKUP($A617,'PivotTrac Totals'!$1:$255,30,FALSE),)</f>
        <v>0</v>
      </c>
      <c r="V617">
        <f>IFERROR(VLOOKUP($A617,'PivotTrac Totals'!$1:$255,32,FALSE),)</f>
        <v>0</v>
      </c>
      <c r="W617">
        <f>IFERROR(VLOOKUP($A617,'PivotTrac Totals'!$1:$255,34,FALSE),)</f>
        <v>0</v>
      </c>
      <c r="X617">
        <f>IFERROR(VLOOKUP($A617,'PivotTrac Totals'!$1:$255,36,FALSE),)</f>
        <v>0</v>
      </c>
      <c r="Y617">
        <f>IFERROR(VLOOKUP($A617,'PivotTrac Totals'!$1:$255,38,FALSE),)</f>
        <v>0</v>
      </c>
      <c r="Z617">
        <f>IFERROR(VLOOKUP($A617,'PivotTrac Totals'!$1:$255,40,FALSE),)</f>
        <v>0</v>
      </c>
      <c r="AA617">
        <f>IFERROR(VLOOKUP($A617,'PivotTrac Totals'!$1:$255,42,FALSE),)</f>
        <v>0</v>
      </c>
      <c r="AB617">
        <f>IFERROR(VLOOKUP($A617,'PivotTrac Totals'!$1:$255,44,FALSE),)</f>
        <v>0</v>
      </c>
      <c r="AC617">
        <f>IFERROR(VLOOKUP($A617,'PivotTrac Totals'!$1:$255,46,FALSE),)</f>
        <v>0</v>
      </c>
      <c r="AD617">
        <f>IFERROR(VLOOKUP($A617,'PivotTrac Totals'!$1:$255,48,FALSE),)</f>
        <v>0</v>
      </c>
      <c r="AE617">
        <f>IFERROR(VLOOKUP($A617,'PivotTrac Totals'!$1:$255,50,FALSE),)</f>
        <v>0</v>
      </c>
      <c r="AF617">
        <f>IFERROR(VLOOKUP($A617,'PivotTrac Totals'!$1:$255,52,FALSE),)</f>
        <v>0</v>
      </c>
      <c r="AG617">
        <f>IFERROR(VLOOKUP($A617,'PivotTrac Totals'!$1:$255,54,FALSE),)</f>
        <v>0</v>
      </c>
      <c r="AH617">
        <f t="shared" si="70"/>
        <v>0</v>
      </c>
    </row>
    <row r="618" spans="1:34" ht="15.75" hidden="1" thickBot="1" x14ac:dyDescent="0.25">
      <c r="A618" s="25"/>
      <c r="B618" s="25" t="s">
        <v>166</v>
      </c>
      <c r="C618" s="28" t="str">
        <f t="shared" ref="C618:C625" si="73">C617</f>
        <v>61</v>
      </c>
      <c r="D618" s="25" t="s">
        <v>222</v>
      </c>
      <c r="E618" s="25"/>
      <c r="F618" s="25"/>
      <c r="G618" s="25"/>
      <c r="H618">
        <f>IFERROR(VLOOKUP($A618,'PivotTrac Totals'!$A$1:$AK$255,4,FALSE),)</f>
        <v>0</v>
      </c>
      <c r="I618">
        <f>IFERROR(VLOOKUP($A618,'PivotTrac Totals'!$1:$405,6,FALSE),)</f>
        <v>0</v>
      </c>
      <c r="J618">
        <f>IFERROR(VLOOKUP($A618,'PivotTrac Totals'!$1:$255,8,FALSE),)</f>
        <v>0</v>
      </c>
      <c r="K618">
        <f>IFERROR(VLOOKUP($A618,'PivotTrac Totals'!$1:$255,10,FALSE),)</f>
        <v>0</v>
      </c>
      <c r="L618">
        <f>IFERROR(VLOOKUP($A618,'PivotTrac Totals'!$1:$255,12,FALSE),)</f>
        <v>0</v>
      </c>
      <c r="M618">
        <f>IFERROR(VLOOKUP($A618,'PivotTrac Totals'!$1:$255,14,FALSE),)</f>
        <v>0</v>
      </c>
      <c r="N618">
        <f>IFERROR(VLOOKUP($A618,'PivotTrac Totals'!$1:$255,16,FALSE),)</f>
        <v>0</v>
      </c>
      <c r="O618">
        <f>IFERROR(VLOOKUP($A618,'PivotTrac Totals'!$1:$255,18,FALSE),)</f>
        <v>0</v>
      </c>
      <c r="P618">
        <f>IFERROR(VLOOKUP($A618,'PivotTrac Totals'!$1:$255,20,FALSE),)</f>
        <v>0</v>
      </c>
      <c r="Q618">
        <f>IFERROR(VLOOKUP($A618,'PivotTrac Totals'!$1:$255,22,FALSE),)</f>
        <v>0</v>
      </c>
      <c r="R618">
        <f>IFERROR(VLOOKUP($A618,'PivotTrac Totals'!$1:$255,24,FALSE),)</f>
        <v>0</v>
      </c>
      <c r="S618">
        <f>IFERROR(VLOOKUP($A618,'PivotTrac Totals'!$1:$255,26,FALSE),)</f>
        <v>0</v>
      </c>
      <c r="T618">
        <f>IFERROR(VLOOKUP($A618,'PivotTrac Totals'!$1:$255,28,FALSE),)</f>
        <v>0</v>
      </c>
      <c r="U618">
        <f>IFERROR(VLOOKUP($A618,'PivotTrac Totals'!$1:$255,30,FALSE),)</f>
        <v>0</v>
      </c>
      <c r="V618">
        <f>IFERROR(VLOOKUP($A618,'PivotTrac Totals'!$1:$255,32,FALSE),)</f>
        <v>0</v>
      </c>
      <c r="W618">
        <f>IFERROR(VLOOKUP($A618,'PivotTrac Totals'!$1:$255,34,FALSE),)</f>
        <v>0</v>
      </c>
      <c r="X618">
        <f>IFERROR(VLOOKUP($A618,'PivotTrac Totals'!$1:$255,36,FALSE),)</f>
        <v>0</v>
      </c>
      <c r="Y618">
        <f>IFERROR(VLOOKUP($A618,'PivotTrac Totals'!$1:$255,38,FALSE),)</f>
        <v>0</v>
      </c>
      <c r="Z618">
        <f>IFERROR(VLOOKUP($A618,'PivotTrac Totals'!$1:$255,40,FALSE),)</f>
        <v>0</v>
      </c>
      <c r="AA618">
        <f>IFERROR(VLOOKUP($A618,'PivotTrac Totals'!$1:$255,42,FALSE),)</f>
        <v>0</v>
      </c>
      <c r="AB618">
        <f>IFERROR(VLOOKUP($A618,'PivotTrac Totals'!$1:$255,44,FALSE),)</f>
        <v>0</v>
      </c>
      <c r="AC618">
        <f>IFERROR(VLOOKUP($A618,'PivotTrac Totals'!$1:$255,46,FALSE),)</f>
        <v>0</v>
      </c>
      <c r="AD618">
        <f>IFERROR(VLOOKUP($A618,'PivotTrac Totals'!$1:$255,48,FALSE),)</f>
        <v>0</v>
      </c>
      <c r="AE618">
        <f>IFERROR(VLOOKUP($A618,'PivotTrac Totals'!$1:$255,50,FALSE),)</f>
        <v>0</v>
      </c>
      <c r="AF618">
        <f>IFERROR(VLOOKUP($A618,'PivotTrac Totals'!$1:$255,52,FALSE),)</f>
        <v>0</v>
      </c>
      <c r="AG618">
        <f>IFERROR(VLOOKUP($A618,'PivotTrac Totals'!$1:$255,54,FALSE),)</f>
        <v>0</v>
      </c>
      <c r="AH618">
        <f t="shared" si="70"/>
        <v>0</v>
      </c>
    </row>
    <row r="619" spans="1:34" ht="15.75" hidden="1" thickBot="1" x14ac:dyDescent="0.25">
      <c r="A619" s="25"/>
      <c r="B619" s="25" t="s">
        <v>166</v>
      </c>
      <c r="C619" s="28" t="str">
        <f t="shared" si="73"/>
        <v>61</v>
      </c>
      <c r="D619" s="25" t="s">
        <v>222</v>
      </c>
      <c r="E619" s="25"/>
      <c r="F619" s="25"/>
      <c r="G619" s="25"/>
      <c r="H619">
        <f>IFERROR(VLOOKUP($A619,'PivotTrac Totals'!$A$1:$AK$255,4,FALSE),)</f>
        <v>0</v>
      </c>
      <c r="I619">
        <f>IFERROR(VLOOKUP($A619,'PivotTrac Totals'!$1:$405,6,FALSE),)</f>
        <v>0</v>
      </c>
      <c r="J619">
        <f>IFERROR(VLOOKUP($A619,'PivotTrac Totals'!$1:$255,8,FALSE),)</f>
        <v>0</v>
      </c>
      <c r="K619">
        <f>IFERROR(VLOOKUP($A619,'PivotTrac Totals'!$1:$255,10,FALSE),)</f>
        <v>0</v>
      </c>
      <c r="L619">
        <f>IFERROR(VLOOKUP($A619,'PivotTrac Totals'!$1:$255,12,FALSE),)</f>
        <v>0</v>
      </c>
      <c r="M619">
        <f>IFERROR(VLOOKUP($A619,'PivotTrac Totals'!$1:$255,14,FALSE),)</f>
        <v>0</v>
      </c>
      <c r="N619">
        <f>IFERROR(VLOOKUP($A619,'PivotTrac Totals'!$1:$255,16,FALSE),)</f>
        <v>0</v>
      </c>
      <c r="O619">
        <f>IFERROR(VLOOKUP($A619,'PivotTrac Totals'!$1:$255,18,FALSE),)</f>
        <v>0</v>
      </c>
      <c r="P619">
        <f>IFERROR(VLOOKUP($A619,'PivotTrac Totals'!$1:$255,20,FALSE),)</f>
        <v>0</v>
      </c>
      <c r="Q619">
        <f>IFERROR(VLOOKUP($A619,'PivotTrac Totals'!$1:$255,22,FALSE),)</f>
        <v>0</v>
      </c>
      <c r="R619">
        <f>IFERROR(VLOOKUP($A619,'PivotTrac Totals'!$1:$255,24,FALSE),)</f>
        <v>0</v>
      </c>
      <c r="S619">
        <f>IFERROR(VLOOKUP($A619,'PivotTrac Totals'!$1:$255,26,FALSE),)</f>
        <v>0</v>
      </c>
      <c r="T619">
        <f>IFERROR(VLOOKUP($A619,'PivotTrac Totals'!$1:$255,28,FALSE),)</f>
        <v>0</v>
      </c>
      <c r="U619">
        <f>IFERROR(VLOOKUP($A619,'PivotTrac Totals'!$1:$255,30,FALSE),)</f>
        <v>0</v>
      </c>
      <c r="V619">
        <f>IFERROR(VLOOKUP($A619,'PivotTrac Totals'!$1:$255,32,FALSE),)</f>
        <v>0</v>
      </c>
      <c r="W619">
        <f>IFERROR(VLOOKUP($A619,'PivotTrac Totals'!$1:$255,34,FALSE),)</f>
        <v>0</v>
      </c>
      <c r="X619">
        <f>IFERROR(VLOOKUP($A619,'PivotTrac Totals'!$1:$255,36,FALSE),)</f>
        <v>0</v>
      </c>
      <c r="Y619">
        <f>IFERROR(VLOOKUP($A619,'PivotTrac Totals'!$1:$255,38,FALSE),)</f>
        <v>0</v>
      </c>
      <c r="Z619">
        <f>IFERROR(VLOOKUP($A619,'PivotTrac Totals'!$1:$255,40,FALSE),)</f>
        <v>0</v>
      </c>
      <c r="AA619">
        <f>IFERROR(VLOOKUP($A619,'PivotTrac Totals'!$1:$255,42,FALSE),)</f>
        <v>0</v>
      </c>
      <c r="AB619">
        <f>IFERROR(VLOOKUP($A619,'PivotTrac Totals'!$1:$255,44,FALSE),)</f>
        <v>0</v>
      </c>
      <c r="AC619">
        <f>IFERROR(VLOOKUP($A619,'PivotTrac Totals'!$1:$255,46,FALSE),)</f>
        <v>0</v>
      </c>
      <c r="AD619">
        <f>IFERROR(VLOOKUP($A619,'PivotTrac Totals'!$1:$255,48,FALSE),)</f>
        <v>0</v>
      </c>
      <c r="AE619">
        <f>IFERROR(VLOOKUP($A619,'PivotTrac Totals'!$1:$255,50,FALSE),)</f>
        <v>0</v>
      </c>
      <c r="AF619">
        <f>IFERROR(VLOOKUP($A619,'PivotTrac Totals'!$1:$255,52,FALSE),)</f>
        <v>0</v>
      </c>
      <c r="AG619">
        <f>IFERROR(VLOOKUP($A619,'PivotTrac Totals'!$1:$255,54,FALSE),)</f>
        <v>0</v>
      </c>
      <c r="AH619">
        <f t="shared" si="70"/>
        <v>0</v>
      </c>
    </row>
    <row r="620" spans="1:34" ht="15.75" hidden="1" thickBot="1" x14ac:dyDescent="0.25">
      <c r="A620" s="25"/>
      <c r="B620" s="25" t="s">
        <v>166</v>
      </c>
      <c r="C620" s="28" t="str">
        <f t="shared" si="73"/>
        <v>61</v>
      </c>
      <c r="D620" s="25" t="s">
        <v>222</v>
      </c>
      <c r="E620" s="25"/>
      <c r="F620" s="25"/>
      <c r="G620" s="25"/>
      <c r="H620">
        <f>IFERROR(VLOOKUP($A620,'PivotTrac Totals'!$A$1:$AK$255,4,FALSE),)</f>
        <v>0</v>
      </c>
      <c r="I620">
        <f>IFERROR(VLOOKUP($A620,'PivotTrac Totals'!$1:$405,6,FALSE),)</f>
        <v>0</v>
      </c>
      <c r="J620">
        <f>IFERROR(VLOOKUP($A620,'PivotTrac Totals'!$1:$255,8,FALSE),)</f>
        <v>0</v>
      </c>
      <c r="K620">
        <f>IFERROR(VLOOKUP($A620,'PivotTrac Totals'!$1:$255,10,FALSE),)</f>
        <v>0</v>
      </c>
      <c r="L620">
        <f>IFERROR(VLOOKUP($A620,'PivotTrac Totals'!$1:$255,12,FALSE),)</f>
        <v>0</v>
      </c>
      <c r="M620">
        <f>IFERROR(VLOOKUP($A620,'PivotTrac Totals'!$1:$255,14,FALSE),)</f>
        <v>0</v>
      </c>
      <c r="N620">
        <f>IFERROR(VLOOKUP($A620,'PivotTrac Totals'!$1:$255,16,FALSE),)</f>
        <v>0</v>
      </c>
      <c r="O620">
        <f>IFERROR(VLOOKUP($A620,'PivotTrac Totals'!$1:$255,18,FALSE),)</f>
        <v>0</v>
      </c>
      <c r="P620">
        <f>IFERROR(VLOOKUP($A620,'PivotTrac Totals'!$1:$255,20,FALSE),)</f>
        <v>0</v>
      </c>
      <c r="Q620">
        <f>IFERROR(VLOOKUP($A620,'PivotTrac Totals'!$1:$255,22,FALSE),)</f>
        <v>0</v>
      </c>
      <c r="R620">
        <f>IFERROR(VLOOKUP($A620,'PivotTrac Totals'!$1:$255,24,FALSE),)</f>
        <v>0</v>
      </c>
      <c r="S620">
        <f>IFERROR(VLOOKUP($A620,'PivotTrac Totals'!$1:$255,26,FALSE),)</f>
        <v>0</v>
      </c>
      <c r="T620">
        <f>IFERROR(VLOOKUP($A620,'PivotTrac Totals'!$1:$255,28,FALSE),)</f>
        <v>0</v>
      </c>
      <c r="U620">
        <f>IFERROR(VLOOKUP($A620,'PivotTrac Totals'!$1:$255,30,FALSE),)</f>
        <v>0</v>
      </c>
      <c r="V620">
        <f>IFERROR(VLOOKUP($A620,'PivotTrac Totals'!$1:$255,32,FALSE),)</f>
        <v>0</v>
      </c>
      <c r="W620">
        <f>IFERROR(VLOOKUP($A620,'PivotTrac Totals'!$1:$255,34,FALSE),)</f>
        <v>0</v>
      </c>
      <c r="X620">
        <f>IFERROR(VLOOKUP($A620,'PivotTrac Totals'!$1:$255,36,FALSE),)</f>
        <v>0</v>
      </c>
      <c r="Y620">
        <f>IFERROR(VLOOKUP($A620,'PivotTrac Totals'!$1:$255,38,FALSE),)</f>
        <v>0</v>
      </c>
      <c r="Z620">
        <f>IFERROR(VLOOKUP($A620,'PivotTrac Totals'!$1:$255,40,FALSE),)</f>
        <v>0</v>
      </c>
      <c r="AA620">
        <f>IFERROR(VLOOKUP($A620,'PivotTrac Totals'!$1:$255,42,FALSE),)</f>
        <v>0</v>
      </c>
      <c r="AB620">
        <f>IFERROR(VLOOKUP($A620,'PivotTrac Totals'!$1:$255,44,FALSE),)</f>
        <v>0</v>
      </c>
      <c r="AC620">
        <f>IFERROR(VLOOKUP($A620,'PivotTrac Totals'!$1:$255,46,FALSE),)</f>
        <v>0</v>
      </c>
      <c r="AD620">
        <f>IFERROR(VLOOKUP($A620,'PivotTrac Totals'!$1:$255,48,FALSE),)</f>
        <v>0</v>
      </c>
      <c r="AE620">
        <f>IFERROR(VLOOKUP($A620,'PivotTrac Totals'!$1:$255,50,FALSE),)</f>
        <v>0</v>
      </c>
      <c r="AF620">
        <f>IFERROR(VLOOKUP($A620,'PivotTrac Totals'!$1:$255,52,FALSE),)</f>
        <v>0</v>
      </c>
      <c r="AG620">
        <f>IFERROR(VLOOKUP($A620,'PivotTrac Totals'!$1:$255,54,FALSE),)</f>
        <v>0</v>
      </c>
      <c r="AH620">
        <f t="shared" si="70"/>
        <v>0</v>
      </c>
    </row>
    <row r="621" spans="1:34" ht="15.75" hidden="1" thickBot="1" x14ac:dyDescent="0.25">
      <c r="A621" s="25"/>
      <c r="B621" s="25" t="s">
        <v>166</v>
      </c>
      <c r="C621" s="28" t="str">
        <f t="shared" si="73"/>
        <v>61</v>
      </c>
      <c r="D621" s="25" t="s">
        <v>222</v>
      </c>
      <c r="E621" s="25"/>
      <c r="F621" s="25"/>
      <c r="G621" s="25"/>
      <c r="H621">
        <f>IFERROR(VLOOKUP($A621,'PivotTrac Totals'!$A$1:$AK$255,4,FALSE),)</f>
        <v>0</v>
      </c>
      <c r="I621">
        <f>IFERROR(VLOOKUP($A621,'PivotTrac Totals'!$1:$405,6,FALSE),)</f>
        <v>0</v>
      </c>
      <c r="J621">
        <f>IFERROR(VLOOKUP($A621,'PivotTrac Totals'!$1:$255,8,FALSE),)</f>
        <v>0</v>
      </c>
      <c r="K621">
        <f>IFERROR(VLOOKUP($A621,'PivotTrac Totals'!$1:$255,10,FALSE),)</f>
        <v>0</v>
      </c>
      <c r="L621">
        <f>IFERROR(VLOOKUP($A621,'PivotTrac Totals'!$1:$255,12,FALSE),)</f>
        <v>0</v>
      </c>
      <c r="M621">
        <f>IFERROR(VLOOKUP($A621,'PivotTrac Totals'!$1:$255,14,FALSE),)</f>
        <v>0</v>
      </c>
      <c r="N621">
        <f>IFERROR(VLOOKUP($A621,'PivotTrac Totals'!$1:$255,16,FALSE),)</f>
        <v>0</v>
      </c>
      <c r="O621">
        <f>IFERROR(VLOOKUP($A621,'PivotTrac Totals'!$1:$255,18,FALSE),)</f>
        <v>0</v>
      </c>
      <c r="P621">
        <f>IFERROR(VLOOKUP($A621,'PivotTrac Totals'!$1:$255,20,FALSE),)</f>
        <v>0</v>
      </c>
      <c r="Q621">
        <f>IFERROR(VLOOKUP($A621,'PivotTrac Totals'!$1:$255,22,FALSE),)</f>
        <v>0</v>
      </c>
      <c r="R621">
        <f>IFERROR(VLOOKUP($A621,'PivotTrac Totals'!$1:$255,24,FALSE),)</f>
        <v>0</v>
      </c>
      <c r="S621">
        <f>IFERROR(VLOOKUP($A621,'PivotTrac Totals'!$1:$255,26,FALSE),)</f>
        <v>0</v>
      </c>
      <c r="T621">
        <f>IFERROR(VLOOKUP($A621,'PivotTrac Totals'!$1:$255,28,FALSE),)</f>
        <v>0</v>
      </c>
      <c r="U621">
        <f>IFERROR(VLOOKUP($A621,'PivotTrac Totals'!$1:$255,30,FALSE),)</f>
        <v>0</v>
      </c>
      <c r="V621">
        <f>IFERROR(VLOOKUP($A621,'PivotTrac Totals'!$1:$255,32,FALSE),)</f>
        <v>0</v>
      </c>
      <c r="W621">
        <f>IFERROR(VLOOKUP($A621,'PivotTrac Totals'!$1:$255,34,FALSE),)</f>
        <v>0</v>
      </c>
      <c r="X621">
        <f>IFERROR(VLOOKUP($A621,'PivotTrac Totals'!$1:$255,36,FALSE),)</f>
        <v>0</v>
      </c>
      <c r="Y621">
        <f>IFERROR(VLOOKUP($A621,'PivotTrac Totals'!$1:$255,38,FALSE),)</f>
        <v>0</v>
      </c>
      <c r="Z621">
        <f>IFERROR(VLOOKUP($A621,'PivotTrac Totals'!$1:$255,40,FALSE),)</f>
        <v>0</v>
      </c>
      <c r="AA621">
        <f>IFERROR(VLOOKUP($A621,'PivotTrac Totals'!$1:$255,42,FALSE),)</f>
        <v>0</v>
      </c>
      <c r="AB621">
        <f>IFERROR(VLOOKUP($A621,'PivotTrac Totals'!$1:$255,44,FALSE),)</f>
        <v>0</v>
      </c>
      <c r="AC621">
        <f>IFERROR(VLOOKUP($A621,'PivotTrac Totals'!$1:$255,46,FALSE),)</f>
        <v>0</v>
      </c>
      <c r="AD621">
        <f>IFERROR(VLOOKUP($A621,'PivotTrac Totals'!$1:$255,48,FALSE),)</f>
        <v>0</v>
      </c>
      <c r="AE621">
        <f>IFERROR(VLOOKUP($A621,'PivotTrac Totals'!$1:$255,50,FALSE),)</f>
        <v>0</v>
      </c>
      <c r="AF621">
        <f>IFERROR(VLOOKUP($A621,'PivotTrac Totals'!$1:$255,52,FALSE),)</f>
        <v>0</v>
      </c>
      <c r="AG621">
        <f>IFERROR(VLOOKUP($A621,'PivotTrac Totals'!$1:$255,54,FALSE),)</f>
        <v>0</v>
      </c>
      <c r="AH621">
        <f t="shared" si="70"/>
        <v>0</v>
      </c>
    </row>
    <row r="622" spans="1:34" ht="15.75" hidden="1" thickBot="1" x14ac:dyDescent="0.25">
      <c r="A622" s="25"/>
      <c r="B622" s="25" t="s">
        <v>166</v>
      </c>
      <c r="C622" s="28" t="str">
        <f t="shared" si="73"/>
        <v>61</v>
      </c>
      <c r="D622" s="25" t="s">
        <v>222</v>
      </c>
      <c r="E622" s="25"/>
      <c r="F622" s="25"/>
      <c r="G622" s="25"/>
      <c r="H622">
        <f>IFERROR(VLOOKUP($A622,'PivotTrac Totals'!$A$1:$AK$255,4,FALSE),)</f>
        <v>0</v>
      </c>
      <c r="I622">
        <f>IFERROR(VLOOKUP($A622,'PivotTrac Totals'!$1:$405,6,FALSE),)</f>
        <v>0</v>
      </c>
      <c r="J622">
        <f>IFERROR(VLOOKUP($A622,'PivotTrac Totals'!$1:$255,8,FALSE),)</f>
        <v>0</v>
      </c>
      <c r="K622">
        <f>IFERROR(VLOOKUP($A622,'PivotTrac Totals'!$1:$255,10,FALSE),)</f>
        <v>0</v>
      </c>
      <c r="L622">
        <f>IFERROR(VLOOKUP($A622,'PivotTrac Totals'!$1:$255,12,FALSE),)</f>
        <v>0</v>
      </c>
      <c r="M622">
        <f>IFERROR(VLOOKUP($A622,'PivotTrac Totals'!$1:$255,14,FALSE),)</f>
        <v>0</v>
      </c>
      <c r="N622">
        <f>IFERROR(VLOOKUP($A622,'PivotTrac Totals'!$1:$255,16,FALSE),)</f>
        <v>0</v>
      </c>
      <c r="O622">
        <f>IFERROR(VLOOKUP($A622,'PivotTrac Totals'!$1:$255,18,FALSE),)</f>
        <v>0</v>
      </c>
      <c r="P622">
        <f>IFERROR(VLOOKUP($A622,'PivotTrac Totals'!$1:$255,20,FALSE),)</f>
        <v>0</v>
      </c>
      <c r="Q622">
        <f>IFERROR(VLOOKUP($A622,'PivotTrac Totals'!$1:$255,22,FALSE),)</f>
        <v>0</v>
      </c>
      <c r="R622">
        <f>IFERROR(VLOOKUP($A622,'PivotTrac Totals'!$1:$255,24,FALSE),)</f>
        <v>0</v>
      </c>
      <c r="S622">
        <f>IFERROR(VLOOKUP($A622,'PivotTrac Totals'!$1:$255,26,FALSE),)</f>
        <v>0</v>
      </c>
      <c r="T622">
        <f>IFERROR(VLOOKUP($A622,'PivotTrac Totals'!$1:$255,28,FALSE),)</f>
        <v>0</v>
      </c>
      <c r="U622">
        <f>IFERROR(VLOOKUP($A622,'PivotTrac Totals'!$1:$255,30,FALSE),)</f>
        <v>0</v>
      </c>
      <c r="V622">
        <f>IFERROR(VLOOKUP($A622,'PivotTrac Totals'!$1:$255,32,FALSE),)</f>
        <v>0</v>
      </c>
      <c r="W622">
        <f>IFERROR(VLOOKUP($A622,'PivotTrac Totals'!$1:$255,34,FALSE),)</f>
        <v>0</v>
      </c>
      <c r="X622">
        <f>IFERROR(VLOOKUP($A622,'PivotTrac Totals'!$1:$255,36,FALSE),)</f>
        <v>0</v>
      </c>
      <c r="Y622">
        <f>IFERROR(VLOOKUP($A622,'PivotTrac Totals'!$1:$255,38,FALSE),)</f>
        <v>0</v>
      </c>
      <c r="Z622">
        <f>IFERROR(VLOOKUP($A622,'PivotTrac Totals'!$1:$255,40,FALSE),)</f>
        <v>0</v>
      </c>
      <c r="AA622">
        <f>IFERROR(VLOOKUP($A622,'PivotTrac Totals'!$1:$255,42,FALSE),)</f>
        <v>0</v>
      </c>
      <c r="AB622">
        <f>IFERROR(VLOOKUP($A622,'PivotTrac Totals'!$1:$255,44,FALSE),)</f>
        <v>0</v>
      </c>
      <c r="AC622">
        <f>IFERROR(VLOOKUP($A622,'PivotTrac Totals'!$1:$255,46,FALSE),)</f>
        <v>0</v>
      </c>
      <c r="AD622">
        <f>IFERROR(VLOOKUP($A622,'PivotTrac Totals'!$1:$255,48,FALSE),)</f>
        <v>0</v>
      </c>
      <c r="AE622">
        <f>IFERROR(VLOOKUP($A622,'PivotTrac Totals'!$1:$255,50,FALSE),)</f>
        <v>0</v>
      </c>
      <c r="AF622">
        <f>IFERROR(VLOOKUP($A622,'PivotTrac Totals'!$1:$255,52,FALSE),)</f>
        <v>0</v>
      </c>
      <c r="AG622">
        <f>IFERROR(VLOOKUP($A622,'PivotTrac Totals'!$1:$255,54,FALSE),)</f>
        <v>0</v>
      </c>
      <c r="AH622">
        <f t="shared" si="70"/>
        <v>0</v>
      </c>
    </row>
    <row r="623" spans="1:34" ht="15.75" hidden="1" thickBot="1" x14ac:dyDescent="0.25">
      <c r="A623" s="25"/>
      <c r="B623" s="25" t="s">
        <v>166</v>
      </c>
      <c r="C623" s="28" t="str">
        <f t="shared" si="73"/>
        <v>61</v>
      </c>
      <c r="D623" s="25" t="s">
        <v>222</v>
      </c>
      <c r="E623" s="25"/>
      <c r="F623" s="25"/>
      <c r="G623" s="25"/>
      <c r="H623">
        <f>IFERROR(VLOOKUP($A623,'PivotTrac Totals'!$A$1:$AK$255,4,FALSE),)</f>
        <v>0</v>
      </c>
      <c r="I623">
        <f>IFERROR(VLOOKUP($A623,'PivotTrac Totals'!$1:$405,6,FALSE),)</f>
        <v>0</v>
      </c>
      <c r="J623">
        <f>IFERROR(VLOOKUP($A623,'PivotTrac Totals'!$1:$255,8,FALSE),)</f>
        <v>0</v>
      </c>
      <c r="K623">
        <f>IFERROR(VLOOKUP($A623,'PivotTrac Totals'!$1:$255,10,FALSE),)</f>
        <v>0</v>
      </c>
      <c r="L623">
        <f>IFERROR(VLOOKUP($A623,'PivotTrac Totals'!$1:$255,12,FALSE),)</f>
        <v>0</v>
      </c>
      <c r="M623">
        <f>IFERROR(VLOOKUP($A623,'PivotTrac Totals'!$1:$255,14,FALSE),)</f>
        <v>0</v>
      </c>
      <c r="N623">
        <f>IFERROR(VLOOKUP($A623,'PivotTrac Totals'!$1:$255,16,FALSE),)</f>
        <v>0</v>
      </c>
      <c r="O623">
        <f>IFERROR(VLOOKUP($A623,'PivotTrac Totals'!$1:$255,18,FALSE),)</f>
        <v>0</v>
      </c>
      <c r="P623">
        <f>IFERROR(VLOOKUP($A623,'PivotTrac Totals'!$1:$255,20,FALSE),)</f>
        <v>0</v>
      </c>
      <c r="Q623">
        <f>IFERROR(VLOOKUP($A623,'PivotTrac Totals'!$1:$255,22,FALSE),)</f>
        <v>0</v>
      </c>
      <c r="R623">
        <f>IFERROR(VLOOKUP($A623,'PivotTrac Totals'!$1:$255,24,FALSE),)</f>
        <v>0</v>
      </c>
      <c r="S623">
        <f>IFERROR(VLOOKUP($A623,'PivotTrac Totals'!$1:$255,26,FALSE),)</f>
        <v>0</v>
      </c>
      <c r="T623">
        <f>IFERROR(VLOOKUP($A623,'PivotTrac Totals'!$1:$255,28,FALSE),)</f>
        <v>0</v>
      </c>
      <c r="U623">
        <f>IFERROR(VLOOKUP($A623,'PivotTrac Totals'!$1:$255,30,FALSE),)</f>
        <v>0</v>
      </c>
      <c r="V623">
        <f>IFERROR(VLOOKUP($A623,'PivotTrac Totals'!$1:$255,32,FALSE),)</f>
        <v>0</v>
      </c>
      <c r="W623">
        <f>IFERROR(VLOOKUP($A623,'PivotTrac Totals'!$1:$255,34,FALSE),)</f>
        <v>0</v>
      </c>
      <c r="X623">
        <f>IFERROR(VLOOKUP($A623,'PivotTrac Totals'!$1:$255,36,FALSE),)</f>
        <v>0</v>
      </c>
      <c r="Y623">
        <f>IFERROR(VLOOKUP($A623,'PivotTrac Totals'!$1:$255,38,FALSE),)</f>
        <v>0</v>
      </c>
      <c r="Z623">
        <f>IFERROR(VLOOKUP($A623,'PivotTrac Totals'!$1:$255,40,FALSE),)</f>
        <v>0</v>
      </c>
      <c r="AA623">
        <f>IFERROR(VLOOKUP($A623,'PivotTrac Totals'!$1:$255,42,FALSE),)</f>
        <v>0</v>
      </c>
      <c r="AB623">
        <f>IFERROR(VLOOKUP($A623,'PivotTrac Totals'!$1:$255,44,FALSE),)</f>
        <v>0</v>
      </c>
      <c r="AC623">
        <f>IFERROR(VLOOKUP($A623,'PivotTrac Totals'!$1:$255,46,FALSE),)</f>
        <v>0</v>
      </c>
      <c r="AD623">
        <f>IFERROR(VLOOKUP($A623,'PivotTrac Totals'!$1:$255,48,FALSE),)</f>
        <v>0</v>
      </c>
      <c r="AE623">
        <f>IFERROR(VLOOKUP($A623,'PivotTrac Totals'!$1:$255,50,FALSE),)</f>
        <v>0</v>
      </c>
      <c r="AF623">
        <f>IFERROR(VLOOKUP($A623,'PivotTrac Totals'!$1:$255,52,FALSE),)</f>
        <v>0</v>
      </c>
      <c r="AG623">
        <f>IFERROR(VLOOKUP($A623,'PivotTrac Totals'!$1:$255,54,FALSE),)</f>
        <v>0</v>
      </c>
      <c r="AH623">
        <f t="shared" si="70"/>
        <v>0</v>
      </c>
    </row>
    <row r="624" spans="1:34" ht="15.75" hidden="1" thickBot="1" x14ac:dyDescent="0.25">
      <c r="A624" s="25"/>
      <c r="B624" s="25" t="s">
        <v>166</v>
      </c>
      <c r="C624" s="28" t="str">
        <f t="shared" si="73"/>
        <v>61</v>
      </c>
      <c r="D624" s="25" t="s">
        <v>222</v>
      </c>
      <c r="E624" s="25"/>
      <c r="F624" s="25"/>
      <c r="G624" s="25"/>
      <c r="H624">
        <f>IFERROR(VLOOKUP($A624,'PivotTrac Totals'!$A$1:$AK$255,4,FALSE),)</f>
        <v>0</v>
      </c>
      <c r="I624">
        <f>IFERROR(VLOOKUP($A624,'PivotTrac Totals'!$1:$405,6,FALSE),)</f>
        <v>0</v>
      </c>
      <c r="J624">
        <f>IFERROR(VLOOKUP($A624,'PivotTrac Totals'!$1:$255,8,FALSE),)</f>
        <v>0</v>
      </c>
      <c r="K624">
        <f>IFERROR(VLOOKUP($A624,'PivotTrac Totals'!$1:$255,10,FALSE),)</f>
        <v>0</v>
      </c>
      <c r="L624">
        <f>IFERROR(VLOOKUP($A624,'PivotTrac Totals'!$1:$255,12,FALSE),)</f>
        <v>0</v>
      </c>
      <c r="M624">
        <f>IFERROR(VLOOKUP($A624,'PivotTrac Totals'!$1:$255,14,FALSE),)</f>
        <v>0</v>
      </c>
      <c r="N624">
        <f>IFERROR(VLOOKUP($A624,'PivotTrac Totals'!$1:$255,16,FALSE),)</f>
        <v>0</v>
      </c>
      <c r="O624">
        <f>IFERROR(VLOOKUP($A624,'PivotTrac Totals'!$1:$255,18,FALSE),)</f>
        <v>0</v>
      </c>
      <c r="P624">
        <f>IFERROR(VLOOKUP($A624,'PivotTrac Totals'!$1:$255,20,FALSE),)</f>
        <v>0</v>
      </c>
      <c r="Q624">
        <f>IFERROR(VLOOKUP($A624,'PivotTrac Totals'!$1:$255,22,FALSE),)</f>
        <v>0</v>
      </c>
      <c r="R624">
        <f>IFERROR(VLOOKUP($A624,'PivotTrac Totals'!$1:$255,24,FALSE),)</f>
        <v>0</v>
      </c>
      <c r="S624">
        <f>IFERROR(VLOOKUP($A624,'PivotTrac Totals'!$1:$255,26,FALSE),)</f>
        <v>0</v>
      </c>
      <c r="T624">
        <f>IFERROR(VLOOKUP($A624,'PivotTrac Totals'!$1:$255,28,FALSE),)</f>
        <v>0</v>
      </c>
      <c r="U624">
        <f>IFERROR(VLOOKUP($A624,'PivotTrac Totals'!$1:$255,30,FALSE),)</f>
        <v>0</v>
      </c>
      <c r="V624">
        <f>IFERROR(VLOOKUP($A624,'PivotTrac Totals'!$1:$255,32,FALSE),)</f>
        <v>0</v>
      </c>
      <c r="W624">
        <f>IFERROR(VLOOKUP($A624,'PivotTrac Totals'!$1:$255,34,FALSE),)</f>
        <v>0</v>
      </c>
      <c r="X624">
        <f>IFERROR(VLOOKUP($A624,'PivotTrac Totals'!$1:$255,36,FALSE),)</f>
        <v>0</v>
      </c>
      <c r="Y624">
        <f>IFERROR(VLOOKUP($A624,'PivotTrac Totals'!$1:$255,38,FALSE),)</f>
        <v>0</v>
      </c>
      <c r="Z624">
        <f>IFERROR(VLOOKUP($A624,'PivotTrac Totals'!$1:$255,40,FALSE),)</f>
        <v>0</v>
      </c>
      <c r="AA624">
        <f>IFERROR(VLOOKUP($A624,'PivotTrac Totals'!$1:$255,42,FALSE),)</f>
        <v>0</v>
      </c>
      <c r="AB624">
        <f>IFERROR(VLOOKUP($A624,'PivotTrac Totals'!$1:$255,44,FALSE),)</f>
        <v>0</v>
      </c>
      <c r="AC624">
        <f>IFERROR(VLOOKUP($A624,'PivotTrac Totals'!$1:$255,46,FALSE),)</f>
        <v>0</v>
      </c>
      <c r="AD624">
        <f>IFERROR(VLOOKUP($A624,'PivotTrac Totals'!$1:$255,48,FALSE),)</f>
        <v>0</v>
      </c>
      <c r="AE624">
        <f>IFERROR(VLOOKUP($A624,'PivotTrac Totals'!$1:$255,50,FALSE),)</f>
        <v>0</v>
      </c>
      <c r="AF624">
        <f>IFERROR(VLOOKUP($A624,'PivotTrac Totals'!$1:$255,52,FALSE),)</f>
        <v>0</v>
      </c>
      <c r="AG624">
        <f>IFERROR(VLOOKUP($A624,'PivotTrac Totals'!$1:$255,54,FALSE),)</f>
        <v>0</v>
      </c>
      <c r="AH624">
        <f t="shared" si="70"/>
        <v>0</v>
      </c>
    </row>
    <row r="625" spans="1:34" ht="15.75" hidden="1" thickBot="1" x14ac:dyDescent="0.25">
      <c r="A625" s="25"/>
      <c r="B625" s="25" t="s">
        <v>166</v>
      </c>
      <c r="C625" s="28" t="str">
        <f t="shared" si="73"/>
        <v>61</v>
      </c>
      <c r="D625" s="25" t="s">
        <v>222</v>
      </c>
      <c r="E625" s="25"/>
      <c r="F625" s="25"/>
      <c r="G625" s="25"/>
      <c r="H625">
        <f>IFERROR(VLOOKUP($A625,'PivotTrac Totals'!$A$1:$AK$255,4,FALSE),)</f>
        <v>0</v>
      </c>
      <c r="I625">
        <f>IFERROR(VLOOKUP($A625,'PivotTrac Totals'!$1:$405,6,FALSE),)</f>
        <v>0</v>
      </c>
      <c r="J625">
        <f>IFERROR(VLOOKUP($A625,'PivotTrac Totals'!$1:$255,8,FALSE),)</f>
        <v>0</v>
      </c>
      <c r="K625">
        <f>IFERROR(VLOOKUP($A625,'PivotTrac Totals'!$1:$255,10,FALSE),)</f>
        <v>0</v>
      </c>
      <c r="L625">
        <f>IFERROR(VLOOKUP($A625,'PivotTrac Totals'!$1:$255,12,FALSE),)</f>
        <v>0</v>
      </c>
      <c r="M625">
        <f>IFERROR(VLOOKUP($A625,'PivotTrac Totals'!$1:$255,14,FALSE),)</f>
        <v>0</v>
      </c>
      <c r="N625">
        <f>IFERROR(VLOOKUP($A625,'PivotTrac Totals'!$1:$255,16,FALSE),)</f>
        <v>0</v>
      </c>
      <c r="O625">
        <f>IFERROR(VLOOKUP($A625,'PivotTrac Totals'!$1:$255,18,FALSE),)</f>
        <v>0</v>
      </c>
      <c r="P625">
        <f>IFERROR(VLOOKUP($A625,'PivotTrac Totals'!$1:$255,20,FALSE),)</f>
        <v>0</v>
      </c>
      <c r="Q625">
        <f>IFERROR(VLOOKUP($A625,'PivotTrac Totals'!$1:$255,22,FALSE),)</f>
        <v>0</v>
      </c>
      <c r="R625">
        <f>IFERROR(VLOOKUP($A625,'PivotTrac Totals'!$1:$255,24,FALSE),)</f>
        <v>0</v>
      </c>
      <c r="S625">
        <f>IFERROR(VLOOKUP($A625,'PivotTrac Totals'!$1:$255,26,FALSE),)</f>
        <v>0</v>
      </c>
      <c r="T625">
        <f>IFERROR(VLOOKUP($A625,'PivotTrac Totals'!$1:$255,28,FALSE),)</f>
        <v>0</v>
      </c>
      <c r="U625">
        <f>IFERROR(VLOOKUP($A625,'PivotTrac Totals'!$1:$255,30,FALSE),)</f>
        <v>0</v>
      </c>
      <c r="V625">
        <f>IFERROR(VLOOKUP($A625,'PivotTrac Totals'!$1:$255,32,FALSE),)</f>
        <v>0</v>
      </c>
      <c r="W625">
        <f>IFERROR(VLOOKUP($A625,'PivotTrac Totals'!$1:$255,34,FALSE),)</f>
        <v>0</v>
      </c>
      <c r="X625">
        <f>IFERROR(VLOOKUP($A625,'PivotTrac Totals'!$1:$255,36,FALSE),)</f>
        <v>0</v>
      </c>
      <c r="Y625">
        <f>IFERROR(VLOOKUP($A625,'PivotTrac Totals'!$1:$255,38,FALSE),)</f>
        <v>0</v>
      </c>
      <c r="Z625">
        <f>IFERROR(VLOOKUP($A625,'PivotTrac Totals'!$1:$255,40,FALSE),)</f>
        <v>0</v>
      </c>
      <c r="AA625">
        <f>IFERROR(VLOOKUP($A625,'PivotTrac Totals'!$1:$255,42,FALSE),)</f>
        <v>0</v>
      </c>
      <c r="AB625">
        <f>IFERROR(VLOOKUP($A625,'PivotTrac Totals'!$1:$255,44,FALSE),)</f>
        <v>0</v>
      </c>
      <c r="AC625">
        <f>IFERROR(VLOOKUP($A625,'PivotTrac Totals'!$1:$255,46,FALSE),)</f>
        <v>0</v>
      </c>
      <c r="AD625">
        <f>IFERROR(VLOOKUP($A625,'PivotTrac Totals'!$1:$255,48,FALSE),)</f>
        <v>0</v>
      </c>
      <c r="AE625">
        <f>IFERROR(VLOOKUP($A625,'PivotTrac Totals'!$1:$255,50,FALSE),)</f>
        <v>0</v>
      </c>
      <c r="AF625">
        <f>IFERROR(VLOOKUP($A625,'PivotTrac Totals'!$1:$255,52,FALSE),)</f>
        <v>0</v>
      </c>
      <c r="AG625">
        <f>IFERROR(VLOOKUP($A625,'PivotTrac Totals'!$1:$255,54,FALSE),)</f>
        <v>0</v>
      </c>
      <c r="AH625">
        <f t="shared" si="70"/>
        <v>0</v>
      </c>
    </row>
    <row r="626" spans="1:34" ht="15.75" hidden="1" thickBot="1" x14ac:dyDescent="0.25">
      <c r="A626" s="29" t="s">
        <v>224</v>
      </c>
      <c r="B626" s="25" t="s">
        <v>166</v>
      </c>
      <c r="C626" s="28" t="str">
        <f>MID(A626,FIND(" ",A626)+1,256)</f>
        <v>62</v>
      </c>
      <c r="D626" s="25" t="s">
        <v>222</v>
      </c>
      <c r="E626" s="25"/>
      <c r="F626" s="25"/>
      <c r="G626" s="25"/>
      <c r="H626" s="24">
        <f>IF($B626="Hamer",IF($F626="Spring Grain",SUMIFS('Hamer Agrimet'!$D:$D,'Hamer Agrimet'!$A:$A,"&lt;="&amp;Data!H$1,'Hamer Agrimet'!$D:$D,"&gt;0"),IF($F626="Winter Grain",SUMIFS('Hamer Agrimet'!$C:$C,'Hamer Agrimet'!$A:$A,"&lt;="&amp;Data!H$1,'Hamer Agrimet'!$C:$C,"&gt;0"),IF($F626="Potatoes",SUMIFS('Hamer Agrimet'!$E:$E,'Hamer Agrimet'!$A:$A,"&lt;="&amp;Data!H$1,'Hamer Agrimet'!$E:$E,"&gt;0"),0))),SUMIFS('Osgood Agrimet'!$S$2:$S$274,'Hamer Agrimet'!$H$147:$H$288,"&lt;="&amp;Data!H$1,'Osgood Agrimet'!$S$2:$S$274,"&gt;0"))</f>
        <v>0</v>
      </c>
      <c r="I626" s="24">
        <f>IF($B626="Hamer",IF($F626="Spring Grain",SUMIFS('Hamer Agrimet'!$D:$D,'Hamer Agrimet'!$A:$A,"&lt;="&amp;Data!I$1,'Hamer Agrimet'!$D:$D,"&gt;0"),IF($F626="Winter Grain",SUMIFS('Hamer Agrimet'!$C:$C,'Hamer Agrimet'!$A:$A,"&lt;="&amp;Data!I$1,'Hamer Agrimet'!$C:$C,"&gt;0"),IF($F626="Potatoes",SUMIFS('Hamer Agrimet'!$E:$E,'Hamer Agrimet'!$A:$A,"&lt;="&amp;Data!I$1,'Hamer Agrimet'!$E:$E,"&gt;0"),0))),SUMIFS('Osgood Agrimet'!$S$2:$S$274,'Hamer Agrimet'!$H$147:$H$288,"&lt;="&amp;Data!I$1,'Osgood Agrimet'!$S$2:$S$274,"&gt;0"))</f>
        <v>0</v>
      </c>
      <c r="J626" s="24">
        <f>IF($B626="Hamer",IF($F626="Spring Grain",SUMIFS('Hamer Agrimet'!$D:$D,'Hamer Agrimet'!$A:$A,"&lt;="&amp;Data!J$1,'Hamer Agrimet'!$D:$D,"&gt;0"),IF($F626="Winter Grain",SUMIFS('Hamer Agrimet'!$C:$C,'Hamer Agrimet'!$A:$A,"&lt;="&amp;Data!J$1,'Hamer Agrimet'!$C:$C,"&gt;0"),IF($F626="Potatoes",SUMIFS('Hamer Agrimet'!$E:$E,'Hamer Agrimet'!$A:$A,"&lt;="&amp;Data!J$1,'Hamer Agrimet'!$E:$E,"&gt;0"),0))),SUMIFS('Osgood Agrimet'!$S$2:$S$274,'Hamer Agrimet'!$H$147:$H$288,"&lt;="&amp;Data!J$1,'Osgood Agrimet'!$S$2:$S$274,"&gt;0"))</f>
        <v>0</v>
      </c>
      <c r="K626" s="24">
        <f>IF($B626="Hamer",IF($F626="Spring Grain",SUMIFS('Hamer Agrimet'!$D:$D,'Hamer Agrimet'!$A:$A,"&lt;="&amp;Data!K$1,'Hamer Agrimet'!$D:$D,"&gt;0"),IF($F626="Winter Grain",SUMIFS('Hamer Agrimet'!$C:$C,'Hamer Agrimet'!$A:$A,"&lt;="&amp;Data!K$1,'Hamer Agrimet'!$C:$C,"&gt;0"),IF($F626="Potatoes",SUMIFS('Hamer Agrimet'!$E:$E,'Hamer Agrimet'!$A:$A,"&lt;="&amp;Data!K$1,'Hamer Agrimet'!$E:$E,"&gt;0"),0))),SUMIFS('Osgood Agrimet'!$S$2:$S$274,'Hamer Agrimet'!$H$147:$H$288,"&lt;="&amp;Data!K$1,'Osgood Agrimet'!$S$2:$S$274,"&gt;0"))</f>
        <v>0</v>
      </c>
      <c r="L626" s="24">
        <f>IF($B626="Hamer",IF($F626="Spring Grain",SUMIFS('Hamer Agrimet'!$D:$D,'Hamer Agrimet'!$A:$A,"&lt;="&amp;Data!L$1,'Hamer Agrimet'!$D:$D,"&gt;0"),IF($F626="Winter Grain",SUMIFS('Hamer Agrimet'!$C:$C,'Hamer Agrimet'!$A:$A,"&lt;="&amp;Data!L$1,'Hamer Agrimet'!$C:$C,"&gt;0"),IF($F626="Potatoes",SUMIFS('Hamer Agrimet'!$E:$E,'Hamer Agrimet'!$A:$A,"&lt;="&amp;Data!L$1,'Hamer Agrimet'!$E:$E,"&gt;0"),0))),SUMIFS('Osgood Agrimet'!$S$2:$S$274,'Hamer Agrimet'!$H$147:$H$288,"&lt;="&amp;Data!L$1,'Osgood Agrimet'!$S$2:$S$274,"&gt;0"))</f>
        <v>0</v>
      </c>
      <c r="M626" s="24">
        <f>IF($B626="Hamer",IF($F626="Spring Grain",SUMIFS('Hamer Agrimet'!$D:$D,'Hamer Agrimet'!$A:$A,"&lt;="&amp;Data!M$1,'Hamer Agrimet'!$D:$D,"&gt;0"),IF($F626="Winter Grain",SUMIFS('Hamer Agrimet'!$C:$C,'Hamer Agrimet'!$A:$A,"&lt;="&amp;Data!M$1,'Hamer Agrimet'!$C:$C,"&gt;0"),IF($F626="Potatoes",SUMIFS('Hamer Agrimet'!$E:$E,'Hamer Agrimet'!$A:$A,"&lt;="&amp;Data!M$1,'Hamer Agrimet'!$E:$E,"&gt;0"),0))),SUMIFS('Osgood Agrimet'!$S$2:$S$274,'Hamer Agrimet'!$H$147:$H$288,"&lt;="&amp;Data!M$1,'Osgood Agrimet'!$S$2:$S$274,"&gt;0"))</f>
        <v>0</v>
      </c>
      <c r="N626" s="24">
        <f>IF($B626="Hamer",IF($F626="Spring Grain",SUMIFS('Hamer Agrimet'!$D:$D,'Hamer Agrimet'!$A:$A,"&lt;="&amp;Data!N$1,'Hamer Agrimet'!$D:$D,"&gt;0"),IF($F626="Winter Grain",SUMIFS('Hamer Agrimet'!$C:$C,'Hamer Agrimet'!$A:$A,"&lt;="&amp;Data!N$1,'Hamer Agrimet'!$C:$C,"&gt;0"),IF($F626="Potatoes",SUMIFS('Hamer Agrimet'!$E:$E,'Hamer Agrimet'!$A:$A,"&lt;="&amp;Data!N$1,'Hamer Agrimet'!$E:$E,"&gt;0"),0))),SUMIFS('Osgood Agrimet'!$S$2:$S$274,'Hamer Agrimet'!$H$147:$H$288,"&lt;="&amp;Data!N$1,'Osgood Agrimet'!$S$2:$S$274,"&gt;0"))</f>
        <v>0</v>
      </c>
      <c r="O626" s="24">
        <f>IF($B626="Hamer",IF($F626="Spring Grain",SUMIFS('Hamer Agrimet'!$D:$D,'Hamer Agrimet'!$A:$A,"&lt;="&amp;Data!O$1,'Hamer Agrimet'!$D:$D,"&gt;0"),IF($F626="Winter Grain",SUMIFS('Hamer Agrimet'!$C:$C,'Hamer Agrimet'!$A:$A,"&lt;="&amp;Data!O$1,'Hamer Agrimet'!$C:$C,"&gt;0"),IF($F626="Potatoes",SUMIFS('Hamer Agrimet'!$E:$E,'Hamer Agrimet'!$A:$A,"&lt;="&amp;Data!O$1,'Hamer Agrimet'!$E:$E,"&gt;0"),0))),SUMIFS('Osgood Agrimet'!$S$2:$S$274,'Hamer Agrimet'!$H$147:$H$288,"&lt;="&amp;Data!O$1,'Osgood Agrimet'!$S$2:$S$274,"&gt;0"))</f>
        <v>0</v>
      </c>
      <c r="P626" s="24">
        <f>IF($B626="Hamer",IF($F626="Spring Grain",SUMIFS('Hamer Agrimet'!$D:$D,'Hamer Agrimet'!$A:$A,"&lt;="&amp;Data!P$1,'Hamer Agrimet'!$D:$D,"&gt;0"),IF($F626="Winter Grain",SUMIFS('Hamer Agrimet'!$C:$C,'Hamer Agrimet'!$A:$A,"&lt;="&amp;Data!P$1,'Hamer Agrimet'!$C:$C,"&gt;0"),IF($F626="Potatoes",SUMIFS('Hamer Agrimet'!$E:$E,'Hamer Agrimet'!$A:$A,"&lt;="&amp;Data!P$1,'Hamer Agrimet'!$E:$E,"&gt;0"),0))),SUMIFS('Osgood Agrimet'!$S$2:$S$274,'Hamer Agrimet'!$H$147:$H$288,"&lt;="&amp;Data!P$1,'Osgood Agrimet'!$S$2:$S$274,"&gt;0"))</f>
        <v>0</v>
      </c>
      <c r="Q626" s="24">
        <f>IF($B626="Hamer",IF($F626="Spring Grain",SUMIFS('Hamer Agrimet'!$D:$D,'Hamer Agrimet'!$A:$A,"&lt;="&amp;Data!Q$1,'Hamer Agrimet'!$D:$D,"&gt;0"),IF($F626="Winter Grain",SUMIFS('Hamer Agrimet'!$C:$C,'Hamer Agrimet'!$A:$A,"&lt;="&amp;Data!Q$1,'Hamer Agrimet'!$C:$C,"&gt;0"),IF($F626="Potatoes",SUMIFS('Hamer Agrimet'!$E:$E,'Hamer Agrimet'!$A:$A,"&lt;="&amp;Data!Q$1,'Hamer Agrimet'!$E:$E,"&gt;0"),0))),SUMIFS('Osgood Agrimet'!$S$2:$S$274,'Hamer Agrimet'!$H$147:$H$288,"&lt;="&amp;Data!Q$1,'Osgood Agrimet'!$S$2:$S$274,"&gt;0"))</f>
        <v>0</v>
      </c>
      <c r="R626" s="24">
        <f>IF($B626="Hamer",IF($F626="Spring Grain",SUMIFS('Hamer Agrimet'!$D:$D,'Hamer Agrimet'!$A:$A,"&lt;="&amp;Data!R$1,'Hamer Agrimet'!$D:$D,"&gt;0"),IF($F626="Winter Grain",SUMIFS('Hamer Agrimet'!$C:$C,'Hamer Agrimet'!$A:$A,"&lt;="&amp;Data!R$1,'Hamer Agrimet'!$C:$C,"&gt;0"),IF($F626="Potatoes",SUMIFS('Hamer Agrimet'!$E:$E,'Hamer Agrimet'!$A:$A,"&lt;="&amp;Data!R$1,'Hamer Agrimet'!$E:$E,"&gt;0"),0))),SUMIFS('Osgood Agrimet'!$S$2:$S$274,'Hamer Agrimet'!$H$147:$H$288,"&lt;="&amp;Data!R$1,'Osgood Agrimet'!$S$2:$S$274,"&gt;0"))</f>
        <v>0</v>
      </c>
      <c r="S626" s="24">
        <f>IF($B626="Hamer",IF($F626="Spring Grain",SUMIFS('Hamer Agrimet'!$D:$D,'Hamer Agrimet'!$A:$A,"&lt;="&amp;Data!S$1,'Hamer Agrimet'!$D:$D,"&gt;0"),IF($F626="Winter Grain",SUMIFS('Hamer Agrimet'!$C:$C,'Hamer Agrimet'!$A:$A,"&lt;="&amp;Data!S$1,'Hamer Agrimet'!$C:$C,"&gt;0"),IF($F626="Potatoes",SUMIFS('Hamer Agrimet'!$E:$E,'Hamer Agrimet'!$A:$A,"&lt;="&amp;Data!S$1,'Hamer Agrimet'!$E:$E,"&gt;0"),0))),SUMIFS('Osgood Agrimet'!$S$2:$S$274,'Hamer Agrimet'!$H$147:$H$288,"&lt;="&amp;Data!S$1,'Osgood Agrimet'!$S$2:$S$274,"&gt;0"))</f>
        <v>0</v>
      </c>
      <c r="T626" s="24">
        <f>IF($B626="Hamer",IF($F626="Spring Grain",SUMIFS('Hamer Agrimet'!$D:$D,'Hamer Agrimet'!$A:$A,"&lt;="&amp;Data!T$1,'Hamer Agrimet'!$D:$D,"&gt;0"),IF($F626="Winter Grain",SUMIFS('Hamer Agrimet'!$C:$C,'Hamer Agrimet'!$A:$A,"&lt;="&amp;Data!T$1,'Hamer Agrimet'!$C:$C,"&gt;0"),IF($F626="Potatoes",SUMIFS('Hamer Agrimet'!$E:$E,'Hamer Agrimet'!$A:$A,"&lt;="&amp;Data!T$1,'Hamer Agrimet'!$E:$E,"&gt;0"),0))),SUMIFS('Osgood Agrimet'!$S$2:$S$274,'Hamer Agrimet'!$H$147:$H$288,"&lt;="&amp;Data!T$1,'Osgood Agrimet'!$S$2:$S$274,"&gt;0"))</f>
        <v>0</v>
      </c>
      <c r="U626" s="24">
        <f>IF($B626="Hamer",IF($F626="Spring Grain",SUMIFS('Hamer Agrimet'!$D:$D,'Hamer Agrimet'!$A:$A,"&lt;="&amp;Data!U$1,'Hamer Agrimet'!$D:$D,"&gt;0"),IF($F626="Winter Grain",SUMIFS('Hamer Agrimet'!$C:$C,'Hamer Agrimet'!$A:$A,"&lt;="&amp;Data!U$1,'Hamer Agrimet'!$C:$C,"&gt;0"),IF($F626="Potatoes",SUMIFS('Hamer Agrimet'!$E:$E,'Hamer Agrimet'!$A:$A,"&lt;="&amp;Data!U$1,'Hamer Agrimet'!$E:$E,"&gt;0"),0))),SUMIFS('Osgood Agrimet'!$S$2:$S$274,'Hamer Agrimet'!$H$147:$H$288,"&lt;="&amp;Data!U$1,'Osgood Agrimet'!$S$2:$S$274,"&gt;0"))</f>
        <v>0</v>
      </c>
      <c r="V626" s="24">
        <f>IF($B626="Hamer",IF($F626="Spring Grain",SUMIFS('Hamer Agrimet'!$D:$D,'Hamer Agrimet'!$A:$A,"&lt;="&amp;Data!V$1,'Hamer Agrimet'!$D:$D,"&gt;0"),IF($F626="Winter Grain",SUMIFS('Hamer Agrimet'!$C:$C,'Hamer Agrimet'!$A:$A,"&lt;="&amp;Data!V$1,'Hamer Agrimet'!$C:$C,"&gt;0"),IF($F626="Potatoes",SUMIFS('Hamer Agrimet'!$E:$E,'Hamer Agrimet'!$A:$A,"&lt;="&amp;Data!V$1,'Hamer Agrimet'!$E:$E,"&gt;0"),0))),SUMIFS('Osgood Agrimet'!$S$2:$S$274,'Hamer Agrimet'!$H$147:$H$288,"&lt;="&amp;Data!V$1,'Osgood Agrimet'!$S$2:$S$274,"&gt;0"))</f>
        <v>0</v>
      </c>
      <c r="W626" s="24">
        <f>IF($B626="Hamer",IF($F626="Spring Grain",SUMIFS('Hamer Agrimet'!$D:$D,'Hamer Agrimet'!$A:$A,"&lt;="&amp;Data!W$1,'Hamer Agrimet'!$D:$D,"&gt;0"),IF($F626="Winter Grain",SUMIFS('Hamer Agrimet'!$C:$C,'Hamer Agrimet'!$A:$A,"&lt;="&amp;Data!W$1,'Hamer Agrimet'!$C:$C,"&gt;0"),IF($F626="Potatoes",SUMIFS('Hamer Agrimet'!$E:$E,'Hamer Agrimet'!$A:$A,"&lt;="&amp;Data!W$1,'Hamer Agrimet'!$E:$E,"&gt;0"),0))),SUMIFS('Osgood Agrimet'!$S$2:$S$274,'Hamer Agrimet'!$H$147:$H$288,"&lt;="&amp;Data!W$1,'Osgood Agrimet'!$S$2:$S$274,"&gt;0"))</f>
        <v>0</v>
      </c>
      <c r="X626" s="24">
        <f>IF($B626="Hamer",IF($F626="Spring Grain",SUMIFS('Hamer Agrimet'!$D:$D,'Hamer Agrimet'!$A:$A,"&lt;="&amp;Data!X$1,'Hamer Agrimet'!$D:$D,"&gt;0"),IF($F626="Winter Grain",SUMIFS('Hamer Agrimet'!$C:$C,'Hamer Agrimet'!$A:$A,"&lt;="&amp;Data!X$1,'Hamer Agrimet'!$C:$C,"&gt;0"),IF($F626="Potatoes",SUMIFS('Hamer Agrimet'!$E:$E,'Hamer Agrimet'!$A:$A,"&lt;="&amp;Data!X$1,'Hamer Agrimet'!$E:$E,"&gt;0"),0))),SUMIFS('Osgood Agrimet'!$S$2:$S$274,'Hamer Agrimet'!$H$147:$H$288,"&lt;="&amp;Data!X$1,'Osgood Agrimet'!$S$2:$S$274,"&gt;0"))</f>
        <v>0</v>
      </c>
      <c r="Y626" s="24">
        <f>IF($B626="Hamer",IF($F626="Spring Grain",SUMIFS('Hamer Agrimet'!$D:$D,'Hamer Agrimet'!$A:$A,"&lt;="&amp;Data!Y$1,'Hamer Agrimet'!$D:$D,"&gt;0"),IF($F626="Winter Grain",SUMIFS('Hamer Agrimet'!$C:$C,'Hamer Agrimet'!$A:$A,"&lt;="&amp;Data!Y$1,'Hamer Agrimet'!$C:$C,"&gt;0"),IF($F626="Potatoes",SUMIFS('Hamer Agrimet'!$E:$E,'Hamer Agrimet'!$A:$A,"&lt;="&amp;Data!Y$1,'Hamer Agrimet'!$E:$E,"&gt;0"),0))),SUMIFS('Osgood Agrimet'!$S$2:$S$274,'Hamer Agrimet'!$H$147:$H$288,"&lt;="&amp;Data!Y$1,'Osgood Agrimet'!$S$2:$S$274,"&gt;0"))</f>
        <v>0</v>
      </c>
      <c r="Z626" s="24">
        <f>IF($B626="Hamer",IF($F626="Spring Grain",SUMIFS('Hamer Agrimet'!$D:$D,'Hamer Agrimet'!$A:$A,"&lt;="&amp;Data!Z$1,'Hamer Agrimet'!$D:$D,"&gt;0"),IF($F626="Winter Grain",SUMIFS('Hamer Agrimet'!$C:$C,'Hamer Agrimet'!$A:$A,"&lt;="&amp;Data!Z$1,'Hamer Agrimet'!$C:$C,"&gt;0"),IF($F626="Potatoes",SUMIFS('Hamer Agrimet'!$E:$E,'Hamer Agrimet'!$A:$A,"&lt;="&amp;Data!Z$1,'Hamer Agrimet'!$E:$E,"&gt;0"),0))),SUMIFS('Osgood Agrimet'!$S$2:$S$274,'Hamer Agrimet'!$H$147:$H$288,"&lt;="&amp;Data!Z$1,'Osgood Agrimet'!$S$2:$S$274,"&gt;0"))</f>
        <v>0</v>
      </c>
      <c r="AA626" s="24">
        <f>IF($B626="Hamer",IF($F626="Spring Grain",SUMIFS('Hamer Agrimet'!$D:$D,'Hamer Agrimet'!$A:$A,"&lt;="&amp;Data!AA$1,'Hamer Agrimet'!$D:$D,"&gt;0"),IF($F626="Winter Grain",SUMIFS('Hamer Agrimet'!$C:$C,'Hamer Agrimet'!$A:$A,"&lt;="&amp;Data!AA$1,'Hamer Agrimet'!$C:$C,"&gt;0"),IF($F626="Potatoes",SUMIFS('Hamer Agrimet'!$E:$E,'Hamer Agrimet'!$A:$A,"&lt;="&amp;Data!AA$1,'Hamer Agrimet'!$E:$E,"&gt;0"),0))),SUMIFS('Osgood Agrimet'!$S$2:$S$274,'Hamer Agrimet'!$H$147:$H$288,"&lt;="&amp;Data!AA$1,'Osgood Agrimet'!$S$2:$S$274,"&gt;0"))</f>
        <v>0</v>
      </c>
      <c r="AB626" s="24">
        <f>IF($B626="Hamer",IF($F626="Spring Grain",SUMIFS('Hamer Agrimet'!$D:$D,'Hamer Agrimet'!$A:$A,"&lt;="&amp;Data!AB$1,'Hamer Agrimet'!$D:$D,"&gt;0"),IF($F626="Winter Grain",SUMIFS('Hamer Agrimet'!$C:$C,'Hamer Agrimet'!$A:$A,"&lt;="&amp;Data!AB$1,'Hamer Agrimet'!$C:$C,"&gt;0"),IF($F626="Potatoes",SUMIFS('Hamer Agrimet'!$E:$E,'Hamer Agrimet'!$A:$A,"&lt;="&amp;Data!AB$1,'Hamer Agrimet'!$E:$E,"&gt;0"),0))),SUMIFS('Osgood Agrimet'!$S$2:$S$274,'Hamer Agrimet'!$H$147:$H$288,"&lt;="&amp;Data!AB$1,'Osgood Agrimet'!$S$2:$S$274,"&gt;0"))</f>
        <v>0</v>
      </c>
      <c r="AC626" s="24">
        <f>IF($B626="Hamer",IF($F626="Spring Grain",SUMIFS('Hamer Agrimet'!$D:$D,'Hamer Agrimet'!$A:$A,"&lt;="&amp;Data!AC$1,'Hamer Agrimet'!$D:$D,"&gt;0"),IF($F626="Winter Grain",SUMIFS('Hamer Agrimet'!$C:$C,'Hamer Agrimet'!$A:$A,"&lt;="&amp;Data!AC$1,'Hamer Agrimet'!$C:$C,"&gt;0"),IF($F626="Potatoes",SUMIFS('Hamer Agrimet'!$E:$E,'Hamer Agrimet'!$A:$A,"&lt;="&amp;Data!AC$1,'Hamer Agrimet'!$E:$E,"&gt;0"),0))),SUMIFS('Osgood Agrimet'!$S$2:$S$274,'Hamer Agrimet'!$H$147:$H$288,"&lt;="&amp;Data!AC$1,'Osgood Agrimet'!$S$2:$S$274,"&gt;0"))</f>
        <v>0</v>
      </c>
      <c r="AD626" s="24">
        <f>IF($B626="Hamer",IF($F626="Spring Grain",SUMIFS('Hamer Agrimet'!$D:$D,'Hamer Agrimet'!$A:$A,"&lt;="&amp;Data!AD$1,'Hamer Agrimet'!$D:$D,"&gt;0"),IF($F626="Winter Grain",SUMIFS('Hamer Agrimet'!$C:$C,'Hamer Agrimet'!$A:$A,"&lt;="&amp;Data!AD$1,'Hamer Agrimet'!$C:$C,"&gt;0"),IF($F626="Potatoes",SUMIFS('Hamer Agrimet'!$E:$E,'Hamer Agrimet'!$A:$A,"&lt;="&amp;Data!AD$1,'Hamer Agrimet'!$E:$E,"&gt;0"),0))),SUMIFS('Osgood Agrimet'!$S$2:$S$274,'Hamer Agrimet'!$H$147:$H$288,"&lt;="&amp;Data!AD$1,'Osgood Agrimet'!$S$2:$S$274,"&gt;0"))</f>
        <v>0</v>
      </c>
      <c r="AE626" s="24">
        <f>IF($B626="Hamer",IF($F626="Spring Grain",SUMIFS('Hamer Agrimet'!$D:$D,'Hamer Agrimet'!$A:$A,"&lt;="&amp;Data!AE$1,'Hamer Agrimet'!$D:$D,"&gt;0"),IF($F626="Winter Grain",SUMIFS('Hamer Agrimet'!$C:$C,'Hamer Agrimet'!$A:$A,"&lt;="&amp;Data!AE$1,'Hamer Agrimet'!$C:$C,"&gt;0"),IF($F626="Potatoes",SUMIFS('Hamer Agrimet'!$E:$E,'Hamer Agrimet'!$A:$A,"&lt;="&amp;Data!AE$1,'Hamer Agrimet'!$E:$E,"&gt;0"),0))),SUMIFS('Osgood Agrimet'!$S$2:$S$274,'Hamer Agrimet'!$H$147:$H$288,"&lt;="&amp;Data!AE$1,'Osgood Agrimet'!$S$2:$S$274,"&gt;0"))</f>
        <v>0</v>
      </c>
      <c r="AF626" s="24">
        <f>IF($B626="Hamer",IF($F626="Spring Grain",SUMIFS('Hamer Agrimet'!$D:$D,'Hamer Agrimet'!$A:$A,"&lt;="&amp;Data!AF$1,'Hamer Agrimet'!$D:$D,"&gt;0"),IF($F626="Winter Grain",SUMIFS('Hamer Agrimet'!$C:$C,'Hamer Agrimet'!$A:$A,"&lt;="&amp;Data!AF$1,'Hamer Agrimet'!$C:$C,"&gt;0"),IF($F626="Potatoes",SUMIFS('Hamer Agrimet'!$E:$E,'Hamer Agrimet'!$A:$A,"&lt;="&amp;Data!AF$1,'Hamer Agrimet'!$E:$E,"&gt;0"),0))),SUMIFS('Osgood Agrimet'!$S$2:$S$274,'Hamer Agrimet'!$H$147:$H$288,"&lt;="&amp;Data!AF$1,'Osgood Agrimet'!$S$2:$S$274,"&gt;0"))</f>
        <v>0</v>
      </c>
      <c r="AG626" s="24">
        <f>IF($B626="Hamer",IF($F626="Spring Grain",SUMIFS('Hamer Agrimet'!$D:$D,'Hamer Agrimet'!$A:$A,"&lt;="&amp;Data!AG$1,'Hamer Agrimet'!$D:$D,"&gt;0"),IF($F626="Winter Grain",SUMIFS('Hamer Agrimet'!$C:$C,'Hamer Agrimet'!$A:$A,"&lt;="&amp;Data!AG$1,'Hamer Agrimet'!$C:$C,"&gt;0"),IF($F626="Potatoes",SUMIFS('Hamer Agrimet'!$E:$E,'Hamer Agrimet'!$A:$A,"&lt;="&amp;Data!AG$1,'Hamer Agrimet'!$E:$E,"&gt;0"),0))),SUMIFS('Osgood Agrimet'!$S$2:$S$274,'Hamer Agrimet'!$H$147:$H$288,"&lt;="&amp;Data!AG$1,'Osgood Agrimet'!$S$2:$S$274,"&gt;0"))</f>
        <v>0</v>
      </c>
      <c r="AH626">
        <f>+SUM(H626:AG626)</f>
        <v>0</v>
      </c>
    </row>
    <row r="627" spans="1:34" ht="15.75" hidden="1" thickBot="1" x14ac:dyDescent="0.25">
      <c r="A627" s="25"/>
      <c r="B627" s="25" t="s">
        <v>166</v>
      </c>
      <c r="C627" s="28" t="str">
        <f>C626</f>
        <v>62</v>
      </c>
      <c r="D627" s="25" t="s">
        <v>222</v>
      </c>
      <c r="E627" s="25"/>
      <c r="F627" s="25"/>
      <c r="G627" s="25"/>
      <c r="H627">
        <f>IFERROR(VLOOKUP($A627,'PivotTrac Totals'!$A$1:$AK$255,4,FALSE),)</f>
        <v>0</v>
      </c>
      <c r="I627">
        <f>IFERROR(VLOOKUP($A627,'PivotTrac Totals'!$1:$405,6,FALSE),)</f>
        <v>0</v>
      </c>
      <c r="J627">
        <f>IFERROR(VLOOKUP($A627,'PivotTrac Totals'!$1:$255,8,FALSE),)</f>
        <v>0</v>
      </c>
      <c r="K627">
        <f>IFERROR(VLOOKUP($A627,'PivotTrac Totals'!$1:$255,10,FALSE),)</f>
        <v>0</v>
      </c>
      <c r="L627">
        <f>IFERROR(VLOOKUP($A627,'PivotTrac Totals'!$1:$255,12,FALSE),)</f>
        <v>0</v>
      </c>
      <c r="M627">
        <f>IFERROR(VLOOKUP($A627,'PivotTrac Totals'!$1:$255,14,FALSE),)</f>
        <v>0</v>
      </c>
      <c r="N627">
        <f>IFERROR(VLOOKUP($A627,'PivotTrac Totals'!$1:$255,16,FALSE),)</f>
        <v>0</v>
      </c>
      <c r="O627">
        <f>IFERROR(VLOOKUP($A627,'PivotTrac Totals'!$1:$255,18,FALSE),)</f>
        <v>0</v>
      </c>
      <c r="P627">
        <f>IFERROR(VLOOKUP($A627,'PivotTrac Totals'!$1:$255,20,FALSE),)</f>
        <v>0</v>
      </c>
      <c r="Q627">
        <f>IFERROR(VLOOKUP($A627,'PivotTrac Totals'!$1:$255,22,FALSE),)</f>
        <v>0</v>
      </c>
      <c r="R627">
        <f>IFERROR(VLOOKUP($A627,'PivotTrac Totals'!$1:$255,24,FALSE),)</f>
        <v>0</v>
      </c>
      <c r="S627">
        <f>IFERROR(VLOOKUP($A627,'PivotTrac Totals'!$1:$255,26,FALSE),)</f>
        <v>0</v>
      </c>
      <c r="T627">
        <f>IFERROR(VLOOKUP($A627,'PivotTrac Totals'!$1:$255,28,FALSE),)</f>
        <v>0</v>
      </c>
      <c r="U627">
        <f>IFERROR(VLOOKUP($A627,'PivotTrac Totals'!$1:$255,30,FALSE),)</f>
        <v>0</v>
      </c>
      <c r="V627">
        <f>IFERROR(VLOOKUP($A627,'PivotTrac Totals'!$1:$255,32,FALSE),)</f>
        <v>0</v>
      </c>
      <c r="W627">
        <f>IFERROR(VLOOKUP($A627,'PivotTrac Totals'!$1:$255,34,FALSE),)</f>
        <v>0</v>
      </c>
      <c r="X627">
        <f>IFERROR(VLOOKUP($A627,'PivotTrac Totals'!$1:$255,36,FALSE),)</f>
        <v>0</v>
      </c>
      <c r="Y627">
        <f>IFERROR(VLOOKUP($A627,'PivotTrac Totals'!$1:$255,38,FALSE),)</f>
        <v>0</v>
      </c>
      <c r="Z627">
        <f>IFERROR(VLOOKUP($A627,'PivotTrac Totals'!$1:$255,40,FALSE),)</f>
        <v>0</v>
      </c>
      <c r="AA627">
        <f>IFERROR(VLOOKUP($A627,'PivotTrac Totals'!$1:$255,42,FALSE),)</f>
        <v>0</v>
      </c>
      <c r="AB627">
        <f>IFERROR(VLOOKUP($A627,'PivotTrac Totals'!$1:$255,44,FALSE),)</f>
        <v>0</v>
      </c>
      <c r="AC627">
        <f>IFERROR(VLOOKUP($A627,'PivotTrac Totals'!$1:$255,46,FALSE),)</f>
        <v>0</v>
      </c>
      <c r="AD627">
        <f>IFERROR(VLOOKUP($A627,'PivotTrac Totals'!$1:$255,48,FALSE),)</f>
        <v>0</v>
      </c>
      <c r="AE627">
        <f>IFERROR(VLOOKUP($A627,'PivotTrac Totals'!$1:$255,50,FALSE),)</f>
        <v>0</v>
      </c>
      <c r="AF627">
        <f>IFERROR(VLOOKUP($A627,'PivotTrac Totals'!$1:$255,52,FALSE),)</f>
        <v>0</v>
      </c>
      <c r="AG627">
        <f>IFERROR(VLOOKUP($A627,'PivotTrac Totals'!$1:$255,54,FALSE),)</f>
        <v>0</v>
      </c>
      <c r="AH627">
        <f t="shared" si="70"/>
        <v>0</v>
      </c>
    </row>
    <row r="628" spans="1:34" ht="15.75" hidden="1" thickBot="1" x14ac:dyDescent="0.25">
      <c r="A628" s="25"/>
      <c r="B628" s="25" t="s">
        <v>166</v>
      </c>
      <c r="C628" s="28" t="str">
        <f t="shared" ref="C628:C635" si="74">C627</f>
        <v>62</v>
      </c>
      <c r="D628" s="25" t="s">
        <v>222</v>
      </c>
      <c r="E628" s="25"/>
      <c r="F628" s="25"/>
      <c r="G628" s="25"/>
      <c r="H628">
        <f>IFERROR(VLOOKUP($A628,'PivotTrac Totals'!$A$1:$AK$255,4,FALSE),)</f>
        <v>0</v>
      </c>
      <c r="I628">
        <f>IFERROR(VLOOKUP($A628,'PivotTrac Totals'!$1:$405,6,FALSE),)</f>
        <v>0</v>
      </c>
      <c r="J628">
        <f>IFERROR(VLOOKUP($A628,'PivotTrac Totals'!$1:$255,8,FALSE),)</f>
        <v>0</v>
      </c>
      <c r="K628">
        <f>IFERROR(VLOOKUP($A628,'PivotTrac Totals'!$1:$255,10,FALSE),)</f>
        <v>0</v>
      </c>
      <c r="L628">
        <f>IFERROR(VLOOKUP($A628,'PivotTrac Totals'!$1:$255,12,FALSE),)</f>
        <v>0</v>
      </c>
      <c r="M628">
        <f>IFERROR(VLOOKUP($A628,'PivotTrac Totals'!$1:$255,14,FALSE),)</f>
        <v>0</v>
      </c>
      <c r="N628">
        <f>IFERROR(VLOOKUP($A628,'PivotTrac Totals'!$1:$255,16,FALSE),)</f>
        <v>0</v>
      </c>
      <c r="O628">
        <f>IFERROR(VLOOKUP($A628,'PivotTrac Totals'!$1:$255,18,FALSE),)</f>
        <v>0</v>
      </c>
      <c r="P628">
        <f>IFERROR(VLOOKUP($A628,'PivotTrac Totals'!$1:$255,20,FALSE),)</f>
        <v>0</v>
      </c>
      <c r="Q628">
        <f>IFERROR(VLOOKUP($A628,'PivotTrac Totals'!$1:$255,22,FALSE),)</f>
        <v>0</v>
      </c>
      <c r="R628">
        <f>IFERROR(VLOOKUP($A628,'PivotTrac Totals'!$1:$255,24,FALSE),)</f>
        <v>0</v>
      </c>
      <c r="S628">
        <f>IFERROR(VLOOKUP($A628,'PivotTrac Totals'!$1:$255,26,FALSE),)</f>
        <v>0</v>
      </c>
      <c r="T628">
        <f>IFERROR(VLOOKUP($A628,'PivotTrac Totals'!$1:$255,28,FALSE),)</f>
        <v>0</v>
      </c>
      <c r="U628">
        <f>IFERROR(VLOOKUP($A628,'PivotTrac Totals'!$1:$255,30,FALSE),)</f>
        <v>0</v>
      </c>
      <c r="V628">
        <f>IFERROR(VLOOKUP($A628,'PivotTrac Totals'!$1:$255,32,FALSE),)</f>
        <v>0</v>
      </c>
      <c r="W628">
        <f>IFERROR(VLOOKUP($A628,'PivotTrac Totals'!$1:$255,34,FALSE),)</f>
        <v>0</v>
      </c>
      <c r="X628">
        <f>IFERROR(VLOOKUP($A628,'PivotTrac Totals'!$1:$255,36,FALSE),)</f>
        <v>0</v>
      </c>
      <c r="Y628">
        <f>IFERROR(VLOOKUP($A628,'PivotTrac Totals'!$1:$255,38,FALSE),)</f>
        <v>0</v>
      </c>
      <c r="Z628">
        <f>IFERROR(VLOOKUP($A628,'PivotTrac Totals'!$1:$255,40,FALSE),)</f>
        <v>0</v>
      </c>
      <c r="AA628">
        <f>IFERROR(VLOOKUP($A628,'PivotTrac Totals'!$1:$255,42,FALSE),)</f>
        <v>0</v>
      </c>
      <c r="AB628">
        <f>IFERROR(VLOOKUP($A628,'PivotTrac Totals'!$1:$255,44,FALSE),)</f>
        <v>0</v>
      </c>
      <c r="AC628">
        <f>IFERROR(VLOOKUP($A628,'PivotTrac Totals'!$1:$255,46,FALSE),)</f>
        <v>0</v>
      </c>
      <c r="AD628">
        <f>IFERROR(VLOOKUP($A628,'PivotTrac Totals'!$1:$255,48,FALSE),)</f>
        <v>0</v>
      </c>
      <c r="AE628">
        <f>IFERROR(VLOOKUP($A628,'PivotTrac Totals'!$1:$255,50,FALSE),)</f>
        <v>0</v>
      </c>
      <c r="AF628">
        <f>IFERROR(VLOOKUP($A628,'PivotTrac Totals'!$1:$255,52,FALSE),)</f>
        <v>0</v>
      </c>
      <c r="AG628">
        <f>IFERROR(VLOOKUP($A628,'PivotTrac Totals'!$1:$255,54,FALSE),)</f>
        <v>0</v>
      </c>
      <c r="AH628">
        <f t="shared" si="70"/>
        <v>0</v>
      </c>
    </row>
    <row r="629" spans="1:34" ht="15.75" hidden="1" thickBot="1" x14ac:dyDescent="0.25">
      <c r="A629" s="25"/>
      <c r="B629" s="25" t="s">
        <v>166</v>
      </c>
      <c r="C629" s="28" t="str">
        <f t="shared" si="74"/>
        <v>62</v>
      </c>
      <c r="D629" s="25" t="s">
        <v>222</v>
      </c>
      <c r="E629" s="25"/>
      <c r="F629" s="25"/>
      <c r="G629" s="25"/>
      <c r="H629">
        <f>IFERROR(VLOOKUP($A629,'PivotTrac Totals'!$A$1:$AK$255,4,FALSE),)</f>
        <v>0</v>
      </c>
      <c r="I629">
        <f>IFERROR(VLOOKUP($A629,'PivotTrac Totals'!$1:$405,6,FALSE),)</f>
        <v>0</v>
      </c>
      <c r="J629">
        <f>IFERROR(VLOOKUP($A629,'PivotTrac Totals'!$1:$255,8,FALSE),)</f>
        <v>0</v>
      </c>
      <c r="K629">
        <f>IFERROR(VLOOKUP($A629,'PivotTrac Totals'!$1:$255,10,FALSE),)</f>
        <v>0</v>
      </c>
      <c r="L629">
        <f>IFERROR(VLOOKUP($A629,'PivotTrac Totals'!$1:$255,12,FALSE),)</f>
        <v>0</v>
      </c>
      <c r="M629">
        <f>IFERROR(VLOOKUP($A629,'PivotTrac Totals'!$1:$255,14,FALSE),)</f>
        <v>0</v>
      </c>
      <c r="N629">
        <f>IFERROR(VLOOKUP($A629,'PivotTrac Totals'!$1:$255,16,FALSE),)</f>
        <v>0</v>
      </c>
      <c r="O629">
        <f>IFERROR(VLOOKUP($A629,'PivotTrac Totals'!$1:$255,18,FALSE),)</f>
        <v>0</v>
      </c>
      <c r="P629">
        <f>IFERROR(VLOOKUP($A629,'PivotTrac Totals'!$1:$255,20,FALSE),)</f>
        <v>0</v>
      </c>
      <c r="Q629">
        <f>IFERROR(VLOOKUP($A629,'PivotTrac Totals'!$1:$255,22,FALSE),)</f>
        <v>0</v>
      </c>
      <c r="R629">
        <f>IFERROR(VLOOKUP($A629,'PivotTrac Totals'!$1:$255,24,FALSE),)</f>
        <v>0</v>
      </c>
      <c r="S629">
        <f>IFERROR(VLOOKUP($A629,'PivotTrac Totals'!$1:$255,26,FALSE),)</f>
        <v>0</v>
      </c>
      <c r="T629">
        <f>IFERROR(VLOOKUP($A629,'PivotTrac Totals'!$1:$255,28,FALSE),)</f>
        <v>0</v>
      </c>
      <c r="U629">
        <f>IFERROR(VLOOKUP($A629,'PivotTrac Totals'!$1:$255,30,FALSE),)</f>
        <v>0</v>
      </c>
      <c r="V629">
        <f>IFERROR(VLOOKUP($A629,'PivotTrac Totals'!$1:$255,32,FALSE),)</f>
        <v>0</v>
      </c>
      <c r="W629">
        <f>IFERROR(VLOOKUP($A629,'PivotTrac Totals'!$1:$255,34,FALSE),)</f>
        <v>0</v>
      </c>
      <c r="X629">
        <f>IFERROR(VLOOKUP($A629,'PivotTrac Totals'!$1:$255,36,FALSE),)</f>
        <v>0</v>
      </c>
      <c r="Y629">
        <f>IFERROR(VLOOKUP($A629,'PivotTrac Totals'!$1:$255,38,FALSE),)</f>
        <v>0</v>
      </c>
      <c r="Z629">
        <f>IFERROR(VLOOKUP($A629,'PivotTrac Totals'!$1:$255,40,FALSE),)</f>
        <v>0</v>
      </c>
      <c r="AA629">
        <f>IFERROR(VLOOKUP($A629,'PivotTrac Totals'!$1:$255,42,FALSE),)</f>
        <v>0</v>
      </c>
      <c r="AB629">
        <f>IFERROR(VLOOKUP($A629,'PivotTrac Totals'!$1:$255,44,FALSE),)</f>
        <v>0</v>
      </c>
      <c r="AC629">
        <f>IFERROR(VLOOKUP($A629,'PivotTrac Totals'!$1:$255,46,FALSE),)</f>
        <v>0</v>
      </c>
      <c r="AD629">
        <f>IFERROR(VLOOKUP($A629,'PivotTrac Totals'!$1:$255,48,FALSE),)</f>
        <v>0</v>
      </c>
      <c r="AE629">
        <f>IFERROR(VLOOKUP($A629,'PivotTrac Totals'!$1:$255,50,FALSE),)</f>
        <v>0</v>
      </c>
      <c r="AF629">
        <f>IFERROR(VLOOKUP($A629,'PivotTrac Totals'!$1:$255,52,FALSE),)</f>
        <v>0</v>
      </c>
      <c r="AG629">
        <f>IFERROR(VLOOKUP($A629,'PivotTrac Totals'!$1:$255,54,FALSE),)</f>
        <v>0</v>
      </c>
      <c r="AH629">
        <f t="shared" si="70"/>
        <v>0</v>
      </c>
    </row>
    <row r="630" spans="1:34" ht="15.75" hidden="1" thickBot="1" x14ac:dyDescent="0.25">
      <c r="A630" s="25"/>
      <c r="B630" s="25" t="s">
        <v>166</v>
      </c>
      <c r="C630" s="28" t="str">
        <f t="shared" si="74"/>
        <v>62</v>
      </c>
      <c r="D630" s="25" t="s">
        <v>222</v>
      </c>
      <c r="E630" s="25"/>
      <c r="F630" s="25"/>
      <c r="G630" s="25"/>
      <c r="H630">
        <f>IFERROR(VLOOKUP($A630,'PivotTrac Totals'!$A$1:$AK$255,4,FALSE),)</f>
        <v>0</v>
      </c>
      <c r="I630">
        <f>IFERROR(VLOOKUP($A630,'PivotTrac Totals'!$1:$405,6,FALSE),)</f>
        <v>0</v>
      </c>
      <c r="J630">
        <f>IFERROR(VLOOKUP($A630,'PivotTrac Totals'!$1:$255,8,FALSE),)</f>
        <v>0</v>
      </c>
      <c r="K630">
        <f>IFERROR(VLOOKUP($A630,'PivotTrac Totals'!$1:$255,10,FALSE),)</f>
        <v>0</v>
      </c>
      <c r="L630">
        <f>IFERROR(VLOOKUP($A630,'PivotTrac Totals'!$1:$255,12,FALSE),)</f>
        <v>0</v>
      </c>
      <c r="M630">
        <f>IFERROR(VLOOKUP($A630,'PivotTrac Totals'!$1:$255,14,FALSE),)</f>
        <v>0</v>
      </c>
      <c r="N630">
        <f>IFERROR(VLOOKUP($A630,'PivotTrac Totals'!$1:$255,16,FALSE),)</f>
        <v>0</v>
      </c>
      <c r="O630">
        <f>IFERROR(VLOOKUP($A630,'PivotTrac Totals'!$1:$255,18,FALSE),)</f>
        <v>0</v>
      </c>
      <c r="P630">
        <f>IFERROR(VLOOKUP($A630,'PivotTrac Totals'!$1:$255,20,FALSE),)</f>
        <v>0</v>
      </c>
      <c r="Q630">
        <f>IFERROR(VLOOKUP($A630,'PivotTrac Totals'!$1:$255,22,FALSE),)</f>
        <v>0</v>
      </c>
      <c r="R630">
        <f>IFERROR(VLOOKUP($A630,'PivotTrac Totals'!$1:$255,24,FALSE),)</f>
        <v>0</v>
      </c>
      <c r="S630">
        <f>IFERROR(VLOOKUP($A630,'PivotTrac Totals'!$1:$255,26,FALSE),)</f>
        <v>0</v>
      </c>
      <c r="T630">
        <f>IFERROR(VLOOKUP($A630,'PivotTrac Totals'!$1:$255,28,FALSE),)</f>
        <v>0</v>
      </c>
      <c r="U630">
        <f>IFERROR(VLOOKUP($A630,'PivotTrac Totals'!$1:$255,30,FALSE),)</f>
        <v>0</v>
      </c>
      <c r="V630">
        <f>IFERROR(VLOOKUP($A630,'PivotTrac Totals'!$1:$255,32,FALSE),)</f>
        <v>0</v>
      </c>
      <c r="W630">
        <f>IFERROR(VLOOKUP($A630,'PivotTrac Totals'!$1:$255,34,FALSE),)</f>
        <v>0</v>
      </c>
      <c r="X630">
        <f>IFERROR(VLOOKUP($A630,'PivotTrac Totals'!$1:$255,36,FALSE),)</f>
        <v>0</v>
      </c>
      <c r="Y630">
        <f>IFERROR(VLOOKUP($A630,'PivotTrac Totals'!$1:$255,38,FALSE),)</f>
        <v>0</v>
      </c>
      <c r="Z630">
        <f>IFERROR(VLOOKUP($A630,'PivotTrac Totals'!$1:$255,40,FALSE),)</f>
        <v>0</v>
      </c>
      <c r="AA630">
        <f>IFERROR(VLOOKUP($A630,'PivotTrac Totals'!$1:$255,42,FALSE),)</f>
        <v>0</v>
      </c>
      <c r="AB630">
        <f>IFERROR(VLOOKUP($A630,'PivotTrac Totals'!$1:$255,44,FALSE),)</f>
        <v>0</v>
      </c>
      <c r="AC630">
        <f>IFERROR(VLOOKUP($A630,'PivotTrac Totals'!$1:$255,46,FALSE),)</f>
        <v>0</v>
      </c>
      <c r="AD630">
        <f>IFERROR(VLOOKUP($A630,'PivotTrac Totals'!$1:$255,48,FALSE),)</f>
        <v>0</v>
      </c>
      <c r="AE630">
        <f>IFERROR(VLOOKUP($A630,'PivotTrac Totals'!$1:$255,50,FALSE),)</f>
        <v>0</v>
      </c>
      <c r="AF630">
        <f>IFERROR(VLOOKUP($A630,'PivotTrac Totals'!$1:$255,52,FALSE),)</f>
        <v>0</v>
      </c>
      <c r="AG630">
        <f>IFERROR(VLOOKUP($A630,'PivotTrac Totals'!$1:$255,54,FALSE),)</f>
        <v>0</v>
      </c>
      <c r="AH630">
        <f t="shared" si="70"/>
        <v>0</v>
      </c>
    </row>
    <row r="631" spans="1:34" ht="15.75" hidden="1" thickBot="1" x14ac:dyDescent="0.25">
      <c r="A631" s="25"/>
      <c r="B631" s="25" t="s">
        <v>166</v>
      </c>
      <c r="C631" s="28" t="str">
        <f t="shared" si="74"/>
        <v>62</v>
      </c>
      <c r="D631" s="25" t="s">
        <v>222</v>
      </c>
      <c r="E631" s="25"/>
      <c r="F631" s="25"/>
      <c r="G631" s="25"/>
      <c r="H631">
        <f>IFERROR(VLOOKUP($A631,'PivotTrac Totals'!$A$1:$AK$255,4,FALSE),)</f>
        <v>0</v>
      </c>
      <c r="I631">
        <f>IFERROR(VLOOKUP($A631,'PivotTrac Totals'!$1:$405,6,FALSE),)</f>
        <v>0</v>
      </c>
      <c r="J631">
        <f>IFERROR(VLOOKUP($A631,'PivotTrac Totals'!$1:$255,8,FALSE),)</f>
        <v>0</v>
      </c>
      <c r="K631">
        <f>IFERROR(VLOOKUP($A631,'PivotTrac Totals'!$1:$255,10,FALSE),)</f>
        <v>0</v>
      </c>
      <c r="L631">
        <f>IFERROR(VLOOKUP($A631,'PivotTrac Totals'!$1:$255,12,FALSE),)</f>
        <v>0</v>
      </c>
      <c r="M631">
        <f>IFERROR(VLOOKUP($A631,'PivotTrac Totals'!$1:$255,14,FALSE),)</f>
        <v>0</v>
      </c>
      <c r="N631">
        <f>IFERROR(VLOOKUP($A631,'PivotTrac Totals'!$1:$255,16,FALSE),)</f>
        <v>0</v>
      </c>
      <c r="O631">
        <f>IFERROR(VLOOKUP($A631,'PivotTrac Totals'!$1:$255,18,FALSE),)</f>
        <v>0</v>
      </c>
      <c r="P631">
        <f>IFERROR(VLOOKUP($A631,'PivotTrac Totals'!$1:$255,20,FALSE),)</f>
        <v>0</v>
      </c>
      <c r="Q631">
        <f>IFERROR(VLOOKUP($A631,'PivotTrac Totals'!$1:$255,22,FALSE),)</f>
        <v>0</v>
      </c>
      <c r="R631">
        <f>IFERROR(VLOOKUP($A631,'PivotTrac Totals'!$1:$255,24,FALSE),)</f>
        <v>0</v>
      </c>
      <c r="S631">
        <f>IFERROR(VLOOKUP($A631,'PivotTrac Totals'!$1:$255,26,FALSE),)</f>
        <v>0</v>
      </c>
      <c r="T631">
        <f>IFERROR(VLOOKUP($A631,'PivotTrac Totals'!$1:$255,28,FALSE),)</f>
        <v>0</v>
      </c>
      <c r="U631">
        <f>IFERROR(VLOOKUP($A631,'PivotTrac Totals'!$1:$255,30,FALSE),)</f>
        <v>0</v>
      </c>
      <c r="V631">
        <f>IFERROR(VLOOKUP($A631,'PivotTrac Totals'!$1:$255,32,FALSE),)</f>
        <v>0</v>
      </c>
      <c r="W631">
        <f>IFERROR(VLOOKUP($A631,'PivotTrac Totals'!$1:$255,34,FALSE),)</f>
        <v>0</v>
      </c>
      <c r="X631">
        <f>IFERROR(VLOOKUP($A631,'PivotTrac Totals'!$1:$255,36,FALSE),)</f>
        <v>0</v>
      </c>
      <c r="Y631">
        <f>IFERROR(VLOOKUP($A631,'PivotTrac Totals'!$1:$255,38,FALSE),)</f>
        <v>0</v>
      </c>
      <c r="Z631">
        <f>IFERROR(VLOOKUP($A631,'PivotTrac Totals'!$1:$255,40,FALSE),)</f>
        <v>0</v>
      </c>
      <c r="AA631">
        <f>IFERROR(VLOOKUP($A631,'PivotTrac Totals'!$1:$255,42,FALSE),)</f>
        <v>0</v>
      </c>
      <c r="AB631">
        <f>IFERROR(VLOOKUP($A631,'PivotTrac Totals'!$1:$255,44,FALSE),)</f>
        <v>0</v>
      </c>
      <c r="AC631">
        <f>IFERROR(VLOOKUP($A631,'PivotTrac Totals'!$1:$255,46,FALSE),)</f>
        <v>0</v>
      </c>
      <c r="AD631">
        <f>IFERROR(VLOOKUP($A631,'PivotTrac Totals'!$1:$255,48,FALSE),)</f>
        <v>0</v>
      </c>
      <c r="AE631">
        <f>IFERROR(VLOOKUP($A631,'PivotTrac Totals'!$1:$255,50,FALSE),)</f>
        <v>0</v>
      </c>
      <c r="AF631">
        <f>IFERROR(VLOOKUP($A631,'PivotTrac Totals'!$1:$255,52,FALSE),)</f>
        <v>0</v>
      </c>
      <c r="AG631">
        <f>IFERROR(VLOOKUP($A631,'PivotTrac Totals'!$1:$255,54,FALSE),)</f>
        <v>0</v>
      </c>
      <c r="AH631">
        <f t="shared" si="70"/>
        <v>0</v>
      </c>
    </row>
    <row r="632" spans="1:34" ht="15.75" hidden="1" thickBot="1" x14ac:dyDescent="0.25">
      <c r="A632" s="25"/>
      <c r="B632" s="25" t="s">
        <v>166</v>
      </c>
      <c r="C632" s="28" t="str">
        <f t="shared" si="74"/>
        <v>62</v>
      </c>
      <c r="D632" s="25" t="s">
        <v>222</v>
      </c>
      <c r="E632" s="25"/>
      <c r="F632" s="25"/>
      <c r="G632" s="25"/>
      <c r="H632">
        <f>IFERROR(VLOOKUP($A632,'PivotTrac Totals'!$A$1:$AK$255,4,FALSE),)</f>
        <v>0</v>
      </c>
      <c r="I632">
        <f>IFERROR(VLOOKUP($A632,'PivotTrac Totals'!$1:$405,6,FALSE),)</f>
        <v>0</v>
      </c>
      <c r="J632">
        <f>IFERROR(VLOOKUP($A632,'PivotTrac Totals'!$1:$255,8,FALSE),)</f>
        <v>0</v>
      </c>
      <c r="K632">
        <f>IFERROR(VLOOKUP($A632,'PivotTrac Totals'!$1:$255,10,FALSE),)</f>
        <v>0</v>
      </c>
      <c r="L632">
        <f>IFERROR(VLOOKUP($A632,'PivotTrac Totals'!$1:$255,12,FALSE),)</f>
        <v>0</v>
      </c>
      <c r="M632">
        <f>IFERROR(VLOOKUP($A632,'PivotTrac Totals'!$1:$255,14,FALSE),)</f>
        <v>0</v>
      </c>
      <c r="N632">
        <f>IFERROR(VLOOKUP($A632,'PivotTrac Totals'!$1:$255,16,FALSE),)</f>
        <v>0</v>
      </c>
      <c r="O632">
        <f>IFERROR(VLOOKUP($A632,'PivotTrac Totals'!$1:$255,18,FALSE),)</f>
        <v>0</v>
      </c>
      <c r="P632">
        <f>IFERROR(VLOOKUP($A632,'PivotTrac Totals'!$1:$255,20,FALSE),)</f>
        <v>0</v>
      </c>
      <c r="Q632">
        <f>IFERROR(VLOOKUP($A632,'PivotTrac Totals'!$1:$255,22,FALSE),)</f>
        <v>0</v>
      </c>
      <c r="R632">
        <f>IFERROR(VLOOKUP($A632,'PivotTrac Totals'!$1:$255,24,FALSE),)</f>
        <v>0</v>
      </c>
      <c r="S632">
        <f>IFERROR(VLOOKUP($A632,'PivotTrac Totals'!$1:$255,26,FALSE),)</f>
        <v>0</v>
      </c>
      <c r="T632">
        <f>IFERROR(VLOOKUP($A632,'PivotTrac Totals'!$1:$255,28,FALSE),)</f>
        <v>0</v>
      </c>
      <c r="U632">
        <f>IFERROR(VLOOKUP($A632,'PivotTrac Totals'!$1:$255,30,FALSE),)</f>
        <v>0</v>
      </c>
      <c r="V632">
        <f>IFERROR(VLOOKUP($A632,'PivotTrac Totals'!$1:$255,32,FALSE),)</f>
        <v>0</v>
      </c>
      <c r="W632">
        <f>IFERROR(VLOOKUP($A632,'PivotTrac Totals'!$1:$255,34,FALSE),)</f>
        <v>0</v>
      </c>
      <c r="X632">
        <f>IFERROR(VLOOKUP($A632,'PivotTrac Totals'!$1:$255,36,FALSE),)</f>
        <v>0</v>
      </c>
      <c r="Y632">
        <f>IFERROR(VLOOKUP($A632,'PivotTrac Totals'!$1:$255,38,FALSE),)</f>
        <v>0</v>
      </c>
      <c r="Z632">
        <f>IFERROR(VLOOKUP($A632,'PivotTrac Totals'!$1:$255,40,FALSE),)</f>
        <v>0</v>
      </c>
      <c r="AA632">
        <f>IFERROR(VLOOKUP($A632,'PivotTrac Totals'!$1:$255,42,FALSE),)</f>
        <v>0</v>
      </c>
      <c r="AB632">
        <f>IFERROR(VLOOKUP($A632,'PivotTrac Totals'!$1:$255,44,FALSE),)</f>
        <v>0</v>
      </c>
      <c r="AC632">
        <f>IFERROR(VLOOKUP($A632,'PivotTrac Totals'!$1:$255,46,FALSE),)</f>
        <v>0</v>
      </c>
      <c r="AD632">
        <f>IFERROR(VLOOKUP($A632,'PivotTrac Totals'!$1:$255,48,FALSE),)</f>
        <v>0</v>
      </c>
      <c r="AE632">
        <f>IFERROR(VLOOKUP($A632,'PivotTrac Totals'!$1:$255,50,FALSE),)</f>
        <v>0</v>
      </c>
      <c r="AF632">
        <f>IFERROR(VLOOKUP($A632,'PivotTrac Totals'!$1:$255,52,FALSE),)</f>
        <v>0</v>
      </c>
      <c r="AG632">
        <f>IFERROR(VLOOKUP($A632,'PivotTrac Totals'!$1:$255,54,FALSE),)</f>
        <v>0</v>
      </c>
      <c r="AH632">
        <f t="shared" si="70"/>
        <v>0</v>
      </c>
    </row>
    <row r="633" spans="1:34" ht="15.75" hidden="1" thickBot="1" x14ac:dyDescent="0.25">
      <c r="A633" s="25"/>
      <c r="B633" s="25" t="s">
        <v>166</v>
      </c>
      <c r="C633" s="28" t="str">
        <f t="shared" si="74"/>
        <v>62</v>
      </c>
      <c r="D633" s="25" t="s">
        <v>222</v>
      </c>
      <c r="E633" s="25"/>
      <c r="F633" s="25"/>
      <c r="G633" s="25"/>
      <c r="H633">
        <f>IFERROR(VLOOKUP($A633,'PivotTrac Totals'!$A$1:$AK$255,4,FALSE),)</f>
        <v>0</v>
      </c>
      <c r="I633">
        <f>IFERROR(VLOOKUP($A633,'PivotTrac Totals'!$1:$405,6,FALSE),)</f>
        <v>0</v>
      </c>
      <c r="J633">
        <f>IFERROR(VLOOKUP($A633,'PivotTrac Totals'!$1:$255,8,FALSE),)</f>
        <v>0</v>
      </c>
      <c r="K633">
        <f>IFERROR(VLOOKUP($A633,'PivotTrac Totals'!$1:$255,10,FALSE),)</f>
        <v>0</v>
      </c>
      <c r="L633">
        <f>IFERROR(VLOOKUP($A633,'PivotTrac Totals'!$1:$255,12,FALSE),)</f>
        <v>0</v>
      </c>
      <c r="M633">
        <f>IFERROR(VLOOKUP($A633,'PivotTrac Totals'!$1:$255,14,FALSE),)</f>
        <v>0</v>
      </c>
      <c r="N633">
        <f>IFERROR(VLOOKUP($A633,'PivotTrac Totals'!$1:$255,16,FALSE),)</f>
        <v>0</v>
      </c>
      <c r="O633">
        <f>IFERROR(VLOOKUP($A633,'PivotTrac Totals'!$1:$255,18,FALSE),)</f>
        <v>0</v>
      </c>
      <c r="P633">
        <f>IFERROR(VLOOKUP($A633,'PivotTrac Totals'!$1:$255,20,FALSE),)</f>
        <v>0</v>
      </c>
      <c r="Q633">
        <f>IFERROR(VLOOKUP($A633,'PivotTrac Totals'!$1:$255,22,FALSE),)</f>
        <v>0</v>
      </c>
      <c r="R633">
        <f>IFERROR(VLOOKUP($A633,'PivotTrac Totals'!$1:$255,24,FALSE),)</f>
        <v>0</v>
      </c>
      <c r="S633">
        <f>IFERROR(VLOOKUP($A633,'PivotTrac Totals'!$1:$255,26,FALSE),)</f>
        <v>0</v>
      </c>
      <c r="T633">
        <f>IFERROR(VLOOKUP($A633,'PivotTrac Totals'!$1:$255,28,FALSE),)</f>
        <v>0</v>
      </c>
      <c r="U633">
        <f>IFERROR(VLOOKUP($A633,'PivotTrac Totals'!$1:$255,30,FALSE),)</f>
        <v>0</v>
      </c>
      <c r="V633">
        <f>IFERROR(VLOOKUP($A633,'PivotTrac Totals'!$1:$255,32,FALSE),)</f>
        <v>0</v>
      </c>
      <c r="W633">
        <f>IFERROR(VLOOKUP($A633,'PivotTrac Totals'!$1:$255,34,FALSE),)</f>
        <v>0</v>
      </c>
      <c r="X633">
        <f>IFERROR(VLOOKUP($A633,'PivotTrac Totals'!$1:$255,36,FALSE),)</f>
        <v>0</v>
      </c>
      <c r="Y633">
        <f>IFERROR(VLOOKUP($A633,'PivotTrac Totals'!$1:$255,38,FALSE),)</f>
        <v>0</v>
      </c>
      <c r="Z633">
        <f>IFERROR(VLOOKUP($A633,'PivotTrac Totals'!$1:$255,40,FALSE),)</f>
        <v>0</v>
      </c>
      <c r="AA633">
        <f>IFERROR(VLOOKUP($A633,'PivotTrac Totals'!$1:$255,42,FALSE),)</f>
        <v>0</v>
      </c>
      <c r="AB633">
        <f>IFERROR(VLOOKUP($A633,'PivotTrac Totals'!$1:$255,44,FALSE),)</f>
        <v>0</v>
      </c>
      <c r="AC633">
        <f>IFERROR(VLOOKUP($A633,'PivotTrac Totals'!$1:$255,46,FALSE),)</f>
        <v>0</v>
      </c>
      <c r="AD633">
        <f>IFERROR(VLOOKUP($A633,'PivotTrac Totals'!$1:$255,48,FALSE),)</f>
        <v>0</v>
      </c>
      <c r="AE633">
        <f>IFERROR(VLOOKUP($A633,'PivotTrac Totals'!$1:$255,50,FALSE),)</f>
        <v>0</v>
      </c>
      <c r="AF633">
        <f>IFERROR(VLOOKUP($A633,'PivotTrac Totals'!$1:$255,52,FALSE),)</f>
        <v>0</v>
      </c>
      <c r="AG633">
        <f>IFERROR(VLOOKUP($A633,'PivotTrac Totals'!$1:$255,54,FALSE),)</f>
        <v>0</v>
      </c>
      <c r="AH633">
        <f t="shared" si="70"/>
        <v>0</v>
      </c>
    </row>
    <row r="634" spans="1:34" ht="15.75" hidden="1" thickBot="1" x14ac:dyDescent="0.25">
      <c r="A634" s="25"/>
      <c r="B634" s="25" t="s">
        <v>166</v>
      </c>
      <c r="C634" s="28" t="str">
        <f t="shared" si="74"/>
        <v>62</v>
      </c>
      <c r="D634" s="25" t="s">
        <v>222</v>
      </c>
      <c r="E634" s="25"/>
      <c r="F634" s="25"/>
      <c r="G634" s="25"/>
      <c r="H634">
        <f>IFERROR(VLOOKUP($A634,'PivotTrac Totals'!$A$1:$AK$255,4,FALSE),)</f>
        <v>0</v>
      </c>
      <c r="I634">
        <f>IFERROR(VLOOKUP($A634,'PivotTrac Totals'!$1:$405,6,FALSE),)</f>
        <v>0</v>
      </c>
      <c r="J634">
        <f>IFERROR(VLOOKUP($A634,'PivotTrac Totals'!$1:$255,8,FALSE),)</f>
        <v>0</v>
      </c>
      <c r="K634">
        <f>IFERROR(VLOOKUP($A634,'PivotTrac Totals'!$1:$255,10,FALSE),)</f>
        <v>0</v>
      </c>
      <c r="L634">
        <f>IFERROR(VLOOKUP($A634,'PivotTrac Totals'!$1:$255,12,FALSE),)</f>
        <v>0</v>
      </c>
      <c r="M634">
        <f>IFERROR(VLOOKUP($A634,'PivotTrac Totals'!$1:$255,14,FALSE),)</f>
        <v>0</v>
      </c>
      <c r="N634">
        <f>IFERROR(VLOOKUP($A634,'PivotTrac Totals'!$1:$255,16,FALSE),)</f>
        <v>0</v>
      </c>
      <c r="O634">
        <f>IFERROR(VLOOKUP($A634,'PivotTrac Totals'!$1:$255,18,FALSE),)</f>
        <v>0</v>
      </c>
      <c r="P634">
        <f>IFERROR(VLOOKUP($A634,'PivotTrac Totals'!$1:$255,20,FALSE),)</f>
        <v>0</v>
      </c>
      <c r="Q634">
        <f>IFERROR(VLOOKUP($A634,'PivotTrac Totals'!$1:$255,22,FALSE),)</f>
        <v>0</v>
      </c>
      <c r="R634">
        <f>IFERROR(VLOOKUP($A634,'PivotTrac Totals'!$1:$255,24,FALSE),)</f>
        <v>0</v>
      </c>
      <c r="S634">
        <f>IFERROR(VLOOKUP($A634,'PivotTrac Totals'!$1:$255,26,FALSE),)</f>
        <v>0</v>
      </c>
      <c r="T634">
        <f>IFERROR(VLOOKUP($A634,'PivotTrac Totals'!$1:$255,28,FALSE),)</f>
        <v>0</v>
      </c>
      <c r="U634">
        <f>IFERROR(VLOOKUP($A634,'PivotTrac Totals'!$1:$255,30,FALSE),)</f>
        <v>0</v>
      </c>
      <c r="V634">
        <f>IFERROR(VLOOKUP($A634,'PivotTrac Totals'!$1:$255,32,FALSE),)</f>
        <v>0</v>
      </c>
      <c r="W634">
        <f>IFERROR(VLOOKUP($A634,'PivotTrac Totals'!$1:$255,34,FALSE),)</f>
        <v>0</v>
      </c>
      <c r="X634">
        <f>IFERROR(VLOOKUP($A634,'PivotTrac Totals'!$1:$255,36,FALSE),)</f>
        <v>0</v>
      </c>
      <c r="Y634">
        <f>IFERROR(VLOOKUP($A634,'PivotTrac Totals'!$1:$255,38,FALSE),)</f>
        <v>0</v>
      </c>
      <c r="Z634">
        <f>IFERROR(VLOOKUP($A634,'PivotTrac Totals'!$1:$255,40,FALSE),)</f>
        <v>0</v>
      </c>
      <c r="AA634">
        <f>IFERROR(VLOOKUP($A634,'PivotTrac Totals'!$1:$255,42,FALSE),)</f>
        <v>0</v>
      </c>
      <c r="AB634">
        <f>IFERROR(VLOOKUP($A634,'PivotTrac Totals'!$1:$255,44,FALSE),)</f>
        <v>0</v>
      </c>
      <c r="AC634">
        <f>IFERROR(VLOOKUP($A634,'PivotTrac Totals'!$1:$255,46,FALSE),)</f>
        <v>0</v>
      </c>
      <c r="AD634">
        <f>IFERROR(VLOOKUP($A634,'PivotTrac Totals'!$1:$255,48,FALSE),)</f>
        <v>0</v>
      </c>
      <c r="AE634">
        <f>IFERROR(VLOOKUP($A634,'PivotTrac Totals'!$1:$255,50,FALSE),)</f>
        <v>0</v>
      </c>
      <c r="AF634">
        <f>IFERROR(VLOOKUP($A634,'PivotTrac Totals'!$1:$255,52,FALSE),)</f>
        <v>0</v>
      </c>
      <c r="AG634">
        <f>IFERROR(VLOOKUP($A634,'PivotTrac Totals'!$1:$255,54,FALSE),)</f>
        <v>0</v>
      </c>
      <c r="AH634">
        <f t="shared" si="70"/>
        <v>0</v>
      </c>
    </row>
    <row r="635" spans="1:34" ht="15.75" hidden="1" thickBot="1" x14ac:dyDescent="0.25">
      <c r="A635" s="25"/>
      <c r="B635" s="25" t="s">
        <v>166</v>
      </c>
      <c r="C635" s="28" t="str">
        <f t="shared" si="74"/>
        <v>62</v>
      </c>
      <c r="D635" s="25" t="s">
        <v>222</v>
      </c>
      <c r="E635" s="25"/>
      <c r="F635" s="25"/>
      <c r="G635" s="25"/>
      <c r="H635">
        <f>IFERROR(VLOOKUP($A635,'PivotTrac Totals'!$A$1:$AK$255,4,FALSE),)</f>
        <v>0</v>
      </c>
      <c r="I635">
        <f>IFERROR(VLOOKUP($A635,'PivotTrac Totals'!$1:$405,6,FALSE),)</f>
        <v>0</v>
      </c>
      <c r="J635">
        <f>IFERROR(VLOOKUP($A635,'PivotTrac Totals'!$1:$255,8,FALSE),)</f>
        <v>0</v>
      </c>
      <c r="K635">
        <f>IFERROR(VLOOKUP($A635,'PivotTrac Totals'!$1:$255,10,FALSE),)</f>
        <v>0</v>
      </c>
      <c r="L635">
        <f>IFERROR(VLOOKUP($A635,'PivotTrac Totals'!$1:$255,12,FALSE),)</f>
        <v>0</v>
      </c>
      <c r="M635">
        <f>IFERROR(VLOOKUP($A635,'PivotTrac Totals'!$1:$255,14,FALSE),)</f>
        <v>0</v>
      </c>
      <c r="N635">
        <f>IFERROR(VLOOKUP($A635,'PivotTrac Totals'!$1:$255,16,FALSE),)</f>
        <v>0</v>
      </c>
      <c r="O635">
        <f>IFERROR(VLOOKUP($A635,'PivotTrac Totals'!$1:$255,18,FALSE),)</f>
        <v>0</v>
      </c>
      <c r="P635">
        <f>IFERROR(VLOOKUP($A635,'PivotTrac Totals'!$1:$255,20,FALSE),)</f>
        <v>0</v>
      </c>
      <c r="Q635">
        <f>IFERROR(VLOOKUP($A635,'PivotTrac Totals'!$1:$255,22,FALSE),)</f>
        <v>0</v>
      </c>
      <c r="R635">
        <f>IFERROR(VLOOKUP($A635,'PivotTrac Totals'!$1:$255,24,FALSE),)</f>
        <v>0</v>
      </c>
      <c r="S635">
        <f>IFERROR(VLOOKUP($A635,'PivotTrac Totals'!$1:$255,26,FALSE),)</f>
        <v>0</v>
      </c>
      <c r="T635">
        <f>IFERROR(VLOOKUP($A635,'PivotTrac Totals'!$1:$255,28,FALSE),)</f>
        <v>0</v>
      </c>
      <c r="U635">
        <f>IFERROR(VLOOKUP($A635,'PivotTrac Totals'!$1:$255,30,FALSE),)</f>
        <v>0</v>
      </c>
      <c r="V635">
        <f>IFERROR(VLOOKUP($A635,'PivotTrac Totals'!$1:$255,32,FALSE),)</f>
        <v>0</v>
      </c>
      <c r="W635">
        <f>IFERROR(VLOOKUP($A635,'PivotTrac Totals'!$1:$255,34,FALSE),)</f>
        <v>0</v>
      </c>
      <c r="X635">
        <f>IFERROR(VLOOKUP($A635,'PivotTrac Totals'!$1:$255,36,FALSE),)</f>
        <v>0</v>
      </c>
      <c r="Y635">
        <f>IFERROR(VLOOKUP($A635,'PivotTrac Totals'!$1:$255,38,FALSE),)</f>
        <v>0</v>
      </c>
      <c r="Z635">
        <f>IFERROR(VLOOKUP($A635,'PivotTrac Totals'!$1:$255,40,FALSE),)</f>
        <v>0</v>
      </c>
      <c r="AA635">
        <f>IFERROR(VLOOKUP($A635,'PivotTrac Totals'!$1:$255,42,FALSE),)</f>
        <v>0</v>
      </c>
      <c r="AB635">
        <f>IFERROR(VLOOKUP($A635,'PivotTrac Totals'!$1:$255,44,FALSE),)</f>
        <v>0</v>
      </c>
      <c r="AC635">
        <f>IFERROR(VLOOKUP($A635,'PivotTrac Totals'!$1:$255,46,FALSE),)</f>
        <v>0</v>
      </c>
      <c r="AD635">
        <f>IFERROR(VLOOKUP($A635,'PivotTrac Totals'!$1:$255,48,FALSE),)</f>
        <v>0</v>
      </c>
      <c r="AE635">
        <f>IFERROR(VLOOKUP($A635,'PivotTrac Totals'!$1:$255,50,FALSE),)</f>
        <v>0</v>
      </c>
      <c r="AF635">
        <f>IFERROR(VLOOKUP($A635,'PivotTrac Totals'!$1:$255,52,FALSE),)</f>
        <v>0</v>
      </c>
      <c r="AG635">
        <f>IFERROR(VLOOKUP($A635,'PivotTrac Totals'!$1:$255,54,FALSE),)</f>
        <v>0</v>
      </c>
      <c r="AH635">
        <f t="shared" si="70"/>
        <v>0</v>
      </c>
    </row>
    <row r="636" spans="1:34" ht="15.75" hidden="1" thickBot="1" x14ac:dyDescent="0.25">
      <c r="A636" s="29" t="s">
        <v>225</v>
      </c>
      <c r="B636" s="25" t="s">
        <v>166</v>
      </c>
      <c r="C636" s="28" t="str">
        <f>MID(A636,FIND(" ",A636)+1,256)</f>
        <v>63</v>
      </c>
      <c r="D636" s="25" t="s">
        <v>222</v>
      </c>
      <c r="E636" s="25"/>
      <c r="F636" s="25"/>
      <c r="G636" s="25"/>
      <c r="H636" s="24">
        <f>IF($B636="Hamer",IF($F636="Spring Grain",SUMIFS('Hamer Agrimet'!$D:$D,'Hamer Agrimet'!$A:$A,"&lt;="&amp;Data!H$1,'Hamer Agrimet'!$D:$D,"&gt;0"),IF($F636="Winter Grain",SUMIFS('Hamer Agrimet'!$C:$C,'Hamer Agrimet'!$A:$A,"&lt;="&amp;Data!H$1,'Hamer Agrimet'!$C:$C,"&gt;0"),IF($F636="Potatoes",SUMIFS('Hamer Agrimet'!$E:$E,'Hamer Agrimet'!$A:$A,"&lt;="&amp;Data!H$1,'Hamer Agrimet'!$E:$E,"&gt;0"),0))),SUMIFS('Osgood Agrimet'!$S$2:$S$274,'Hamer Agrimet'!$H$147:$H$288,"&lt;="&amp;Data!H$1,'Osgood Agrimet'!$S$2:$S$274,"&gt;0"))</f>
        <v>0</v>
      </c>
      <c r="I636" s="24">
        <f>IF($B636="Hamer",IF($F636="Spring Grain",SUMIFS('Hamer Agrimet'!$D:$D,'Hamer Agrimet'!$A:$A,"&lt;="&amp;Data!I$1,'Hamer Agrimet'!$D:$D,"&gt;0"),IF($F636="Winter Grain",SUMIFS('Hamer Agrimet'!$C:$C,'Hamer Agrimet'!$A:$A,"&lt;="&amp;Data!I$1,'Hamer Agrimet'!$C:$C,"&gt;0"),IF($F636="Potatoes",SUMIFS('Hamer Agrimet'!$E:$E,'Hamer Agrimet'!$A:$A,"&lt;="&amp;Data!I$1,'Hamer Agrimet'!$E:$E,"&gt;0"),0))),SUMIFS('Osgood Agrimet'!$S$2:$S$274,'Hamer Agrimet'!$H$147:$H$288,"&lt;="&amp;Data!I$1,'Osgood Agrimet'!$S$2:$S$274,"&gt;0"))</f>
        <v>0</v>
      </c>
      <c r="J636" s="24">
        <f>IF($B636="Hamer",IF($F636="Spring Grain",SUMIFS('Hamer Agrimet'!$D:$D,'Hamer Agrimet'!$A:$A,"&lt;="&amp;Data!J$1,'Hamer Agrimet'!$D:$D,"&gt;0"),IF($F636="Winter Grain",SUMIFS('Hamer Agrimet'!$C:$C,'Hamer Agrimet'!$A:$A,"&lt;="&amp;Data!J$1,'Hamer Agrimet'!$C:$C,"&gt;0"),IF($F636="Potatoes",SUMIFS('Hamer Agrimet'!$E:$E,'Hamer Agrimet'!$A:$A,"&lt;="&amp;Data!J$1,'Hamer Agrimet'!$E:$E,"&gt;0"),0))),SUMIFS('Osgood Agrimet'!$S$2:$S$274,'Hamer Agrimet'!$H$147:$H$288,"&lt;="&amp;Data!J$1,'Osgood Agrimet'!$S$2:$S$274,"&gt;0"))</f>
        <v>0</v>
      </c>
      <c r="K636" s="24">
        <f>IF($B636="Hamer",IF($F636="Spring Grain",SUMIFS('Hamer Agrimet'!$D:$D,'Hamer Agrimet'!$A:$A,"&lt;="&amp;Data!K$1,'Hamer Agrimet'!$D:$D,"&gt;0"),IF($F636="Winter Grain",SUMIFS('Hamer Agrimet'!$C:$C,'Hamer Agrimet'!$A:$A,"&lt;="&amp;Data!K$1,'Hamer Agrimet'!$C:$C,"&gt;0"),IF($F636="Potatoes",SUMIFS('Hamer Agrimet'!$E:$E,'Hamer Agrimet'!$A:$A,"&lt;="&amp;Data!K$1,'Hamer Agrimet'!$E:$E,"&gt;0"),0))),SUMIFS('Osgood Agrimet'!$S$2:$S$274,'Hamer Agrimet'!$H$147:$H$288,"&lt;="&amp;Data!K$1,'Osgood Agrimet'!$S$2:$S$274,"&gt;0"))</f>
        <v>0</v>
      </c>
      <c r="L636" s="24">
        <f>IF($B636="Hamer",IF($F636="Spring Grain",SUMIFS('Hamer Agrimet'!$D:$D,'Hamer Agrimet'!$A:$A,"&lt;="&amp;Data!L$1,'Hamer Agrimet'!$D:$D,"&gt;0"),IF($F636="Winter Grain",SUMIFS('Hamer Agrimet'!$C:$C,'Hamer Agrimet'!$A:$A,"&lt;="&amp;Data!L$1,'Hamer Agrimet'!$C:$C,"&gt;0"),IF($F636="Potatoes",SUMIFS('Hamer Agrimet'!$E:$E,'Hamer Agrimet'!$A:$A,"&lt;="&amp;Data!L$1,'Hamer Agrimet'!$E:$E,"&gt;0"),0))),SUMIFS('Osgood Agrimet'!$S$2:$S$274,'Hamer Agrimet'!$H$147:$H$288,"&lt;="&amp;Data!L$1,'Osgood Agrimet'!$S$2:$S$274,"&gt;0"))</f>
        <v>0</v>
      </c>
      <c r="M636" s="24">
        <f>IF($B636="Hamer",IF($F636="Spring Grain",SUMIFS('Hamer Agrimet'!$D:$D,'Hamer Agrimet'!$A:$A,"&lt;="&amp;Data!M$1,'Hamer Agrimet'!$D:$D,"&gt;0"),IF($F636="Winter Grain",SUMIFS('Hamer Agrimet'!$C:$C,'Hamer Agrimet'!$A:$A,"&lt;="&amp;Data!M$1,'Hamer Agrimet'!$C:$C,"&gt;0"),IF($F636="Potatoes",SUMIFS('Hamer Agrimet'!$E:$E,'Hamer Agrimet'!$A:$A,"&lt;="&amp;Data!M$1,'Hamer Agrimet'!$E:$E,"&gt;0"),0))),SUMIFS('Osgood Agrimet'!$S$2:$S$274,'Hamer Agrimet'!$H$147:$H$288,"&lt;="&amp;Data!M$1,'Osgood Agrimet'!$S$2:$S$274,"&gt;0"))</f>
        <v>0</v>
      </c>
      <c r="N636" s="24">
        <f>IF($B636="Hamer",IF($F636="Spring Grain",SUMIFS('Hamer Agrimet'!$D:$D,'Hamer Agrimet'!$A:$A,"&lt;="&amp;Data!N$1,'Hamer Agrimet'!$D:$D,"&gt;0"),IF($F636="Winter Grain",SUMIFS('Hamer Agrimet'!$C:$C,'Hamer Agrimet'!$A:$A,"&lt;="&amp;Data!N$1,'Hamer Agrimet'!$C:$C,"&gt;0"),IF($F636="Potatoes",SUMIFS('Hamer Agrimet'!$E:$E,'Hamer Agrimet'!$A:$A,"&lt;="&amp;Data!N$1,'Hamer Agrimet'!$E:$E,"&gt;0"),0))),SUMIFS('Osgood Agrimet'!$S$2:$S$274,'Hamer Agrimet'!$H$147:$H$288,"&lt;="&amp;Data!N$1,'Osgood Agrimet'!$S$2:$S$274,"&gt;0"))</f>
        <v>0</v>
      </c>
      <c r="O636" s="24">
        <f>IF($B636="Hamer",IF($F636="Spring Grain",SUMIFS('Hamer Agrimet'!$D:$D,'Hamer Agrimet'!$A:$A,"&lt;="&amp;Data!O$1,'Hamer Agrimet'!$D:$D,"&gt;0"),IF($F636="Winter Grain",SUMIFS('Hamer Agrimet'!$C:$C,'Hamer Agrimet'!$A:$A,"&lt;="&amp;Data!O$1,'Hamer Agrimet'!$C:$C,"&gt;0"),IF($F636="Potatoes",SUMIFS('Hamer Agrimet'!$E:$E,'Hamer Agrimet'!$A:$A,"&lt;="&amp;Data!O$1,'Hamer Agrimet'!$E:$E,"&gt;0"),0))),SUMIFS('Osgood Agrimet'!$S$2:$S$274,'Hamer Agrimet'!$H$147:$H$288,"&lt;="&amp;Data!O$1,'Osgood Agrimet'!$S$2:$S$274,"&gt;0"))</f>
        <v>0</v>
      </c>
      <c r="P636" s="24">
        <f>IF($B636="Hamer",IF($F636="Spring Grain",SUMIFS('Hamer Agrimet'!$D:$D,'Hamer Agrimet'!$A:$A,"&lt;="&amp;Data!P$1,'Hamer Agrimet'!$D:$D,"&gt;0"),IF($F636="Winter Grain",SUMIFS('Hamer Agrimet'!$C:$C,'Hamer Agrimet'!$A:$A,"&lt;="&amp;Data!P$1,'Hamer Agrimet'!$C:$C,"&gt;0"),IF($F636="Potatoes",SUMIFS('Hamer Agrimet'!$E:$E,'Hamer Agrimet'!$A:$A,"&lt;="&amp;Data!P$1,'Hamer Agrimet'!$E:$E,"&gt;0"),0))),SUMIFS('Osgood Agrimet'!$S$2:$S$274,'Hamer Agrimet'!$H$147:$H$288,"&lt;="&amp;Data!P$1,'Osgood Agrimet'!$S$2:$S$274,"&gt;0"))</f>
        <v>0</v>
      </c>
      <c r="Q636" s="24">
        <f>IF($B636="Hamer",IF($F636="Spring Grain",SUMIFS('Hamer Agrimet'!$D:$D,'Hamer Agrimet'!$A:$A,"&lt;="&amp;Data!Q$1,'Hamer Agrimet'!$D:$D,"&gt;0"),IF($F636="Winter Grain",SUMIFS('Hamer Agrimet'!$C:$C,'Hamer Agrimet'!$A:$A,"&lt;="&amp;Data!Q$1,'Hamer Agrimet'!$C:$C,"&gt;0"),IF($F636="Potatoes",SUMIFS('Hamer Agrimet'!$E:$E,'Hamer Agrimet'!$A:$A,"&lt;="&amp;Data!Q$1,'Hamer Agrimet'!$E:$E,"&gt;0"),0))),SUMIFS('Osgood Agrimet'!$S$2:$S$274,'Hamer Agrimet'!$H$147:$H$288,"&lt;="&amp;Data!Q$1,'Osgood Agrimet'!$S$2:$S$274,"&gt;0"))</f>
        <v>0</v>
      </c>
      <c r="R636" s="24">
        <f>IF($B636="Hamer",IF($F636="Spring Grain",SUMIFS('Hamer Agrimet'!$D:$D,'Hamer Agrimet'!$A:$A,"&lt;="&amp;Data!R$1,'Hamer Agrimet'!$D:$D,"&gt;0"),IF($F636="Winter Grain",SUMIFS('Hamer Agrimet'!$C:$C,'Hamer Agrimet'!$A:$A,"&lt;="&amp;Data!R$1,'Hamer Agrimet'!$C:$C,"&gt;0"),IF($F636="Potatoes",SUMIFS('Hamer Agrimet'!$E:$E,'Hamer Agrimet'!$A:$A,"&lt;="&amp;Data!R$1,'Hamer Agrimet'!$E:$E,"&gt;0"),0))),SUMIFS('Osgood Agrimet'!$S$2:$S$274,'Hamer Agrimet'!$H$147:$H$288,"&lt;="&amp;Data!R$1,'Osgood Agrimet'!$S$2:$S$274,"&gt;0"))</f>
        <v>0</v>
      </c>
      <c r="S636" s="24">
        <f>IF($B636="Hamer",IF($F636="Spring Grain",SUMIFS('Hamer Agrimet'!$D:$D,'Hamer Agrimet'!$A:$A,"&lt;="&amp;Data!S$1,'Hamer Agrimet'!$D:$D,"&gt;0"),IF($F636="Winter Grain",SUMIFS('Hamer Agrimet'!$C:$C,'Hamer Agrimet'!$A:$A,"&lt;="&amp;Data!S$1,'Hamer Agrimet'!$C:$C,"&gt;0"),IF($F636="Potatoes",SUMIFS('Hamer Agrimet'!$E:$E,'Hamer Agrimet'!$A:$A,"&lt;="&amp;Data!S$1,'Hamer Agrimet'!$E:$E,"&gt;0"),0))),SUMIFS('Osgood Agrimet'!$S$2:$S$274,'Hamer Agrimet'!$H$147:$H$288,"&lt;="&amp;Data!S$1,'Osgood Agrimet'!$S$2:$S$274,"&gt;0"))</f>
        <v>0</v>
      </c>
      <c r="T636" s="24">
        <f>IF($B636="Hamer",IF($F636="Spring Grain",SUMIFS('Hamer Agrimet'!$D:$D,'Hamer Agrimet'!$A:$A,"&lt;="&amp;Data!T$1,'Hamer Agrimet'!$D:$D,"&gt;0"),IF($F636="Winter Grain",SUMIFS('Hamer Agrimet'!$C:$C,'Hamer Agrimet'!$A:$A,"&lt;="&amp;Data!T$1,'Hamer Agrimet'!$C:$C,"&gt;0"),IF($F636="Potatoes",SUMIFS('Hamer Agrimet'!$E:$E,'Hamer Agrimet'!$A:$A,"&lt;="&amp;Data!T$1,'Hamer Agrimet'!$E:$E,"&gt;0"),0))),SUMIFS('Osgood Agrimet'!$S$2:$S$274,'Hamer Agrimet'!$H$147:$H$288,"&lt;="&amp;Data!T$1,'Osgood Agrimet'!$S$2:$S$274,"&gt;0"))</f>
        <v>0</v>
      </c>
      <c r="U636" s="24">
        <f>IF($B636="Hamer",IF($F636="Spring Grain",SUMIFS('Hamer Agrimet'!$D:$D,'Hamer Agrimet'!$A:$A,"&lt;="&amp;Data!U$1,'Hamer Agrimet'!$D:$D,"&gt;0"),IF($F636="Winter Grain",SUMIFS('Hamer Agrimet'!$C:$C,'Hamer Agrimet'!$A:$A,"&lt;="&amp;Data!U$1,'Hamer Agrimet'!$C:$C,"&gt;0"),IF($F636="Potatoes",SUMIFS('Hamer Agrimet'!$E:$E,'Hamer Agrimet'!$A:$A,"&lt;="&amp;Data!U$1,'Hamer Agrimet'!$E:$E,"&gt;0"),0))),SUMIFS('Osgood Agrimet'!$S$2:$S$274,'Hamer Agrimet'!$H$147:$H$288,"&lt;="&amp;Data!U$1,'Osgood Agrimet'!$S$2:$S$274,"&gt;0"))</f>
        <v>0</v>
      </c>
      <c r="V636" s="24">
        <f>IF($B636="Hamer",IF($F636="Spring Grain",SUMIFS('Hamer Agrimet'!$D:$D,'Hamer Agrimet'!$A:$A,"&lt;="&amp;Data!V$1,'Hamer Agrimet'!$D:$D,"&gt;0"),IF($F636="Winter Grain",SUMIFS('Hamer Agrimet'!$C:$C,'Hamer Agrimet'!$A:$A,"&lt;="&amp;Data!V$1,'Hamer Agrimet'!$C:$C,"&gt;0"),IF($F636="Potatoes",SUMIFS('Hamer Agrimet'!$E:$E,'Hamer Agrimet'!$A:$A,"&lt;="&amp;Data!V$1,'Hamer Agrimet'!$E:$E,"&gt;0"),0))),SUMIFS('Osgood Agrimet'!$S$2:$S$274,'Hamer Agrimet'!$H$147:$H$288,"&lt;="&amp;Data!V$1,'Osgood Agrimet'!$S$2:$S$274,"&gt;0"))</f>
        <v>0</v>
      </c>
      <c r="W636" s="24">
        <f>IF($B636="Hamer",IF($F636="Spring Grain",SUMIFS('Hamer Agrimet'!$D:$D,'Hamer Agrimet'!$A:$A,"&lt;="&amp;Data!W$1,'Hamer Agrimet'!$D:$D,"&gt;0"),IF($F636="Winter Grain",SUMIFS('Hamer Agrimet'!$C:$C,'Hamer Agrimet'!$A:$A,"&lt;="&amp;Data!W$1,'Hamer Agrimet'!$C:$C,"&gt;0"),IF($F636="Potatoes",SUMIFS('Hamer Agrimet'!$E:$E,'Hamer Agrimet'!$A:$A,"&lt;="&amp;Data!W$1,'Hamer Agrimet'!$E:$E,"&gt;0"),0))),SUMIFS('Osgood Agrimet'!$S$2:$S$274,'Hamer Agrimet'!$H$147:$H$288,"&lt;="&amp;Data!W$1,'Osgood Agrimet'!$S$2:$S$274,"&gt;0"))</f>
        <v>0</v>
      </c>
      <c r="X636" s="24">
        <f>IF($B636="Hamer",IF($F636="Spring Grain",SUMIFS('Hamer Agrimet'!$D:$D,'Hamer Agrimet'!$A:$A,"&lt;="&amp;Data!X$1,'Hamer Agrimet'!$D:$D,"&gt;0"),IF($F636="Winter Grain",SUMIFS('Hamer Agrimet'!$C:$C,'Hamer Agrimet'!$A:$A,"&lt;="&amp;Data!X$1,'Hamer Agrimet'!$C:$C,"&gt;0"),IF($F636="Potatoes",SUMIFS('Hamer Agrimet'!$E:$E,'Hamer Agrimet'!$A:$A,"&lt;="&amp;Data!X$1,'Hamer Agrimet'!$E:$E,"&gt;0"),0))),SUMIFS('Osgood Agrimet'!$S$2:$S$274,'Hamer Agrimet'!$H$147:$H$288,"&lt;="&amp;Data!X$1,'Osgood Agrimet'!$S$2:$S$274,"&gt;0"))</f>
        <v>0</v>
      </c>
      <c r="Y636" s="24">
        <f>IF($B636="Hamer",IF($F636="Spring Grain",SUMIFS('Hamer Agrimet'!$D:$D,'Hamer Agrimet'!$A:$A,"&lt;="&amp;Data!Y$1,'Hamer Agrimet'!$D:$D,"&gt;0"),IF($F636="Winter Grain",SUMIFS('Hamer Agrimet'!$C:$C,'Hamer Agrimet'!$A:$A,"&lt;="&amp;Data!Y$1,'Hamer Agrimet'!$C:$C,"&gt;0"),IF($F636="Potatoes",SUMIFS('Hamer Agrimet'!$E:$E,'Hamer Agrimet'!$A:$A,"&lt;="&amp;Data!Y$1,'Hamer Agrimet'!$E:$E,"&gt;0"),0))),SUMIFS('Osgood Agrimet'!$S$2:$S$274,'Hamer Agrimet'!$H$147:$H$288,"&lt;="&amp;Data!Y$1,'Osgood Agrimet'!$S$2:$S$274,"&gt;0"))</f>
        <v>0</v>
      </c>
      <c r="Z636" s="24">
        <f>IF($B636="Hamer",IF($F636="Spring Grain",SUMIFS('Hamer Agrimet'!$D:$D,'Hamer Agrimet'!$A:$A,"&lt;="&amp;Data!Z$1,'Hamer Agrimet'!$D:$D,"&gt;0"),IF($F636="Winter Grain",SUMIFS('Hamer Agrimet'!$C:$C,'Hamer Agrimet'!$A:$A,"&lt;="&amp;Data!Z$1,'Hamer Agrimet'!$C:$C,"&gt;0"),IF($F636="Potatoes",SUMIFS('Hamer Agrimet'!$E:$E,'Hamer Agrimet'!$A:$A,"&lt;="&amp;Data!Z$1,'Hamer Agrimet'!$E:$E,"&gt;0"),0))),SUMIFS('Osgood Agrimet'!$S$2:$S$274,'Hamer Agrimet'!$H$147:$H$288,"&lt;="&amp;Data!Z$1,'Osgood Agrimet'!$S$2:$S$274,"&gt;0"))</f>
        <v>0</v>
      </c>
      <c r="AA636" s="24">
        <f>IF($B636="Hamer",IF($F636="Spring Grain",SUMIFS('Hamer Agrimet'!$D:$D,'Hamer Agrimet'!$A:$A,"&lt;="&amp;Data!AA$1,'Hamer Agrimet'!$D:$D,"&gt;0"),IF($F636="Winter Grain",SUMIFS('Hamer Agrimet'!$C:$C,'Hamer Agrimet'!$A:$A,"&lt;="&amp;Data!AA$1,'Hamer Agrimet'!$C:$C,"&gt;0"),IF($F636="Potatoes",SUMIFS('Hamer Agrimet'!$E:$E,'Hamer Agrimet'!$A:$A,"&lt;="&amp;Data!AA$1,'Hamer Agrimet'!$E:$E,"&gt;0"),0))),SUMIFS('Osgood Agrimet'!$S$2:$S$274,'Hamer Agrimet'!$H$147:$H$288,"&lt;="&amp;Data!AA$1,'Osgood Agrimet'!$S$2:$S$274,"&gt;0"))</f>
        <v>0</v>
      </c>
      <c r="AB636" s="24">
        <f>IF($B636="Hamer",IF($F636="Spring Grain",SUMIFS('Hamer Agrimet'!$D:$D,'Hamer Agrimet'!$A:$A,"&lt;="&amp;Data!AB$1,'Hamer Agrimet'!$D:$D,"&gt;0"),IF($F636="Winter Grain",SUMIFS('Hamer Agrimet'!$C:$C,'Hamer Agrimet'!$A:$A,"&lt;="&amp;Data!AB$1,'Hamer Agrimet'!$C:$C,"&gt;0"),IF($F636="Potatoes",SUMIFS('Hamer Agrimet'!$E:$E,'Hamer Agrimet'!$A:$A,"&lt;="&amp;Data!AB$1,'Hamer Agrimet'!$E:$E,"&gt;0"),0))),SUMIFS('Osgood Agrimet'!$S$2:$S$274,'Hamer Agrimet'!$H$147:$H$288,"&lt;="&amp;Data!AB$1,'Osgood Agrimet'!$S$2:$S$274,"&gt;0"))</f>
        <v>0</v>
      </c>
      <c r="AC636" s="24">
        <f>IF($B636="Hamer",IF($F636="Spring Grain",SUMIFS('Hamer Agrimet'!$D:$D,'Hamer Agrimet'!$A:$A,"&lt;="&amp;Data!AC$1,'Hamer Agrimet'!$D:$D,"&gt;0"),IF($F636="Winter Grain",SUMIFS('Hamer Agrimet'!$C:$C,'Hamer Agrimet'!$A:$A,"&lt;="&amp;Data!AC$1,'Hamer Agrimet'!$C:$C,"&gt;0"),IF($F636="Potatoes",SUMIFS('Hamer Agrimet'!$E:$E,'Hamer Agrimet'!$A:$A,"&lt;="&amp;Data!AC$1,'Hamer Agrimet'!$E:$E,"&gt;0"),0))),SUMIFS('Osgood Agrimet'!$S$2:$S$274,'Hamer Agrimet'!$H$147:$H$288,"&lt;="&amp;Data!AC$1,'Osgood Agrimet'!$S$2:$S$274,"&gt;0"))</f>
        <v>0</v>
      </c>
      <c r="AD636" s="24">
        <f>IF($B636="Hamer",IF($F636="Spring Grain",SUMIFS('Hamer Agrimet'!$D:$D,'Hamer Agrimet'!$A:$A,"&lt;="&amp;Data!AD$1,'Hamer Agrimet'!$D:$D,"&gt;0"),IF($F636="Winter Grain",SUMIFS('Hamer Agrimet'!$C:$C,'Hamer Agrimet'!$A:$A,"&lt;="&amp;Data!AD$1,'Hamer Agrimet'!$C:$C,"&gt;0"),IF($F636="Potatoes",SUMIFS('Hamer Agrimet'!$E:$E,'Hamer Agrimet'!$A:$A,"&lt;="&amp;Data!AD$1,'Hamer Agrimet'!$E:$E,"&gt;0"),0))),SUMIFS('Osgood Agrimet'!$S$2:$S$274,'Hamer Agrimet'!$H$147:$H$288,"&lt;="&amp;Data!AD$1,'Osgood Agrimet'!$S$2:$S$274,"&gt;0"))</f>
        <v>0</v>
      </c>
      <c r="AE636" s="24">
        <f>IF($B636="Hamer",IF($F636="Spring Grain",SUMIFS('Hamer Agrimet'!$D:$D,'Hamer Agrimet'!$A:$A,"&lt;="&amp;Data!AE$1,'Hamer Agrimet'!$D:$D,"&gt;0"),IF($F636="Winter Grain",SUMIFS('Hamer Agrimet'!$C:$C,'Hamer Agrimet'!$A:$A,"&lt;="&amp;Data!AE$1,'Hamer Agrimet'!$C:$C,"&gt;0"),IF($F636="Potatoes",SUMIFS('Hamer Agrimet'!$E:$E,'Hamer Agrimet'!$A:$A,"&lt;="&amp;Data!AE$1,'Hamer Agrimet'!$E:$E,"&gt;0"),0))),SUMIFS('Osgood Agrimet'!$S$2:$S$274,'Hamer Agrimet'!$H$147:$H$288,"&lt;="&amp;Data!AE$1,'Osgood Agrimet'!$S$2:$S$274,"&gt;0"))</f>
        <v>0</v>
      </c>
      <c r="AF636" s="24">
        <f>IF($B636="Hamer",IF($F636="Spring Grain",SUMIFS('Hamer Agrimet'!$D:$D,'Hamer Agrimet'!$A:$A,"&lt;="&amp;Data!AF$1,'Hamer Agrimet'!$D:$D,"&gt;0"),IF($F636="Winter Grain",SUMIFS('Hamer Agrimet'!$C:$C,'Hamer Agrimet'!$A:$A,"&lt;="&amp;Data!AF$1,'Hamer Agrimet'!$C:$C,"&gt;0"),IF($F636="Potatoes",SUMIFS('Hamer Agrimet'!$E:$E,'Hamer Agrimet'!$A:$A,"&lt;="&amp;Data!AF$1,'Hamer Agrimet'!$E:$E,"&gt;0"),0))),SUMIFS('Osgood Agrimet'!$S$2:$S$274,'Hamer Agrimet'!$H$147:$H$288,"&lt;="&amp;Data!AF$1,'Osgood Agrimet'!$S$2:$S$274,"&gt;0"))</f>
        <v>0</v>
      </c>
      <c r="AG636" s="24">
        <f>IF($B636="Hamer",IF($F636="Spring Grain",SUMIFS('Hamer Agrimet'!$D:$D,'Hamer Agrimet'!$A:$A,"&lt;="&amp;Data!AG$1,'Hamer Agrimet'!$D:$D,"&gt;0"),IF($F636="Winter Grain",SUMIFS('Hamer Agrimet'!$C:$C,'Hamer Agrimet'!$A:$A,"&lt;="&amp;Data!AG$1,'Hamer Agrimet'!$C:$C,"&gt;0"),IF($F636="Potatoes",SUMIFS('Hamer Agrimet'!$E:$E,'Hamer Agrimet'!$A:$A,"&lt;="&amp;Data!AG$1,'Hamer Agrimet'!$E:$E,"&gt;0"),0))),SUMIFS('Osgood Agrimet'!$S$2:$S$274,'Hamer Agrimet'!$H$147:$H$288,"&lt;="&amp;Data!AG$1,'Osgood Agrimet'!$S$2:$S$274,"&gt;0"))</f>
        <v>0</v>
      </c>
      <c r="AH636">
        <f>+SUM(H636:AG636)</f>
        <v>0</v>
      </c>
    </row>
    <row r="637" spans="1:34" ht="15.75" hidden="1" thickBot="1" x14ac:dyDescent="0.25">
      <c r="A637" s="25"/>
      <c r="B637" s="25" t="s">
        <v>166</v>
      </c>
      <c r="C637" s="28" t="str">
        <f>C636</f>
        <v>63</v>
      </c>
      <c r="D637" s="25" t="s">
        <v>222</v>
      </c>
      <c r="E637" s="25"/>
      <c r="F637" s="25"/>
      <c r="G637" s="25"/>
      <c r="H637">
        <f>IFERROR(VLOOKUP($A637,'PivotTrac Totals'!$A$1:$AK$255,4,FALSE),)</f>
        <v>0</v>
      </c>
      <c r="I637">
        <f>IFERROR(VLOOKUP($A637,'PivotTrac Totals'!$1:$405,6,FALSE),)</f>
        <v>0</v>
      </c>
      <c r="J637">
        <f>IFERROR(VLOOKUP($A637,'PivotTrac Totals'!$1:$255,8,FALSE),)</f>
        <v>0</v>
      </c>
      <c r="K637">
        <f>IFERROR(VLOOKUP($A637,'PivotTrac Totals'!$1:$255,10,FALSE),)</f>
        <v>0</v>
      </c>
      <c r="L637">
        <f>IFERROR(VLOOKUP($A637,'PivotTrac Totals'!$1:$255,12,FALSE),)</f>
        <v>0</v>
      </c>
      <c r="M637">
        <f>IFERROR(VLOOKUP($A637,'PivotTrac Totals'!$1:$255,14,FALSE),)</f>
        <v>0</v>
      </c>
      <c r="N637">
        <f>IFERROR(VLOOKUP($A637,'PivotTrac Totals'!$1:$255,16,FALSE),)</f>
        <v>0</v>
      </c>
      <c r="O637">
        <f>IFERROR(VLOOKUP($A637,'PivotTrac Totals'!$1:$255,18,FALSE),)</f>
        <v>0</v>
      </c>
      <c r="P637">
        <f>IFERROR(VLOOKUP($A637,'PivotTrac Totals'!$1:$255,20,FALSE),)</f>
        <v>0</v>
      </c>
      <c r="Q637">
        <f>IFERROR(VLOOKUP($A637,'PivotTrac Totals'!$1:$255,22,FALSE),)</f>
        <v>0</v>
      </c>
      <c r="R637">
        <f>IFERROR(VLOOKUP($A637,'PivotTrac Totals'!$1:$255,24,FALSE),)</f>
        <v>0</v>
      </c>
      <c r="S637">
        <f>IFERROR(VLOOKUP($A637,'PivotTrac Totals'!$1:$255,26,FALSE),)</f>
        <v>0</v>
      </c>
      <c r="T637">
        <f>IFERROR(VLOOKUP($A637,'PivotTrac Totals'!$1:$255,28,FALSE),)</f>
        <v>0</v>
      </c>
      <c r="U637">
        <f>IFERROR(VLOOKUP($A637,'PivotTrac Totals'!$1:$255,30,FALSE),)</f>
        <v>0</v>
      </c>
      <c r="V637">
        <f>IFERROR(VLOOKUP($A637,'PivotTrac Totals'!$1:$255,32,FALSE),)</f>
        <v>0</v>
      </c>
      <c r="W637">
        <f>IFERROR(VLOOKUP($A637,'PivotTrac Totals'!$1:$255,34,FALSE),)</f>
        <v>0</v>
      </c>
      <c r="X637">
        <f>IFERROR(VLOOKUP($A637,'PivotTrac Totals'!$1:$255,36,FALSE),)</f>
        <v>0</v>
      </c>
      <c r="Y637">
        <f>IFERROR(VLOOKUP($A637,'PivotTrac Totals'!$1:$255,38,FALSE),)</f>
        <v>0</v>
      </c>
      <c r="Z637">
        <f>IFERROR(VLOOKUP($A637,'PivotTrac Totals'!$1:$255,40,FALSE),)</f>
        <v>0</v>
      </c>
      <c r="AA637">
        <f>IFERROR(VLOOKUP($A637,'PivotTrac Totals'!$1:$255,42,FALSE),)</f>
        <v>0</v>
      </c>
      <c r="AB637">
        <f>IFERROR(VLOOKUP($A637,'PivotTrac Totals'!$1:$255,44,FALSE),)</f>
        <v>0</v>
      </c>
      <c r="AC637">
        <f>IFERROR(VLOOKUP($A637,'PivotTrac Totals'!$1:$255,46,FALSE),)</f>
        <v>0</v>
      </c>
      <c r="AD637">
        <f>IFERROR(VLOOKUP($A637,'PivotTrac Totals'!$1:$255,48,FALSE),)</f>
        <v>0</v>
      </c>
      <c r="AE637">
        <f>IFERROR(VLOOKUP($A637,'PivotTrac Totals'!$1:$255,50,FALSE),)</f>
        <v>0</v>
      </c>
      <c r="AF637">
        <f>IFERROR(VLOOKUP($A637,'PivotTrac Totals'!$1:$255,52,FALSE),)</f>
        <v>0</v>
      </c>
      <c r="AG637">
        <f>IFERROR(VLOOKUP($A637,'PivotTrac Totals'!$1:$255,54,FALSE),)</f>
        <v>0</v>
      </c>
      <c r="AH637">
        <f t="shared" si="70"/>
        <v>0</v>
      </c>
    </row>
    <row r="638" spans="1:34" ht="15.75" hidden="1" thickBot="1" x14ac:dyDescent="0.25">
      <c r="A638" s="25"/>
      <c r="B638" s="25" t="s">
        <v>166</v>
      </c>
      <c r="C638" s="28" t="str">
        <f t="shared" ref="C638:C645" si="75">C637</f>
        <v>63</v>
      </c>
      <c r="D638" s="25" t="s">
        <v>222</v>
      </c>
      <c r="E638" s="25"/>
      <c r="F638" s="25"/>
      <c r="G638" s="25"/>
      <c r="H638">
        <f>IFERROR(VLOOKUP($A638,'PivotTrac Totals'!$A$1:$AK$255,4,FALSE),)</f>
        <v>0</v>
      </c>
      <c r="I638">
        <f>IFERROR(VLOOKUP($A638,'PivotTrac Totals'!$1:$405,6,FALSE),)</f>
        <v>0</v>
      </c>
      <c r="J638">
        <f>IFERROR(VLOOKUP($A638,'PivotTrac Totals'!$1:$255,8,FALSE),)</f>
        <v>0</v>
      </c>
      <c r="K638">
        <f>IFERROR(VLOOKUP($A638,'PivotTrac Totals'!$1:$255,10,FALSE),)</f>
        <v>0</v>
      </c>
      <c r="L638">
        <f>IFERROR(VLOOKUP($A638,'PivotTrac Totals'!$1:$255,12,FALSE),)</f>
        <v>0</v>
      </c>
      <c r="M638">
        <f>IFERROR(VLOOKUP($A638,'PivotTrac Totals'!$1:$255,14,FALSE),)</f>
        <v>0</v>
      </c>
      <c r="N638">
        <f>IFERROR(VLOOKUP($A638,'PivotTrac Totals'!$1:$255,16,FALSE),)</f>
        <v>0</v>
      </c>
      <c r="O638">
        <f>IFERROR(VLOOKUP($A638,'PivotTrac Totals'!$1:$255,18,FALSE),)</f>
        <v>0</v>
      </c>
      <c r="P638">
        <f>IFERROR(VLOOKUP($A638,'PivotTrac Totals'!$1:$255,20,FALSE),)</f>
        <v>0</v>
      </c>
      <c r="Q638">
        <f>IFERROR(VLOOKUP($A638,'PivotTrac Totals'!$1:$255,22,FALSE),)</f>
        <v>0</v>
      </c>
      <c r="R638">
        <f>IFERROR(VLOOKUP($A638,'PivotTrac Totals'!$1:$255,24,FALSE),)</f>
        <v>0</v>
      </c>
      <c r="S638">
        <f>IFERROR(VLOOKUP($A638,'PivotTrac Totals'!$1:$255,26,FALSE),)</f>
        <v>0</v>
      </c>
      <c r="T638">
        <f>IFERROR(VLOOKUP($A638,'PivotTrac Totals'!$1:$255,28,FALSE),)</f>
        <v>0</v>
      </c>
      <c r="U638">
        <f>IFERROR(VLOOKUP($A638,'PivotTrac Totals'!$1:$255,30,FALSE),)</f>
        <v>0</v>
      </c>
      <c r="V638">
        <f>IFERROR(VLOOKUP($A638,'PivotTrac Totals'!$1:$255,32,FALSE),)</f>
        <v>0</v>
      </c>
      <c r="W638">
        <f>IFERROR(VLOOKUP($A638,'PivotTrac Totals'!$1:$255,34,FALSE),)</f>
        <v>0</v>
      </c>
      <c r="X638">
        <f>IFERROR(VLOOKUP($A638,'PivotTrac Totals'!$1:$255,36,FALSE),)</f>
        <v>0</v>
      </c>
      <c r="Y638">
        <f>IFERROR(VLOOKUP($A638,'PivotTrac Totals'!$1:$255,38,FALSE),)</f>
        <v>0</v>
      </c>
      <c r="Z638">
        <f>IFERROR(VLOOKUP($A638,'PivotTrac Totals'!$1:$255,40,FALSE),)</f>
        <v>0</v>
      </c>
      <c r="AA638">
        <f>IFERROR(VLOOKUP($A638,'PivotTrac Totals'!$1:$255,42,FALSE),)</f>
        <v>0</v>
      </c>
      <c r="AB638">
        <f>IFERROR(VLOOKUP($A638,'PivotTrac Totals'!$1:$255,44,FALSE),)</f>
        <v>0</v>
      </c>
      <c r="AC638">
        <f>IFERROR(VLOOKUP($A638,'PivotTrac Totals'!$1:$255,46,FALSE),)</f>
        <v>0</v>
      </c>
      <c r="AD638">
        <f>IFERROR(VLOOKUP($A638,'PivotTrac Totals'!$1:$255,48,FALSE),)</f>
        <v>0</v>
      </c>
      <c r="AE638">
        <f>IFERROR(VLOOKUP($A638,'PivotTrac Totals'!$1:$255,50,FALSE),)</f>
        <v>0</v>
      </c>
      <c r="AF638">
        <f>IFERROR(VLOOKUP($A638,'PivotTrac Totals'!$1:$255,52,FALSE),)</f>
        <v>0</v>
      </c>
      <c r="AG638">
        <f>IFERROR(VLOOKUP($A638,'PivotTrac Totals'!$1:$255,54,FALSE),)</f>
        <v>0</v>
      </c>
      <c r="AH638">
        <f t="shared" si="70"/>
        <v>0</v>
      </c>
    </row>
    <row r="639" spans="1:34" ht="15.75" hidden="1" thickBot="1" x14ac:dyDescent="0.25">
      <c r="A639" s="25"/>
      <c r="B639" s="25" t="s">
        <v>166</v>
      </c>
      <c r="C639" s="28" t="str">
        <f t="shared" si="75"/>
        <v>63</v>
      </c>
      <c r="D639" s="25" t="s">
        <v>222</v>
      </c>
      <c r="E639" s="25"/>
      <c r="F639" s="25"/>
      <c r="G639" s="25"/>
      <c r="H639">
        <f>IFERROR(VLOOKUP($A639,'PivotTrac Totals'!$A$1:$AK$255,4,FALSE),)</f>
        <v>0</v>
      </c>
      <c r="I639">
        <f>IFERROR(VLOOKUP($A639,'PivotTrac Totals'!$1:$405,6,FALSE),)</f>
        <v>0</v>
      </c>
      <c r="J639">
        <f>IFERROR(VLOOKUP($A639,'PivotTrac Totals'!$1:$255,8,FALSE),)</f>
        <v>0</v>
      </c>
      <c r="K639">
        <f>IFERROR(VLOOKUP($A639,'PivotTrac Totals'!$1:$255,10,FALSE),)</f>
        <v>0</v>
      </c>
      <c r="L639">
        <f>IFERROR(VLOOKUP($A639,'PivotTrac Totals'!$1:$255,12,FALSE),)</f>
        <v>0</v>
      </c>
      <c r="M639">
        <f>IFERROR(VLOOKUP($A639,'PivotTrac Totals'!$1:$255,14,FALSE),)</f>
        <v>0</v>
      </c>
      <c r="N639">
        <f>IFERROR(VLOOKUP($A639,'PivotTrac Totals'!$1:$255,16,FALSE),)</f>
        <v>0</v>
      </c>
      <c r="O639">
        <f>IFERROR(VLOOKUP($A639,'PivotTrac Totals'!$1:$255,18,FALSE),)</f>
        <v>0</v>
      </c>
      <c r="P639">
        <f>IFERROR(VLOOKUP($A639,'PivotTrac Totals'!$1:$255,20,FALSE),)</f>
        <v>0</v>
      </c>
      <c r="Q639">
        <f>IFERROR(VLOOKUP($A639,'PivotTrac Totals'!$1:$255,22,FALSE),)</f>
        <v>0</v>
      </c>
      <c r="R639">
        <f>IFERROR(VLOOKUP($A639,'PivotTrac Totals'!$1:$255,24,FALSE),)</f>
        <v>0</v>
      </c>
      <c r="S639">
        <f>IFERROR(VLOOKUP($A639,'PivotTrac Totals'!$1:$255,26,FALSE),)</f>
        <v>0</v>
      </c>
      <c r="T639">
        <f>IFERROR(VLOOKUP($A639,'PivotTrac Totals'!$1:$255,28,FALSE),)</f>
        <v>0</v>
      </c>
      <c r="U639">
        <f>IFERROR(VLOOKUP($A639,'PivotTrac Totals'!$1:$255,30,FALSE),)</f>
        <v>0</v>
      </c>
      <c r="V639">
        <f>IFERROR(VLOOKUP($A639,'PivotTrac Totals'!$1:$255,32,FALSE),)</f>
        <v>0</v>
      </c>
      <c r="W639">
        <f>IFERROR(VLOOKUP($A639,'PivotTrac Totals'!$1:$255,34,FALSE),)</f>
        <v>0</v>
      </c>
      <c r="X639">
        <f>IFERROR(VLOOKUP($A639,'PivotTrac Totals'!$1:$255,36,FALSE),)</f>
        <v>0</v>
      </c>
      <c r="Y639">
        <f>IFERROR(VLOOKUP($A639,'PivotTrac Totals'!$1:$255,38,FALSE),)</f>
        <v>0</v>
      </c>
      <c r="Z639">
        <f>IFERROR(VLOOKUP($A639,'PivotTrac Totals'!$1:$255,40,FALSE),)</f>
        <v>0</v>
      </c>
      <c r="AA639">
        <f>IFERROR(VLOOKUP($A639,'PivotTrac Totals'!$1:$255,42,FALSE),)</f>
        <v>0</v>
      </c>
      <c r="AB639">
        <f>IFERROR(VLOOKUP($A639,'PivotTrac Totals'!$1:$255,44,FALSE),)</f>
        <v>0</v>
      </c>
      <c r="AC639">
        <f>IFERROR(VLOOKUP($A639,'PivotTrac Totals'!$1:$255,46,FALSE),)</f>
        <v>0</v>
      </c>
      <c r="AD639">
        <f>IFERROR(VLOOKUP($A639,'PivotTrac Totals'!$1:$255,48,FALSE),)</f>
        <v>0</v>
      </c>
      <c r="AE639">
        <f>IFERROR(VLOOKUP($A639,'PivotTrac Totals'!$1:$255,50,FALSE),)</f>
        <v>0</v>
      </c>
      <c r="AF639">
        <f>IFERROR(VLOOKUP($A639,'PivotTrac Totals'!$1:$255,52,FALSE),)</f>
        <v>0</v>
      </c>
      <c r="AG639">
        <f>IFERROR(VLOOKUP($A639,'PivotTrac Totals'!$1:$255,54,FALSE),)</f>
        <v>0</v>
      </c>
      <c r="AH639">
        <f t="shared" si="70"/>
        <v>0</v>
      </c>
    </row>
    <row r="640" spans="1:34" ht="15.75" hidden="1" thickBot="1" x14ac:dyDescent="0.25">
      <c r="A640" s="25"/>
      <c r="B640" s="25" t="s">
        <v>166</v>
      </c>
      <c r="C640" s="28" t="str">
        <f t="shared" si="75"/>
        <v>63</v>
      </c>
      <c r="D640" s="25" t="s">
        <v>222</v>
      </c>
      <c r="E640" s="25"/>
      <c r="F640" s="25"/>
      <c r="G640" s="25"/>
      <c r="H640">
        <f>IFERROR(VLOOKUP($A640,'PivotTrac Totals'!$A$1:$AK$255,4,FALSE),)</f>
        <v>0</v>
      </c>
      <c r="I640">
        <f>IFERROR(VLOOKUP($A640,'PivotTrac Totals'!$1:$405,6,FALSE),)</f>
        <v>0</v>
      </c>
      <c r="J640">
        <f>IFERROR(VLOOKUP($A640,'PivotTrac Totals'!$1:$255,8,FALSE),)</f>
        <v>0</v>
      </c>
      <c r="K640">
        <f>IFERROR(VLOOKUP($A640,'PivotTrac Totals'!$1:$255,10,FALSE),)</f>
        <v>0</v>
      </c>
      <c r="L640">
        <f>IFERROR(VLOOKUP($A640,'PivotTrac Totals'!$1:$255,12,FALSE),)</f>
        <v>0</v>
      </c>
      <c r="M640">
        <f>IFERROR(VLOOKUP($A640,'PivotTrac Totals'!$1:$255,14,FALSE),)</f>
        <v>0</v>
      </c>
      <c r="N640">
        <f>IFERROR(VLOOKUP($A640,'PivotTrac Totals'!$1:$255,16,FALSE),)</f>
        <v>0</v>
      </c>
      <c r="O640">
        <f>IFERROR(VLOOKUP($A640,'PivotTrac Totals'!$1:$255,18,FALSE),)</f>
        <v>0</v>
      </c>
      <c r="P640">
        <f>IFERROR(VLOOKUP($A640,'PivotTrac Totals'!$1:$255,20,FALSE),)</f>
        <v>0</v>
      </c>
      <c r="Q640">
        <f>IFERROR(VLOOKUP($A640,'PivotTrac Totals'!$1:$255,22,FALSE),)</f>
        <v>0</v>
      </c>
      <c r="R640">
        <f>IFERROR(VLOOKUP($A640,'PivotTrac Totals'!$1:$255,24,FALSE),)</f>
        <v>0</v>
      </c>
      <c r="S640">
        <f>IFERROR(VLOOKUP($A640,'PivotTrac Totals'!$1:$255,26,FALSE),)</f>
        <v>0</v>
      </c>
      <c r="T640">
        <f>IFERROR(VLOOKUP($A640,'PivotTrac Totals'!$1:$255,28,FALSE),)</f>
        <v>0</v>
      </c>
      <c r="U640">
        <f>IFERROR(VLOOKUP($A640,'PivotTrac Totals'!$1:$255,30,FALSE),)</f>
        <v>0</v>
      </c>
      <c r="V640">
        <f>IFERROR(VLOOKUP($A640,'PivotTrac Totals'!$1:$255,32,FALSE),)</f>
        <v>0</v>
      </c>
      <c r="W640">
        <f>IFERROR(VLOOKUP($A640,'PivotTrac Totals'!$1:$255,34,FALSE),)</f>
        <v>0</v>
      </c>
      <c r="X640">
        <f>IFERROR(VLOOKUP($A640,'PivotTrac Totals'!$1:$255,36,FALSE),)</f>
        <v>0</v>
      </c>
      <c r="Y640">
        <f>IFERROR(VLOOKUP($A640,'PivotTrac Totals'!$1:$255,38,FALSE),)</f>
        <v>0</v>
      </c>
      <c r="Z640">
        <f>IFERROR(VLOOKUP($A640,'PivotTrac Totals'!$1:$255,40,FALSE),)</f>
        <v>0</v>
      </c>
      <c r="AA640">
        <f>IFERROR(VLOOKUP($A640,'PivotTrac Totals'!$1:$255,42,FALSE),)</f>
        <v>0</v>
      </c>
      <c r="AB640">
        <f>IFERROR(VLOOKUP($A640,'PivotTrac Totals'!$1:$255,44,FALSE),)</f>
        <v>0</v>
      </c>
      <c r="AC640">
        <f>IFERROR(VLOOKUP($A640,'PivotTrac Totals'!$1:$255,46,FALSE),)</f>
        <v>0</v>
      </c>
      <c r="AD640">
        <f>IFERROR(VLOOKUP($A640,'PivotTrac Totals'!$1:$255,48,FALSE),)</f>
        <v>0</v>
      </c>
      <c r="AE640">
        <f>IFERROR(VLOOKUP($A640,'PivotTrac Totals'!$1:$255,50,FALSE),)</f>
        <v>0</v>
      </c>
      <c r="AF640">
        <f>IFERROR(VLOOKUP($A640,'PivotTrac Totals'!$1:$255,52,FALSE),)</f>
        <v>0</v>
      </c>
      <c r="AG640">
        <f>IFERROR(VLOOKUP($A640,'PivotTrac Totals'!$1:$255,54,FALSE),)</f>
        <v>0</v>
      </c>
      <c r="AH640">
        <f t="shared" si="70"/>
        <v>0</v>
      </c>
    </row>
    <row r="641" spans="1:34" ht="15.75" hidden="1" thickBot="1" x14ac:dyDescent="0.25">
      <c r="A641" s="25"/>
      <c r="B641" s="25" t="s">
        <v>166</v>
      </c>
      <c r="C641" s="28" t="str">
        <f t="shared" si="75"/>
        <v>63</v>
      </c>
      <c r="D641" s="25" t="s">
        <v>222</v>
      </c>
      <c r="E641" s="25"/>
      <c r="F641" s="25"/>
      <c r="G641" s="25"/>
      <c r="H641">
        <f>IFERROR(VLOOKUP($A641,'PivotTrac Totals'!$A$1:$AK$255,4,FALSE),)</f>
        <v>0</v>
      </c>
      <c r="I641">
        <f>IFERROR(VLOOKUP($A641,'PivotTrac Totals'!$1:$405,6,FALSE),)</f>
        <v>0</v>
      </c>
      <c r="J641">
        <f>IFERROR(VLOOKUP($A641,'PivotTrac Totals'!$1:$255,8,FALSE),)</f>
        <v>0</v>
      </c>
      <c r="K641">
        <f>IFERROR(VLOOKUP($A641,'PivotTrac Totals'!$1:$255,10,FALSE),)</f>
        <v>0</v>
      </c>
      <c r="L641">
        <f>IFERROR(VLOOKUP($A641,'PivotTrac Totals'!$1:$255,12,FALSE),)</f>
        <v>0</v>
      </c>
      <c r="M641">
        <f>IFERROR(VLOOKUP($A641,'PivotTrac Totals'!$1:$255,14,FALSE),)</f>
        <v>0</v>
      </c>
      <c r="N641">
        <f>IFERROR(VLOOKUP($A641,'PivotTrac Totals'!$1:$255,16,FALSE),)</f>
        <v>0</v>
      </c>
      <c r="O641">
        <f>IFERROR(VLOOKUP($A641,'PivotTrac Totals'!$1:$255,18,FALSE),)</f>
        <v>0</v>
      </c>
      <c r="P641">
        <f>IFERROR(VLOOKUP($A641,'PivotTrac Totals'!$1:$255,20,FALSE),)</f>
        <v>0</v>
      </c>
      <c r="Q641">
        <f>IFERROR(VLOOKUP($A641,'PivotTrac Totals'!$1:$255,22,FALSE),)</f>
        <v>0</v>
      </c>
      <c r="R641">
        <f>IFERROR(VLOOKUP($A641,'PivotTrac Totals'!$1:$255,24,FALSE),)</f>
        <v>0</v>
      </c>
      <c r="S641">
        <f>IFERROR(VLOOKUP($A641,'PivotTrac Totals'!$1:$255,26,FALSE),)</f>
        <v>0</v>
      </c>
      <c r="T641">
        <f>IFERROR(VLOOKUP($A641,'PivotTrac Totals'!$1:$255,28,FALSE),)</f>
        <v>0</v>
      </c>
      <c r="U641">
        <f>IFERROR(VLOOKUP($A641,'PivotTrac Totals'!$1:$255,30,FALSE),)</f>
        <v>0</v>
      </c>
      <c r="V641">
        <f>IFERROR(VLOOKUP($A641,'PivotTrac Totals'!$1:$255,32,FALSE),)</f>
        <v>0</v>
      </c>
      <c r="W641">
        <f>IFERROR(VLOOKUP($A641,'PivotTrac Totals'!$1:$255,34,FALSE),)</f>
        <v>0</v>
      </c>
      <c r="X641">
        <f>IFERROR(VLOOKUP($A641,'PivotTrac Totals'!$1:$255,36,FALSE),)</f>
        <v>0</v>
      </c>
      <c r="Y641">
        <f>IFERROR(VLOOKUP($A641,'PivotTrac Totals'!$1:$255,38,FALSE),)</f>
        <v>0</v>
      </c>
      <c r="Z641">
        <f>IFERROR(VLOOKUP($A641,'PivotTrac Totals'!$1:$255,40,FALSE),)</f>
        <v>0</v>
      </c>
      <c r="AA641">
        <f>IFERROR(VLOOKUP($A641,'PivotTrac Totals'!$1:$255,42,FALSE),)</f>
        <v>0</v>
      </c>
      <c r="AB641">
        <f>IFERROR(VLOOKUP($A641,'PivotTrac Totals'!$1:$255,44,FALSE),)</f>
        <v>0</v>
      </c>
      <c r="AC641">
        <f>IFERROR(VLOOKUP($A641,'PivotTrac Totals'!$1:$255,46,FALSE),)</f>
        <v>0</v>
      </c>
      <c r="AD641">
        <f>IFERROR(VLOOKUP($A641,'PivotTrac Totals'!$1:$255,48,FALSE),)</f>
        <v>0</v>
      </c>
      <c r="AE641">
        <f>IFERROR(VLOOKUP($A641,'PivotTrac Totals'!$1:$255,50,FALSE),)</f>
        <v>0</v>
      </c>
      <c r="AF641">
        <f>IFERROR(VLOOKUP($A641,'PivotTrac Totals'!$1:$255,52,FALSE),)</f>
        <v>0</v>
      </c>
      <c r="AG641">
        <f>IFERROR(VLOOKUP($A641,'PivotTrac Totals'!$1:$255,54,FALSE),)</f>
        <v>0</v>
      </c>
      <c r="AH641">
        <f t="shared" si="70"/>
        <v>0</v>
      </c>
    </row>
    <row r="642" spans="1:34" ht="15.75" hidden="1" thickBot="1" x14ac:dyDescent="0.25">
      <c r="A642" s="25"/>
      <c r="B642" s="25" t="s">
        <v>166</v>
      </c>
      <c r="C642" s="28" t="str">
        <f t="shared" si="75"/>
        <v>63</v>
      </c>
      <c r="D642" s="25" t="s">
        <v>222</v>
      </c>
      <c r="E642" s="25"/>
      <c r="F642" s="25"/>
      <c r="G642" s="25"/>
      <c r="H642">
        <f>IFERROR(VLOOKUP($A642,'PivotTrac Totals'!$A$1:$AK$255,4,FALSE),)</f>
        <v>0</v>
      </c>
      <c r="I642">
        <f>IFERROR(VLOOKUP($A642,'PivotTrac Totals'!$1:$405,6,FALSE),)</f>
        <v>0</v>
      </c>
      <c r="J642">
        <f>IFERROR(VLOOKUP($A642,'PivotTrac Totals'!$1:$255,8,FALSE),)</f>
        <v>0</v>
      </c>
      <c r="K642">
        <f>IFERROR(VLOOKUP($A642,'PivotTrac Totals'!$1:$255,10,FALSE),)</f>
        <v>0</v>
      </c>
      <c r="L642">
        <f>IFERROR(VLOOKUP($A642,'PivotTrac Totals'!$1:$255,12,FALSE),)</f>
        <v>0</v>
      </c>
      <c r="M642">
        <f>IFERROR(VLOOKUP($A642,'PivotTrac Totals'!$1:$255,14,FALSE),)</f>
        <v>0</v>
      </c>
      <c r="N642">
        <f>IFERROR(VLOOKUP($A642,'PivotTrac Totals'!$1:$255,16,FALSE),)</f>
        <v>0</v>
      </c>
      <c r="O642">
        <f>IFERROR(VLOOKUP($A642,'PivotTrac Totals'!$1:$255,18,FALSE),)</f>
        <v>0</v>
      </c>
      <c r="P642">
        <f>IFERROR(VLOOKUP($A642,'PivotTrac Totals'!$1:$255,20,FALSE),)</f>
        <v>0</v>
      </c>
      <c r="Q642">
        <f>IFERROR(VLOOKUP($A642,'PivotTrac Totals'!$1:$255,22,FALSE),)</f>
        <v>0</v>
      </c>
      <c r="R642">
        <f>IFERROR(VLOOKUP($A642,'PivotTrac Totals'!$1:$255,24,FALSE),)</f>
        <v>0</v>
      </c>
      <c r="S642">
        <f>IFERROR(VLOOKUP($A642,'PivotTrac Totals'!$1:$255,26,FALSE),)</f>
        <v>0</v>
      </c>
      <c r="T642">
        <f>IFERROR(VLOOKUP($A642,'PivotTrac Totals'!$1:$255,28,FALSE),)</f>
        <v>0</v>
      </c>
      <c r="U642">
        <f>IFERROR(VLOOKUP($A642,'PivotTrac Totals'!$1:$255,30,FALSE),)</f>
        <v>0</v>
      </c>
      <c r="V642">
        <f>IFERROR(VLOOKUP($A642,'PivotTrac Totals'!$1:$255,32,FALSE),)</f>
        <v>0</v>
      </c>
      <c r="W642">
        <f>IFERROR(VLOOKUP($A642,'PivotTrac Totals'!$1:$255,34,FALSE),)</f>
        <v>0</v>
      </c>
      <c r="X642">
        <f>IFERROR(VLOOKUP($A642,'PivotTrac Totals'!$1:$255,36,FALSE),)</f>
        <v>0</v>
      </c>
      <c r="Y642">
        <f>IFERROR(VLOOKUP($A642,'PivotTrac Totals'!$1:$255,38,FALSE),)</f>
        <v>0</v>
      </c>
      <c r="Z642">
        <f>IFERROR(VLOOKUP($A642,'PivotTrac Totals'!$1:$255,40,FALSE),)</f>
        <v>0</v>
      </c>
      <c r="AA642">
        <f>IFERROR(VLOOKUP($A642,'PivotTrac Totals'!$1:$255,42,FALSE),)</f>
        <v>0</v>
      </c>
      <c r="AB642">
        <f>IFERROR(VLOOKUP($A642,'PivotTrac Totals'!$1:$255,44,FALSE),)</f>
        <v>0</v>
      </c>
      <c r="AC642">
        <f>IFERROR(VLOOKUP($A642,'PivotTrac Totals'!$1:$255,46,FALSE),)</f>
        <v>0</v>
      </c>
      <c r="AD642">
        <f>IFERROR(VLOOKUP($A642,'PivotTrac Totals'!$1:$255,48,FALSE),)</f>
        <v>0</v>
      </c>
      <c r="AE642">
        <f>IFERROR(VLOOKUP($A642,'PivotTrac Totals'!$1:$255,50,FALSE),)</f>
        <v>0</v>
      </c>
      <c r="AF642">
        <f>IFERROR(VLOOKUP($A642,'PivotTrac Totals'!$1:$255,52,FALSE),)</f>
        <v>0</v>
      </c>
      <c r="AG642">
        <f>IFERROR(VLOOKUP($A642,'PivotTrac Totals'!$1:$255,54,FALSE),)</f>
        <v>0</v>
      </c>
      <c r="AH642">
        <f t="shared" si="70"/>
        <v>0</v>
      </c>
    </row>
    <row r="643" spans="1:34" ht="15.75" hidden="1" thickBot="1" x14ac:dyDescent="0.25">
      <c r="A643" s="25"/>
      <c r="B643" s="25" t="s">
        <v>166</v>
      </c>
      <c r="C643" s="28" t="str">
        <f t="shared" si="75"/>
        <v>63</v>
      </c>
      <c r="D643" s="25" t="s">
        <v>222</v>
      </c>
      <c r="E643" s="25"/>
      <c r="F643" s="25"/>
      <c r="G643" s="25"/>
      <c r="H643">
        <f>IFERROR(VLOOKUP($A643,'PivotTrac Totals'!$A$1:$AK$255,4,FALSE),)</f>
        <v>0</v>
      </c>
      <c r="I643">
        <f>IFERROR(VLOOKUP($A643,'PivotTrac Totals'!$1:$405,6,FALSE),)</f>
        <v>0</v>
      </c>
      <c r="J643">
        <f>IFERROR(VLOOKUP($A643,'PivotTrac Totals'!$1:$255,8,FALSE),)</f>
        <v>0</v>
      </c>
      <c r="K643">
        <f>IFERROR(VLOOKUP($A643,'PivotTrac Totals'!$1:$255,10,FALSE),)</f>
        <v>0</v>
      </c>
      <c r="L643">
        <f>IFERROR(VLOOKUP($A643,'PivotTrac Totals'!$1:$255,12,FALSE),)</f>
        <v>0</v>
      </c>
      <c r="M643">
        <f>IFERROR(VLOOKUP($A643,'PivotTrac Totals'!$1:$255,14,FALSE),)</f>
        <v>0</v>
      </c>
      <c r="N643">
        <f>IFERROR(VLOOKUP($A643,'PivotTrac Totals'!$1:$255,16,FALSE),)</f>
        <v>0</v>
      </c>
      <c r="O643">
        <f>IFERROR(VLOOKUP($A643,'PivotTrac Totals'!$1:$255,18,FALSE),)</f>
        <v>0</v>
      </c>
      <c r="P643">
        <f>IFERROR(VLOOKUP($A643,'PivotTrac Totals'!$1:$255,20,FALSE),)</f>
        <v>0</v>
      </c>
      <c r="Q643">
        <f>IFERROR(VLOOKUP($A643,'PivotTrac Totals'!$1:$255,22,FALSE),)</f>
        <v>0</v>
      </c>
      <c r="R643">
        <f>IFERROR(VLOOKUP($A643,'PivotTrac Totals'!$1:$255,24,FALSE),)</f>
        <v>0</v>
      </c>
      <c r="S643">
        <f>IFERROR(VLOOKUP($A643,'PivotTrac Totals'!$1:$255,26,FALSE),)</f>
        <v>0</v>
      </c>
      <c r="T643">
        <f>IFERROR(VLOOKUP($A643,'PivotTrac Totals'!$1:$255,28,FALSE),)</f>
        <v>0</v>
      </c>
      <c r="U643">
        <f>IFERROR(VLOOKUP($A643,'PivotTrac Totals'!$1:$255,30,FALSE),)</f>
        <v>0</v>
      </c>
      <c r="V643">
        <f>IFERROR(VLOOKUP($A643,'PivotTrac Totals'!$1:$255,32,FALSE),)</f>
        <v>0</v>
      </c>
      <c r="W643">
        <f>IFERROR(VLOOKUP($A643,'PivotTrac Totals'!$1:$255,34,FALSE),)</f>
        <v>0</v>
      </c>
      <c r="X643">
        <f>IFERROR(VLOOKUP($A643,'PivotTrac Totals'!$1:$255,36,FALSE),)</f>
        <v>0</v>
      </c>
      <c r="Y643">
        <f>IFERROR(VLOOKUP($A643,'PivotTrac Totals'!$1:$255,38,FALSE),)</f>
        <v>0</v>
      </c>
      <c r="Z643">
        <f>IFERROR(VLOOKUP($A643,'PivotTrac Totals'!$1:$255,40,FALSE),)</f>
        <v>0</v>
      </c>
      <c r="AA643">
        <f>IFERROR(VLOOKUP($A643,'PivotTrac Totals'!$1:$255,42,FALSE),)</f>
        <v>0</v>
      </c>
      <c r="AB643">
        <f>IFERROR(VLOOKUP($A643,'PivotTrac Totals'!$1:$255,44,FALSE),)</f>
        <v>0</v>
      </c>
      <c r="AC643">
        <f>IFERROR(VLOOKUP($A643,'PivotTrac Totals'!$1:$255,46,FALSE),)</f>
        <v>0</v>
      </c>
      <c r="AD643">
        <f>IFERROR(VLOOKUP($A643,'PivotTrac Totals'!$1:$255,48,FALSE),)</f>
        <v>0</v>
      </c>
      <c r="AE643">
        <f>IFERROR(VLOOKUP($A643,'PivotTrac Totals'!$1:$255,50,FALSE),)</f>
        <v>0</v>
      </c>
      <c r="AF643">
        <f>IFERROR(VLOOKUP($A643,'PivotTrac Totals'!$1:$255,52,FALSE),)</f>
        <v>0</v>
      </c>
      <c r="AG643">
        <f>IFERROR(VLOOKUP($A643,'PivotTrac Totals'!$1:$255,54,FALSE),)</f>
        <v>0</v>
      </c>
      <c r="AH643">
        <f t="shared" si="70"/>
        <v>0</v>
      </c>
    </row>
    <row r="644" spans="1:34" ht="15.75" hidden="1" thickBot="1" x14ac:dyDescent="0.25">
      <c r="A644" s="25"/>
      <c r="B644" s="25" t="s">
        <v>166</v>
      </c>
      <c r="C644" s="28" t="str">
        <f t="shared" si="75"/>
        <v>63</v>
      </c>
      <c r="D644" s="25" t="s">
        <v>222</v>
      </c>
      <c r="E644" s="25"/>
      <c r="F644" s="25"/>
      <c r="G644" s="25"/>
      <c r="H644">
        <f>IFERROR(VLOOKUP($A644,'PivotTrac Totals'!$A$1:$AK$255,4,FALSE),)</f>
        <v>0</v>
      </c>
      <c r="I644">
        <f>IFERROR(VLOOKUP($A644,'PivotTrac Totals'!$1:$405,6,FALSE),)</f>
        <v>0</v>
      </c>
      <c r="J644">
        <f>IFERROR(VLOOKUP($A644,'PivotTrac Totals'!$1:$255,8,FALSE),)</f>
        <v>0</v>
      </c>
      <c r="K644">
        <f>IFERROR(VLOOKUP($A644,'PivotTrac Totals'!$1:$255,10,FALSE),)</f>
        <v>0</v>
      </c>
      <c r="L644">
        <f>IFERROR(VLOOKUP($A644,'PivotTrac Totals'!$1:$255,12,FALSE),)</f>
        <v>0</v>
      </c>
      <c r="M644">
        <f>IFERROR(VLOOKUP($A644,'PivotTrac Totals'!$1:$255,14,FALSE),)</f>
        <v>0</v>
      </c>
      <c r="N644">
        <f>IFERROR(VLOOKUP($A644,'PivotTrac Totals'!$1:$255,16,FALSE),)</f>
        <v>0</v>
      </c>
      <c r="O644">
        <f>IFERROR(VLOOKUP($A644,'PivotTrac Totals'!$1:$255,18,FALSE),)</f>
        <v>0</v>
      </c>
      <c r="P644">
        <f>IFERROR(VLOOKUP($A644,'PivotTrac Totals'!$1:$255,20,FALSE),)</f>
        <v>0</v>
      </c>
      <c r="Q644">
        <f>IFERROR(VLOOKUP($A644,'PivotTrac Totals'!$1:$255,22,FALSE),)</f>
        <v>0</v>
      </c>
      <c r="R644">
        <f>IFERROR(VLOOKUP($A644,'PivotTrac Totals'!$1:$255,24,FALSE),)</f>
        <v>0</v>
      </c>
      <c r="S644">
        <f>IFERROR(VLOOKUP($A644,'PivotTrac Totals'!$1:$255,26,FALSE),)</f>
        <v>0</v>
      </c>
      <c r="T644">
        <f>IFERROR(VLOOKUP($A644,'PivotTrac Totals'!$1:$255,28,FALSE),)</f>
        <v>0</v>
      </c>
      <c r="U644">
        <f>IFERROR(VLOOKUP($A644,'PivotTrac Totals'!$1:$255,30,FALSE),)</f>
        <v>0</v>
      </c>
      <c r="V644">
        <f>IFERROR(VLOOKUP($A644,'PivotTrac Totals'!$1:$255,32,FALSE),)</f>
        <v>0</v>
      </c>
      <c r="W644">
        <f>IFERROR(VLOOKUP($A644,'PivotTrac Totals'!$1:$255,34,FALSE),)</f>
        <v>0</v>
      </c>
      <c r="X644">
        <f>IFERROR(VLOOKUP($A644,'PivotTrac Totals'!$1:$255,36,FALSE),)</f>
        <v>0</v>
      </c>
      <c r="Y644">
        <f>IFERROR(VLOOKUP($A644,'PivotTrac Totals'!$1:$255,38,FALSE),)</f>
        <v>0</v>
      </c>
      <c r="Z644">
        <f>IFERROR(VLOOKUP($A644,'PivotTrac Totals'!$1:$255,40,FALSE),)</f>
        <v>0</v>
      </c>
      <c r="AA644">
        <f>IFERROR(VLOOKUP($A644,'PivotTrac Totals'!$1:$255,42,FALSE),)</f>
        <v>0</v>
      </c>
      <c r="AB644">
        <f>IFERROR(VLOOKUP($A644,'PivotTrac Totals'!$1:$255,44,FALSE),)</f>
        <v>0</v>
      </c>
      <c r="AC644">
        <f>IFERROR(VLOOKUP($A644,'PivotTrac Totals'!$1:$255,46,FALSE),)</f>
        <v>0</v>
      </c>
      <c r="AD644">
        <f>IFERROR(VLOOKUP($A644,'PivotTrac Totals'!$1:$255,48,FALSE),)</f>
        <v>0</v>
      </c>
      <c r="AE644">
        <f>IFERROR(VLOOKUP($A644,'PivotTrac Totals'!$1:$255,50,FALSE),)</f>
        <v>0</v>
      </c>
      <c r="AF644">
        <f>IFERROR(VLOOKUP($A644,'PivotTrac Totals'!$1:$255,52,FALSE),)</f>
        <v>0</v>
      </c>
      <c r="AG644">
        <f>IFERROR(VLOOKUP($A644,'PivotTrac Totals'!$1:$255,54,FALSE),)</f>
        <v>0</v>
      </c>
      <c r="AH644">
        <f t="shared" si="70"/>
        <v>0</v>
      </c>
    </row>
    <row r="645" spans="1:34" ht="15.75" hidden="1" thickBot="1" x14ac:dyDescent="0.25">
      <c r="A645" s="25"/>
      <c r="B645" s="25" t="s">
        <v>166</v>
      </c>
      <c r="C645" s="28" t="str">
        <f t="shared" si="75"/>
        <v>63</v>
      </c>
      <c r="D645" s="25" t="s">
        <v>222</v>
      </c>
      <c r="E645" s="25"/>
      <c r="F645" s="25"/>
      <c r="G645" s="25"/>
      <c r="H645">
        <f>IFERROR(VLOOKUP($A645,'PivotTrac Totals'!$A$1:$AK$255,4,FALSE),)</f>
        <v>0</v>
      </c>
      <c r="I645">
        <f>IFERROR(VLOOKUP($A645,'PivotTrac Totals'!$1:$405,6,FALSE),)</f>
        <v>0</v>
      </c>
      <c r="J645">
        <f>IFERROR(VLOOKUP($A645,'PivotTrac Totals'!$1:$255,8,FALSE),)</f>
        <v>0</v>
      </c>
      <c r="K645">
        <f>IFERROR(VLOOKUP($A645,'PivotTrac Totals'!$1:$255,10,FALSE),)</f>
        <v>0</v>
      </c>
      <c r="L645">
        <f>IFERROR(VLOOKUP($A645,'PivotTrac Totals'!$1:$255,12,FALSE),)</f>
        <v>0</v>
      </c>
      <c r="M645">
        <f>IFERROR(VLOOKUP($A645,'PivotTrac Totals'!$1:$255,14,FALSE),)</f>
        <v>0</v>
      </c>
      <c r="N645">
        <f>IFERROR(VLOOKUP($A645,'PivotTrac Totals'!$1:$255,16,FALSE),)</f>
        <v>0</v>
      </c>
      <c r="O645">
        <f>IFERROR(VLOOKUP($A645,'PivotTrac Totals'!$1:$255,18,FALSE),)</f>
        <v>0</v>
      </c>
      <c r="P645">
        <f>IFERROR(VLOOKUP($A645,'PivotTrac Totals'!$1:$255,20,FALSE),)</f>
        <v>0</v>
      </c>
      <c r="Q645">
        <f>IFERROR(VLOOKUP($A645,'PivotTrac Totals'!$1:$255,22,FALSE),)</f>
        <v>0</v>
      </c>
      <c r="R645">
        <f>IFERROR(VLOOKUP($A645,'PivotTrac Totals'!$1:$255,24,FALSE),)</f>
        <v>0</v>
      </c>
      <c r="S645">
        <f>IFERROR(VLOOKUP($A645,'PivotTrac Totals'!$1:$255,26,FALSE),)</f>
        <v>0</v>
      </c>
      <c r="T645">
        <f>IFERROR(VLOOKUP($A645,'PivotTrac Totals'!$1:$255,28,FALSE),)</f>
        <v>0</v>
      </c>
      <c r="U645">
        <f>IFERROR(VLOOKUP($A645,'PivotTrac Totals'!$1:$255,30,FALSE),)</f>
        <v>0</v>
      </c>
      <c r="V645">
        <f>IFERROR(VLOOKUP($A645,'PivotTrac Totals'!$1:$255,32,FALSE),)</f>
        <v>0</v>
      </c>
      <c r="W645">
        <f>IFERROR(VLOOKUP($A645,'PivotTrac Totals'!$1:$255,34,FALSE),)</f>
        <v>0</v>
      </c>
      <c r="X645">
        <f>IFERROR(VLOOKUP($A645,'PivotTrac Totals'!$1:$255,36,FALSE),)</f>
        <v>0</v>
      </c>
      <c r="Y645">
        <f>IFERROR(VLOOKUP($A645,'PivotTrac Totals'!$1:$255,38,FALSE),)</f>
        <v>0</v>
      </c>
      <c r="Z645">
        <f>IFERROR(VLOOKUP($A645,'PivotTrac Totals'!$1:$255,40,FALSE),)</f>
        <v>0</v>
      </c>
      <c r="AA645">
        <f>IFERROR(VLOOKUP($A645,'PivotTrac Totals'!$1:$255,42,FALSE),)</f>
        <v>0</v>
      </c>
      <c r="AB645">
        <f>IFERROR(VLOOKUP($A645,'PivotTrac Totals'!$1:$255,44,FALSE),)</f>
        <v>0</v>
      </c>
      <c r="AC645">
        <f>IFERROR(VLOOKUP($A645,'PivotTrac Totals'!$1:$255,46,FALSE),)</f>
        <v>0</v>
      </c>
      <c r="AD645">
        <f>IFERROR(VLOOKUP($A645,'PivotTrac Totals'!$1:$255,48,FALSE),)</f>
        <v>0</v>
      </c>
      <c r="AE645">
        <f>IFERROR(VLOOKUP($A645,'PivotTrac Totals'!$1:$255,50,FALSE),)</f>
        <v>0</v>
      </c>
      <c r="AF645">
        <f>IFERROR(VLOOKUP($A645,'PivotTrac Totals'!$1:$255,52,FALSE),)</f>
        <v>0</v>
      </c>
      <c r="AG645">
        <f>IFERROR(VLOOKUP($A645,'PivotTrac Totals'!$1:$255,54,FALSE),)</f>
        <v>0</v>
      </c>
      <c r="AH645">
        <f t="shared" si="70"/>
        <v>0</v>
      </c>
    </row>
    <row r="646" spans="1:34" ht="15.75" hidden="1" thickBot="1" x14ac:dyDescent="0.25">
      <c r="A646" s="29" t="s">
        <v>226</v>
      </c>
      <c r="B646" s="25" t="s">
        <v>166</v>
      </c>
      <c r="C646" s="28" t="str">
        <f>MID(A646,FIND(" ",A646)+1,256)</f>
        <v>64</v>
      </c>
      <c r="D646" s="25" t="s">
        <v>222</v>
      </c>
      <c r="E646" s="25"/>
      <c r="F646" s="25"/>
      <c r="G646" s="25"/>
      <c r="H646" s="24">
        <f>IF($B646="Hamer",IF($F646="Spring Grain",SUMIFS('Hamer Agrimet'!$D:$D,'Hamer Agrimet'!$A:$A,"&lt;="&amp;Data!H$1,'Hamer Agrimet'!$D:$D,"&gt;0"),IF($F646="Winter Grain",SUMIFS('Hamer Agrimet'!$C:$C,'Hamer Agrimet'!$A:$A,"&lt;="&amp;Data!H$1,'Hamer Agrimet'!$C:$C,"&gt;0"),IF($F646="Potatoes",SUMIFS('Hamer Agrimet'!$E:$E,'Hamer Agrimet'!$A:$A,"&lt;="&amp;Data!H$1,'Hamer Agrimet'!$E:$E,"&gt;0"),0))),SUMIFS('Osgood Agrimet'!$S$2:$S$274,'Hamer Agrimet'!$H$147:$H$288,"&lt;="&amp;Data!H$1,'Osgood Agrimet'!$S$2:$S$274,"&gt;0"))</f>
        <v>0</v>
      </c>
      <c r="I646" s="24">
        <f>IF($B646="Hamer",IF($F646="Spring Grain",SUMIFS('Hamer Agrimet'!$D:$D,'Hamer Agrimet'!$A:$A,"&lt;="&amp;Data!I$1,'Hamer Agrimet'!$D:$D,"&gt;0"),IF($F646="Winter Grain",SUMIFS('Hamer Agrimet'!$C:$C,'Hamer Agrimet'!$A:$A,"&lt;="&amp;Data!I$1,'Hamer Agrimet'!$C:$C,"&gt;0"),IF($F646="Potatoes",SUMIFS('Hamer Agrimet'!$E:$E,'Hamer Agrimet'!$A:$A,"&lt;="&amp;Data!I$1,'Hamer Agrimet'!$E:$E,"&gt;0"),0))),SUMIFS('Osgood Agrimet'!$S$2:$S$274,'Hamer Agrimet'!$H$147:$H$288,"&lt;="&amp;Data!I$1,'Osgood Agrimet'!$S$2:$S$274,"&gt;0"))</f>
        <v>0</v>
      </c>
      <c r="J646" s="24">
        <f>IF($B646="Hamer",IF($F646="Spring Grain",SUMIFS('Hamer Agrimet'!$D:$D,'Hamer Agrimet'!$A:$A,"&lt;="&amp;Data!J$1,'Hamer Agrimet'!$D:$D,"&gt;0"),IF($F646="Winter Grain",SUMIFS('Hamer Agrimet'!$C:$C,'Hamer Agrimet'!$A:$A,"&lt;="&amp;Data!J$1,'Hamer Agrimet'!$C:$C,"&gt;0"),IF($F646="Potatoes",SUMIFS('Hamer Agrimet'!$E:$E,'Hamer Agrimet'!$A:$A,"&lt;="&amp;Data!J$1,'Hamer Agrimet'!$E:$E,"&gt;0"),0))),SUMIFS('Osgood Agrimet'!$S$2:$S$274,'Hamer Agrimet'!$H$147:$H$288,"&lt;="&amp;Data!J$1,'Osgood Agrimet'!$S$2:$S$274,"&gt;0"))</f>
        <v>0</v>
      </c>
      <c r="K646" s="24">
        <f>IF($B646="Hamer",IF($F646="Spring Grain",SUMIFS('Hamer Agrimet'!$D:$D,'Hamer Agrimet'!$A:$A,"&lt;="&amp;Data!K$1,'Hamer Agrimet'!$D:$D,"&gt;0"),IF($F646="Winter Grain",SUMIFS('Hamer Agrimet'!$C:$C,'Hamer Agrimet'!$A:$A,"&lt;="&amp;Data!K$1,'Hamer Agrimet'!$C:$C,"&gt;0"),IF($F646="Potatoes",SUMIFS('Hamer Agrimet'!$E:$E,'Hamer Agrimet'!$A:$A,"&lt;="&amp;Data!K$1,'Hamer Agrimet'!$E:$E,"&gt;0"),0))),SUMIFS('Osgood Agrimet'!$S$2:$S$274,'Hamer Agrimet'!$H$147:$H$288,"&lt;="&amp;Data!K$1,'Osgood Agrimet'!$S$2:$S$274,"&gt;0"))</f>
        <v>0</v>
      </c>
      <c r="L646" s="24">
        <f>IF($B646="Hamer",IF($F646="Spring Grain",SUMIFS('Hamer Agrimet'!$D:$D,'Hamer Agrimet'!$A:$A,"&lt;="&amp;Data!L$1,'Hamer Agrimet'!$D:$D,"&gt;0"),IF($F646="Winter Grain",SUMIFS('Hamer Agrimet'!$C:$C,'Hamer Agrimet'!$A:$A,"&lt;="&amp;Data!L$1,'Hamer Agrimet'!$C:$C,"&gt;0"),IF($F646="Potatoes",SUMIFS('Hamer Agrimet'!$E:$E,'Hamer Agrimet'!$A:$A,"&lt;="&amp;Data!L$1,'Hamer Agrimet'!$E:$E,"&gt;0"),0))),SUMIFS('Osgood Agrimet'!$S$2:$S$274,'Hamer Agrimet'!$H$147:$H$288,"&lt;="&amp;Data!L$1,'Osgood Agrimet'!$S$2:$S$274,"&gt;0"))</f>
        <v>0</v>
      </c>
      <c r="M646" s="24">
        <f>IF($B646="Hamer",IF($F646="Spring Grain",SUMIFS('Hamer Agrimet'!$D:$D,'Hamer Agrimet'!$A:$A,"&lt;="&amp;Data!M$1,'Hamer Agrimet'!$D:$D,"&gt;0"),IF($F646="Winter Grain",SUMIFS('Hamer Agrimet'!$C:$C,'Hamer Agrimet'!$A:$A,"&lt;="&amp;Data!M$1,'Hamer Agrimet'!$C:$C,"&gt;0"),IF($F646="Potatoes",SUMIFS('Hamer Agrimet'!$E:$E,'Hamer Agrimet'!$A:$A,"&lt;="&amp;Data!M$1,'Hamer Agrimet'!$E:$E,"&gt;0"),0))),SUMIFS('Osgood Agrimet'!$S$2:$S$274,'Hamer Agrimet'!$H$147:$H$288,"&lt;="&amp;Data!M$1,'Osgood Agrimet'!$S$2:$S$274,"&gt;0"))</f>
        <v>0</v>
      </c>
      <c r="N646" s="24">
        <f>IF($B646="Hamer",IF($F646="Spring Grain",SUMIFS('Hamer Agrimet'!$D:$D,'Hamer Agrimet'!$A:$A,"&lt;="&amp;Data!N$1,'Hamer Agrimet'!$D:$D,"&gt;0"),IF($F646="Winter Grain",SUMIFS('Hamer Agrimet'!$C:$C,'Hamer Agrimet'!$A:$A,"&lt;="&amp;Data!N$1,'Hamer Agrimet'!$C:$C,"&gt;0"),IF($F646="Potatoes",SUMIFS('Hamer Agrimet'!$E:$E,'Hamer Agrimet'!$A:$A,"&lt;="&amp;Data!N$1,'Hamer Agrimet'!$E:$E,"&gt;0"),0))),SUMIFS('Osgood Agrimet'!$S$2:$S$274,'Hamer Agrimet'!$H$147:$H$288,"&lt;="&amp;Data!N$1,'Osgood Agrimet'!$S$2:$S$274,"&gt;0"))</f>
        <v>0</v>
      </c>
      <c r="O646" s="24">
        <f>IF($B646="Hamer",IF($F646="Spring Grain",SUMIFS('Hamer Agrimet'!$D:$D,'Hamer Agrimet'!$A:$A,"&lt;="&amp;Data!O$1,'Hamer Agrimet'!$D:$D,"&gt;0"),IF($F646="Winter Grain",SUMIFS('Hamer Agrimet'!$C:$C,'Hamer Agrimet'!$A:$A,"&lt;="&amp;Data!O$1,'Hamer Agrimet'!$C:$C,"&gt;0"),IF($F646="Potatoes",SUMIFS('Hamer Agrimet'!$E:$E,'Hamer Agrimet'!$A:$A,"&lt;="&amp;Data!O$1,'Hamer Agrimet'!$E:$E,"&gt;0"),0))),SUMIFS('Osgood Agrimet'!$S$2:$S$274,'Hamer Agrimet'!$H$147:$H$288,"&lt;="&amp;Data!O$1,'Osgood Agrimet'!$S$2:$S$274,"&gt;0"))</f>
        <v>0</v>
      </c>
      <c r="P646" s="24">
        <f>IF($B646="Hamer",IF($F646="Spring Grain",SUMIFS('Hamer Agrimet'!$D:$D,'Hamer Agrimet'!$A:$A,"&lt;="&amp;Data!P$1,'Hamer Agrimet'!$D:$D,"&gt;0"),IF($F646="Winter Grain",SUMIFS('Hamer Agrimet'!$C:$C,'Hamer Agrimet'!$A:$A,"&lt;="&amp;Data!P$1,'Hamer Agrimet'!$C:$C,"&gt;0"),IF($F646="Potatoes",SUMIFS('Hamer Agrimet'!$E:$E,'Hamer Agrimet'!$A:$A,"&lt;="&amp;Data!P$1,'Hamer Agrimet'!$E:$E,"&gt;0"),0))),SUMIFS('Osgood Agrimet'!$S$2:$S$274,'Hamer Agrimet'!$H$147:$H$288,"&lt;="&amp;Data!P$1,'Osgood Agrimet'!$S$2:$S$274,"&gt;0"))</f>
        <v>0</v>
      </c>
      <c r="Q646" s="24">
        <f>IF($B646="Hamer",IF($F646="Spring Grain",SUMIFS('Hamer Agrimet'!$D:$D,'Hamer Agrimet'!$A:$A,"&lt;="&amp;Data!Q$1,'Hamer Agrimet'!$D:$D,"&gt;0"),IF($F646="Winter Grain",SUMIFS('Hamer Agrimet'!$C:$C,'Hamer Agrimet'!$A:$A,"&lt;="&amp;Data!Q$1,'Hamer Agrimet'!$C:$C,"&gt;0"),IF($F646="Potatoes",SUMIFS('Hamer Agrimet'!$E:$E,'Hamer Agrimet'!$A:$A,"&lt;="&amp;Data!Q$1,'Hamer Agrimet'!$E:$E,"&gt;0"),0))),SUMIFS('Osgood Agrimet'!$S$2:$S$274,'Hamer Agrimet'!$H$147:$H$288,"&lt;="&amp;Data!Q$1,'Osgood Agrimet'!$S$2:$S$274,"&gt;0"))</f>
        <v>0</v>
      </c>
      <c r="R646" s="24">
        <f>IF($B646="Hamer",IF($F646="Spring Grain",SUMIFS('Hamer Agrimet'!$D:$D,'Hamer Agrimet'!$A:$A,"&lt;="&amp;Data!R$1,'Hamer Agrimet'!$D:$D,"&gt;0"),IF($F646="Winter Grain",SUMIFS('Hamer Agrimet'!$C:$C,'Hamer Agrimet'!$A:$A,"&lt;="&amp;Data!R$1,'Hamer Agrimet'!$C:$C,"&gt;0"),IF($F646="Potatoes",SUMIFS('Hamer Agrimet'!$E:$E,'Hamer Agrimet'!$A:$A,"&lt;="&amp;Data!R$1,'Hamer Agrimet'!$E:$E,"&gt;0"),0))),SUMIFS('Osgood Agrimet'!$S$2:$S$274,'Hamer Agrimet'!$H$147:$H$288,"&lt;="&amp;Data!R$1,'Osgood Agrimet'!$S$2:$S$274,"&gt;0"))</f>
        <v>0</v>
      </c>
      <c r="S646" s="24">
        <f>IF($B646="Hamer",IF($F646="Spring Grain",SUMIFS('Hamer Agrimet'!$D:$D,'Hamer Agrimet'!$A:$A,"&lt;="&amp;Data!S$1,'Hamer Agrimet'!$D:$D,"&gt;0"),IF($F646="Winter Grain",SUMIFS('Hamer Agrimet'!$C:$C,'Hamer Agrimet'!$A:$A,"&lt;="&amp;Data!S$1,'Hamer Agrimet'!$C:$C,"&gt;0"),IF($F646="Potatoes",SUMIFS('Hamer Agrimet'!$E:$E,'Hamer Agrimet'!$A:$A,"&lt;="&amp;Data!S$1,'Hamer Agrimet'!$E:$E,"&gt;0"),0))),SUMIFS('Osgood Agrimet'!$S$2:$S$274,'Hamer Agrimet'!$H$147:$H$288,"&lt;="&amp;Data!S$1,'Osgood Agrimet'!$S$2:$S$274,"&gt;0"))</f>
        <v>0</v>
      </c>
      <c r="T646" s="24">
        <f>IF($B646="Hamer",IF($F646="Spring Grain",SUMIFS('Hamer Agrimet'!$D:$D,'Hamer Agrimet'!$A:$A,"&lt;="&amp;Data!T$1,'Hamer Agrimet'!$D:$D,"&gt;0"),IF($F646="Winter Grain",SUMIFS('Hamer Agrimet'!$C:$C,'Hamer Agrimet'!$A:$A,"&lt;="&amp;Data!T$1,'Hamer Agrimet'!$C:$C,"&gt;0"),IF($F646="Potatoes",SUMIFS('Hamer Agrimet'!$E:$E,'Hamer Agrimet'!$A:$A,"&lt;="&amp;Data!T$1,'Hamer Agrimet'!$E:$E,"&gt;0"),0))),SUMIFS('Osgood Agrimet'!$S$2:$S$274,'Hamer Agrimet'!$H$147:$H$288,"&lt;="&amp;Data!T$1,'Osgood Agrimet'!$S$2:$S$274,"&gt;0"))</f>
        <v>0</v>
      </c>
      <c r="U646" s="24">
        <f>IF($B646="Hamer",IF($F646="Spring Grain",SUMIFS('Hamer Agrimet'!$D:$D,'Hamer Agrimet'!$A:$A,"&lt;="&amp;Data!U$1,'Hamer Agrimet'!$D:$D,"&gt;0"),IF($F646="Winter Grain",SUMIFS('Hamer Agrimet'!$C:$C,'Hamer Agrimet'!$A:$A,"&lt;="&amp;Data!U$1,'Hamer Agrimet'!$C:$C,"&gt;0"),IF($F646="Potatoes",SUMIFS('Hamer Agrimet'!$E:$E,'Hamer Agrimet'!$A:$A,"&lt;="&amp;Data!U$1,'Hamer Agrimet'!$E:$E,"&gt;0"),0))),SUMIFS('Osgood Agrimet'!$S$2:$S$274,'Hamer Agrimet'!$H$147:$H$288,"&lt;="&amp;Data!U$1,'Osgood Agrimet'!$S$2:$S$274,"&gt;0"))</f>
        <v>0</v>
      </c>
      <c r="V646" s="24">
        <f>IF($B646="Hamer",IF($F646="Spring Grain",SUMIFS('Hamer Agrimet'!$D:$D,'Hamer Agrimet'!$A:$A,"&lt;="&amp;Data!V$1,'Hamer Agrimet'!$D:$D,"&gt;0"),IF($F646="Winter Grain",SUMIFS('Hamer Agrimet'!$C:$C,'Hamer Agrimet'!$A:$A,"&lt;="&amp;Data!V$1,'Hamer Agrimet'!$C:$C,"&gt;0"),IF($F646="Potatoes",SUMIFS('Hamer Agrimet'!$E:$E,'Hamer Agrimet'!$A:$A,"&lt;="&amp;Data!V$1,'Hamer Agrimet'!$E:$E,"&gt;0"),0))),SUMIFS('Osgood Agrimet'!$S$2:$S$274,'Hamer Agrimet'!$H$147:$H$288,"&lt;="&amp;Data!V$1,'Osgood Agrimet'!$S$2:$S$274,"&gt;0"))</f>
        <v>0</v>
      </c>
      <c r="W646" s="24">
        <f>IF($B646="Hamer",IF($F646="Spring Grain",SUMIFS('Hamer Agrimet'!$D:$D,'Hamer Agrimet'!$A:$A,"&lt;="&amp;Data!W$1,'Hamer Agrimet'!$D:$D,"&gt;0"),IF($F646="Winter Grain",SUMIFS('Hamer Agrimet'!$C:$C,'Hamer Agrimet'!$A:$A,"&lt;="&amp;Data!W$1,'Hamer Agrimet'!$C:$C,"&gt;0"),IF($F646="Potatoes",SUMIFS('Hamer Agrimet'!$E:$E,'Hamer Agrimet'!$A:$A,"&lt;="&amp;Data!W$1,'Hamer Agrimet'!$E:$E,"&gt;0"),0))),SUMIFS('Osgood Agrimet'!$S$2:$S$274,'Hamer Agrimet'!$H$147:$H$288,"&lt;="&amp;Data!W$1,'Osgood Agrimet'!$S$2:$S$274,"&gt;0"))</f>
        <v>0</v>
      </c>
      <c r="X646" s="24">
        <f>IF($B646="Hamer",IF($F646="Spring Grain",SUMIFS('Hamer Agrimet'!$D:$D,'Hamer Agrimet'!$A:$A,"&lt;="&amp;Data!X$1,'Hamer Agrimet'!$D:$D,"&gt;0"),IF($F646="Winter Grain",SUMIFS('Hamer Agrimet'!$C:$C,'Hamer Agrimet'!$A:$A,"&lt;="&amp;Data!X$1,'Hamer Agrimet'!$C:$C,"&gt;0"),IF($F646="Potatoes",SUMIFS('Hamer Agrimet'!$E:$E,'Hamer Agrimet'!$A:$A,"&lt;="&amp;Data!X$1,'Hamer Agrimet'!$E:$E,"&gt;0"),0))),SUMIFS('Osgood Agrimet'!$S$2:$S$274,'Hamer Agrimet'!$H$147:$H$288,"&lt;="&amp;Data!X$1,'Osgood Agrimet'!$S$2:$S$274,"&gt;0"))</f>
        <v>0</v>
      </c>
      <c r="Y646" s="24">
        <f>IF($B646="Hamer",IF($F646="Spring Grain",SUMIFS('Hamer Agrimet'!$D:$D,'Hamer Agrimet'!$A:$A,"&lt;="&amp;Data!Y$1,'Hamer Agrimet'!$D:$D,"&gt;0"),IF($F646="Winter Grain",SUMIFS('Hamer Agrimet'!$C:$C,'Hamer Agrimet'!$A:$A,"&lt;="&amp;Data!Y$1,'Hamer Agrimet'!$C:$C,"&gt;0"),IF($F646="Potatoes",SUMIFS('Hamer Agrimet'!$E:$E,'Hamer Agrimet'!$A:$A,"&lt;="&amp;Data!Y$1,'Hamer Agrimet'!$E:$E,"&gt;0"),0))),SUMIFS('Osgood Agrimet'!$S$2:$S$274,'Hamer Agrimet'!$H$147:$H$288,"&lt;="&amp;Data!Y$1,'Osgood Agrimet'!$S$2:$S$274,"&gt;0"))</f>
        <v>0</v>
      </c>
      <c r="Z646" s="24">
        <f>IF($B646="Hamer",IF($F646="Spring Grain",SUMIFS('Hamer Agrimet'!$D:$D,'Hamer Agrimet'!$A:$A,"&lt;="&amp;Data!Z$1,'Hamer Agrimet'!$D:$D,"&gt;0"),IF($F646="Winter Grain",SUMIFS('Hamer Agrimet'!$C:$C,'Hamer Agrimet'!$A:$A,"&lt;="&amp;Data!Z$1,'Hamer Agrimet'!$C:$C,"&gt;0"),IF($F646="Potatoes",SUMIFS('Hamer Agrimet'!$E:$E,'Hamer Agrimet'!$A:$A,"&lt;="&amp;Data!Z$1,'Hamer Agrimet'!$E:$E,"&gt;0"),0))),SUMIFS('Osgood Agrimet'!$S$2:$S$274,'Hamer Agrimet'!$H$147:$H$288,"&lt;="&amp;Data!Z$1,'Osgood Agrimet'!$S$2:$S$274,"&gt;0"))</f>
        <v>0</v>
      </c>
      <c r="AA646" s="24">
        <f>IF($B646="Hamer",IF($F646="Spring Grain",SUMIFS('Hamer Agrimet'!$D:$D,'Hamer Agrimet'!$A:$A,"&lt;="&amp;Data!AA$1,'Hamer Agrimet'!$D:$D,"&gt;0"),IF($F646="Winter Grain",SUMIFS('Hamer Agrimet'!$C:$C,'Hamer Agrimet'!$A:$A,"&lt;="&amp;Data!AA$1,'Hamer Agrimet'!$C:$C,"&gt;0"),IF($F646="Potatoes",SUMIFS('Hamer Agrimet'!$E:$E,'Hamer Agrimet'!$A:$A,"&lt;="&amp;Data!AA$1,'Hamer Agrimet'!$E:$E,"&gt;0"),0))),SUMIFS('Osgood Agrimet'!$S$2:$S$274,'Hamer Agrimet'!$H$147:$H$288,"&lt;="&amp;Data!AA$1,'Osgood Agrimet'!$S$2:$S$274,"&gt;0"))</f>
        <v>0</v>
      </c>
      <c r="AB646" s="24">
        <f>IF($B646="Hamer",IF($F646="Spring Grain",SUMIFS('Hamer Agrimet'!$D:$D,'Hamer Agrimet'!$A:$A,"&lt;="&amp;Data!AB$1,'Hamer Agrimet'!$D:$D,"&gt;0"),IF($F646="Winter Grain",SUMIFS('Hamer Agrimet'!$C:$C,'Hamer Agrimet'!$A:$A,"&lt;="&amp;Data!AB$1,'Hamer Agrimet'!$C:$C,"&gt;0"),IF($F646="Potatoes",SUMIFS('Hamer Agrimet'!$E:$E,'Hamer Agrimet'!$A:$A,"&lt;="&amp;Data!AB$1,'Hamer Agrimet'!$E:$E,"&gt;0"),0))),SUMIFS('Osgood Agrimet'!$S$2:$S$274,'Hamer Agrimet'!$H$147:$H$288,"&lt;="&amp;Data!AB$1,'Osgood Agrimet'!$S$2:$S$274,"&gt;0"))</f>
        <v>0</v>
      </c>
      <c r="AC646" s="24">
        <f>IF($B646="Hamer",IF($F646="Spring Grain",SUMIFS('Hamer Agrimet'!$D:$D,'Hamer Agrimet'!$A:$A,"&lt;="&amp;Data!AC$1,'Hamer Agrimet'!$D:$D,"&gt;0"),IF($F646="Winter Grain",SUMIFS('Hamer Agrimet'!$C:$C,'Hamer Agrimet'!$A:$A,"&lt;="&amp;Data!AC$1,'Hamer Agrimet'!$C:$C,"&gt;0"),IF($F646="Potatoes",SUMIFS('Hamer Agrimet'!$E:$E,'Hamer Agrimet'!$A:$A,"&lt;="&amp;Data!AC$1,'Hamer Agrimet'!$E:$E,"&gt;0"),0))),SUMIFS('Osgood Agrimet'!$S$2:$S$274,'Hamer Agrimet'!$H$147:$H$288,"&lt;="&amp;Data!AC$1,'Osgood Agrimet'!$S$2:$S$274,"&gt;0"))</f>
        <v>0</v>
      </c>
      <c r="AD646" s="24">
        <f>IF($B646="Hamer",IF($F646="Spring Grain",SUMIFS('Hamer Agrimet'!$D:$D,'Hamer Agrimet'!$A:$A,"&lt;="&amp;Data!AD$1,'Hamer Agrimet'!$D:$D,"&gt;0"),IF($F646="Winter Grain",SUMIFS('Hamer Agrimet'!$C:$C,'Hamer Agrimet'!$A:$A,"&lt;="&amp;Data!AD$1,'Hamer Agrimet'!$C:$C,"&gt;0"),IF($F646="Potatoes",SUMIFS('Hamer Agrimet'!$E:$E,'Hamer Agrimet'!$A:$A,"&lt;="&amp;Data!AD$1,'Hamer Agrimet'!$E:$E,"&gt;0"),0))),SUMIFS('Osgood Agrimet'!$S$2:$S$274,'Hamer Agrimet'!$H$147:$H$288,"&lt;="&amp;Data!AD$1,'Osgood Agrimet'!$S$2:$S$274,"&gt;0"))</f>
        <v>0</v>
      </c>
      <c r="AE646" s="24">
        <f>IF($B646="Hamer",IF($F646="Spring Grain",SUMIFS('Hamer Agrimet'!$D:$D,'Hamer Agrimet'!$A:$A,"&lt;="&amp;Data!AE$1,'Hamer Agrimet'!$D:$D,"&gt;0"),IF($F646="Winter Grain",SUMIFS('Hamer Agrimet'!$C:$C,'Hamer Agrimet'!$A:$A,"&lt;="&amp;Data!AE$1,'Hamer Agrimet'!$C:$C,"&gt;0"),IF($F646="Potatoes",SUMIFS('Hamer Agrimet'!$E:$E,'Hamer Agrimet'!$A:$A,"&lt;="&amp;Data!AE$1,'Hamer Agrimet'!$E:$E,"&gt;0"),0))),SUMIFS('Osgood Agrimet'!$S$2:$S$274,'Hamer Agrimet'!$H$147:$H$288,"&lt;="&amp;Data!AE$1,'Osgood Agrimet'!$S$2:$S$274,"&gt;0"))</f>
        <v>0</v>
      </c>
      <c r="AF646" s="24">
        <f>IF($B646="Hamer",IF($F646="Spring Grain",SUMIFS('Hamer Agrimet'!$D:$D,'Hamer Agrimet'!$A:$A,"&lt;="&amp;Data!AF$1,'Hamer Agrimet'!$D:$D,"&gt;0"),IF($F646="Winter Grain",SUMIFS('Hamer Agrimet'!$C:$C,'Hamer Agrimet'!$A:$A,"&lt;="&amp;Data!AF$1,'Hamer Agrimet'!$C:$C,"&gt;0"),IF($F646="Potatoes",SUMIFS('Hamer Agrimet'!$E:$E,'Hamer Agrimet'!$A:$A,"&lt;="&amp;Data!AF$1,'Hamer Agrimet'!$E:$E,"&gt;0"),0))),SUMIFS('Osgood Agrimet'!$S$2:$S$274,'Hamer Agrimet'!$H$147:$H$288,"&lt;="&amp;Data!AF$1,'Osgood Agrimet'!$S$2:$S$274,"&gt;0"))</f>
        <v>0</v>
      </c>
      <c r="AG646" s="24">
        <f>IF($B646="Hamer",IF($F646="Spring Grain",SUMIFS('Hamer Agrimet'!$D:$D,'Hamer Agrimet'!$A:$A,"&lt;="&amp;Data!AG$1,'Hamer Agrimet'!$D:$D,"&gt;0"),IF($F646="Winter Grain",SUMIFS('Hamer Agrimet'!$C:$C,'Hamer Agrimet'!$A:$A,"&lt;="&amp;Data!AG$1,'Hamer Agrimet'!$C:$C,"&gt;0"),IF($F646="Potatoes",SUMIFS('Hamer Agrimet'!$E:$E,'Hamer Agrimet'!$A:$A,"&lt;="&amp;Data!AG$1,'Hamer Agrimet'!$E:$E,"&gt;0"),0))),SUMIFS('Osgood Agrimet'!$S$2:$S$274,'Hamer Agrimet'!$H$147:$H$288,"&lt;="&amp;Data!AG$1,'Osgood Agrimet'!$S$2:$S$274,"&gt;0"))</f>
        <v>0</v>
      </c>
      <c r="AH646">
        <f>+SUM(H646:AG646)</f>
        <v>0</v>
      </c>
    </row>
    <row r="647" spans="1:34" ht="15.75" hidden="1" thickBot="1" x14ac:dyDescent="0.25">
      <c r="A647" s="25"/>
      <c r="B647" s="25" t="s">
        <v>166</v>
      </c>
      <c r="C647" s="28" t="str">
        <f>C646</f>
        <v>64</v>
      </c>
      <c r="D647" s="25" t="s">
        <v>222</v>
      </c>
      <c r="E647" s="25"/>
      <c r="F647" s="25"/>
      <c r="G647" s="25"/>
      <c r="H647">
        <f>IFERROR(VLOOKUP($A647,'PivotTrac Totals'!$A$1:$AK$255,4,FALSE),)</f>
        <v>0</v>
      </c>
      <c r="I647">
        <f>IFERROR(VLOOKUP($A647,'PivotTrac Totals'!$1:$405,6,FALSE),)</f>
        <v>0</v>
      </c>
      <c r="J647">
        <f>IFERROR(VLOOKUP($A647,'PivotTrac Totals'!$1:$255,8,FALSE),)</f>
        <v>0</v>
      </c>
      <c r="K647">
        <f>IFERROR(VLOOKUP($A647,'PivotTrac Totals'!$1:$255,10,FALSE),)</f>
        <v>0</v>
      </c>
      <c r="L647">
        <f>IFERROR(VLOOKUP($A647,'PivotTrac Totals'!$1:$255,12,FALSE),)</f>
        <v>0</v>
      </c>
      <c r="M647">
        <f>IFERROR(VLOOKUP($A647,'PivotTrac Totals'!$1:$255,14,FALSE),)</f>
        <v>0</v>
      </c>
      <c r="N647">
        <f>IFERROR(VLOOKUP($A647,'PivotTrac Totals'!$1:$255,16,FALSE),)</f>
        <v>0</v>
      </c>
      <c r="O647">
        <f>IFERROR(VLOOKUP($A647,'PivotTrac Totals'!$1:$255,18,FALSE),)</f>
        <v>0</v>
      </c>
      <c r="P647">
        <f>IFERROR(VLOOKUP($A647,'PivotTrac Totals'!$1:$255,20,FALSE),)</f>
        <v>0</v>
      </c>
      <c r="Q647">
        <f>IFERROR(VLOOKUP($A647,'PivotTrac Totals'!$1:$255,22,FALSE),)</f>
        <v>0</v>
      </c>
      <c r="R647">
        <f>IFERROR(VLOOKUP($A647,'PivotTrac Totals'!$1:$255,24,FALSE),)</f>
        <v>0</v>
      </c>
      <c r="S647">
        <f>IFERROR(VLOOKUP($A647,'PivotTrac Totals'!$1:$255,26,FALSE),)</f>
        <v>0</v>
      </c>
      <c r="T647">
        <f>IFERROR(VLOOKUP($A647,'PivotTrac Totals'!$1:$255,28,FALSE),)</f>
        <v>0</v>
      </c>
      <c r="U647">
        <f>IFERROR(VLOOKUP($A647,'PivotTrac Totals'!$1:$255,30,FALSE),)</f>
        <v>0</v>
      </c>
      <c r="V647">
        <f>IFERROR(VLOOKUP($A647,'PivotTrac Totals'!$1:$255,32,FALSE),)</f>
        <v>0</v>
      </c>
      <c r="W647">
        <f>IFERROR(VLOOKUP($A647,'PivotTrac Totals'!$1:$255,34,FALSE),)</f>
        <v>0</v>
      </c>
      <c r="X647">
        <f>IFERROR(VLOOKUP($A647,'PivotTrac Totals'!$1:$255,36,FALSE),)</f>
        <v>0</v>
      </c>
      <c r="Y647">
        <f>IFERROR(VLOOKUP($A647,'PivotTrac Totals'!$1:$255,38,FALSE),)</f>
        <v>0</v>
      </c>
      <c r="Z647">
        <f>IFERROR(VLOOKUP($A647,'PivotTrac Totals'!$1:$255,40,FALSE),)</f>
        <v>0</v>
      </c>
      <c r="AA647">
        <f>IFERROR(VLOOKUP($A647,'PivotTrac Totals'!$1:$255,42,FALSE),)</f>
        <v>0</v>
      </c>
      <c r="AB647">
        <f>IFERROR(VLOOKUP($A647,'PivotTrac Totals'!$1:$255,44,FALSE),)</f>
        <v>0</v>
      </c>
      <c r="AC647">
        <f>IFERROR(VLOOKUP($A647,'PivotTrac Totals'!$1:$255,46,FALSE),)</f>
        <v>0</v>
      </c>
      <c r="AD647">
        <f>IFERROR(VLOOKUP($A647,'PivotTrac Totals'!$1:$255,48,FALSE),)</f>
        <v>0</v>
      </c>
      <c r="AE647">
        <f>IFERROR(VLOOKUP($A647,'PivotTrac Totals'!$1:$255,50,FALSE),)</f>
        <v>0</v>
      </c>
      <c r="AF647">
        <f>IFERROR(VLOOKUP($A647,'PivotTrac Totals'!$1:$255,52,FALSE),)</f>
        <v>0</v>
      </c>
      <c r="AG647">
        <f>IFERROR(VLOOKUP($A647,'PivotTrac Totals'!$1:$255,54,FALSE),)</f>
        <v>0</v>
      </c>
      <c r="AH647">
        <f t="shared" si="70"/>
        <v>0</v>
      </c>
    </row>
    <row r="648" spans="1:34" ht="15.75" hidden="1" thickBot="1" x14ac:dyDescent="0.25">
      <c r="A648" s="25"/>
      <c r="B648" s="25" t="s">
        <v>166</v>
      </c>
      <c r="C648" s="28" t="str">
        <f t="shared" ref="C648:C655" si="76">C647</f>
        <v>64</v>
      </c>
      <c r="D648" s="25" t="s">
        <v>222</v>
      </c>
      <c r="E648" s="25"/>
      <c r="F648" s="25"/>
      <c r="G648" s="25"/>
      <c r="H648">
        <f>IFERROR(VLOOKUP($A648,'PivotTrac Totals'!$A$1:$AK$255,4,FALSE),)</f>
        <v>0</v>
      </c>
      <c r="I648">
        <f>IFERROR(VLOOKUP($A648,'PivotTrac Totals'!$1:$405,6,FALSE),)</f>
        <v>0</v>
      </c>
      <c r="J648">
        <f>IFERROR(VLOOKUP($A648,'PivotTrac Totals'!$1:$255,8,FALSE),)</f>
        <v>0</v>
      </c>
      <c r="K648">
        <f>IFERROR(VLOOKUP($A648,'PivotTrac Totals'!$1:$255,10,FALSE),)</f>
        <v>0</v>
      </c>
      <c r="L648">
        <f>IFERROR(VLOOKUP($A648,'PivotTrac Totals'!$1:$255,12,FALSE),)</f>
        <v>0</v>
      </c>
      <c r="M648">
        <f>IFERROR(VLOOKUP($A648,'PivotTrac Totals'!$1:$255,14,FALSE),)</f>
        <v>0</v>
      </c>
      <c r="N648">
        <f>IFERROR(VLOOKUP($A648,'PivotTrac Totals'!$1:$255,16,FALSE),)</f>
        <v>0</v>
      </c>
      <c r="O648">
        <f>IFERROR(VLOOKUP($A648,'PivotTrac Totals'!$1:$255,18,FALSE),)</f>
        <v>0</v>
      </c>
      <c r="P648">
        <f>IFERROR(VLOOKUP($A648,'PivotTrac Totals'!$1:$255,20,FALSE),)</f>
        <v>0</v>
      </c>
      <c r="Q648">
        <f>IFERROR(VLOOKUP($A648,'PivotTrac Totals'!$1:$255,22,FALSE),)</f>
        <v>0</v>
      </c>
      <c r="R648">
        <f>IFERROR(VLOOKUP($A648,'PivotTrac Totals'!$1:$255,24,FALSE),)</f>
        <v>0</v>
      </c>
      <c r="S648">
        <f>IFERROR(VLOOKUP($A648,'PivotTrac Totals'!$1:$255,26,FALSE),)</f>
        <v>0</v>
      </c>
      <c r="T648">
        <f>IFERROR(VLOOKUP($A648,'PivotTrac Totals'!$1:$255,28,FALSE),)</f>
        <v>0</v>
      </c>
      <c r="U648">
        <f>IFERROR(VLOOKUP($A648,'PivotTrac Totals'!$1:$255,30,FALSE),)</f>
        <v>0</v>
      </c>
      <c r="V648">
        <f>IFERROR(VLOOKUP($A648,'PivotTrac Totals'!$1:$255,32,FALSE),)</f>
        <v>0</v>
      </c>
      <c r="W648">
        <f>IFERROR(VLOOKUP($A648,'PivotTrac Totals'!$1:$255,34,FALSE),)</f>
        <v>0</v>
      </c>
      <c r="X648">
        <f>IFERROR(VLOOKUP($A648,'PivotTrac Totals'!$1:$255,36,FALSE),)</f>
        <v>0</v>
      </c>
      <c r="Y648">
        <f>IFERROR(VLOOKUP($A648,'PivotTrac Totals'!$1:$255,38,FALSE),)</f>
        <v>0</v>
      </c>
      <c r="Z648">
        <f>IFERROR(VLOOKUP($A648,'PivotTrac Totals'!$1:$255,40,FALSE),)</f>
        <v>0</v>
      </c>
      <c r="AA648">
        <f>IFERROR(VLOOKUP($A648,'PivotTrac Totals'!$1:$255,42,FALSE),)</f>
        <v>0</v>
      </c>
      <c r="AB648">
        <f>IFERROR(VLOOKUP($A648,'PivotTrac Totals'!$1:$255,44,FALSE),)</f>
        <v>0</v>
      </c>
      <c r="AC648">
        <f>IFERROR(VLOOKUP($A648,'PivotTrac Totals'!$1:$255,46,FALSE),)</f>
        <v>0</v>
      </c>
      <c r="AD648">
        <f>IFERROR(VLOOKUP($A648,'PivotTrac Totals'!$1:$255,48,FALSE),)</f>
        <v>0</v>
      </c>
      <c r="AE648">
        <f>IFERROR(VLOOKUP($A648,'PivotTrac Totals'!$1:$255,50,FALSE),)</f>
        <v>0</v>
      </c>
      <c r="AF648">
        <f>IFERROR(VLOOKUP($A648,'PivotTrac Totals'!$1:$255,52,FALSE),)</f>
        <v>0</v>
      </c>
      <c r="AG648">
        <f>IFERROR(VLOOKUP($A648,'PivotTrac Totals'!$1:$255,54,FALSE),)</f>
        <v>0</v>
      </c>
      <c r="AH648">
        <f t="shared" si="70"/>
        <v>0</v>
      </c>
    </row>
    <row r="649" spans="1:34" ht="15.75" hidden="1" thickBot="1" x14ac:dyDescent="0.25">
      <c r="A649" s="25"/>
      <c r="B649" s="25" t="s">
        <v>166</v>
      </c>
      <c r="C649" s="28" t="str">
        <f t="shared" si="76"/>
        <v>64</v>
      </c>
      <c r="D649" s="25" t="s">
        <v>222</v>
      </c>
      <c r="E649" s="25"/>
      <c r="F649" s="25"/>
      <c r="G649" s="25"/>
      <c r="H649">
        <f>IFERROR(VLOOKUP($A649,'PivotTrac Totals'!$A$1:$AK$255,4,FALSE),)</f>
        <v>0</v>
      </c>
      <c r="I649">
        <f>IFERROR(VLOOKUP($A649,'PivotTrac Totals'!$1:$405,6,FALSE),)</f>
        <v>0</v>
      </c>
      <c r="J649">
        <f>IFERROR(VLOOKUP($A649,'PivotTrac Totals'!$1:$255,8,FALSE),)</f>
        <v>0</v>
      </c>
      <c r="K649">
        <f>IFERROR(VLOOKUP($A649,'PivotTrac Totals'!$1:$255,10,FALSE),)</f>
        <v>0</v>
      </c>
      <c r="L649">
        <f>IFERROR(VLOOKUP($A649,'PivotTrac Totals'!$1:$255,12,FALSE),)</f>
        <v>0</v>
      </c>
      <c r="M649">
        <f>IFERROR(VLOOKUP($A649,'PivotTrac Totals'!$1:$255,14,FALSE),)</f>
        <v>0</v>
      </c>
      <c r="N649">
        <f>IFERROR(VLOOKUP($A649,'PivotTrac Totals'!$1:$255,16,FALSE),)</f>
        <v>0</v>
      </c>
      <c r="O649">
        <f>IFERROR(VLOOKUP($A649,'PivotTrac Totals'!$1:$255,18,FALSE),)</f>
        <v>0</v>
      </c>
      <c r="P649">
        <f>IFERROR(VLOOKUP($A649,'PivotTrac Totals'!$1:$255,20,FALSE),)</f>
        <v>0</v>
      </c>
      <c r="Q649">
        <f>IFERROR(VLOOKUP($A649,'PivotTrac Totals'!$1:$255,22,FALSE),)</f>
        <v>0</v>
      </c>
      <c r="R649">
        <f>IFERROR(VLOOKUP($A649,'PivotTrac Totals'!$1:$255,24,FALSE),)</f>
        <v>0</v>
      </c>
      <c r="S649">
        <f>IFERROR(VLOOKUP($A649,'PivotTrac Totals'!$1:$255,26,FALSE),)</f>
        <v>0</v>
      </c>
      <c r="T649">
        <f>IFERROR(VLOOKUP($A649,'PivotTrac Totals'!$1:$255,28,FALSE),)</f>
        <v>0</v>
      </c>
      <c r="U649">
        <f>IFERROR(VLOOKUP($A649,'PivotTrac Totals'!$1:$255,30,FALSE),)</f>
        <v>0</v>
      </c>
      <c r="V649">
        <f>IFERROR(VLOOKUP($A649,'PivotTrac Totals'!$1:$255,32,FALSE),)</f>
        <v>0</v>
      </c>
      <c r="W649">
        <f>IFERROR(VLOOKUP($A649,'PivotTrac Totals'!$1:$255,34,FALSE),)</f>
        <v>0</v>
      </c>
      <c r="X649">
        <f>IFERROR(VLOOKUP($A649,'PivotTrac Totals'!$1:$255,36,FALSE),)</f>
        <v>0</v>
      </c>
      <c r="Y649">
        <f>IFERROR(VLOOKUP($A649,'PivotTrac Totals'!$1:$255,38,FALSE),)</f>
        <v>0</v>
      </c>
      <c r="Z649">
        <f>IFERROR(VLOOKUP($A649,'PivotTrac Totals'!$1:$255,40,FALSE),)</f>
        <v>0</v>
      </c>
      <c r="AA649">
        <f>IFERROR(VLOOKUP($A649,'PivotTrac Totals'!$1:$255,42,FALSE),)</f>
        <v>0</v>
      </c>
      <c r="AB649">
        <f>IFERROR(VLOOKUP($A649,'PivotTrac Totals'!$1:$255,44,FALSE),)</f>
        <v>0</v>
      </c>
      <c r="AC649">
        <f>IFERROR(VLOOKUP($A649,'PivotTrac Totals'!$1:$255,46,FALSE),)</f>
        <v>0</v>
      </c>
      <c r="AD649">
        <f>IFERROR(VLOOKUP($A649,'PivotTrac Totals'!$1:$255,48,FALSE),)</f>
        <v>0</v>
      </c>
      <c r="AE649">
        <f>IFERROR(VLOOKUP($A649,'PivotTrac Totals'!$1:$255,50,FALSE),)</f>
        <v>0</v>
      </c>
      <c r="AF649">
        <f>IFERROR(VLOOKUP($A649,'PivotTrac Totals'!$1:$255,52,FALSE),)</f>
        <v>0</v>
      </c>
      <c r="AG649">
        <f>IFERROR(VLOOKUP($A649,'PivotTrac Totals'!$1:$255,54,FALSE),)</f>
        <v>0</v>
      </c>
      <c r="AH649">
        <f t="shared" si="70"/>
        <v>0</v>
      </c>
    </row>
    <row r="650" spans="1:34" ht="15.75" hidden="1" thickBot="1" x14ac:dyDescent="0.25">
      <c r="A650" s="25"/>
      <c r="B650" s="25" t="s">
        <v>166</v>
      </c>
      <c r="C650" s="28" t="str">
        <f t="shared" si="76"/>
        <v>64</v>
      </c>
      <c r="D650" s="25" t="s">
        <v>222</v>
      </c>
      <c r="E650" s="25"/>
      <c r="F650" s="25"/>
      <c r="G650" s="25"/>
      <c r="H650">
        <f>IFERROR(VLOOKUP($A650,'PivotTrac Totals'!$A$1:$AK$255,4,FALSE),)</f>
        <v>0</v>
      </c>
      <c r="I650">
        <f>IFERROR(VLOOKUP($A650,'PivotTrac Totals'!$1:$405,6,FALSE),)</f>
        <v>0</v>
      </c>
      <c r="J650">
        <f>IFERROR(VLOOKUP($A650,'PivotTrac Totals'!$1:$255,8,FALSE),)</f>
        <v>0</v>
      </c>
      <c r="K650">
        <f>IFERROR(VLOOKUP($A650,'PivotTrac Totals'!$1:$255,10,FALSE),)</f>
        <v>0</v>
      </c>
      <c r="L650">
        <f>IFERROR(VLOOKUP($A650,'PivotTrac Totals'!$1:$255,12,FALSE),)</f>
        <v>0</v>
      </c>
      <c r="M650">
        <f>IFERROR(VLOOKUP($A650,'PivotTrac Totals'!$1:$255,14,FALSE),)</f>
        <v>0</v>
      </c>
      <c r="N650">
        <f>IFERROR(VLOOKUP($A650,'PivotTrac Totals'!$1:$255,16,FALSE),)</f>
        <v>0</v>
      </c>
      <c r="O650">
        <f>IFERROR(VLOOKUP($A650,'PivotTrac Totals'!$1:$255,18,FALSE),)</f>
        <v>0</v>
      </c>
      <c r="P650">
        <f>IFERROR(VLOOKUP($A650,'PivotTrac Totals'!$1:$255,20,FALSE),)</f>
        <v>0</v>
      </c>
      <c r="Q650">
        <f>IFERROR(VLOOKUP($A650,'PivotTrac Totals'!$1:$255,22,FALSE),)</f>
        <v>0</v>
      </c>
      <c r="R650">
        <f>IFERROR(VLOOKUP($A650,'PivotTrac Totals'!$1:$255,24,FALSE),)</f>
        <v>0</v>
      </c>
      <c r="S650">
        <f>IFERROR(VLOOKUP($A650,'PivotTrac Totals'!$1:$255,26,FALSE),)</f>
        <v>0</v>
      </c>
      <c r="T650">
        <f>IFERROR(VLOOKUP($A650,'PivotTrac Totals'!$1:$255,28,FALSE),)</f>
        <v>0</v>
      </c>
      <c r="U650">
        <f>IFERROR(VLOOKUP($A650,'PivotTrac Totals'!$1:$255,30,FALSE),)</f>
        <v>0</v>
      </c>
      <c r="V650">
        <f>IFERROR(VLOOKUP($A650,'PivotTrac Totals'!$1:$255,32,FALSE),)</f>
        <v>0</v>
      </c>
      <c r="W650">
        <f>IFERROR(VLOOKUP($A650,'PivotTrac Totals'!$1:$255,34,FALSE),)</f>
        <v>0</v>
      </c>
      <c r="X650">
        <f>IFERROR(VLOOKUP($A650,'PivotTrac Totals'!$1:$255,36,FALSE),)</f>
        <v>0</v>
      </c>
      <c r="Y650">
        <f>IFERROR(VLOOKUP($A650,'PivotTrac Totals'!$1:$255,38,FALSE),)</f>
        <v>0</v>
      </c>
      <c r="Z650">
        <f>IFERROR(VLOOKUP($A650,'PivotTrac Totals'!$1:$255,40,FALSE),)</f>
        <v>0</v>
      </c>
      <c r="AA650">
        <f>IFERROR(VLOOKUP($A650,'PivotTrac Totals'!$1:$255,42,FALSE),)</f>
        <v>0</v>
      </c>
      <c r="AB650">
        <f>IFERROR(VLOOKUP($A650,'PivotTrac Totals'!$1:$255,44,FALSE),)</f>
        <v>0</v>
      </c>
      <c r="AC650">
        <f>IFERROR(VLOOKUP($A650,'PivotTrac Totals'!$1:$255,46,FALSE),)</f>
        <v>0</v>
      </c>
      <c r="AD650">
        <f>IFERROR(VLOOKUP($A650,'PivotTrac Totals'!$1:$255,48,FALSE),)</f>
        <v>0</v>
      </c>
      <c r="AE650">
        <f>IFERROR(VLOOKUP($A650,'PivotTrac Totals'!$1:$255,50,FALSE),)</f>
        <v>0</v>
      </c>
      <c r="AF650">
        <f>IFERROR(VLOOKUP($A650,'PivotTrac Totals'!$1:$255,52,FALSE),)</f>
        <v>0</v>
      </c>
      <c r="AG650">
        <f>IFERROR(VLOOKUP($A650,'PivotTrac Totals'!$1:$255,54,FALSE),)</f>
        <v>0</v>
      </c>
      <c r="AH650">
        <f t="shared" si="70"/>
        <v>0</v>
      </c>
    </row>
    <row r="651" spans="1:34" ht="15.75" hidden="1" thickBot="1" x14ac:dyDescent="0.25">
      <c r="A651" s="25"/>
      <c r="B651" s="25" t="s">
        <v>166</v>
      </c>
      <c r="C651" s="28" t="str">
        <f t="shared" si="76"/>
        <v>64</v>
      </c>
      <c r="D651" s="25" t="s">
        <v>222</v>
      </c>
      <c r="E651" s="25"/>
      <c r="F651" s="25"/>
      <c r="G651" s="25"/>
      <c r="H651">
        <f>IFERROR(VLOOKUP($A651,'PivotTrac Totals'!$A$1:$AK$255,4,FALSE),)</f>
        <v>0</v>
      </c>
      <c r="I651">
        <f>IFERROR(VLOOKUP($A651,'PivotTrac Totals'!$1:$405,6,FALSE),)</f>
        <v>0</v>
      </c>
      <c r="J651">
        <f>IFERROR(VLOOKUP($A651,'PivotTrac Totals'!$1:$255,8,FALSE),)</f>
        <v>0</v>
      </c>
      <c r="K651">
        <f>IFERROR(VLOOKUP($A651,'PivotTrac Totals'!$1:$255,10,FALSE),)</f>
        <v>0</v>
      </c>
      <c r="L651">
        <f>IFERROR(VLOOKUP($A651,'PivotTrac Totals'!$1:$255,12,FALSE),)</f>
        <v>0</v>
      </c>
      <c r="M651">
        <f>IFERROR(VLOOKUP($A651,'PivotTrac Totals'!$1:$255,14,FALSE),)</f>
        <v>0</v>
      </c>
      <c r="N651">
        <f>IFERROR(VLOOKUP($A651,'PivotTrac Totals'!$1:$255,16,FALSE),)</f>
        <v>0</v>
      </c>
      <c r="O651">
        <f>IFERROR(VLOOKUP($A651,'PivotTrac Totals'!$1:$255,18,FALSE),)</f>
        <v>0</v>
      </c>
      <c r="P651">
        <f>IFERROR(VLOOKUP($A651,'PivotTrac Totals'!$1:$255,20,FALSE),)</f>
        <v>0</v>
      </c>
      <c r="Q651">
        <f>IFERROR(VLOOKUP($A651,'PivotTrac Totals'!$1:$255,22,FALSE),)</f>
        <v>0</v>
      </c>
      <c r="R651">
        <f>IFERROR(VLOOKUP($A651,'PivotTrac Totals'!$1:$255,24,FALSE),)</f>
        <v>0</v>
      </c>
      <c r="S651">
        <f>IFERROR(VLOOKUP($A651,'PivotTrac Totals'!$1:$255,26,FALSE),)</f>
        <v>0</v>
      </c>
      <c r="T651">
        <f>IFERROR(VLOOKUP($A651,'PivotTrac Totals'!$1:$255,28,FALSE),)</f>
        <v>0</v>
      </c>
      <c r="U651">
        <f>IFERROR(VLOOKUP($A651,'PivotTrac Totals'!$1:$255,30,FALSE),)</f>
        <v>0</v>
      </c>
      <c r="V651">
        <f>IFERROR(VLOOKUP($A651,'PivotTrac Totals'!$1:$255,32,FALSE),)</f>
        <v>0</v>
      </c>
      <c r="W651">
        <f>IFERROR(VLOOKUP($A651,'PivotTrac Totals'!$1:$255,34,FALSE),)</f>
        <v>0</v>
      </c>
      <c r="X651">
        <f>IFERROR(VLOOKUP($A651,'PivotTrac Totals'!$1:$255,36,FALSE),)</f>
        <v>0</v>
      </c>
      <c r="Y651">
        <f>IFERROR(VLOOKUP($A651,'PivotTrac Totals'!$1:$255,38,FALSE),)</f>
        <v>0</v>
      </c>
      <c r="Z651">
        <f>IFERROR(VLOOKUP($A651,'PivotTrac Totals'!$1:$255,40,FALSE),)</f>
        <v>0</v>
      </c>
      <c r="AA651">
        <f>IFERROR(VLOOKUP($A651,'PivotTrac Totals'!$1:$255,42,FALSE),)</f>
        <v>0</v>
      </c>
      <c r="AB651">
        <f>IFERROR(VLOOKUP($A651,'PivotTrac Totals'!$1:$255,44,FALSE),)</f>
        <v>0</v>
      </c>
      <c r="AC651">
        <f>IFERROR(VLOOKUP($A651,'PivotTrac Totals'!$1:$255,46,FALSE),)</f>
        <v>0</v>
      </c>
      <c r="AD651">
        <f>IFERROR(VLOOKUP($A651,'PivotTrac Totals'!$1:$255,48,FALSE),)</f>
        <v>0</v>
      </c>
      <c r="AE651">
        <f>IFERROR(VLOOKUP($A651,'PivotTrac Totals'!$1:$255,50,FALSE),)</f>
        <v>0</v>
      </c>
      <c r="AF651">
        <f>IFERROR(VLOOKUP($A651,'PivotTrac Totals'!$1:$255,52,FALSE),)</f>
        <v>0</v>
      </c>
      <c r="AG651">
        <f>IFERROR(VLOOKUP($A651,'PivotTrac Totals'!$1:$255,54,FALSE),)</f>
        <v>0</v>
      </c>
      <c r="AH651">
        <f t="shared" si="70"/>
        <v>0</v>
      </c>
    </row>
    <row r="652" spans="1:34" ht="15.75" hidden="1" thickBot="1" x14ac:dyDescent="0.25">
      <c r="A652" s="25"/>
      <c r="B652" s="25" t="s">
        <v>166</v>
      </c>
      <c r="C652" s="28" t="str">
        <f t="shared" si="76"/>
        <v>64</v>
      </c>
      <c r="D652" s="25" t="s">
        <v>222</v>
      </c>
      <c r="E652" s="25"/>
      <c r="F652" s="25"/>
      <c r="G652" s="25"/>
      <c r="H652">
        <f>IFERROR(VLOOKUP($A652,'PivotTrac Totals'!$A$1:$AK$255,4,FALSE),)</f>
        <v>0</v>
      </c>
      <c r="I652">
        <f>IFERROR(VLOOKUP($A652,'PivotTrac Totals'!$1:$405,6,FALSE),)</f>
        <v>0</v>
      </c>
      <c r="J652">
        <f>IFERROR(VLOOKUP($A652,'PivotTrac Totals'!$1:$255,8,FALSE),)</f>
        <v>0</v>
      </c>
      <c r="K652">
        <f>IFERROR(VLOOKUP($A652,'PivotTrac Totals'!$1:$255,10,FALSE),)</f>
        <v>0</v>
      </c>
      <c r="L652">
        <f>IFERROR(VLOOKUP($A652,'PivotTrac Totals'!$1:$255,12,FALSE),)</f>
        <v>0</v>
      </c>
      <c r="M652">
        <f>IFERROR(VLOOKUP($A652,'PivotTrac Totals'!$1:$255,14,FALSE),)</f>
        <v>0</v>
      </c>
      <c r="N652">
        <f>IFERROR(VLOOKUP($A652,'PivotTrac Totals'!$1:$255,16,FALSE),)</f>
        <v>0</v>
      </c>
      <c r="O652">
        <f>IFERROR(VLOOKUP($A652,'PivotTrac Totals'!$1:$255,18,FALSE),)</f>
        <v>0</v>
      </c>
      <c r="P652">
        <f>IFERROR(VLOOKUP($A652,'PivotTrac Totals'!$1:$255,20,FALSE),)</f>
        <v>0</v>
      </c>
      <c r="Q652">
        <f>IFERROR(VLOOKUP($A652,'PivotTrac Totals'!$1:$255,22,FALSE),)</f>
        <v>0</v>
      </c>
      <c r="R652">
        <f>IFERROR(VLOOKUP($A652,'PivotTrac Totals'!$1:$255,24,FALSE),)</f>
        <v>0</v>
      </c>
      <c r="S652">
        <f>IFERROR(VLOOKUP($A652,'PivotTrac Totals'!$1:$255,26,FALSE),)</f>
        <v>0</v>
      </c>
      <c r="T652">
        <f>IFERROR(VLOOKUP($A652,'PivotTrac Totals'!$1:$255,28,FALSE),)</f>
        <v>0</v>
      </c>
      <c r="U652">
        <f>IFERROR(VLOOKUP($A652,'PivotTrac Totals'!$1:$255,30,FALSE),)</f>
        <v>0</v>
      </c>
      <c r="V652">
        <f>IFERROR(VLOOKUP($A652,'PivotTrac Totals'!$1:$255,32,FALSE),)</f>
        <v>0</v>
      </c>
      <c r="W652">
        <f>IFERROR(VLOOKUP($A652,'PivotTrac Totals'!$1:$255,34,FALSE),)</f>
        <v>0</v>
      </c>
      <c r="X652">
        <f>IFERROR(VLOOKUP($A652,'PivotTrac Totals'!$1:$255,36,FALSE),)</f>
        <v>0</v>
      </c>
      <c r="Y652">
        <f>IFERROR(VLOOKUP($A652,'PivotTrac Totals'!$1:$255,38,FALSE),)</f>
        <v>0</v>
      </c>
      <c r="Z652">
        <f>IFERROR(VLOOKUP($A652,'PivotTrac Totals'!$1:$255,40,FALSE),)</f>
        <v>0</v>
      </c>
      <c r="AA652">
        <f>IFERROR(VLOOKUP($A652,'PivotTrac Totals'!$1:$255,42,FALSE),)</f>
        <v>0</v>
      </c>
      <c r="AB652">
        <f>IFERROR(VLOOKUP($A652,'PivotTrac Totals'!$1:$255,44,FALSE),)</f>
        <v>0</v>
      </c>
      <c r="AC652">
        <f>IFERROR(VLOOKUP($A652,'PivotTrac Totals'!$1:$255,46,FALSE),)</f>
        <v>0</v>
      </c>
      <c r="AD652">
        <f>IFERROR(VLOOKUP($A652,'PivotTrac Totals'!$1:$255,48,FALSE),)</f>
        <v>0</v>
      </c>
      <c r="AE652">
        <f>IFERROR(VLOOKUP($A652,'PivotTrac Totals'!$1:$255,50,FALSE),)</f>
        <v>0</v>
      </c>
      <c r="AF652">
        <f>IFERROR(VLOOKUP($A652,'PivotTrac Totals'!$1:$255,52,FALSE),)</f>
        <v>0</v>
      </c>
      <c r="AG652">
        <f>IFERROR(VLOOKUP($A652,'PivotTrac Totals'!$1:$255,54,FALSE),)</f>
        <v>0</v>
      </c>
      <c r="AH652">
        <f t="shared" si="70"/>
        <v>0</v>
      </c>
    </row>
    <row r="653" spans="1:34" ht="15.75" hidden="1" thickBot="1" x14ac:dyDescent="0.25">
      <c r="A653" s="25"/>
      <c r="B653" s="25" t="s">
        <v>166</v>
      </c>
      <c r="C653" s="28" t="str">
        <f t="shared" si="76"/>
        <v>64</v>
      </c>
      <c r="D653" s="25" t="s">
        <v>222</v>
      </c>
      <c r="E653" s="25"/>
      <c r="F653" s="25"/>
      <c r="G653" s="25"/>
      <c r="H653">
        <f>IFERROR(VLOOKUP($A653,'PivotTrac Totals'!$A$1:$AK$255,4,FALSE),)</f>
        <v>0</v>
      </c>
      <c r="I653">
        <f>IFERROR(VLOOKUP($A653,'PivotTrac Totals'!$1:$405,6,FALSE),)</f>
        <v>0</v>
      </c>
      <c r="J653">
        <f>IFERROR(VLOOKUP($A653,'PivotTrac Totals'!$1:$255,8,FALSE),)</f>
        <v>0</v>
      </c>
      <c r="K653">
        <f>IFERROR(VLOOKUP($A653,'PivotTrac Totals'!$1:$255,10,FALSE),)</f>
        <v>0</v>
      </c>
      <c r="L653">
        <f>IFERROR(VLOOKUP($A653,'PivotTrac Totals'!$1:$255,12,FALSE),)</f>
        <v>0</v>
      </c>
      <c r="M653">
        <f>IFERROR(VLOOKUP($A653,'PivotTrac Totals'!$1:$255,14,FALSE),)</f>
        <v>0</v>
      </c>
      <c r="N653">
        <f>IFERROR(VLOOKUP($A653,'PivotTrac Totals'!$1:$255,16,FALSE),)</f>
        <v>0</v>
      </c>
      <c r="O653">
        <f>IFERROR(VLOOKUP($A653,'PivotTrac Totals'!$1:$255,18,FALSE),)</f>
        <v>0</v>
      </c>
      <c r="P653">
        <f>IFERROR(VLOOKUP($A653,'PivotTrac Totals'!$1:$255,20,FALSE),)</f>
        <v>0</v>
      </c>
      <c r="Q653">
        <f>IFERROR(VLOOKUP($A653,'PivotTrac Totals'!$1:$255,22,FALSE),)</f>
        <v>0</v>
      </c>
      <c r="R653">
        <f>IFERROR(VLOOKUP($A653,'PivotTrac Totals'!$1:$255,24,FALSE),)</f>
        <v>0</v>
      </c>
      <c r="S653">
        <f>IFERROR(VLOOKUP($A653,'PivotTrac Totals'!$1:$255,26,FALSE),)</f>
        <v>0</v>
      </c>
      <c r="T653">
        <f>IFERROR(VLOOKUP($A653,'PivotTrac Totals'!$1:$255,28,FALSE),)</f>
        <v>0</v>
      </c>
      <c r="U653">
        <f>IFERROR(VLOOKUP($A653,'PivotTrac Totals'!$1:$255,30,FALSE),)</f>
        <v>0</v>
      </c>
      <c r="V653">
        <f>IFERROR(VLOOKUP($A653,'PivotTrac Totals'!$1:$255,32,FALSE),)</f>
        <v>0</v>
      </c>
      <c r="W653">
        <f>IFERROR(VLOOKUP($A653,'PivotTrac Totals'!$1:$255,34,FALSE),)</f>
        <v>0</v>
      </c>
      <c r="X653">
        <f>IFERROR(VLOOKUP($A653,'PivotTrac Totals'!$1:$255,36,FALSE),)</f>
        <v>0</v>
      </c>
      <c r="Y653">
        <f>IFERROR(VLOOKUP($A653,'PivotTrac Totals'!$1:$255,38,FALSE),)</f>
        <v>0</v>
      </c>
      <c r="Z653">
        <f>IFERROR(VLOOKUP($A653,'PivotTrac Totals'!$1:$255,40,FALSE),)</f>
        <v>0</v>
      </c>
      <c r="AA653">
        <f>IFERROR(VLOOKUP($A653,'PivotTrac Totals'!$1:$255,42,FALSE),)</f>
        <v>0</v>
      </c>
      <c r="AB653">
        <f>IFERROR(VLOOKUP($A653,'PivotTrac Totals'!$1:$255,44,FALSE),)</f>
        <v>0</v>
      </c>
      <c r="AC653">
        <f>IFERROR(VLOOKUP($A653,'PivotTrac Totals'!$1:$255,46,FALSE),)</f>
        <v>0</v>
      </c>
      <c r="AD653">
        <f>IFERROR(VLOOKUP($A653,'PivotTrac Totals'!$1:$255,48,FALSE),)</f>
        <v>0</v>
      </c>
      <c r="AE653">
        <f>IFERROR(VLOOKUP($A653,'PivotTrac Totals'!$1:$255,50,FALSE),)</f>
        <v>0</v>
      </c>
      <c r="AF653">
        <f>IFERROR(VLOOKUP($A653,'PivotTrac Totals'!$1:$255,52,FALSE),)</f>
        <v>0</v>
      </c>
      <c r="AG653">
        <f>IFERROR(VLOOKUP($A653,'PivotTrac Totals'!$1:$255,54,FALSE),)</f>
        <v>0</v>
      </c>
      <c r="AH653">
        <f t="shared" si="70"/>
        <v>0</v>
      </c>
    </row>
    <row r="654" spans="1:34" ht="15.75" hidden="1" thickBot="1" x14ac:dyDescent="0.25">
      <c r="A654" s="25"/>
      <c r="B654" s="25" t="s">
        <v>166</v>
      </c>
      <c r="C654" s="28" t="str">
        <f t="shared" si="76"/>
        <v>64</v>
      </c>
      <c r="D654" s="25" t="s">
        <v>222</v>
      </c>
      <c r="E654" s="25"/>
      <c r="F654" s="25"/>
      <c r="G654" s="25"/>
      <c r="H654">
        <f>IFERROR(VLOOKUP($A654,'PivotTrac Totals'!$A$1:$AK$255,4,FALSE),)</f>
        <v>0</v>
      </c>
      <c r="I654">
        <f>IFERROR(VLOOKUP($A654,'PivotTrac Totals'!$1:$405,6,FALSE),)</f>
        <v>0</v>
      </c>
      <c r="J654">
        <f>IFERROR(VLOOKUP($A654,'PivotTrac Totals'!$1:$255,8,FALSE),)</f>
        <v>0</v>
      </c>
      <c r="K654">
        <f>IFERROR(VLOOKUP($A654,'PivotTrac Totals'!$1:$255,10,FALSE),)</f>
        <v>0</v>
      </c>
      <c r="L654">
        <f>IFERROR(VLOOKUP($A654,'PivotTrac Totals'!$1:$255,12,FALSE),)</f>
        <v>0</v>
      </c>
      <c r="M654">
        <f>IFERROR(VLOOKUP($A654,'PivotTrac Totals'!$1:$255,14,FALSE),)</f>
        <v>0</v>
      </c>
      <c r="N654">
        <f>IFERROR(VLOOKUP($A654,'PivotTrac Totals'!$1:$255,16,FALSE),)</f>
        <v>0</v>
      </c>
      <c r="O654">
        <f>IFERROR(VLOOKUP($A654,'PivotTrac Totals'!$1:$255,18,FALSE),)</f>
        <v>0</v>
      </c>
      <c r="P654">
        <f>IFERROR(VLOOKUP($A654,'PivotTrac Totals'!$1:$255,20,FALSE),)</f>
        <v>0</v>
      </c>
      <c r="Q654">
        <f>IFERROR(VLOOKUP($A654,'PivotTrac Totals'!$1:$255,22,FALSE),)</f>
        <v>0</v>
      </c>
      <c r="R654">
        <f>IFERROR(VLOOKUP($A654,'PivotTrac Totals'!$1:$255,24,FALSE),)</f>
        <v>0</v>
      </c>
      <c r="S654">
        <f>IFERROR(VLOOKUP($A654,'PivotTrac Totals'!$1:$255,26,FALSE),)</f>
        <v>0</v>
      </c>
      <c r="T654">
        <f>IFERROR(VLOOKUP($A654,'PivotTrac Totals'!$1:$255,28,FALSE),)</f>
        <v>0</v>
      </c>
      <c r="U654">
        <f>IFERROR(VLOOKUP($A654,'PivotTrac Totals'!$1:$255,30,FALSE),)</f>
        <v>0</v>
      </c>
      <c r="V654">
        <f>IFERROR(VLOOKUP($A654,'PivotTrac Totals'!$1:$255,32,FALSE),)</f>
        <v>0</v>
      </c>
      <c r="W654">
        <f>IFERROR(VLOOKUP($A654,'PivotTrac Totals'!$1:$255,34,FALSE),)</f>
        <v>0</v>
      </c>
      <c r="X654">
        <f>IFERROR(VLOOKUP($A654,'PivotTrac Totals'!$1:$255,36,FALSE),)</f>
        <v>0</v>
      </c>
      <c r="Y654">
        <f>IFERROR(VLOOKUP($A654,'PivotTrac Totals'!$1:$255,38,FALSE),)</f>
        <v>0</v>
      </c>
      <c r="Z654">
        <f>IFERROR(VLOOKUP($A654,'PivotTrac Totals'!$1:$255,40,FALSE),)</f>
        <v>0</v>
      </c>
      <c r="AA654">
        <f>IFERROR(VLOOKUP($A654,'PivotTrac Totals'!$1:$255,42,FALSE),)</f>
        <v>0</v>
      </c>
      <c r="AB654">
        <f>IFERROR(VLOOKUP($A654,'PivotTrac Totals'!$1:$255,44,FALSE),)</f>
        <v>0</v>
      </c>
      <c r="AC654">
        <f>IFERROR(VLOOKUP($A654,'PivotTrac Totals'!$1:$255,46,FALSE),)</f>
        <v>0</v>
      </c>
      <c r="AD654">
        <f>IFERROR(VLOOKUP($A654,'PivotTrac Totals'!$1:$255,48,FALSE),)</f>
        <v>0</v>
      </c>
      <c r="AE654">
        <f>IFERROR(VLOOKUP($A654,'PivotTrac Totals'!$1:$255,50,FALSE),)</f>
        <v>0</v>
      </c>
      <c r="AF654">
        <f>IFERROR(VLOOKUP($A654,'PivotTrac Totals'!$1:$255,52,FALSE),)</f>
        <v>0</v>
      </c>
      <c r="AG654">
        <f>IFERROR(VLOOKUP($A654,'PivotTrac Totals'!$1:$255,54,FALSE),)</f>
        <v>0</v>
      </c>
      <c r="AH654">
        <f t="shared" si="70"/>
        <v>0</v>
      </c>
    </row>
    <row r="655" spans="1:34" ht="15.75" hidden="1" thickBot="1" x14ac:dyDescent="0.25">
      <c r="A655" s="25"/>
      <c r="B655" s="25" t="s">
        <v>166</v>
      </c>
      <c r="C655" s="28" t="str">
        <f t="shared" si="76"/>
        <v>64</v>
      </c>
      <c r="D655" s="25" t="s">
        <v>222</v>
      </c>
      <c r="E655" s="25"/>
      <c r="F655" s="25"/>
      <c r="G655" s="25"/>
      <c r="H655">
        <f>IFERROR(VLOOKUP($A655,'PivotTrac Totals'!$A$1:$AK$255,4,FALSE),)</f>
        <v>0</v>
      </c>
      <c r="I655">
        <f>IFERROR(VLOOKUP($A655,'PivotTrac Totals'!$1:$405,6,FALSE),)</f>
        <v>0</v>
      </c>
      <c r="J655">
        <f>IFERROR(VLOOKUP($A655,'PivotTrac Totals'!$1:$255,8,FALSE),)</f>
        <v>0</v>
      </c>
      <c r="K655">
        <f>IFERROR(VLOOKUP($A655,'PivotTrac Totals'!$1:$255,10,FALSE),)</f>
        <v>0</v>
      </c>
      <c r="L655">
        <f>IFERROR(VLOOKUP($A655,'PivotTrac Totals'!$1:$255,12,FALSE),)</f>
        <v>0</v>
      </c>
      <c r="M655">
        <f>IFERROR(VLOOKUP($A655,'PivotTrac Totals'!$1:$255,14,FALSE),)</f>
        <v>0</v>
      </c>
      <c r="N655">
        <f>IFERROR(VLOOKUP($A655,'PivotTrac Totals'!$1:$255,16,FALSE),)</f>
        <v>0</v>
      </c>
      <c r="O655">
        <f>IFERROR(VLOOKUP($A655,'PivotTrac Totals'!$1:$255,18,FALSE),)</f>
        <v>0</v>
      </c>
      <c r="P655">
        <f>IFERROR(VLOOKUP($A655,'PivotTrac Totals'!$1:$255,20,FALSE),)</f>
        <v>0</v>
      </c>
      <c r="Q655">
        <f>IFERROR(VLOOKUP($A655,'PivotTrac Totals'!$1:$255,22,FALSE),)</f>
        <v>0</v>
      </c>
      <c r="R655">
        <f>IFERROR(VLOOKUP($A655,'PivotTrac Totals'!$1:$255,24,FALSE),)</f>
        <v>0</v>
      </c>
      <c r="S655">
        <f>IFERROR(VLOOKUP($A655,'PivotTrac Totals'!$1:$255,26,FALSE),)</f>
        <v>0</v>
      </c>
      <c r="T655">
        <f>IFERROR(VLOOKUP($A655,'PivotTrac Totals'!$1:$255,28,FALSE),)</f>
        <v>0</v>
      </c>
      <c r="U655">
        <f>IFERROR(VLOOKUP($A655,'PivotTrac Totals'!$1:$255,30,FALSE),)</f>
        <v>0</v>
      </c>
      <c r="V655">
        <f>IFERROR(VLOOKUP($A655,'PivotTrac Totals'!$1:$255,32,FALSE),)</f>
        <v>0</v>
      </c>
      <c r="W655">
        <f>IFERROR(VLOOKUP($A655,'PivotTrac Totals'!$1:$255,34,FALSE),)</f>
        <v>0</v>
      </c>
      <c r="X655">
        <f>IFERROR(VLOOKUP($A655,'PivotTrac Totals'!$1:$255,36,FALSE),)</f>
        <v>0</v>
      </c>
      <c r="Y655">
        <f>IFERROR(VLOOKUP($A655,'PivotTrac Totals'!$1:$255,38,FALSE),)</f>
        <v>0</v>
      </c>
      <c r="Z655">
        <f>IFERROR(VLOOKUP($A655,'PivotTrac Totals'!$1:$255,40,FALSE),)</f>
        <v>0</v>
      </c>
      <c r="AA655">
        <f>IFERROR(VLOOKUP($A655,'PivotTrac Totals'!$1:$255,42,FALSE),)</f>
        <v>0</v>
      </c>
      <c r="AB655">
        <f>IFERROR(VLOOKUP($A655,'PivotTrac Totals'!$1:$255,44,FALSE),)</f>
        <v>0</v>
      </c>
      <c r="AC655">
        <f>IFERROR(VLOOKUP($A655,'PivotTrac Totals'!$1:$255,46,FALSE),)</f>
        <v>0</v>
      </c>
      <c r="AD655">
        <f>IFERROR(VLOOKUP($A655,'PivotTrac Totals'!$1:$255,48,FALSE),)</f>
        <v>0</v>
      </c>
      <c r="AE655">
        <f>IFERROR(VLOOKUP($A655,'PivotTrac Totals'!$1:$255,50,FALSE),)</f>
        <v>0</v>
      </c>
      <c r="AF655">
        <f>IFERROR(VLOOKUP($A655,'PivotTrac Totals'!$1:$255,52,FALSE),)</f>
        <v>0</v>
      </c>
      <c r="AG655">
        <f>IFERROR(VLOOKUP($A655,'PivotTrac Totals'!$1:$255,54,FALSE),)</f>
        <v>0</v>
      </c>
      <c r="AH655">
        <f t="shared" si="70"/>
        <v>0</v>
      </c>
    </row>
    <row r="656" spans="1:34" ht="15.75" hidden="1" thickBot="1" x14ac:dyDescent="0.25">
      <c r="A656" s="29" t="s">
        <v>227</v>
      </c>
      <c r="B656" s="25" t="s">
        <v>166</v>
      </c>
      <c r="C656" s="28" t="str">
        <f>MID(A656,FIND(" ",A656)+1,256)</f>
        <v>65</v>
      </c>
      <c r="D656" s="25" t="s">
        <v>222</v>
      </c>
      <c r="E656" s="25"/>
      <c r="F656" s="25"/>
      <c r="G656" s="25"/>
      <c r="H656" s="24">
        <f>IF($B656="Hamer",IF($F656="Spring Grain",SUMIFS('Hamer Agrimet'!$D:$D,'Hamer Agrimet'!$A:$A,"&lt;="&amp;Data!H$1,'Hamer Agrimet'!$D:$D,"&gt;0"),IF($F656="Winter Grain",SUMIFS('Hamer Agrimet'!$C:$C,'Hamer Agrimet'!$A:$A,"&lt;="&amp;Data!H$1,'Hamer Agrimet'!$C:$C,"&gt;0"),IF($F656="Potatoes",SUMIFS('Hamer Agrimet'!$E:$E,'Hamer Agrimet'!$A:$A,"&lt;="&amp;Data!H$1,'Hamer Agrimet'!$E:$E,"&gt;0"),0))),SUMIFS('Osgood Agrimet'!$S$2:$S$274,'Hamer Agrimet'!$H$147:$H$288,"&lt;="&amp;Data!H$1,'Osgood Agrimet'!$S$2:$S$274,"&gt;0"))</f>
        <v>0</v>
      </c>
      <c r="I656" s="24">
        <f>IF($B656="Hamer",IF($F656="Spring Grain",SUMIFS('Hamer Agrimet'!$D:$D,'Hamer Agrimet'!$A:$A,"&lt;="&amp;Data!I$1,'Hamer Agrimet'!$D:$D,"&gt;0"),IF($F656="Winter Grain",SUMIFS('Hamer Agrimet'!$C:$C,'Hamer Agrimet'!$A:$A,"&lt;="&amp;Data!I$1,'Hamer Agrimet'!$C:$C,"&gt;0"),IF($F656="Potatoes",SUMIFS('Hamer Agrimet'!$E:$E,'Hamer Agrimet'!$A:$A,"&lt;="&amp;Data!I$1,'Hamer Agrimet'!$E:$E,"&gt;0"),0))),SUMIFS('Osgood Agrimet'!$S$2:$S$274,'Hamer Agrimet'!$H$147:$H$288,"&lt;="&amp;Data!I$1,'Osgood Agrimet'!$S$2:$S$274,"&gt;0"))</f>
        <v>0</v>
      </c>
      <c r="J656" s="24">
        <f>IF($B656="Hamer",IF($F656="Spring Grain",SUMIFS('Hamer Agrimet'!$D:$D,'Hamer Agrimet'!$A:$A,"&lt;="&amp;Data!J$1,'Hamer Agrimet'!$D:$D,"&gt;0"),IF($F656="Winter Grain",SUMIFS('Hamer Agrimet'!$C:$C,'Hamer Agrimet'!$A:$A,"&lt;="&amp;Data!J$1,'Hamer Agrimet'!$C:$C,"&gt;0"),IF($F656="Potatoes",SUMIFS('Hamer Agrimet'!$E:$E,'Hamer Agrimet'!$A:$A,"&lt;="&amp;Data!J$1,'Hamer Agrimet'!$E:$E,"&gt;0"),0))),SUMIFS('Osgood Agrimet'!$S$2:$S$274,'Hamer Agrimet'!$H$147:$H$288,"&lt;="&amp;Data!J$1,'Osgood Agrimet'!$S$2:$S$274,"&gt;0"))</f>
        <v>0</v>
      </c>
      <c r="K656" s="24">
        <f>IF($B656="Hamer",IF($F656="Spring Grain",SUMIFS('Hamer Agrimet'!$D:$D,'Hamer Agrimet'!$A:$A,"&lt;="&amp;Data!K$1,'Hamer Agrimet'!$D:$D,"&gt;0"),IF($F656="Winter Grain",SUMIFS('Hamer Agrimet'!$C:$C,'Hamer Agrimet'!$A:$A,"&lt;="&amp;Data!K$1,'Hamer Agrimet'!$C:$C,"&gt;0"),IF($F656="Potatoes",SUMIFS('Hamer Agrimet'!$E:$E,'Hamer Agrimet'!$A:$A,"&lt;="&amp;Data!K$1,'Hamer Agrimet'!$E:$E,"&gt;0"),0))),SUMIFS('Osgood Agrimet'!$S$2:$S$274,'Hamer Agrimet'!$H$147:$H$288,"&lt;="&amp;Data!K$1,'Osgood Agrimet'!$S$2:$S$274,"&gt;0"))</f>
        <v>0</v>
      </c>
      <c r="L656" s="24">
        <f>IF($B656="Hamer",IF($F656="Spring Grain",SUMIFS('Hamer Agrimet'!$D:$D,'Hamer Agrimet'!$A:$A,"&lt;="&amp;Data!L$1,'Hamer Agrimet'!$D:$D,"&gt;0"),IF($F656="Winter Grain",SUMIFS('Hamer Agrimet'!$C:$C,'Hamer Agrimet'!$A:$A,"&lt;="&amp;Data!L$1,'Hamer Agrimet'!$C:$C,"&gt;0"),IF($F656="Potatoes",SUMIFS('Hamer Agrimet'!$E:$E,'Hamer Agrimet'!$A:$A,"&lt;="&amp;Data!L$1,'Hamer Agrimet'!$E:$E,"&gt;0"),0))),SUMIFS('Osgood Agrimet'!$S$2:$S$274,'Hamer Agrimet'!$H$147:$H$288,"&lt;="&amp;Data!L$1,'Osgood Agrimet'!$S$2:$S$274,"&gt;0"))</f>
        <v>0</v>
      </c>
      <c r="M656" s="24">
        <f>IF($B656="Hamer",IF($F656="Spring Grain",SUMIFS('Hamer Agrimet'!$D:$D,'Hamer Agrimet'!$A:$A,"&lt;="&amp;Data!M$1,'Hamer Agrimet'!$D:$D,"&gt;0"),IF($F656="Winter Grain",SUMIFS('Hamer Agrimet'!$C:$C,'Hamer Agrimet'!$A:$A,"&lt;="&amp;Data!M$1,'Hamer Agrimet'!$C:$C,"&gt;0"),IF($F656="Potatoes",SUMIFS('Hamer Agrimet'!$E:$E,'Hamer Agrimet'!$A:$A,"&lt;="&amp;Data!M$1,'Hamer Agrimet'!$E:$E,"&gt;0"),0))),SUMIFS('Osgood Agrimet'!$S$2:$S$274,'Hamer Agrimet'!$H$147:$H$288,"&lt;="&amp;Data!M$1,'Osgood Agrimet'!$S$2:$S$274,"&gt;0"))</f>
        <v>0</v>
      </c>
      <c r="N656" s="24">
        <f>IF($B656="Hamer",IF($F656="Spring Grain",SUMIFS('Hamer Agrimet'!$D:$D,'Hamer Agrimet'!$A:$A,"&lt;="&amp;Data!N$1,'Hamer Agrimet'!$D:$D,"&gt;0"),IF($F656="Winter Grain",SUMIFS('Hamer Agrimet'!$C:$C,'Hamer Agrimet'!$A:$A,"&lt;="&amp;Data!N$1,'Hamer Agrimet'!$C:$C,"&gt;0"),IF($F656="Potatoes",SUMIFS('Hamer Agrimet'!$E:$E,'Hamer Agrimet'!$A:$A,"&lt;="&amp;Data!N$1,'Hamer Agrimet'!$E:$E,"&gt;0"),0))),SUMIFS('Osgood Agrimet'!$S$2:$S$274,'Hamer Agrimet'!$H$147:$H$288,"&lt;="&amp;Data!N$1,'Osgood Agrimet'!$S$2:$S$274,"&gt;0"))</f>
        <v>0</v>
      </c>
      <c r="O656" s="24">
        <f>IF($B656="Hamer",IF($F656="Spring Grain",SUMIFS('Hamer Agrimet'!$D:$D,'Hamer Agrimet'!$A:$A,"&lt;="&amp;Data!O$1,'Hamer Agrimet'!$D:$D,"&gt;0"),IF($F656="Winter Grain",SUMIFS('Hamer Agrimet'!$C:$C,'Hamer Agrimet'!$A:$A,"&lt;="&amp;Data!O$1,'Hamer Agrimet'!$C:$C,"&gt;0"),IF($F656="Potatoes",SUMIFS('Hamer Agrimet'!$E:$E,'Hamer Agrimet'!$A:$A,"&lt;="&amp;Data!O$1,'Hamer Agrimet'!$E:$E,"&gt;0"),0))),SUMIFS('Osgood Agrimet'!$S$2:$S$274,'Hamer Agrimet'!$H$147:$H$288,"&lt;="&amp;Data!O$1,'Osgood Agrimet'!$S$2:$S$274,"&gt;0"))</f>
        <v>0</v>
      </c>
      <c r="P656" s="24">
        <f>IF($B656="Hamer",IF($F656="Spring Grain",SUMIFS('Hamer Agrimet'!$D:$D,'Hamer Agrimet'!$A:$A,"&lt;="&amp;Data!P$1,'Hamer Agrimet'!$D:$D,"&gt;0"),IF($F656="Winter Grain",SUMIFS('Hamer Agrimet'!$C:$C,'Hamer Agrimet'!$A:$A,"&lt;="&amp;Data!P$1,'Hamer Agrimet'!$C:$C,"&gt;0"),IF($F656="Potatoes",SUMIFS('Hamer Agrimet'!$E:$E,'Hamer Agrimet'!$A:$A,"&lt;="&amp;Data!P$1,'Hamer Agrimet'!$E:$E,"&gt;0"),0))),SUMIFS('Osgood Agrimet'!$S$2:$S$274,'Hamer Agrimet'!$H$147:$H$288,"&lt;="&amp;Data!P$1,'Osgood Agrimet'!$S$2:$S$274,"&gt;0"))</f>
        <v>0</v>
      </c>
      <c r="Q656" s="24">
        <f>IF($B656="Hamer",IF($F656="Spring Grain",SUMIFS('Hamer Agrimet'!$D:$D,'Hamer Agrimet'!$A:$A,"&lt;="&amp;Data!Q$1,'Hamer Agrimet'!$D:$D,"&gt;0"),IF($F656="Winter Grain",SUMIFS('Hamer Agrimet'!$C:$C,'Hamer Agrimet'!$A:$A,"&lt;="&amp;Data!Q$1,'Hamer Agrimet'!$C:$C,"&gt;0"),IF($F656="Potatoes",SUMIFS('Hamer Agrimet'!$E:$E,'Hamer Agrimet'!$A:$A,"&lt;="&amp;Data!Q$1,'Hamer Agrimet'!$E:$E,"&gt;0"),0))),SUMIFS('Osgood Agrimet'!$S$2:$S$274,'Hamer Agrimet'!$H$147:$H$288,"&lt;="&amp;Data!Q$1,'Osgood Agrimet'!$S$2:$S$274,"&gt;0"))</f>
        <v>0</v>
      </c>
      <c r="R656" s="24">
        <f>IF($B656="Hamer",IF($F656="Spring Grain",SUMIFS('Hamer Agrimet'!$D:$D,'Hamer Agrimet'!$A:$A,"&lt;="&amp;Data!R$1,'Hamer Agrimet'!$D:$D,"&gt;0"),IF($F656="Winter Grain",SUMIFS('Hamer Agrimet'!$C:$C,'Hamer Agrimet'!$A:$A,"&lt;="&amp;Data!R$1,'Hamer Agrimet'!$C:$C,"&gt;0"),IF($F656="Potatoes",SUMIFS('Hamer Agrimet'!$E:$E,'Hamer Agrimet'!$A:$A,"&lt;="&amp;Data!R$1,'Hamer Agrimet'!$E:$E,"&gt;0"),0))),SUMIFS('Osgood Agrimet'!$S$2:$S$274,'Hamer Agrimet'!$H$147:$H$288,"&lt;="&amp;Data!R$1,'Osgood Agrimet'!$S$2:$S$274,"&gt;0"))</f>
        <v>0</v>
      </c>
      <c r="S656" s="24">
        <f>IF($B656="Hamer",IF($F656="Spring Grain",SUMIFS('Hamer Agrimet'!$D:$D,'Hamer Agrimet'!$A:$A,"&lt;="&amp;Data!S$1,'Hamer Agrimet'!$D:$D,"&gt;0"),IF($F656="Winter Grain",SUMIFS('Hamer Agrimet'!$C:$C,'Hamer Agrimet'!$A:$A,"&lt;="&amp;Data!S$1,'Hamer Agrimet'!$C:$C,"&gt;0"),IF($F656="Potatoes",SUMIFS('Hamer Agrimet'!$E:$E,'Hamer Agrimet'!$A:$A,"&lt;="&amp;Data!S$1,'Hamer Agrimet'!$E:$E,"&gt;0"),0))),SUMIFS('Osgood Agrimet'!$S$2:$S$274,'Hamer Agrimet'!$H$147:$H$288,"&lt;="&amp;Data!S$1,'Osgood Agrimet'!$S$2:$S$274,"&gt;0"))</f>
        <v>0</v>
      </c>
      <c r="T656" s="24">
        <f>IF($B656="Hamer",IF($F656="Spring Grain",SUMIFS('Hamer Agrimet'!$D:$D,'Hamer Agrimet'!$A:$A,"&lt;="&amp;Data!T$1,'Hamer Agrimet'!$D:$D,"&gt;0"),IF($F656="Winter Grain",SUMIFS('Hamer Agrimet'!$C:$C,'Hamer Agrimet'!$A:$A,"&lt;="&amp;Data!T$1,'Hamer Agrimet'!$C:$C,"&gt;0"),IF($F656="Potatoes",SUMIFS('Hamer Agrimet'!$E:$E,'Hamer Agrimet'!$A:$A,"&lt;="&amp;Data!T$1,'Hamer Agrimet'!$E:$E,"&gt;0"),0))),SUMIFS('Osgood Agrimet'!$S$2:$S$274,'Hamer Agrimet'!$H$147:$H$288,"&lt;="&amp;Data!T$1,'Osgood Agrimet'!$S$2:$S$274,"&gt;0"))</f>
        <v>0</v>
      </c>
      <c r="U656" s="24">
        <f>IF($B656="Hamer",IF($F656="Spring Grain",SUMIFS('Hamer Agrimet'!$D:$D,'Hamer Agrimet'!$A:$A,"&lt;="&amp;Data!U$1,'Hamer Agrimet'!$D:$D,"&gt;0"),IF($F656="Winter Grain",SUMIFS('Hamer Agrimet'!$C:$C,'Hamer Agrimet'!$A:$A,"&lt;="&amp;Data!U$1,'Hamer Agrimet'!$C:$C,"&gt;0"),IF($F656="Potatoes",SUMIFS('Hamer Agrimet'!$E:$E,'Hamer Agrimet'!$A:$A,"&lt;="&amp;Data!U$1,'Hamer Agrimet'!$E:$E,"&gt;0"),0))),SUMIFS('Osgood Agrimet'!$S$2:$S$274,'Hamer Agrimet'!$H$147:$H$288,"&lt;="&amp;Data!U$1,'Osgood Agrimet'!$S$2:$S$274,"&gt;0"))</f>
        <v>0</v>
      </c>
      <c r="V656" s="24">
        <f>IF($B656="Hamer",IF($F656="Spring Grain",SUMIFS('Hamer Agrimet'!$D:$D,'Hamer Agrimet'!$A:$A,"&lt;="&amp;Data!V$1,'Hamer Agrimet'!$D:$D,"&gt;0"),IF($F656="Winter Grain",SUMIFS('Hamer Agrimet'!$C:$C,'Hamer Agrimet'!$A:$A,"&lt;="&amp;Data!V$1,'Hamer Agrimet'!$C:$C,"&gt;0"),IF($F656="Potatoes",SUMIFS('Hamer Agrimet'!$E:$E,'Hamer Agrimet'!$A:$A,"&lt;="&amp;Data!V$1,'Hamer Agrimet'!$E:$E,"&gt;0"),0))),SUMIFS('Osgood Agrimet'!$S$2:$S$274,'Hamer Agrimet'!$H$147:$H$288,"&lt;="&amp;Data!V$1,'Osgood Agrimet'!$S$2:$S$274,"&gt;0"))</f>
        <v>0</v>
      </c>
      <c r="W656" s="24">
        <f>IF($B656="Hamer",IF($F656="Spring Grain",SUMIFS('Hamer Agrimet'!$D:$D,'Hamer Agrimet'!$A:$A,"&lt;="&amp;Data!W$1,'Hamer Agrimet'!$D:$D,"&gt;0"),IF($F656="Winter Grain",SUMIFS('Hamer Agrimet'!$C:$C,'Hamer Agrimet'!$A:$A,"&lt;="&amp;Data!W$1,'Hamer Agrimet'!$C:$C,"&gt;0"),IF($F656="Potatoes",SUMIFS('Hamer Agrimet'!$E:$E,'Hamer Agrimet'!$A:$A,"&lt;="&amp;Data!W$1,'Hamer Agrimet'!$E:$E,"&gt;0"),0))),SUMIFS('Osgood Agrimet'!$S$2:$S$274,'Hamer Agrimet'!$H$147:$H$288,"&lt;="&amp;Data!W$1,'Osgood Agrimet'!$S$2:$S$274,"&gt;0"))</f>
        <v>0</v>
      </c>
      <c r="X656" s="24">
        <f>IF($B656="Hamer",IF($F656="Spring Grain",SUMIFS('Hamer Agrimet'!$D:$D,'Hamer Agrimet'!$A:$A,"&lt;="&amp;Data!X$1,'Hamer Agrimet'!$D:$D,"&gt;0"),IF($F656="Winter Grain",SUMIFS('Hamer Agrimet'!$C:$C,'Hamer Agrimet'!$A:$A,"&lt;="&amp;Data!X$1,'Hamer Agrimet'!$C:$C,"&gt;0"),IF($F656="Potatoes",SUMIFS('Hamer Agrimet'!$E:$E,'Hamer Agrimet'!$A:$A,"&lt;="&amp;Data!X$1,'Hamer Agrimet'!$E:$E,"&gt;0"),0))),SUMIFS('Osgood Agrimet'!$S$2:$S$274,'Hamer Agrimet'!$H$147:$H$288,"&lt;="&amp;Data!X$1,'Osgood Agrimet'!$S$2:$S$274,"&gt;0"))</f>
        <v>0</v>
      </c>
      <c r="Y656" s="24">
        <f>IF($B656="Hamer",IF($F656="Spring Grain",SUMIFS('Hamer Agrimet'!$D:$D,'Hamer Agrimet'!$A:$A,"&lt;="&amp;Data!Y$1,'Hamer Agrimet'!$D:$D,"&gt;0"),IF($F656="Winter Grain",SUMIFS('Hamer Agrimet'!$C:$C,'Hamer Agrimet'!$A:$A,"&lt;="&amp;Data!Y$1,'Hamer Agrimet'!$C:$C,"&gt;0"),IF($F656="Potatoes",SUMIFS('Hamer Agrimet'!$E:$E,'Hamer Agrimet'!$A:$A,"&lt;="&amp;Data!Y$1,'Hamer Agrimet'!$E:$E,"&gt;0"),0))),SUMIFS('Osgood Agrimet'!$S$2:$S$274,'Hamer Agrimet'!$H$147:$H$288,"&lt;="&amp;Data!Y$1,'Osgood Agrimet'!$S$2:$S$274,"&gt;0"))</f>
        <v>0</v>
      </c>
      <c r="Z656" s="24">
        <f>IF($B656="Hamer",IF($F656="Spring Grain",SUMIFS('Hamer Agrimet'!$D:$D,'Hamer Agrimet'!$A:$A,"&lt;="&amp;Data!Z$1,'Hamer Agrimet'!$D:$D,"&gt;0"),IF($F656="Winter Grain",SUMIFS('Hamer Agrimet'!$C:$C,'Hamer Agrimet'!$A:$A,"&lt;="&amp;Data!Z$1,'Hamer Agrimet'!$C:$C,"&gt;0"),IF($F656="Potatoes",SUMIFS('Hamer Agrimet'!$E:$E,'Hamer Agrimet'!$A:$A,"&lt;="&amp;Data!Z$1,'Hamer Agrimet'!$E:$E,"&gt;0"),0))),SUMIFS('Osgood Agrimet'!$S$2:$S$274,'Hamer Agrimet'!$H$147:$H$288,"&lt;="&amp;Data!Z$1,'Osgood Agrimet'!$S$2:$S$274,"&gt;0"))</f>
        <v>0</v>
      </c>
      <c r="AA656" s="24">
        <f>IF($B656="Hamer",IF($F656="Spring Grain",SUMIFS('Hamer Agrimet'!$D:$D,'Hamer Agrimet'!$A:$A,"&lt;="&amp;Data!AA$1,'Hamer Agrimet'!$D:$D,"&gt;0"),IF($F656="Winter Grain",SUMIFS('Hamer Agrimet'!$C:$C,'Hamer Agrimet'!$A:$A,"&lt;="&amp;Data!AA$1,'Hamer Agrimet'!$C:$C,"&gt;0"),IF($F656="Potatoes",SUMIFS('Hamer Agrimet'!$E:$E,'Hamer Agrimet'!$A:$A,"&lt;="&amp;Data!AA$1,'Hamer Agrimet'!$E:$E,"&gt;0"),0))),SUMIFS('Osgood Agrimet'!$S$2:$S$274,'Hamer Agrimet'!$H$147:$H$288,"&lt;="&amp;Data!AA$1,'Osgood Agrimet'!$S$2:$S$274,"&gt;0"))</f>
        <v>0</v>
      </c>
      <c r="AB656" s="24">
        <f>IF($B656="Hamer",IF($F656="Spring Grain",SUMIFS('Hamer Agrimet'!$D:$D,'Hamer Agrimet'!$A:$A,"&lt;="&amp;Data!AB$1,'Hamer Agrimet'!$D:$D,"&gt;0"),IF($F656="Winter Grain",SUMIFS('Hamer Agrimet'!$C:$C,'Hamer Agrimet'!$A:$A,"&lt;="&amp;Data!AB$1,'Hamer Agrimet'!$C:$C,"&gt;0"),IF($F656="Potatoes",SUMIFS('Hamer Agrimet'!$E:$E,'Hamer Agrimet'!$A:$A,"&lt;="&amp;Data!AB$1,'Hamer Agrimet'!$E:$E,"&gt;0"),0))),SUMIFS('Osgood Agrimet'!$S$2:$S$274,'Hamer Agrimet'!$H$147:$H$288,"&lt;="&amp;Data!AB$1,'Osgood Agrimet'!$S$2:$S$274,"&gt;0"))</f>
        <v>0</v>
      </c>
      <c r="AC656" s="24">
        <f>IF($B656="Hamer",IF($F656="Spring Grain",SUMIFS('Hamer Agrimet'!$D:$D,'Hamer Agrimet'!$A:$A,"&lt;="&amp;Data!AC$1,'Hamer Agrimet'!$D:$D,"&gt;0"),IF($F656="Winter Grain",SUMIFS('Hamer Agrimet'!$C:$C,'Hamer Agrimet'!$A:$A,"&lt;="&amp;Data!AC$1,'Hamer Agrimet'!$C:$C,"&gt;0"),IF($F656="Potatoes",SUMIFS('Hamer Agrimet'!$E:$E,'Hamer Agrimet'!$A:$A,"&lt;="&amp;Data!AC$1,'Hamer Agrimet'!$E:$E,"&gt;0"),0))),SUMIFS('Osgood Agrimet'!$S$2:$S$274,'Hamer Agrimet'!$H$147:$H$288,"&lt;="&amp;Data!AC$1,'Osgood Agrimet'!$S$2:$S$274,"&gt;0"))</f>
        <v>0</v>
      </c>
      <c r="AD656" s="24">
        <f>IF($B656="Hamer",IF($F656="Spring Grain",SUMIFS('Hamer Agrimet'!$D:$D,'Hamer Agrimet'!$A:$A,"&lt;="&amp;Data!AD$1,'Hamer Agrimet'!$D:$D,"&gt;0"),IF($F656="Winter Grain",SUMIFS('Hamer Agrimet'!$C:$C,'Hamer Agrimet'!$A:$A,"&lt;="&amp;Data!AD$1,'Hamer Agrimet'!$C:$C,"&gt;0"),IF($F656="Potatoes",SUMIFS('Hamer Agrimet'!$E:$E,'Hamer Agrimet'!$A:$A,"&lt;="&amp;Data!AD$1,'Hamer Agrimet'!$E:$E,"&gt;0"),0))),SUMIFS('Osgood Agrimet'!$S$2:$S$274,'Hamer Agrimet'!$H$147:$H$288,"&lt;="&amp;Data!AD$1,'Osgood Agrimet'!$S$2:$S$274,"&gt;0"))</f>
        <v>0</v>
      </c>
      <c r="AE656" s="24">
        <f>IF($B656="Hamer",IF($F656="Spring Grain",SUMIFS('Hamer Agrimet'!$D:$D,'Hamer Agrimet'!$A:$A,"&lt;="&amp;Data!AE$1,'Hamer Agrimet'!$D:$D,"&gt;0"),IF($F656="Winter Grain",SUMIFS('Hamer Agrimet'!$C:$C,'Hamer Agrimet'!$A:$A,"&lt;="&amp;Data!AE$1,'Hamer Agrimet'!$C:$C,"&gt;0"),IF($F656="Potatoes",SUMIFS('Hamer Agrimet'!$E:$E,'Hamer Agrimet'!$A:$A,"&lt;="&amp;Data!AE$1,'Hamer Agrimet'!$E:$E,"&gt;0"),0))),SUMIFS('Osgood Agrimet'!$S$2:$S$274,'Hamer Agrimet'!$H$147:$H$288,"&lt;="&amp;Data!AE$1,'Osgood Agrimet'!$S$2:$S$274,"&gt;0"))</f>
        <v>0</v>
      </c>
      <c r="AF656" s="24">
        <f>IF($B656="Hamer",IF($F656="Spring Grain",SUMIFS('Hamer Agrimet'!$D:$D,'Hamer Agrimet'!$A:$A,"&lt;="&amp;Data!AF$1,'Hamer Agrimet'!$D:$D,"&gt;0"),IF($F656="Winter Grain",SUMIFS('Hamer Agrimet'!$C:$C,'Hamer Agrimet'!$A:$A,"&lt;="&amp;Data!AF$1,'Hamer Agrimet'!$C:$C,"&gt;0"),IF($F656="Potatoes",SUMIFS('Hamer Agrimet'!$E:$E,'Hamer Agrimet'!$A:$A,"&lt;="&amp;Data!AF$1,'Hamer Agrimet'!$E:$E,"&gt;0"),0))),SUMIFS('Osgood Agrimet'!$S$2:$S$274,'Hamer Agrimet'!$H$147:$H$288,"&lt;="&amp;Data!AF$1,'Osgood Agrimet'!$S$2:$S$274,"&gt;0"))</f>
        <v>0</v>
      </c>
      <c r="AG656" s="24">
        <f>IF($B656="Hamer",IF($F656="Spring Grain",SUMIFS('Hamer Agrimet'!$D:$D,'Hamer Agrimet'!$A:$A,"&lt;="&amp;Data!AG$1,'Hamer Agrimet'!$D:$D,"&gt;0"),IF($F656="Winter Grain",SUMIFS('Hamer Agrimet'!$C:$C,'Hamer Agrimet'!$A:$A,"&lt;="&amp;Data!AG$1,'Hamer Agrimet'!$C:$C,"&gt;0"),IF($F656="Potatoes",SUMIFS('Hamer Agrimet'!$E:$E,'Hamer Agrimet'!$A:$A,"&lt;="&amp;Data!AG$1,'Hamer Agrimet'!$E:$E,"&gt;0"),0))),SUMIFS('Osgood Agrimet'!$S$2:$S$274,'Hamer Agrimet'!$H$147:$H$288,"&lt;="&amp;Data!AG$1,'Osgood Agrimet'!$S$2:$S$274,"&gt;0"))</f>
        <v>0</v>
      </c>
      <c r="AH656">
        <f>+SUM(H656:AG656)</f>
        <v>0</v>
      </c>
    </row>
    <row r="657" spans="1:34" ht="15.75" hidden="1" thickBot="1" x14ac:dyDescent="0.25">
      <c r="A657" s="25"/>
      <c r="B657" s="25" t="s">
        <v>166</v>
      </c>
      <c r="C657" s="28" t="str">
        <f>C656</f>
        <v>65</v>
      </c>
      <c r="D657" s="25" t="s">
        <v>222</v>
      </c>
      <c r="E657" s="25"/>
      <c r="F657" s="25"/>
      <c r="G657" s="25"/>
      <c r="H657">
        <f>IFERROR(VLOOKUP($A657,'PivotTrac Totals'!$A$1:$AK$255,4,FALSE),)</f>
        <v>0</v>
      </c>
      <c r="I657">
        <f>IFERROR(VLOOKUP($A657,'PivotTrac Totals'!$1:$405,6,FALSE),)</f>
        <v>0</v>
      </c>
      <c r="J657">
        <f>IFERROR(VLOOKUP($A657,'PivotTrac Totals'!$1:$255,8,FALSE),)</f>
        <v>0</v>
      </c>
      <c r="K657">
        <f>IFERROR(VLOOKUP($A657,'PivotTrac Totals'!$1:$255,10,FALSE),)</f>
        <v>0</v>
      </c>
      <c r="L657">
        <f>IFERROR(VLOOKUP($A657,'PivotTrac Totals'!$1:$255,12,FALSE),)</f>
        <v>0</v>
      </c>
      <c r="M657">
        <f>IFERROR(VLOOKUP($A657,'PivotTrac Totals'!$1:$255,14,FALSE),)</f>
        <v>0</v>
      </c>
      <c r="N657">
        <f>IFERROR(VLOOKUP($A657,'PivotTrac Totals'!$1:$255,16,FALSE),)</f>
        <v>0</v>
      </c>
      <c r="O657">
        <f>IFERROR(VLOOKUP($A657,'PivotTrac Totals'!$1:$255,18,FALSE),)</f>
        <v>0</v>
      </c>
      <c r="P657">
        <f>IFERROR(VLOOKUP($A657,'PivotTrac Totals'!$1:$255,20,FALSE),)</f>
        <v>0</v>
      </c>
      <c r="Q657">
        <f>IFERROR(VLOOKUP($A657,'PivotTrac Totals'!$1:$255,22,FALSE),)</f>
        <v>0</v>
      </c>
      <c r="R657">
        <f>IFERROR(VLOOKUP($A657,'PivotTrac Totals'!$1:$255,24,FALSE),)</f>
        <v>0</v>
      </c>
      <c r="S657">
        <f>IFERROR(VLOOKUP($A657,'PivotTrac Totals'!$1:$255,26,FALSE),)</f>
        <v>0</v>
      </c>
      <c r="T657">
        <f>IFERROR(VLOOKUP($A657,'PivotTrac Totals'!$1:$255,28,FALSE),)</f>
        <v>0</v>
      </c>
      <c r="U657">
        <f>IFERROR(VLOOKUP($A657,'PivotTrac Totals'!$1:$255,30,FALSE),)</f>
        <v>0</v>
      </c>
      <c r="V657">
        <f>IFERROR(VLOOKUP($A657,'PivotTrac Totals'!$1:$255,32,FALSE),)</f>
        <v>0</v>
      </c>
      <c r="W657">
        <f>IFERROR(VLOOKUP($A657,'PivotTrac Totals'!$1:$255,34,FALSE),)</f>
        <v>0</v>
      </c>
      <c r="X657">
        <f>IFERROR(VLOOKUP($A657,'PivotTrac Totals'!$1:$255,36,FALSE),)</f>
        <v>0</v>
      </c>
      <c r="Y657">
        <f>IFERROR(VLOOKUP($A657,'PivotTrac Totals'!$1:$255,38,FALSE),)</f>
        <v>0</v>
      </c>
      <c r="Z657">
        <f>IFERROR(VLOOKUP($A657,'PivotTrac Totals'!$1:$255,40,FALSE),)</f>
        <v>0</v>
      </c>
      <c r="AA657">
        <f>IFERROR(VLOOKUP($A657,'PivotTrac Totals'!$1:$255,42,FALSE),)</f>
        <v>0</v>
      </c>
      <c r="AB657">
        <f>IFERROR(VLOOKUP($A657,'PivotTrac Totals'!$1:$255,44,FALSE),)</f>
        <v>0</v>
      </c>
      <c r="AC657">
        <f>IFERROR(VLOOKUP($A657,'PivotTrac Totals'!$1:$255,46,FALSE),)</f>
        <v>0</v>
      </c>
      <c r="AD657">
        <f>IFERROR(VLOOKUP($A657,'PivotTrac Totals'!$1:$255,48,FALSE),)</f>
        <v>0</v>
      </c>
      <c r="AE657">
        <f>IFERROR(VLOOKUP($A657,'PivotTrac Totals'!$1:$255,50,FALSE),)</f>
        <v>0</v>
      </c>
      <c r="AF657">
        <f>IFERROR(VLOOKUP($A657,'PivotTrac Totals'!$1:$255,52,FALSE),)</f>
        <v>0</v>
      </c>
      <c r="AG657">
        <f>IFERROR(VLOOKUP($A657,'PivotTrac Totals'!$1:$255,54,FALSE),)</f>
        <v>0</v>
      </c>
      <c r="AH657">
        <f t="shared" si="70"/>
        <v>0</v>
      </c>
    </row>
    <row r="658" spans="1:34" ht="15.75" hidden="1" thickBot="1" x14ac:dyDescent="0.25">
      <c r="A658" s="25"/>
      <c r="B658" s="25" t="s">
        <v>166</v>
      </c>
      <c r="C658" s="28" t="str">
        <f t="shared" ref="C658:C665" si="77">C657</f>
        <v>65</v>
      </c>
      <c r="D658" s="25" t="s">
        <v>222</v>
      </c>
      <c r="E658" s="25"/>
      <c r="F658" s="25"/>
      <c r="G658" s="25"/>
      <c r="H658">
        <f>IFERROR(VLOOKUP($A658,'PivotTrac Totals'!$A$1:$AK$255,4,FALSE),)</f>
        <v>0</v>
      </c>
      <c r="I658">
        <f>IFERROR(VLOOKUP($A658,'PivotTrac Totals'!$1:$405,6,FALSE),)</f>
        <v>0</v>
      </c>
      <c r="J658">
        <f>IFERROR(VLOOKUP($A658,'PivotTrac Totals'!$1:$255,8,FALSE),)</f>
        <v>0</v>
      </c>
      <c r="K658">
        <f>IFERROR(VLOOKUP($A658,'PivotTrac Totals'!$1:$255,10,FALSE),)</f>
        <v>0</v>
      </c>
      <c r="L658">
        <f>IFERROR(VLOOKUP($A658,'PivotTrac Totals'!$1:$255,12,FALSE),)</f>
        <v>0</v>
      </c>
      <c r="M658">
        <f>IFERROR(VLOOKUP($A658,'PivotTrac Totals'!$1:$255,14,FALSE),)</f>
        <v>0</v>
      </c>
      <c r="N658">
        <f>IFERROR(VLOOKUP($A658,'PivotTrac Totals'!$1:$255,16,FALSE),)</f>
        <v>0</v>
      </c>
      <c r="O658">
        <f>IFERROR(VLOOKUP($A658,'PivotTrac Totals'!$1:$255,18,FALSE),)</f>
        <v>0</v>
      </c>
      <c r="P658">
        <f>IFERROR(VLOOKUP($A658,'PivotTrac Totals'!$1:$255,20,FALSE),)</f>
        <v>0</v>
      </c>
      <c r="Q658">
        <f>IFERROR(VLOOKUP($A658,'PivotTrac Totals'!$1:$255,22,FALSE),)</f>
        <v>0</v>
      </c>
      <c r="R658">
        <f>IFERROR(VLOOKUP($A658,'PivotTrac Totals'!$1:$255,24,FALSE),)</f>
        <v>0</v>
      </c>
      <c r="S658">
        <f>IFERROR(VLOOKUP($A658,'PivotTrac Totals'!$1:$255,26,FALSE),)</f>
        <v>0</v>
      </c>
      <c r="T658">
        <f>IFERROR(VLOOKUP($A658,'PivotTrac Totals'!$1:$255,28,FALSE),)</f>
        <v>0</v>
      </c>
      <c r="U658">
        <f>IFERROR(VLOOKUP($A658,'PivotTrac Totals'!$1:$255,30,FALSE),)</f>
        <v>0</v>
      </c>
      <c r="V658">
        <f>IFERROR(VLOOKUP($A658,'PivotTrac Totals'!$1:$255,32,FALSE),)</f>
        <v>0</v>
      </c>
      <c r="W658">
        <f>IFERROR(VLOOKUP($A658,'PivotTrac Totals'!$1:$255,34,FALSE),)</f>
        <v>0</v>
      </c>
      <c r="X658">
        <f>IFERROR(VLOOKUP($A658,'PivotTrac Totals'!$1:$255,36,FALSE),)</f>
        <v>0</v>
      </c>
      <c r="Y658">
        <f>IFERROR(VLOOKUP($A658,'PivotTrac Totals'!$1:$255,38,FALSE),)</f>
        <v>0</v>
      </c>
      <c r="Z658">
        <f>IFERROR(VLOOKUP($A658,'PivotTrac Totals'!$1:$255,40,FALSE),)</f>
        <v>0</v>
      </c>
      <c r="AA658">
        <f>IFERROR(VLOOKUP($A658,'PivotTrac Totals'!$1:$255,42,FALSE),)</f>
        <v>0</v>
      </c>
      <c r="AB658">
        <f>IFERROR(VLOOKUP($A658,'PivotTrac Totals'!$1:$255,44,FALSE),)</f>
        <v>0</v>
      </c>
      <c r="AC658">
        <f>IFERROR(VLOOKUP($A658,'PivotTrac Totals'!$1:$255,46,FALSE),)</f>
        <v>0</v>
      </c>
      <c r="AD658">
        <f>IFERROR(VLOOKUP($A658,'PivotTrac Totals'!$1:$255,48,FALSE),)</f>
        <v>0</v>
      </c>
      <c r="AE658">
        <f>IFERROR(VLOOKUP($A658,'PivotTrac Totals'!$1:$255,50,FALSE),)</f>
        <v>0</v>
      </c>
      <c r="AF658">
        <f>IFERROR(VLOOKUP($A658,'PivotTrac Totals'!$1:$255,52,FALSE),)</f>
        <v>0</v>
      </c>
      <c r="AG658">
        <f>IFERROR(VLOOKUP($A658,'PivotTrac Totals'!$1:$255,54,FALSE),)</f>
        <v>0</v>
      </c>
      <c r="AH658">
        <f t="shared" ref="AH658:AH708" si="78">+SUM(H658:AG658)</f>
        <v>0</v>
      </c>
    </row>
    <row r="659" spans="1:34" ht="15.75" hidden="1" thickBot="1" x14ac:dyDescent="0.25">
      <c r="A659" s="25"/>
      <c r="B659" s="25" t="s">
        <v>166</v>
      </c>
      <c r="C659" s="28" t="str">
        <f t="shared" si="77"/>
        <v>65</v>
      </c>
      <c r="D659" s="25" t="s">
        <v>222</v>
      </c>
      <c r="E659" s="25"/>
      <c r="F659" s="25"/>
      <c r="G659" s="25"/>
      <c r="H659">
        <f>IFERROR(VLOOKUP($A659,'PivotTrac Totals'!$A$1:$AK$255,4,FALSE),)</f>
        <v>0</v>
      </c>
      <c r="I659">
        <f>IFERROR(VLOOKUP($A659,'PivotTrac Totals'!$1:$405,6,FALSE),)</f>
        <v>0</v>
      </c>
      <c r="J659">
        <f>IFERROR(VLOOKUP($A659,'PivotTrac Totals'!$1:$255,8,FALSE),)</f>
        <v>0</v>
      </c>
      <c r="K659">
        <f>IFERROR(VLOOKUP($A659,'PivotTrac Totals'!$1:$255,10,FALSE),)</f>
        <v>0</v>
      </c>
      <c r="L659">
        <f>IFERROR(VLOOKUP($A659,'PivotTrac Totals'!$1:$255,12,FALSE),)</f>
        <v>0</v>
      </c>
      <c r="M659">
        <f>IFERROR(VLOOKUP($A659,'PivotTrac Totals'!$1:$255,14,FALSE),)</f>
        <v>0</v>
      </c>
      <c r="N659">
        <f>IFERROR(VLOOKUP($A659,'PivotTrac Totals'!$1:$255,16,FALSE),)</f>
        <v>0</v>
      </c>
      <c r="O659">
        <f>IFERROR(VLOOKUP($A659,'PivotTrac Totals'!$1:$255,18,FALSE),)</f>
        <v>0</v>
      </c>
      <c r="P659">
        <f>IFERROR(VLOOKUP($A659,'PivotTrac Totals'!$1:$255,20,FALSE),)</f>
        <v>0</v>
      </c>
      <c r="Q659">
        <f>IFERROR(VLOOKUP($A659,'PivotTrac Totals'!$1:$255,22,FALSE),)</f>
        <v>0</v>
      </c>
      <c r="R659">
        <f>IFERROR(VLOOKUP($A659,'PivotTrac Totals'!$1:$255,24,FALSE),)</f>
        <v>0</v>
      </c>
      <c r="S659">
        <f>IFERROR(VLOOKUP($A659,'PivotTrac Totals'!$1:$255,26,FALSE),)</f>
        <v>0</v>
      </c>
      <c r="T659">
        <f>IFERROR(VLOOKUP($A659,'PivotTrac Totals'!$1:$255,28,FALSE),)</f>
        <v>0</v>
      </c>
      <c r="U659">
        <f>IFERROR(VLOOKUP($A659,'PivotTrac Totals'!$1:$255,30,FALSE),)</f>
        <v>0</v>
      </c>
      <c r="V659">
        <f>IFERROR(VLOOKUP($A659,'PivotTrac Totals'!$1:$255,32,FALSE),)</f>
        <v>0</v>
      </c>
      <c r="W659">
        <f>IFERROR(VLOOKUP($A659,'PivotTrac Totals'!$1:$255,34,FALSE),)</f>
        <v>0</v>
      </c>
      <c r="X659">
        <f>IFERROR(VLOOKUP($A659,'PivotTrac Totals'!$1:$255,36,FALSE),)</f>
        <v>0</v>
      </c>
      <c r="Y659">
        <f>IFERROR(VLOOKUP($A659,'PivotTrac Totals'!$1:$255,38,FALSE),)</f>
        <v>0</v>
      </c>
      <c r="Z659">
        <f>IFERROR(VLOOKUP($A659,'PivotTrac Totals'!$1:$255,40,FALSE),)</f>
        <v>0</v>
      </c>
      <c r="AA659">
        <f>IFERROR(VLOOKUP($A659,'PivotTrac Totals'!$1:$255,42,FALSE),)</f>
        <v>0</v>
      </c>
      <c r="AB659">
        <f>IFERROR(VLOOKUP($A659,'PivotTrac Totals'!$1:$255,44,FALSE),)</f>
        <v>0</v>
      </c>
      <c r="AC659">
        <f>IFERROR(VLOOKUP($A659,'PivotTrac Totals'!$1:$255,46,FALSE),)</f>
        <v>0</v>
      </c>
      <c r="AD659">
        <f>IFERROR(VLOOKUP($A659,'PivotTrac Totals'!$1:$255,48,FALSE),)</f>
        <v>0</v>
      </c>
      <c r="AE659">
        <f>IFERROR(VLOOKUP($A659,'PivotTrac Totals'!$1:$255,50,FALSE),)</f>
        <v>0</v>
      </c>
      <c r="AF659">
        <f>IFERROR(VLOOKUP($A659,'PivotTrac Totals'!$1:$255,52,FALSE),)</f>
        <v>0</v>
      </c>
      <c r="AG659">
        <f>IFERROR(VLOOKUP($A659,'PivotTrac Totals'!$1:$255,54,FALSE),)</f>
        <v>0</v>
      </c>
      <c r="AH659">
        <f t="shared" si="78"/>
        <v>0</v>
      </c>
    </row>
    <row r="660" spans="1:34" ht="15.75" hidden="1" thickBot="1" x14ac:dyDescent="0.25">
      <c r="A660" s="25"/>
      <c r="B660" s="25" t="s">
        <v>166</v>
      </c>
      <c r="C660" s="28" t="str">
        <f t="shared" si="77"/>
        <v>65</v>
      </c>
      <c r="D660" s="25" t="s">
        <v>222</v>
      </c>
      <c r="E660" s="25"/>
      <c r="F660" s="25"/>
      <c r="G660" s="25"/>
      <c r="H660">
        <f>IFERROR(VLOOKUP($A660,'PivotTrac Totals'!$A$1:$AK$255,4,FALSE),)</f>
        <v>0</v>
      </c>
      <c r="I660">
        <f>IFERROR(VLOOKUP($A660,'PivotTrac Totals'!$1:$405,6,FALSE),)</f>
        <v>0</v>
      </c>
      <c r="J660">
        <f>IFERROR(VLOOKUP($A660,'PivotTrac Totals'!$1:$255,8,FALSE),)</f>
        <v>0</v>
      </c>
      <c r="K660">
        <f>IFERROR(VLOOKUP($A660,'PivotTrac Totals'!$1:$255,10,FALSE),)</f>
        <v>0</v>
      </c>
      <c r="L660">
        <f>IFERROR(VLOOKUP($A660,'PivotTrac Totals'!$1:$255,12,FALSE),)</f>
        <v>0</v>
      </c>
      <c r="M660">
        <f>IFERROR(VLOOKUP($A660,'PivotTrac Totals'!$1:$255,14,FALSE),)</f>
        <v>0</v>
      </c>
      <c r="N660">
        <f>IFERROR(VLOOKUP($A660,'PivotTrac Totals'!$1:$255,16,FALSE),)</f>
        <v>0</v>
      </c>
      <c r="O660">
        <f>IFERROR(VLOOKUP($A660,'PivotTrac Totals'!$1:$255,18,FALSE),)</f>
        <v>0</v>
      </c>
      <c r="P660">
        <f>IFERROR(VLOOKUP($A660,'PivotTrac Totals'!$1:$255,20,FALSE),)</f>
        <v>0</v>
      </c>
      <c r="Q660">
        <f>IFERROR(VLOOKUP($A660,'PivotTrac Totals'!$1:$255,22,FALSE),)</f>
        <v>0</v>
      </c>
      <c r="R660">
        <f>IFERROR(VLOOKUP($A660,'PivotTrac Totals'!$1:$255,24,FALSE),)</f>
        <v>0</v>
      </c>
      <c r="S660">
        <f>IFERROR(VLOOKUP($A660,'PivotTrac Totals'!$1:$255,26,FALSE),)</f>
        <v>0</v>
      </c>
      <c r="T660">
        <f>IFERROR(VLOOKUP($A660,'PivotTrac Totals'!$1:$255,28,FALSE),)</f>
        <v>0</v>
      </c>
      <c r="U660">
        <f>IFERROR(VLOOKUP($A660,'PivotTrac Totals'!$1:$255,30,FALSE),)</f>
        <v>0</v>
      </c>
      <c r="V660">
        <f>IFERROR(VLOOKUP($A660,'PivotTrac Totals'!$1:$255,32,FALSE),)</f>
        <v>0</v>
      </c>
      <c r="W660">
        <f>IFERROR(VLOOKUP($A660,'PivotTrac Totals'!$1:$255,34,FALSE),)</f>
        <v>0</v>
      </c>
      <c r="X660">
        <f>IFERROR(VLOOKUP($A660,'PivotTrac Totals'!$1:$255,36,FALSE),)</f>
        <v>0</v>
      </c>
      <c r="Y660">
        <f>IFERROR(VLOOKUP($A660,'PivotTrac Totals'!$1:$255,38,FALSE),)</f>
        <v>0</v>
      </c>
      <c r="Z660">
        <f>IFERROR(VLOOKUP($A660,'PivotTrac Totals'!$1:$255,40,FALSE),)</f>
        <v>0</v>
      </c>
      <c r="AA660">
        <f>IFERROR(VLOOKUP($A660,'PivotTrac Totals'!$1:$255,42,FALSE),)</f>
        <v>0</v>
      </c>
      <c r="AB660">
        <f>IFERROR(VLOOKUP($A660,'PivotTrac Totals'!$1:$255,44,FALSE),)</f>
        <v>0</v>
      </c>
      <c r="AC660">
        <f>IFERROR(VLOOKUP($A660,'PivotTrac Totals'!$1:$255,46,FALSE),)</f>
        <v>0</v>
      </c>
      <c r="AD660">
        <f>IFERROR(VLOOKUP($A660,'PivotTrac Totals'!$1:$255,48,FALSE),)</f>
        <v>0</v>
      </c>
      <c r="AE660">
        <f>IFERROR(VLOOKUP($A660,'PivotTrac Totals'!$1:$255,50,FALSE),)</f>
        <v>0</v>
      </c>
      <c r="AF660">
        <f>IFERROR(VLOOKUP($A660,'PivotTrac Totals'!$1:$255,52,FALSE),)</f>
        <v>0</v>
      </c>
      <c r="AG660">
        <f>IFERROR(VLOOKUP($A660,'PivotTrac Totals'!$1:$255,54,FALSE),)</f>
        <v>0</v>
      </c>
      <c r="AH660">
        <f t="shared" si="78"/>
        <v>0</v>
      </c>
    </row>
    <row r="661" spans="1:34" ht="15.75" hidden="1" thickBot="1" x14ac:dyDescent="0.25">
      <c r="A661" s="25"/>
      <c r="B661" s="25" t="s">
        <v>166</v>
      </c>
      <c r="C661" s="28" t="str">
        <f t="shared" si="77"/>
        <v>65</v>
      </c>
      <c r="D661" s="25" t="s">
        <v>222</v>
      </c>
      <c r="E661" s="25"/>
      <c r="F661" s="25"/>
      <c r="G661" s="25"/>
      <c r="H661">
        <f>IFERROR(VLOOKUP($A661,'PivotTrac Totals'!$A$1:$AK$255,4,FALSE),)</f>
        <v>0</v>
      </c>
      <c r="I661">
        <f>IFERROR(VLOOKUP($A661,'PivotTrac Totals'!$1:$405,6,FALSE),)</f>
        <v>0</v>
      </c>
      <c r="J661">
        <f>IFERROR(VLOOKUP($A661,'PivotTrac Totals'!$1:$255,8,FALSE),)</f>
        <v>0</v>
      </c>
      <c r="K661">
        <f>IFERROR(VLOOKUP($A661,'PivotTrac Totals'!$1:$255,10,FALSE),)</f>
        <v>0</v>
      </c>
      <c r="L661">
        <f>IFERROR(VLOOKUP($A661,'PivotTrac Totals'!$1:$255,12,FALSE),)</f>
        <v>0</v>
      </c>
      <c r="M661">
        <f>IFERROR(VLOOKUP($A661,'PivotTrac Totals'!$1:$255,14,FALSE),)</f>
        <v>0</v>
      </c>
      <c r="N661">
        <f>IFERROR(VLOOKUP($A661,'PivotTrac Totals'!$1:$255,16,FALSE),)</f>
        <v>0</v>
      </c>
      <c r="O661">
        <f>IFERROR(VLOOKUP($A661,'PivotTrac Totals'!$1:$255,18,FALSE),)</f>
        <v>0</v>
      </c>
      <c r="P661">
        <f>IFERROR(VLOOKUP($A661,'PivotTrac Totals'!$1:$255,20,FALSE),)</f>
        <v>0</v>
      </c>
      <c r="Q661">
        <f>IFERROR(VLOOKUP($A661,'PivotTrac Totals'!$1:$255,22,FALSE),)</f>
        <v>0</v>
      </c>
      <c r="R661">
        <f>IFERROR(VLOOKUP($A661,'PivotTrac Totals'!$1:$255,24,FALSE),)</f>
        <v>0</v>
      </c>
      <c r="S661">
        <f>IFERROR(VLOOKUP($A661,'PivotTrac Totals'!$1:$255,26,FALSE),)</f>
        <v>0</v>
      </c>
      <c r="T661">
        <f>IFERROR(VLOOKUP($A661,'PivotTrac Totals'!$1:$255,28,FALSE),)</f>
        <v>0</v>
      </c>
      <c r="U661">
        <f>IFERROR(VLOOKUP($A661,'PivotTrac Totals'!$1:$255,30,FALSE),)</f>
        <v>0</v>
      </c>
      <c r="V661">
        <f>IFERROR(VLOOKUP($A661,'PivotTrac Totals'!$1:$255,32,FALSE),)</f>
        <v>0</v>
      </c>
      <c r="W661">
        <f>IFERROR(VLOOKUP($A661,'PivotTrac Totals'!$1:$255,34,FALSE),)</f>
        <v>0</v>
      </c>
      <c r="X661">
        <f>IFERROR(VLOOKUP($A661,'PivotTrac Totals'!$1:$255,36,FALSE),)</f>
        <v>0</v>
      </c>
      <c r="Y661">
        <f>IFERROR(VLOOKUP($A661,'PivotTrac Totals'!$1:$255,38,FALSE),)</f>
        <v>0</v>
      </c>
      <c r="Z661">
        <f>IFERROR(VLOOKUP($A661,'PivotTrac Totals'!$1:$255,40,FALSE),)</f>
        <v>0</v>
      </c>
      <c r="AA661">
        <f>IFERROR(VLOOKUP($A661,'PivotTrac Totals'!$1:$255,42,FALSE),)</f>
        <v>0</v>
      </c>
      <c r="AB661">
        <f>IFERROR(VLOOKUP($A661,'PivotTrac Totals'!$1:$255,44,FALSE),)</f>
        <v>0</v>
      </c>
      <c r="AC661">
        <f>IFERROR(VLOOKUP($A661,'PivotTrac Totals'!$1:$255,46,FALSE),)</f>
        <v>0</v>
      </c>
      <c r="AD661">
        <f>IFERROR(VLOOKUP($A661,'PivotTrac Totals'!$1:$255,48,FALSE),)</f>
        <v>0</v>
      </c>
      <c r="AE661">
        <f>IFERROR(VLOOKUP($A661,'PivotTrac Totals'!$1:$255,50,FALSE),)</f>
        <v>0</v>
      </c>
      <c r="AF661">
        <f>IFERROR(VLOOKUP($A661,'PivotTrac Totals'!$1:$255,52,FALSE),)</f>
        <v>0</v>
      </c>
      <c r="AG661">
        <f>IFERROR(VLOOKUP($A661,'PivotTrac Totals'!$1:$255,54,FALSE),)</f>
        <v>0</v>
      </c>
      <c r="AH661">
        <f t="shared" si="78"/>
        <v>0</v>
      </c>
    </row>
    <row r="662" spans="1:34" ht="15.75" hidden="1" thickBot="1" x14ac:dyDescent="0.25">
      <c r="A662" s="25"/>
      <c r="B662" s="25" t="s">
        <v>166</v>
      </c>
      <c r="C662" s="28" t="str">
        <f t="shared" si="77"/>
        <v>65</v>
      </c>
      <c r="D662" s="25" t="s">
        <v>222</v>
      </c>
      <c r="E662" s="25"/>
      <c r="F662" s="25"/>
      <c r="G662" s="25"/>
      <c r="H662">
        <f>IFERROR(VLOOKUP($A662,'PivotTrac Totals'!$A$1:$AK$255,4,FALSE),)</f>
        <v>0</v>
      </c>
      <c r="I662">
        <f>IFERROR(VLOOKUP($A662,'PivotTrac Totals'!$1:$405,6,FALSE),)</f>
        <v>0</v>
      </c>
      <c r="J662">
        <f>IFERROR(VLOOKUP($A662,'PivotTrac Totals'!$1:$255,8,FALSE),)</f>
        <v>0</v>
      </c>
      <c r="K662">
        <f>IFERROR(VLOOKUP($A662,'PivotTrac Totals'!$1:$255,10,FALSE),)</f>
        <v>0</v>
      </c>
      <c r="L662">
        <f>IFERROR(VLOOKUP($A662,'PivotTrac Totals'!$1:$255,12,FALSE),)</f>
        <v>0</v>
      </c>
      <c r="M662">
        <f>IFERROR(VLOOKUP($A662,'PivotTrac Totals'!$1:$255,14,FALSE),)</f>
        <v>0</v>
      </c>
      <c r="N662">
        <f>IFERROR(VLOOKUP($A662,'PivotTrac Totals'!$1:$255,16,FALSE),)</f>
        <v>0</v>
      </c>
      <c r="O662">
        <f>IFERROR(VLOOKUP($A662,'PivotTrac Totals'!$1:$255,18,FALSE),)</f>
        <v>0</v>
      </c>
      <c r="P662">
        <f>IFERROR(VLOOKUP($A662,'PivotTrac Totals'!$1:$255,20,FALSE),)</f>
        <v>0</v>
      </c>
      <c r="Q662">
        <f>IFERROR(VLOOKUP($A662,'PivotTrac Totals'!$1:$255,22,FALSE),)</f>
        <v>0</v>
      </c>
      <c r="R662">
        <f>IFERROR(VLOOKUP($A662,'PivotTrac Totals'!$1:$255,24,FALSE),)</f>
        <v>0</v>
      </c>
      <c r="S662">
        <f>IFERROR(VLOOKUP($A662,'PivotTrac Totals'!$1:$255,26,FALSE),)</f>
        <v>0</v>
      </c>
      <c r="T662">
        <f>IFERROR(VLOOKUP($A662,'PivotTrac Totals'!$1:$255,28,FALSE),)</f>
        <v>0</v>
      </c>
      <c r="U662">
        <f>IFERROR(VLOOKUP($A662,'PivotTrac Totals'!$1:$255,30,FALSE),)</f>
        <v>0</v>
      </c>
      <c r="V662">
        <f>IFERROR(VLOOKUP($A662,'PivotTrac Totals'!$1:$255,32,FALSE),)</f>
        <v>0</v>
      </c>
      <c r="W662">
        <f>IFERROR(VLOOKUP($A662,'PivotTrac Totals'!$1:$255,34,FALSE),)</f>
        <v>0</v>
      </c>
      <c r="X662">
        <f>IFERROR(VLOOKUP($A662,'PivotTrac Totals'!$1:$255,36,FALSE),)</f>
        <v>0</v>
      </c>
      <c r="Y662">
        <f>IFERROR(VLOOKUP($A662,'PivotTrac Totals'!$1:$255,38,FALSE),)</f>
        <v>0</v>
      </c>
      <c r="Z662">
        <f>IFERROR(VLOOKUP($A662,'PivotTrac Totals'!$1:$255,40,FALSE),)</f>
        <v>0</v>
      </c>
      <c r="AA662">
        <f>IFERROR(VLOOKUP($A662,'PivotTrac Totals'!$1:$255,42,FALSE),)</f>
        <v>0</v>
      </c>
      <c r="AB662">
        <f>IFERROR(VLOOKUP($A662,'PivotTrac Totals'!$1:$255,44,FALSE),)</f>
        <v>0</v>
      </c>
      <c r="AC662">
        <f>IFERROR(VLOOKUP($A662,'PivotTrac Totals'!$1:$255,46,FALSE),)</f>
        <v>0</v>
      </c>
      <c r="AD662">
        <f>IFERROR(VLOOKUP($A662,'PivotTrac Totals'!$1:$255,48,FALSE),)</f>
        <v>0</v>
      </c>
      <c r="AE662">
        <f>IFERROR(VLOOKUP($A662,'PivotTrac Totals'!$1:$255,50,FALSE),)</f>
        <v>0</v>
      </c>
      <c r="AF662">
        <f>IFERROR(VLOOKUP($A662,'PivotTrac Totals'!$1:$255,52,FALSE),)</f>
        <v>0</v>
      </c>
      <c r="AG662">
        <f>IFERROR(VLOOKUP($A662,'PivotTrac Totals'!$1:$255,54,FALSE),)</f>
        <v>0</v>
      </c>
      <c r="AH662">
        <f t="shared" si="78"/>
        <v>0</v>
      </c>
    </row>
    <row r="663" spans="1:34" ht="15.75" hidden="1" thickBot="1" x14ac:dyDescent="0.25">
      <c r="A663" s="25"/>
      <c r="B663" s="25" t="s">
        <v>166</v>
      </c>
      <c r="C663" s="28" t="str">
        <f t="shared" si="77"/>
        <v>65</v>
      </c>
      <c r="D663" s="25" t="s">
        <v>222</v>
      </c>
      <c r="E663" s="25"/>
      <c r="F663" s="25"/>
      <c r="G663" s="25"/>
      <c r="H663">
        <f>IFERROR(VLOOKUP($A663,'PivotTrac Totals'!$A$1:$AK$255,4,FALSE),)</f>
        <v>0</v>
      </c>
      <c r="I663">
        <f>IFERROR(VLOOKUP($A663,'PivotTrac Totals'!$1:$405,6,FALSE),)</f>
        <v>0</v>
      </c>
      <c r="J663">
        <f>IFERROR(VLOOKUP($A663,'PivotTrac Totals'!$1:$255,8,FALSE),)</f>
        <v>0</v>
      </c>
      <c r="K663">
        <f>IFERROR(VLOOKUP($A663,'PivotTrac Totals'!$1:$255,10,FALSE),)</f>
        <v>0</v>
      </c>
      <c r="L663">
        <f>IFERROR(VLOOKUP($A663,'PivotTrac Totals'!$1:$255,12,FALSE),)</f>
        <v>0</v>
      </c>
      <c r="M663">
        <f>IFERROR(VLOOKUP($A663,'PivotTrac Totals'!$1:$255,14,FALSE),)</f>
        <v>0</v>
      </c>
      <c r="N663">
        <f>IFERROR(VLOOKUP($A663,'PivotTrac Totals'!$1:$255,16,FALSE),)</f>
        <v>0</v>
      </c>
      <c r="O663">
        <f>IFERROR(VLOOKUP($A663,'PivotTrac Totals'!$1:$255,18,FALSE),)</f>
        <v>0</v>
      </c>
      <c r="P663">
        <f>IFERROR(VLOOKUP($A663,'PivotTrac Totals'!$1:$255,20,FALSE),)</f>
        <v>0</v>
      </c>
      <c r="Q663">
        <f>IFERROR(VLOOKUP($A663,'PivotTrac Totals'!$1:$255,22,FALSE),)</f>
        <v>0</v>
      </c>
      <c r="R663">
        <f>IFERROR(VLOOKUP($A663,'PivotTrac Totals'!$1:$255,24,FALSE),)</f>
        <v>0</v>
      </c>
      <c r="S663">
        <f>IFERROR(VLOOKUP($A663,'PivotTrac Totals'!$1:$255,26,FALSE),)</f>
        <v>0</v>
      </c>
      <c r="T663">
        <f>IFERROR(VLOOKUP($A663,'PivotTrac Totals'!$1:$255,28,FALSE),)</f>
        <v>0</v>
      </c>
      <c r="U663">
        <f>IFERROR(VLOOKUP($A663,'PivotTrac Totals'!$1:$255,30,FALSE),)</f>
        <v>0</v>
      </c>
      <c r="V663">
        <f>IFERROR(VLOOKUP($A663,'PivotTrac Totals'!$1:$255,32,FALSE),)</f>
        <v>0</v>
      </c>
      <c r="W663">
        <f>IFERROR(VLOOKUP($A663,'PivotTrac Totals'!$1:$255,34,FALSE),)</f>
        <v>0</v>
      </c>
      <c r="X663">
        <f>IFERROR(VLOOKUP($A663,'PivotTrac Totals'!$1:$255,36,FALSE),)</f>
        <v>0</v>
      </c>
      <c r="Y663">
        <f>IFERROR(VLOOKUP($A663,'PivotTrac Totals'!$1:$255,38,FALSE),)</f>
        <v>0</v>
      </c>
      <c r="Z663">
        <f>IFERROR(VLOOKUP($A663,'PivotTrac Totals'!$1:$255,40,FALSE),)</f>
        <v>0</v>
      </c>
      <c r="AA663">
        <f>IFERROR(VLOOKUP($A663,'PivotTrac Totals'!$1:$255,42,FALSE),)</f>
        <v>0</v>
      </c>
      <c r="AB663">
        <f>IFERROR(VLOOKUP($A663,'PivotTrac Totals'!$1:$255,44,FALSE),)</f>
        <v>0</v>
      </c>
      <c r="AC663">
        <f>IFERROR(VLOOKUP($A663,'PivotTrac Totals'!$1:$255,46,FALSE),)</f>
        <v>0</v>
      </c>
      <c r="AD663">
        <f>IFERROR(VLOOKUP($A663,'PivotTrac Totals'!$1:$255,48,FALSE),)</f>
        <v>0</v>
      </c>
      <c r="AE663">
        <f>IFERROR(VLOOKUP($A663,'PivotTrac Totals'!$1:$255,50,FALSE),)</f>
        <v>0</v>
      </c>
      <c r="AF663">
        <f>IFERROR(VLOOKUP($A663,'PivotTrac Totals'!$1:$255,52,FALSE),)</f>
        <v>0</v>
      </c>
      <c r="AG663">
        <f>IFERROR(VLOOKUP($A663,'PivotTrac Totals'!$1:$255,54,FALSE),)</f>
        <v>0</v>
      </c>
      <c r="AH663">
        <f t="shared" si="78"/>
        <v>0</v>
      </c>
    </row>
    <row r="664" spans="1:34" ht="15.75" hidden="1" thickBot="1" x14ac:dyDescent="0.25">
      <c r="A664" s="25"/>
      <c r="B664" s="25" t="s">
        <v>166</v>
      </c>
      <c r="C664" s="28" t="str">
        <f t="shared" si="77"/>
        <v>65</v>
      </c>
      <c r="D664" s="25" t="s">
        <v>222</v>
      </c>
      <c r="E664" s="25"/>
      <c r="F664" s="25"/>
      <c r="G664" s="25"/>
      <c r="H664">
        <f>IFERROR(VLOOKUP($A664,'PivotTrac Totals'!$A$1:$AK$255,4,FALSE),)</f>
        <v>0</v>
      </c>
      <c r="I664">
        <f>IFERROR(VLOOKUP($A664,'PivotTrac Totals'!$1:$405,6,FALSE),)</f>
        <v>0</v>
      </c>
      <c r="J664">
        <f>IFERROR(VLOOKUP($A664,'PivotTrac Totals'!$1:$255,8,FALSE),)</f>
        <v>0</v>
      </c>
      <c r="K664">
        <f>IFERROR(VLOOKUP($A664,'PivotTrac Totals'!$1:$255,10,FALSE),)</f>
        <v>0</v>
      </c>
      <c r="L664">
        <f>IFERROR(VLOOKUP($A664,'PivotTrac Totals'!$1:$255,12,FALSE),)</f>
        <v>0</v>
      </c>
      <c r="M664">
        <f>IFERROR(VLOOKUP($A664,'PivotTrac Totals'!$1:$255,14,FALSE),)</f>
        <v>0</v>
      </c>
      <c r="N664">
        <f>IFERROR(VLOOKUP($A664,'PivotTrac Totals'!$1:$255,16,FALSE),)</f>
        <v>0</v>
      </c>
      <c r="O664">
        <f>IFERROR(VLOOKUP($A664,'PivotTrac Totals'!$1:$255,18,FALSE),)</f>
        <v>0</v>
      </c>
      <c r="P664">
        <f>IFERROR(VLOOKUP($A664,'PivotTrac Totals'!$1:$255,20,FALSE),)</f>
        <v>0</v>
      </c>
      <c r="Q664">
        <f>IFERROR(VLOOKUP($A664,'PivotTrac Totals'!$1:$255,22,FALSE),)</f>
        <v>0</v>
      </c>
      <c r="R664">
        <f>IFERROR(VLOOKUP($A664,'PivotTrac Totals'!$1:$255,24,FALSE),)</f>
        <v>0</v>
      </c>
      <c r="S664">
        <f>IFERROR(VLOOKUP($A664,'PivotTrac Totals'!$1:$255,26,FALSE),)</f>
        <v>0</v>
      </c>
      <c r="T664">
        <f>IFERROR(VLOOKUP($A664,'PivotTrac Totals'!$1:$255,28,FALSE),)</f>
        <v>0</v>
      </c>
      <c r="U664">
        <f>IFERROR(VLOOKUP($A664,'PivotTrac Totals'!$1:$255,30,FALSE),)</f>
        <v>0</v>
      </c>
      <c r="V664">
        <f>IFERROR(VLOOKUP($A664,'PivotTrac Totals'!$1:$255,32,FALSE),)</f>
        <v>0</v>
      </c>
      <c r="W664">
        <f>IFERROR(VLOOKUP($A664,'PivotTrac Totals'!$1:$255,34,FALSE),)</f>
        <v>0</v>
      </c>
      <c r="X664">
        <f>IFERROR(VLOOKUP($A664,'PivotTrac Totals'!$1:$255,36,FALSE),)</f>
        <v>0</v>
      </c>
      <c r="Y664">
        <f>IFERROR(VLOOKUP($A664,'PivotTrac Totals'!$1:$255,38,FALSE),)</f>
        <v>0</v>
      </c>
      <c r="Z664">
        <f>IFERROR(VLOOKUP($A664,'PivotTrac Totals'!$1:$255,40,FALSE),)</f>
        <v>0</v>
      </c>
      <c r="AA664">
        <f>IFERROR(VLOOKUP($A664,'PivotTrac Totals'!$1:$255,42,FALSE),)</f>
        <v>0</v>
      </c>
      <c r="AB664">
        <f>IFERROR(VLOOKUP($A664,'PivotTrac Totals'!$1:$255,44,FALSE),)</f>
        <v>0</v>
      </c>
      <c r="AC664">
        <f>IFERROR(VLOOKUP($A664,'PivotTrac Totals'!$1:$255,46,FALSE),)</f>
        <v>0</v>
      </c>
      <c r="AD664">
        <f>IFERROR(VLOOKUP($A664,'PivotTrac Totals'!$1:$255,48,FALSE),)</f>
        <v>0</v>
      </c>
      <c r="AE664">
        <f>IFERROR(VLOOKUP($A664,'PivotTrac Totals'!$1:$255,50,FALSE),)</f>
        <v>0</v>
      </c>
      <c r="AF664">
        <f>IFERROR(VLOOKUP($A664,'PivotTrac Totals'!$1:$255,52,FALSE),)</f>
        <v>0</v>
      </c>
      <c r="AG664">
        <f>IFERROR(VLOOKUP($A664,'PivotTrac Totals'!$1:$255,54,FALSE),)</f>
        <v>0</v>
      </c>
      <c r="AH664">
        <f t="shared" si="78"/>
        <v>0</v>
      </c>
    </row>
    <row r="665" spans="1:34" ht="15.75" hidden="1" thickBot="1" x14ac:dyDescent="0.25">
      <c r="A665" s="25"/>
      <c r="B665" s="25" t="s">
        <v>166</v>
      </c>
      <c r="C665" s="28" t="str">
        <f t="shared" si="77"/>
        <v>65</v>
      </c>
      <c r="D665" s="25" t="s">
        <v>222</v>
      </c>
      <c r="E665" s="25"/>
      <c r="F665" s="25"/>
      <c r="G665" s="25"/>
      <c r="H665">
        <f>IFERROR(VLOOKUP($A665,'PivotTrac Totals'!$A$1:$AK$255,4,FALSE),)</f>
        <v>0</v>
      </c>
      <c r="I665">
        <f>IFERROR(VLOOKUP($A665,'PivotTrac Totals'!$1:$405,6,FALSE),)</f>
        <v>0</v>
      </c>
      <c r="J665">
        <f>IFERROR(VLOOKUP($A665,'PivotTrac Totals'!$1:$255,8,FALSE),)</f>
        <v>0</v>
      </c>
      <c r="K665">
        <f>IFERROR(VLOOKUP($A665,'PivotTrac Totals'!$1:$255,10,FALSE),)</f>
        <v>0</v>
      </c>
      <c r="L665">
        <f>IFERROR(VLOOKUP($A665,'PivotTrac Totals'!$1:$255,12,FALSE),)</f>
        <v>0</v>
      </c>
      <c r="M665">
        <f>IFERROR(VLOOKUP($A665,'PivotTrac Totals'!$1:$255,14,FALSE),)</f>
        <v>0</v>
      </c>
      <c r="N665">
        <f>IFERROR(VLOOKUP($A665,'PivotTrac Totals'!$1:$255,16,FALSE),)</f>
        <v>0</v>
      </c>
      <c r="O665">
        <f>IFERROR(VLOOKUP($A665,'PivotTrac Totals'!$1:$255,18,FALSE),)</f>
        <v>0</v>
      </c>
      <c r="P665">
        <f>IFERROR(VLOOKUP($A665,'PivotTrac Totals'!$1:$255,20,FALSE),)</f>
        <v>0</v>
      </c>
      <c r="Q665">
        <f>IFERROR(VLOOKUP($A665,'PivotTrac Totals'!$1:$255,22,FALSE),)</f>
        <v>0</v>
      </c>
      <c r="R665">
        <f>IFERROR(VLOOKUP($A665,'PivotTrac Totals'!$1:$255,24,FALSE),)</f>
        <v>0</v>
      </c>
      <c r="S665">
        <f>IFERROR(VLOOKUP($A665,'PivotTrac Totals'!$1:$255,26,FALSE),)</f>
        <v>0</v>
      </c>
      <c r="T665">
        <f>IFERROR(VLOOKUP($A665,'PivotTrac Totals'!$1:$255,28,FALSE),)</f>
        <v>0</v>
      </c>
      <c r="U665">
        <f>IFERROR(VLOOKUP($A665,'PivotTrac Totals'!$1:$255,30,FALSE),)</f>
        <v>0</v>
      </c>
      <c r="V665">
        <f>IFERROR(VLOOKUP($A665,'PivotTrac Totals'!$1:$255,32,FALSE),)</f>
        <v>0</v>
      </c>
      <c r="W665">
        <f>IFERROR(VLOOKUP($A665,'PivotTrac Totals'!$1:$255,34,FALSE),)</f>
        <v>0</v>
      </c>
      <c r="X665">
        <f>IFERROR(VLOOKUP($A665,'PivotTrac Totals'!$1:$255,36,FALSE),)</f>
        <v>0</v>
      </c>
      <c r="Y665">
        <f>IFERROR(VLOOKUP($A665,'PivotTrac Totals'!$1:$255,38,FALSE),)</f>
        <v>0</v>
      </c>
      <c r="Z665">
        <f>IFERROR(VLOOKUP($A665,'PivotTrac Totals'!$1:$255,40,FALSE),)</f>
        <v>0</v>
      </c>
      <c r="AA665">
        <f>IFERROR(VLOOKUP($A665,'PivotTrac Totals'!$1:$255,42,FALSE),)</f>
        <v>0</v>
      </c>
      <c r="AB665">
        <f>IFERROR(VLOOKUP($A665,'PivotTrac Totals'!$1:$255,44,FALSE),)</f>
        <v>0</v>
      </c>
      <c r="AC665">
        <f>IFERROR(VLOOKUP($A665,'PivotTrac Totals'!$1:$255,46,FALSE),)</f>
        <v>0</v>
      </c>
      <c r="AD665">
        <f>IFERROR(VLOOKUP($A665,'PivotTrac Totals'!$1:$255,48,FALSE),)</f>
        <v>0</v>
      </c>
      <c r="AE665">
        <f>IFERROR(VLOOKUP($A665,'PivotTrac Totals'!$1:$255,50,FALSE),)</f>
        <v>0</v>
      </c>
      <c r="AF665">
        <f>IFERROR(VLOOKUP($A665,'PivotTrac Totals'!$1:$255,52,FALSE),)</f>
        <v>0</v>
      </c>
      <c r="AG665">
        <f>IFERROR(VLOOKUP($A665,'PivotTrac Totals'!$1:$255,54,FALSE),)</f>
        <v>0</v>
      </c>
      <c r="AH665">
        <f t="shared" si="78"/>
        <v>0</v>
      </c>
    </row>
    <row r="666" spans="1:34" ht="15.75" hidden="1" thickBot="1" x14ac:dyDescent="0.25">
      <c r="A666" s="29" t="s">
        <v>228</v>
      </c>
      <c r="B666" s="25" t="s">
        <v>166</v>
      </c>
      <c r="C666" s="28" t="str">
        <f>MID(A666,FIND(" ",A666)+1,256)</f>
        <v>66</v>
      </c>
      <c r="D666" s="25" t="s">
        <v>222</v>
      </c>
      <c r="E666" s="25"/>
      <c r="F666" s="25"/>
      <c r="G666" s="25"/>
      <c r="H666" s="24">
        <f>IF($B666="Hamer",IF($F666="Spring Grain",SUMIFS('Hamer Agrimet'!$D:$D,'Hamer Agrimet'!$A:$A,"&lt;="&amp;Data!H$1,'Hamer Agrimet'!$D:$D,"&gt;0"),IF($F666="Winter Grain",SUMIFS('Hamer Agrimet'!$C:$C,'Hamer Agrimet'!$A:$A,"&lt;="&amp;Data!H$1,'Hamer Agrimet'!$C:$C,"&gt;0"),IF($F666="Potatoes",SUMIFS('Hamer Agrimet'!$E:$E,'Hamer Agrimet'!$A:$A,"&lt;="&amp;Data!H$1,'Hamer Agrimet'!$E:$E,"&gt;0"),0))),SUMIFS('Osgood Agrimet'!$S$2:$S$274,'Hamer Agrimet'!$H$147:$H$288,"&lt;="&amp;Data!H$1,'Osgood Agrimet'!$S$2:$S$274,"&gt;0"))</f>
        <v>0</v>
      </c>
      <c r="I666" s="24">
        <f>IF($B666="Hamer",IF($F666="Spring Grain",SUMIFS('Hamer Agrimet'!$D:$D,'Hamer Agrimet'!$A:$A,"&lt;="&amp;Data!I$1,'Hamer Agrimet'!$D:$D,"&gt;0"),IF($F666="Winter Grain",SUMIFS('Hamer Agrimet'!$C:$C,'Hamer Agrimet'!$A:$A,"&lt;="&amp;Data!I$1,'Hamer Agrimet'!$C:$C,"&gt;0"),IF($F666="Potatoes",SUMIFS('Hamer Agrimet'!$E:$E,'Hamer Agrimet'!$A:$A,"&lt;="&amp;Data!I$1,'Hamer Agrimet'!$E:$E,"&gt;0"),0))),SUMIFS('Osgood Agrimet'!$S$2:$S$274,'Hamer Agrimet'!$H$147:$H$288,"&lt;="&amp;Data!I$1,'Osgood Agrimet'!$S$2:$S$274,"&gt;0"))</f>
        <v>0</v>
      </c>
      <c r="J666" s="24">
        <f>IF($B666="Hamer",IF($F666="Spring Grain",SUMIFS('Hamer Agrimet'!$D:$D,'Hamer Agrimet'!$A:$A,"&lt;="&amp;Data!J$1,'Hamer Agrimet'!$D:$D,"&gt;0"),IF($F666="Winter Grain",SUMIFS('Hamer Agrimet'!$C:$C,'Hamer Agrimet'!$A:$A,"&lt;="&amp;Data!J$1,'Hamer Agrimet'!$C:$C,"&gt;0"),IF($F666="Potatoes",SUMIFS('Hamer Agrimet'!$E:$E,'Hamer Agrimet'!$A:$A,"&lt;="&amp;Data!J$1,'Hamer Agrimet'!$E:$E,"&gt;0"),0))),SUMIFS('Osgood Agrimet'!$S$2:$S$274,'Hamer Agrimet'!$H$147:$H$288,"&lt;="&amp;Data!J$1,'Osgood Agrimet'!$S$2:$S$274,"&gt;0"))</f>
        <v>0</v>
      </c>
      <c r="K666" s="24">
        <f>IF($B666="Hamer",IF($F666="Spring Grain",SUMIFS('Hamer Agrimet'!$D:$D,'Hamer Agrimet'!$A:$A,"&lt;="&amp;Data!K$1,'Hamer Agrimet'!$D:$D,"&gt;0"),IF($F666="Winter Grain",SUMIFS('Hamer Agrimet'!$C:$C,'Hamer Agrimet'!$A:$A,"&lt;="&amp;Data!K$1,'Hamer Agrimet'!$C:$C,"&gt;0"),IF($F666="Potatoes",SUMIFS('Hamer Agrimet'!$E:$E,'Hamer Agrimet'!$A:$A,"&lt;="&amp;Data!K$1,'Hamer Agrimet'!$E:$E,"&gt;0"),0))),SUMIFS('Osgood Agrimet'!$S$2:$S$274,'Hamer Agrimet'!$H$147:$H$288,"&lt;="&amp;Data!K$1,'Osgood Agrimet'!$S$2:$S$274,"&gt;0"))</f>
        <v>0</v>
      </c>
      <c r="L666" s="24">
        <f>IF($B666="Hamer",IF($F666="Spring Grain",SUMIFS('Hamer Agrimet'!$D:$D,'Hamer Agrimet'!$A:$A,"&lt;="&amp;Data!L$1,'Hamer Agrimet'!$D:$D,"&gt;0"),IF($F666="Winter Grain",SUMIFS('Hamer Agrimet'!$C:$C,'Hamer Agrimet'!$A:$A,"&lt;="&amp;Data!L$1,'Hamer Agrimet'!$C:$C,"&gt;0"),IF($F666="Potatoes",SUMIFS('Hamer Agrimet'!$E:$E,'Hamer Agrimet'!$A:$A,"&lt;="&amp;Data!L$1,'Hamer Agrimet'!$E:$E,"&gt;0"),0))),SUMIFS('Osgood Agrimet'!$S$2:$S$274,'Hamer Agrimet'!$H$147:$H$288,"&lt;="&amp;Data!L$1,'Osgood Agrimet'!$S$2:$S$274,"&gt;0"))</f>
        <v>0</v>
      </c>
      <c r="M666" s="24">
        <f>IF($B666="Hamer",IF($F666="Spring Grain",SUMIFS('Hamer Agrimet'!$D:$D,'Hamer Agrimet'!$A:$A,"&lt;="&amp;Data!M$1,'Hamer Agrimet'!$D:$D,"&gt;0"),IF($F666="Winter Grain",SUMIFS('Hamer Agrimet'!$C:$C,'Hamer Agrimet'!$A:$A,"&lt;="&amp;Data!M$1,'Hamer Agrimet'!$C:$C,"&gt;0"),IF($F666="Potatoes",SUMIFS('Hamer Agrimet'!$E:$E,'Hamer Agrimet'!$A:$A,"&lt;="&amp;Data!M$1,'Hamer Agrimet'!$E:$E,"&gt;0"),0))),SUMIFS('Osgood Agrimet'!$S$2:$S$274,'Hamer Agrimet'!$H$147:$H$288,"&lt;="&amp;Data!M$1,'Osgood Agrimet'!$S$2:$S$274,"&gt;0"))</f>
        <v>0</v>
      </c>
      <c r="N666" s="24">
        <f>IF($B666="Hamer",IF($F666="Spring Grain",SUMIFS('Hamer Agrimet'!$D:$D,'Hamer Agrimet'!$A:$A,"&lt;="&amp;Data!N$1,'Hamer Agrimet'!$D:$D,"&gt;0"),IF($F666="Winter Grain",SUMIFS('Hamer Agrimet'!$C:$C,'Hamer Agrimet'!$A:$A,"&lt;="&amp;Data!N$1,'Hamer Agrimet'!$C:$C,"&gt;0"),IF($F666="Potatoes",SUMIFS('Hamer Agrimet'!$E:$E,'Hamer Agrimet'!$A:$A,"&lt;="&amp;Data!N$1,'Hamer Agrimet'!$E:$E,"&gt;0"),0))),SUMIFS('Osgood Agrimet'!$S$2:$S$274,'Hamer Agrimet'!$H$147:$H$288,"&lt;="&amp;Data!N$1,'Osgood Agrimet'!$S$2:$S$274,"&gt;0"))</f>
        <v>0</v>
      </c>
      <c r="O666" s="24">
        <f>IF($B666="Hamer",IF($F666="Spring Grain",SUMIFS('Hamer Agrimet'!$D:$D,'Hamer Agrimet'!$A:$A,"&lt;="&amp;Data!O$1,'Hamer Agrimet'!$D:$D,"&gt;0"),IF($F666="Winter Grain",SUMIFS('Hamer Agrimet'!$C:$C,'Hamer Agrimet'!$A:$A,"&lt;="&amp;Data!O$1,'Hamer Agrimet'!$C:$C,"&gt;0"),IF($F666="Potatoes",SUMIFS('Hamer Agrimet'!$E:$E,'Hamer Agrimet'!$A:$A,"&lt;="&amp;Data!O$1,'Hamer Agrimet'!$E:$E,"&gt;0"),0))),SUMIFS('Osgood Agrimet'!$S$2:$S$274,'Hamer Agrimet'!$H$147:$H$288,"&lt;="&amp;Data!O$1,'Osgood Agrimet'!$S$2:$S$274,"&gt;0"))</f>
        <v>0</v>
      </c>
      <c r="P666" s="24">
        <f>IF($B666="Hamer",IF($F666="Spring Grain",SUMIFS('Hamer Agrimet'!$D:$D,'Hamer Agrimet'!$A:$A,"&lt;="&amp;Data!P$1,'Hamer Agrimet'!$D:$D,"&gt;0"),IF($F666="Winter Grain",SUMIFS('Hamer Agrimet'!$C:$C,'Hamer Agrimet'!$A:$A,"&lt;="&amp;Data!P$1,'Hamer Agrimet'!$C:$C,"&gt;0"),IF($F666="Potatoes",SUMIFS('Hamer Agrimet'!$E:$E,'Hamer Agrimet'!$A:$A,"&lt;="&amp;Data!P$1,'Hamer Agrimet'!$E:$E,"&gt;0"),0))),SUMIFS('Osgood Agrimet'!$S$2:$S$274,'Hamer Agrimet'!$H$147:$H$288,"&lt;="&amp;Data!P$1,'Osgood Agrimet'!$S$2:$S$274,"&gt;0"))</f>
        <v>0</v>
      </c>
      <c r="Q666" s="24">
        <f>IF($B666="Hamer",IF($F666="Spring Grain",SUMIFS('Hamer Agrimet'!$D:$D,'Hamer Agrimet'!$A:$A,"&lt;="&amp;Data!Q$1,'Hamer Agrimet'!$D:$D,"&gt;0"),IF($F666="Winter Grain",SUMIFS('Hamer Agrimet'!$C:$C,'Hamer Agrimet'!$A:$A,"&lt;="&amp;Data!Q$1,'Hamer Agrimet'!$C:$C,"&gt;0"),IF($F666="Potatoes",SUMIFS('Hamer Agrimet'!$E:$E,'Hamer Agrimet'!$A:$A,"&lt;="&amp;Data!Q$1,'Hamer Agrimet'!$E:$E,"&gt;0"),0))),SUMIFS('Osgood Agrimet'!$S$2:$S$274,'Hamer Agrimet'!$H$147:$H$288,"&lt;="&amp;Data!Q$1,'Osgood Agrimet'!$S$2:$S$274,"&gt;0"))</f>
        <v>0</v>
      </c>
      <c r="R666" s="24">
        <f>IF($B666="Hamer",IF($F666="Spring Grain",SUMIFS('Hamer Agrimet'!$D:$D,'Hamer Agrimet'!$A:$A,"&lt;="&amp;Data!R$1,'Hamer Agrimet'!$D:$D,"&gt;0"),IF($F666="Winter Grain",SUMIFS('Hamer Agrimet'!$C:$C,'Hamer Agrimet'!$A:$A,"&lt;="&amp;Data!R$1,'Hamer Agrimet'!$C:$C,"&gt;0"),IF($F666="Potatoes",SUMIFS('Hamer Agrimet'!$E:$E,'Hamer Agrimet'!$A:$A,"&lt;="&amp;Data!R$1,'Hamer Agrimet'!$E:$E,"&gt;0"),0))),SUMIFS('Osgood Agrimet'!$S$2:$S$274,'Hamer Agrimet'!$H$147:$H$288,"&lt;="&amp;Data!R$1,'Osgood Agrimet'!$S$2:$S$274,"&gt;0"))</f>
        <v>0</v>
      </c>
      <c r="S666" s="24">
        <f>IF($B666="Hamer",IF($F666="Spring Grain",SUMIFS('Hamer Agrimet'!$D:$D,'Hamer Agrimet'!$A:$A,"&lt;="&amp;Data!S$1,'Hamer Agrimet'!$D:$D,"&gt;0"),IF($F666="Winter Grain",SUMIFS('Hamer Agrimet'!$C:$C,'Hamer Agrimet'!$A:$A,"&lt;="&amp;Data!S$1,'Hamer Agrimet'!$C:$C,"&gt;0"),IF($F666="Potatoes",SUMIFS('Hamer Agrimet'!$E:$E,'Hamer Agrimet'!$A:$A,"&lt;="&amp;Data!S$1,'Hamer Agrimet'!$E:$E,"&gt;0"),0))),SUMIFS('Osgood Agrimet'!$S$2:$S$274,'Hamer Agrimet'!$H$147:$H$288,"&lt;="&amp;Data!S$1,'Osgood Agrimet'!$S$2:$S$274,"&gt;0"))</f>
        <v>0</v>
      </c>
      <c r="T666" s="24">
        <f>IF($B666="Hamer",IF($F666="Spring Grain",SUMIFS('Hamer Agrimet'!$D:$D,'Hamer Agrimet'!$A:$A,"&lt;="&amp;Data!T$1,'Hamer Agrimet'!$D:$D,"&gt;0"),IF($F666="Winter Grain",SUMIFS('Hamer Agrimet'!$C:$C,'Hamer Agrimet'!$A:$A,"&lt;="&amp;Data!T$1,'Hamer Agrimet'!$C:$C,"&gt;0"),IF($F666="Potatoes",SUMIFS('Hamer Agrimet'!$E:$E,'Hamer Agrimet'!$A:$A,"&lt;="&amp;Data!T$1,'Hamer Agrimet'!$E:$E,"&gt;0"),0))),SUMIFS('Osgood Agrimet'!$S$2:$S$274,'Hamer Agrimet'!$H$147:$H$288,"&lt;="&amp;Data!T$1,'Osgood Agrimet'!$S$2:$S$274,"&gt;0"))</f>
        <v>0</v>
      </c>
      <c r="U666" s="24">
        <f>IF($B666="Hamer",IF($F666="Spring Grain",SUMIFS('Hamer Agrimet'!$D:$D,'Hamer Agrimet'!$A:$A,"&lt;="&amp;Data!U$1,'Hamer Agrimet'!$D:$D,"&gt;0"),IF($F666="Winter Grain",SUMIFS('Hamer Agrimet'!$C:$C,'Hamer Agrimet'!$A:$A,"&lt;="&amp;Data!U$1,'Hamer Agrimet'!$C:$C,"&gt;0"),IF($F666="Potatoes",SUMIFS('Hamer Agrimet'!$E:$E,'Hamer Agrimet'!$A:$A,"&lt;="&amp;Data!U$1,'Hamer Agrimet'!$E:$E,"&gt;0"),0))),SUMIFS('Osgood Agrimet'!$S$2:$S$274,'Hamer Agrimet'!$H$147:$H$288,"&lt;="&amp;Data!U$1,'Osgood Agrimet'!$S$2:$S$274,"&gt;0"))</f>
        <v>0</v>
      </c>
      <c r="V666" s="24">
        <f>IF($B666="Hamer",IF($F666="Spring Grain",SUMIFS('Hamer Agrimet'!$D:$D,'Hamer Agrimet'!$A:$A,"&lt;="&amp;Data!V$1,'Hamer Agrimet'!$D:$D,"&gt;0"),IF($F666="Winter Grain",SUMIFS('Hamer Agrimet'!$C:$C,'Hamer Agrimet'!$A:$A,"&lt;="&amp;Data!V$1,'Hamer Agrimet'!$C:$C,"&gt;0"),IF($F666="Potatoes",SUMIFS('Hamer Agrimet'!$E:$E,'Hamer Agrimet'!$A:$A,"&lt;="&amp;Data!V$1,'Hamer Agrimet'!$E:$E,"&gt;0"),0))),SUMIFS('Osgood Agrimet'!$S$2:$S$274,'Hamer Agrimet'!$H$147:$H$288,"&lt;="&amp;Data!V$1,'Osgood Agrimet'!$S$2:$S$274,"&gt;0"))</f>
        <v>0</v>
      </c>
      <c r="W666" s="24">
        <f>IF($B666="Hamer",IF($F666="Spring Grain",SUMIFS('Hamer Agrimet'!$D:$D,'Hamer Agrimet'!$A:$A,"&lt;="&amp;Data!W$1,'Hamer Agrimet'!$D:$D,"&gt;0"),IF($F666="Winter Grain",SUMIFS('Hamer Agrimet'!$C:$C,'Hamer Agrimet'!$A:$A,"&lt;="&amp;Data!W$1,'Hamer Agrimet'!$C:$C,"&gt;0"),IF($F666="Potatoes",SUMIFS('Hamer Agrimet'!$E:$E,'Hamer Agrimet'!$A:$A,"&lt;="&amp;Data!W$1,'Hamer Agrimet'!$E:$E,"&gt;0"),0))),SUMIFS('Osgood Agrimet'!$S$2:$S$274,'Hamer Agrimet'!$H$147:$H$288,"&lt;="&amp;Data!W$1,'Osgood Agrimet'!$S$2:$S$274,"&gt;0"))</f>
        <v>0</v>
      </c>
      <c r="X666" s="24">
        <f>IF($B666="Hamer",IF($F666="Spring Grain",SUMIFS('Hamer Agrimet'!$D:$D,'Hamer Agrimet'!$A:$A,"&lt;="&amp;Data!X$1,'Hamer Agrimet'!$D:$D,"&gt;0"),IF($F666="Winter Grain",SUMIFS('Hamer Agrimet'!$C:$C,'Hamer Agrimet'!$A:$A,"&lt;="&amp;Data!X$1,'Hamer Agrimet'!$C:$C,"&gt;0"),IF($F666="Potatoes",SUMIFS('Hamer Agrimet'!$E:$E,'Hamer Agrimet'!$A:$A,"&lt;="&amp;Data!X$1,'Hamer Agrimet'!$E:$E,"&gt;0"),0))),SUMIFS('Osgood Agrimet'!$S$2:$S$274,'Hamer Agrimet'!$H$147:$H$288,"&lt;="&amp;Data!X$1,'Osgood Agrimet'!$S$2:$S$274,"&gt;0"))</f>
        <v>0</v>
      </c>
      <c r="Y666" s="24">
        <f>IF($B666="Hamer",IF($F666="Spring Grain",SUMIFS('Hamer Agrimet'!$D:$D,'Hamer Agrimet'!$A:$A,"&lt;="&amp;Data!Y$1,'Hamer Agrimet'!$D:$D,"&gt;0"),IF($F666="Winter Grain",SUMIFS('Hamer Agrimet'!$C:$C,'Hamer Agrimet'!$A:$A,"&lt;="&amp;Data!Y$1,'Hamer Agrimet'!$C:$C,"&gt;0"),IF($F666="Potatoes",SUMIFS('Hamer Agrimet'!$E:$E,'Hamer Agrimet'!$A:$A,"&lt;="&amp;Data!Y$1,'Hamer Agrimet'!$E:$E,"&gt;0"),0))),SUMIFS('Osgood Agrimet'!$S$2:$S$274,'Hamer Agrimet'!$H$147:$H$288,"&lt;="&amp;Data!Y$1,'Osgood Agrimet'!$S$2:$S$274,"&gt;0"))</f>
        <v>0</v>
      </c>
      <c r="Z666" s="24">
        <f>IF($B666="Hamer",IF($F666="Spring Grain",SUMIFS('Hamer Agrimet'!$D:$D,'Hamer Agrimet'!$A:$A,"&lt;="&amp;Data!Z$1,'Hamer Agrimet'!$D:$D,"&gt;0"),IF($F666="Winter Grain",SUMIFS('Hamer Agrimet'!$C:$C,'Hamer Agrimet'!$A:$A,"&lt;="&amp;Data!Z$1,'Hamer Agrimet'!$C:$C,"&gt;0"),IF($F666="Potatoes",SUMIFS('Hamer Agrimet'!$E:$E,'Hamer Agrimet'!$A:$A,"&lt;="&amp;Data!Z$1,'Hamer Agrimet'!$E:$E,"&gt;0"),0))),SUMIFS('Osgood Agrimet'!$S$2:$S$274,'Hamer Agrimet'!$H$147:$H$288,"&lt;="&amp;Data!Z$1,'Osgood Agrimet'!$S$2:$S$274,"&gt;0"))</f>
        <v>0</v>
      </c>
      <c r="AA666" s="24">
        <f>IF($B666="Hamer",IF($F666="Spring Grain",SUMIFS('Hamer Agrimet'!$D:$D,'Hamer Agrimet'!$A:$A,"&lt;="&amp;Data!AA$1,'Hamer Agrimet'!$D:$D,"&gt;0"),IF($F666="Winter Grain",SUMIFS('Hamer Agrimet'!$C:$C,'Hamer Agrimet'!$A:$A,"&lt;="&amp;Data!AA$1,'Hamer Agrimet'!$C:$C,"&gt;0"),IF($F666="Potatoes",SUMIFS('Hamer Agrimet'!$E:$E,'Hamer Agrimet'!$A:$A,"&lt;="&amp;Data!AA$1,'Hamer Agrimet'!$E:$E,"&gt;0"),0))),SUMIFS('Osgood Agrimet'!$S$2:$S$274,'Hamer Agrimet'!$H$147:$H$288,"&lt;="&amp;Data!AA$1,'Osgood Agrimet'!$S$2:$S$274,"&gt;0"))</f>
        <v>0</v>
      </c>
      <c r="AB666" s="24">
        <f>IF($B666="Hamer",IF($F666="Spring Grain",SUMIFS('Hamer Agrimet'!$D:$D,'Hamer Agrimet'!$A:$A,"&lt;="&amp;Data!AB$1,'Hamer Agrimet'!$D:$D,"&gt;0"),IF($F666="Winter Grain",SUMIFS('Hamer Agrimet'!$C:$C,'Hamer Agrimet'!$A:$A,"&lt;="&amp;Data!AB$1,'Hamer Agrimet'!$C:$C,"&gt;0"),IF($F666="Potatoes",SUMIFS('Hamer Agrimet'!$E:$E,'Hamer Agrimet'!$A:$A,"&lt;="&amp;Data!AB$1,'Hamer Agrimet'!$E:$E,"&gt;0"),0))),SUMIFS('Osgood Agrimet'!$S$2:$S$274,'Hamer Agrimet'!$H$147:$H$288,"&lt;="&amp;Data!AB$1,'Osgood Agrimet'!$S$2:$S$274,"&gt;0"))</f>
        <v>0</v>
      </c>
      <c r="AC666" s="24">
        <f>IF($B666="Hamer",IF($F666="Spring Grain",SUMIFS('Hamer Agrimet'!$D:$D,'Hamer Agrimet'!$A:$A,"&lt;="&amp;Data!AC$1,'Hamer Agrimet'!$D:$D,"&gt;0"),IF($F666="Winter Grain",SUMIFS('Hamer Agrimet'!$C:$C,'Hamer Agrimet'!$A:$A,"&lt;="&amp;Data!AC$1,'Hamer Agrimet'!$C:$C,"&gt;0"),IF($F666="Potatoes",SUMIFS('Hamer Agrimet'!$E:$E,'Hamer Agrimet'!$A:$A,"&lt;="&amp;Data!AC$1,'Hamer Agrimet'!$E:$E,"&gt;0"),0))),SUMIFS('Osgood Agrimet'!$S$2:$S$274,'Hamer Agrimet'!$H$147:$H$288,"&lt;="&amp;Data!AC$1,'Osgood Agrimet'!$S$2:$S$274,"&gt;0"))</f>
        <v>0</v>
      </c>
      <c r="AD666" s="24">
        <f>IF($B666="Hamer",IF($F666="Spring Grain",SUMIFS('Hamer Agrimet'!$D:$D,'Hamer Agrimet'!$A:$A,"&lt;="&amp;Data!AD$1,'Hamer Agrimet'!$D:$D,"&gt;0"),IF($F666="Winter Grain",SUMIFS('Hamer Agrimet'!$C:$C,'Hamer Agrimet'!$A:$A,"&lt;="&amp;Data!AD$1,'Hamer Agrimet'!$C:$C,"&gt;0"),IF($F666="Potatoes",SUMIFS('Hamer Agrimet'!$E:$E,'Hamer Agrimet'!$A:$A,"&lt;="&amp;Data!AD$1,'Hamer Agrimet'!$E:$E,"&gt;0"),0))),SUMIFS('Osgood Agrimet'!$S$2:$S$274,'Hamer Agrimet'!$H$147:$H$288,"&lt;="&amp;Data!AD$1,'Osgood Agrimet'!$S$2:$S$274,"&gt;0"))</f>
        <v>0</v>
      </c>
      <c r="AE666" s="24">
        <f>IF($B666="Hamer",IF($F666="Spring Grain",SUMIFS('Hamer Agrimet'!$D:$D,'Hamer Agrimet'!$A:$A,"&lt;="&amp;Data!AE$1,'Hamer Agrimet'!$D:$D,"&gt;0"),IF($F666="Winter Grain",SUMIFS('Hamer Agrimet'!$C:$C,'Hamer Agrimet'!$A:$A,"&lt;="&amp;Data!AE$1,'Hamer Agrimet'!$C:$C,"&gt;0"),IF($F666="Potatoes",SUMIFS('Hamer Agrimet'!$E:$E,'Hamer Agrimet'!$A:$A,"&lt;="&amp;Data!AE$1,'Hamer Agrimet'!$E:$E,"&gt;0"),0))),SUMIFS('Osgood Agrimet'!$S$2:$S$274,'Hamer Agrimet'!$H$147:$H$288,"&lt;="&amp;Data!AE$1,'Osgood Agrimet'!$S$2:$S$274,"&gt;0"))</f>
        <v>0</v>
      </c>
      <c r="AF666" s="24">
        <f>IF($B666="Hamer",IF($F666="Spring Grain",SUMIFS('Hamer Agrimet'!$D:$D,'Hamer Agrimet'!$A:$A,"&lt;="&amp;Data!AF$1,'Hamer Agrimet'!$D:$D,"&gt;0"),IF($F666="Winter Grain",SUMIFS('Hamer Agrimet'!$C:$C,'Hamer Agrimet'!$A:$A,"&lt;="&amp;Data!AF$1,'Hamer Agrimet'!$C:$C,"&gt;0"),IF($F666="Potatoes",SUMIFS('Hamer Agrimet'!$E:$E,'Hamer Agrimet'!$A:$A,"&lt;="&amp;Data!AF$1,'Hamer Agrimet'!$E:$E,"&gt;0"),0))),SUMIFS('Osgood Agrimet'!$S$2:$S$274,'Hamer Agrimet'!$H$147:$H$288,"&lt;="&amp;Data!AF$1,'Osgood Agrimet'!$S$2:$S$274,"&gt;0"))</f>
        <v>0</v>
      </c>
      <c r="AG666" s="24">
        <f>IF($B666="Hamer",IF($F666="Spring Grain",SUMIFS('Hamer Agrimet'!$D:$D,'Hamer Agrimet'!$A:$A,"&lt;="&amp;Data!AG$1,'Hamer Agrimet'!$D:$D,"&gt;0"),IF($F666="Winter Grain",SUMIFS('Hamer Agrimet'!$C:$C,'Hamer Agrimet'!$A:$A,"&lt;="&amp;Data!AG$1,'Hamer Agrimet'!$C:$C,"&gt;0"),IF($F666="Potatoes",SUMIFS('Hamer Agrimet'!$E:$E,'Hamer Agrimet'!$A:$A,"&lt;="&amp;Data!AG$1,'Hamer Agrimet'!$E:$E,"&gt;0"),0))),SUMIFS('Osgood Agrimet'!$S$2:$S$274,'Hamer Agrimet'!$H$147:$H$288,"&lt;="&amp;Data!AG$1,'Osgood Agrimet'!$S$2:$S$274,"&gt;0"))</f>
        <v>0</v>
      </c>
      <c r="AH666">
        <f>+SUM(H666:AG666)</f>
        <v>0</v>
      </c>
    </row>
    <row r="667" spans="1:34" ht="15.75" hidden="1" thickBot="1" x14ac:dyDescent="0.25">
      <c r="A667" s="25"/>
      <c r="B667" s="25" t="s">
        <v>166</v>
      </c>
      <c r="C667" s="28" t="str">
        <f>C666</f>
        <v>66</v>
      </c>
      <c r="D667" s="25" t="s">
        <v>222</v>
      </c>
      <c r="E667" s="25"/>
      <c r="F667" s="25"/>
      <c r="G667" s="25"/>
      <c r="H667">
        <f>IFERROR(VLOOKUP($A667,'PivotTrac Totals'!$A$1:$AK$255,4,FALSE),)</f>
        <v>0</v>
      </c>
      <c r="I667">
        <f>IFERROR(VLOOKUP($A667,'PivotTrac Totals'!$1:$405,6,FALSE),)</f>
        <v>0</v>
      </c>
      <c r="J667">
        <f>IFERROR(VLOOKUP($A667,'PivotTrac Totals'!$1:$255,8,FALSE),)</f>
        <v>0</v>
      </c>
      <c r="K667">
        <f>IFERROR(VLOOKUP($A667,'PivotTrac Totals'!$1:$255,10,FALSE),)</f>
        <v>0</v>
      </c>
      <c r="L667">
        <f>IFERROR(VLOOKUP($A667,'PivotTrac Totals'!$1:$255,12,FALSE),)</f>
        <v>0</v>
      </c>
      <c r="M667">
        <f>IFERROR(VLOOKUP($A667,'PivotTrac Totals'!$1:$255,14,FALSE),)</f>
        <v>0</v>
      </c>
      <c r="N667">
        <f>IFERROR(VLOOKUP($A667,'PivotTrac Totals'!$1:$255,16,FALSE),)</f>
        <v>0</v>
      </c>
      <c r="O667">
        <f>IFERROR(VLOOKUP($A667,'PivotTrac Totals'!$1:$255,18,FALSE),)</f>
        <v>0</v>
      </c>
      <c r="P667">
        <f>IFERROR(VLOOKUP($A667,'PivotTrac Totals'!$1:$255,20,FALSE),)</f>
        <v>0</v>
      </c>
      <c r="Q667">
        <f>IFERROR(VLOOKUP($A667,'PivotTrac Totals'!$1:$255,22,FALSE),)</f>
        <v>0</v>
      </c>
      <c r="R667">
        <f>IFERROR(VLOOKUP($A667,'PivotTrac Totals'!$1:$255,24,FALSE),)</f>
        <v>0</v>
      </c>
      <c r="S667">
        <f>IFERROR(VLOOKUP($A667,'PivotTrac Totals'!$1:$255,26,FALSE),)</f>
        <v>0</v>
      </c>
      <c r="T667">
        <f>IFERROR(VLOOKUP($A667,'PivotTrac Totals'!$1:$255,28,FALSE),)</f>
        <v>0</v>
      </c>
      <c r="U667">
        <f>IFERROR(VLOOKUP($A667,'PivotTrac Totals'!$1:$255,30,FALSE),)</f>
        <v>0</v>
      </c>
      <c r="V667">
        <f>IFERROR(VLOOKUP($A667,'PivotTrac Totals'!$1:$255,32,FALSE),)</f>
        <v>0</v>
      </c>
      <c r="W667">
        <f>IFERROR(VLOOKUP($A667,'PivotTrac Totals'!$1:$255,34,FALSE),)</f>
        <v>0</v>
      </c>
      <c r="X667">
        <f>IFERROR(VLOOKUP($A667,'PivotTrac Totals'!$1:$255,36,FALSE),)</f>
        <v>0</v>
      </c>
      <c r="Y667">
        <f>IFERROR(VLOOKUP($A667,'PivotTrac Totals'!$1:$255,38,FALSE),)</f>
        <v>0</v>
      </c>
      <c r="Z667">
        <f>IFERROR(VLOOKUP($A667,'PivotTrac Totals'!$1:$255,40,FALSE),)</f>
        <v>0</v>
      </c>
      <c r="AA667">
        <f>IFERROR(VLOOKUP($A667,'PivotTrac Totals'!$1:$255,42,FALSE),)</f>
        <v>0</v>
      </c>
      <c r="AB667">
        <f>IFERROR(VLOOKUP($A667,'PivotTrac Totals'!$1:$255,44,FALSE),)</f>
        <v>0</v>
      </c>
      <c r="AC667">
        <f>IFERROR(VLOOKUP($A667,'PivotTrac Totals'!$1:$255,46,FALSE),)</f>
        <v>0</v>
      </c>
      <c r="AD667">
        <f>IFERROR(VLOOKUP($A667,'PivotTrac Totals'!$1:$255,48,FALSE),)</f>
        <v>0</v>
      </c>
      <c r="AE667">
        <f>IFERROR(VLOOKUP($A667,'PivotTrac Totals'!$1:$255,50,FALSE),)</f>
        <v>0</v>
      </c>
      <c r="AF667">
        <f>IFERROR(VLOOKUP($A667,'PivotTrac Totals'!$1:$255,52,FALSE),)</f>
        <v>0</v>
      </c>
      <c r="AG667">
        <f>IFERROR(VLOOKUP($A667,'PivotTrac Totals'!$1:$255,54,FALSE),)</f>
        <v>0</v>
      </c>
      <c r="AH667">
        <f t="shared" si="78"/>
        <v>0</v>
      </c>
    </row>
    <row r="668" spans="1:34" ht="15.75" hidden="1" thickBot="1" x14ac:dyDescent="0.25">
      <c r="A668" s="25"/>
      <c r="B668" s="25" t="s">
        <v>166</v>
      </c>
      <c r="C668" s="28" t="str">
        <f t="shared" ref="C668:C675" si="79">C667</f>
        <v>66</v>
      </c>
      <c r="D668" s="25" t="s">
        <v>222</v>
      </c>
      <c r="E668" s="25"/>
      <c r="F668" s="25"/>
      <c r="G668" s="25"/>
      <c r="H668">
        <f>IFERROR(VLOOKUP($A668,'PivotTrac Totals'!$A$1:$AK$255,4,FALSE),)</f>
        <v>0</v>
      </c>
      <c r="I668">
        <f>IFERROR(VLOOKUP($A668,'PivotTrac Totals'!$1:$405,6,FALSE),)</f>
        <v>0</v>
      </c>
      <c r="J668">
        <f>IFERROR(VLOOKUP($A668,'PivotTrac Totals'!$1:$255,8,FALSE),)</f>
        <v>0</v>
      </c>
      <c r="K668">
        <f>IFERROR(VLOOKUP($A668,'PivotTrac Totals'!$1:$255,10,FALSE),)</f>
        <v>0</v>
      </c>
      <c r="L668">
        <f>IFERROR(VLOOKUP($A668,'PivotTrac Totals'!$1:$255,12,FALSE),)</f>
        <v>0</v>
      </c>
      <c r="M668">
        <f>IFERROR(VLOOKUP($A668,'PivotTrac Totals'!$1:$255,14,FALSE),)</f>
        <v>0</v>
      </c>
      <c r="N668">
        <f>IFERROR(VLOOKUP($A668,'PivotTrac Totals'!$1:$255,16,FALSE),)</f>
        <v>0</v>
      </c>
      <c r="O668">
        <f>IFERROR(VLOOKUP($A668,'PivotTrac Totals'!$1:$255,18,FALSE),)</f>
        <v>0</v>
      </c>
      <c r="P668">
        <f>IFERROR(VLOOKUP($A668,'PivotTrac Totals'!$1:$255,20,FALSE),)</f>
        <v>0</v>
      </c>
      <c r="Q668">
        <f>IFERROR(VLOOKUP($A668,'PivotTrac Totals'!$1:$255,22,FALSE),)</f>
        <v>0</v>
      </c>
      <c r="R668">
        <f>IFERROR(VLOOKUP($A668,'PivotTrac Totals'!$1:$255,24,FALSE),)</f>
        <v>0</v>
      </c>
      <c r="S668">
        <f>IFERROR(VLOOKUP($A668,'PivotTrac Totals'!$1:$255,26,FALSE),)</f>
        <v>0</v>
      </c>
      <c r="T668">
        <f>IFERROR(VLOOKUP($A668,'PivotTrac Totals'!$1:$255,28,FALSE),)</f>
        <v>0</v>
      </c>
      <c r="U668">
        <f>IFERROR(VLOOKUP($A668,'PivotTrac Totals'!$1:$255,30,FALSE),)</f>
        <v>0</v>
      </c>
      <c r="V668">
        <f>IFERROR(VLOOKUP($A668,'PivotTrac Totals'!$1:$255,32,FALSE),)</f>
        <v>0</v>
      </c>
      <c r="W668">
        <f>IFERROR(VLOOKUP($A668,'PivotTrac Totals'!$1:$255,34,FALSE),)</f>
        <v>0</v>
      </c>
      <c r="X668">
        <f>IFERROR(VLOOKUP($A668,'PivotTrac Totals'!$1:$255,36,FALSE),)</f>
        <v>0</v>
      </c>
      <c r="Y668">
        <f>IFERROR(VLOOKUP($A668,'PivotTrac Totals'!$1:$255,38,FALSE),)</f>
        <v>0</v>
      </c>
      <c r="Z668">
        <f>IFERROR(VLOOKUP($A668,'PivotTrac Totals'!$1:$255,40,FALSE),)</f>
        <v>0</v>
      </c>
      <c r="AA668">
        <f>IFERROR(VLOOKUP($A668,'PivotTrac Totals'!$1:$255,42,FALSE),)</f>
        <v>0</v>
      </c>
      <c r="AB668">
        <f>IFERROR(VLOOKUP($A668,'PivotTrac Totals'!$1:$255,44,FALSE),)</f>
        <v>0</v>
      </c>
      <c r="AC668">
        <f>IFERROR(VLOOKUP($A668,'PivotTrac Totals'!$1:$255,46,FALSE),)</f>
        <v>0</v>
      </c>
      <c r="AD668">
        <f>IFERROR(VLOOKUP($A668,'PivotTrac Totals'!$1:$255,48,FALSE),)</f>
        <v>0</v>
      </c>
      <c r="AE668">
        <f>IFERROR(VLOOKUP($A668,'PivotTrac Totals'!$1:$255,50,FALSE),)</f>
        <v>0</v>
      </c>
      <c r="AF668">
        <f>IFERROR(VLOOKUP($A668,'PivotTrac Totals'!$1:$255,52,FALSE),)</f>
        <v>0</v>
      </c>
      <c r="AG668">
        <f>IFERROR(VLOOKUP($A668,'PivotTrac Totals'!$1:$255,54,FALSE),)</f>
        <v>0</v>
      </c>
      <c r="AH668">
        <f t="shared" si="78"/>
        <v>0</v>
      </c>
    </row>
    <row r="669" spans="1:34" ht="15.75" hidden="1" thickBot="1" x14ac:dyDescent="0.25">
      <c r="A669" s="25"/>
      <c r="B669" s="25" t="s">
        <v>166</v>
      </c>
      <c r="C669" s="28" t="str">
        <f t="shared" si="79"/>
        <v>66</v>
      </c>
      <c r="D669" s="25" t="s">
        <v>222</v>
      </c>
      <c r="E669" s="25"/>
      <c r="F669" s="25"/>
      <c r="G669" s="25"/>
      <c r="H669">
        <f>IFERROR(VLOOKUP($A669,'PivotTrac Totals'!$A$1:$AK$255,4,FALSE),)</f>
        <v>0</v>
      </c>
      <c r="I669">
        <f>IFERROR(VLOOKUP($A669,'PivotTrac Totals'!$1:$405,6,FALSE),)</f>
        <v>0</v>
      </c>
      <c r="J669">
        <f>IFERROR(VLOOKUP($A669,'PivotTrac Totals'!$1:$255,8,FALSE),)</f>
        <v>0</v>
      </c>
      <c r="K669">
        <f>IFERROR(VLOOKUP($A669,'PivotTrac Totals'!$1:$255,10,FALSE),)</f>
        <v>0</v>
      </c>
      <c r="L669">
        <f>IFERROR(VLOOKUP($A669,'PivotTrac Totals'!$1:$255,12,FALSE),)</f>
        <v>0</v>
      </c>
      <c r="M669">
        <f>IFERROR(VLOOKUP($A669,'PivotTrac Totals'!$1:$255,14,FALSE),)</f>
        <v>0</v>
      </c>
      <c r="N669">
        <f>IFERROR(VLOOKUP($A669,'PivotTrac Totals'!$1:$255,16,FALSE),)</f>
        <v>0</v>
      </c>
      <c r="O669">
        <f>IFERROR(VLOOKUP($A669,'PivotTrac Totals'!$1:$255,18,FALSE),)</f>
        <v>0</v>
      </c>
      <c r="P669">
        <f>IFERROR(VLOOKUP($A669,'PivotTrac Totals'!$1:$255,20,FALSE),)</f>
        <v>0</v>
      </c>
      <c r="Q669">
        <f>IFERROR(VLOOKUP($A669,'PivotTrac Totals'!$1:$255,22,FALSE),)</f>
        <v>0</v>
      </c>
      <c r="R669">
        <f>IFERROR(VLOOKUP($A669,'PivotTrac Totals'!$1:$255,24,FALSE),)</f>
        <v>0</v>
      </c>
      <c r="S669">
        <f>IFERROR(VLOOKUP($A669,'PivotTrac Totals'!$1:$255,26,FALSE),)</f>
        <v>0</v>
      </c>
      <c r="T669">
        <f>IFERROR(VLOOKUP($A669,'PivotTrac Totals'!$1:$255,28,FALSE),)</f>
        <v>0</v>
      </c>
      <c r="U669">
        <f>IFERROR(VLOOKUP($A669,'PivotTrac Totals'!$1:$255,30,FALSE),)</f>
        <v>0</v>
      </c>
      <c r="V669">
        <f>IFERROR(VLOOKUP($A669,'PivotTrac Totals'!$1:$255,32,FALSE),)</f>
        <v>0</v>
      </c>
      <c r="W669">
        <f>IFERROR(VLOOKUP($A669,'PivotTrac Totals'!$1:$255,34,FALSE),)</f>
        <v>0</v>
      </c>
      <c r="X669">
        <f>IFERROR(VLOOKUP($A669,'PivotTrac Totals'!$1:$255,36,FALSE),)</f>
        <v>0</v>
      </c>
      <c r="Y669">
        <f>IFERROR(VLOOKUP($A669,'PivotTrac Totals'!$1:$255,38,FALSE),)</f>
        <v>0</v>
      </c>
      <c r="Z669">
        <f>IFERROR(VLOOKUP($A669,'PivotTrac Totals'!$1:$255,40,FALSE),)</f>
        <v>0</v>
      </c>
      <c r="AA669">
        <f>IFERROR(VLOOKUP($A669,'PivotTrac Totals'!$1:$255,42,FALSE),)</f>
        <v>0</v>
      </c>
      <c r="AB669">
        <f>IFERROR(VLOOKUP($A669,'PivotTrac Totals'!$1:$255,44,FALSE),)</f>
        <v>0</v>
      </c>
      <c r="AC669">
        <f>IFERROR(VLOOKUP($A669,'PivotTrac Totals'!$1:$255,46,FALSE),)</f>
        <v>0</v>
      </c>
      <c r="AD669">
        <f>IFERROR(VLOOKUP($A669,'PivotTrac Totals'!$1:$255,48,FALSE),)</f>
        <v>0</v>
      </c>
      <c r="AE669">
        <f>IFERROR(VLOOKUP($A669,'PivotTrac Totals'!$1:$255,50,FALSE),)</f>
        <v>0</v>
      </c>
      <c r="AF669">
        <f>IFERROR(VLOOKUP($A669,'PivotTrac Totals'!$1:$255,52,FALSE),)</f>
        <v>0</v>
      </c>
      <c r="AG669">
        <f>IFERROR(VLOOKUP($A669,'PivotTrac Totals'!$1:$255,54,FALSE),)</f>
        <v>0</v>
      </c>
      <c r="AH669">
        <f t="shared" si="78"/>
        <v>0</v>
      </c>
    </row>
    <row r="670" spans="1:34" ht="15.75" hidden="1" thickBot="1" x14ac:dyDescent="0.25">
      <c r="A670" s="25"/>
      <c r="B670" s="25" t="s">
        <v>166</v>
      </c>
      <c r="C670" s="28" t="str">
        <f t="shared" si="79"/>
        <v>66</v>
      </c>
      <c r="D670" s="25" t="s">
        <v>222</v>
      </c>
      <c r="E670" s="25"/>
      <c r="F670" s="25"/>
      <c r="G670" s="25"/>
      <c r="H670">
        <f>IFERROR(VLOOKUP($A670,'PivotTrac Totals'!$A$1:$AK$255,4,FALSE),)</f>
        <v>0</v>
      </c>
      <c r="I670">
        <f>IFERROR(VLOOKUP($A670,'PivotTrac Totals'!$1:$405,6,FALSE),)</f>
        <v>0</v>
      </c>
      <c r="J670">
        <f>IFERROR(VLOOKUP($A670,'PivotTrac Totals'!$1:$255,8,FALSE),)</f>
        <v>0</v>
      </c>
      <c r="K670">
        <f>IFERROR(VLOOKUP($A670,'PivotTrac Totals'!$1:$255,10,FALSE),)</f>
        <v>0</v>
      </c>
      <c r="L670">
        <f>IFERROR(VLOOKUP($A670,'PivotTrac Totals'!$1:$255,12,FALSE),)</f>
        <v>0</v>
      </c>
      <c r="M670">
        <f>IFERROR(VLOOKUP($A670,'PivotTrac Totals'!$1:$255,14,FALSE),)</f>
        <v>0</v>
      </c>
      <c r="N670">
        <f>IFERROR(VLOOKUP($A670,'PivotTrac Totals'!$1:$255,16,FALSE),)</f>
        <v>0</v>
      </c>
      <c r="O670">
        <f>IFERROR(VLOOKUP($A670,'PivotTrac Totals'!$1:$255,18,FALSE),)</f>
        <v>0</v>
      </c>
      <c r="P670">
        <f>IFERROR(VLOOKUP($A670,'PivotTrac Totals'!$1:$255,20,FALSE),)</f>
        <v>0</v>
      </c>
      <c r="Q670">
        <f>IFERROR(VLOOKUP($A670,'PivotTrac Totals'!$1:$255,22,FALSE),)</f>
        <v>0</v>
      </c>
      <c r="R670">
        <f>IFERROR(VLOOKUP($A670,'PivotTrac Totals'!$1:$255,24,FALSE),)</f>
        <v>0</v>
      </c>
      <c r="S670">
        <f>IFERROR(VLOOKUP($A670,'PivotTrac Totals'!$1:$255,26,FALSE),)</f>
        <v>0</v>
      </c>
      <c r="T670">
        <f>IFERROR(VLOOKUP($A670,'PivotTrac Totals'!$1:$255,28,FALSE),)</f>
        <v>0</v>
      </c>
      <c r="U670">
        <f>IFERROR(VLOOKUP($A670,'PivotTrac Totals'!$1:$255,30,FALSE),)</f>
        <v>0</v>
      </c>
      <c r="V670">
        <f>IFERROR(VLOOKUP($A670,'PivotTrac Totals'!$1:$255,32,FALSE),)</f>
        <v>0</v>
      </c>
      <c r="W670">
        <f>IFERROR(VLOOKUP($A670,'PivotTrac Totals'!$1:$255,34,FALSE),)</f>
        <v>0</v>
      </c>
      <c r="X670">
        <f>IFERROR(VLOOKUP($A670,'PivotTrac Totals'!$1:$255,36,FALSE),)</f>
        <v>0</v>
      </c>
      <c r="Y670">
        <f>IFERROR(VLOOKUP($A670,'PivotTrac Totals'!$1:$255,38,FALSE),)</f>
        <v>0</v>
      </c>
      <c r="Z670">
        <f>IFERROR(VLOOKUP($A670,'PivotTrac Totals'!$1:$255,40,FALSE),)</f>
        <v>0</v>
      </c>
      <c r="AA670">
        <f>IFERROR(VLOOKUP($A670,'PivotTrac Totals'!$1:$255,42,FALSE),)</f>
        <v>0</v>
      </c>
      <c r="AB670">
        <f>IFERROR(VLOOKUP($A670,'PivotTrac Totals'!$1:$255,44,FALSE),)</f>
        <v>0</v>
      </c>
      <c r="AC670">
        <f>IFERROR(VLOOKUP($A670,'PivotTrac Totals'!$1:$255,46,FALSE),)</f>
        <v>0</v>
      </c>
      <c r="AD670">
        <f>IFERROR(VLOOKUP($A670,'PivotTrac Totals'!$1:$255,48,FALSE),)</f>
        <v>0</v>
      </c>
      <c r="AE670">
        <f>IFERROR(VLOOKUP($A670,'PivotTrac Totals'!$1:$255,50,FALSE),)</f>
        <v>0</v>
      </c>
      <c r="AF670">
        <f>IFERROR(VLOOKUP($A670,'PivotTrac Totals'!$1:$255,52,FALSE),)</f>
        <v>0</v>
      </c>
      <c r="AG670">
        <f>IFERROR(VLOOKUP($A670,'PivotTrac Totals'!$1:$255,54,FALSE),)</f>
        <v>0</v>
      </c>
      <c r="AH670">
        <f t="shared" si="78"/>
        <v>0</v>
      </c>
    </row>
    <row r="671" spans="1:34" ht="15.75" hidden="1" thickBot="1" x14ac:dyDescent="0.25">
      <c r="A671" s="25"/>
      <c r="B671" s="25" t="s">
        <v>166</v>
      </c>
      <c r="C671" s="28" t="str">
        <f t="shared" si="79"/>
        <v>66</v>
      </c>
      <c r="D671" s="25" t="s">
        <v>222</v>
      </c>
      <c r="E671" s="25"/>
      <c r="F671" s="25"/>
      <c r="G671" s="25"/>
      <c r="H671">
        <f>IFERROR(VLOOKUP($A671,'PivotTrac Totals'!$A$1:$AK$255,4,FALSE),)</f>
        <v>0</v>
      </c>
      <c r="I671">
        <f>IFERROR(VLOOKUP($A671,'PivotTrac Totals'!$1:$405,6,FALSE),)</f>
        <v>0</v>
      </c>
      <c r="J671">
        <f>IFERROR(VLOOKUP($A671,'PivotTrac Totals'!$1:$255,8,FALSE),)</f>
        <v>0</v>
      </c>
      <c r="K671">
        <f>IFERROR(VLOOKUP($A671,'PivotTrac Totals'!$1:$255,10,FALSE),)</f>
        <v>0</v>
      </c>
      <c r="L671">
        <f>IFERROR(VLOOKUP($A671,'PivotTrac Totals'!$1:$255,12,FALSE),)</f>
        <v>0</v>
      </c>
      <c r="M671">
        <f>IFERROR(VLOOKUP($A671,'PivotTrac Totals'!$1:$255,14,FALSE),)</f>
        <v>0</v>
      </c>
      <c r="N671">
        <f>IFERROR(VLOOKUP($A671,'PivotTrac Totals'!$1:$255,16,FALSE),)</f>
        <v>0</v>
      </c>
      <c r="O671">
        <f>IFERROR(VLOOKUP($A671,'PivotTrac Totals'!$1:$255,18,FALSE),)</f>
        <v>0</v>
      </c>
      <c r="P671">
        <f>IFERROR(VLOOKUP($A671,'PivotTrac Totals'!$1:$255,20,FALSE),)</f>
        <v>0</v>
      </c>
      <c r="Q671">
        <f>IFERROR(VLOOKUP($A671,'PivotTrac Totals'!$1:$255,22,FALSE),)</f>
        <v>0</v>
      </c>
      <c r="R671">
        <f>IFERROR(VLOOKUP($A671,'PivotTrac Totals'!$1:$255,24,FALSE),)</f>
        <v>0</v>
      </c>
      <c r="S671">
        <f>IFERROR(VLOOKUP($A671,'PivotTrac Totals'!$1:$255,26,FALSE),)</f>
        <v>0</v>
      </c>
      <c r="T671">
        <f>IFERROR(VLOOKUP($A671,'PivotTrac Totals'!$1:$255,28,FALSE),)</f>
        <v>0</v>
      </c>
      <c r="U671">
        <f>IFERROR(VLOOKUP($A671,'PivotTrac Totals'!$1:$255,30,FALSE),)</f>
        <v>0</v>
      </c>
      <c r="V671">
        <f>IFERROR(VLOOKUP($A671,'PivotTrac Totals'!$1:$255,32,FALSE),)</f>
        <v>0</v>
      </c>
      <c r="W671">
        <f>IFERROR(VLOOKUP($A671,'PivotTrac Totals'!$1:$255,34,FALSE),)</f>
        <v>0</v>
      </c>
      <c r="X671">
        <f>IFERROR(VLOOKUP($A671,'PivotTrac Totals'!$1:$255,36,FALSE),)</f>
        <v>0</v>
      </c>
      <c r="Y671">
        <f>IFERROR(VLOOKUP($A671,'PivotTrac Totals'!$1:$255,38,FALSE),)</f>
        <v>0</v>
      </c>
      <c r="Z671">
        <f>IFERROR(VLOOKUP($A671,'PivotTrac Totals'!$1:$255,40,FALSE),)</f>
        <v>0</v>
      </c>
      <c r="AA671">
        <f>IFERROR(VLOOKUP($A671,'PivotTrac Totals'!$1:$255,42,FALSE),)</f>
        <v>0</v>
      </c>
      <c r="AB671">
        <f>IFERROR(VLOOKUP($A671,'PivotTrac Totals'!$1:$255,44,FALSE),)</f>
        <v>0</v>
      </c>
      <c r="AC671">
        <f>IFERROR(VLOOKUP($A671,'PivotTrac Totals'!$1:$255,46,FALSE),)</f>
        <v>0</v>
      </c>
      <c r="AD671">
        <f>IFERROR(VLOOKUP($A671,'PivotTrac Totals'!$1:$255,48,FALSE),)</f>
        <v>0</v>
      </c>
      <c r="AE671">
        <f>IFERROR(VLOOKUP($A671,'PivotTrac Totals'!$1:$255,50,FALSE),)</f>
        <v>0</v>
      </c>
      <c r="AF671">
        <f>IFERROR(VLOOKUP($A671,'PivotTrac Totals'!$1:$255,52,FALSE),)</f>
        <v>0</v>
      </c>
      <c r="AG671">
        <f>IFERROR(VLOOKUP($A671,'PivotTrac Totals'!$1:$255,54,FALSE),)</f>
        <v>0</v>
      </c>
      <c r="AH671">
        <f t="shared" si="78"/>
        <v>0</v>
      </c>
    </row>
    <row r="672" spans="1:34" ht="15.75" hidden="1" thickBot="1" x14ac:dyDescent="0.25">
      <c r="A672" s="25"/>
      <c r="B672" s="25" t="s">
        <v>166</v>
      </c>
      <c r="C672" s="28" t="str">
        <f t="shared" si="79"/>
        <v>66</v>
      </c>
      <c r="D672" s="25" t="s">
        <v>222</v>
      </c>
      <c r="E672" s="25"/>
      <c r="F672" s="25"/>
      <c r="G672" s="25"/>
      <c r="H672">
        <f>IFERROR(VLOOKUP($A672,'PivotTrac Totals'!$A$1:$AK$255,4,FALSE),)</f>
        <v>0</v>
      </c>
      <c r="I672">
        <f>IFERROR(VLOOKUP($A672,'PivotTrac Totals'!$1:$405,6,FALSE),)</f>
        <v>0</v>
      </c>
      <c r="J672">
        <f>IFERROR(VLOOKUP($A672,'PivotTrac Totals'!$1:$255,8,FALSE),)</f>
        <v>0</v>
      </c>
      <c r="K672">
        <f>IFERROR(VLOOKUP($A672,'PivotTrac Totals'!$1:$255,10,FALSE),)</f>
        <v>0</v>
      </c>
      <c r="L672">
        <f>IFERROR(VLOOKUP($A672,'PivotTrac Totals'!$1:$255,12,FALSE),)</f>
        <v>0</v>
      </c>
      <c r="M672">
        <f>IFERROR(VLOOKUP($A672,'PivotTrac Totals'!$1:$255,14,FALSE),)</f>
        <v>0</v>
      </c>
      <c r="N672">
        <f>IFERROR(VLOOKUP($A672,'PivotTrac Totals'!$1:$255,16,FALSE),)</f>
        <v>0</v>
      </c>
      <c r="O672">
        <f>IFERROR(VLOOKUP($A672,'PivotTrac Totals'!$1:$255,18,FALSE),)</f>
        <v>0</v>
      </c>
      <c r="P672">
        <f>IFERROR(VLOOKUP($A672,'PivotTrac Totals'!$1:$255,20,FALSE),)</f>
        <v>0</v>
      </c>
      <c r="Q672">
        <f>IFERROR(VLOOKUP($A672,'PivotTrac Totals'!$1:$255,22,FALSE),)</f>
        <v>0</v>
      </c>
      <c r="R672">
        <f>IFERROR(VLOOKUP($A672,'PivotTrac Totals'!$1:$255,24,FALSE),)</f>
        <v>0</v>
      </c>
      <c r="S672">
        <f>IFERROR(VLOOKUP($A672,'PivotTrac Totals'!$1:$255,26,FALSE),)</f>
        <v>0</v>
      </c>
      <c r="T672">
        <f>IFERROR(VLOOKUP($A672,'PivotTrac Totals'!$1:$255,28,FALSE),)</f>
        <v>0</v>
      </c>
      <c r="U672">
        <f>IFERROR(VLOOKUP($A672,'PivotTrac Totals'!$1:$255,30,FALSE),)</f>
        <v>0</v>
      </c>
      <c r="V672">
        <f>IFERROR(VLOOKUP($A672,'PivotTrac Totals'!$1:$255,32,FALSE),)</f>
        <v>0</v>
      </c>
      <c r="W672">
        <f>IFERROR(VLOOKUP($A672,'PivotTrac Totals'!$1:$255,34,FALSE),)</f>
        <v>0</v>
      </c>
      <c r="X672">
        <f>IFERROR(VLOOKUP($A672,'PivotTrac Totals'!$1:$255,36,FALSE),)</f>
        <v>0</v>
      </c>
      <c r="Y672">
        <f>IFERROR(VLOOKUP($A672,'PivotTrac Totals'!$1:$255,38,FALSE),)</f>
        <v>0</v>
      </c>
      <c r="Z672">
        <f>IFERROR(VLOOKUP($A672,'PivotTrac Totals'!$1:$255,40,FALSE),)</f>
        <v>0</v>
      </c>
      <c r="AA672">
        <f>IFERROR(VLOOKUP($A672,'PivotTrac Totals'!$1:$255,42,FALSE),)</f>
        <v>0</v>
      </c>
      <c r="AB672">
        <f>IFERROR(VLOOKUP($A672,'PivotTrac Totals'!$1:$255,44,FALSE),)</f>
        <v>0</v>
      </c>
      <c r="AC672">
        <f>IFERROR(VLOOKUP($A672,'PivotTrac Totals'!$1:$255,46,FALSE),)</f>
        <v>0</v>
      </c>
      <c r="AD672">
        <f>IFERROR(VLOOKUP($A672,'PivotTrac Totals'!$1:$255,48,FALSE),)</f>
        <v>0</v>
      </c>
      <c r="AE672">
        <f>IFERROR(VLOOKUP($A672,'PivotTrac Totals'!$1:$255,50,FALSE),)</f>
        <v>0</v>
      </c>
      <c r="AF672">
        <f>IFERROR(VLOOKUP($A672,'PivotTrac Totals'!$1:$255,52,FALSE),)</f>
        <v>0</v>
      </c>
      <c r="AG672">
        <f>IFERROR(VLOOKUP($A672,'PivotTrac Totals'!$1:$255,54,FALSE),)</f>
        <v>0</v>
      </c>
      <c r="AH672">
        <f t="shared" si="78"/>
        <v>0</v>
      </c>
    </row>
    <row r="673" spans="1:34" ht="15.75" hidden="1" thickBot="1" x14ac:dyDescent="0.25">
      <c r="A673" s="25"/>
      <c r="B673" s="25" t="s">
        <v>166</v>
      </c>
      <c r="C673" s="28" t="str">
        <f t="shared" si="79"/>
        <v>66</v>
      </c>
      <c r="D673" s="25" t="s">
        <v>222</v>
      </c>
      <c r="E673" s="25"/>
      <c r="F673" s="25"/>
      <c r="G673" s="25"/>
      <c r="H673">
        <f>IFERROR(VLOOKUP($A673,'PivotTrac Totals'!$A$1:$AK$255,4,FALSE),)</f>
        <v>0</v>
      </c>
      <c r="I673">
        <f>IFERROR(VLOOKUP($A673,'PivotTrac Totals'!$1:$405,6,FALSE),)</f>
        <v>0</v>
      </c>
      <c r="J673">
        <f>IFERROR(VLOOKUP($A673,'PivotTrac Totals'!$1:$255,8,FALSE),)</f>
        <v>0</v>
      </c>
      <c r="K673">
        <f>IFERROR(VLOOKUP($A673,'PivotTrac Totals'!$1:$255,10,FALSE),)</f>
        <v>0</v>
      </c>
      <c r="L673">
        <f>IFERROR(VLOOKUP($A673,'PivotTrac Totals'!$1:$255,12,FALSE),)</f>
        <v>0</v>
      </c>
      <c r="M673">
        <f>IFERROR(VLOOKUP($A673,'PivotTrac Totals'!$1:$255,14,FALSE),)</f>
        <v>0</v>
      </c>
      <c r="N673">
        <f>IFERROR(VLOOKUP($A673,'PivotTrac Totals'!$1:$255,16,FALSE),)</f>
        <v>0</v>
      </c>
      <c r="O673">
        <f>IFERROR(VLOOKUP($A673,'PivotTrac Totals'!$1:$255,18,FALSE),)</f>
        <v>0</v>
      </c>
      <c r="P673">
        <f>IFERROR(VLOOKUP($A673,'PivotTrac Totals'!$1:$255,20,FALSE),)</f>
        <v>0</v>
      </c>
      <c r="Q673">
        <f>IFERROR(VLOOKUP($A673,'PivotTrac Totals'!$1:$255,22,FALSE),)</f>
        <v>0</v>
      </c>
      <c r="R673">
        <f>IFERROR(VLOOKUP($A673,'PivotTrac Totals'!$1:$255,24,FALSE),)</f>
        <v>0</v>
      </c>
      <c r="S673">
        <f>IFERROR(VLOOKUP($A673,'PivotTrac Totals'!$1:$255,26,FALSE),)</f>
        <v>0</v>
      </c>
      <c r="T673">
        <f>IFERROR(VLOOKUP($A673,'PivotTrac Totals'!$1:$255,28,FALSE),)</f>
        <v>0</v>
      </c>
      <c r="U673">
        <f>IFERROR(VLOOKUP($A673,'PivotTrac Totals'!$1:$255,30,FALSE),)</f>
        <v>0</v>
      </c>
      <c r="V673">
        <f>IFERROR(VLOOKUP($A673,'PivotTrac Totals'!$1:$255,32,FALSE),)</f>
        <v>0</v>
      </c>
      <c r="W673">
        <f>IFERROR(VLOOKUP($A673,'PivotTrac Totals'!$1:$255,34,FALSE),)</f>
        <v>0</v>
      </c>
      <c r="X673">
        <f>IFERROR(VLOOKUP($A673,'PivotTrac Totals'!$1:$255,36,FALSE),)</f>
        <v>0</v>
      </c>
      <c r="Y673">
        <f>IFERROR(VLOOKUP($A673,'PivotTrac Totals'!$1:$255,38,FALSE),)</f>
        <v>0</v>
      </c>
      <c r="Z673">
        <f>IFERROR(VLOOKUP($A673,'PivotTrac Totals'!$1:$255,40,FALSE),)</f>
        <v>0</v>
      </c>
      <c r="AA673">
        <f>IFERROR(VLOOKUP($A673,'PivotTrac Totals'!$1:$255,42,FALSE),)</f>
        <v>0</v>
      </c>
      <c r="AB673">
        <f>IFERROR(VLOOKUP($A673,'PivotTrac Totals'!$1:$255,44,FALSE),)</f>
        <v>0</v>
      </c>
      <c r="AC673">
        <f>IFERROR(VLOOKUP($A673,'PivotTrac Totals'!$1:$255,46,FALSE),)</f>
        <v>0</v>
      </c>
      <c r="AD673">
        <f>IFERROR(VLOOKUP($A673,'PivotTrac Totals'!$1:$255,48,FALSE),)</f>
        <v>0</v>
      </c>
      <c r="AE673">
        <f>IFERROR(VLOOKUP($A673,'PivotTrac Totals'!$1:$255,50,FALSE),)</f>
        <v>0</v>
      </c>
      <c r="AF673">
        <f>IFERROR(VLOOKUP($A673,'PivotTrac Totals'!$1:$255,52,FALSE),)</f>
        <v>0</v>
      </c>
      <c r="AG673">
        <f>IFERROR(VLOOKUP($A673,'PivotTrac Totals'!$1:$255,54,FALSE),)</f>
        <v>0</v>
      </c>
      <c r="AH673">
        <f t="shared" si="78"/>
        <v>0</v>
      </c>
    </row>
    <row r="674" spans="1:34" ht="15.75" hidden="1" thickBot="1" x14ac:dyDescent="0.25">
      <c r="A674" s="25"/>
      <c r="B674" s="25" t="s">
        <v>166</v>
      </c>
      <c r="C674" s="28" t="str">
        <f t="shared" si="79"/>
        <v>66</v>
      </c>
      <c r="D674" s="25" t="s">
        <v>222</v>
      </c>
      <c r="E674" s="25"/>
      <c r="F674" s="25"/>
      <c r="G674" s="25"/>
      <c r="H674">
        <f>IFERROR(VLOOKUP($A674,'PivotTrac Totals'!$A$1:$AK$255,4,FALSE),)</f>
        <v>0</v>
      </c>
      <c r="I674">
        <f>IFERROR(VLOOKUP($A674,'PivotTrac Totals'!$1:$405,6,FALSE),)</f>
        <v>0</v>
      </c>
      <c r="J674">
        <f>IFERROR(VLOOKUP($A674,'PivotTrac Totals'!$1:$255,8,FALSE),)</f>
        <v>0</v>
      </c>
      <c r="K674">
        <f>IFERROR(VLOOKUP($A674,'PivotTrac Totals'!$1:$255,10,FALSE),)</f>
        <v>0</v>
      </c>
      <c r="L674">
        <f>IFERROR(VLOOKUP($A674,'PivotTrac Totals'!$1:$255,12,FALSE),)</f>
        <v>0</v>
      </c>
      <c r="M674">
        <f>IFERROR(VLOOKUP($A674,'PivotTrac Totals'!$1:$255,14,FALSE),)</f>
        <v>0</v>
      </c>
      <c r="N674">
        <f>IFERROR(VLOOKUP($A674,'PivotTrac Totals'!$1:$255,16,FALSE),)</f>
        <v>0</v>
      </c>
      <c r="O674">
        <f>IFERROR(VLOOKUP($A674,'PivotTrac Totals'!$1:$255,18,FALSE),)</f>
        <v>0</v>
      </c>
      <c r="P674">
        <f>IFERROR(VLOOKUP($A674,'PivotTrac Totals'!$1:$255,20,FALSE),)</f>
        <v>0</v>
      </c>
      <c r="Q674">
        <f>IFERROR(VLOOKUP($A674,'PivotTrac Totals'!$1:$255,22,FALSE),)</f>
        <v>0</v>
      </c>
      <c r="R674">
        <f>IFERROR(VLOOKUP($A674,'PivotTrac Totals'!$1:$255,24,FALSE),)</f>
        <v>0</v>
      </c>
      <c r="S674">
        <f>IFERROR(VLOOKUP($A674,'PivotTrac Totals'!$1:$255,26,FALSE),)</f>
        <v>0</v>
      </c>
      <c r="T674">
        <f>IFERROR(VLOOKUP($A674,'PivotTrac Totals'!$1:$255,28,FALSE),)</f>
        <v>0</v>
      </c>
      <c r="U674">
        <f>IFERROR(VLOOKUP($A674,'PivotTrac Totals'!$1:$255,30,FALSE),)</f>
        <v>0</v>
      </c>
      <c r="V674">
        <f>IFERROR(VLOOKUP($A674,'PivotTrac Totals'!$1:$255,32,FALSE),)</f>
        <v>0</v>
      </c>
      <c r="W674">
        <f>IFERROR(VLOOKUP($A674,'PivotTrac Totals'!$1:$255,34,FALSE),)</f>
        <v>0</v>
      </c>
      <c r="X674">
        <f>IFERROR(VLOOKUP($A674,'PivotTrac Totals'!$1:$255,36,FALSE),)</f>
        <v>0</v>
      </c>
      <c r="Y674">
        <f>IFERROR(VLOOKUP($A674,'PivotTrac Totals'!$1:$255,38,FALSE),)</f>
        <v>0</v>
      </c>
      <c r="Z674">
        <f>IFERROR(VLOOKUP($A674,'PivotTrac Totals'!$1:$255,40,FALSE),)</f>
        <v>0</v>
      </c>
      <c r="AA674">
        <f>IFERROR(VLOOKUP($A674,'PivotTrac Totals'!$1:$255,42,FALSE),)</f>
        <v>0</v>
      </c>
      <c r="AB674">
        <f>IFERROR(VLOOKUP($A674,'PivotTrac Totals'!$1:$255,44,FALSE),)</f>
        <v>0</v>
      </c>
      <c r="AC674">
        <f>IFERROR(VLOOKUP($A674,'PivotTrac Totals'!$1:$255,46,FALSE),)</f>
        <v>0</v>
      </c>
      <c r="AD674">
        <f>IFERROR(VLOOKUP($A674,'PivotTrac Totals'!$1:$255,48,FALSE),)</f>
        <v>0</v>
      </c>
      <c r="AE674">
        <f>IFERROR(VLOOKUP($A674,'PivotTrac Totals'!$1:$255,50,FALSE),)</f>
        <v>0</v>
      </c>
      <c r="AF674">
        <f>IFERROR(VLOOKUP($A674,'PivotTrac Totals'!$1:$255,52,FALSE),)</f>
        <v>0</v>
      </c>
      <c r="AG674">
        <f>IFERROR(VLOOKUP($A674,'PivotTrac Totals'!$1:$255,54,FALSE),)</f>
        <v>0</v>
      </c>
      <c r="AH674">
        <f t="shared" si="78"/>
        <v>0</v>
      </c>
    </row>
    <row r="675" spans="1:34" ht="15.75" hidden="1" thickBot="1" x14ac:dyDescent="0.25">
      <c r="A675" s="25"/>
      <c r="B675" s="25" t="s">
        <v>166</v>
      </c>
      <c r="C675" s="28" t="str">
        <f t="shared" si="79"/>
        <v>66</v>
      </c>
      <c r="D675" s="25" t="s">
        <v>222</v>
      </c>
      <c r="E675" s="25"/>
      <c r="F675" s="25"/>
      <c r="G675" s="25"/>
      <c r="H675">
        <f>IFERROR(VLOOKUP($A675,'PivotTrac Totals'!$A$1:$AK$255,4,FALSE),)</f>
        <v>0</v>
      </c>
      <c r="I675">
        <f>IFERROR(VLOOKUP($A675,'PivotTrac Totals'!$1:$405,6,FALSE),)</f>
        <v>0</v>
      </c>
      <c r="J675">
        <f>IFERROR(VLOOKUP($A675,'PivotTrac Totals'!$1:$255,8,FALSE),)</f>
        <v>0</v>
      </c>
      <c r="K675">
        <f>IFERROR(VLOOKUP($A675,'PivotTrac Totals'!$1:$255,10,FALSE),)</f>
        <v>0</v>
      </c>
      <c r="L675">
        <f>IFERROR(VLOOKUP($A675,'PivotTrac Totals'!$1:$255,12,FALSE),)</f>
        <v>0</v>
      </c>
      <c r="M675">
        <f>IFERROR(VLOOKUP($A675,'PivotTrac Totals'!$1:$255,14,FALSE),)</f>
        <v>0</v>
      </c>
      <c r="N675">
        <f>IFERROR(VLOOKUP($A675,'PivotTrac Totals'!$1:$255,16,FALSE),)</f>
        <v>0</v>
      </c>
      <c r="O675">
        <f>IFERROR(VLOOKUP($A675,'PivotTrac Totals'!$1:$255,18,FALSE),)</f>
        <v>0</v>
      </c>
      <c r="P675">
        <f>IFERROR(VLOOKUP($A675,'PivotTrac Totals'!$1:$255,20,FALSE),)</f>
        <v>0</v>
      </c>
      <c r="Q675">
        <f>IFERROR(VLOOKUP($A675,'PivotTrac Totals'!$1:$255,22,FALSE),)</f>
        <v>0</v>
      </c>
      <c r="R675">
        <f>IFERROR(VLOOKUP($A675,'PivotTrac Totals'!$1:$255,24,FALSE),)</f>
        <v>0</v>
      </c>
      <c r="S675">
        <f>IFERROR(VLOOKUP($A675,'PivotTrac Totals'!$1:$255,26,FALSE),)</f>
        <v>0</v>
      </c>
      <c r="T675">
        <f>IFERROR(VLOOKUP($A675,'PivotTrac Totals'!$1:$255,28,FALSE),)</f>
        <v>0</v>
      </c>
      <c r="U675">
        <f>IFERROR(VLOOKUP($A675,'PivotTrac Totals'!$1:$255,30,FALSE),)</f>
        <v>0</v>
      </c>
      <c r="V675">
        <f>IFERROR(VLOOKUP($A675,'PivotTrac Totals'!$1:$255,32,FALSE),)</f>
        <v>0</v>
      </c>
      <c r="W675">
        <f>IFERROR(VLOOKUP($A675,'PivotTrac Totals'!$1:$255,34,FALSE),)</f>
        <v>0</v>
      </c>
      <c r="X675">
        <f>IFERROR(VLOOKUP($A675,'PivotTrac Totals'!$1:$255,36,FALSE),)</f>
        <v>0</v>
      </c>
      <c r="Y675">
        <f>IFERROR(VLOOKUP($A675,'PivotTrac Totals'!$1:$255,38,FALSE),)</f>
        <v>0</v>
      </c>
      <c r="Z675">
        <f>IFERROR(VLOOKUP($A675,'PivotTrac Totals'!$1:$255,40,FALSE),)</f>
        <v>0</v>
      </c>
      <c r="AA675">
        <f>IFERROR(VLOOKUP($A675,'PivotTrac Totals'!$1:$255,42,FALSE),)</f>
        <v>0</v>
      </c>
      <c r="AB675">
        <f>IFERROR(VLOOKUP($A675,'PivotTrac Totals'!$1:$255,44,FALSE),)</f>
        <v>0</v>
      </c>
      <c r="AC675">
        <f>IFERROR(VLOOKUP($A675,'PivotTrac Totals'!$1:$255,46,FALSE),)</f>
        <v>0</v>
      </c>
      <c r="AD675">
        <f>IFERROR(VLOOKUP($A675,'PivotTrac Totals'!$1:$255,48,FALSE),)</f>
        <v>0</v>
      </c>
      <c r="AE675">
        <f>IFERROR(VLOOKUP($A675,'PivotTrac Totals'!$1:$255,50,FALSE),)</f>
        <v>0</v>
      </c>
      <c r="AF675">
        <f>IFERROR(VLOOKUP($A675,'PivotTrac Totals'!$1:$255,52,FALSE),)</f>
        <v>0</v>
      </c>
      <c r="AG675">
        <f>IFERROR(VLOOKUP($A675,'PivotTrac Totals'!$1:$255,54,FALSE),)</f>
        <v>0</v>
      </c>
      <c r="AH675">
        <f t="shared" si="78"/>
        <v>0</v>
      </c>
    </row>
    <row r="676" spans="1:34" ht="15.75" hidden="1" thickBot="1" x14ac:dyDescent="0.25">
      <c r="A676" s="29" t="s">
        <v>229</v>
      </c>
      <c r="B676" s="25" t="s">
        <v>166</v>
      </c>
      <c r="C676" s="28" t="str">
        <f>MID(A676,FIND(" ",A676)+1,256)</f>
        <v>67</v>
      </c>
      <c r="D676" s="25" t="s">
        <v>222</v>
      </c>
      <c r="E676" s="25"/>
      <c r="F676" s="25"/>
      <c r="G676" s="25"/>
      <c r="H676" s="24">
        <f>IF($B676="Hamer",IF($F676="Spring Grain",SUMIFS('Hamer Agrimet'!$D:$D,'Hamer Agrimet'!$A:$A,"&lt;="&amp;Data!H$1,'Hamer Agrimet'!$D:$D,"&gt;0"),IF($F676="Winter Grain",SUMIFS('Hamer Agrimet'!$C:$C,'Hamer Agrimet'!$A:$A,"&lt;="&amp;Data!H$1,'Hamer Agrimet'!$C:$C,"&gt;0"),IF($F676="Potatoes",SUMIFS('Hamer Agrimet'!$E:$E,'Hamer Agrimet'!$A:$A,"&lt;="&amp;Data!H$1,'Hamer Agrimet'!$E:$E,"&gt;0"),0))),SUMIFS('Osgood Agrimet'!$S$2:$S$274,'Hamer Agrimet'!$H$147:$H$288,"&lt;="&amp;Data!H$1,'Osgood Agrimet'!$S$2:$S$274,"&gt;0"))</f>
        <v>0</v>
      </c>
      <c r="I676" s="24">
        <f>IF($B676="Hamer",IF($F676="Spring Grain",SUMIFS('Hamer Agrimet'!$D:$D,'Hamer Agrimet'!$A:$A,"&lt;="&amp;Data!I$1,'Hamer Agrimet'!$D:$D,"&gt;0"),IF($F676="Winter Grain",SUMIFS('Hamer Agrimet'!$C:$C,'Hamer Agrimet'!$A:$A,"&lt;="&amp;Data!I$1,'Hamer Agrimet'!$C:$C,"&gt;0"),IF($F676="Potatoes",SUMIFS('Hamer Agrimet'!$E:$E,'Hamer Agrimet'!$A:$A,"&lt;="&amp;Data!I$1,'Hamer Agrimet'!$E:$E,"&gt;0"),0))),SUMIFS('Osgood Agrimet'!$S$2:$S$274,'Hamer Agrimet'!$H$147:$H$288,"&lt;="&amp;Data!I$1,'Osgood Agrimet'!$S$2:$S$274,"&gt;0"))</f>
        <v>0</v>
      </c>
      <c r="J676" s="24">
        <f>IF($B676="Hamer",IF($F676="Spring Grain",SUMIFS('Hamer Agrimet'!$D:$D,'Hamer Agrimet'!$A:$A,"&lt;="&amp;Data!J$1,'Hamer Agrimet'!$D:$D,"&gt;0"),IF($F676="Winter Grain",SUMIFS('Hamer Agrimet'!$C:$C,'Hamer Agrimet'!$A:$A,"&lt;="&amp;Data!J$1,'Hamer Agrimet'!$C:$C,"&gt;0"),IF($F676="Potatoes",SUMIFS('Hamer Agrimet'!$E:$E,'Hamer Agrimet'!$A:$A,"&lt;="&amp;Data!J$1,'Hamer Agrimet'!$E:$E,"&gt;0"),0))),SUMIFS('Osgood Agrimet'!$S$2:$S$274,'Hamer Agrimet'!$H$147:$H$288,"&lt;="&amp;Data!J$1,'Osgood Agrimet'!$S$2:$S$274,"&gt;0"))</f>
        <v>0</v>
      </c>
      <c r="K676" s="24">
        <f>IF($B676="Hamer",IF($F676="Spring Grain",SUMIFS('Hamer Agrimet'!$D:$D,'Hamer Agrimet'!$A:$A,"&lt;="&amp;Data!K$1,'Hamer Agrimet'!$D:$D,"&gt;0"),IF($F676="Winter Grain",SUMIFS('Hamer Agrimet'!$C:$C,'Hamer Agrimet'!$A:$A,"&lt;="&amp;Data!K$1,'Hamer Agrimet'!$C:$C,"&gt;0"),IF($F676="Potatoes",SUMIFS('Hamer Agrimet'!$E:$E,'Hamer Agrimet'!$A:$A,"&lt;="&amp;Data!K$1,'Hamer Agrimet'!$E:$E,"&gt;0"),0))),SUMIFS('Osgood Agrimet'!$S$2:$S$274,'Hamer Agrimet'!$H$147:$H$288,"&lt;="&amp;Data!K$1,'Osgood Agrimet'!$S$2:$S$274,"&gt;0"))</f>
        <v>0</v>
      </c>
      <c r="L676" s="24">
        <f>IF($B676="Hamer",IF($F676="Spring Grain",SUMIFS('Hamer Agrimet'!$D:$D,'Hamer Agrimet'!$A:$A,"&lt;="&amp;Data!L$1,'Hamer Agrimet'!$D:$D,"&gt;0"),IF($F676="Winter Grain",SUMIFS('Hamer Agrimet'!$C:$C,'Hamer Agrimet'!$A:$A,"&lt;="&amp;Data!L$1,'Hamer Agrimet'!$C:$C,"&gt;0"),IF($F676="Potatoes",SUMIFS('Hamer Agrimet'!$E:$E,'Hamer Agrimet'!$A:$A,"&lt;="&amp;Data!L$1,'Hamer Agrimet'!$E:$E,"&gt;0"),0))),SUMIFS('Osgood Agrimet'!$S$2:$S$274,'Hamer Agrimet'!$H$147:$H$288,"&lt;="&amp;Data!L$1,'Osgood Agrimet'!$S$2:$S$274,"&gt;0"))</f>
        <v>0</v>
      </c>
      <c r="M676" s="24">
        <f>IF($B676="Hamer",IF($F676="Spring Grain",SUMIFS('Hamer Agrimet'!$D:$D,'Hamer Agrimet'!$A:$A,"&lt;="&amp;Data!M$1,'Hamer Agrimet'!$D:$D,"&gt;0"),IF($F676="Winter Grain",SUMIFS('Hamer Agrimet'!$C:$C,'Hamer Agrimet'!$A:$A,"&lt;="&amp;Data!M$1,'Hamer Agrimet'!$C:$C,"&gt;0"),IF($F676="Potatoes",SUMIFS('Hamer Agrimet'!$E:$E,'Hamer Agrimet'!$A:$A,"&lt;="&amp;Data!M$1,'Hamer Agrimet'!$E:$E,"&gt;0"),0))),SUMIFS('Osgood Agrimet'!$S$2:$S$274,'Hamer Agrimet'!$H$147:$H$288,"&lt;="&amp;Data!M$1,'Osgood Agrimet'!$S$2:$S$274,"&gt;0"))</f>
        <v>0</v>
      </c>
      <c r="N676" s="24">
        <f>IF($B676="Hamer",IF($F676="Spring Grain",SUMIFS('Hamer Agrimet'!$D:$D,'Hamer Agrimet'!$A:$A,"&lt;="&amp;Data!N$1,'Hamer Agrimet'!$D:$D,"&gt;0"),IF($F676="Winter Grain",SUMIFS('Hamer Agrimet'!$C:$C,'Hamer Agrimet'!$A:$A,"&lt;="&amp;Data!N$1,'Hamer Agrimet'!$C:$C,"&gt;0"),IF($F676="Potatoes",SUMIFS('Hamer Agrimet'!$E:$E,'Hamer Agrimet'!$A:$A,"&lt;="&amp;Data!N$1,'Hamer Agrimet'!$E:$E,"&gt;0"),0))),SUMIFS('Osgood Agrimet'!$S$2:$S$274,'Hamer Agrimet'!$H$147:$H$288,"&lt;="&amp;Data!N$1,'Osgood Agrimet'!$S$2:$S$274,"&gt;0"))</f>
        <v>0</v>
      </c>
      <c r="O676" s="24">
        <f>IF($B676="Hamer",IF($F676="Spring Grain",SUMIFS('Hamer Agrimet'!$D:$D,'Hamer Agrimet'!$A:$A,"&lt;="&amp;Data!O$1,'Hamer Agrimet'!$D:$D,"&gt;0"),IF($F676="Winter Grain",SUMIFS('Hamer Agrimet'!$C:$C,'Hamer Agrimet'!$A:$A,"&lt;="&amp;Data!O$1,'Hamer Agrimet'!$C:$C,"&gt;0"),IF($F676="Potatoes",SUMIFS('Hamer Agrimet'!$E:$E,'Hamer Agrimet'!$A:$A,"&lt;="&amp;Data!O$1,'Hamer Agrimet'!$E:$E,"&gt;0"),0))),SUMIFS('Osgood Agrimet'!$S$2:$S$274,'Hamer Agrimet'!$H$147:$H$288,"&lt;="&amp;Data!O$1,'Osgood Agrimet'!$S$2:$S$274,"&gt;0"))</f>
        <v>0</v>
      </c>
      <c r="P676" s="24">
        <f>IF($B676="Hamer",IF($F676="Spring Grain",SUMIFS('Hamer Agrimet'!$D:$D,'Hamer Agrimet'!$A:$A,"&lt;="&amp;Data!P$1,'Hamer Agrimet'!$D:$D,"&gt;0"),IF($F676="Winter Grain",SUMIFS('Hamer Agrimet'!$C:$C,'Hamer Agrimet'!$A:$A,"&lt;="&amp;Data!P$1,'Hamer Agrimet'!$C:$C,"&gt;0"),IF($F676="Potatoes",SUMIFS('Hamer Agrimet'!$E:$E,'Hamer Agrimet'!$A:$A,"&lt;="&amp;Data!P$1,'Hamer Agrimet'!$E:$E,"&gt;0"),0))),SUMIFS('Osgood Agrimet'!$S$2:$S$274,'Hamer Agrimet'!$H$147:$H$288,"&lt;="&amp;Data!P$1,'Osgood Agrimet'!$S$2:$S$274,"&gt;0"))</f>
        <v>0</v>
      </c>
      <c r="Q676" s="24">
        <f>IF($B676="Hamer",IF($F676="Spring Grain",SUMIFS('Hamer Agrimet'!$D:$D,'Hamer Agrimet'!$A:$A,"&lt;="&amp;Data!Q$1,'Hamer Agrimet'!$D:$D,"&gt;0"),IF($F676="Winter Grain",SUMIFS('Hamer Agrimet'!$C:$C,'Hamer Agrimet'!$A:$A,"&lt;="&amp;Data!Q$1,'Hamer Agrimet'!$C:$C,"&gt;0"),IF($F676="Potatoes",SUMIFS('Hamer Agrimet'!$E:$E,'Hamer Agrimet'!$A:$A,"&lt;="&amp;Data!Q$1,'Hamer Agrimet'!$E:$E,"&gt;0"),0))),SUMIFS('Osgood Agrimet'!$S$2:$S$274,'Hamer Agrimet'!$H$147:$H$288,"&lt;="&amp;Data!Q$1,'Osgood Agrimet'!$S$2:$S$274,"&gt;0"))</f>
        <v>0</v>
      </c>
      <c r="R676" s="24">
        <f>IF($B676="Hamer",IF($F676="Spring Grain",SUMIFS('Hamer Agrimet'!$D:$D,'Hamer Agrimet'!$A:$A,"&lt;="&amp;Data!R$1,'Hamer Agrimet'!$D:$D,"&gt;0"),IF($F676="Winter Grain",SUMIFS('Hamer Agrimet'!$C:$C,'Hamer Agrimet'!$A:$A,"&lt;="&amp;Data!R$1,'Hamer Agrimet'!$C:$C,"&gt;0"),IF($F676="Potatoes",SUMIFS('Hamer Agrimet'!$E:$E,'Hamer Agrimet'!$A:$A,"&lt;="&amp;Data!R$1,'Hamer Agrimet'!$E:$E,"&gt;0"),0))),SUMIFS('Osgood Agrimet'!$S$2:$S$274,'Hamer Agrimet'!$H$147:$H$288,"&lt;="&amp;Data!R$1,'Osgood Agrimet'!$S$2:$S$274,"&gt;0"))</f>
        <v>0</v>
      </c>
      <c r="S676" s="24">
        <f>IF($B676="Hamer",IF($F676="Spring Grain",SUMIFS('Hamer Agrimet'!$D:$D,'Hamer Agrimet'!$A:$A,"&lt;="&amp;Data!S$1,'Hamer Agrimet'!$D:$D,"&gt;0"),IF($F676="Winter Grain",SUMIFS('Hamer Agrimet'!$C:$C,'Hamer Agrimet'!$A:$A,"&lt;="&amp;Data!S$1,'Hamer Agrimet'!$C:$C,"&gt;0"),IF($F676="Potatoes",SUMIFS('Hamer Agrimet'!$E:$E,'Hamer Agrimet'!$A:$A,"&lt;="&amp;Data!S$1,'Hamer Agrimet'!$E:$E,"&gt;0"),0))),SUMIFS('Osgood Agrimet'!$S$2:$S$274,'Hamer Agrimet'!$H$147:$H$288,"&lt;="&amp;Data!S$1,'Osgood Agrimet'!$S$2:$S$274,"&gt;0"))</f>
        <v>0</v>
      </c>
      <c r="T676" s="24">
        <f>IF($B676="Hamer",IF($F676="Spring Grain",SUMIFS('Hamer Agrimet'!$D:$D,'Hamer Agrimet'!$A:$A,"&lt;="&amp;Data!T$1,'Hamer Agrimet'!$D:$D,"&gt;0"),IF($F676="Winter Grain",SUMIFS('Hamer Agrimet'!$C:$C,'Hamer Agrimet'!$A:$A,"&lt;="&amp;Data!T$1,'Hamer Agrimet'!$C:$C,"&gt;0"),IF($F676="Potatoes",SUMIFS('Hamer Agrimet'!$E:$E,'Hamer Agrimet'!$A:$A,"&lt;="&amp;Data!T$1,'Hamer Agrimet'!$E:$E,"&gt;0"),0))),SUMIFS('Osgood Agrimet'!$S$2:$S$274,'Hamer Agrimet'!$H$147:$H$288,"&lt;="&amp;Data!T$1,'Osgood Agrimet'!$S$2:$S$274,"&gt;0"))</f>
        <v>0</v>
      </c>
      <c r="U676" s="24">
        <f>IF($B676="Hamer",IF($F676="Spring Grain",SUMIFS('Hamer Agrimet'!$D:$D,'Hamer Agrimet'!$A:$A,"&lt;="&amp;Data!U$1,'Hamer Agrimet'!$D:$D,"&gt;0"),IF($F676="Winter Grain",SUMIFS('Hamer Agrimet'!$C:$C,'Hamer Agrimet'!$A:$A,"&lt;="&amp;Data!U$1,'Hamer Agrimet'!$C:$C,"&gt;0"),IF($F676="Potatoes",SUMIFS('Hamer Agrimet'!$E:$E,'Hamer Agrimet'!$A:$A,"&lt;="&amp;Data!U$1,'Hamer Agrimet'!$E:$E,"&gt;0"),0))),SUMIFS('Osgood Agrimet'!$S$2:$S$274,'Hamer Agrimet'!$H$147:$H$288,"&lt;="&amp;Data!U$1,'Osgood Agrimet'!$S$2:$S$274,"&gt;0"))</f>
        <v>0</v>
      </c>
      <c r="V676" s="24">
        <f>IF($B676="Hamer",IF($F676="Spring Grain",SUMIFS('Hamer Agrimet'!$D:$D,'Hamer Agrimet'!$A:$A,"&lt;="&amp;Data!V$1,'Hamer Agrimet'!$D:$D,"&gt;0"),IF($F676="Winter Grain",SUMIFS('Hamer Agrimet'!$C:$C,'Hamer Agrimet'!$A:$A,"&lt;="&amp;Data!V$1,'Hamer Agrimet'!$C:$C,"&gt;0"),IF($F676="Potatoes",SUMIFS('Hamer Agrimet'!$E:$E,'Hamer Agrimet'!$A:$A,"&lt;="&amp;Data!V$1,'Hamer Agrimet'!$E:$E,"&gt;0"),0))),SUMIFS('Osgood Agrimet'!$S$2:$S$274,'Hamer Agrimet'!$H$147:$H$288,"&lt;="&amp;Data!V$1,'Osgood Agrimet'!$S$2:$S$274,"&gt;0"))</f>
        <v>0</v>
      </c>
      <c r="W676" s="24">
        <f>IF($B676="Hamer",IF($F676="Spring Grain",SUMIFS('Hamer Agrimet'!$D:$D,'Hamer Agrimet'!$A:$A,"&lt;="&amp;Data!W$1,'Hamer Agrimet'!$D:$D,"&gt;0"),IF($F676="Winter Grain",SUMIFS('Hamer Agrimet'!$C:$C,'Hamer Agrimet'!$A:$A,"&lt;="&amp;Data!W$1,'Hamer Agrimet'!$C:$C,"&gt;0"),IF($F676="Potatoes",SUMIFS('Hamer Agrimet'!$E:$E,'Hamer Agrimet'!$A:$A,"&lt;="&amp;Data!W$1,'Hamer Agrimet'!$E:$E,"&gt;0"),0))),SUMIFS('Osgood Agrimet'!$S$2:$S$274,'Hamer Agrimet'!$H$147:$H$288,"&lt;="&amp;Data!W$1,'Osgood Agrimet'!$S$2:$S$274,"&gt;0"))</f>
        <v>0</v>
      </c>
      <c r="X676" s="24">
        <f>IF($B676="Hamer",IF($F676="Spring Grain",SUMIFS('Hamer Agrimet'!$D:$D,'Hamer Agrimet'!$A:$A,"&lt;="&amp;Data!X$1,'Hamer Agrimet'!$D:$D,"&gt;0"),IF($F676="Winter Grain",SUMIFS('Hamer Agrimet'!$C:$C,'Hamer Agrimet'!$A:$A,"&lt;="&amp;Data!X$1,'Hamer Agrimet'!$C:$C,"&gt;0"),IF($F676="Potatoes",SUMIFS('Hamer Agrimet'!$E:$E,'Hamer Agrimet'!$A:$A,"&lt;="&amp;Data!X$1,'Hamer Agrimet'!$E:$E,"&gt;0"),0))),SUMIFS('Osgood Agrimet'!$S$2:$S$274,'Hamer Agrimet'!$H$147:$H$288,"&lt;="&amp;Data!X$1,'Osgood Agrimet'!$S$2:$S$274,"&gt;0"))</f>
        <v>0</v>
      </c>
      <c r="Y676" s="24">
        <f>IF($B676="Hamer",IF($F676="Spring Grain",SUMIFS('Hamer Agrimet'!$D:$D,'Hamer Agrimet'!$A:$A,"&lt;="&amp;Data!Y$1,'Hamer Agrimet'!$D:$D,"&gt;0"),IF($F676="Winter Grain",SUMIFS('Hamer Agrimet'!$C:$C,'Hamer Agrimet'!$A:$A,"&lt;="&amp;Data!Y$1,'Hamer Agrimet'!$C:$C,"&gt;0"),IF($F676="Potatoes",SUMIFS('Hamer Agrimet'!$E:$E,'Hamer Agrimet'!$A:$A,"&lt;="&amp;Data!Y$1,'Hamer Agrimet'!$E:$E,"&gt;0"),0))),SUMIFS('Osgood Agrimet'!$S$2:$S$274,'Hamer Agrimet'!$H$147:$H$288,"&lt;="&amp;Data!Y$1,'Osgood Agrimet'!$S$2:$S$274,"&gt;0"))</f>
        <v>0</v>
      </c>
      <c r="Z676" s="24">
        <f>IF($B676="Hamer",IF($F676="Spring Grain",SUMIFS('Hamer Agrimet'!$D:$D,'Hamer Agrimet'!$A:$A,"&lt;="&amp;Data!Z$1,'Hamer Agrimet'!$D:$D,"&gt;0"),IF($F676="Winter Grain",SUMIFS('Hamer Agrimet'!$C:$C,'Hamer Agrimet'!$A:$A,"&lt;="&amp;Data!Z$1,'Hamer Agrimet'!$C:$C,"&gt;0"),IF($F676="Potatoes",SUMIFS('Hamer Agrimet'!$E:$E,'Hamer Agrimet'!$A:$A,"&lt;="&amp;Data!Z$1,'Hamer Agrimet'!$E:$E,"&gt;0"),0))),SUMIFS('Osgood Agrimet'!$S$2:$S$274,'Hamer Agrimet'!$H$147:$H$288,"&lt;="&amp;Data!Z$1,'Osgood Agrimet'!$S$2:$S$274,"&gt;0"))</f>
        <v>0</v>
      </c>
      <c r="AA676" s="24">
        <f>IF($B676="Hamer",IF($F676="Spring Grain",SUMIFS('Hamer Agrimet'!$D:$D,'Hamer Agrimet'!$A:$A,"&lt;="&amp;Data!AA$1,'Hamer Agrimet'!$D:$D,"&gt;0"),IF($F676="Winter Grain",SUMIFS('Hamer Agrimet'!$C:$C,'Hamer Agrimet'!$A:$A,"&lt;="&amp;Data!AA$1,'Hamer Agrimet'!$C:$C,"&gt;0"),IF($F676="Potatoes",SUMIFS('Hamer Agrimet'!$E:$E,'Hamer Agrimet'!$A:$A,"&lt;="&amp;Data!AA$1,'Hamer Agrimet'!$E:$E,"&gt;0"),0))),SUMIFS('Osgood Agrimet'!$S$2:$S$274,'Hamer Agrimet'!$H$147:$H$288,"&lt;="&amp;Data!AA$1,'Osgood Agrimet'!$S$2:$S$274,"&gt;0"))</f>
        <v>0</v>
      </c>
      <c r="AB676" s="24">
        <f>IF($B676="Hamer",IF($F676="Spring Grain",SUMIFS('Hamer Agrimet'!$D:$D,'Hamer Agrimet'!$A:$A,"&lt;="&amp;Data!AB$1,'Hamer Agrimet'!$D:$D,"&gt;0"),IF($F676="Winter Grain",SUMIFS('Hamer Agrimet'!$C:$C,'Hamer Agrimet'!$A:$A,"&lt;="&amp;Data!AB$1,'Hamer Agrimet'!$C:$C,"&gt;0"),IF($F676="Potatoes",SUMIFS('Hamer Agrimet'!$E:$E,'Hamer Agrimet'!$A:$A,"&lt;="&amp;Data!AB$1,'Hamer Agrimet'!$E:$E,"&gt;0"),0))),SUMIFS('Osgood Agrimet'!$S$2:$S$274,'Hamer Agrimet'!$H$147:$H$288,"&lt;="&amp;Data!AB$1,'Osgood Agrimet'!$S$2:$S$274,"&gt;0"))</f>
        <v>0</v>
      </c>
      <c r="AC676" s="24">
        <f>IF($B676="Hamer",IF($F676="Spring Grain",SUMIFS('Hamer Agrimet'!$D:$D,'Hamer Agrimet'!$A:$A,"&lt;="&amp;Data!AC$1,'Hamer Agrimet'!$D:$D,"&gt;0"),IF($F676="Winter Grain",SUMIFS('Hamer Agrimet'!$C:$C,'Hamer Agrimet'!$A:$A,"&lt;="&amp;Data!AC$1,'Hamer Agrimet'!$C:$C,"&gt;0"),IF($F676="Potatoes",SUMIFS('Hamer Agrimet'!$E:$E,'Hamer Agrimet'!$A:$A,"&lt;="&amp;Data!AC$1,'Hamer Agrimet'!$E:$E,"&gt;0"),0))),SUMIFS('Osgood Agrimet'!$S$2:$S$274,'Hamer Agrimet'!$H$147:$H$288,"&lt;="&amp;Data!AC$1,'Osgood Agrimet'!$S$2:$S$274,"&gt;0"))</f>
        <v>0</v>
      </c>
      <c r="AD676" s="24">
        <f>IF($B676="Hamer",IF($F676="Spring Grain",SUMIFS('Hamer Agrimet'!$D:$D,'Hamer Agrimet'!$A:$A,"&lt;="&amp;Data!AD$1,'Hamer Agrimet'!$D:$D,"&gt;0"),IF($F676="Winter Grain",SUMIFS('Hamer Agrimet'!$C:$C,'Hamer Agrimet'!$A:$A,"&lt;="&amp;Data!AD$1,'Hamer Agrimet'!$C:$C,"&gt;0"),IF($F676="Potatoes",SUMIFS('Hamer Agrimet'!$E:$E,'Hamer Agrimet'!$A:$A,"&lt;="&amp;Data!AD$1,'Hamer Agrimet'!$E:$E,"&gt;0"),0))),SUMIFS('Osgood Agrimet'!$S$2:$S$274,'Hamer Agrimet'!$H$147:$H$288,"&lt;="&amp;Data!AD$1,'Osgood Agrimet'!$S$2:$S$274,"&gt;0"))</f>
        <v>0</v>
      </c>
      <c r="AE676" s="24">
        <f>IF($B676="Hamer",IF($F676="Spring Grain",SUMIFS('Hamer Agrimet'!$D:$D,'Hamer Agrimet'!$A:$A,"&lt;="&amp;Data!AE$1,'Hamer Agrimet'!$D:$D,"&gt;0"),IF($F676="Winter Grain",SUMIFS('Hamer Agrimet'!$C:$C,'Hamer Agrimet'!$A:$A,"&lt;="&amp;Data!AE$1,'Hamer Agrimet'!$C:$C,"&gt;0"),IF($F676="Potatoes",SUMIFS('Hamer Agrimet'!$E:$E,'Hamer Agrimet'!$A:$A,"&lt;="&amp;Data!AE$1,'Hamer Agrimet'!$E:$E,"&gt;0"),0))),SUMIFS('Osgood Agrimet'!$S$2:$S$274,'Hamer Agrimet'!$H$147:$H$288,"&lt;="&amp;Data!AE$1,'Osgood Agrimet'!$S$2:$S$274,"&gt;0"))</f>
        <v>0</v>
      </c>
      <c r="AF676" s="24">
        <f>IF($B676="Hamer",IF($F676="Spring Grain",SUMIFS('Hamer Agrimet'!$D:$D,'Hamer Agrimet'!$A:$A,"&lt;="&amp;Data!AF$1,'Hamer Agrimet'!$D:$D,"&gt;0"),IF($F676="Winter Grain",SUMIFS('Hamer Agrimet'!$C:$C,'Hamer Agrimet'!$A:$A,"&lt;="&amp;Data!AF$1,'Hamer Agrimet'!$C:$C,"&gt;0"),IF($F676="Potatoes",SUMIFS('Hamer Agrimet'!$E:$E,'Hamer Agrimet'!$A:$A,"&lt;="&amp;Data!AF$1,'Hamer Agrimet'!$E:$E,"&gt;0"),0))),SUMIFS('Osgood Agrimet'!$S$2:$S$274,'Hamer Agrimet'!$H$147:$H$288,"&lt;="&amp;Data!AF$1,'Osgood Agrimet'!$S$2:$S$274,"&gt;0"))</f>
        <v>0</v>
      </c>
      <c r="AG676" s="24">
        <f>IF($B676="Hamer",IF($F676="Spring Grain",SUMIFS('Hamer Agrimet'!$D:$D,'Hamer Agrimet'!$A:$A,"&lt;="&amp;Data!AG$1,'Hamer Agrimet'!$D:$D,"&gt;0"),IF($F676="Winter Grain",SUMIFS('Hamer Agrimet'!$C:$C,'Hamer Agrimet'!$A:$A,"&lt;="&amp;Data!AG$1,'Hamer Agrimet'!$C:$C,"&gt;0"),IF($F676="Potatoes",SUMIFS('Hamer Agrimet'!$E:$E,'Hamer Agrimet'!$A:$A,"&lt;="&amp;Data!AG$1,'Hamer Agrimet'!$E:$E,"&gt;0"),0))),SUMIFS('Osgood Agrimet'!$S$2:$S$274,'Hamer Agrimet'!$H$147:$H$288,"&lt;="&amp;Data!AG$1,'Osgood Agrimet'!$S$2:$S$274,"&gt;0"))</f>
        <v>0</v>
      </c>
      <c r="AH676">
        <f>+SUM(H676:AG676)</f>
        <v>0</v>
      </c>
    </row>
    <row r="677" spans="1:34" ht="15.75" hidden="1" thickBot="1" x14ac:dyDescent="0.25">
      <c r="A677" s="25"/>
      <c r="B677" s="25" t="s">
        <v>166</v>
      </c>
      <c r="C677" s="28" t="str">
        <f>C676</f>
        <v>67</v>
      </c>
      <c r="D677" s="25" t="s">
        <v>222</v>
      </c>
      <c r="E677" s="25"/>
      <c r="F677" s="25"/>
      <c r="G677" s="25"/>
      <c r="H677">
        <f>IFERROR(VLOOKUP($A677,'PivotTrac Totals'!$A$1:$AK$255,4,FALSE),)</f>
        <v>0</v>
      </c>
      <c r="I677">
        <f>IFERROR(VLOOKUP($A677,'PivotTrac Totals'!$1:$405,6,FALSE),)</f>
        <v>0</v>
      </c>
      <c r="J677">
        <f>IFERROR(VLOOKUP($A677,'PivotTrac Totals'!$1:$255,8,FALSE),)</f>
        <v>0</v>
      </c>
      <c r="K677">
        <f>IFERROR(VLOOKUP($A677,'PivotTrac Totals'!$1:$255,10,FALSE),)</f>
        <v>0</v>
      </c>
      <c r="L677">
        <f>IFERROR(VLOOKUP($A677,'PivotTrac Totals'!$1:$255,12,FALSE),)</f>
        <v>0</v>
      </c>
      <c r="M677">
        <f>IFERROR(VLOOKUP($A677,'PivotTrac Totals'!$1:$255,14,FALSE),)</f>
        <v>0</v>
      </c>
      <c r="N677">
        <f>IFERROR(VLOOKUP($A677,'PivotTrac Totals'!$1:$255,16,FALSE),)</f>
        <v>0</v>
      </c>
      <c r="O677">
        <f>IFERROR(VLOOKUP($A677,'PivotTrac Totals'!$1:$255,18,FALSE),)</f>
        <v>0</v>
      </c>
      <c r="P677">
        <f>IFERROR(VLOOKUP($A677,'PivotTrac Totals'!$1:$255,20,FALSE),)</f>
        <v>0</v>
      </c>
      <c r="Q677">
        <f>IFERROR(VLOOKUP($A677,'PivotTrac Totals'!$1:$255,22,FALSE),)</f>
        <v>0</v>
      </c>
      <c r="R677">
        <f>IFERROR(VLOOKUP($A677,'PivotTrac Totals'!$1:$255,24,FALSE),)</f>
        <v>0</v>
      </c>
      <c r="S677">
        <f>IFERROR(VLOOKUP($A677,'PivotTrac Totals'!$1:$255,26,FALSE),)</f>
        <v>0</v>
      </c>
      <c r="T677">
        <f>IFERROR(VLOOKUP($A677,'PivotTrac Totals'!$1:$255,28,FALSE),)</f>
        <v>0</v>
      </c>
      <c r="U677">
        <f>IFERROR(VLOOKUP($A677,'PivotTrac Totals'!$1:$255,30,FALSE),)</f>
        <v>0</v>
      </c>
      <c r="V677">
        <f>IFERROR(VLOOKUP($A677,'PivotTrac Totals'!$1:$255,32,FALSE),)</f>
        <v>0</v>
      </c>
      <c r="W677">
        <f>IFERROR(VLOOKUP($A677,'PivotTrac Totals'!$1:$255,34,FALSE),)</f>
        <v>0</v>
      </c>
      <c r="X677">
        <f>IFERROR(VLOOKUP($A677,'PivotTrac Totals'!$1:$255,36,FALSE),)</f>
        <v>0</v>
      </c>
      <c r="Y677">
        <f>IFERROR(VLOOKUP($A677,'PivotTrac Totals'!$1:$255,38,FALSE),)</f>
        <v>0</v>
      </c>
      <c r="Z677">
        <f>IFERROR(VLOOKUP($A677,'PivotTrac Totals'!$1:$255,40,FALSE),)</f>
        <v>0</v>
      </c>
      <c r="AA677">
        <f>IFERROR(VLOOKUP($A677,'PivotTrac Totals'!$1:$255,42,FALSE),)</f>
        <v>0</v>
      </c>
      <c r="AB677">
        <f>IFERROR(VLOOKUP($A677,'PivotTrac Totals'!$1:$255,44,FALSE),)</f>
        <v>0</v>
      </c>
      <c r="AC677">
        <f>IFERROR(VLOOKUP($A677,'PivotTrac Totals'!$1:$255,46,FALSE),)</f>
        <v>0</v>
      </c>
      <c r="AD677">
        <f>IFERROR(VLOOKUP($A677,'PivotTrac Totals'!$1:$255,48,FALSE),)</f>
        <v>0</v>
      </c>
      <c r="AE677">
        <f>IFERROR(VLOOKUP($A677,'PivotTrac Totals'!$1:$255,50,FALSE),)</f>
        <v>0</v>
      </c>
      <c r="AF677">
        <f>IFERROR(VLOOKUP($A677,'PivotTrac Totals'!$1:$255,52,FALSE),)</f>
        <v>0</v>
      </c>
      <c r="AG677">
        <f>IFERROR(VLOOKUP($A677,'PivotTrac Totals'!$1:$255,54,FALSE),)</f>
        <v>0</v>
      </c>
      <c r="AH677">
        <f t="shared" si="78"/>
        <v>0</v>
      </c>
    </row>
    <row r="678" spans="1:34" ht="15.75" hidden="1" thickBot="1" x14ac:dyDescent="0.25">
      <c r="A678" s="25"/>
      <c r="B678" s="25" t="s">
        <v>166</v>
      </c>
      <c r="C678" s="28" t="str">
        <f t="shared" ref="C678:C685" si="80">C677</f>
        <v>67</v>
      </c>
      <c r="D678" s="25" t="s">
        <v>222</v>
      </c>
      <c r="E678" s="25"/>
      <c r="F678" s="25"/>
      <c r="G678" s="25"/>
      <c r="H678">
        <f>IFERROR(VLOOKUP($A678,'PivotTrac Totals'!$A$1:$AK$255,4,FALSE),)</f>
        <v>0</v>
      </c>
      <c r="I678">
        <f>IFERROR(VLOOKUP($A678,'PivotTrac Totals'!$1:$405,6,FALSE),)</f>
        <v>0</v>
      </c>
      <c r="J678">
        <f>IFERROR(VLOOKUP($A678,'PivotTrac Totals'!$1:$255,8,FALSE),)</f>
        <v>0</v>
      </c>
      <c r="K678">
        <f>IFERROR(VLOOKUP($A678,'PivotTrac Totals'!$1:$255,10,FALSE),)</f>
        <v>0</v>
      </c>
      <c r="L678">
        <f>IFERROR(VLOOKUP($A678,'PivotTrac Totals'!$1:$255,12,FALSE),)</f>
        <v>0</v>
      </c>
      <c r="M678">
        <f>IFERROR(VLOOKUP($A678,'PivotTrac Totals'!$1:$255,14,FALSE),)</f>
        <v>0</v>
      </c>
      <c r="N678">
        <f>IFERROR(VLOOKUP($A678,'PivotTrac Totals'!$1:$255,16,FALSE),)</f>
        <v>0</v>
      </c>
      <c r="O678">
        <f>IFERROR(VLOOKUP($A678,'PivotTrac Totals'!$1:$255,18,FALSE),)</f>
        <v>0</v>
      </c>
      <c r="P678">
        <f>IFERROR(VLOOKUP($A678,'PivotTrac Totals'!$1:$255,20,FALSE),)</f>
        <v>0</v>
      </c>
      <c r="Q678">
        <f>IFERROR(VLOOKUP($A678,'PivotTrac Totals'!$1:$255,22,FALSE),)</f>
        <v>0</v>
      </c>
      <c r="R678">
        <f>IFERROR(VLOOKUP($A678,'PivotTrac Totals'!$1:$255,24,FALSE),)</f>
        <v>0</v>
      </c>
      <c r="S678">
        <f>IFERROR(VLOOKUP($A678,'PivotTrac Totals'!$1:$255,26,FALSE),)</f>
        <v>0</v>
      </c>
      <c r="T678">
        <f>IFERROR(VLOOKUP($A678,'PivotTrac Totals'!$1:$255,28,FALSE),)</f>
        <v>0</v>
      </c>
      <c r="U678">
        <f>IFERROR(VLOOKUP($A678,'PivotTrac Totals'!$1:$255,30,FALSE),)</f>
        <v>0</v>
      </c>
      <c r="V678">
        <f>IFERROR(VLOOKUP($A678,'PivotTrac Totals'!$1:$255,32,FALSE),)</f>
        <v>0</v>
      </c>
      <c r="W678">
        <f>IFERROR(VLOOKUP($A678,'PivotTrac Totals'!$1:$255,34,FALSE),)</f>
        <v>0</v>
      </c>
      <c r="X678">
        <f>IFERROR(VLOOKUP($A678,'PivotTrac Totals'!$1:$255,36,FALSE),)</f>
        <v>0</v>
      </c>
      <c r="Y678">
        <f>IFERROR(VLOOKUP($A678,'PivotTrac Totals'!$1:$255,38,FALSE),)</f>
        <v>0</v>
      </c>
      <c r="Z678">
        <f>IFERROR(VLOOKUP($A678,'PivotTrac Totals'!$1:$255,40,FALSE),)</f>
        <v>0</v>
      </c>
      <c r="AA678">
        <f>IFERROR(VLOOKUP($A678,'PivotTrac Totals'!$1:$255,42,FALSE),)</f>
        <v>0</v>
      </c>
      <c r="AB678">
        <f>IFERROR(VLOOKUP($A678,'PivotTrac Totals'!$1:$255,44,FALSE),)</f>
        <v>0</v>
      </c>
      <c r="AC678">
        <f>IFERROR(VLOOKUP($A678,'PivotTrac Totals'!$1:$255,46,FALSE),)</f>
        <v>0</v>
      </c>
      <c r="AD678">
        <f>IFERROR(VLOOKUP($A678,'PivotTrac Totals'!$1:$255,48,FALSE),)</f>
        <v>0</v>
      </c>
      <c r="AE678">
        <f>IFERROR(VLOOKUP($A678,'PivotTrac Totals'!$1:$255,50,FALSE),)</f>
        <v>0</v>
      </c>
      <c r="AF678">
        <f>IFERROR(VLOOKUP($A678,'PivotTrac Totals'!$1:$255,52,FALSE),)</f>
        <v>0</v>
      </c>
      <c r="AG678">
        <f>IFERROR(VLOOKUP($A678,'PivotTrac Totals'!$1:$255,54,FALSE),)</f>
        <v>0</v>
      </c>
      <c r="AH678">
        <f t="shared" si="78"/>
        <v>0</v>
      </c>
    </row>
    <row r="679" spans="1:34" ht="15.75" hidden="1" thickBot="1" x14ac:dyDescent="0.25">
      <c r="A679" s="25"/>
      <c r="B679" s="25" t="s">
        <v>166</v>
      </c>
      <c r="C679" s="28" t="str">
        <f t="shared" si="80"/>
        <v>67</v>
      </c>
      <c r="D679" s="25" t="s">
        <v>222</v>
      </c>
      <c r="E679" s="25"/>
      <c r="F679" s="25"/>
      <c r="G679" s="25"/>
      <c r="H679">
        <f>IFERROR(VLOOKUP($A679,'PivotTrac Totals'!$A$1:$AK$255,4,FALSE),)</f>
        <v>0</v>
      </c>
      <c r="I679">
        <f>IFERROR(VLOOKUP($A679,'PivotTrac Totals'!$1:$405,6,FALSE),)</f>
        <v>0</v>
      </c>
      <c r="J679">
        <f>IFERROR(VLOOKUP($A679,'PivotTrac Totals'!$1:$255,8,FALSE),)</f>
        <v>0</v>
      </c>
      <c r="K679">
        <f>IFERROR(VLOOKUP($A679,'PivotTrac Totals'!$1:$255,10,FALSE),)</f>
        <v>0</v>
      </c>
      <c r="L679">
        <f>IFERROR(VLOOKUP($A679,'PivotTrac Totals'!$1:$255,12,FALSE),)</f>
        <v>0</v>
      </c>
      <c r="M679">
        <f>IFERROR(VLOOKUP($A679,'PivotTrac Totals'!$1:$255,14,FALSE),)</f>
        <v>0</v>
      </c>
      <c r="N679">
        <f>IFERROR(VLOOKUP($A679,'PivotTrac Totals'!$1:$255,16,FALSE),)</f>
        <v>0</v>
      </c>
      <c r="O679">
        <f>IFERROR(VLOOKUP($A679,'PivotTrac Totals'!$1:$255,18,FALSE),)</f>
        <v>0</v>
      </c>
      <c r="P679">
        <f>IFERROR(VLOOKUP($A679,'PivotTrac Totals'!$1:$255,20,FALSE),)</f>
        <v>0</v>
      </c>
      <c r="Q679">
        <f>IFERROR(VLOOKUP($A679,'PivotTrac Totals'!$1:$255,22,FALSE),)</f>
        <v>0</v>
      </c>
      <c r="R679">
        <f>IFERROR(VLOOKUP($A679,'PivotTrac Totals'!$1:$255,24,FALSE),)</f>
        <v>0</v>
      </c>
      <c r="S679">
        <f>IFERROR(VLOOKUP($A679,'PivotTrac Totals'!$1:$255,26,FALSE),)</f>
        <v>0</v>
      </c>
      <c r="T679">
        <f>IFERROR(VLOOKUP($A679,'PivotTrac Totals'!$1:$255,28,FALSE),)</f>
        <v>0</v>
      </c>
      <c r="U679">
        <f>IFERROR(VLOOKUP($A679,'PivotTrac Totals'!$1:$255,30,FALSE),)</f>
        <v>0</v>
      </c>
      <c r="V679">
        <f>IFERROR(VLOOKUP($A679,'PivotTrac Totals'!$1:$255,32,FALSE),)</f>
        <v>0</v>
      </c>
      <c r="W679">
        <f>IFERROR(VLOOKUP($A679,'PivotTrac Totals'!$1:$255,34,FALSE),)</f>
        <v>0</v>
      </c>
      <c r="X679">
        <f>IFERROR(VLOOKUP($A679,'PivotTrac Totals'!$1:$255,36,FALSE),)</f>
        <v>0</v>
      </c>
      <c r="Y679">
        <f>IFERROR(VLOOKUP($A679,'PivotTrac Totals'!$1:$255,38,FALSE),)</f>
        <v>0</v>
      </c>
      <c r="Z679">
        <f>IFERROR(VLOOKUP($A679,'PivotTrac Totals'!$1:$255,40,FALSE),)</f>
        <v>0</v>
      </c>
      <c r="AA679">
        <f>IFERROR(VLOOKUP($A679,'PivotTrac Totals'!$1:$255,42,FALSE),)</f>
        <v>0</v>
      </c>
      <c r="AB679">
        <f>IFERROR(VLOOKUP($A679,'PivotTrac Totals'!$1:$255,44,FALSE),)</f>
        <v>0</v>
      </c>
      <c r="AC679">
        <f>IFERROR(VLOOKUP($A679,'PivotTrac Totals'!$1:$255,46,FALSE),)</f>
        <v>0</v>
      </c>
      <c r="AD679">
        <f>IFERROR(VLOOKUP($A679,'PivotTrac Totals'!$1:$255,48,FALSE),)</f>
        <v>0</v>
      </c>
      <c r="AE679">
        <f>IFERROR(VLOOKUP($A679,'PivotTrac Totals'!$1:$255,50,FALSE),)</f>
        <v>0</v>
      </c>
      <c r="AF679">
        <f>IFERROR(VLOOKUP($A679,'PivotTrac Totals'!$1:$255,52,FALSE),)</f>
        <v>0</v>
      </c>
      <c r="AG679">
        <f>IFERROR(VLOOKUP($A679,'PivotTrac Totals'!$1:$255,54,FALSE),)</f>
        <v>0</v>
      </c>
      <c r="AH679">
        <f t="shared" si="78"/>
        <v>0</v>
      </c>
    </row>
    <row r="680" spans="1:34" ht="15.75" hidden="1" thickBot="1" x14ac:dyDescent="0.25">
      <c r="A680" s="25"/>
      <c r="B680" s="25" t="s">
        <v>166</v>
      </c>
      <c r="C680" s="28" t="str">
        <f t="shared" si="80"/>
        <v>67</v>
      </c>
      <c r="D680" s="25" t="s">
        <v>222</v>
      </c>
      <c r="E680" s="25"/>
      <c r="F680" s="25"/>
      <c r="G680" s="25"/>
      <c r="H680">
        <f>IFERROR(VLOOKUP($A680,'PivotTrac Totals'!$A$1:$AK$255,4,FALSE),)</f>
        <v>0</v>
      </c>
      <c r="I680">
        <f>IFERROR(VLOOKUP($A680,'PivotTrac Totals'!$1:$405,6,FALSE),)</f>
        <v>0</v>
      </c>
      <c r="J680">
        <f>IFERROR(VLOOKUP($A680,'PivotTrac Totals'!$1:$255,8,FALSE),)</f>
        <v>0</v>
      </c>
      <c r="K680">
        <f>IFERROR(VLOOKUP($A680,'PivotTrac Totals'!$1:$255,10,FALSE),)</f>
        <v>0</v>
      </c>
      <c r="L680">
        <f>IFERROR(VLOOKUP($A680,'PivotTrac Totals'!$1:$255,12,FALSE),)</f>
        <v>0</v>
      </c>
      <c r="M680">
        <f>IFERROR(VLOOKUP($A680,'PivotTrac Totals'!$1:$255,14,FALSE),)</f>
        <v>0</v>
      </c>
      <c r="N680">
        <f>IFERROR(VLOOKUP($A680,'PivotTrac Totals'!$1:$255,16,FALSE),)</f>
        <v>0</v>
      </c>
      <c r="O680">
        <f>IFERROR(VLOOKUP($A680,'PivotTrac Totals'!$1:$255,18,FALSE),)</f>
        <v>0</v>
      </c>
      <c r="P680">
        <f>IFERROR(VLOOKUP($A680,'PivotTrac Totals'!$1:$255,20,FALSE),)</f>
        <v>0</v>
      </c>
      <c r="Q680">
        <f>IFERROR(VLOOKUP($A680,'PivotTrac Totals'!$1:$255,22,FALSE),)</f>
        <v>0</v>
      </c>
      <c r="R680">
        <f>IFERROR(VLOOKUP($A680,'PivotTrac Totals'!$1:$255,24,FALSE),)</f>
        <v>0</v>
      </c>
      <c r="S680">
        <f>IFERROR(VLOOKUP($A680,'PivotTrac Totals'!$1:$255,26,FALSE),)</f>
        <v>0</v>
      </c>
      <c r="T680">
        <f>IFERROR(VLOOKUP($A680,'PivotTrac Totals'!$1:$255,28,FALSE),)</f>
        <v>0</v>
      </c>
      <c r="U680">
        <f>IFERROR(VLOOKUP($A680,'PivotTrac Totals'!$1:$255,30,FALSE),)</f>
        <v>0</v>
      </c>
      <c r="V680">
        <f>IFERROR(VLOOKUP($A680,'PivotTrac Totals'!$1:$255,32,FALSE),)</f>
        <v>0</v>
      </c>
      <c r="W680">
        <f>IFERROR(VLOOKUP($A680,'PivotTrac Totals'!$1:$255,34,FALSE),)</f>
        <v>0</v>
      </c>
      <c r="X680">
        <f>IFERROR(VLOOKUP($A680,'PivotTrac Totals'!$1:$255,36,FALSE),)</f>
        <v>0</v>
      </c>
      <c r="Y680">
        <f>IFERROR(VLOOKUP($A680,'PivotTrac Totals'!$1:$255,38,FALSE),)</f>
        <v>0</v>
      </c>
      <c r="Z680">
        <f>IFERROR(VLOOKUP($A680,'PivotTrac Totals'!$1:$255,40,FALSE),)</f>
        <v>0</v>
      </c>
      <c r="AA680">
        <f>IFERROR(VLOOKUP($A680,'PivotTrac Totals'!$1:$255,42,FALSE),)</f>
        <v>0</v>
      </c>
      <c r="AB680">
        <f>IFERROR(VLOOKUP($A680,'PivotTrac Totals'!$1:$255,44,FALSE),)</f>
        <v>0</v>
      </c>
      <c r="AC680">
        <f>IFERROR(VLOOKUP($A680,'PivotTrac Totals'!$1:$255,46,FALSE),)</f>
        <v>0</v>
      </c>
      <c r="AD680">
        <f>IFERROR(VLOOKUP($A680,'PivotTrac Totals'!$1:$255,48,FALSE),)</f>
        <v>0</v>
      </c>
      <c r="AE680">
        <f>IFERROR(VLOOKUP($A680,'PivotTrac Totals'!$1:$255,50,FALSE),)</f>
        <v>0</v>
      </c>
      <c r="AF680">
        <f>IFERROR(VLOOKUP($A680,'PivotTrac Totals'!$1:$255,52,FALSE),)</f>
        <v>0</v>
      </c>
      <c r="AG680">
        <f>IFERROR(VLOOKUP($A680,'PivotTrac Totals'!$1:$255,54,FALSE),)</f>
        <v>0</v>
      </c>
      <c r="AH680">
        <f t="shared" si="78"/>
        <v>0</v>
      </c>
    </row>
    <row r="681" spans="1:34" ht="15.75" hidden="1" thickBot="1" x14ac:dyDescent="0.25">
      <c r="A681" s="25"/>
      <c r="B681" s="25" t="s">
        <v>166</v>
      </c>
      <c r="C681" s="28" t="str">
        <f t="shared" si="80"/>
        <v>67</v>
      </c>
      <c r="D681" s="25" t="s">
        <v>222</v>
      </c>
      <c r="E681" s="25"/>
      <c r="F681" s="25"/>
      <c r="G681" s="25"/>
      <c r="H681">
        <f>IFERROR(VLOOKUP($A681,'PivotTrac Totals'!$A$1:$AK$255,4,FALSE),)</f>
        <v>0</v>
      </c>
      <c r="I681">
        <f>IFERROR(VLOOKUP($A681,'PivotTrac Totals'!$1:$405,6,FALSE),)</f>
        <v>0</v>
      </c>
      <c r="J681">
        <f>IFERROR(VLOOKUP($A681,'PivotTrac Totals'!$1:$255,8,FALSE),)</f>
        <v>0</v>
      </c>
      <c r="K681">
        <f>IFERROR(VLOOKUP($A681,'PivotTrac Totals'!$1:$255,10,FALSE),)</f>
        <v>0</v>
      </c>
      <c r="L681">
        <f>IFERROR(VLOOKUP($A681,'PivotTrac Totals'!$1:$255,12,FALSE),)</f>
        <v>0</v>
      </c>
      <c r="M681">
        <f>IFERROR(VLOOKUP($A681,'PivotTrac Totals'!$1:$255,14,FALSE),)</f>
        <v>0</v>
      </c>
      <c r="N681">
        <f>IFERROR(VLOOKUP($A681,'PivotTrac Totals'!$1:$255,16,FALSE),)</f>
        <v>0</v>
      </c>
      <c r="O681">
        <f>IFERROR(VLOOKUP($A681,'PivotTrac Totals'!$1:$255,18,FALSE),)</f>
        <v>0</v>
      </c>
      <c r="P681">
        <f>IFERROR(VLOOKUP($A681,'PivotTrac Totals'!$1:$255,20,FALSE),)</f>
        <v>0</v>
      </c>
      <c r="Q681">
        <f>IFERROR(VLOOKUP($A681,'PivotTrac Totals'!$1:$255,22,FALSE),)</f>
        <v>0</v>
      </c>
      <c r="R681">
        <f>IFERROR(VLOOKUP($A681,'PivotTrac Totals'!$1:$255,24,FALSE),)</f>
        <v>0</v>
      </c>
      <c r="S681">
        <f>IFERROR(VLOOKUP($A681,'PivotTrac Totals'!$1:$255,26,FALSE),)</f>
        <v>0</v>
      </c>
      <c r="T681">
        <f>IFERROR(VLOOKUP($A681,'PivotTrac Totals'!$1:$255,28,FALSE),)</f>
        <v>0</v>
      </c>
      <c r="U681">
        <f>IFERROR(VLOOKUP($A681,'PivotTrac Totals'!$1:$255,30,FALSE),)</f>
        <v>0</v>
      </c>
      <c r="V681">
        <f>IFERROR(VLOOKUP($A681,'PivotTrac Totals'!$1:$255,32,FALSE),)</f>
        <v>0</v>
      </c>
      <c r="W681">
        <f>IFERROR(VLOOKUP($A681,'PivotTrac Totals'!$1:$255,34,FALSE),)</f>
        <v>0</v>
      </c>
      <c r="X681">
        <f>IFERROR(VLOOKUP($A681,'PivotTrac Totals'!$1:$255,36,FALSE),)</f>
        <v>0</v>
      </c>
      <c r="Y681">
        <f>IFERROR(VLOOKUP($A681,'PivotTrac Totals'!$1:$255,38,FALSE),)</f>
        <v>0</v>
      </c>
      <c r="Z681">
        <f>IFERROR(VLOOKUP($A681,'PivotTrac Totals'!$1:$255,40,FALSE),)</f>
        <v>0</v>
      </c>
      <c r="AA681">
        <f>IFERROR(VLOOKUP($A681,'PivotTrac Totals'!$1:$255,42,FALSE),)</f>
        <v>0</v>
      </c>
      <c r="AB681">
        <f>IFERROR(VLOOKUP($A681,'PivotTrac Totals'!$1:$255,44,FALSE),)</f>
        <v>0</v>
      </c>
      <c r="AC681">
        <f>IFERROR(VLOOKUP($A681,'PivotTrac Totals'!$1:$255,46,FALSE),)</f>
        <v>0</v>
      </c>
      <c r="AD681">
        <f>IFERROR(VLOOKUP($A681,'PivotTrac Totals'!$1:$255,48,FALSE),)</f>
        <v>0</v>
      </c>
      <c r="AE681">
        <f>IFERROR(VLOOKUP($A681,'PivotTrac Totals'!$1:$255,50,FALSE),)</f>
        <v>0</v>
      </c>
      <c r="AF681">
        <f>IFERROR(VLOOKUP($A681,'PivotTrac Totals'!$1:$255,52,FALSE),)</f>
        <v>0</v>
      </c>
      <c r="AG681">
        <f>IFERROR(VLOOKUP($A681,'PivotTrac Totals'!$1:$255,54,FALSE),)</f>
        <v>0</v>
      </c>
      <c r="AH681">
        <f t="shared" si="78"/>
        <v>0</v>
      </c>
    </row>
    <row r="682" spans="1:34" ht="15.75" hidden="1" thickBot="1" x14ac:dyDescent="0.25">
      <c r="A682" s="25"/>
      <c r="B682" s="25" t="s">
        <v>166</v>
      </c>
      <c r="C682" s="28" t="str">
        <f t="shared" si="80"/>
        <v>67</v>
      </c>
      <c r="D682" s="25" t="s">
        <v>222</v>
      </c>
      <c r="E682" s="25"/>
      <c r="F682" s="25"/>
      <c r="G682" s="25"/>
      <c r="H682">
        <f>IFERROR(VLOOKUP($A682,'PivotTrac Totals'!$A$1:$AK$255,4,FALSE),)</f>
        <v>0</v>
      </c>
      <c r="I682">
        <f>IFERROR(VLOOKUP($A682,'PivotTrac Totals'!$1:$405,6,FALSE),)</f>
        <v>0</v>
      </c>
      <c r="J682">
        <f>IFERROR(VLOOKUP($A682,'PivotTrac Totals'!$1:$255,8,FALSE),)</f>
        <v>0</v>
      </c>
      <c r="K682">
        <f>IFERROR(VLOOKUP($A682,'PivotTrac Totals'!$1:$255,10,FALSE),)</f>
        <v>0</v>
      </c>
      <c r="L682">
        <f>IFERROR(VLOOKUP($A682,'PivotTrac Totals'!$1:$255,12,FALSE),)</f>
        <v>0</v>
      </c>
      <c r="M682">
        <f>IFERROR(VLOOKUP($A682,'PivotTrac Totals'!$1:$255,14,FALSE),)</f>
        <v>0</v>
      </c>
      <c r="N682">
        <f>IFERROR(VLOOKUP($A682,'PivotTrac Totals'!$1:$255,16,FALSE),)</f>
        <v>0</v>
      </c>
      <c r="O682">
        <f>IFERROR(VLOOKUP($A682,'PivotTrac Totals'!$1:$255,18,FALSE),)</f>
        <v>0</v>
      </c>
      <c r="P682">
        <f>IFERROR(VLOOKUP($A682,'PivotTrac Totals'!$1:$255,20,FALSE),)</f>
        <v>0</v>
      </c>
      <c r="Q682">
        <f>IFERROR(VLOOKUP($A682,'PivotTrac Totals'!$1:$255,22,FALSE),)</f>
        <v>0</v>
      </c>
      <c r="R682">
        <f>IFERROR(VLOOKUP($A682,'PivotTrac Totals'!$1:$255,24,FALSE),)</f>
        <v>0</v>
      </c>
      <c r="S682">
        <f>IFERROR(VLOOKUP($A682,'PivotTrac Totals'!$1:$255,26,FALSE),)</f>
        <v>0</v>
      </c>
      <c r="T682">
        <f>IFERROR(VLOOKUP($A682,'PivotTrac Totals'!$1:$255,28,FALSE),)</f>
        <v>0</v>
      </c>
      <c r="U682">
        <f>IFERROR(VLOOKUP($A682,'PivotTrac Totals'!$1:$255,30,FALSE),)</f>
        <v>0</v>
      </c>
      <c r="V682">
        <f>IFERROR(VLOOKUP($A682,'PivotTrac Totals'!$1:$255,32,FALSE),)</f>
        <v>0</v>
      </c>
      <c r="W682">
        <f>IFERROR(VLOOKUP($A682,'PivotTrac Totals'!$1:$255,34,FALSE),)</f>
        <v>0</v>
      </c>
      <c r="X682">
        <f>IFERROR(VLOOKUP($A682,'PivotTrac Totals'!$1:$255,36,FALSE),)</f>
        <v>0</v>
      </c>
      <c r="Y682">
        <f>IFERROR(VLOOKUP($A682,'PivotTrac Totals'!$1:$255,38,FALSE),)</f>
        <v>0</v>
      </c>
      <c r="Z682">
        <f>IFERROR(VLOOKUP($A682,'PivotTrac Totals'!$1:$255,40,FALSE),)</f>
        <v>0</v>
      </c>
      <c r="AA682">
        <f>IFERROR(VLOOKUP($A682,'PivotTrac Totals'!$1:$255,42,FALSE),)</f>
        <v>0</v>
      </c>
      <c r="AB682">
        <f>IFERROR(VLOOKUP($A682,'PivotTrac Totals'!$1:$255,44,FALSE),)</f>
        <v>0</v>
      </c>
      <c r="AC682">
        <f>IFERROR(VLOOKUP($A682,'PivotTrac Totals'!$1:$255,46,FALSE),)</f>
        <v>0</v>
      </c>
      <c r="AD682">
        <f>IFERROR(VLOOKUP($A682,'PivotTrac Totals'!$1:$255,48,FALSE),)</f>
        <v>0</v>
      </c>
      <c r="AE682">
        <f>IFERROR(VLOOKUP($A682,'PivotTrac Totals'!$1:$255,50,FALSE),)</f>
        <v>0</v>
      </c>
      <c r="AF682">
        <f>IFERROR(VLOOKUP($A682,'PivotTrac Totals'!$1:$255,52,FALSE),)</f>
        <v>0</v>
      </c>
      <c r="AG682">
        <f>IFERROR(VLOOKUP($A682,'PivotTrac Totals'!$1:$255,54,FALSE),)</f>
        <v>0</v>
      </c>
      <c r="AH682">
        <f t="shared" si="78"/>
        <v>0</v>
      </c>
    </row>
    <row r="683" spans="1:34" ht="15.75" hidden="1" thickBot="1" x14ac:dyDescent="0.25">
      <c r="A683" s="25"/>
      <c r="B683" s="25" t="s">
        <v>166</v>
      </c>
      <c r="C683" s="28" t="str">
        <f t="shared" si="80"/>
        <v>67</v>
      </c>
      <c r="D683" s="25" t="s">
        <v>222</v>
      </c>
      <c r="E683" s="25"/>
      <c r="F683" s="25"/>
      <c r="G683" s="25"/>
      <c r="H683">
        <f>IFERROR(VLOOKUP($A683,'PivotTrac Totals'!$A$1:$AK$255,4,FALSE),)</f>
        <v>0</v>
      </c>
      <c r="I683">
        <f>IFERROR(VLOOKUP($A683,'PivotTrac Totals'!$1:$405,6,FALSE),)</f>
        <v>0</v>
      </c>
      <c r="J683">
        <f>IFERROR(VLOOKUP($A683,'PivotTrac Totals'!$1:$255,8,FALSE),)</f>
        <v>0</v>
      </c>
      <c r="K683">
        <f>IFERROR(VLOOKUP($A683,'PivotTrac Totals'!$1:$255,10,FALSE),)</f>
        <v>0</v>
      </c>
      <c r="L683">
        <f>IFERROR(VLOOKUP($A683,'PivotTrac Totals'!$1:$255,12,FALSE),)</f>
        <v>0</v>
      </c>
      <c r="M683">
        <f>IFERROR(VLOOKUP($A683,'PivotTrac Totals'!$1:$255,14,FALSE),)</f>
        <v>0</v>
      </c>
      <c r="N683">
        <f>IFERROR(VLOOKUP($A683,'PivotTrac Totals'!$1:$255,16,FALSE),)</f>
        <v>0</v>
      </c>
      <c r="O683">
        <f>IFERROR(VLOOKUP($A683,'PivotTrac Totals'!$1:$255,18,FALSE),)</f>
        <v>0</v>
      </c>
      <c r="P683">
        <f>IFERROR(VLOOKUP($A683,'PivotTrac Totals'!$1:$255,20,FALSE),)</f>
        <v>0</v>
      </c>
      <c r="Q683">
        <f>IFERROR(VLOOKUP($A683,'PivotTrac Totals'!$1:$255,22,FALSE),)</f>
        <v>0</v>
      </c>
      <c r="R683">
        <f>IFERROR(VLOOKUP($A683,'PivotTrac Totals'!$1:$255,24,FALSE),)</f>
        <v>0</v>
      </c>
      <c r="S683">
        <f>IFERROR(VLOOKUP($A683,'PivotTrac Totals'!$1:$255,26,FALSE),)</f>
        <v>0</v>
      </c>
      <c r="T683">
        <f>IFERROR(VLOOKUP($A683,'PivotTrac Totals'!$1:$255,28,FALSE),)</f>
        <v>0</v>
      </c>
      <c r="U683">
        <f>IFERROR(VLOOKUP($A683,'PivotTrac Totals'!$1:$255,30,FALSE),)</f>
        <v>0</v>
      </c>
      <c r="V683">
        <f>IFERROR(VLOOKUP($A683,'PivotTrac Totals'!$1:$255,32,FALSE),)</f>
        <v>0</v>
      </c>
      <c r="W683">
        <f>IFERROR(VLOOKUP($A683,'PivotTrac Totals'!$1:$255,34,FALSE),)</f>
        <v>0</v>
      </c>
      <c r="X683">
        <f>IFERROR(VLOOKUP($A683,'PivotTrac Totals'!$1:$255,36,FALSE),)</f>
        <v>0</v>
      </c>
      <c r="Y683">
        <f>IFERROR(VLOOKUP($A683,'PivotTrac Totals'!$1:$255,38,FALSE),)</f>
        <v>0</v>
      </c>
      <c r="Z683">
        <f>IFERROR(VLOOKUP($A683,'PivotTrac Totals'!$1:$255,40,FALSE),)</f>
        <v>0</v>
      </c>
      <c r="AA683">
        <f>IFERROR(VLOOKUP($A683,'PivotTrac Totals'!$1:$255,42,FALSE),)</f>
        <v>0</v>
      </c>
      <c r="AB683">
        <f>IFERROR(VLOOKUP($A683,'PivotTrac Totals'!$1:$255,44,FALSE),)</f>
        <v>0</v>
      </c>
      <c r="AC683">
        <f>IFERROR(VLOOKUP($A683,'PivotTrac Totals'!$1:$255,46,FALSE),)</f>
        <v>0</v>
      </c>
      <c r="AD683">
        <f>IFERROR(VLOOKUP($A683,'PivotTrac Totals'!$1:$255,48,FALSE),)</f>
        <v>0</v>
      </c>
      <c r="AE683">
        <f>IFERROR(VLOOKUP($A683,'PivotTrac Totals'!$1:$255,50,FALSE),)</f>
        <v>0</v>
      </c>
      <c r="AF683">
        <f>IFERROR(VLOOKUP($A683,'PivotTrac Totals'!$1:$255,52,FALSE),)</f>
        <v>0</v>
      </c>
      <c r="AG683">
        <f>IFERROR(VLOOKUP($A683,'PivotTrac Totals'!$1:$255,54,FALSE),)</f>
        <v>0</v>
      </c>
      <c r="AH683">
        <f t="shared" si="78"/>
        <v>0</v>
      </c>
    </row>
    <row r="684" spans="1:34" ht="15.75" hidden="1" thickBot="1" x14ac:dyDescent="0.25">
      <c r="A684" s="25"/>
      <c r="B684" s="25" t="s">
        <v>166</v>
      </c>
      <c r="C684" s="28" t="str">
        <f t="shared" si="80"/>
        <v>67</v>
      </c>
      <c r="D684" s="25" t="s">
        <v>222</v>
      </c>
      <c r="E684" s="25"/>
      <c r="F684" s="25"/>
      <c r="G684" s="25"/>
      <c r="H684">
        <f>IFERROR(VLOOKUP($A684,'PivotTrac Totals'!$A$1:$AK$255,4,FALSE),)</f>
        <v>0</v>
      </c>
      <c r="I684">
        <f>IFERROR(VLOOKUP($A684,'PivotTrac Totals'!$1:$405,6,FALSE),)</f>
        <v>0</v>
      </c>
      <c r="J684">
        <f>IFERROR(VLOOKUP($A684,'PivotTrac Totals'!$1:$255,8,FALSE),)</f>
        <v>0</v>
      </c>
      <c r="K684">
        <f>IFERROR(VLOOKUP($A684,'PivotTrac Totals'!$1:$255,10,FALSE),)</f>
        <v>0</v>
      </c>
      <c r="L684">
        <f>IFERROR(VLOOKUP($A684,'PivotTrac Totals'!$1:$255,12,FALSE),)</f>
        <v>0</v>
      </c>
      <c r="M684">
        <f>IFERROR(VLOOKUP($A684,'PivotTrac Totals'!$1:$255,14,FALSE),)</f>
        <v>0</v>
      </c>
      <c r="N684">
        <f>IFERROR(VLOOKUP($A684,'PivotTrac Totals'!$1:$255,16,FALSE),)</f>
        <v>0</v>
      </c>
      <c r="O684">
        <f>IFERROR(VLOOKUP($A684,'PivotTrac Totals'!$1:$255,18,FALSE),)</f>
        <v>0</v>
      </c>
      <c r="P684">
        <f>IFERROR(VLOOKUP($A684,'PivotTrac Totals'!$1:$255,20,FALSE),)</f>
        <v>0</v>
      </c>
      <c r="Q684">
        <f>IFERROR(VLOOKUP($A684,'PivotTrac Totals'!$1:$255,22,FALSE),)</f>
        <v>0</v>
      </c>
      <c r="R684">
        <f>IFERROR(VLOOKUP($A684,'PivotTrac Totals'!$1:$255,24,FALSE),)</f>
        <v>0</v>
      </c>
      <c r="S684">
        <f>IFERROR(VLOOKUP($A684,'PivotTrac Totals'!$1:$255,26,FALSE),)</f>
        <v>0</v>
      </c>
      <c r="T684">
        <f>IFERROR(VLOOKUP($A684,'PivotTrac Totals'!$1:$255,28,FALSE),)</f>
        <v>0</v>
      </c>
      <c r="U684">
        <f>IFERROR(VLOOKUP($A684,'PivotTrac Totals'!$1:$255,30,FALSE),)</f>
        <v>0</v>
      </c>
      <c r="V684">
        <f>IFERROR(VLOOKUP($A684,'PivotTrac Totals'!$1:$255,32,FALSE),)</f>
        <v>0</v>
      </c>
      <c r="W684">
        <f>IFERROR(VLOOKUP($A684,'PivotTrac Totals'!$1:$255,34,FALSE),)</f>
        <v>0</v>
      </c>
      <c r="X684">
        <f>IFERROR(VLOOKUP($A684,'PivotTrac Totals'!$1:$255,36,FALSE),)</f>
        <v>0</v>
      </c>
      <c r="Y684">
        <f>IFERROR(VLOOKUP($A684,'PivotTrac Totals'!$1:$255,38,FALSE),)</f>
        <v>0</v>
      </c>
      <c r="Z684">
        <f>IFERROR(VLOOKUP($A684,'PivotTrac Totals'!$1:$255,40,FALSE),)</f>
        <v>0</v>
      </c>
      <c r="AA684">
        <f>IFERROR(VLOOKUP($A684,'PivotTrac Totals'!$1:$255,42,FALSE),)</f>
        <v>0</v>
      </c>
      <c r="AB684">
        <f>IFERROR(VLOOKUP($A684,'PivotTrac Totals'!$1:$255,44,FALSE),)</f>
        <v>0</v>
      </c>
      <c r="AC684">
        <f>IFERROR(VLOOKUP($A684,'PivotTrac Totals'!$1:$255,46,FALSE),)</f>
        <v>0</v>
      </c>
      <c r="AD684">
        <f>IFERROR(VLOOKUP($A684,'PivotTrac Totals'!$1:$255,48,FALSE),)</f>
        <v>0</v>
      </c>
      <c r="AE684">
        <f>IFERROR(VLOOKUP($A684,'PivotTrac Totals'!$1:$255,50,FALSE),)</f>
        <v>0</v>
      </c>
      <c r="AF684">
        <f>IFERROR(VLOOKUP($A684,'PivotTrac Totals'!$1:$255,52,FALSE),)</f>
        <v>0</v>
      </c>
      <c r="AG684">
        <f>IFERROR(VLOOKUP($A684,'PivotTrac Totals'!$1:$255,54,FALSE),)</f>
        <v>0</v>
      </c>
      <c r="AH684">
        <f t="shared" si="78"/>
        <v>0</v>
      </c>
    </row>
    <row r="685" spans="1:34" ht="15.75" hidden="1" thickBot="1" x14ac:dyDescent="0.25">
      <c r="A685" s="25"/>
      <c r="B685" s="25" t="s">
        <v>166</v>
      </c>
      <c r="C685" s="28" t="str">
        <f t="shared" si="80"/>
        <v>67</v>
      </c>
      <c r="D685" s="25" t="s">
        <v>222</v>
      </c>
      <c r="E685" s="25"/>
      <c r="F685" s="25"/>
      <c r="G685" s="25"/>
      <c r="H685">
        <f>IFERROR(VLOOKUP($A685,'PivotTrac Totals'!$A$1:$AK$255,4,FALSE),)</f>
        <v>0</v>
      </c>
      <c r="I685">
        <f>IFERROR(VLOOKUP($A685,'PivotTrac Totals'!$1:$405,6,FALSE),)</f>
        <v>0</v>
      </c>
      <c r="J685">
        <f>IFERROR(VLOOKUP($A685,'PivotTrac Totals'!$1:$255,8,FALSE),)</f>
        <v>0</v>
      </c>
      <c r="K685">
        <f>IFERROR(VLOOKUP($A685,'PivotTrac Totals'!$1:$255,10,FALSE),)</f>
        <v>0</v>
      </c>
      <c r="L685">
        <f>IFERROR(VLOOKUP($A685,'PivotTrac Totals'!$1:$255,12,FALSE),)</f>
        <v>0</v>
      </c>
      <c r="M685">
        <f>IFERROR(VLOOKUP($A685,'PivotTrac Totals'!$1:$255,14,FALSE),)</f>
        <v>0</v>
      </c>
      <c r="N685">
        <f>IFERROR(VLOOKUP($A685,'PivotTrac Totals'!$1:$255,16,FALSE),)</f>
        <v>0</v>
      </c>
      <c r="O685">
        <f>IFERROR(VLOOKUP($A685,'PivotTrac Totals'!$1:$255,18,FALSE),)</f>
        <v>0</v>
      </c>
      <c r="P685">
        <f>IFERROR(VLOOKUP($A685,'PivotTrac Totals'!$1:$255,20,FALSE),)</f>
        <v>0</v>
      </c>
      <c r="Q685">
        <f>IFERROR(VLOOKUP($A685,'PivotTrac Totals'!$1:$255,22,FALSE),)</f>
        <v>0</v>
      </c>
      <c r="R685">
        <f>IFERROR(VLOOKUP($A685,'PivotTrac Totals'!$1:$255,24,FALSE),)</f>
        <v>0</v>
      </c>
      <c r="S685">
        <f>IFERROR(VLOOKUP($A685,'PivotTrac Totals'!$1:$255,26,FALSE),)</f>
        <v>0</v>
      </c>
      <c r="T685">
        <f>IFERROR(VLOOKUP($A685,'PivotTrac Totals'!$1:$255,28,FALSE),)</f>
        <v>0</v>
      </c>
      <c r="U685">
        <f>IFERROR(VLOOKUP($A685,'PivotTrac Totals'!$1:$255,30,FALSE),)</f>
        <v>0</v>
      </c>
      <c r="V685">
        <f>IFERROR(VLOOKUP($A685,'PivotTrac Totals'!$1:$255,32,FALSE),)</f>
        <v>0</v>
      </c>
      <c r="W685">
        <f>IFERROR(VLOOKUP($A685,'PivotTrac Totals'!$1:$255,34,FALSE),)</f>
        <v>0</v>
      </c>
      <c r="X685">
        <f>IFERROR(VLOOKUP($A685,'PivotTrac Totals'!$1:$255,36,FALSE),)</f>
        <v>0</v>
      </c>
      <c r="Y685">
        <f>IFERROR(VLOOKUP($A685,'PivotTrac Totals'!$1:$255,38,FALSE),)</f>
        <v>0</v>
      </c>
      <c r="Z685">
        <f>IFERROR(VLOOKUP($A685,'PivotTrac Totals'!$1:$255,40,FALSE),)</f>
        <v>0</v>
      </c>
      <c r="AA685">
        <f>IFERROR(VLOOKUP($A685,'PivotTrac Totals'!$1:$255,42,FALSE),)</f>
        <v>0</v>
      </c>
      <c r="AB685">
        <f>IFERROR(VLOOKUP($A685,'PivotTrac Totals'!$1:$255,44,FALSE),)</f>
        <v>0</v>
      </c>
      <c r="AC685">
        <f>IFERROR(VLOOKUP($A685,'PivotTrac Totals'!$1:$255,46,FALSE),)</f>
        <v>0</v>
      </c>
      <c r="AD685">
        <f>IFERROR(VLOOKUP($A685,'PivotTrac Totals'!$1:$255,48,FALSE),)</f>
        <v>0</v>
      </c>
      <c r="AE685">
        <f>IFERROR(VLOOKUP($A685,'PivotTrac Totals'!$1:$255,50,FALSE),)</f>
        <v>0</v>
      </c>
      <c r="AF685">
        <f>IFERROR(VLOOKUP($A685,'PivotTrac Totals'!$1:$255,52,FALSE),)</f>
        <v>0</v>
      </c>
      <c r="AG685">
        <f>IFERROR(VLOOKUP($A685,'PivotTrac Totals'!$1:$255,54,FALSE),)</f>
        <v>0</v>
      </c>
      <c r="AH685">
        <f t="shared" si="78"/>
        <v>0</v>
      </c>
    </row>
    <row r="686" spans="1:34" ht="15.75" hidden="1" thickBot="1" x14ac:dyDescent="0.25">
      <c r="A686" s="29" t="s">
        <v>230</v>
      </c>
      <c r="B686" s="25" t="s">
        <v>166</v>
      </c>
      <c r="C686" s="28" t="str">
        <f>MID(A686,FIND(" ",A686)+1,256)</f>
        <v>68</v>
      </c>
      <c r="D686" s="25" t="s">
        <v>222</v>
      </c>
      <c r="E686" s="25"/>
      <c r="F686" s="25"/>
      <c r="G686" s="25"/>
      <c r="H686" s="24">
        <f>IF($B686="Hamer",IF($F686="Spring Grain",SUMIFS('Hamer Agrimet'!$D:$D,'Hamer Agrimet'!$A:$A,"&lt;="&amp;Data!H$1,'Hamer Agrimet'!$D:$D,"&gt;0"),IF($F686="Winter Grain",SUMIFS('Hamer Agrimet'!$C:$C,'Hamer Agrimet'!$A:$A,"&lt;="&amp;Data!H$1,'Hamer Agrimet'!$C:$C,"&gt;0"),IF($F686="Potatoes",SUMIFS('Hamer Agrimet'!$E:$E,'Hamer Agrimet'!$A:$A,"&lt;="&amp;Data!H$1,'Hamer Agrimet'!$E:$E,"&gt;0"),0))),SUMIFS('Osgood Agrimet'!$S$2:$S$274,'Hamer Agrimet'!$H$147:$H$288,"&lt;="&amp;Data!H$1,'Osgood Agrimet'!$S$2:$S$274,"&gt;0"))</f>
        <v>0</v>
      </c>
      <c r="I686" s="24">
        <f>IF($B686="Hamer",IF($F686="Spring Grain",SUMIFS('Hamer Agrimet'!$D:$D,'Hamer Agrimet'!$A:$A,"&lt;="&amp;Data!I$1,'Hamer Agrimet'!$D:$D,"&gt;0"),IF($F686="Winter Grain",SUMIFS('Hamer Agrimet'!$C:$C,'Hamer Agrimet'!$A:$A,"&lt;="&amp;Data!I$1,'Hamer Agrimet'!$C:$C,"&gt;0"),IF($F686="Potatoes",SUMIFS('Hamer Agrimet'!$E:$E,'Hamer Agrimet'!$A:$A,"&lt;="&amp;Data!I$1,'Hamer Agrimet'!$E:$E,"&gt;0"),0))),SUMIFS('Osgood Agrimet'!$S$2:$S$274,'Hamer Agrimet'!$H$147:$H$288,"&lt;="&amp;Data!I$1,'Osgood Agrimet'!$S$2:$S$274,"&gt;0"))</f>
        <v>0</v>
      </c>
      <c r="J686" s="24">
        <f>IF($B686="Hamer",IF($F686="Spring Grain",SUMIFS('Hamer Agrimet'!$D:$D,'Hamer Agrimet'!$A:$A,"&lt;="&amp;Data!J$1,'Hamer Agrimet'!$D:$D,"&gt;0"),IF($F686="Winter Grain",SUMIFS('Hamer Agrimet'!$C:$C,'Hamer Agrimet'!$A:$A,"&lt;="&amp;Data!J$1,'Hamer Agrimet'!$C:$C,"&gt;0"),IF($F686="Potatoes",SUMIFS('Hamer Agrimet'!$E:$E,'Hamer Agrimet'!$A:$A,"&lt;="&amp;Data!J$1,'Hamer Agrimet'!$E:$E,"&gt;0"),0))),SUMIFS('Osgood Agrimet'!$S$2:$S$274,'Hamer Agrimet'!$H$147:$H$288,"&lt;="&amp;Data!J$1,'Osgood Agrimet'!$S$2:$S$274,"&gt;0"))</f>
        <v>0</v>
      </c>
      <c r="K686" s="24">
        <f>IF($B686="Hamer",IF($F686="Spring Grain",SUMIFS('Hamer Agrimet'!$D:$D,'Hamer Agrimet'!$A:$A,"&lt;="&amp;Data!K$1,'Hamer Agrimet'!$D:$D,"&gt;0"),IF($F686="Winter Grain",SUMIFS('Hamer Agrimet'!$C:$C,'Hamer Agrimet'!$A:$A,"&lt;="&amp;Data!K$1,'Hamer Agrimet'!$C:$C,"&gt;0"),IF($F686="Potatoes",SUMIFS('Hamer Agrimet'!$E:$E,'Hamer Agrimet'!$A:$A,"&lt;="&amp;Data!K$1,'Hamer Agrimet'!$E:$E,"&gt;0"),0))),SUMIFS('Osgood Agrimet'!$S$2:$S$274,'Hamer Agrimet'!$H$147:$H$288,"&lt;="&amp;Data!K$1,'Osgood Agrimet'!$S$2:$S$274,"&gt;0"))</f>
        <v>0</v>
      </c>
      <c r="L686" s="24">
        <f>IF($B686="Hamer",IF($F686="Spring Grain",SUMIFS('Hamer Agrimet'!$D:$D,'Hamer Agrimet'!$A:$A,"&lt;="&amp;Data!L$1,'Hamer Agrimet'!$D:$D,"&gt;0"),IF($F686="Winter Grain",SUMIFS('Hamer Agrimet'!$C:$C,'Hamer Agrimet'!$A:$A,"&lt;="&amp;Data!L$1,'Hamer Agrimet'!$C:$C,"&gt;0"),IF($F686="Potatoes",SUMIFS('Hamer Agrimet'!$E:$E,'Hamer Agrimet'!$A:$A,"&lt;="&amp;Data!L$1,'Hamer Agrimet'!$E:$E,"&gt;0"),0))),SUMIFS('Osgood Agrimet'!$S$2:$S$274,'Hamer Agrimet'!$H$147:$H$288,"&lt;="&amp;Data!L$1,'Osgood Agrimet'!$S$2:$S$274,"&gt;0"))</f>
        <v>0</v>
      </c>
      <c r="M686" s="24">
        <f>IF($B686="Hamer",IF($F686="Spring Grain",SUMIFS('Hamer Agrimet'!$D:$D,'Hamer Agrimet'!$A:$A,"&lt;="&amp;Data!M$1,'Hamer Agrimet'!$D:$D,"&gt;0"),IF($F686="Winter Grain",SUMIFS('Hamer Agrimet'!$C:$C,'Hamer Agrimet'!$A:$A,"&lt;="&amp;Data!M$1,'Hamer Agrimet'!$C:$C,"&gt;0"),IF($F686="Potatoes",SUMIFS('Hamer Agrimet'!$E:$E,'Hamer Agrimet'!$A:$A,"&lt;="&amp;Data!M$1,'Hamer Agrimet'!$E:$E,"&gt;0"),0))),SUMIFS('Osgood Agrimet'!$S$2:$S$274,'Hamer Agrimet'!$H$147:$H$288,"&lt;="&amp;Data!M$1,'Osgood Agrimet'!$S$2:$S$274,"&gt;0"))</f>
        <v>0</v>
      </c>
      <c r="N686" s="24">
        <f>IF($B686="Hamer",IF($F686="Spring Grain",SUMIFS('Hamer Agrimet'!$D:$D,'Hamer Agrimet'!$A:$A,"&lt;="&amp;Data!N$1,'Hamer Agrimet'!$D:$D,"&gt;0"),IF($F686="Winter Grain",SUMIFS('Hamer Agrimet'!$C:$C,'Hamer Agrimet'!$A:$A,"&lt;="&amp;Data!N$1,'Hamer Agrimet'!$C:$C,"&gt;0"),IF($F686="Potatoes",SUMIFS('Hamer Agrimet'!$E:$E,'Hamer Agrimet'!$A:$A,"&lt;="&amp;Data!N$1,'Hamer Agrimet'!$E:$E,"&gt;0"),0))),SUMIFS('Osgood Agrimet'!$S$2:$S$274,'Hamer Agrimet'!$H$147:$H$288,"&lt;="&amp;Data!N$1,'Osgood Agrimet'!$S$2:$S$274,"&gt;0"))</f>
        <v>0</v>
      </c>
      <c r="O686" s="24">
        <f>IF($B686="Hamer",IF($F686="Spring Grain",SUMIFS('Hamer Agrimet'!$D:$D,'Hamer Agrimet'!$A:$A,"&lt;="&amp;Data!O$1,'Hamer Agrimet'!$D:$D,"&gt;0"),IF($F686="Winter Grain",SUMIFS('Hamer Agrimet'!$C:$C,'Hamer Agrimet'!$A:$A,"&lt;="&amp;Data!O$1,'Hamer Agrimet'!$C:$C,"&gt;0"),IF($F686="Potatoes",SUMIFS('Hamer Agrimet'!$E:$E,'Hamer Agrimet'!$A:$A,"&lt;="&amp;Data!O$1,'Hamer Agrimet'!$E:$E,"&gt;0"),0))),SUMIFS('Osgood Agrimet'!$S$2:$S$274,'Hamer Agrimet'!$H$147:$H$288,"&lt;="&amp;Data!O$1,'Osgood Agrimet'!$S$2:$S$274,"&gt;0"))</f>
        <v>0</v>
      </c>
      <c r="P686" s="24">
        <f>IF($B686="Hamer",IF($F686="Spring Grain",SUMIFS('Hamer Agrimet'!$D:$D,'Hamer Agrimet'!$A:$A,"&lt;="&amp;Data!P$1,'Hamer Agrimet'!$D:$D,"&gt;0"),IF($F686="Winter Grain",SUMIFS('Hamer Agrimet'!$C:$C,'Hamer Agrimet'!$A:$A,"&lt;="&amp;Data!P$1,'Hamer Agrimet'!$C:$C,"&gt;0"),IF($F686="Potatoes",SUMIFS('Hamer Agrimet'!$E:$E,'Hamer Agrimet'!$A:$A,"&lt;="&amp;Data!P$1,'Hamer Agrimet'!$E:$E,"&gt;0"),0))),SUMIFS('Osgood Agrimet'!$S$2:$S$274,'Hamer Agrimet'!$H$147:$H$288,"&lt;="&amp;Data!P$1,'Osgood Agrimet'!$S$2:$S$274,"&gt;0"))</f>
        <v>0</v>
      </c>
      <c r="Q686" s="24">
        <f>IF($B686="Hamer",IF($F686="Spring Grain",SUMIFS('Hamer Agrimet'!$D:$D,'Hamer Agrimet'!$A:$A,"&lt;="&amp;Data!Q$1,'Hamer Agrimet'!$D:$D,"&gt;0"),IF($F686="Winter Grain",SUMIFS('Hamer Agrimet'!$C:$C,'Hamer Agrimet'!$A:$A,"&lt;="&amp;Data!Q$1,'Hamer Agrimet'!$C:$C,"&gt;0"),IF($F686="Potatoes",SUMIFS('Hamer Agrimet'!$E:$E,'Hamer Agrimet'!$A:$A,"&lt;="&amp;Data!Q$1,'Hamer Agrimet'!$E:$E,"&gt;0"),0))),SUMIFS('Osgood Agrimet'!$S$2:$S$274,'Hamer Agrimet'!$H$147:$H$288,"&lt;="&amp;Data!Q$1,'Osgood Agrimet'!$S$2:$S$274,"&gt;0"))</f>
        <v>0</v>
      </c>
      <c r="R686" s="24">
        <f>IF($B686="Hamer",IF($F686="Spring Grain",SUMIFS('Hamer Agrimet'!$D:$D,'Hamer Agrimet'!$A:$A,"&lt;="&amp;Data!R$1,'Hamer Agrimet'!$D:$D,"&gt;0"),IF($F686="Winter Grain",SUMIFS('Hamer Agrimet'!$C:$C,'Hamer Agrimet'!$A:$A,"&lt;="&amp;Data!R$1,'Hamer Agrimet'!$C:$C,"&gt;0"),IF($F686="Potatoes",SUMIFS('Hamer Agrimet'!$E:$E,'Hamer Agrimet'!$A:$A,"&lt;="&amp;Data!R$1,'Hamer Agrimet'!$E:$E,"&gt;0"),0))),SUMIFS('Osgood Agrimet'!$S$2:$S$274,'Hamer Agrimet'!$H$147:$H$288,"&lt;="&amp;Data!R$1,'Osgood Agrimet'!$S$2:$S$274,"&gt;0"))</f>
        <v>0</v>
      </c>
      <c r="S686" s="24">
        <f>IF($B686="Hamer",IF($F686="Spring Grain",SUMIFS('Hamer Agrimet'!$D:$D,'Hamer Agrimet'!$A:$A,"&lt;="&amp;Data!S$1,'Hamer Agrimet'!$D:$D,"&gt;0"),IF($F686="Winter Grain",SUMIFS('Hamer Agrimet'!$C:$C,'Hamer Agrimet'!$A:$A,"&lt;="&amp;Data!S$1,'Hamer Agrimet'!$C:$C,"&gt;0"),IF($F686="Potatoes",SUMIFS('Hamer Agrimet'!$E:$E,'Hamer Agrimet'!$A:$A,"&lt;="&amp;Data!S$1,'Hamer Agrimet'!$E:$E,"&gt;0"),0))),SUMIFS('Osgood Agrimet'!$S$2:$S$274,'Hamer Agrimet'!$H$147:$H$288,"&lt;="&amp;Data!S$1,'Osgood Agrimet'!$S$2:$S$274,"&gt;0"))</f>
        <v>0</v>
      </c>
      <c r="T686" s="24">
        <f>IF($B686="Hamer",IF($F686="Spring Grain",SUMIFS('Hamer Agrimet'!$D:$D,'Hamer Agrimet'!$A:$A,"&lt;="&amp;Data!T$1,'Hamer Agrimet'!$D:$D,"&gt;0"),IF($F686="Winter Grain",SUMIFS('Hamer Agrimet'!$C:$C,'Hamer Agrimet'!$A:$A,"&lt;="&amp;Data!T$1,'Hamer Agrimet'!$C:$C,"&gt;0"),IF($F686="Potatoes",SUMIFS('Hamer Agrimet'!$E:$E,'Hamer Agrimet'!$A:$A,"&lt;="&amp;Data!T$1,'Hamer Agrimet'!$E:$E,"&gt;0"),0))),SUMIFS('Osgood Agrimet'!$S$2:$S$274,'Hamer Agrimet'!$H$147:$H$288,"&lt;="&amp;Data!T$1,'Osgood Agrimet'!$S$2:$S$274,"&gt;0"))</f>
        <v>0</v>
      </c>
      <c r="U686" s="24">
        <f>IF($B686="Hamer",IF($F686="Spring Grain",SUMIFS('Hamer Agrimet'!$D:$D,'Hamer Agrimet'!$A:$A,"&lt;="&amp;Data!U$1,'Hamer Agrimet'!$D:$D,"&gt;0"),IF($F686="Winter Grain",SUMIFS('Hamer Agrimet'!$C:$C,'Hamer Agrimet'!$A:$A,"&lt;="&amp;Data!U$1,'Hamer Agrimet'!$C:$C,"&gt;0"),IF($F686="Potatoes",SUMIFS('Hamer Agrimet'!$E:$E,'Hamer Agrimet'!$A:$A,"&lt;="&amp;Data!U$1,'Hamer Agrimet'!$E:$E,"&gt;0"),0))),SUMIFS('Osgood Agrimet'!$S$2:$S$274,'Hamer Agrimet'!$H$147:$H$288,"&lt;="&amp;Data!U$1,'Osgood Agrimet'!$S$2:$S$274,"&gt;0"))</f>
        <v>0</v>
      </c>
      <c r="V686" s="24">
        <f>IF($B686="Hamer",IF($F686="Spring Grain",SUMIFS('Hamer Agrimet'!$D:$D,'Hamer Agrimet'!$A:$A,"&lt;="&amp;Data!V$1,'Hamer Agrimet'!$D:$D,"&gt;0"),IF($F686="Winter Grain",SUMIFS('Hamer Agrimet'!$C:$C,'Hamer Agrimet'!$A:$A,"&lt;="&amp;Data!V$1,'Hamer Agrimet'!$C:$C,"&gt;0"),IF($F686="Potatoes",SUMIFS('Hamer Agrimet'!$E:$E,'Hamer Agrimet'!$A:$A,"&lt;="&amp;Data!V$1,'Hamer Agrimet'!$E:$E,"&gt;0"),0))),SUMIFS('Osgood Agrimet'!$S$2:$S$274,'Hamer Agrimet'!$H$147:$H$288,"&lt;="&amp;Data!V$1,'Osgood Agrimet'!$S$2:$S$274,"&gt;0"))</f>
        <v>0</v>
      </c>
      <c r="W686" s="24">
        <f>IF($B686="Hamer",IF($F686="Spring Grain",SUMIFS('Hamer Agrimet'!$D:$D,'Hamer Agrimet'!$A:$A,"&lt;="&amp;Data!W$1,'Hamer Agrimet'!$D:$D,"&gt;0"),IF($F686="Winter Grain",SUMIFS('Hamer Agrimet'!$C:$C,'Hamer Agrimet'!$A:$A,"&lt;="&amp;Data!W$1,'Hamer Agrimet'!$C:$C,"&gt;0"),IF($F686="Potatoes",SUMIFS('Hamer Agrimet'!$E:$E,'Hamer Agrimet'!$A:$A,"&lt;="&amp;Data!W$1,'Hamer Agrimet'!$E:$E,"&gt;0"),0))),SUMIFS('Osgood Agrimet'!$S$2:$S$274,'Hamer Agrimet'!$H$147:$H$288,"&lt;="&amp;Data!W$1,'Osgood Agrimet'!$S$2:$S$274,"&gt;0"))</f>
        <v>0</v>
      </c>
      <c r="X686" s="24">
        <f>IF($B686="Hamer",IF($F686="Spring Grain",SUMIFS('Hamer Agrimet'!$D:$D,'Hamer Agrimet'!$A:$A,"&lt;="&amp;Data!X$1,'Hamer Agrimet'!$D:$D,"&gt;0"),IF($F686="Winter Grain",SUMIFS('Hamer Agrimet'!$C:$C,'Hamer Agrimet'!$A:$A,"&lt;="&amp;Data!X$1,'Hamer Agrimet'!$C:$C,"&gt;0"),IF($F686="Potatoes",SUMIFS('Hamer Agrimet'!$E:$E,'Hamer Agrimet'!$A:$A,"&lt;="&amp;Data!X$1,'Hamer Agrimet'!$E:$E,"&gt;0"),0))),SUMIFS('Osgood Agrimet'!$S$2:$S$274,'Hamer Agrimet'!$H$147:$H$288,"&lt;="&amp;Data!X$1,'Osgood Agrimet'!$S$2:$S$274,"&gt;0"))</f>
        <v>0</v>
      </c>
      <c r="Y686" s="24">
        <f>IF($B686="Hamer",IF($F686="Spring Grain",SUMIFS('Hamer Agrimet'!$D:$D,'Hamer Agrimet'!$A:$A,"&lt;="&amp;Data!Y$1,'Hamer Agrimet'!$D:$D,"&gt;0"),IF($F686="Winter Grain",SUMIFS('Hamer Agrimet'!$C:$C,'Hamer Agrimet'!$A:$A,"&lt;="&amp;Data!Y$1,'Hamer Agrimet'!$C:$C,"&gt;0"),IF($F686="Potatoes",SUMIFS('Hamer Agrimet'!$E:$E,'Hamer Agrimet'!$A:$A,"&lt;="&amp;Data!Y$1,'Hamer Agrimet'!$E:$E,"&gt;0"),0))),SUMIFS('Osgood Agrimet'!$S$2:$S$274,'Hamer Agrimet'!$H$147:$H$288,"&lt;="&amp;Data!Y$1,'Osgood Agrimet'!$S$2:$S$274,"&gt;0"))</f>
        <v>0</v>
      </c>
      <c r="Z686" s="24">
        <f>IF($B686="Hamer",IF($F686="Spring Grain",SUMIFS('Hamer Agrimet'!$D:$D,'Hamer Agrimet'!$A:$A,"&lt;="&amp;Data!Z$1,'Hamer Agrimet'!$D:$D,"&gt;0"),IF($F686="Winter Grain",SUMIFS('Hamer Agrimet'!$C:$C,'Hamer Agrimet'!$A:$A,"&lt;="&amp;Data!Z$1,'Hamer Agrimet'!$C:$C,"&gt;0"),IF($F686="Potatoes",SUMIFS('Hamer Agrimet'!$E:$E,'Hamer Agrimet'!$A:$A,"&lt;="&amp;Data!Z$1,'Hamer Agrimet'!$E:$E,"&gt;0"),0))),SUMIFS('Osgood Agrimet'!$S$2:$S$274,'Hamer Agrimet'!$H$147:$H$288,"&lt;="&amp;Data!Z$1,'Osgood Agrimet'!$S$2:$S$274,"&gt;0"))</f>
        <v>0</v>
      </c>
      <c r="AA686" s="24">
        <f>IF($B686="Hamer",IF($F686="Spring Grain",SUMIFS('Hamer Agrimet'!$D:$D,'Hamer Agrimet'!$A:$A,"&lt;="&amp;Data!AA$1,'Hamer Agrimet'!$D:$D,"&gt;0"),IF($F686="Winter Grain",SUMIFS('Hamer Agrimet'!$C:$C,'Hamer Agrimet'!$A:$A,"&lt;="&amp;Data!AA$1,'Hamer Agrimet'!$C:$C,"&gt;0"),IF($F686="Potatoes",SUMIFS('Hamer Agrimet'!$E:$E,'Hamer Agrimet'!$A:$A,"&lt;="&amp;Data!AA$1,'Hamer Agrimet'!$E:$E,"&gt;0"),0))),SUMIFS('Osgood Agrimet'!$S$2:$S$274,'Hamer Agrimet'!$H$147:$H$288,"&lt;="&amp;Data!AA$1,'Osgood Agrimet'!$S$2:$S$274,"&gt;0"))</f>
        <v>0</v>
      </c>
      <c r="AB686" s="24">
        <f>IF($B686="Hamer",IF($F686="Spring Grain",SUMIFS('Hamer Agrimet'!$D:$D,'Hamer Agrimet'!$A:$A,"&lt;="&amp;Data!AB$1,'Hamer Agrimet'!$D:$D,"&gt;0"),IF($F686="Winter Grain",SUMIFS('Hamer Agrimet'!$C:$C,'Hamer Agrimet'!$A:$A,"&lt;="&amp;Data!AB$1,'Hamer Agrimet'!$C:$C,"&gt;0"),IF($F686="Potatoes",SUMIFS('Hamer Agrimet'!$E:$E,'Hamer Agrimet'!$A:$A,"&lt;="&amp;Data!AB$1,'Hamer Agrimet'!$E:$E,"&gt;0"),0))),SUMIFS('Osgood Agrimet'!$S$2:$S$274,'Hamer Agrimet'!$H$147:$H$288,"&lt;="&amp;Data!AB$1,'Osgood Agrimet'!$S$2:$S$274,"&gt;0"))</f>
        <v>0</v>
      </c>
      <c r="AC686" s="24">
        <f>IF($B686="Hamer",IF($F686="Spring Grain",SUMIFS('Hamer Agrimet'!$D:$D,'Hamer Agrimet'!$A:$A,"&lt;="&amp;Data!AC$1,'Hamer Agrimet'!$D:$D,"&gt;0"),IF($F686="Winter Grain",SUMIFS('Hamer Agrimet'!$C:$C,'Hamer Agrimet'!$A:$A,"&lt;="&amp;Data!AC$1,'Hamer Agrimet'!$C:$C,"&gt;0"),IF($F686="Potatoes",SUMIFS('Hamer Agrimet'!$E:$E,'Hamer Agrimet'!$A:$A,"&lt;="&amp;Data!AC$1,'Hamer Agrimet'!$E:$E,"&gt;0"),0))),SUMIFS('Osgood Agrimet'!$S$2:$S$274,'Hamer Agrimet'!$H$147:$H$288,"&lt;="&amp;Data!AC$1,'Osgood Agrimet'!$S$2:$S$274,"&gt;0"))</f>
        <v>0</v>
      </c>
      <c r="AD686" s="24">
        <f>IF($B686="Hamer",IF($F686="Spring Grain",SUMIFS('Hamer Agrimet'!$D:$D,'Hamer Agrimet'!$A:$A,"&lt;="&amp;Data!AD$1,'Hamer Agrimet'!$D:$D,"&gt;0"),IF($F686="Winter Grain",SUMIFS('Hamer Agrimet'!$C:$C,'Hamer Agrimet'!$A:$A,"&lt;="&amp;Data!AD$1,'Hamer Agrimet'!$C:$C,"&gt;0"),IF($F686="Potatoes",SUMIFS('Hamer Agrimet'!$E:$E,'Hamer Agrimet'!$A:$A,"&lt;="&amp;Data!AD$1,'Hamer Agrimet'!$E:$E,"&gt;0"),0))),SUMIFS('Osgood Agrimet'!$S$2:$S$274,'Hamer Agrimet'!$H$147:$H$288,"&lt;="&amp;Data!AD$1,'Osgood Agrimet'!$S$2:$S$274,"&gt;0"))</f>
        <v>0</v>
      </c>
      <c r="AE686" s="24">
        <f>IF($B686="Hamer",IF($F686="Spring Grain",SUMIFS('Hamer Agrimet'!$D:$D,'Hamer Agrimet'!$A:$A,"&lt;="&amp;Data!AE$1,'Hamer Agrimet'!$D:$D,"&gt;0"),IF($F686="Winter Grain",SUMIFS('Hamer Agrimet'!$C:$C,'Hamer Agrimet'!$A:$A,"&lt;="&amp;Data!AE$1,'Hamer Agrimet'!$C:$C,"&gt;0"),IF($F686="Potatoes",SUMIFS('Hamer Agrimet'!$E:$E,'Hamer Agrimet'!$A:$A,"&lt;="&amp;Data!AE$1,'Hamer Agrimet'!$E:$E,"&gt;0"),0))),SUMIFS('Osgood Agrimet'!$S$2:$S$274,'Hamer Agrimet'!$H$147:$H$288,"&lt;="&amp;Data!AE$1,'Osgood Agrimet'!$S$2:$S$274,"&gt;0"))</f>
        <v>0</v>
      </c>
      <c r="AF686" s="24">
        <f>IF($B686="Hamer",IF($F686="Spring Grain",SUMIFS('Hamer Agrimet'!$D:$D,'Hamer Agrimet'!$A:$A,"&lt;="&amp;Data!AF$1,'Hamer Agrimet'!$D:$D,"&gt;0"),IF($F686="Winter Grain",SUMIFS('Hamer Agrimet'!$C:$C,'Hamer Agrimet'!$A:$A,"&lt;="&amp;Data!AF$1,'Hamer Agrimet'!$C:$C,"&gt;0"),IF($F686="Potatoes",SUMIFS('Hamer Agrimet'!$E:$E,'Hamer Agrimet'!$A:$A,"&lt;="&amp;Data!AF$1,'Hamer Agrimet'!$E:$E,"&gt;0"),0))),SUMIFS('Osgood Agrimet'!$S$2:$S$274,'Hamer Agrimet'!$H$147:$H$288,"&lt;="&amp;Data!AF$1,'Osgood Agrimet'!$S$2:$S$274,"&gt;0"))</f>
        <v>0</v>
      </c>
      <c r="AG686" s="24">
        <f>IF($B686="Hamer",IF($F686="Spring Grain",SUMIFS('Hamer Agrimet'!$D:$D,'Hamer Agrimet'!$A:$A,"&lt;="&amp;Data!AG$1,'Hamer Agrimet'!$D:$D,"&gt;0"),IF($F686="Winter Grain",SUMIFS('Hamer Agrimet'!$C:$C,'Hamer Agrimet'!$A:$A,"&lt;="&amp;Data!AG$1,'Hamer Agrimet'!$C:$C,"&gt;0"),IF($F686="Potatoes",SUMIFS('Hamer Agrimet'!$E:$E,'Hamer Agrimet'!$A:$A,"&lt;="&amp;Data!AG$1,'Hamer Agrimet'!$E:$E,"&gt;0"),0))),SUMIFS('Osgood Agrimet'!$S$2:$S$274,'Hamer Agrimet'!$H$147:$H$288,"&lt;="&amp;Data!AG$1,'Osgood Agrimet'!$S$2:$S$274,"&gt;0"))</f>
        <v>0</v>
      </c>
      <c r="AH686">
        <f>+SUM(H686:AG686)</f>
        <v>0</v>
      </c>
    </row>
    <row r="687" spans="1:34" ht="15.75" hidden="1" thickBot="1" x14ac:dyDescent="0.25">
      <c r="A687" s="25"/>
      <c r="B687" s="25" t="s">
        <v>166</v>
      </c>
      <c r="C687" s="28" t="str">
        <f>C686</f>
        <v>68</v>
      </c>
      <c r="D687" s="25" t="s">
        <v>222</v>
      </c>
      <c r="E687" s="25"/>
      <c r="F687" s="25"/>
      <c r="G687" s="25"/>
      <c r="H687">
        <f>IFERROR(VLOOKUP($A687,'PivotTrac Totals'!$A$1:$AK$255,4,FALSE),)</f>
        <v>0</v>
      </c>
      <c r="I687">
        <f>IFERROR(VLOOKUP($A687,'PivotTrac Totals'!$1:$405,6,FALSE),)</f>
        <v>0</v>
      </c>
      <c r="J687">
        <f>IFERROR(VLOOKUP($A687,'PivotTrac Totals'!$1:$255,8,FALSE),)</f>
        <v>0</v>
      </c>
      <c r="K687">
        <f>IFERROR(VLOOKUP($A687,'PivotTrac Totals'!$1:$255,10,FALSE),)</f>
        <v>0</v>
      </c>
      <c r="L687">
        <f>IFERROR(VLOOKUP($A687,'PivotTrac Totals'!$1:$255,12,FALSE),)</f>
        <v>0</v>
      </c>
      <c r="M687">
        <f>IFERROR(VLOOKUP($A687,'PivotTrac Totals'!$1:$255,14,FALSE),)</f>
        <v>0</v>
      </c>
      <c r="N687">
        <f>IFERROR(VLOOKUP($A687,'PivotTrac Totals'!$1:$255,16,FALSE),)</f>
        <v>0</v>
      </c>
      <c r="O687">
        <f>IFERROR(VLOOKUP($A687,'PivotTrac Totals'!$1:$255,18,FALSE),)</f>
        <v>0</v>
      </c>
      <c r="P687">
        <f>IFERROR(VLOOKUP($A687,'PivotTrac Totals'!$1:$255,20,FALSE),)</f>
        <v>0</v>
      </c>
      <c r="Q687">
        <f>IFERROR(VLOOKUP($A687,'PivotTrac Totals'!$1:$255,22,FALSE),)</f>
        <v>0</v>
      </c>
      <c r="R687">
        <f>IFERROR(VLOOKUP($A687,'PivotTrac Totals'!$1:$255,24,FALSE),)</f>
        <v>0</v>
      </c>
      <c r="S687">
        <f>IFERROR(VLOOKUP($A687,'PivotTrac Totals'!$1:$255,26,FALSE),)</f>
        <v>0</v>
      </c>
      <c r="T687">
        <f>IFERROR(VLOOKUP($A687,'PivotTrac Totals'!$1:$255,28,FALSE),)</f>
        <v>0</v>
      </c>
      <c r="U687">
        <f>IFERROR(VLOOKUP($A687,'PivotTrac Totals'!$1:$255,30,FALSE),)</f>
        <v>0</v>
      </c>
      <c r="V687">
        <f>IFERROR(VLOOKUP($A687,'PivotTrac Totals'!$1:$255,32,FALSE),)</f>
        <v>0</v>
      </c>
      <c r="W687">
        <f>IFERROR(VLOOKUP($A687,'PivotTrac Totals'!$1:$255,34,FALSE),)</f>
        <v>0</v>
      </c>
      <c r="X687">
        <f>IFERROR(VLOOKUP($A687,'PivotTrac Totals'!$1:$255,36,FALSE),)</f>
        <v>0</v>
      </c>
      <c r="Y687">
        <f>IFERROR(VLOOKUP($A687,'PivotTrac Totals'!$1:$255,38,FALSE),)</f>
        <v>0</v>
      </c>
      <c r="Z687">
        <f>IFERROR(VLOOKUP($A687,'PivotTrac Totals'!$1:$255,40,FALSE),)</f>
        <v>0</v>
      </c>
      <c r="AA687">
        <f>IFERROR(VLOOKUP($A687,'PivotTrac Totals'!$1:$255,42,FALSE),)</f>
        <v>0</v>
      </c>
      <c r="AB687">
        <f>IFERROR(VLOOKUP($A687,'PivotTrac Totals'!$1:$255,44,FALSE),)</f>
        <v>0</v>
      </c>
      <c r="AC687">
        <f>IFERROR(VLOOKUP($A687,'PivotTrac Totals'!$1:$255,46,FALSE),)</f>
        <v>0</v>
      </c>
      <c r="AD687">
        <f>IFERROR(VLOOKUP($A687,'PivotTrac Totals'!$1:$255,48,FALSE),)</f>
        <v>0</v>
      </c>
      <c r="AE687">
        <f>IFERROR(VLOOKUP($A687,'PivotTrac Totals'!$1:$255,50,FALSE),)</f>
        <v>0</v>
      </c>
      <c r="AF687">
        <f>IFERROR(VLOOKUP($A687,'PivotTrac Totals'!$1:$255,52,FALSE),)</f>
        <v>0</v>
      </c>
      <c r="AG687">
        <f>IFERROR(VLOOKUP($A687,'PivotTrac Totals'!$1:$255,54,FALSE),)</f>
        <v>0</v>
      </c>
      <c r="AH687">
        <f t="shared" si="78"/>
        <v>0</v>
      </c>
    </row>
    <row r="688" spans="1:34" ht="15.75" hidden="1" thickBot="1" x14ac:dyDescent="0.25">
      <c r="A688" s="25"/>
      <c r="B688" s="25" t="s">
        <v>166</v>
      </c>
      <c r="C688" s="28" t="str">
        <f t="shared" ref="C688:C695" si="81">C687</f>
        <v>68</v>
      </c>
      <c r="D688" s="25" t="s">
        <v>222</v>
      </c>
      <c r="E688" s="25"/>
      <c r="F688" s="25"/>
      <c r="G688" s="25"/>
      <c r="H688">
        <f>IFERROR(VLOOKUP($A688,'PivotTrac Totals'!$A$1:$AK$255,4,FALSE),)</f>
        <v>0</v>
      </c>
      <c r="I688">
        <f>IFERROR(VLOOKUP($A688,'PivotTrac Totals'!$1:$405,6,FALSE),)</f>
        <v>0</v>
      </c>
      <c r="J688">
        <f>IFERROR(VLOOKUP($A688,'PivotTrac Totals'!$1:$255,8,FALSE),)</f>
        <v>0</v>
      </c>
      <c r="K688">
        <f>IFERROR(VLOOKUP($A688,'PivotTrac Totals'!$1:$255,10,FALSE),)</f>
        <v>0</v>
      </c>
      <c r="L688">
        <f>IFERROR(VLOOKUP($A688,'PivotTrac Totals'!$1:$255,12,FALSE),)</f>
        <v>0</v>
      </c>
      <c r="M688">
        <f>IFERROR(VLOOKUP($A688,'PivotTrac Totals'!$1:$255,14,FALSE),)</f>
        <v>0</v>
      </c>
      <c r="N688">
        <f>IFERROR(VLOOKUP($A688,'PivotTrac Totals'!$1:$255,16,FALSE),)</f>
        <v>0</v>
      </c>
      <c r="O688">
        <f>IFERROR(VLOOKUP($A688,'PivotTrac Totals'!$1:$255,18,FALSE),)</f>
        <v>0</v>
      </c>
      <c r="P688">
        <f>IFERROR(VLOOKUP($A688,'PivotTrac Totals'!$1:$255,20,FALSE),)</f>
        <v>0</v>
      </c>
      <c r="Q688">
        <f>IFERROR(VLOOKUP($A688,'PivotTrac Totals'!$1:$255,22,FALSE),)</f>
        <v>0</v>
      </c>
      <c r="R688">
        <f>IFERROR(VLOOKUP($A688,'PivotTrac Totals'!$1:$255,24,FALSE),)</f>
        <v>0</v>
      </c>
      <c r="S688">
        <f>IFERROR(VLOOKUP($A688,'PivotTrac Totals'!$1:$255,26,FALSE),)</f>
        <v>0</v>
      </c>
      <c r="T688">
        <f>IFERROR(VLOOKUP($A688,'PivotTrac Totals'!$1:$255,28,FALSE),)</f>
        <v>0</v>
      </c>
      <c r="U688">
        <f>IFERROR(VLOOKUP($A688,'PivotTrac Totals'!$1:$255,30,FALSE),)</f>
        <v>0</v>
      </c>
      <c r="V688">
        <f>IFERROR(VLOOKUP($A688,'PivotTrac Totals'!$1:$255,32,FALSE),)</f>
        <v>0</v>
      </c>
      <c r="W688">
        <f>IFERROR(VLOOKUP($A688,'PivotTrac Totals'!$1:$255,34,FALSE),)</f>
        <v>0</v>
      </c>
      <c r="X688">
        <f>IFERROR(VLOOKUP($A688,'PivotTrac Totals'!$1:$255,36,FALSE),)</f>
        <v>0</v>
      </c>
      <c r="Y688">
        <f>IFERROR(VLOOKUP($A688,'PivotTrac Totals'!$1:$255,38,FALSE),)</f>
        <v>0</v>
      </c>
      <c r="Z688">
        <f>IFERROR(VLOOKUP($A688,'PivotTrac Totals'!$1:$255,40,FALSE),)</f>
        <v>0</v>
      </c>
      <c r="AA688">
        <f>IFERROR(VLOOKUP($A688,'PivotTrac Totals'!$1:$255,42,FALSE),)</f>
        <v>0</v>
      </c>
      <c r="AB688">
        <f>IFERROR(VLOOKUP($A688,'PivotTrac Totals'!$1:$255,44,FALSE),)</f>
        <v>0</v>
      </c>
      <c r="AC688">
        <f>IFERROR(VLOOKUP($A688,'PivotTrac Totals'!$1:$255,46,FALSE),)</f>
        <v>0</v>
      </c>
      <c r="AD688">
        <f>IFERROR(VLOOKUP($A688,'PivotTrac Totals'!$1:$255,48,FALSE),)</f>
        <v>0</v>
      </c>
      <c r="AE688">
        <f>IFERROR(VLOOKUP($A688,'PivotTrac Totals'!$1:$255,50,FALSE),)</f>
        <v>0</v>
      </c>
      <c r="AF688">
        <f>IFERROR(VLOOKUP($A688,'PivotTrac Totals'!$1:$255,52,FALSE),)</f>
        <v>0</v>
      </c>
      <c r="AG688">
        <f>IFERROR(VLOOKUP($A688,'PivotTrac Totals'!$1:$255,54,FALSE),)</f>
        <v>0</v>
      </c>
      <c r="AH688">
        <f t="shared" si="78"/>
        <v>0</v>
      </c>
    </row>
    <row r="689" spans="1:34" ht="15.75" hidden="1" thickBot="1" x14ac:dyDescent="0.25">
      <c r="A689" s="25"/>
      <c r="B689" s="25" t="s">
        <v>166</v>
      </c>
      <c r="C689" s="28" t="str">
        <f t="shared" si="81"/>
        <v>68</v>
      </c>
      <c r="D689" s="25" t="s">
        <v>222</v>
      </c>
      <c r="E689" s="25"/>
      <c r="F689" s="25"/>
      <c r="G689" s="25"/>
      <c r="H689">
        <f>IFERROR(VLOOKUP($A689,'PivotTrac Totals'!$A$1:$AK$255,4,FALSE),)</f>
        <v>0</v>
      </c>
      <c r="I689">
        <f>IFERROR(VLOOKUP($A689,'PivotTrac Totals'!$1:$405,6,FALSE),)</f>
        <v>0</v>
      </c>
      <c r="J689">
        <f>IFERROR(VLOOKUP($A689,'PivotTrac Totals'!$1:$255,8,FALSE),)</f>
        <v>0</v>
      </c>
      <c r="K689">
        <f>IFERROR(VLOOKUP($A689,'PivotTrac Totals'!$1:$255,10,FALSE),)</f>
        <v>0</v>
      </c>
      <c r="L689">
        <f>IFERROR(VLOOKUP($A689,'PivotTrac Totals'!$1:$255,12,FALSE),)</f>
        <v>0</v>
      </c>
      <c r="M689">
        <f>IFERROR(VLOOKUP($A689,'PivotTrac Totals'!$1:$255,14,FALSE),)</f>
        <v>0</v>
      </c>
      <c r="N689">
        <f>IFERROR(VLOOKUP($A689,'PivotTrac Totals'!$1:$255,16,FALSE),)</f>
        <v>0</v>
      </c>
      <c r="O689">
        <f>IFERROR(VLOOKUP($A689,'PivotTrac Totals'!$1:$255,18,FALSE),)</f>
        <v>0</v>
      </c>
      <c r="P689">
        <f>IFERROR(VLOOKUP($A689,'PivotTrac Totals'!$1:$255,20,FALSE),)</f>
        <v>0</v>
      </c>
      <c r="Q689">
        <f>IFERROR(VLOOKUP($A689,'PivotTrac Totals'!$1:$255,22,FALSE),)</f>
        <v>0</v>
      </c>
      <c r="R689">
        <f>IFERROR(VLOOKUP($A689,'PivotTrac Totals'!$1:$255,24,FALSE),)</f>
        <v>0</v>
      </c>
      <c r="S689">
        <f>IFERROR(VLOOKUP($A689,'PivotTrac Totals'!$1:$255,26,FALSE),)</f>
        <v>0</v>
      </c>
      <c r="T689">
        <f>IFERROR(VLOOKUP($A689,'PivotTrac Totals'!$1:$255,28,FALSE),)</f>
        <v>0</v>
      </c>
      <c r="U689">
        <f>IFERROR(VLOOKUP($A689,'PivotTrac Totals'!$1:$255,30,FALSE),)</f>
        <v>0</v>
      </c>
      <c r="V689">
        <f>IFERROR(VLOOKUP($A689,'PivotTrac Totals'!$1:$255,32,FALSE),)</f>
        <v>0</v>
      </c>
      <c r="W689">
        <f>IFERROR(VLOOKUP($A689,'PivotTrac Totals'!$1:$255,34,FALSE),)</f>
        <v>0</v>
      </c>
      <c r="X689">
        <f>IFERROR(VLOOKUP($A689,'PivotTrac Totals'!$1:$255,36,FALSE),)</f>
        <v>0</v>
      </c>
      <c r="Y689">
        <f>IFERROR(VLOOKUP($A689,'PivotTrac Totals'!$1:$255,38,FALSE),)</f>
        <v>0</v>
      </c>
      <c r="Z689">
        <f>IFERROR(VLOOKUP($A689,'PivotTrac Totals'!$1:$255,40,FALSE),)</f>
        <v>0</v>
      </c>
      <c r="AA689">
        <f>IFERROR(VLOOKUP($A689,'PivotTrac Totals'!$1:$255,42,FALSE),)</f>
        <v>0</v>
      </c>
      <c r="AB689">
        <f>IFERROR(VLOOKUP($A689,'PivotTrac Totals'!$1:$255,44,FALSE),)</f>
        <v>0</v>
      </c>
      <c r="AC689">
        <f>IFERROR(VLOOKUP($A689,'PivotTrac Totals'!$1:$255,46,FALSE),)</f>
        <v>0</v>
      </c>
      <c r="AD689">
        <f>IFERROR(VLOOKUP($A689,'PivotTrac Totals'!$1:$255,48,FALSE),)</f>
        <v>0</v>
      </c>
      <c r="AE689">
        <f>IFERROR(VLOOKUP($A689,'PivotTrac Totals'!$1:$255,50,FALSE),)</f>
        <v>0</v>
      </c>
      <c r="AF689">
        <f>IFERROR(VLOOKUP($A689,'PivotTrac Totals'!$1:$255,52,FALSE),)</f>
        <v>0</v>
      </c>
      <c r="AG689">
        <f>IFERROR(VLOOKUP($A689,'PivotTrac Totals'!$1:$255,54,FALSE),)</f>
        <v>0</v>
      </c>
      <c r="AH689">
        <f t="shared" si="78"/>
        <v>0</v>
      </c>
    </row>
    <row r="690" spans="1:34" ht="15.75" hidden="1" thickBot="1" x14ac:dyDescent="0.25">
      <c r="A690" s="25"/>
      <c r="B690" s="25" t="s">
        <v>166</v>
      </c>
      <c r="C690" s="28" t="str">
        <f t="shared" si="81"/>
        <v>68</v>
      </c>
      <c r="D690" s="25" t="s">
        <v>222</v>
      </c>
      <c r="E690" s="25"/>
      <c r="F690" s="25"/>
      <c r="G690" s="25"/>
      <c r="H690">
        <f>IFERROR(VLOOKUP($A690,'PivotTrac Totals'!$A$1:$AK$255,4,FALSE),)</f>
        <v>0</v>
      </c>
      <c r="I690">
        <f>IFERROR(VLOOKUP($A690,'PivotTrac Totals'!$1:$405,6,FALSE),)</f>
        <v>0</v>
      </c>
      <c r="J690">
        <f>IFERROR(VLOOKUP($A690,'PivotTrac Totals'!$1:$255,8,FALSE),)</f>
        <v>0</v>
      </c>
      <c r="K690">
        <f>IFERROR(VLOOKUP($A690,'PivotTrac Totals'!$1:$255,10,FALSE),)</f>
        <v>0</v>
      </c>
      <c r="L690">
        <f>IFERROR(VLOOKUP($A690,'PivotTrac Totals'!$1:$255,12,FALSE),)</f>
        <v>0</v>
      </c>
      <c r="M690">
        <f>IFERROR(VLOOKUP($A690,'PivotTrac Totals'!$1:$255,14,FALSE),)</f>
        <v>0</v>
      </c>
      <c r="N690">
        <f>IFERROR(VLOOKUP($A690,'PivotTrac Totals'!$1:$255,16,FALSE),)</f>
        <v>0</v>
      </c>
      <c r="O690">
        <f>IFERROR(VLOOKUP($A690,'PivotTrac Totals'!$1:$255,18,FALSE),)</f>
        <v>0</v>
      </c>
      <c r="P690">
        <f>IFERROR(VLOOKUP($A690,'PivotTrac Totals'!$1:$255,20,FALSE),)</f>
        <v>0</v>
      </c>
      <c r="Q690">
        <f>IFERROR(VLOOKUP($A690,'PivotTrac Totals'!$1:$255,22,FALSE),)</f>
        <v>0</v>
      </c>
      <c r="R690">
        <f>IFERROR(VLOOKUP($A690,'PivotTrac Totals'!$1:$255,24,FALSE),)</f>
        <v>0</v>
      </c>
      <c r="S690">
        <f>IFERROR(VLOOKUP($A690,'PivotTrac Totals'!$1:$255,26,FALSE),)</f>
        <v>0</v>
      </c>
      <c r="T690">
        <f>IFERROR(VLOOKUP($A690,'PivotTrac Totals'!$1:$255,28,FALSE),)</f>
        <v>0</v>
      </c>
      <c r="U690">
        <f>IFERROR(VLOOKUP($A690,'PivotTrac Totals'!$1:$255,30,FALSE),)</f>
        <v>0</v>
      </c>
      <c r="V690">
        <f>IFERROR(VLOOKUP($A690,'PivotTrac Totals'!$1:$255,32,FALSE),)</f>
        <v>0</v>
      </c>
      <c r="W690">
        <f>IFERROR(VLOOKUP($A690,'PivotTrac Totals'!$1:$255,34,FALSE),)</f>
        <v>0</v>
      </c>
      <c r="X690">
        <f>IFERROR(VLOOKUP($A690,'PivotTrac Totals'!$1:$255,36,FALSE),)</f>
        <v>0</v>
      </c>
      <c r="Y690">
        <f>IFERROR(VLOOKUP($A690,'PivotTrac Totals'!$1:$255,38,FALSE),)</f>
        <v>0</v>
      </c>
      <c r="Z690">
        <f>IFERROR(VLOOKUP($A690,'PivotTrac Totals'!$1:$255,40,FALSE),)</f>
        <v>0</v>
      </c>
      <c r="AA690">
        <f>IFERROR(VLOOKUP($A690,'PivotTrac Totals'!$1:$255,42,FALSE),)</f>
        <v>0</v>
      </c>
      <c r="AB690">
        <f>IFERROR(VLOOKUP($A690,'PivotTrac Totals'!$1:$255,44,FALSE),)</f>
        <v>0</v>
      </c>
      <c r="AC690">
        <f>IFERROR(VLOOKUP($A690,'PivotTrac Totals'!$1:$255,46,FALSE),)</f>
        <v>0</v>
      </c>
      <c r="AD690">
        <f>IFERROR(VLOOKUP($A690,'PivotTrac Totals'!$1:$255,48,FALSE),)</f>
        <v>0</v>
      </c>
      <c r="AE690">
        <f>IFERROR(VLOOKUP($A690,'PivotTrac Totals'!$1:$255,50,FALSE),)</f>
        <v>0</v>
      </c>
      <c r="AF690">
        <f>IFERROR(VLOOKUP($A690,'PivotTrac Totals'!$1:$255,52,FALSE),)</f>
        <v>0</v>
      </c>
      <c r="AG690">
        <f>IFERROR(VLOOKUP($A690,'PivotTrac Totals'!$1:$255,54,FALSE),)</f>
        <v>0</v>
      </c>
      <c r="AH690">
        <f t="shared" si="78"/>
        <v>0</v>
      </c>
    </row>
    <row r="691" spans="1:34" ht="15.75" hidden="1" thickBot="1" x14ac:dyDescent="0.25">
      <c r="A691" s="25"/>
      <c r="B691" s="25" t="s">
        <v>166</v>
      </c>
      <c r="C691" s="28" t="str">
        <f t="shared" si="81"/>
        <v>68</v>
      </c>
      <c r="D691" s="25" t="s">
        <v>222</v>
      </c>
      <c r="E691" s="25"/>
      <c r="F691" s="25"/>
      <c r="G691" s="25"/>
      <c r="H691">
        <f>IFERROR(VLOOKUP($A691,'PivotTrac Totals'!$A$1:$AK$255,4,FALSE),)</f>
        <v>0</v>
      </c>
      <c r="I691">
        <f>IFERROR(VLOOKUP($A691,'PivotTrac Totals'!$1:$405,6,FALSE),)</f>
        <v>0</v>
      </c>
      <c r="J691">
        <f>IFERROR(VLOOKUP($A691,'PivotTrac Totals'!$1:$255,8,FALSE),)</f>
        <v>0</v>
      </c>
      <c r="K691">
        <f>IFERROR(VLOOKUP($A691,'PivotTrac Totals'!$1:$255,10,FALSE),)</f>
        <v>0</v>
      </c>
      <c r="L691">
        <f>IFERROR(VLOOKUP($A691,'PivotTrac Totals'!$1:$255,12,FALSE),)</f>
        <v>0</v>
      </c>
      <c r="M691">
        <f>IFERROR(VLOOKUP($A691,'PivotTrac Totals'!$1:$255,14,FALSE),)</f>
        <v>0</v>
      </c>
      <c r="N691">
        <f>IFERROR(VLOOKUP($A691,'PivotTrac Totals'!$1:$255,16,FALSE),)</f>
        <v>0</v>
      </c>
      <c r="O691">
        <f>IFERROR(VLOOKUP($A691,'PivotTrac Totals'!$1:$255,18,FALSE),)</f>
        <v>0</v>
      </c>
      <c r="P691">
        <f>IFERROR(VLOOKUP($A691,'PivotTrac Totals'!$1:$255,20,FALSE),)</f>
        <v>0</v>
      </c>
      <c r="Q691">
        <f>IFERROR(VLOOKUP($A691,'PivotTrac Totals'!$1:$255,22,FALSE),)</f>
        <v>0</v>
      </c>
      <c r="R691">
        <f>IFERROR(VLOOKUP($A691,'PivotTrac Totals'!$1:$255,24,FALSE),)</f>
        <v>0</v>
      </c>
      <c r="S691">
        <f>IFERROR(VLOOKUP($A691,'PivotTrac Totals'!$1:$255,26,FALSE),)</f>
        <v>0</v>
      </c>
      <c r="T691">
        <f>IFERROR(VLOOKUP($A691,'PivotTrac Totals'!$1:$255,28,FALSE),)</f>
        <v>0</v>
      </c>
      <c r="U691">
        <f>IFERROR(VLOOKUP($A691,'PivotTrac Totals'!$1:$255,30,FALSE),)</f>
        <v>0</v>
      </c>
      <c r="V691">
        <f>IFERROR(VLOOKUP($A691,'PivotTrac Totals'!$1:$255,32,FALSE),)</f>
        <v>0</v>
      </c>
      <c r="W691">
        <f>IFERROR(VLOOKUP($A691,'PivotTrac Totals'!$1:$255,34,FALSE),)</f>
        <v>0</v>
      </c>
      <c r="X691">
        <f>IFERROR(VLOOKUP($A691,'PivotTrac Totals'!$1:$255,36,FALSE),)</f>
        <v>0</v>
      </c>
      <c r="Y691">
        <f>IFERROR(VLOOKUP($A691,'PivotTrac Totals'!$1:$255,38,FALSE),)</f>
        <v>0</v>
      </c>
      <c r="Z691">
        <f>IFERROR(VLOOKUP($A691,'PivotTrac Totals'!$1:$255,40,FALSE),)</f>
        <v>0</v>
      </c>
      <c r="AA691">
        <f>IFERROR(VLOOKUP($A691,'PivotTrac Totals'!$1:$255,42,FALSE),)</f>
        <v>0</v>
      </c>
      <c r="AB691">
        <f>IFERROR(VLOOKUP($A691,'PivotTrac Totals'!$1:$255,44,FALSE),)</f>
        <v>0</v>
      </c>
      <c r="AC691">
        <f>IFERROR(VLOOKUP($A691,'PivotTrac Totals'!$1:$255,46,FALSE),)</f>
        <v>0</v>
      </c>
      <c r="AD691">
        <f>IFERROR(VLOOKUP($A691,'PivotTrac Totals'!$1:$255,48,FALSE),)</f>
        <v>0</v>
      </c>
      <c r="AE691">
        <f>IFERROR(VLOOKUP($A691,'PivotTrac Totals'!$1:$255,50,FALSE),)</f>
        <v>0</v>
      </c>
      <c r="AF691">
        <f>IFERROR(VLOOKUP($A691,'PivotTrac Totals'!$1:$255,52,FALSE),)</f>
        <v>0</v>
      </c>
      <c r="AG691">
        <f>IFERROR(VLOOKUP($A691,'PivotTrac Totals'!$1:$255,54,FALSE),)</f>
        <v>0</v>
      </c>
      <c r="AH691">
        <f t="shared" si="78"/>
        <v>0</v>
      </c>
    </row>
    <row r="692" spans="1:34" ht="15.75" hidden="1" thickBot="1" x14ac:dyDescent="0.25">
      <c r="A692" s="25"/>
      <c r="B692" s="25" t="s">
        <v>166</v>
      </c>
      <c r="C692" s="28" t="str">
        <f t="shared" si="81"/>
        <v>68</v>
      </c>
      <c r="D692" s="25" t="s">
        <v>222</v>
      </c>
      <c r="E692" s="25"/>
      <c r="F692" s="25"/>
      <c r="G692" s="25"/>
      <c r="H692">
        <f>IFERROR(VLOOKUP($A692,'PivotTrac Totals'!$A$1:$AK$255,4,FALSE),)</f>
        <v>0</v>
      </c>
      <c r="I692">
        <f>IFERROR(VLOOKUP($A692,'PivotTrac Totals'!$1:$405,6,FALSE),)</f>
        <v>0</v>
      </c>
      <c r="J692">
        <f>IFERROR(VLOOKUP($A692,'PivotTrac Totals'!$1:$255,8,FALSE),)</f>
        <v>0</v>
      </c>
      <c r="K692">
        <f>IFERROR(VLOOKUP($A692,'PivotTrac Totals'!$1:$255,10,FALSE),)</f>
        <v>0</v>
      </c>
      <c r="L692">
        <f>IFERROR(VLOOKUP($A692,'PivotTrac Totals'!$1:$255,12,FALSE),)</f>
        <v>0</v>
      </c>
      <c r="M692">
        <f>IFERROR(VLOOKUP($A692,'PivotTrac Totals'!$1:$255,14,FALSE),)</f>
        <v>0</v>
      </c>
      <c r="N692">
        <f>IFERROR(VLOOKUP($A692,'PivotTrac Totals'!$1:$255,16,FALSE),)</f>
        <v>0</v>
      </c>
      <c r="O692">
        <f>IFERROR(VLOOKUP($A692,'PivotTrac Totals'!$1:$255,18,FALSE),)</f>
        <v>0</v>
      </c>
      <c r="P692">
        <f>IFERROR(VLOOKUP($A692,'PivotTrac Totals'!$1:$255,20,FALSE),)</f>
        <v>0</v>
      </c>
      <c r="Q692">
        <f>IFERROR(VLOOKUP($A692,'PivotTrac Totals'!$1:$255,22,FALSE),)</f>
        <v>0</v>
      </c>
      <c r="R692">
        <f>IFERROR(VLOOKUP($A692,'PivotTrac Totals'!$1:$255,24,FALSE),)</f>
        <v>0</v>
      </c>
      <c r="S692">
        <f>IFERROR(VLOOKUP($A692,'PivotTrac Totals'!$1:$255,26,FALSE),)</f>
        <v>0</v>
      </c>
      <c r="T692">
        <f>IFERROR(VLOOKUP($A692,'PivotTrac Totals'!$1:$255,28,FALSE),)</f>
        <v>0</v>
      </c>
      <c r="U692">
        <f>IFERROR(VLOOKUP($A692,'PivotTrac Totals'!$1:$255,30,FALSE),)</f>
        <v>0</v>
      </c>
      <c r="V692">
        <f>IFERROR(VLOOKUP($A692,'PivotTrac Totals'!$1:$255,32,FALSE),)</f>
        <v>0</v>
      </c>
      <c r="W692">
        <f>IFERROR(VLOOKUP($A692,'PivotTrac Totals'!$1:$255,34,FALSE),)</f>
        <v>0</v>
      </c>
      <c r="X692">
        <f>IFERROR(VLOOKUP($A692,'PivotTrac Totals'!$1:$255,36,FALSE),)</f>
        <v>0</v>
      </c>
      <c r="Y692">
        <f>IFERROR(VLOOKUP($A692,'PivotTrac Totals'!$1:$255,38,FALSE),)</f>
        <v>0</v>
      </c>
      <c r="Z692">
        <f>IFERROR(VLOOKUP($A692,'PivotTrac Totals'!$1:$255,40,FALSE),)</f>
        <v>0</v>
      </c>
      <c r="AA692">
        <f>IFERROR(VLOOKUP($A692,'PivotTrac Totals'!$1:$255,42,FALSE),)</f>
        <v>0</v>
      </c>
      <c r="AB692">
        <f>IFERROR(VLOOKUP($A692,'PivotTrac Totals'!$1:$255,44,FALSE),)</f>
        <v>0</v>
      </c>
      <c r="AC692">
        <f>IFERROR(VLOOKUP($A692,'PivotTrac Totals'!$1:$255,46,FALSE),)</f>
        <v>0</v>
      </c>
      <c r="AD692">
        <f>IFERROR(VLOOKUP($A692,'PivotTrac Totals'!$1:$255,48,FALSE),)</f>
        <v>0</v>
      </c>
      <c r="AE692">
        <f>IFERROR(VLOOKUP($A692,'PivotTrac Totals'!$1:$255,50,FALSE),)</f>
        <v>0</v>
      </c>
      <c r="AF692">
        <f>IFERROR(VLOOKUP($A692,'PivotTrac Totals'!$1:$255,52,FALSE),)</f>
        <v>0</v>
      </c>
      <c r="AG692">
        <f>IFERROR(VLOOKUP($A692,'PivotTrac Totals'!$1:$255,54,FALSE),)</f>
        <v>0</v>
      </c>
      <c r="AH692">
        <f t="shared" si="78"/>
        <v>0</v>
      </c>
    </row>
    <row r="693" spans="1:34" ht="15.75" hidden="1" thickBot="1" x14ac:dyDescent="0.25">
      <c r="A693" s="25"/>
      <c r="B693" s="25" t="s">
        <v>166</v>
      </c>
      <c r="C693" s="28" t="str">
        <f t="shared" si="81"/>
        <v>68</v>
      </c>
      <c r="D693" s="25" t="s">
        <v>222</v>
      </c>
      <c r="E693" s="25"/>
      <c r="F693" s="25"/>
      <c r="G693" s="25"/>
      <c r="H693">
        <f>IFERROR(VLOOKUP($A693,'PivotTrac Totals'!$A$1:$AK$255,4,FALSE),)</f>
        <v>0</v>
      </c>
      <c r="I693">
        <f>IFERROR(VLOOKUP($A693,'PivotTrac Totals'!$1:$405,6,FALSE),)</f>
        <v>0</v>
      </c>
      <c r="J693">
        <f>IFERROR(VLOOKUP($A693,'PivotTrac Totals'!$1:$255,8,FALSE),)</f>
        <v>0</v>
      </c>
      <c r="K693">
        <f>IFERROR(VLOOKUP($A693,'PivotTrac Totals'!$1:$255,10,FALSE),)</f>
        <v>0</v>
      </c>
      <c r="L693">
        <f>IFERROR(VLOOKUP($A693,'PivotTrac Totals'!$1:$255,12,FALSE),)</f>
        <v>0</v>
      </c>
      <c r="M693">
        <f>IFERROR(VLOOKUP($A693,'PivotTrac Totals'!$1:$255,14,FALSE),)</f>
        <v>0</v>
      </c>
      <c r="N693">
        <f>IFERROR(VLOOKUP($A693,'PivotTrac Totals'!$1:$255,16,FALSE),)</f>
        <v>0</v>
      </c>
      <c r="O693">
        <f>IFERROR(VLOOKUP($A693,'PivotTrac Totals'!$1:$255,18,FALSE),)</f>
        <v>0</v>
      </c>
      <c r="P693">
        <f>IFERROR(VLOOKUP($A693,'PivotTrac Totals'!$1:$255,20,FALSE),)</f>
        <v>0</v>
      </c>
      <c r="Q693">
        <f>IFERROR(VLOOKUP($A693,'PivotTrac Totals'!$1:$255,22,FALSE),)</f>
        <v>0</v>
      </c>
      <c r="R693">
        <f>IFERROR(VLOOKUP($A693,'PivotTrac Totals'!$1:$255,24,FALSE),)</f>
        <v>0</v>
      </c>
      <c r="S693">
        <f>IFERROR(VLOOKUP($A693,'PivotTrac Totals'!$1:$255,26,FALSE),)</f>
        <v>0</v>
      </c>
      <c r="T693">
        <f>IFERROR(VLOOKUP($A693,'PivotTrac Totals'!$1:$255,28,FALSE),)</f>
        <v>0</v>
      </c>
      <c r="U693">
        <f>IFERROR(VLOOKUP($A693,'PivotTrac Totals'!$1:$255,30,FALSE),)</f>
        <v>0</v>
      </c>
      <c r="V693">
        <f>IFERROR(VLOOKUP($A693,'PivotTrac Totals'!$1:$255,32,FALSE),)</f>
        <v>0</v>
      </c>
      <c r="W693">
        <f>IFERROR(VLOOKUP($A693,'PivotTrac Totals'!$1:$255,34,FALSE),)</f>
        <v>0</v>
      </c>
      <c r="X693">
        <f>IFERROR(VLOOKUP($A693,'PivotTrac Totals'!$1:$255,36,FALSE),)</f>
        <v>0</v>
      </c>
      <c r="Y693">
        <f>IFERROR(VLOOKUP($A693,'PivotTrac Totals'!$1:$255,38,FALSE),)</f>
        <v>0</v>
      </c>
      <c r="Z693">
        <f>IFERROR(VLOOKUP($A693,'PivotTrac Totals'!$1:$255,40,FALSE),)</f>
        <v>0</v>
      </c>
      <c r="AA693">
        <f>IFERROR(VLOOKUP($A693,'PivotTrac Totals'!$1:$255,42,FALSE),)</f>
        <v>0</v>
      </c>
      <c r="AB693">
        <f>IFERROR(VLOOKUP($A693,'PivotTrac Totals'!$1:$255,44,FALSE),)</f>
        <v>0</v>
      </c>
      <c r="AC693">
        <f>IFERROR(VLOOKUP($A693,'PivotTrac Totals'!$1:$255,46,FALSE),)</f>
        <v>0</v>
      </c>
      <c r="AD693">
        <f>IFERROR(VLOOKUP($A693,'PivotTrac Totals'!$1:$255,48,FALSE),)</f>
        <v>0</v>
      </c>
      <c r="AE693">
        <f>IFERROR(VLOOKUP($A693,'PivotTrac Totals'!$1:$255,50,FALSE),)</f>
        <v>0</v>
      </c>
      <c r="AF693">
        <f>IFERROR(VLOOKUP($A693,'PivotTrac Totals'!$1:$255,52,FALSE),)</f>
        <v>0</v>
      </c>
      <c r="AG693">
        <f>IFERROR(VLOOKUP($A693,'PivotTrac Totals'!$1:$255,54,FALSE),)</f>
        <v>0</v>
      </c>
      <c r="AH693">
        <f t="shared" si="78"/>
        <v>0</v>
      </c>
    </row>
    <row r="694" spans="1:34" ht="15.75" hidden="1" thickBot="1" x14ac:dyDescent="0.25">
      <c r="A694" s="25"/>
      <c r="B694" s="25" t="s">
        <v>166</v>
      </c>
      <c r="C694" s="28" t="str">
        <f t="shared" si="81"/>
        <v>68</v>
      </c>
      <c r="D694" s="25" t="s">
        <v>222</v>
      </c>
      <c r="E694" s="25"/>
      <c r="F694" s="25"/>
      <c r="G694" s="25"/>
      <c r="H694">
        <f>IFERROR(VLOOKUP($A694,'PivotTrac Totals'!$A$1:$AK$255,4,FALSE),)</f>
        <v>0</v>
      </c>
      <c r="I694">
        <f>IFERROR(VLOOKUP($A694,'PivotTrac Totals'!$1:$405,6,FALSE),)</f>
        <v>0</v>
      </c>
      <c r="J694">
        <f>IFERROR(VLOOKUP($A694,'PivotTrac Totals'!$1:$255,8,FALSE),)</f>
        <v>0</v>
      </c>
      <c r="K694">
        <f>IFERROR(VLOOKUP($A694,'PivotTrac Totals'!$1:$255,10,FALSE),)</f>
        <v>0</v>
      </c>
      <c r="L694">
        <f>IFERROR(VLOOKUP($A694,'PivotTrac Totals'!$1:$255,12,FALSE),)</f>
        <v>0</v>
      </c>
      <c r="M694">
        <f>IFERROR(VLOOKUP($A694,'PivotTrac Totals'!$1:$255,14,FALSE),)</f>
        <v>0</v>
      </c>
      <c r="N694">
        <f>IFERROR(VLOOKUP($A694,'PivotTrac Totals'!$1:$255,16,FALSE),)</f>
        <v>0</v>
      </c>
      <c r="O694">
        <f>IFERROR(VLOOKUP($A694,'PivotTrac Totals'!$1:$255,18,FALSE),)</f>
        <v>0</v>
      </c>
      <c r="P694">
        <f>IFERROR(VLOOKUP($A694,'PivotTrac Totals'!$1:$255,20,FALSE),)</f>
        <v>0</v>
      </c>
      <c r="Q694">
        <f>IFERROR(VLOOKUP($A694,'PivotTrac Totals'!$1:$255,22,FALSE),)</f>
        <v>0</v>
      </c>
      <c r="R694">
        <f>IFERROR(VLOOKUP($A694,'PivotTrac Totals'!$1:$255,24,FALSE),)</f>
        <v>0</v>
      </c>
      <c r="S694">
        <f>IFERROR(VLOOKUP($A694,'PivotTrac Totals'!$1:$255,26,FALSE),)</f>
        <v>0</v>
      </c>
      <c r="T694">
        <f>IFERROR(VLOOKUP($A694,'PivotTrac Totals'!$1:$255,28,FALSE),)</f>
        <v>0</v>
      </c>
      <c r="U694">
        <f>IFERROR(VLOOKUP($A694,'PivotTrac Totals'!$1:$255,30,FALSE),)</f>
        <v>0</v>
      </c>
      <c r="V694">
        <f>IFERROR(VLOOKUP($A694,'PivotTrac Totals'!$1:$255,32,FALSE),)</f>
        <v>0</v>
      </c>
      <c r="W694">
        <f>IFERROR(VLOOKUP($A694,'PivotTrac Totals'!$1:$255,34,FALSE),)</f>
        <v>0</v>
      </c>
      <c r="X694">
        <f>IFERROR(VLOOKUP($A694,'PivotTrac Totals'!$1:$255,36,FALSE),)</f>
        <v>0</v>
      </c>
      <c r="Y694">
        <f>IFERROR(VLOOKUP($A694,'PivotTrac Totals'!$1:$255,38,FALSE),)</f>
        <v>0</v>
      </c>
      <c r="Z694">
        <f>IFERROR(VLOOKUP($A694,'PivotTrac Totals'!$1:$255,40,FALSE),)</f>
        <v>0</v>
      </c>
      <c r="AA694">
        <f>IFERROR(VLOOKUP($A694,'PivotTrac Totals'!$1:$255,42,FALSE),)</f>
        <v>0</v>
      </c>
      <c r="AB694">
        <f>IFERROR(VLOOKUP($A694,'PivotTrac Totals'!$1:$255,44,FALSE),)</f>
        <v>0</v>
      </c>
      <c r="AC694">
        <f>IFERROR(VLOOKUP($A694,'PivotTrac Totals'!$1:$255,46,FALSE),)</f>
        <v>0</v>
      </c>
      <c r="AD694">
        <f>IFERROR(VLOOKUP($A694,'PivotTrac Totals'!$1:$255,48,FALSE),)</f>
        <v>0</v>
      </c>
      <c r="AE694">
        <f>IFERROR(VLOOKUP($A694,'PivotTrac Totals'!$1:$255,50,FALSE),)</f>
        <v>0</v>
      </c>
      <c r="AF694">
        <f>IFERROR(VLOOKUP($A694,'PivotTrac Totals'!$1:$255,52,FALSE),)</f>
        <v>0</v>
      </c>
      <c r="AG694">
        <f>IFERROR(VLOOKUP($A694,'PivotTrac Totals'!$1:$255,54,FALSE),)</f>
        <v>0</v>
      </c>
      <c r="AH694">
        <f t="shared" si="78"/>
        <v>0</v>
      </c>
    </row>
    <row r="695" spans="1:34" ht="15.75" hidden="1" thickBot="1" x14ac:dyDescent="0.25">
      <c r="A695" s="25"/>
      <c r="B695" s="25" t="s">
        <v>166</v>
      </c>
      <c r="C695" s="28" t="str">
        <f t="shared" si="81"/>
        <v>68</v>
      </c>
      <c r="D695" s="25" t="s">
        <v>222</v>
      </c>
      <c r="E695" s="25"/>
      <c r="F695" s="25"/>
      <c r="G695" s="25"/>
      <c r="H695">
        <f>IFERROR(VLOOKUP($A695,'PivotTrac Totals'!$A$1:$AK$255,4,FALSE),)</f>
        <v>0</v>
      </c>
      <c r="I695">
        <f>IFERROR(VLOOKUP($A695,'PivotTrac Totals'!$1:$405,6,FALSE),)</f>
        <v>0</v>
      </c>
      <c r="J695">
        <f>IFERROR(VLOOKUP($A695,'PivotTrac Totals'!$1:$255,8,FALSE),)</f>
        <v>0</v>
      </c>
      <c r="K695">
        <f>IFERROR(VLOOKUP($A695,'PivotTrac Totals'!$1:$255,10,FALSE),)</f>
        <v>0</v>
      </c>
      <c r="L695">
        <f>IFERROR(VLOOKUP($A695,'PivotTrac Totals'!$1:$255,12,FALSE),)</f>
        <v>0</v>
      </c>
      <c r="M695">
        <f>IFERROR(VLOOKUP($A695,'PivotTrac Totals'!$1:$255,14,FALSE),)</f>
        <v>0</v>
      </c>
      <c r="N695">
        <f>IFERROR(VLOOKUP($A695,'PivotTrac Totals'!$1:$255,16,FALSE),)</f>
        <v>0</v>
      </c>
      <c r="O695">
        <f>IFERROR(VLOOKUP($A695,'PivotTrac Totals'!$1:$255,18,FALSE),)</f>
        <v>0</v>
      </c>
      <c r="P695">
        <f>IFERROR(VLOOKUP($A695,'PivotTrac Totals'!$1:$255,20,FALSE),)</f>
        <v>0</v>
      </c>
      <c r="Q695">
        <f>IFERROR(VLOOKUP($A695,'PivotTrac Totals'!$1:$255,22,FALSE),)</f>
        <v>0</v>
      </c>
      <c r="R695">
        <f>IFERROR(VLOOKUP($A695,'PivotTrac Totals'!$1:$255,24,FALSE),)</f>
        <v>0</v>
      </c>
      <c r="S695">
        <f>IFERROR(VLOOKUP($A695,'PivotTrac Totals'!$1:$255,26,FALSE),)</f>
        <v>0</v>
      </c>
      <c r="T695">
        <f>IFERROR(VLOOKUP($A695,'PivotTrac Totals'!$1:$255,28,FALSE),)</f>
        <v>0</v>
      </c>
      <c r="U695">
        <f>IFERROR(VLOOKUP($A695,'PivotTrac Totals'!$1:$255,30,FALSE),)</f>
        <v>0</v>
      </c>
      <c r="V695">
        <f>IFERROR(VLOOKUP($A695,'PivotTrac Totals'!$1:$255,32,FALSE),)</f>
        <v>0</v>
      </c>
      <c r="W695">
        <f>IFERROR(VLOOKUP($A695,'PivotTrac Totals'!$1:$255,34,FALSE),)</f>
        <v>0</v>
      </c>
      <c r="X695">
        <f>IFERROR(VLOOKUP($A695,'PivotTrac Totals'!$1:$255,36,FALSE),)</f>
        <v>0</v>
      </c>
      <c r="Y695">
        <f>IFERROR(VLOOKUP($A695,'PivotTrac Totals'!$1:$255,38,FALSE),)</f>
        <v>0</v>
      </c>
      <c r="Z695">
        <f>IFERROR(VLOOKUP($A695,'PivotTrac Totals'!$1:$255,40,FALSE),)</f>
        <v>0</v>
      </c>
      <c r="AA695">
        <f>IFERROR(VLOOKUP($A695,'PivotTrac Totals'!$1:$255,42,FALSE),)</f>
        <v>0</v>
      </c>
      <c r="AB695">
        <f>IFERROR(VLOOKUP($A695,'PivotTrac Totals'!$1:$255,44,FALSE),)</f>
        <v>0</v>
      </c>
      <c r="AC695">
        <f>IFERROR(VLOOKUP($A695,'PivotTrac Totals'!$1:$255,46,FALSE),)</f>
        <v>0</v>
      </c>
      <c r="AD695">
        <f>IFERROR(VLOOKUP($A695,'PivotTrac Totals'!$1:$255,48,FALSE),)</f>
        <v>0</v>
      </c>
      <c r="AE695">
        <f>IFERROR(VLOOKUP($A695,'PivotTrac Totals'!$1:$255,50,FALSE),)</f>
        <v>0</v>
      </c>
      <c r="AF695">
        <f>IFERROR(VLOOKUP($A695,'PivotTrac Totals'!$1:$255,52,FALSE),)</f>
        <v>0</v>
      </c>
      <c r="AG695">
        <f>IFERROR(VLOOKUP($A695,'PivotTrac Totals'!$1:$255,54,FALSE),)</f>
        <v>0</v>
      </c>
      <c r="AH695">
        <f t="shared" si="78"/>
        <v>0</v>
      </c>
    </row>
    <row r="696" spans="1:34" ht="15.75" hidden="1" thickBot="1" x14ac:dyDescent="0.25">
      <c r="A696" s="29" t="s">
        <v>231</v>
      </c>
      <c r="B696" s="25" t="s">
        <v>166</v>
      </c>
      <c r="C696" s="28" t="str">
        <f>MID(A696,FIND(" ",A696)+1,256)</f>
        <v>69</v>
      </c>
      <c r="D696" s="25" t="s">
        <v>222</v>
      </c>
      <c r="E696" s="25"/>
      <c r="F696" s="25"/>
      <c r="G696" s="25"/>
      <c r="H696" s="24">
        <f>IF($B696="Hamer",IF($F696="Spring Grain",SUMIFS('Hamer Agrimet'!$D:$D,'Hamer Agrimet'!$A:$A,"&lt;="&amp;Data!H$1,'Hamer Agrimet'!$D:$D,"&gt;0"),IF($F696="Winter Grain",SUMIFS('Hamer Agrimet'!$C:$C,'Hamer Agrimet'!$A:$A,"&lt;="&amp;Data!H$1,'Hamer Agrimet'!$C:$C,"&gt;0"),IF($F696="Potatoes",SUMIFS('Hamer Agrimet'!$E:$E,'Hamer Agrimet'!$A:$A,"&lt;="&amp;Data!H$1,'Hamer Agrimet'!$E:$E,"&gt;0"),0))),SUMIFS('Osgood Agrimet'!$S$2:$S$274,'Hamer Agrimet'!$H$147:$H$288,"&lt;="&amp;Data!H$1,'Osgood Agrimet'!$S$2:$S$274,"&gt;0"))</f>
        <v>0</v>
      </c>
      <c r="I696" s="24">
        <f>IF($B696="Hamer",IF($F696="Spring Grain",SUMIFS('Hamer Agrimet'!$D:$D,'Hamer Agrimet'!$A:$A,"&lt;="&amp;Data!I$1,'Hamer Agrimet'!$D:$D,"&gt;0"),IF($F696="Winter Grain",SUMIFS('Hamer Agrimet'!$C:$C,'Hamer Agrimet'!$A:$A,"&lt;="&amp;Data!I$1,'Hamer Agrimet'!$C:$C,"&gt;0"),IF($F696="Potatoes",SUMIFS('Hamer Agrimet'!$E:$E,'Hamer Agrimet'!$A:$A,"&lt;="&amp;Data!I$1,'Hamer Agrimet'!$E:$E,"&gt;0"),0))),SUMIFS('Osgood Agrimet'!$S$2:$S$274,'Hamer Agrimet'!$H$147:$H$288,"&lt;="&amp;Data!I$1,'Osgood Agrimet'!$S$2:$S$274,"&gt;0"))</f>
        <v>0</v>
      </c>
      <c r="J696" s="24">
        <f>IF($B696="Hamer",IF($F696="Spring Grain",SUMIFS('Hamer Agrimet'!$D:$D,'Hamer Agrimet'!$A:$A,"&lt;="&amp;Data!J$1,'Hamer Agrimet'!$D:$D,"&gt;0"),IF($F696="Winter Grain",SUMIFS('Hamer Agrimet'!$C:$C,'Hamer Agrimet'!$A:$A,"&lt;="&amp;Data!J$1,'Hamer Agrimet'!$C:$C,"&gt;0"),IF($F696="Potatoes",SUMIFS('Hamer Agrimet'!$E:$E,'Hamer Agrimet'!$A:$A,"&lt;="&amp;Data!J$1,'Hamer Agrimet'!$E:$E,"&gt;0"),0))),SUMIFS('Osgood Agrimet'!$S$2:$S$274,'Hamer Agrimet'!$H$147:$H$288,"&lt;="&amp;Data!J$1,'Osgood Agrimet'!$S$2:$S$274,"&gt;0"))</f>
        <v>0</v>
      </c>
      <c r="K696" s="24">
        <f>IF($B696="Hamer",IF($F696="Spring Grain",SUMIFS('Hamer Agrimet'!$D:$D,'Hamer Agrimet'!$A:$A,"&lt;="&amp;Data!K$1,'Hamer Agrimet'!$D:$D,"&gt;0"),IF($F696="Winter Grain",SUMIFS('Hamer Agrimet'!$C:$C,'Hamer Agrimet'!$A:$A,"&lt;="&amp;Data!K$1,'Hamer Agrimet'!$C:$C,"&gt;0"),IF($F696="Potatoes",SUMIFS('Hamer Agrimet'!$E:$E,'Hamer Agrimet'!$A:$A,"&lt;="&amp;Data!K$1,'Hamer Agrimet'!$E:$E,"&gt;0"),0))),SUMIFS('Osgood Agrimet'!$S$2:$S$274,'Hamer Agrimet'!$H$147:$H$288,"&lt;="&amp;Data!K$1,'Osgood Agrimet'!$S$2:$S$274,"&gt;0"))</f>
        <v>0</v>
      </c>
      <c r="L696" s="24">
        <f>IF($B696="Hamer",IF($F696="Spring Grain",SUMIFS('Hamer Agrimet'!$D:$D,'Hamer Agrimet'!$A:$A,"&lt;="&amp;Data!L$1,'Hamer Agrimet'!$D:$D,"&gt;0"),IF($F696="Winter Grain",SUMIFS('Hamer Agrimet'!$C:$C,'Hamer Agrimet'!$A:$A,"&lt;="&amp;Data!L$1,'Hamer Agrimet'!$C:$C,"&gt;0"),IF($F696="Potatoes",SUMIFS('Hamer Agrimet'!$E:$E,'Hamer Agrimet'!$A:$A,"&lt;="&amp;Data!L$1,'Hamer Agrimet'!$E:$E,"&gt;0"),0))),SUMIFS('Osgood Agrimet'!$S$2:$S$274,'Hamer Agrimet'!$H$147:$H$288,"&lt;="&amp;Data!L$1,'Osgood Agrimet'!$S$2:$S$274,"&gt;0"))</f>
        <v>0</v>
      </c>
      <c r="M696" s="24">
        <f>IF($B696="Hamer",IF($F696="Spring Grain",SUMIFS('Hamer Agrimet'!$D:$D,'Hamer Agrimet'!$A:$A,"&lt;="&amp;Data!M$1,'Hamer Agrimet'!$D:$D,"&gt;0"),IF($F696="Winter Grain",SUMIFS('Hamer Agrimet'!$C:$C,'Hamer Agrimet'!$A:$A,"&lt;="&amp;Data!M$1,'Hamer Agrimet'!$C:$C,"&gt;0"),IF($F696="Potatoes",SUMIFS('Hamer Agrimet'!$E:$E,'Hamer Agrimet'!$A:$A,"&lt;="&amp;Data!M$1,'Hamer Agrimet'!$E:$E,"&gt;0"),0))),SUMIFS('Osgood Agrimet'!$S$2:$S$274,'Hamer Agrimet'!$H$147:$H$288,"&lt;="&amp;Data!M$1,'Osgood Agrimet'!$S$2:$S$274,"&gt;0"))</f>
        <v>0</v>
      </c>
      <c r="N696" s="24">
        <f>IF($B696="Hamer",IF($F696="Spring Grain",SUMIFS('Hamer Agrimet'!$D:$D,'Hamer Agrimet'!$A:$A,"&lt;="&amp;Data!N$1,'Hamer Agrimet'!$D:$D,"&gt;0"),IF($F696="Winter Grain",SUMIFS('Hamer Agrimet'!$C:$C,'Hamer Agrimet'!$A:$A,"&lt;="&amp;Data!N$1,'Hamer Agrimet'!$C:$C,"&gt;0"),IF($F696="Potatoes",SUMIFS('Hamer Agrimet'!$E:$E,'Hamer Agrimet'!$A:$A,"&lt;="&amp;Data!N$1,'Hamer Agrimet'!$E:$E,"&gt;0"),0))),SUMIFS('Osgood Agrimet'!$S$2:$S$274,'Hamer Agrimet'!$H$147:$H$288,"&lt;="&amp;Data!N$1,'Osgood Agrimet'!$S$2:$S$274,"&gt;0"))</f>
        <v>0</v>
      </c>
      <c r="O696" s="24">
        <f>IF($B696="Hamer",IF($F696="Spring Grain",SUMIFS('Hamer Agrimet'!$D:$D,'Hamer Agrimet'!$A:$A,"&lt;="&amp;Data!O$1,'Hamer Agrimet'!$D:$D,"&gt;0"),IF($F696="Winter Grain",SUMIFS('Hamer Agrimet'!$C:$C,'Hamer Agrimet'!$A:$A,"&lt;="&amp;Data!O$1,'Hamer Agrimet'!$C:$C,"&gt;0"),IF($F696="Potatoes",SUMIFS('Hamer Agrimet'!$E:$E,'Hamer Agrimet'!$A:$A,"&lt;="&amp;Data!O$1,'Hamer Agrimet'!$E:$E,"&gt;0"),0))),SUMIFS('Osgood Agrimet'!$S$2:$S$274,'Hamer Agrimet'!$H$147:$H$288,"&lt;="&amp;Data!O$1,'Osgood Agrimet'!$S$2:$S$274,"&gt;0"))</f>
        <v>0</v>
      </c>
      <c r="P696" s="24">
        <f>IF($B696="Hamer",IF($F696="Spring Grain",SUMIFS('Hamer Agrimet'!$D:$D,'Hamer Agrimet'!$A:$A,"&lt;="&amp;Data!P$1,'Hamer Agrimet'!$D:$D,"&gt;0"),IF($F696="Winter Grain",SUMIFS('Hamer Agrimet'!$C:$C,'Hamer Agrimet'!$A:$A,"&lt;="&amp;Data!P$1,'Hamer Agrimet'!$C:$C,"&gt;0"),IF($F696="Potatoes",SUMIFS('Hamer Agrimet'!$E:$E,'Hamer Agrimet'!$A:$A,"&lt;="&amp;Data!P$1,'Hamer Agrimet'!$E:$E,"&gt;0"),0))),SUMIFS('Osgood Agrimet'!$S$2:$S$274,'Hamer Agrimet'!$H$147:$H$288,"&lt;="&amp;Data!P$1,'Osgood Agrimet'!$S$2:$S$274,"&gt;0"))</f>
        <v>0</v>
      </c>
      <c r="Q696" s="24">
        <f>IF($B696="Hamer",IF($F696="Spring Grain",SUMIFS('Hamer Agrimet'!$D:$D,'Hamer Agrimet'!$A:$A,"&lt;="&amp;Data!Q$1,'Hamer Agrimet'!$D:$D,"&gt;0"),IF($F696="Winter Grain",SUMIFS('Hamer Agrimet'!$C:$C,'Hamer Agrimet'!$A:$A,"&lt;="&amp;Data!Q$1,'Hamer Agrimet'!$C:$C,"&gt;0"),IF($F696="Potatoes",SUMIFS('Hamer Agrimet'!$E:$E,'Hamer Agrimet'!$A:$A,"&lt;="&amp;Data!Q$1,'Hamer Agrimet'!$E:$E,"&gt;0"),0))),SUMIFS('Osgood Agrimet'!$S$2:$S$274,'Hamer Agrimet'!$H$147:$H$288,"&lt;="&amp;Data!Q$1,'Osgood Agrimet'!$S$2:$S$274,"&gt;0"))</f>
        <v>0</v>
      </c>
      <c r="R696" s="24">
        <f>IF($B696="Hamer",IF($F696="Spring Grain",SUMIFS('Hamer Agrimet'!$D:$D,'Hamer Agrimet'!$A:$A,"&lt;="&amp;Data!R$1,'Hamer Agrimet'!$D:$D,"&gt;0"),IF($F696="Winter Grain",SUMIFS('Hamer Agrimet'!$C:$C,'Hamer Agrimet'!$A:$A,"&lt;="&amp;Data!R$1,'Hamer Agrimet'!$C:$C,"&gt;0"),IF($F696="Potatoes",SUMIFS('Hamer Agrimet'!$E:$E,'Hamer Agrimet'!$A:$A,"&lt;="&amp;Data!R$1,'Hamer Agrimet'!$E:$E,"&gt;0"),0))),SUMIFS('Osgood Agrimet'!$S$2:$S$274,'Hamer Agrimet'!$H$147:$H$288,"&lt;="&amp;Data!R$1,'Osgood Agrimet'!$S$2:$S$274,"&gt;0"))</f>
        <v>0</v>
      </c>
      <c r="S696" s="24">
        <f>IF($B696="Hamer",IF($F696="Spring Grain",SUMIFS('Hamer Agrimet'!$D:$D,'Hamer Agrimet'!$A:$A,"&lt;="&amp;Data!S$1,'Hamer Agrimet'!$D:$D,"&gt;0"),IF($F696="Winter Grain",SUMIFS('Hamer Agrimet'!$C:$C,'Hamer Agrimet'!$A:$A,"&lt;="&amp;Data!S$1,'Hamer Agrimet'!$C:$C,"&gt;0"),IF($F696="Potatoes",SUMIFS('Hamer Agrimet'!$E:$E,'Hamer Agrimet'!$A:$A,"&lt;="&amp;Data!S$1,'Hamer Agrimet'!$E:$E,"&gt;0"),0))),SUMIFS('Osgood Agrimet'!$S$2:$S$274,'Hamer Agrimet'!$H$147:$H$288,"&lt;="&amp;Data!S$1,'Osgood Agrimet'!$S$2:$S$274,"&gt;0"))</f>
        <v>0</v>
      </c>
      <c r="T696" s="24">
        <f>IF($B696="Hamer",IF($F696="Spring Grain",SUMIFS('Hamer Agrimet'!$D:$D,'Hamer Agrimet'!$A:$A,"&lt;="&amp;Data!T$1,'Hamer Agrimet'!$D:$D,"&gt;0"),IF($F696="Winter Grain",SUMIFS('Hamer Agrimet'!$C:$C,'Hamer Agrimet'!$A:$A,"&lt;="&amp;Data!T$1,'Hamer Agrimet'!$C:$C,"&gt;0"),IF($F696="Potatoes",SUMIFS('Hamer Agrimet'!$E:$E,'Hamer Agrimet'!$A:$A,"&lt;="&amp;Data!T$1,'Hamer Agrimet'!$E:$E,"&gt;0"),0))),SUMIFS('Osgood Agrimet'!$S$2:$S$274,'Hamer Agrimet'!$H$147:$H$288,"&lt;="&amp;Data!T$1,'Osgood Agrimet'!$S$2:$S$274,"&gt;0"))</f>
        <v>0</v>
      </c>
      <c r="U696" s="24">
        <f>IF($B696="Hamer",IF($F696="Spring Grain",SUMIFS('Hamer Agrimet'!$D:$D,'Hamer Agrimet'!$A:$A,"&lt;="&amp;Data!U$1,'Hamer Agrimet'!$D:$D,"&gt;0"),IF($F696="Winter Grain",SUMIFS('Hamer Agrimet'!$C:$C,'Hamer Agrimet'!$A:$A,"&lt;="&amp;Data!U$1,'Hamer Agrimet'!$C:$C,"&gt;0"),IF($F696="Potatoes",SUMIFS('Hamer Agrimet'!$E:$E,'Hamer Agrimet'!$A:$A,"&lt;="&amp;Data!U$1,'Hamer Agrimet'!$E:$E,"&gt;0"),0))),SUMIFS('Osgood Agrimet'!$S$2:$S$274,'Hamer Agrimet'!$H$147:$H$288,"&lt;="&amp;Data!U$1,'Osgood Agrimet'!$S$2:$S$274,"&gt;0"))</f>
        <v>0</v>
      </c>
      <c r="V696" s="24">
        <f>IF($B696="Hamer",IF($F696="Spring Grain",SUMIFS('Hamer Agrimet'!$D:$D,'Hamer Agrimet'!$A:$A,"&lt;="&amp;Data!V$1,'Hamer Agrimet'!$D:$D,"&gt;0"),IF($F696="Winter Grain",SUMIFS('Hamer Agrimet'!$C:$C,'Hamer Agrimet'!$A:$A,"&lt;="&amp;Data!V$1,'Hamer Agrimet'!$C:$C,"&gt;0"),IF($F696="Potatoes",SUMIFS('Hamer Agrimet'!$E:$E,'Hamer Agrimet'!$A:$A,"&lt;="&amp;Data!V$1,'Hamer Agrimet'!$E:$E,"&gt;0"),0))),SUMIFS('Osgood Agrimet'!$S$2:$S$274,'Hamer Agrimet'!$H$147:$H$288,"&lt;="&amp;Data!V$1,'Osgood Agrimet'!$S$2:$S$274,"&gt;0"))</f>
        <v>0</v>
      </c>
      <c r="W696" s="24">
        <f>IF($B696="Hamer",IF($F696="Spring Grain",SUMIFS('Hamer Agrimet'!$D:$D,'Hamer Agrimet'!$A:$A,"&lt;="&amp;Data!W$1,'Hamer Agrimet'!$D:$D,"&gt;0"),IF($F696="Winter Grain",SUMIFS('Hamer Agrimet'!$C:$C,'Hamer Agrimet'!$A:$A,"&lt;="&amp;Data!W$1,'Hamer Agrimet'!$C:$C,"&gt;0"),IF($F696="Potatoes",SUMIFS('Hamer Agrimet'!$E:$E,'Hamer Agrimet'!$A:$A,"&lt;="&amp;Data!W$1,'Hamer Agrimet'!$E:$E,"&gt;0"),0))),SUMIFS('Osgood Agrimet'!$S$2:$S$274,'Hamer Agrimet'!$H$147:$H$288,"&lt;="&amp;Data!W$1,'Osgood Agrimet'!$S$2:$S$274,"&gt;0"))</f>
        <v>0</v>
      </c>
      <c r="X696" s="24">
        <f>IF($B696="Hamer",IF($F696="Spring Grain",SUMIFS('Hamer Agrimet'!$D:$D,'Hamer Agrimet'!$A:$A,"&lt;="&amp;Data!X$1,'Hamer Agrimet'!$D:$D,"&gt;0"),IF($F696="Winter Grain",SUMIFS('Hamer Agrimet'!$C:$C,'Hamer Agrimet'!$A:$A,"&lt;="&amp;Data!X$1,'Hamer Agrimet'!$C:$C,"&gt;0"),IF($F696="Potatoes",SUMIFS('Hamer Agrimet'!$E:$E,'Hamer Agrimet'!$A:$A,"&lt;="&amp;Data!X$1,'Hamer Agrimet'!$E:$E,"&gt;0"),0))),SUMIFS('Osgood Agrimet'!$S$2:$S$274,'Hamer Agrimet'!$H$147:$H$288,"&lt;="&amp;Data!X$1,'Osgood Agrimet'!$S$2:$S$274,"&gt;0"))</f>
        <v>0</v>
      </c>
      <c r="Y696" s="24">
        <f>IF($B696="Hamer",IF($F696="Spring Grain",SUMIFS('Hamer Agrimet'!$D:$D,'Hamer Agrimet'!$A:$A,"&lt;="&amp;Data!Y$1,'Hamer Agrimet'!$D:$D,"&gt;0"),IF($F696="Winter Grain",SUMIFS('Hamer Agrimet'!$C:$C,'Hamer Agrimet'!$A:$A,"&lt;="&amp;Data!Y$1,'Hamer Agrimet'!$C:$C,"&gt;0"),IF($F696="Potatoes",SUMIFS('Hamer Agrimet'!$E:$E,'Hamer Agrimet'!$A:$A,"&lt;="&amp;Data!Y$1,'Hamer Agrimet'!$E:$E,"&gt;0"),0))),SUMIFS('Osgood Agrimet'!$S$2:$S$274,'Hamer Agrimet'!$H$147:$H$288,"&lt;="&amp;Data!Y$1,'Osgood Agrimet'!$S$2:$S$274,"&gt;0"))</f>
        <v>0</v>
      </c>
      <c r="Z696" s="24">
        <f>IF($B696="Hamer",IF($F696="Spring Grain",SUMIFS('Hamer Agrimet'!$D:$D,'Hamer Agrimet'!$A:$A,"&lt;="&amp;Data!Z$1,'Hamer Agrimet'!$D:$D,"&gt;0"),IF($F696="Winter Grain",SUMIFS('Hamer Agrimet'!$C:$C,'Hamer Agrimet'!$A:$A,"&lt;="&amp;Data!Z$1,'Hamer Agrimet'!$C:$C,"&gt;0"),IF($F696="Potatoes",SUMIFS('Hamer Agrimet'!$E:$E,'Hamer Agrimet'!$A:$A,"&lt;="&amp;Data!Z$1,'Hamer Agrimet'!$E:$E,"&gt;0"),0))),SUMIFS('Osgood Agrimet'!$S$2:$S$274,'Hamer Agrimet'!$H$147:$H$288,"&lt;="&amp;Data!Z$1,'Osgood Agrimet'!$S$2:$S$274,"&gt;0"))</f>
        <v>0</v>
      </c>
      <c r="AA696" s="24">
        <f>IF($B696="Hamer",IF($F696="Spring Grain",SUMIFS('Hamer Agrimet'!$D:$D,'Hamer Agrimet'!$A:$A,"&lt;="&amp;Data!AA$1,'Hamer Agrimet'!$D:$D,"&gt;0"),IF($F696="Winter Grain",SUMIFS('Hamer Agrimet'!$C:$C,'Hamer Agrimet'!$A:$A,"&lt;="&amp;Data!AA$1,'Hamer Agrimet'!$C:$C,"&gt;0"),IF($F696="Potatoes",SUMIFS('Hamer Agrimet'!$E:$E,'Hamer Agrimet'!$A:$A,"&lt;="&amp;Data!AA$1,'Hamer Agrimet'!$E:$E,"&gt;0"),0))),SUMIFS('Osgood Agrimet'!$S$2:$S$274,'Hamer Agrimet'!$H$147:$H$288,"&lt;="&amp;Data!AA$1,'Osgood Agrimet'!$S$2:$S$274,"&gt;0"))</f>
        <v>0</v>
      </c>
      <c r="AB696" s="24">
        <f>IF($B696="Hamer",IF($F696="Spring Grain",SUMIFS('Hamer Agrimet'!$D:$D,'Hamer Agrimet'!$A:$A,"&lt;="&amp;Data!AB$1,'Hamer Agrimet'!$D:$D,"&gt;0"),IF($F696="Winter Grain",SUMIFS('Hamer Agrimet'!$C:$C,'Hamer Agrimet'!$A:$A,"&lt;="&amp;Data!AB$1,'Hamer Agrimet'!$C:$C,"&gt;0"),IF($F696="Potatoes",SUMIFS('Hamer Agrimet'!$E:$E,'Hamer Agrimet'!$A:$A,"&lt;="&amp;Data!AB$1,'Hamer Agrimet'!$E:$E,"&gt;0"),0))),SUMIFS('Osgood Agrimet'!$S$2:$S$274,'Hamer Agrimet'!$H$147:$H$288,"&lt;="&amp;Data!AB$1,'Osgood Agrimet'!$S$2:$S$274,"&gt;0"))</f>
        <v>0</v>
      </c>
      <c r="AC696" s="24">
        <f>IF($B696="Hamer",IF($F696="Spring Grain",SUMIFS('Hamer Agrimet'!$D:$D,'Hamer Agrimet'!$A:$A,"&lt;="&amp;Data!AC$1,'Hamer Agrimet'!$D:$D,"&gt;0"),IF($F696="Winter Grain",SUMIFS('Hamer Agrimet'!$C:$C,'Hamer Agrimet'!$A:$A,"&lt;="&amp;Data!AC$1,'Hamer Agrimet'!$C:$C,"&gt;0"),IF($F696="Potatoes",SUMIFS('Hamer Agrimet'!$E:$E,'Hamer Agrimet'!$A:$A,"&lt;="&amp;Data!AC$1,'Hamer Agrimet'!$E:$E,"&gt;0"),0))),SUMIFS('Osgood Agrimet'!$S$2:$S$274,'Hamer Agrimet'!$H$147:$H$288,"&lt;="&amp;Data!AC$1,'Osgood Agrimet'!$S$2:$S$274,"&gt;0"))</f>
        <v>0</v>
      </c>
      <c r="AD696" s="24">
        <f>IF($B696="Hamer",IF($F696="Spring Grain",SUMIFS('Hamer Agrimet'!$D:$D,'Hamer Agrimet'!$A:$A,"&lt;="&amp;Data!AD$1,'Hamer Agrimet'!$D:$D,"&gt;0"),IF($F696="Winter Grain",SUMIFS('Hamer Agrimet'!$C:$C,'Hamer Agrimet'!$A:$A,"&lt;="&amp;Data!AD$1,'Hamer Agrimet'!$C:$C,"&gt;0"),IF($F696="Potatoes",SUMIFS('Hamer Agrimet'!$E:$E,'Hamer Agrimet'!$A:$A,"&lt;="&amp;Data!AD$1,'Hamer Agrimet'!$E:$E,"&gt;0"),0))),SUMIFS('Osgood Agrimet'!$S$2:$S$274,'Hamer Agrimet'!$H$147:$H$288,"&lt;="&amp;Data!AD$1,'Osgood Agrimet'!$S$2:$S$274,"&gt;0"))</f>
        <v>0</v>
      </c>
      <c r="AE696" s="24">
        <f>IF($B696="Hamer",IF($F696="Spring Grain",SUMIFS('Hamer Agrimet'!$D:$D,'Hamer Agrimet'!$A:$A,"&lt;="&amp;Data!AE$1,'Hamer Agrimet'!$D:$D,"&gt;0"),IF($F696="Winter Grain",SUMIFS('Hamer Agrimet'!$C:$C,'Hamer Agrimet'!$A:$A,"&lt;="&amp;Data!AE$1,'Hamer Agrimet'!$C:$C,"&gt;0"),IF($F696="Potatoes",SUMIFS('Hamer Agrimet'!$E:$E,'Hamer Agrimet'!$A:$A,"&lt;="&amp;Data!AE$1,'Hamer Agrimet'!$E:$E,"&gt;0"),0))),SUMIFS('Osgood Agrimet'!$S$2:$S$274,'Hamer Agrimet'!$H$147:$H$288,"&lt;="&amp;Data!AE$1,'Osgood Agrimet'!$S$2:$S$274,"&gt;0"))</f>
        <v>0</v>
      </c>
      <c r="AF696" s="24">
        <f>IF($B696="Hamer",IF($F696="Spring Grain",SUMIFS('Hamer Agrimet'!$D:$D,'Hamer Agrimet'!$A:$A,"&lt;="&amp;Data!AF$1,'Hamer Agrimet'!$D:$D,"&gt;0"),IF($F696="Winter Grain",SUMIFS('Hamer Agrimet'!$C:$C,'Hamer Agrimet'!$A:$A,"&lt;="&amp;Data!AF$1,'Hamer Agrimet'!$C:$C,"&gt;0"),IF($F696="Potatoes",SUMIFS('Hamer Agrimet'!$E:$E,'Hamer Agrimet'!$A:$A,"&lt;="&amp;Data!AF$1,'Hamer Agrimet'!$E:$E,"&gt;0"),0))),SUMIFS('Osgood Agrimet'!$S$2:$S$274,'Hamer Agrimet'!$H$147:$H$288,"&lt;="&amp;Data!AF$1,'Osgood Agrimet'!$S$2:$S$274,"&gt;0"))</f>
        <v>0</v>
      </c>
      <c r="AG696" s="24">
        <f>IF($B696="Hamer",IF($F696="Spring Grain",SUMIFS('Hamer Agrimet'!$D:$D,'Hamer Agrimet'!$A:$A,"&lt;="&amp;Data!AG$1,'Hamer Agrimet'!$D:$D,"&gt;0"),IF($F696="Winter Grain",SUMIFS('Hamer Agrimet'!$C:$C,'Hamer Agrimet'!$A:$A,"&lt;="&amp;Data!AG$1,'Hamer Agrimet'!$C:$C,"&gt;0"),IF($F696="Potatoes",SUMIFS('Hamer Agrimet'!$E:$E,'Hamer Agrimet'!$A:$A,"&lt;="&amp;Data!AG$1,'Hamer Agrimet'!$E:$E,"&gt;0"),0))),SUMIFS('Osgood Agrimet'!$S$2:$S$274,'Hamer Agrimet'!$H$147:$H$288,"&lt;="&amp;Data!AG$1,'Osgood Agrimet'!$S$2:$S$274,"&gt;0"))</f>
        <v>0</v>
      </c>
      <c r="AH696">
        <f>+SUM(H696:AG696)</f>
        <v>0</v>
      </c>
    </row>
    <row r="697" spans="1:34" ht="15.75" hidden="1" thickBot="1" x14ac:dyDescent="0.25">
      <c r="A697" s="25"/>
      <c r="B697" s="25" t="s">
        <v>166</v>
      </c>
      <c r="C697" s="28" t="str">
        <f>C696</f>
        <v>69</v>
      </c>
      <c r="D697" s="25" t="s">
        <v>222</v>
      </c>
      <c r="E697" s="25"/>
      <c r="F697" s="25"/>
      <c r="G697" s="25"/>
      <c r="H697">
        <f>IFERROR(VLOOKUP($A697,'PivotTrac Totals'!$A$1:$AK$255,4,FALSE),)</f>
        <v>0</v>
      </c>
      <c r="I697">
        <f>IFERROR(VLOOKUP($A697,'PivotTrac Totals'!$1:$405,6,FALSE),)</f>
        <v>0</v>
      </c>
      <c r="J697">
        <f>IFERROR(VLOOKUP($A697,'PivotTrac Totals'!$1:$255,8,FALSE),)</f>
        <v>0</v>
      </c>
      <c r="K697">
        <f>IFERROR(VLOOKUP($A697,'PivotTrac Totals'!$1:$255,10,FALSE),)</f>
        <v>0</v>
      </c>
      <c r="L697">
        <f>IFERROR(VLOOKUP($A697,'PivotTrac Totals'!$1:$255,12,FALSE),)</f>
        <v>0</v>
      </c>
      <c r="M697">
        <f>IFERROR(VLOOKUP($A697,'PivotTrac Totals'!$1:$255,14,FALSE),)</f>
        <v>0</v>
      </c>
      <c r="N697">
        <f>IFERROR(VLOOKUP($A697,'PivotTrac Totals'!$1:$255,16,FALSE),)</f>
        <v>0</v>
      </c>
      <c r="O697">
        <f>IFERROR(VLOOKUP($A697,'PivotTrac Totals'!$1:$255,18,FALSE),)</f>
        <v>0</v>
      </c>
      <c r="P697">
        <f>IFERROR(VLOOKUP($A697,'PivotTrac Totals'!$1:$255,20,FALSE),)</f>
        <v>0</v>
      </c>
      <c r="Q697">
        <f>IFERROR(VLOOKUP($A697,'PivotTrac Totals'!$1:$255,22,FALSE),)</f>
        <v>0</v>
      </c>
      <c r="R697">
        <f>IFERROR(VLOOKUP($A697,'PivotTrac Totals'!$1:$255,24,FALSE),)</f>
        <v>0</v>
      </c>
      <c r="S697">
        <f>IFERROR(VLOOKUP($A697,'PivotTrac Totals'!$1:$255,26,FALSE),)</f>
        <v>0</v>
      </c>
      <c r="T697">
        <f>IFERROR(VLOOKUP($A697,'PivotTrac Totals'!$1:$255,28,FALSE),)</f>
        <v>0</v>
      </c>
      <c r="U697">
        <f>IFERROR(VLOOKUP($A697,'PivotTrac Totals'!$1:$255,30,FALSE),)</f>
        <v>0</v>
      </c>
      <c r="V697">
        <f>IFERROR(VLOOKUP($A697,'PivotTrac Totals'!$1:$255,32,FALSE),)</f>
        <v>0</v>
      </c>
      <c r="W697">
        <f>IFERROR(VLOOKUP($A697,'PivotTrac Totals'!$1:$255,34,FALSE),)</f>
        <v>0</v>
      </c>
      <c r="X697">
        <f>IFERROR(VLOOKUP($A697,'PivotTrac Totals'!$1:$255,36,FALSE),)</f>
        <v>0</v>
      </c>
      <c r="Y697">
        <f>IFERROR(VLOOKUP($A697,'PivotTrac Totals'!$1:$255,38,FALSE),)</f>
        <v>0</v>
      </c>
      <c r="Z697">
        <f>IFERROR(VLOOKUP($A697,'PivotTrac Totals'!$1:$255,40,FALSE),)</f>
        <v>0</v>
      </c>
      <c r="AA697">
        <f>IFERROR(VLOOKUP($A697,'PivotTrac Totals'!$1:$255,42,FALSE),)</f>
        <v>0</v>
      </c>
      <c r="AB697">
        <f>IFERROR(VLOOKUP($A697,'PivotTrac Totals'!$1:$255,44,FALSE),)</f>
        <v>0</v>
      </c>
      <c r="AC697">
        <f>IFERROR(VLOOKUP($A697,'PivotTrac Totals'!$1:$255,46,FALSE),)</f>
        <v>0</v>
      </c>
      <c r="AD697">
        <f>IFERROR(VLOOKUP($A697,'PivotTrac Totals'!$1:$255,48,FALSE),)</f>
        <v>0</v>
      </c>
      <c r="AE697">
        <f>IFERROR(VLOOKUP($A697,'PivotTrac Totals'!$1:$255,50,FALSE),)</f>
        <v>0</v>
      </c>
      <c r="AF697">
        <f>IFERROR(VLOOKUP($A697,'PivotTrac Totals'!$1:$255,52,FALSE),)</f>
        <v>0</v>
      </c>
      <c r="AG697">
        <f>IFERROR(VLOOKUP($A697,'PivotTrac Totals'!$1:$255,54,FALSE),)</f>
        <v>0</v>
      </c>
      <c r="AH697">
        <f t="shared" si="78"/>
        <v>0</v>
      </c>
    </row>
    <row r="698" spans="1:34" ht="15.75" hidden="1" thickBot="1" x14ac:dyDescent="0.25">
      <c r="A698" s="25"/>
      <c r="B698" s="25" t="s">
        <v>166</v>
      </c>
      <c r="C698" s="28" t="str">
        <f t="shared" ref="C698:C705" si="82">C697</f>
        <v>69</v>
      </c>
      <c r="D698" s="25" t="s">
        <v>222</v>
      </c>
      <c r="E698" s="25"/>
      <c r="F698" s="25"/>
      <c r="G698" s="25"/>
      <c r="H698">
        <f>IFERROR(VLOOKUP($A698,'PivotTrac Totals'!$A$1:$AK$255,4,FALSE),)</f>
        <v>0</v>
      </c>
      <c r="I698">
        <f>IFERROR(VLOOKUP($A698,'PivotTrac Totals'!$1:$405,6,FALSE),)</f>
        <v>0</v>
      </c>
      <c r="J698">
        <f>IFERROR(VLOOKUP($A698,'PivotTrac Totals'!$1:$255,8,FALSE),)</f>
        <v>0</v>
      </c>
      <c r="K698">
        <f>IFERROR(VLOOKUP($A698,'PivotTrac Totals'!$1:$255,10,FALSE),)</f>
        <v>0</v>
      </c>
      <c r="L698">
        <f>IFERROR(VLOOKUP($A698,'PivotTrac Totals'!$1:$255,12,FALSE),)</f>
        <v>0</v>
      </c>
      <c r="M698">
        <f>IFERROR(VLOOKUP($A698,'PivotTrac Totals'!$1:$255,14,FALSE),)</f>
        <v>0</v>
      </c>
      <c r="N698">
        <f>IFERROR(VLOOKUP($A698,'PivotTrac Totals'!$1:$255,16,FALSE),)</f>
        <v>0</v>
      </c>
      <c r="O698">
        <f>IFERROR(VLOOKUP($A698,'PivotTrac Totals'!$1:$255,18,FALSE),)</f>
        <v>0</v>
      </c>
      <c r="P698">
        <f>IFERROR(VLOOKUP($A698,'PivotTrac Totals'!$1:$255,20,FALSE),)</f>
        <v>0</v>
      </c>
      <c r="Q698">
        <f>IFERROR(VLOOKUP($A698,'PivotTrac Totals'!$1:$255,22,FALSE),)</f>
        <v>0</v>
      </c>
      <c r="R698">
        <f>IFERROR(VLOOKUP($A698,'PivotTrac Totals'!$1:$255,24,FALSE),)</f>
        <v>0</v>
      </c>
      <c r="S698">
        <f>IFERROR(VLOOKUP($A698,'PivotTrac Totals'!$1:$255,26,FALSE),)</f>
        <v>0</v>
      </c>
      <c r="T698">
        <f>IFERROR(VLOOKUP($A698,'PivotTrac Totals'!$1:$255,28,FALSE),)</f>
        <v>0</v>
      </c>
      <c r="U698">
        <f>IFERROR(VLOOKUP($A698,'PivotTrac Totals'!$1:$255,30,FALSE),)</f>
        <v>0</v>
      </c>
      <c r="V698">
        <f>IFERROR(VLOOKUP($A698,'PivotTrac Totals'!$1:$255,32,FALSE),)</f>
        <v>0</v>
      </c>
      <c r="W698">
        <f>IFERROR(VLOOKUP($A698,'PivotTrac Totals'!$1:$255,34,FALSE),)</f>
        <v>0</v>
      </c>
      <c r="X698">
        <f>IFERROR(VLOOKUP($A698,'PivotTrac Totals'!$1:$255,36,FALSE),)</f>
        <v>0</v>
      </c>
      <c r="Y698">
        <f>IFERROR(VLOOKUP($A698,'PivotTrac Totals'!$1:$255,38,FALSE),)</f>
        <v>0</v>
      </c>
      <c r="Z698">
        <f>IFERROR(VLOOKUP($A698,'PivotTrac Totals'!$1:$255,40,FALSE),)</f>
        <v>0</v>
      </c>
      <c r="AA698">
        <f>IFERROR(VLOOKUP($A698,'PivotTrac Totals'!$1:$255,42,FALSE),)</f>
        <v>0</v>
      </c>
      <c r="AB698">
        <f>IFERROR(VLOOKUP($A698,'PivotTrac Totals'!$1:$255,44,FALSE),)</f>
        <v>0</v>
      </c>
      <c r="AC698">
        <f>IFERROR(VLOOKUP($A698,'PivotTrac Totals'!$1:$255,46,FALSE),)</f>
        <v>0</v>
      </c>
      <c r="AD698">
        <f>IFERROR(VLOOKUP($A698,'PivotTrac Totals'!$1:$255,48,FALSE),)</f>
        <v>0</v>
      </c>
      <c r="AE698">
        <f>IFERROR(VLOOKUP($A698,'PivotTrac Totals'!$1:$255,50,FALSE),)</f>
        <v>0</v>
      </c>
      <c r="AF698">
        <f>IFERROR(VLOOKUP($A698,'PivotTrac Totals'!$1:$255,52,FALSE),)</f>
        <v>0</v>
      </c>
      <c r="AG698">
        <f>IFERROR(VLOOKUP($A698,'PivotTrac Totals'!$1:$255,54,FALSE),)</f>
        <v>0</v>
      </c>
      <c r="AH698">
        <f t="shared" si="78"/>
        <v>0</v>
      </c>
    </row>
    <row r="699" spans="1:34" ht="15.75" hidden="1" thickBot="1" x14ac:dyDescent="0.25">
      <c r="A699" s="25"/>
      <c r="B699" s="25" t="s">
        <v>166</v>
      </c>
      <c r="C699" s="28" t="str">
        <f t="shared" si="82"/>
        <v>69</v>
      </c>
      <c r="D699" s="25" t="s">
        <v>222</v>
      </c>
      <c r="E699" s="25"/>
      <c r="F699" s="25"/>
      <c r="G699" s="25"/>
      <c r="H699">
        <f>IFERROR(VLOOKUP($A699,'PivotTrac Totals'!$A$1:$AK$255,4,FALSE),)</f>
        <v>0</v>
      </c>
      <c r="I699">
        <f>IFERROR(VLOOKUP($A699,'PivotTrac Totals'!$1:$405,6,FALSE),)</f>
        <v>0</v>
      </c>
      <c r="J699">
        <f>IFERROR(VLOOKUP($A699,'PivotTrac Totals'!$1:$255,8,FALSE),)</f>
        <v>0</v>
      </c>
      <c r="K699">
        <f>IFERROR(VLOOKUP($A699,'PivotTrac Totals'!$1:$255,10,FALSE),)</f>
        <v>0</v>
      </c>
      <c r="L699">
        <f>IFERROR(VLOOKUP($A699,'PivotTrac Totals'!$1:$255,12,FALSE),)</f>
        <v>0</v>
      </c>
      <c r="M699">
        <f>IFERROR(VLOOKUP($A699,'PivotTrac Totals'!$1:$255,14,FALSE),)</f>
        <v>0</v>
      </c>
      <c r="N699">
        <f>IFERROR(VLOOKUP($A699,'PivotTrac Totals'!$1:$255,16,FALSE),)</f>
        <v>0</v>
      </c>
      <c r="O699">
        <f>IFERROR(VLOOKUP($A699,'PivotTrac Totals'!$1:$255,18,FALSE),)</f>
        <v>0</v>
      </c>
      <c r="P699">
        <f>IFERROR(VLOOKUP($A699,'PivotTrac Totals'!$1:$255,20,FALSE),)</f>
        <v>0</v>
      </c>
      <c r="Q699">
        <f>IFERROR(VLOOKUP($A699,'PivotTrac Totals'!$1:$255,22,FALSE),)</f>
        <v>0</v>
      </c>
      <c r="R699">
        <f>IFERROR(VLOOKUP($A699,'PivotTrac Totals'!$1:$255,24,FALSE),)</f>
        <v>0</v>
      </c>
      <c r="S699">
        <f>IFERROR(VLOOKUP($A699,'PivotTrac Totals'!$1:$255,26,FALSE),)</f>
        <v>0</v>
      </c>
      <c r="T699">
        <f>IFERROR(VLOOKUP($A699,'PivotTrac Totals'!$1:$255,28,FALSE),)</f>
        <v>0</v>
      </c>
      <c r="U699">
        <f>IFERROR(VLOOKUP($A699,'PivotTrac Totals'!$1:$255,30,FALSE),)</f>
        <v>0</v>
      </c>
      <c r="V699">
        <f>IFERROR(VLOOKUP($A699,'PivotTrac Totals'!$1:$255,32,FALSE),)</f>
        <v>0</v>
      </c>
      <c r="W699">
        <f>IFERROR(VLOOKUP($A699,'PivotTrac Totals'!$1:$255,34,FALSE),)</f>
        <v>0</v>
      </c>
      <c r="X699">
        <f>IFERROR(VLOOKUP($A699,'PivotTrac Totals'!$1:$255,36,FALSE),)</f>
        <v>0</v>
      </c>
      <c r="Y699">
        <f>IFERROR(VLOOKUP($A699,'PivotTrac Totals'!$1:$255,38,FALSE),)</f>
        <v>0</v>
      </c>
      <c r="Z699">
        <f>IFERROR(VLOOKUP($A699,'PivotTrac Totals'!$1:$255,40,FALSE),)</f>
        <v>0</v>
      </c>
      <c r="AA699">
        <f>IFERROR(VLOOKUP($A699,'PivotTrac Totals'!$1:$255,42,FALSE),)</f>
        <v>0</v>
      </c>
      <c r="AB699">
        <f>IFERROR(VLOOKUP($A699,'PivotTrac Totals'!$1:$255,44,FALSE),)</f>
        <v>0</v>
      </c>
      <c r="AC699">
        <f>IFERROR(VLOOKUP($A699,'PivotTrac Totals'!$1:$255,46,FALSE),)</f>
        <v>0</v>
      </c>
      <c r="AD699">
        <f>IFERROR(VLOOKUP($A699,'PivotTrac Totals'!$1:$255,48,FALSE),)</f>
        <v>0</v>
      </c>
      <c r="AE699">
        <f>IFERROR(VLOOKUP($A699,'PivotTrac Totals'!$1:$255,50,FALSE),)</f>
        <v>0</v>
      </c>
      <c r="AF699">
        <f>IFERROR(VLOOKUP($A699,'PivotTrac Totals'!$1:$255,52,FALSE),)</f>
        <v>0</v>
      </c>
      <c r="AG699">
        <f>IFERROR(VLOOKUP($A699,'PivotTrac Totals'!$1:$255,54,FALSE),)</f>
        <v>0</v>
      </c>
      <c r="AH699">
        <f t="shared" si="78"/>
        <v>0</v>
      </c>
    </row>
    <row r="700" spans="1:34" ht="15.75" hidden="1" thickBot="1" x14ac:dyDescent="0.25">
      <c r="A700" s="25"/>
      <c r="B700" s="25" t="s">
        <v>166</v>
      </c>
      <c r="C700" s="28" t="str">
        <f t="shared" si="82"/>
        <v>69</v>
      </c>
      <c r="D700" s="25" t="s">
        <v>222</v>
      </c>
      <c r="E700" s="25"/>
      <c r="F700" s="25"/>
      <c r="G700" s="25"/>
      <c r="H700">
        <f>IFERROR(VLOOKUP($A700,'PivotTrac Totals'!$A$1:$AK$255,4,FALSE),)</f>
        <v>0</v>
      </c>
      <c r="I700">
        <f>IFERROR(VLOOKUP($A700,'PivotTrac Totals'!$1:$405,6,FALSE),)</f>
        <v>0</v>
      </c>
      <c r="J700">
        <f>IFERROR(VLOOKUP($A700,'PivotTrac Totals'!$1:$255,8,FALSE),)</f>
        <v>0</v>
      </c>
      <c r="K700">
        <f>IFERROR(VLOOKUP($A700,'PivotTrac Totals'!$1:$255,10,FALSE),)</f>
        <v>0</v>
      </c>
      <c r="L700">
        <f>IFERROR(VLOOKUP($A700,'PivotTrac Totals'!$1:$255,12,FALSE),)</f>
        <v>0</v>
      </c>
      <c r="M700">
        <f>IFERROR(VLOOKUP($A700,'PivotTrac Totals'!$1:$255,14,FALSE),)</f>
        <v>0</v>
      </c>
      <c r="N700">
        <f>IFERROR(VLOOKUP($A700,'PivotTrac Totals'!$1:$255,16,FALSE),)</f>
        <v>0</v>
      </c>
      <c r="O700">
        <f>IFERROR(VLOOKUP($A700,'PivotTrac Totals'!$1:$255,18,FALSE),)</f>
        <v>0</v>
      </c>
      <c r="P700">
        <f>IFERROR(VLOOKUP($A700,'PivotTrac Totals'!$1:$255,20,FALSE),)</f>
        <v>0</v>
      </c>
      <c r="Q700">
        <f>IFERROR(VLOOKUP($A700,'PivotTrac Totals'!$1:$255,22,FALSE),)</f>
        <v>0</v>
      </c>
      <c r="R700">
        <f>IFERROR(VLOOKUP($A700,'PivotTrac Totals'!$1:$255,24,FALSE),)</f>
        <v>0</v>
      </c>
      <c r="S700">
        <f>IFERROR(VLOOKUP($A700,'PivotTrac Totals'!$1:$255,26,FALSE),)</f>
        <v>0</v>
      </c>
      <c r="T700">
        <f>IFERROR(VLOOKUP($A700,'PivotTrac Totals'!$1:$255,28,FALSE),)</f>
        <v>0</v>
      </c>
      <c r="U700">
        <f>IFERROR(VLOOKUP($A700,'PivotTrac Totals'!$1:$255,30,FALSE),)</f>
        <v>0</v>
      </c>
      <c r="V700">
        <f>IFERROR(VLOOKUP($A700,'PivotTrac Totals'!$1:$255,32,FALSE),)</f>
        <v>0</v>
      </c>
      <c r="W700">
        <f>IFERROR(VLOOKUP($A700,'PivotTrac Totals'!$1:$255,34,FALSE),)</f>
        <v>0</v>
      </c>
      <c r="X700">
        <f>IFERROR(VLOOKUP($A700,'PivotTrac Totals'!$1:$255,36,FALSE),)</f>
        <v>0</v>
      </c>
      <c r="Y700">
        <f>IFERROR(VLOOKUP($A700,'PivotTrac Totals'!$1:$255,38,FALSE),)</f>
        <v>0</v>
      </c>
      <c r="Z700">
        <f>IFERROR(VLOOKUP($A700,'PivotTrac Totals'!$1:$255,40,FALSE),)</f>
        <v>0</v>
      </c>
      <c r="AA700">
        <f>IFERROR(VLOOKUP($A700,'PivotTrac Totals'!$1:$255,42,FALSE),)</f>
        <v>0</v>
      </c>
      <c r="AB700">
        <f>IFERROR(VLOOKUP($A700,'PivotTrac Totals'!$1:$255,44,FALSE),)</f>
        <v>0</v>
      </c>
      <c r="AC700">
        <f>IFERROR(VLOOKUP($A700,'PivotTrac Totals'!$1:$255,46,FALSE),)</f>
        <v>0</v>
      </c>
      <c r="AD700">
        <f>IFERROR(VLOOKUP($A700,'PivotTrac Totals'!$1:$255,48,FALSE),)</f>
        <v>0</v>
      </c>
      <c r="AE700">
        <f>IFERROR(VLOOKUP($A700,'PivotTrac Totals'!$1:$255,50,FALSE),)</f>
        <v>0</v>
      </c>
      <c r="AF700">
        <f>IFERROR(VLOOKUP($A700,'PivotTrac Totals'!$1:$255,52,FALSE),)</f>
        <v>0</v>
      </c>
      <c r="AG700">
        <f>IFERROR(VLOOKUP($A700,'PivotTrac Totals'!$1:$255,54,FALSE),)</f>
        <v>0</v>
      </c>
      <c r="AH700">
        <f t="shared" si="78"/>
        <v>0</v>
      </c>
    </row>
    <row r="701" spans="1:34" ht="15.75" hidden="1" thickBot="1" x14ac:dyDescent="0.25">
      <c r="A701" s="25"/>
      <c r="B701" s="25" t="s">
        <v>166</v>
      </c>
      <c r="C701" s="28" t="str">
        <f t="shared" si="82"/>
        <v>69</v>
      </c>
      <c r="D701" s="25" t="s">
        <v>222</v>
      </c>
      <c r="E701" s="25"/>
      <c r="F701" s="25"/>
      <c r="G701" s="25"/>
      <c r="H701">
        <f>IFERROR(VLOOKUP($A701,'PivotTrac Totals'!$A$1:$AK$255,4,FALSE),)</f>
        <v>0</v>
      </c>
      <c r="I701">
        <f>IFERROR(VLOOKUP($A701,'PivotTrac Totals'!$1:$405,6,FALSE),)</f>
        <v>0</v>
      </c>
      <c r="J701">
        <f>IFERROR(VLOOKUP($A701,'PivotTrac Totals'!$1:$255,8,FALSE),)</f>
        <v>0</v>
      </c>
      <c r="K701">
        <f>IFERROR(VLOOKUP($A701,'PivotTrac Totals'!$1:$255,10,FALSE),)</f>
        <v>0</v>
      </c>
      <c r="L701">
        <f>IFERROR(VLOOKUP($A701,'PivotTrac Totals'!$1:$255,12,FALSE),)</f>
        <v>0</v>
      </c>
      <c r="M701">
        <f>IFERROR(VLOOKUP($A701,'PivotTrac Totals'!$1:$255,14,FALSE),)</f>
        <v>0</v>
      </c>
      <c r="N701">
        <f>IFERROR(VLOOKUP($A701,'PivotTrac Totals'!$1:$255,16,FALSE),)</f>
        <v>0</v>
      </c>
      <c r="O701">
        <f>IFERROR(VLOOKUP($A701,'PivotTrac Totals'!$1:$255,18,FALSE),)</f>
        <v>0</v>
      </c>
      <c r="P701">
        <f>IFERROR(VLOOKUP($A701,'PivotTrac Totals'!$1:$255,20,FALSE),)</f>
        <v>0</v>
      </c>
      <c r="Q701">
        <f>IFERROR(VLOOKUP($A701,'PivotTrac Totals'!$1:$255,22,FALSE),)</f>
        <v>0</v>
      </c>
      <c r="R701">
        <f>IFERROR(VLOOKUP($A701,'PivotTrac Totals'!$1:$255,24,FALSE),)</f>
        <v>0</v>
      </c>
      <c r="S701">
        <f>IFERROR(VLOOKUP($A701,'PivotTrac Totals'!$1:$255,26,FALSE),)</f>
        <v>0</v>
      </c>
      <c r="T701">
        <f>IFERROR(VLOOKUP($A701,'PivotTrac Totals'!$1:$255,28,FALSE),)</f>
        <v>0</v>
      </c>
      <c r="U701">
        <f>IFERROR(VLOOKUP($A701,'PivotTrac Totals'!$1:$255,30,FALSE),)</f>
        <v>0</v>
      </c>
      <c r="V701">
        <f>IFERROR(VLOOKUP($A701,'PivotTrac Totals'!$1:$255,32,FALSE),)</f>
        <v>0</v>
      </c>
      <c r="W701">
        <f>IFERROR(VLOOKUP($A701,'PivotTrac Totals'!$1:$255,34,FALSE),)</f>
        <v>0</v>
      </c>
      <c r="X701">
        <f>IFERROR(VLOOKUP($A701,'PivotTrac Totals'!$1:$255,36,FALSE),)</f>
        <v>0</v>
      </c>
      <c r="Y701">
        <f>IFERROR(VLOOKUP($A701,'PivotTrac Totals'!$1:$255,38,FALSE),)</f>
        <v>0</v>
      </c>
      <c r="Z701">
        <f>IFERROR(VLOOKUP($A701,'PivotTrac Totals'!$1:$255,40,FALSE),)</f>
        <v>0</v>
      </c>
      <c r="AA701">
        <f>IFERROR(VLOOKUP($A701,'PivotTrac Totals'!$1:$255,42,FALSE),)</f>
        <v>0</v>
      </c>
      <c r="AB701">
        <f>IFERROR(VLOOKUP($A701,'PivotTrac Totals'!$1:$255,44,FALSE),)</f>
        <v>0</v>
      </c>
      <c r="AC701">
        <f>IFERROR(VLOOKUP($A701,'PivotTrac Totals'!$1:$255,46,FALSE),)</f>
        <v>0</v>
      </c>
      <c r="AD701">
        <f>IFERROR(VLOOKUP($A701,'PivotTrac Totals'!$1:$255,48,FALSE),)</f>
        <v>0</v>
      </c>
      <c r="AE701">
        <f>IFERROR(VLOOKUP($A701,'PivotTrac Totals'!$1:$255,50,FALSE),)</f>
        <v>0</v>
      </c>
      <c r="AF701">
        <f>IFERROR(VLOOKUP($A701,'PivotTrac Totals'!$1:$255,52,FALSE),)</f>
        <v>0</v>
      </c>
      <c r="AG701">
        <f>IFERROR(VLOOKUP($A701,'PivotTrac Totals'!$1:$255,54,FALSE),)</f>
        <v>0</v>
      </c>
      <c r="AH701">
        <f t="shared" si="78"/>
        <v>0</v>
      </c>
    </row>
    <row r="702" spans="1:34" ht="15.75" hidden="1" thickBot="1" x14ac:dyDescent="0.25">
      <c r="A702" s="25"/>
      <c r="B702" s="25" t="s">
        <v>166</v>
      </c>
      <c r="C702" s="28" t="str">
        <f t="shared" si="82"/>
        <v>69</v>
      </c>
      <c r="D702" s="25" t="s">
        <v>222</v>
      </c>
      <c r="E702" s="25"/>
      <c r="F702" s="25"/>
      <c r="G702" s="25"/>
      <c r="H702">
        <f>IFERROR(VLOOKUP($A702,'PivotTrac Totals'!$A$1:$AK$255,4,FALSE),)</f>
        <v>0</v>
      </c>
      <c r="I702">
        <f>IFERROR(VLOOKUP($A702,'PivotTrac Totals'!$1:$405,6,FALSE),)</f>
        <v>0</v>
      </c>
      <c r="J702">
        <f>IFERROR(VLOOKUP($A702,'PivotTrac Totals'!$1:$255,8,FALSE),)</f>
        <v>0</v>
      </c>
      <c r="K702">
        <f>IFERROR(VLOOKUP($A702,'PivotTrac Totals'!$1:$255,10,FALSE),)</f>
        <v>0</v>
      </c>
      <c r="L702">
        <f>IFERROR(VLOOKUP($A702,'PivotTrac Totals'!$1:$255,12,FALSE),)</f>
        <v>0</v>
      </c>
      <c r="M702">
        <f>IFERROR(VLOOKUP($A702,'PivotTrac Totals'!$1:$255,14,FALSE),)</f>
        <v>0</v>
      </c>
      <c r="N702">
        <f>IFERROR(VLOOKUP($A702,'PivotTrac Totals'!$1:$255,16,FALSE),)</f>
        <v>0</v>
      </c>
      <c r="O702">
        <f>IFERROR(VLOOKUP($A702,'PivotTrac Totals'!$1:$255,18,FALSE),)</f>
        <v>0</v>
      </c>
      <c r="P702">
        <f>IFERROR(VLOOKUP($A702,'PivotTrac Totals'!$1:$255,20,FALSE),)</f>
        <v>0</v>
      </c>
      <c r="Q702">
        <f>IFERROR(VLOOKUP($A702,'PivotTrac Totals'!$1:$255,22,FALSE),)</f>
        <v>0</v>
      </c>
      <c r="R702">
        <f>IFERROR(VLOOKUP($A702,'PivotTrac Totals'!$1:$255,24,FALSE),)</f>
        <v>0</v>
      </c>
      <c r="S702">
        <f>IFERROR(VLOOKUP($A702,'PivotTrac Totals'!$1:$255,26,FALSE),)</f>
        <v>0</v>
      </c>
      <c r="T702">
        <f>IFERROR(VLOOKUP($A702,'PivotTrac Totals'!$1:$255,28,FALSE),)</f>
        <v>0</v>
      </c>
      <c r="U702">
        <f>IFERROR(VLOOKUP($A702,'PivotTrac Totals'!$1:$255,30,FALSE),)</f>
        <v>0</v>
      </c>
      <c r="V702">
        <f>IFERROR(VLOOKUP($A702,'PivotTrac Totals'!$1:$255,32,FALSE),)</f>
        <v>0</v>
      </c>
      <c r="W702">
        <f>IFERROR(VLOOKUP($A702,'PivotTrac Totals'!$1:$255,34,FALSE),)</f>
        <v>0</v>
      </c>
      <c r="X702">
        <f>IFERROR(VLOOKUP($A702,'PivotTrac Totals'!$1:$255,36,FALSE),)</f>
        <v>0</v>
      </c>
      <c r="Y702">
        <f>IFERROR(VLOOKUP($A702,'PivotTrac Totals'!$1:$255,38,FALSE),)</f>
        <v>0</v>
      </c>
      <c r="Z702">
        <f>IFERROR(VLOOKUP($A702,'PivotTrac Totals'!$1:$255,40,FALSE),)</f>
        <v>0</v>
      </c>
      <c r="AA702">
        <f>IFERROR(VLOOKUP($A702,'PivotTrac Totals'!$1:$255,42,FALSE),)</f>
        <v>0</v>
      </c>
      <c r="AB702">
        <f>IFERROR(VLOOKUP($A702,'PivotTrac Totals'!$1:$255,44,FALSE),)</f>
        <v>0</v>
      </c>
      <c r="AC702">
        <f>IFERROR(VLOOKUP($A702,'PivotTrac Totals'!$1:$255,46,FALSE),)</f>
        <v>0</v>
      </c>
      <c r="AD702">
        <f>IFERROR(VLOOKUP($A702,'PivotTrac Totals'!$1:$255,48,FALSE),)</f>
        <v>0</v>
      </c>
      <c r="AE702">
        <f>IFERROR(VLOOKUP($A702,'PivotTrac Totals'!$1:$255,50,FALSE),)</f>
        <v>0</v>
      </c>
      <c r="AF702">
        <f>IFERROR(VLOOKUP($A702,'PivotTrac Totals'!$1:$255,52,FALSE),)</f>
        <v>0</v>
      </c>
      <c r="AG702">
        <f>IFERROR(VLOOKUP($A702,'PivotTrac Totals'!$1:$255,54,FALSE),)</f>
        <v>0</v>
      </c>
      <c r="AH702">
        <f t="shared" si="78"/>
        <v>0</v>
      </c>
    </row>
    <row r="703" spans="1:34" ht="15.75" hidden="1" thickBot="1" x14ac:dyDescent="0.25">
      <c r="A703" s="25"/>
      <c r="B703" s="25" t="s">
        <v>166</v>
      </c>
      <c r="C703" s="28" t="str">
        <f t="shared" si="82"/>
        <v>69</v>
      </c>
      <c r="D703" s="25" t="s">
        <v>222</v>
      </c>
      <c r="E703" s="25"/>
      <c r="F703" s="25"/>
      <c r="G703" s="25"/>
      <c r="H703">
        <f>IFERROR(VLOOKUP($A703,'PivotTrac Totals'!$A$1:$AK$255,4,FALSE),)</f>
        <v>0</v>
      </c>
      <c r="I703">
        <f>IFERROR(VLOOKUP($A703,'PivotTrac Totals'!$1:$405,6,FALSE),)</f>
        <v>0</v>
      </c>
      <c r="J703">
        <f>IFERROR(VLOOKUP($A703,'PivotTrac Totals'!$1:$255,8,FALSE),)</f>
        <v>0</v>
      </c>
      <c r="K703">
        <f>IFERROR(VLOOKUP($A703,'PivotTrac Totals'!$1:$255,10,FALSE),)</f>
        <v>0</v>
      </c>
      <c r="L703">
        <f>IFERROR(VLOOKUP($A703,'PivotTrac Totals'!$1:$255,12,FALSE),)</f>
        <v>0</v>
      </c>
      <c r="M703">
        <f>IFERROR(VLOOKUP($A703,'PivotTrac Totals'!$1:$255,14,FALSE),)</f>
        <v>0</v>
      </c>
      <c r="N703">
        <f>IFERROR(VLOOKUP($A703,'PivotTrac Totals'!$1:$255,16,FALSE),)</f>
        <v>0</v>
      </c>
      <c r="O703">
        <f>IFERROR(VLOOKUP($A703,'PivotTrac Totals'!$1:$255,18,FALSE),)</f>
        <v>0</v>
      </c>
      <c r="P703">
        <f>IFERROR(VLOOKUP($A703,'PivotTrac Totals'!$1:$255,20,FALSE),)</f>
        <v>0</v>
      </c>
      <c r="Q703">
        <f>IFERROR(VLOOKUP($A703,'PivotTrac Totals'!$1:$255,22,FALSE),)</f>
        <v>0</v>
      </c>
      <c r="R703">
        <f>IFERROR(VLOOKUP($A703,'PivotTrac Totals'!$1:$255,24,FALSE),)</f>
        <v>0</v>
      </c>
      <c r="S703">
        <f>IFERROR(VLOOKUP($A703,'PivotTrac Totals'!$1:$255,26,FALSE),)</f>
        <v>0</v>
      </c>
      <c r="T703">
        <f>IFERROR(VLOOKUP($A703,'PivotTrac Totals'!$1:$255,28,FALSE),)</f>
        <v>0</v>
      </c>
      <c r="U703">
        <f>IFERROR(VLOOKUP($A703,'PivotTrac Totals'!$1:$255,30,FALSE),)</f>
        <v>0</v>
      </c>
      <c r="V703">
        <f>IFERROR(VLOOKUP($A703,'PivotTrac Totals'!$1:$255,32,FALSE),)</f>
        <v>0</v>
      </c>
      <c r="W703">
        <f>IFERROR(VLOOKUP($A703,'PivotTrac Totals'!$1:$255,34,FALSE),)</f>
        <v>0</v>
      </c>
      <c r="X703">
        <f>IFERROR(VLOOKUP($A703,'PivotTrac Totals'!$1:$255,36,FALSE),)</f>
        <v>0</v>
      </c>
      <c r="Y703">
        <f>IFERROR(VLOOKUP($A703,'PivotTrac Totals'!$1:$255,38,FALSE),)</f>
        <v>0</v>
      </c>
      <c r="Z703">
        <f>IFERROR(VLOOKUP($A703,'PivotTrac Totals'!$1:$255,40,FALSE),)</f>
        <v>0</v>
      </c>
      <c r="AA703">
        <f>IFERROR(VLOOKUP($A703,'PivotTrac Totals'!$1:$255,42,FALSE),)</f>
        <v>0</v>
      </c>
      <c r="AB703">
        <f>IFERROR(VLOOKUP($A703,'PivotTrac Totals'!$1:$255,44,FALSE),)</f>
        <v>0</v>
      </c>
      <c r="AC703">
        <f>IFERROR(VLOOKUP($A703,'PivotTrac Totals'!$1:$255,46,FALSE),)</f>
        <v>0</v>
      </c>
      <c r="AD703">
        <f>IFERROR(VLOOKUP($A703,'PivotTrac Totals'!$1:$255,48,FALSE),)</f>
        <v>0</v>
      </c>
      <c r="AE703">
        <f>IFERROR(VLOOKUP($A703,'PivotTrac Totals'!$1:$255,50,FALSE),)</f>
        <v>0</v>
      </c>
      <c r="AF703">
        <f>IFERROR(VLOOKUP($A703,'PivotTrac Totals'!$1:$255,52,FALSE),)</f>
        <v>0</v>
      </c>
      <c r="AG703">
        <f>IFERROR(VLOOKUP($A703,'PivotTrac Totals'!$1:$255,54,FALSE),)</f>
        <v>0</v>
      </c>
      <c r="AH703">
        <f t="shared" si="78"/>
        <v>0</v>
      </c>
    </row>
    <row r="704" spans="1:34" ht="15.75" hidden="1" thickBot="1" x14ac:dyDescent="0.25">
      <c r="A704" s="25"/>
      <c r="B704" s="25" t="s">
        <v>166</v>
      </c>
      <c r="C704" s="28" t="str">
        <f t="shared" si="82"/>
        <v>69</v>
      </c>
      <c r="D704" s="25" t="s">
        <v>222</v>
      </c>
      <c r="E704" s="25"/>
      <c r="F704" s="25"/>
      <c r="G704" s="25"/>
      <c r="H704">
        <f>IFERROR(VLOOKUP($A704,'PivotTrac Totals'!$A$1:$AK$255,4,FALSE),)</f>
        <v>0</v>
      </c>
      <c r="I704">
        <f>IFERROR(VLOOKUP($A704,'PivotTrac Totals'!$1:$405,6,FALSE),)</f>
        <v>0</v>
      </c>
      <c r="J704">
        <f>IFERROR(VLOOKUP($A704,'PivotTrac Totals'!$1:$255,8,FALSE),)</f>
        <v>0</v>
      </c>
      <c r="K704">
        <f>IFERROR(VLOOKUP($A704,'PivotTrac Totals'!$1:$255,10,FALSE),)</f>
        <v>0</v>
      </c>
      <c r="L704">
        <f>IFERROR(VLOOKUP($A704,'PivotTrac Totals'!$1:$255,12,FALSE),)</f>
        <v>0</v>
      </c>
      <c r="M704">
        <f>IFERROR(VLOOKUP($A704,'PivotTrac Totals'!$1:$255,14,FALSE),)</f>
        <v>0</v>
      </c>
      <c r="N704">
        <f>IFERROR(VLOOKUP($A704,'PivotTrac Totals'!$1:$255,16,FALSE),)</f>
        <v>0</v>
      </c>
      <c r="O704">
        <f>IFERROR(VLOOKUP($A704,'PivotTrac Totals'!$1:$255,18,FALSE),)</f>
        <v>0</v>
      </c>
      <c r="P704">
        <f>IFERROR(VLOOKUP($A704,'PivotTrac Totals'!$1:$255,20,FALSE),)</f>
        <v>0</v>
      </c>
      <c r="Q704">
        <f>IFERROR(VLOOKUP($A704,'PivotTrac Totals'!$1:$255,22,FALSE),)</f>
        <v>0</v>
      </c>
      <c r="R704">
        <f>IFERROR(VLOOKUP($A704,'PivotTrac Totals'!$1:$255,24,FALSE),)</f>
        <v>0</v>
      </c>
      <c r="S704">
        <f>IFERROR(VLOOKUP($A704,'PivotTrac Totals'!$1:$255,26,FALSE),)</f>
        <v>0</v>
      </c>
      <c r="T704">
        <f>IFERROR(VLOOKUP($A704,'PivotTrac Totals'!$1:$255,28,FALSE),)</f>
        <v>0</v>
      </c>
      <c r="U704">
        <f>IFERROR(VLOOKUP($A704,'PivotTrac Totals'!$1:$255,30,FALSE),)</f>
        <v>0</v>
      </c>
      <c r="V704">
        <f>IFERROR(VLOOKUP($A704,'PivotTrac Totals'!$1:$255,32,FALSE),)</f>
        <v>0</v>
      </c>
      <c r="W704">
        <f>IFERROR(VLOOKUP($A704,'PivotTrac Totals'!$1:$255,34,FALSE),)</f>
        <v>0</v>
      </c>
      <c r="X704">
        <f>IFERROR(VLOOKUP($A704,'PivotTrac Totals'!$1:$255,36,FALSE),)</f>
        <v>0</v>
      </c>
      <c r="Y704">
        <f>IFERROR(VLOOKUP($A704,'PivotTrac Totals'!$1:$255,38,FALSE),)</f>
        <v>0</v>
      </c>
      <c r="Z704">
        <f>IFERROR(VLOOKUP($A704,'PivotTrac Totals'!$1:$255,40,FALSE),)</f>
        <v>0</v>
      </c>
      <c r="AA704">
        <f>IFERROR(VLOOKUP($A704,'PivotTrac Totals'!$1:$255,42,FALSE),)</f>
        <v>0</v>
      </c>
      <c r="AB704">
        <f>IFERROR(VLOOKUP($A704,'PivotTrac Totals'!$1:$255,44,FALSE),)</f>
        <v>0</v>
      </c>
      <c r="AC704">
        <f>IFERROR(VLOOKUP($A704,'PivotTrac Totals'!$1:$255,46,FALSE),)</f>
        <v>0</v>
      </c>
      <c r="AD704">
        <f>IFERROR(VLOOKUP($A704,'PivotTrac Totals'!$1:$255,48,FALSE),)</f>
        <v>0</v>
      </c>
      <c r="AE704">
        <f>IFERROR(VLOOKUP($A704,'PivotTrac Totals'!$1:$255,50,FALSE),)</f>
        <v>0</v>
      </c>
      <c r="AF704">
        <f>IFERROR(VLOOKUP($A704,'PivotTrac Totals'!$1:$255,52,FALSE),)</f>
        <v>0</v>
      </c>
      <c r="AG704">
        <f>IFERROR(VLOOKUP($A704,'PivotTrac Totals'!$1:$255,54,FALSE),)</f>
        <v>0</v>
      </c>
      <c r="AH704">
        <f t="shared" si="78"/>
        <v>0</v>
      </c>
    </row>
    <row r="705" spans="1:34" ht="15.75" hidden="1" thickBot="1" x14ac:dyDescent="0.25">
      <c r="A705" s="25"/>
      <c r="B705" s="25" t="s">
        <v>166</v>
      </c>
      <c r="C705" s="28" t="str">
        <f t="shared" si="82"/>
        <v>69</v>
      </c>
      <c r="D705" s="25" t="s">
        <v>222</v>
      </c>
      <c r="E705" s="25"/>
      <c r="F705" s="25"/>
      <c r="G705" s="25"/>
      <c r="H705">
        <f>IFERROR(VLOOKUP($A705,'PivotTrac Totals'!$A$1:$AK$255,4,FALSE),)</f>
        <v>0</v>
      </c>
      <c r="I705">
        <f>IFERROR(VLOOKUP($A705,'PivotTrac Totals'!$1:$405,6,FALSE),)</f>
        <v>0</v>
      </c>
      <c r="J705">
        <f>IFERROR(VLOOKUP($A705,'PivotTrac Totals'!$1:$255,8,FALSE),)</f>
        <v>0</v>
      </c>
      <c r="K705">
        <f>IFERROR(VLOOKUP($A705,'PivotTrac Totals'!$1:$255,10,FALSE),)</f>
        <v>0</v>
      </c>
      <c r="L705">
        <f>IFERROR(VLOOKUP($A705,'PivotTrac Totals'!$1:$255,12,FALSE),)</f>
        <v>0</v>
      </c>
      <c r="M705">
        <f>IFERROR(VLOOKUP($A705,'PivotTrac Totals'!$1:$255,14,FALSE),)</f>
        <v>0</v>
      </c>
      <c r="N705">
        <f>IFERROR(VLOOKUP($A705,'PivotTrac Totals'!$1:$255,16,FALSE),)</f>
        <v>0</v>
      </c>
      <c r="O705">
        <f>IFERROR(VLOOKUP($A705,'PivotTrac Totals'!$1:$255,18,FALSE),)</f>
        <v>0</v>
      </c>
      <c r="P705">
        <f>IFERROR(VLOOKUP($A705,'PivotTrac Totals'!$1:$255,20,FALSE),)</f>
        <v>0</v>
      </c>
      <c r="Q705">
        <f>IFERROR(VLOOKUP($A705,'PivotTrac Totals'!$1:$255,22,FALSE),)</f>
        <v>0</v>
      </c>
      <c r="R705">
        <f>IFERROR(VLOOKUP($A705,'PivotTrac Totals'!$1:$255,24,FALSE),)</f>
        <v>0</v>
      </c>
      <c r="S705">
        <f>IFERROR(VLOOKUP($A705,'PivotTrac Totals'!$1:$255,26,FALSE),)</f>
        <v>0</v>
      </c>
      <c r="T705">
        <f>IFERROR(VLOOKUP($A705,'PivotTrac Totals'!$1:$255,28,FALSE),)</f>
        <v>0</v>
      </c>
      <c r="U705">
        <f>IFERROR(VLOOKUP($A705,'PivotTrac Totals'!$1:$255,30,FALSE),)</f>
        <v>0</v>
      </c>
      <c r="V705">
        <f>IFERROR(VLOOKUP($A705,'PivotTrac Totals'!$1:$255,32,FALSE),)</f>
        <v>0</v>
      </c>
      <c r="W705">
        <f>IFERROR(VLOOKUP($A705,'PivotTrac Totals'!$1:$255,34,FALSE),)</f>
        <v>0</v>
      </c>
      <c r="X705">
        <f>IFERROR(VLOOKUP($A705,'PivotTrac Totals'!$1:$255,36,FALSE),)</f>
        <v>0</v>
      </c>
      <c r="Y705">
        <f>IFERROR(VLOOKUP($A705,'PivotTrac Totals'!$1:$255,38,FALSE),)</f>
        <v>0</v>
      </c>
      <c r="Z705">
        <f>IFERROR(VLOOKUP($A705,'PivotTrac Totals'!$1:$255,40,FALSE),)</f>
        <v>0</v>
      </c>
      <c r="AA705">
        <f>IFERROR(VLOOKUP($A705,'PivotTrac Totals'!$1:$255,42,FALSE),)</f>
        <v>0</v>
      </c>
      <c r="AB705">
        <f>IFERROR(VLOOKUP($A705,'PivotTrac Totals'!$1:$255,44,FALSE),)</f>
        <v>0</v>
      </c>
      <c r="AC705">
        <f>IFERROR(VLOOKUP($A705,'PivotTrac Totals'!$1:$255,46,FALSE),)</f>
        <v>0</v>
      </c>
      <c r="AD705">
        <f>IFERROR(VLOOKUP($A705,'PivotTrac Totals'!$1:$255,48,FALSE),)</f>
        <v>0</v>
      </c>
      <c r="AE705">
        <f>IFERROR(VLOOKUP($A705,'PivotTrac Totals'!$1:$255,50,FALSE),)</f>
        <v>0</v>
      </c>
      <c r="AF705">
        <f>IFERROR(VLOOKUP($A705,'PivotTrac Totals'!$1:$255,52,FALSE),)</f>
        <v>0</v>
      </c>
      <c r="AG705">
        <f>IFERROR(VLOOKUP($A705,'PivotTrac Totals'!$1:$255,54,FALSE),)</f>
        <v>0</v>
      </c>
      <c r="AH705">
        <f t="shared" si="78"/>
        <v>0</v>
      </c>
    </row>
    <row r="706" spans="1:34" ht="15.75" thickBot="1" x14ac:dyDescent="0.25">
      <c r="A706" s="32" t="s">
        <v>232</v>
      </c>
      <c r="B706" t="s">
        <v>166</v>
      </c>
      <c r="C706" s="31" t="str">
        <f>MID(A706,FIND(" ",A706)+1,256)</f>
        <v>70</v>
      </c>
      <c r="D706" t="s">
        <v>195</v>
      </c>
      <c r="E706" t="s">
        <v>168</v>
      </c>
      <c r="F706" t="s">
        <v>13</v>
      </c>
      <c r="G706" t="s">
        <v>233</v>
      </c>
      <c r="H706" s="24">
        <f>IF($B706="Hamer",IF($F706="Spring Grain",SUMIFS('Hamer Agrimet'!$D:$D,'Hamer Agrimet'!$A:$A,"&lt;="&amp;Data!H$1,'Hamer Agrimet'!$D:$D,"&gt;0"),IF($F706="Winter Grain",SUMIFS('Hamer Agrimet'!$C:$C,'Hamer Agrimet'!$A:$A,"&lt;="&amp;Data!H$1,'Hamer Agrimet'!$C:$C,"&gt;0"),IF($F706="Potatoes",SUMIFS('Hamer Agrimet'!$E:$E,'Hamer Agrimet'!$A:$A,"&lt;="&amp;Data!H$1,'Hamer Agrimet'!$E:$E,"&gt;0"),0))),SUMIFS('Osgood Agrimet'!$S$2:$S$274,'Hamer Agrimet'!$H$147:$H$288,"&lt;="&amp;Data!H$1,'Osgood Agrimet'!$S$2:$S$274,"&gt;0"))</f>
        <v>7.0000000000000007E-2</v>
      </c>
      <c r="I706" s="24">
        <f>IF($B706="Hamer",IF($F706="Spring Grain",SUMIFS('Hamer Agrimet'!$D:$D,'Hamer Agrimet'!$A:$A,"&lt;="&amp;Data!I$1,'Hamer Agrimet'!$D:$D,"&gt;0"),IF($F706="Winter Grain",SUMIFS('Hamer Agrimet'!$C:$C,'Hamer Agrimet'!$A:$A,"&lt;="&amp;Data!I$1,'Hamer Agrimet'!$C:$C,"&gt;0"),IF($F706="Potatoes",SUMIFS('Hamer Agrimet'!$E:$E,'Hamer Agrimet'!$A:$A,"&lt;="&amp;Data!I$1,'Hamer Agrimet'!$E:$E,"&gt;0"),0))),SUMIFS('Osgood Agrimet'!$S$2:$S$274,'Hamer Agrimet'!$H$147:$H$288,"&lt;="&amp;Data!I$1,'Osgood Agrimet'!$S$2:$S$274,"&gt;0"))-SUM($H706)</f>
        <v>0.37</v>
      </c>
      <c r="J706" s="24">
        <f>IF($B706="Hamer",IF($F706="Spring Grain",SUMIFS('Hamer Agrimet'!$D:$D,'Hamer Agrimet'!$A:$A,"&lt;="&amp;Data!J$1,'Hamer Agrimet'!$D:$D,"&gt;0"),IF($F706="Winter Grain",SUMIFS('Hamer Agrimet'!$C:$C,'Hamer Agrimet'!$A:$A,"&lt;="&amp;Data!J$1,'Hamer Agrimet'!$C:$C,"&gt;0"),IF($F706="Potatoes",SUMIFS('Hamer Agrimet'!$E:$E,'Hamer Agrimet'!$A:$A,"&lt;="&amp;Data!J$1,'Hamer Agrimet'!$E:$E,"&gt;0"),0))),SUMIFS('Osgood Agrimet'!$S$2:$S$274,'Hamer Agrimet'!$H$147:$H$288,"&lt;="&amp;Data!J$1,'Osgood Agrimet'!$S$2:$S$274,"&gt;0"))-SUM($H706:I706)</f>
        <v>0.56000000000000005</v>
      </c>
      <c r="K706" s="24">
        <f>IF($B706="Hamer",IF($F706="Spring Grain",SUMIFS('Hamer Agrimet'!$D:$D,'Hamer Agrimet'!$A:$A,"&lt;="&amp;Data!K$1,'Hamer Agrimet'!$D:$D,"&gt;0"),IF($F706="Winter Grain",SUMIFS('Hamer Agrimet'!$C:$C,'Hamer Agrimet'!$A:$A,"&lt;="&amp;Data!K$1,'Hamer Agrimet'!$C:$C,"&gt;0"),IF($F706="Potatoes",SUMIFS('Hamer Agrimet'!$E:$E,'Hamer Agrimet'!$A:$A,"&lt;="&amp;Data!K$1,'Hamer Agrimet'!$E:$E,"&gt;0"),0))),SUMIFS('Osgood Agrimet'!$S$2:$S$274,'Hamer Agrimet'!$H$147:$H$288,"&lt;="&amp;Data!K$1,'Osgood Agrimet'!$S$2:$S$274,"&gt;0"))-SUM($H706:J706)</f>
        <v>0.83000000000000007</v>
      </c>
      <c r="L706" s="24">
        <f>IF($B706="Hamer",IF($F706="Spring Grain",SUMIFS('Hamer Agrimet'!$D:$D,'Hamer Agrimet'!$A:$A,"&lt;="&amp;Data!L$1,'Hamer Agrimet'!$D:$D,"&gt;0"),IF($F706="Winter Grain",SUMIFS('Hamer Agrimet'!$C:$C,'Hamer Agrimet'!$A:$A,"&lt;="&amp;Data!L$1,'Hamer Agrimet'!$C:$C,"&gt;0"),IF($F706="Potatoes",SUMIFS('Hamer Agrimet'!$E:$E,'Hamer Agrimet'!$A:$A,"&lt;="&amp;Data!L$1,'Hamer Agrimet'!$E:$E,"&gt;0"),0))),SUMIFS('Osgood Agrimet'!$S$2:$S$274,'Hamer Agrimet'!$H$147:$H$288,"&lt;="&amp;Data!L$1,'Osgood Agrimet'!$S$2:$S$274,"&gt;0"))-SUM($H706:K706)</f>
        <v>1.7799999999999998</v>
      </c>
      <c r="M706" s="24">
        <f>IF($B706="Hamer",IF($F706="Spring Grain",SUMIFS('Hamer Agrimet'!$D:$D,'Hamer Agrimet'!$A:$A,"&lt;="&amp;Data!M$1,'Hamer Agrimet'!$D:$D,"&gt;0"),IF($F706="Winter Grain",SUMIFS('Hamer Agrimet'!$C:$C,'Hamer Agrimet'!$A:$A,"&lt;="&amp;Data!M$1,'Hamer Agrimet'!$C:$C,"&gt;0"),IF($F706="Potatoes",SUMIFS('Hamer Agrimet'!$E:$E,'Hamer Agrimet'!$A:$A,"&lt;="&amp;Data!M$1,'Hamer Agrimet'!$E:$E,"&gt;0"),0))),SUMIFS('Osgood Agrimet'!$S$2:$S$274,'Hamer Agrimet'!$H$147:$H$288,"&lt;="&amp;Data!M$1,'Osgood Agrimet'!$S$2:$S$274,"&gt;0"))-SUM($H706:L706)</f>
        <v>2.1200000000000006</v>
      </c>
      <c r="N706" s="24">
        <f>IF($B706="Hamer",IF($F706="Spring Grain",SUMIFS('Hamer Agrimet'!$D:$D,'Hamer Agrimet'!$A:$A,"&lt;="&amp;Data!N$1,'Hamer Agrimet'!$D:$D,"&gt;0"),IF($F706="Winter Grain",SUMIFS('Hamer Agrimet'!$C:$C,'Hamer Agrimet'!$A:$A,"&lt;="&amp;Data!N$1,'Hamer Agrimet'!$C:$C,"&gt;0"),IF($F706="Potatoes",SUMIFS('Hamer Agrimet'!$E:$E,'Hamer Agrimet'!$A:$A,"&lt;="&amp;Data!N$1,'Hamer Agrimet'!$E:$E,"&gt;0"),0))),SUMIFS('Osgood Agrimet'!$S$2:$S$274,'Hamer Agrimet'!$H$147:$H$288,"&lt;="&amp;Data!N$1,'Osgood Agrimet'!$S$2:$S$274,"&gt;0"))-SUM($H706:M706)</f>
        <v>2.8099999999999987</v>
      </c>
      <c r="O706" s="24">
        <f>IF($B706="Hamer",IF($F706="Spring Grain",SUMIFS('Hamer Agrimet'!$D:$D,'Hamer Agrimet'!$A:$A,"&lt;="&amp;Data!O$1,'Hamer Agrimet'!$D:$D,"&gt;0"),IF($F706="Winter Grain",SUMIFS('Hamer Agrimet'!$C:$C,'Hamer Agrimet'!$A:$A,"&lt;="&amp;Data!O$1,'Hamer Agrimet'!$C:$C,"&gt;0"),IF($F706="Potatoes",SUMIFS('Hamer Agrimet'!$E:$E,'Hamer Agrimet'!$A:$A,"&lt;="&amp;Data!O$1,'Hamer Agrimet'!$E:$E,"&gt;0"),0))),SUMIFS('Osgood Agrimet'!$S$2:$S$274,'Hamer Agrimet'!$H$147:$H$288,"&lt;="&amp;Data!O$1,'Osgood Agrimet'!$S$2:$S$274,"&gt;0"))-SUM($H706:N706)</f>
        <v>2.980000000000004</v>
      </c>
      <c r="P706" s="24">
        <f>IF($B706="Hamer",IF($F706="Spring Grain",SUMIFS('Hamer Agrimet'!$D:$D,'Hamer Agrimet'!$A:$A,"&lt;="&amp;Data!P$1,'Hamer Agrimet'!$D:$D,"&gt;0"),IF($F706="Winter Grain",SUMIFS('Hamer Agrimet'!$C:$C,'Hamer Agrimet'!$A:$A,"&lt;="&amp;Data!P$1,'Hamer Agrimet'!$C:$C,"&gt;0"),IF($F706="Potatoes",SUMIFS('Hamer Agrimet'!$E:$E,'Hamer Agrimet'!$A:$A,"&lt;="&amp;Data!P$1,'Hamer Agrimet'!$E:$E,"&gt;0"),0))),SUMIFS('Osgood Agrimet'!$S$2:$S$274,'Hamer Agrimet'!$H$147:$H$288,"&lt;="&amp;Data!P$1,'Osgood Agrimet'!$S$2:$S$274,"&gt;0"))-SUM($H706:O706)</f>
        <v>2.6000000000000014</v>
      </c>
      <c r="Q706" s="24">
        <f>IF($B706="Hamer",IF($F706="Spring Grain",SUMIFS('Hamer Agrimet'!$D:$D,'Hamer Agrimet'!$A:$A,"&lt;="&amp;Data!Q$1,'Hamer Agrimet'!$D:$D,"&gt;0"),IF($F706="Winter Grain",SUMIFS('Hamer Agrimet'!$C:$C,'Hamer Agrimet'!$A:$A,"&lt;="&amp;Data!Q$1,'Hamer Agrimet'!$C:$C,"&gt;0"),IF($F706="Potatoes",SUMIFS('Hamer Agrimet'!$E:$E,'Hamer Agrimet'!$A:$A,"&lt;="&amp;Data!Q$1,'Hamer Agrimet'!$E:$E,"&gt;0"),0))),SUMIFS('Osgood Agrimet'!$S$2:$S$274,'Hamer Agrimet'!$H$147:$H$288,"&lt;="&amp;Data!Q$1,'Osgood Agrimet'!$S$2:$S$274,"&gt;0"))-SUM($H706:P706)</f>
        <v>2.4399999999999977</v>
      </c>
      <c r="R706" s="24">
        <f>IF($B706="Hamer",IF($F706="Spring Grain",SUMIFS('Hamer Agrimet'!$D:$D,'Hamer Agrimet'!$A:$A,"&lt;="&amp;Data!R$1,'Hamer Agrimet'!$D:$D,"&gt;0"),IF($F706="Winter Grain",SUMIFS('Hamer Agrimet'!$C:$C,'Hamer Agrimet'!$A:$A,"&lt;="&amp;Data!R$1,'Hamer Agrimet'!$C:$C,"&gt;0"),IF($F706="Potatoes",SUMIFS('Hamer Agrimet'!$E:$E,'Hamer Agrimet'!$A:$A,"&lt;="&amp;Data!R$1,'Hamer Agrimet'!$E:$E,"&gt;0"),0))),SUMIFS('Osgood Agrimet'!$S$2:$S$274,'Hamer Agrimet'!$H$147:$H$288,"&lt;="&amp;Data!R$1,'Osgood Agrimet'!$S$2:$S$274,"&gt;0"))-SUM($H706:Q706)</f>
        <v>2.7800000000000047</v>
      </c>
      <c r="S706" s="24">
        <f>IF($B706="Hamer",IF($F706="Spring Grain",SUMIFS('Hamer Agrimet'!$D:$D,'Hamer Agrimet'!$A:$A,"&lt;="&amp;Data!S$1,'Hamer Agrimet'!$D:$D,"&gt;0"),IF($F706="Winter Grain",SUMIFS('Hamer Agrimet'!$C:$C,'Hamer Agrimet'!$A:$A,"&lt;="&amp;Data!S$1,'Hamer Agrimet'!$C:$C,"&gt;0"),IF($F706="Potatoes",SUMIFS('Hamer Agrimet'!$E:$E,'Hamer Agrimet'!$A:$A,"&lt;="&amp;Data!S$1,'Hamer Agrimet'!$E:$E,"&gt;0"),0))),SUMIFS('Osgood Agrimet'!$S$2:$S$274,'Hamer Agrimet'!$H$147:$H$288,"&lt;="&amp;Data!S$1,'Osgood Agrimet'!$S$2:$S$274,"&gt;0"))-SUM($H706:R706)</f>
        <v>1.5100000000000016</v>
      </c>
      <c r="T706" s="24">
        <f>IF($B706="Hamer",IF($F706="Spring Grain",SUMIFS('Hamer Agrimet'!$D:$D,'Hamer Agrimet'!$A:$A,"&lt;="&amp;Data!T$1,'Hamer Agrimet'!$D:$D,"&gt;0"),IF($F706="Winter Grain",SUMIFS('Hamer Agrimet'!$C:$C,'Hamer Agrimet'!$A:$A,"&lt;="&amp;Data!T$1,'Hamer Agrimet'!$C:$C,"&gt;0"),IF($F706="Potatoes",SUMIFS('Hamer Agrimet'!$E:$E,'Hamer Agrimet'!$A:$A,"&lt;="&amp;Data!T$1,'Hamer Agrimet'!$E:$E,"&gt;0"),0))),SUMIFS('Osgood Agrimet'!$S$2:$S$274,'Hamer Agrimet'!$H$147:$H$288,"&lt;="&amp;Data!T$1,'Osgood Agrimet'!$S$2:$S$274,"&gt;0"))-SUM($H706:S706)</f>
        <v>2.6900000000000013</v>
      </c>
      <c r="U706" s="24">
        <f>IF($B706="Hamer",IF($F706="Spring Grain",SUMIFS('Hamer Agrimet'!$D:$D,'Hamer Agrimet'!$A:$A,"&lt;="&amp;Data!U$1,'Hamer Agrimet'!$D:$D,"&gt;0"),IF($F706="Winter Grain",SUMIFS('Hamer Agrimet'!$C:$C,'Hamer Agrimet'!$A:$A,"&lt;="&amp;Data!U$1,'Hamer Agrimet'!$C:$C,"&gt;0"),IF($F706="Potatoes",SUMIFS('Hamer Agrimet'!$E:$E,'Hamer Agrimet'!$A:$A,"&lt;="&amp;Data!U$1,'Hamer Agrimet'!$E:$E,"&gt;0"),0))),SUMIFS('Osgood Agrimet'!$S$2:$S$274,'Hamer Agrimet'!$H$147:$H$288,"&lt;="&amp;Data!U$1,'Osgood Agrimet'!$S$2:$S$274,"&gt;0"))-SUM($H706:T706)</f>
        <v>2.1799999999999997</v>
      </c>
      <c r="V706" s="24">
        <f>IF($B706="Hamer",IF($F706="Spring Grain",SUMIFS('Hamer Agrimet'!$D:$D,'Hamer Agrimet'!$A:$A,"&lt;="&amp;Data!V$1,'Hamer Agrimet'!$D:$D,"&gt;0"),IF($F706="Winter Grain",SUMIFS('Hamer Agrimet'!$C:$C,'Hamer Agrimet'!$A:$A,"&lt;="&amp;Data!V$1,'Hamer Agrimet'!$C:$C,"&gt;0"),IF($F706="Potatoes",SUMIFS('Hamer Agrimet'!$E:$E,'Hamer Agrimet'!$A:$A,"&lt;="&amp;Data!V$1,'Hamer Agrimet'!$E:$E,"&gt;0"),0))),SUMIFS('Osgood Agrimet'!$S$2:$S$274,'Hamer Agrimet'!$H$147:$H$288,"&lt;="&amp;Data!V$1,'Osgood Agrimet'!$S$2:$S$274,"&gt;0"))-SUM($H706:U706)</f>
        <v>1.2699999999999996</v>
      </c>
      <c r="W706" s="24">
        <f>IF($B706="Hamer",IF($F706="Spring Grain",SUMIFS('Hamer Agrimet'!$D:$D,'Hamer Agrimet'!$A:$A,"&lt;="&amp;Data!W$1,'Hamer Agrimet'!$D:$D,"&gt;0"),IF($F706="Winter Grain",SUMIFS('Hamer Agrimet'!$C:$C,'Hamer Agrimet'!$A:$A,"&lt;="&amp;Data!W$1,'Hamer Agrimet'!$C:$C,"&gt;0"),IF($F706="Potatoes",SUMIFS('Hamer Agrimet'!$E:$E,'Hamer Agrimet'!$A:$A,"&lt;="&amp;Data!W$1,'Hamer Agrimet'!$E:$E,"&gt;0"),0))),SUMIFS('Osgood Agrimet'!$S$2:$S$274,'Hamer Agrimet'!$H$147:$H$288,"&lt;="&amp;Data!W$1,'Osgood Agrimet'!$S$2:$S$274,"&gt;0"))-SUM($H706:V706)</f>
        <v>0.13999999999999702</v>
      </c>
      <c r="X706" s="24">
        <f>IF($B706="Hamer",IF($F706="Spring Grain",SUMIFS('Hamer Agrimet'!$D:$D,'Hamer Agrimet'!$A:$A,"&lt;="&amp;Data!X$1,'Hamer Agrimet'!$D:$D,"&gt;0"),IF($F706="Winter Grain",SUMIFS('Hamer Agrimet'!$C:$C,'Hamer Agrimet'!$A:$A,"&lt;="&amp;Data!X$1,'Hamer Agrimet'!$C:$C,"&gt;0"),IF($F706="Potatoes",SUMIFS('Hamer Agrimet'!$E:$E,'Hamer Agrimet'!$A:$A,"&lt;="&amp;Data!X$1,'Hamer Agrimet'!$E:$E,"&gt;0"),0))),SUMIFS('Osgood Agrimet'!$S$2:$S$274,'Hamer Agrimet'!$H$147:$H$288,"&lt;="&amp;Data!X$1,'Osgood Agrimet'!$S$2:$S$274,"&gt;0"))-SUM($H706:W706)</f>
        <v>0</v>
      </c>
      <c r="Y706" s="24">
        <f>IF($B706="Hamer",IF($F706="Spring Grain",SUMIFS('Hamer Agrimet'!$D:$D,'Hamer Agrimet'!$A:$A,"&lt;="&amp;Data!Y$1,'Hamer Agrimet'!$D:$D,"&gt;0"),IF($F706="Winter Grain",SUMIFS('Hamer Agrimet'!$C:$C,'Hamer Agrimet'!$A:$A,"&lt;="&amp;Data!Y$1,'Hamer Agrimet'!$C:$C,"&gt;0"),IF($F706="Potatoes",SUMIFS('Hamer Agrimet'!$E:$E,'Hamer Agrimet'!$A:$A,"&lt;="&amp;Data!Y$1,'Hamer Agrimet'!$E:$E,"&gt;0"),0))),SUMIFS('Osgood Agrimet'!$S$2:$S$274,'Hamer Agrimet'!$H$147:$H$288,"&lt;="&amp;Data!Y$1,'Osgood Agrimet'!$S$2:$S$274,"&gt;0"))-SUM($H706:X706)</f>
        <v>0</v>
      </c>
      <c r="Z706" s="24">
        <f>IF($B706="Hamer",IF($F706="Spring Grain",SUMIFS('Hamer Agrimet'!$D:$D,'Hamer Agrimet'!$A:$A,"&lt;="&amp;Data!Z$1,'Hamer Agrimet'!$D:$D,"&gt;0"),IF($F706="Winter Grain",SUMIFS('Hamer Agrimet'!$C:$C,'Hamer Agrimet'!$A:$A,"&lt;="&amp;Data!Z$1,'Hamer Agrimet'!$C:$C,"&gt;0"),IF($F706="Potatoes",SUMIFS('Hamer Agrimet'!$E:$E,'Hamer Agrimet'!$A:$A,"&lt;="&amp;Data!Z$1,'Hamer Agrimet'!$E:$E,"&gt;0"),0))),SUMIFS('Osgood Agrimet'!$S$2:$S$274,'Hamer Agrimet'!$H$147:$H$288,"&lt;="&amp;Data!Z$1,'Osgood Agrimet'!$S$2:$S$274,"&gt;0"))-SUM($H706:Y706)</f>
        <v>0</v>
      </c>
      <c r="AA706" s="24">
        <f>IF($B706="Hamer",IF($F706="Spring Grain",SUMIFS('Hamer Agrimet'!$D:$D,'Hamer Agrimet'!$A:$A,"&lt;="&amp;Data!AA$1,'Hamer Agrimet'!$D:$D,"&gt;0"),IF($F706="Winter Grain",SUMIFS('Hamer Agrimet'!$C:$C,'Hamer Agrimet'!$A:$A,"&lt;="&amp;Data!AA$1,'Hamer Agrimet'!$C:$C,"&gt;0"),IF($F706="Potatoes",SUMIFS('Hamer Agrimet'!$E:$E,'Hamer Agrimet'!$A:$A,"&lt;="&amp;Data!AA$1,'Hamer Agrimet'!$E:$E,"&gt;0"),0))),SUMIFS('Osgood Agrimet'!$S$2:$S$274,'Hamer Agrimet'!$H$147:$H$288,"&lt;="&amp;Data!AA$1,'Osgood Agrimet'!$S$2:$S$274,"&gt;0"))-SUM($H706:Z706)</f>
        <v>0</v>
      </c>
      <c r="AB706" s="24">
        <f>IF($B706="Hamer",IF($F706="Spring Grain",SUMIFS('Hamer Agrimet'!$D:$D,'Hamer Agrimet'!$A:$A,"&lt;="&amp;Data!AB$1,'Hamer Agrimet'!$D:$D,"&gt;0"),IF($F706="Winter Grain",SUMIFS('Hamer Agrimet'!$C:$C,'Hamer Agrimet'!$A:$A,"&lt;="&amp;Data!AB$1,'Hamer Agrimet'!$C:$C,"&gt;0"),IF($F706="Potatoes",SUMIFS('Hamer Agrimet'!$E:$E,'Hamer Agrimet'!$A:$A,"&lt;="&amp;Data!AB$1,'Hamer Agrimet'!$E:$E,"&gt;0"),0))),SUMIFS('Osgood Agrimet'!$S$2:$S$274,'Hamer Agrimet'!$H$147:$H$288,"&lt;="&amp;Data!AB$1,'Osgood Agrimet'!$S$2:$S$274,"&gt;0"))-SUM($H706:AA706)</f>
        <v>0</v>
      </c>
      <c r="AC706" s="24">
        <f>IF($B706="Hamer",IF($F706="Spring Grain",SUMIFS('Hamer Agrimet'!$D:$D,'Hamer Agrimet'!$A:$A,"&lt;="&amp;Data!AC$1,'Hamer Agrimet'!$D:$D,"&gt;0"),IF($F706="Winter Grain",SUMIFS('Hamer Agrimet'!$C:$C,'Hamer Agrimet'!$A:$A,"&lt;="&amp;Data!AC$1,'Hamer Agrimet'!$C:$C,"&gt;0"),IF($F706="Potatoes",SUMIFS('Hamer Agrimet'!$E:$E,'Hamer Agrimet'!$A:$A,"&lt;="&amp;Data!AC$1,'Hamer Agrimet'!$E:$E,"&gt;0"),0))),SUMIFS('Osgood Agrimet'!$S$2:$S$274,'Hamer Agrimet'!$H$147:$H$288,"&lt;="&amp;Data!AC$1,'Osgood Agrimet'!$S$2:$S$274,"&gt;0"))-SUM($H706:AB706)</f>
        <v>0</v>
      </c>
      <c r="AD706" s="24">
        <f>IF($B706="Hamer",IF($F706="Spring Grain",SUMIFS('Hamer Agrimet'!$D:$D,'Hamer Agrimet'!$A:$A,"&lt;="&amp;Data!AD$1,'Hamer Agrimet'!$D:$D,"&gt;0"),IF($F706="Winter Grain",SUMIFS('Hamer Agrimet'!$C:$C,'Hamer Agrimet'!$A:$A,"&lt;="&amp;Data!AD$1,'Hamer Agrimet'!$C:$C,"&gt;0"),IF($F706="Potatoes",SUMIFS('Hamer Agrimet'!$E:$E,'Hamer Agrimet'!$A:$A,"&lt;="&amp;Data!AD$1,'Hamer Agrimet'!$E:$E,"&gt;0"),0))),SUMIFS('Osgood Agrimet'!$S$2:$S$274,'Hamer Agrimet'!$H$147:$H$288,"&lt;="&amp;Data!AD$1,'Osgood Agrimet'!$S$2:$S$274,"&gt;0"))-SUM($H706:AC706)</f>
        <v>0</v>
      </c>
      <c r="AE706" s="24">
        <f>IF($B706="Hamer",IF($F706="Spring Grain",SUMIFS('Hamer Agrimet'!$D:$D,'Hamer Agrimet'!$A:$A,"&lt;="&amp;Data!AE$1,'Hamer Agrimet'!$D:$D,"&gt;0"),IF($F706="Winter Grain",SUMIFS('Hamer Agrimet'!$C:$C,'Hamer Agrimet'!$A:$A,"&lt;="&amp;Data!AE$1,'Hamer Agrimet'!$C:$C,"&gt;0"),IF($F706="Potatoes",SUMIFS('Hamer Agrimet'!$E:$E,'Hamer Agrimet'!$A:$A,"&lt;="&amp;Data!AE$1,'Hamer Agrimet'!$E:$E,"&gt;0"),0))),SUMIFS('Osgood Agrimet'!$S$2:$S$274,'Hamer Agrimet'!$H$147:$H$288,"&lt;="&amp;Data!AE$1,'Osgood Agrimet'!$S$2:$S$274,"&gt;0"))-SUM($H706:AD706)</f>
        <v>0</v>
      </c>
      <c r="AF706" s="24">
        <f>IF($B706="Hamer",IF($F706="Spring Grain",SUMIFS('Hamer Agrimet'!$D:$D,'Hamer Agrimet'!$A:$A,"&lt;="&amp;Data!AF$1,'Hamer Agrimet'!$D:$D,"&gt;0"),IF($F706="Winter Grain",SUMIFS('Hamer Agrimet'!$C:$C,'Hamer Agrimet'!$A:$A,"&lt;="&amp;Data!AF$1,'Hamer Agrimet'!$C:$C,"&gt;0"),IF($F706="Potatoes",SUMIFS('Hamer Agrimet'!$E:$E,'Hamer Agrimet'!$A:$A,"&lt;="&amp;Data!AF$1,'Hamer Agrimet'!$E:$E,"&gt;0"),0))),SUMIFS('Osgood Agrimet'!$S$2:$S$274,'Hamer Agrimet'!$H$147:$H$288,"&lt;="&amp;Data!AF$1,'Osgood Agrimet'!$S$2:$S$274,"&gt;0"))-SUM($H706:AE706)</f>
        <v>0</v>
      </c>
      <c r="AG706" s="24">
        <f>IF($B706="Hamer",IF($F706="Spring Grain",SUMIFS('Hamer Agrimet'!$D:$D,'Hamer Agrimet'!$A:$A,"&lt;="&amp;Data!AG$1,'Hamer Agrimet'!$D:$D,"&gt;0"),IF($F706="Winter Grain",SUMIFS('Hamer Agrimet'!$C:$C,'Hamer Agrimet'!$A:$A,"&lt;="&amp;Data!AG$1,'Hamer Agrimet'!$C:$C,"&gt;0"),IF($F706="Potatoes",SUMIFS('Hamer Agrimet'!$E:$E,'Hamer Agrimet'!$A:$A,"&lt;="&amp;Data!AG$1,'Hamer Agrimet'!$E:$E,"&gt;0"),0))),SUMIFS('Osgood Agrimet'!$S$2:$S$274,'Hamer Agrimet'!$H$147:$H$288,"&lt;="&amp;Data!AG$1,'Osgood Agrimet'!$S$2:$S$274,"&gt;0"))-SUM($H706:AF706)</f>
        <v>0</v>
      </c>
      <c r="AH706">
        <f>+SUM(H706:AG706)</f>
        <v>27.130000000000006</v>
      </c>
    </row>
    <row r="707" spans="1:34" x14ac:dyDescent="0.2">
      <c r="A707" t="s">
        <v>234</v>
      </c>
      <c r="B707" t="s">
        <v>166</v>
      </c>
      <c r="C707" s="31" t="str">
        <f>C706</f>
        <v>70</v>
      </c>
      <c r="D707" t="s">
        <v>195</v>
      </c>
      <c r="E707" t="s">
        <v>168</v>
      </c>
      <c r="F707" t="s">
        <v>13</v>
      </c>
      <c r="G707" t="s">
        <v>233</v>
      </c>
      <c r="H707">
        <f>IFERROR(VLOOKUP($A707,'PivotTrac Totals'!$A$1:$AK$255,4,FALSE),)</f>
        <v>0</v>
      </c>
      <c r="I707">
        <f>IFERROR(VLOOKUP($A707,'PivotTrac Totals'!$1:$405,6,FALSE),)</f>
        <v>0</v>
      </c>
      <c r="J707">
        <f>IFERROR(VLOOKUP($A707,'PivotTrac Totals'!$1:$255,8,FALSE),)</f>
        <v>0</v>
      </c>
      <c r="K707">
        <f>IFERROR(VLOOKUP($A707,'PivotTrac Totals'!$1:$255,10,FALSE),)</f>
        <v>3.95</v>
      </c>
      <c r="L707" t="str">
        <f>IFERROR(VLOOKUP($A707,'PivotTrac Totals'!$1:$255,12,FALSE),)</f>
        <v/>
      </c>
      <c r="M707" t="str">
        <f>IFERROR(VLOOKUP($A707,'PivotTrac Totals'!$1:$255,14,FALSE),)</f>
        <v/>
      </c>
      <c r="N707">
        <f>IFERROR(VLOOKUP($A707,'PivotTrac Totals'!$1:$255,16,FALSE),)</f>
        <v>2.21</v>
      </c>
      <c r="O707">
        <f>IFERROR(VLOOKUP($A707,'PivotTrac Totals'!$1:$255,18,FALSE),)</f>
        <v>2.14</v>
      </c>
      <c r="P707">
        <f>IFERROR(VLOOKUP($A707,'PivotTrac Totals'!$1:$255,20,FALSE),)</f>
        <v>4.3099999999999987</v>
      </c>
      <c r="Q707">
        <f>IFERROR(VLOOKUP($A707,'PivotTrac Totals'!$1:$255,22,FALSE),)</f>
        <v>1.9900000000000002</v>
      </c>
      <c r="R707">
        <f>IFERROR(VLOOKUP($A707,'PivotTrac Totals'!$1:$255,24,FALSE),)</f>
        <v>2.0999999999999996</v>
      </c>
      <c r="S707">
        <f>IFERROR(VLOOKUP($A707,'PivotTrac Totals'!$1:$255,26,FALSE),)</f>
        <v>1.9400000000000013</v>
      </c>
      <c r="T707">
        <f>IFERROR(VLOOKUP($A707,'PivotTrac Totals'!$1:$255,28,FALSE),)</f>
        <v>1.3499999999999979</v>
      </c>
      <c r="U707">
        <f>IFERROR(VLOOKUP($A707,'PivotTrac Totals'!$1:$255,30,FALSE),)</f>
        <v>0</v>
      </c>
      <c r="V707">
        <f>IFERROR(VLOOKUP($A707,'PivotTrac Totals'!$1:$255,32,FALSE),)</f>
        <v>0</v>
      </c>
      <c r="W707">
        <f>IFERROR(VLOOKUP($A707,'PivotTrac Totals'!$1:$255,34,FALSE),)</f>
        <v>0</v>
      </c>
      <c r="X707">
        <f>IFERROR(VLOOKUP($A707,'PivotTrac Totals'!$1:$255,36,FALSE),)</f>
        <v>0</v>
      </c>
      <c r="Y707">
        <f>IFERROR(VLOOKUP($A707,'PivotTrac Totals'!$1:$255,38,FALSE),)</f>
        <v>0</v>
      </c>
      <c r="Z707">
        <f>IFERROR(VLOOKUP($A707,'PivotTrac Totals'!$1:$255,40,FALSE),)</f>
        <v>0</v>
      </c>
      <c r="AA707">
        <f>IFERROR(VLOOKUP($A707,'PivotTrac Totals'!$1:$255,42,FALSE),)</f>
        <v>0</v>
      </c>
      <c r="AB707">
        <f>IFERROR(VLOOKUP($A707,'PivotTrac Totals'!$1:$255,44,FALSE),)</f>
        <v>0.97000000000000242</v>
      </c>
      <c r="AC707">
        <f>IFERROR(VLOOKUP($A707,'PivotTrac Totals'!$1:$255,46,FALSE),)</f>
        <v>0</v>
      </c>
      <c r="AD707">
        <f>IFERROR(VLOOKUP($A707,'PivotTrac Totals'!$1:$255,48,FALSE),)</f>
        <v>0</v>
      </c>
      <c r="AE707">
        <f>IFERROR(VLOOKUP($A707,'PivotTrac Totals'!$1:$255,50,FALSE),)</f>
        <v>0</v>
      </c>
      <c r="AF707">
        <f>IFERROR(VLOOKUP($A707,'PivotTrac Totals'!$1:$255,52,FALSE),)</f>
        <v>0</v>
      </c>
      <c r="AG707">
        <f>IFERROR(VLOOKUP($A707,'PivotTrac Totals'!$1:$255,54,FALSE),)</f>
        <v>0</v>
      </c>
      <c r="AH707">
        <f t="shared" si="78"/>
        <v>20.96</v>
      </c>
    </row>
    <row r="708" spans="1:34" x14ac:dyDescent="0.2">
      <c r="A708" t="s">
        <v>235</v>
      </c>
      <c r="B708" t="s">
        <v>166</v>
      </c>
      <c r="C708" s="31" t="str">
        <f t="shared" ref="C708:C715" si="83">C707</f>
        <v>70</v>
      </c>
      <c r="D708" t="s">
        <v>195</v>
      </c>
      <c r="E708" t="s">
        <v>168</v>
      </c>
      <c r="F708" t="s">
        <v>13</v>
      </c>
      <c r="G708" t="s">
        <v>233</v>
      </c>
      <c r="H708">
        <f>IFERROR(VLOOKUP($A708,'PivotTrac Totals'!$A$1:$AK$255,4,FALSE),)</f>
        <v>0</v>
      </c>
      <c r="I708">
        <f>IFERROR(VLOOKUP($A708,'PivotTrac Totals'!$1:$405,6,FALSE),)</f>
        <v>0</v>
      </c>
      <c r="J708">
        <f>IFERROR(VLOOKUP($A708,'PivotTrac Totals'!$1:$255,8,FALSE),)</f>
        <v>0</v>
      </c>
      <c r="K708">
        <f>IFERROR(VLOOKUP($A708,'PivotTrac Totals'!$1:$255,10,FALSE),)</f>
        <v>4.33</v>
      </c>
      <c r="L708" t="str">
        <f>IFERROR(VLOOKUP($A708,'PivotTrac Totals'!$1:$255,12,FALSE),)</f>
        <v/>
      </c>
      <c r="M708" t="str">
        <f>IFERROR(VLOOKUP($A708,'PivotTrac Totals'!$1:$255,14,FALSE),)</f>
        <v/>
      </c>
      <c r="N708">
        <f>IFERROR(VLOOKUP($A708,'PivotTrac Totals'!$1:$255,16,FALSE),)</f>
        <v>2.2000000000000002</v>
      </c>
      <c r="O708">
        <f>IFERROR(VLOOKUP($A708,'PivotTrac Totals'!$1:$255,18,FALSE),)</f>
        <v>2.23</v>
      </c>
      <c r="P708">
        <f>IFERROR(VLOOKUP($A708,'PivotTrac Totals'!$1:$255,20,FALSE),)</f>
        <v>4.9600000000000009</v>
      </c>
      <c r="Q708">
        <f>IFERROR(VLOOKUP($A708,'PivotTrac Totals'!$1:$255,22,FALSE),)</f>
        <v>1.9299999999999997</v>
      </c>
      <c r="R708">
        <f>IFERROR(VLOOKUP($A708,'PivotTrac Totals'!$1:$255,24,FALSE),)</f>
        <v>2.1100000000000012</v>
      </c>
      <c r="S708">
        <f>IFERROR(VLOOKUP($A708,'PivotTrac Totals'!$1:$255,26,FALSE),)</f>
        <v>1.9299999999999997</v>
      </c>
      <c r="T708">
        <f>IFERROR(VLOOKUP($A708,'PivotTrac Totals'!$1:$255,28,FALSE),)</f>
        <v>1.0799999999999983</v>
      </c>
      <c r="U708">
        <f>IFERROR(VLOOKUP($A708,'PivotTrac Totals'!$1:$255,30,FALSE),)</f>
        <v>0</v>
      </c>
      <c r="V708">
        <f>IFERROR(VLOOKUP($A708,'PivotTrac Totals'!$1:$255,32,FALSE),)</f>
        <v>0</v>
      </c>
      <c r="W708">
        <f>IFERROR(VLOOKUP($A708,'PivotTrac Totals'!$1:$255,34,FALSE),)</f>
        <v>0</v>
      </c>
      <c r="X708">
        <f>IFERROR(VLOOKUP($A708,'PivotTrac Totals'!$1:$255,36,FALSE),)</f>
        <v>0</v>
      </c>
      <c r="Y708">
        <f>IFERROR(VLOOKUP($A708,'PivotTrac Totals'!$1:$255,38,FALSE),)</f>
        <v>0</v>
      </c>
      <c r="Z708">
        <f>IFERROR(VLOOKUP($A708,'PivotTrac Totals'!$1:$255,40,FALSE),)</f>
        <v>0</v>
      </c>
      <c r="AA708">
        <f>IFERROR(VLOOKUP($A708,'PivotTrac Totals'!$1:$255,42,FALSE),)</f>
        <v>0</v>
      </c>
      <c r="AB708">
        <f>IFERROR(VLOOKUP($A708,'PivotTrac Totals'!$1:$255,44,FALSE),)</f>
        <v>0.96999999999999886</v>
      </c>
      <c r="AC708">
        <f>IFERROR(VLOOKUP($A708,'PivotTrac Totals'!$1:$255,46,FALSE),)</f>
        <v>0</v>
      </c>
      <c r="AD708">
        <f>IFERROR(VLOOKUP($A708,'PivotTrac Totals'!$1:$255,48,FALSE),)</f>
        <v>0</v>
      </c>
      <c r="AE708">
        <f>IFERROR(VLOOKUP($A708,'PivotTrac Totals'!$1:$255,50,FALSE),)</f>
        <v>0</v>
      </c>
      <c r="AF708">
        <f>IFERROR(VLOOKUP($A708,'PivotTrac Totals'!$1:$255,52,FALSE),)</f>
        <v>0</v>
      </c>
      <c r="AG708">
        <f>IFERROR(VLOOKUP($A708,'PivotTrac Totals'!$1:$255,54,FALSE),)</f>
        <v>0</v>
      </c>
      <c r="AH708">
        <f t="shared" si="78"/>
        <v>21.74</v>
      </c>
    </row>
    <row r="709" spans="1:34" x14ac:dyDescent="0.2">
      <c r="A709" t="s">
        <v>236</v>
      </c>
      <c r="B709" t="s">
        <v>166</v>
      </c>
      <c r="C709" s="31" t="str">
        <f t="shared" si="83"/>
        <v>70</v>
      </c>
      <c r="D709" t="s">
        <v>195</v>
      </c>
      <c r="E709" t="s">
        <v>168</v>
      </c>
      <c r="F709" t="s">
        <v>13</v>
      </c>
      <c r="G709" t="s">
        <v>233</v>
      </c>
      <c r="H709">
        <f>IFERROR(VLOOKUP($A709,'PivotTrac Totals'!$A$1:$AK$255,4,FALSE),)</f>
        <v>0</v>
      </c>
      <c r="I709">
        <f>IFERROR(VLOOKUP($A709,'PivotTrac Totals'!$1:$405,6,FALSE),)</f>
        <v>0</v>
      </c>
      <c r="J709">
        <f>IFERROR(VLOOKUP($A709,'PivotTrac Totals'!$1:$255,8,FALSE),)</f>
        <v>0</v>
      </c>
      <c r="K709">
        <f>IFERROR(VLOOKUP($A709,'PivotTrac Totals'!$1:$255,10,FALSE),)</f>
        <v>4</v>
      </c>
      <c r="L709" t="str">
        <f>IFERROR(VLOOKUP($A709,'PivotTrac Totals'!$1:$255,12,FALSE),)</f>
        <v/>
      </c>
      <c r="M709" t="str">
        <f>IFERROR(VLOOKUP($A709,'PivotTrac Totals'!$1:$255,14,FALSE),)</f>
        <v/>
      </c>
      <c r="N709">
        <f>IFERROR(VLOOKUP($A709,'PivotTrac Totals'!$1:$255,16,FALSE),)</f>
        <v>1.79</v>
      </c>
      <c r="O709">
        <f>IFERROR(VLOOKUP($A709,'PivotTrac Totals'!$1:$255,18,FALSE),)</f>
        <v>2.08</v>
      </c>
      <c r="P709">
        <f>IFERROR(VLOOKUP($A709,'PivotTrac Totals'!$1:$255,20,FALSE),)</f>
        <v>4.4300000000000006</v>
      </c>
      <c r="Q709">
        <f>IFERROR(VLOOKUP($A709,'PivotTrac Totals'!$1:$255,22,FALSE),)</f>
        <v>1.6099999999999994</v>
      </c>
      <c r="R709">
        <f>IFERROR(VLOOKUP($A709,'PivotTrac Totals'!$1:$255,24,FALSE),)</f>
        <v>1.5899999999999999</v>
      </c>
      <c r="S709">
        <f>IFERROR(VLOOKUP($A709,'PivotTrac Totals'!$1:$255,26,FALSE),)</f>
        <v>1.6000000000000014</v>
      </c>
      <c r="T709">
        <f>IFERROR(VLOOKUP($A709,'PivotTrac Totals'!$1:$255,28,FALSE),)</f>
        <v>0.80999999999999872</v>
      </c>
      <c r="U709">
        <f>IFERROR(VLOOKUP($A709,'PivotTrac Totals'!$1:$255,30,FALSE),)</f>
        <v>0</v>
      </c>
      <c r="V709">
        <f>IFERROR(VLOOKUP($A709,'PivotTrac Totals'!$1:$255,32,FALSE),)</f>
        <v>0</v>
      </c>
      <c r="W709">
        <f>IFERROR(VLOOKUP($A709,'PivotTrac Totals'!$1:$255,34,FALSE),)</f>
        <v>0</v>
      </c>
      <c r="X709">
        <f>IFERROR(VLOOKUP($A709,'PivotTrac Totals'!$1:$255,36,FALSE),)</f>
        <v>0</v>
      </c>
      <c r="Y709">
        <f>IFERROR(VLOOKUP($A709,'PivotTrac Totals'!$1:$255,38,FALSE),)</f>
        <v>0</v>
      </c>
      <c r="Z709">
        <f>IFERROR(VLOOKUP($A709,'PivotTrac Totals'!$1:$255,40,FALSE),)</f>
        <v>0</v>
      </c>
      <c r="AA709">
        <f>IFERROR(VLOOKUP($A709,'PivotTrac Totals'!$1:$255,42,FALSE),)</f>
        <v>0</v>
      </c>
      <c r="AB709">
        <f>IFERROR(VLOOKUP($A709,'PivotTrac Totals'!$1:$255,44,FALSE),)</f>
        <v>0.76000000000000156</v>
      </c>
      <c r="AC709">
        <f>IFERROR(VLOOKUP($A709,'PivotTrac Totals'!$1:$255,46,FALSE),)</f>
        <v>0</v>
      </c>
      <c r="AD709">
        <f>IFERROR(VLOOKUP($A709,'PivotTrac Totals'!$1:$255,48,FALSE),)</f>
        <v>0</v>
      </c>
      <c r="AE709">
        <f>IFERROR(VLOOKUP($A709,'PivotTrac Totals'!$1:$255,50,FALSE),)</f>
        <v>0</v>
      </c>
      <c r="AF709">
        <f>IFERROR(VLOOKUP($A709,'PivotTrac Totals'!$1:$255,52,FALSE),)</f>
        <v>0</v>
      </c>
      <c r="AG709">
        <f>IFERROR(VLOOKUP($A709,'PivotTrac Totals'!$1:$255,54,FALSE),)</f>
        <v>0</v>
      </c>
      <c r="AH709">
        <f>+SUM(H709:AG709)</f>
        <v>18.670000000000002</v>
      </c>
    </row>
    <row r="710" spans="1:34" x14ac:dyDescent="0.2">
      <c r="A710" t="s">
        <v>237</v>
      </c>
      <c r="B710" t="s">
        <v>166</v>
      </c>
      <c r="C710" s="31" t="str">
        <f t="shared" si="83"/>
        <v>70</v>
      </c>
      <c r="D710" t="s">
        <v>195</v>
      </c>
      <c r="E710" t="s">
        <v>168</v>
      </c>
      <c r="F710" t="s">
        <v>13</v>
      </c>
      <c r="G710" t="s">
        <v>233</v>
      </c>
      <c r="H710">
        <f>IFERROR(VLOOKUP($A710,'PivotTrac Totals'!$A$1:$AK$255,4,FALSE),)</f>
        <v>0</v>
      </c>
      <c r="I710">
        <f>IFERROR(VLOOKUP($A710,'PivotTrac Totals'!$1:$405,6,FALSE),)</f>
        <v>0</v>
      </c>
      <c r="J710">
        <f>IFERROR(VLOOKUP($A710,'PivotTrac Totals'!$1:$255,8,FALSE),)</f>
        <v>0</v>
      </c>
      <c r="K710">
        <f>IFERROR(VLOOKUP($A710,'PivotTrac Totals'!$1:$255,10,FALSE),)</f>
        <v>4.1100000000000003</v>
      </c>
      <c r="L710" t="str">
        <f>IFERROR(VLOOKUP($A710,'PivotTrac Totals'!$1:$255,12,FALSE),)</f>
        <v/>
      </c>
      <c r="M710" t="str">
        <f>IFERROR(VLOOKUP($A710,'PivotTrac Totals'!$1:$255,14,FALSE),)</f>
        <v/>
      </c>
      <c r="N710">
        <f>IFERROR(VLOOKUP($A710,'PivotTrac Totals'!$1:$255,16,FALSE),)</f>
        <v>2.33</v>
      </c>
      <c r="O710">
        <f>IFERROR(VLOOKUP($A710,'PivotTrac Totals'!$1:$255,18,FALSE),)</f>
        <v>1.1499999999999999</v>
      </c>
      <c r="P710">
        <f>IFERROR(VLOOKUP($A710,'PivotTrac Totals'!$1:$255,20,FALSE),)</f>
        <v>4.3100000000000005</v>
      </c>
      <c r="Q710">
        <f>IFERROR(VLOOKUP($A710,'PivotTrac Totals'!$1:$255,22,FALSE),)</f>
        <v>1.9000000000000004</v>
      </c>
      <c r="R710">
        <f>IFERROR(VLOOKUP($A710,'PivotTrac Totals'!$1:$255,24,FALSE),)</f>
        <v>2.09</v>
      </c>
      <c r="S710">
        <f>IFERROR(VLOOKUP($A710,'PivotTrac Totals'!$1:$255,26,FALSE),)</f>
        <v>1.9499999999999993</v>
      </c>
      <c r="T710">
        <f>IFERROR(VLOOKUP($A710,'PivotTrac Totals'!$1:$255,28,FALSE),)</f>
        <v>1.3300000000000018</v>
      </c>
      <c r="U710">
        <f>IFERROR(VLOOKUP($A710,'PivotTrac Totals'!$1:$255,30,FALSE),)</f>
        <v>0</v>
      </c>
      <c r="V710">
        <f>IFERROR(VLOOKUP($A710,'PivotTrac Totals'!$1:$255,32,FALSE),)</f>
        <v>0</v>
      </c>
      <c r="W710">
        <f>IFERROR(VLOOKUP($A710,'PivotTrac Totals'!$1:$255,34,FALSE),)</f>
        <v>0</v>
      </c>
      <c r="X710">
        <f>IFERROR(VLOOKUP($A710,'PivotTrac Totals'!$1:$255,36,FALSE),)</f>
        <v>0</v>
      </c>
      <c r="Y710">
        <f>IFERROR(VLOOKUP($A710,'PivotTrac Totals'!$1:$255,38,FALSE),)</f>
        <v>0</v>
      </c>
      <c r="Z710">
        <f>IFERROR(VLOOKUP($A710,'PivotTrac Totals'!$1:$255,40,FALSE),)</f>
        <v>0</v>
      </c>
      <c r="AA710">
        <f>IFERROR(VLOOKUP($A710,'PivotTrac Totals'!$1:$255,42,FALSE),)</f>
        <v>0</v>
      </c>
      <c r="AB710">
        <f>IFERROR(VLOOKUP($A710,'PivotTrac Totals'!$1:$255,44,FALSE),)</f>
        <v>1.2799999999999976</v>
      </c>
      <c r="AC710">
        <f>IFERROR(VLOOKUP($A710,'PivotTrac Totals'!$1:$255,46,FALSE),)</f>
        <v>0</v>
      </c>
      <c r="AD710">
        <f>IFERROR(VLOOKUP($A710,'PivotTrac Totals'!$1:$255,48,FALSE),)</f>
        <v>0</v>
      </c>
      <c r="AE710">
        <f>IFERROR(VLOOKUP($A710,'PivotTrac Totals'!$1:$255,50,FALSE),)</f>
        <v>0</v>
      </c>
      <c r="AF710">
        <f>IFERROR(VLOOKUP($A710,'PivotTrac Totals'!$1:$255,52,FALSE),)</f>
        <v>0</v>
      </c>
      <c r="AG710">
        <f>IFERROR(VLOOKUP($A710,'PivotTrac Totals'!$1:$255,54,FALSE),)</f>
        <v>0</v>
      </c>
      <c r="AH710">
        <f t="shared" ref="AH710:AH773" si="84">+SUM(H710:AG710)</f>
        <v>20.45</v>
      </c>
    </row>
    <row r="711" spans="1:34" x14ac:dyDescent="0.2">
      <c r="A711" t="s">
        <v>238</v>
      </c>
      <c r="B711" t="s">
        <v>166</v>
      </c>
      <c r="C711" s="31" t="str">
        <f t="shared" si="83"/>
        <v>70</v>
      </c>
      <c r="D711" t="s">
        <v>195</v>
      </c>
      <c r="E711" t="s">
        <v>168</v>
      </c>
      <c r="F711" t="s">
        <v>13</v>
      </c>
      <c r="G711" t="s">
        <v>233</v>
      </c>
      <c r="H711">
        <f>IFERROR(VLOOKUP($A711,'PivotTrac Totals'!$A$1:$AK$255,4,FALSE),)</f>
        <v>0</v>
      </c>
      <c r="I711">
        <f>IFERROR(VLOOKUP($A711,'PivotTrac Totals'!$1:$405,6,FALSE),)</f>
        <v>0</v>
      </c>
      <c r="J711">
        <f>IFERROR(VLOOKUP($A711,'PivotTrac Totals'!$1:$255,8,FALSE),)</f>
        <v>0</v>
      </c>
      <c r="K711">
        <f>IFERROR(VLOOKUP($A711,'PivotTrac Totals'!$1:$255,10,FALSE),)</f>
        <v>3.77</v>
      </c>
      <c r="L711" t="str">
        <f>IFERROR(VLOOKUP($A711,'PivotTrac Totals'!$1:$255,12,FALSE),)</f>
        <v/>
      </c>
      <c r="M711" t="str">
        <f>IFERROR(VLOOKUP($A711,'PivotTrac Totals'!$1:$255,14,FALSE),)</f>
        <v/>
      </c>
      <c r="N711">
        <f>IFERROR(VLOOKUP($A711,'PivotTrac Totals'!$1:$255,16,FALSE),)</f>
        <v>2.21</v>
      </c>
      <c r="O711">
        <f>IFERROR(VLOOKUP($A711,'PivotTrac Totals'!$1:$255,18,FALSE),)</f>
        <v>2.15</v>
      </c>
      <c r="P711">
        <f>IFERROR(VLOOKUP($A711,'PivotTrac Totals'!$1:$255,20,FALSE),)</f>
        <v>5.01</v>
      </c>
      <c r="Q711">
        <f>IFERROR(VLOOKUP($A711,'PivotTrac Totals'!$1:$255,22,FALSE),)</f>
        <v>1.9699999999999989</v>
      </c>
      <c r="R711">
        <f>IFERROR(VLOOKUP($A711,'PivotTrac Totals'!$1:$255,24,FALSE),)</f>
        <v>2.1099999999999994</v>
      </c>
      <c r="S711">
        <f>IFERROR(VLOOKUP($A711,'PivotTrac Totals'!$1:$255,26,FALSE),)</f>
        <v>1.6400000000000006</v>
      </c>
      <c r="T711">
        <f>IFERROR(VLOOKUP($A711,'PivotTrac Totals'!$1:$255,28,FALSE),)</f>
        <v>1.3200000000000003</v>
      </c>
      <c r="U711">
        <f>IFERROR(VLOOKUP($A711,'PivotTrac Totals'!$1:$255,30,FALSE),)</f>
        <v>0</v>
      </c>
      <c r="V711">
        <f>IFERROR(VLOOKUP($A711,'PivotTrac Totals'!$1:$255,32,FALSE),)</f>
        <v>0</v>
      </c>
      <c r="W711">
        <f>IFERROR(VLOOKUP($A711,'PivotTrac Totals'!$1:$255,34,FALSE),)</f>
        <v>0</v>
      </c>
      <c r="X711">
        <f>IFERROR(VLOOKUP($A711,'PivotTrac Totals'!$1:$255,36,FALSE),)</f>
        <v>0</v>
      </c>
      <c r="Y711">
        <f>IFERROR(VLOOKUP($A711,'PivotTrac Totals'!$1:$255,38,FALSE),)</f>
        <v>0</v>
      </c>
      <c r="Z711">
        <f>IFERROR(VLOOKUP($A711,'PivotTrac Totals'!$1:$255,40,FALSE),)</f>
        <v>0</v>
      </c>
      <c r="AA711">
        <f>IFERROR(VLOOKUP($A711,'PivotTrac Totals'!$1:$255,42,FALSE),)</f>
        <v>0</v>
      </c>
      <c r="AB711">
        <f>IFERROR(VLOOKUP($A711,'PivotTrac Totals'!$1:$255,44,FALSE),)</f>
        <v>1.0800000000000018</v>
      </c>
      <c r="AC711">
        <f>IFERROR(VLOOKUP($A711,'PivotTrac Totals'!$1:$255,46,FALSE),)</f>
        <v>0</v>
      </c>
      <c r="AD711">
        <f>IFERROR(VLOOKUP($A711,'PivotTrac Totals'!$1:$255,48,FALSE),)</f>
        <v>0</v>
      </c>
      <c r="AE711">
        <f>IFERROR(VLOOKUP($A711,'PivotTrac Totals'!$1:$255,50,FALSE),)</f>
        <v>0</v>
      </c>
      <c r="AF711">
        <f>IFERROR(VLOOKUP($A711,'PivotTrac Totals'!$1:$255,52,FALSE),)</f>
        <v>0</v>
      </c>
      <c r="AG711">
        <f>IFERROR(VLOOKUP($A711,'PivotTrac Totals'!$1:$255,54,FALSE),)</f>
        <v>0</v>
      </c>
      <c r="AH711">
        <f t="shared" si="84"/>
        <v>21.26</v>
      </c>
    </row>
    <row r="712" spans="1:34" ht="15.75" thickBot="1" x14ac:dyDescent="0.25">
      <c r="A712" t="s">
        <v>239</v>
      </c>
      <c r="B712" t="s">
        <v>166</v>
      </c>
      <c r="C712" s="31" t="str">
        <f t="shared" si="83"/>
        <v>70</v>
      </c>
      <c r="D712" t="s">
        <v>195</v>
      </c>
      <c r="E712" t="s">
        <v>168</v>
      </c>
      <c r="F712" t="s">
        <v>13</v>
      </c>
      <c r="G712" t="s">
        <v>233</v>
      </c>
      <c r="H712">
        <f>IFERROR(VLOOKUP($A712,'PivotTrac Totals'!$A$1:$AK$255,4,FALSE),)</f>
        <v>0</v>
      </c>
      <c r="I712">
        <f>IFERROR(VLOOKUP($A712,'PivotTrac Totals'!$1:$405,6,FALSE),)</f>
        <v>0</v>
      </c>
      <c r="J712">
        <f>IFERROR(VLOOKUP($A712,'PivotTrac Totals'!$1:$255,8,FALSE),)</f>
        <v>0</v>
      </c>
      <c r="K712">
        <f>IFERROR(VLOOKUP($A712,'PivotTrac Totals'!$1:$255,10,FALSE),)</f>
        <v>3.55</v>
      </c>
      <c r="L712" t="str">
        <f>IFERROR(VLOOKUP($A712,'PivotTrac Totals'!$1:$255,12,FALSE),)</f>
        <v/>
      </c>
      <c r="M712" t="str">
        <f>IFERROR(VLOOKUP($A712,'PivotTrac Totals'!$1:$255,14,FALSE),)</f>
        <v/>
      </c>
      <c r="N712">
        <f>IFERROR(VLOOKUP($A712,'PivotTrac Totals'!$1:$255,16,FALSE),)</f>
        <v>2.67</v>
      </c>
      <c r="O712">
        <f>IFERROR(VLOOKUP($A712,'PivotTrac Totals'!$1:$255,18,FALSE),)</f>
        <v>2.15</v>
      </c>
      <c r="P712">
        <f>IFERROR(VLOOKUP($A712,'PivotTrac Totals'!$1:$255,20,FALSE),)</f>
        <v>5.4400000000000013</v>
      </c>
      <c r="Q712">
        <f>IFERROR(VLOOKUP($A712,'PivotTrac Totals'!$1:$255,22,FALSE),)</f>
        <v>1.9599999999999991</v>
      </c>
      <c r="R712">
        <f>IFERROR(VLOOKUP($A712,'PivotTrac Totals'!$1:$255,24,FALSE),)</f>
        <v>2.0800000000000018</v>
      </c>
      <c r="S712">
        <f>IFERROR(VLOOKUP($A712,'PivotTrac Totals'!$1:$255,26,FALSE),)</f>
        <v>1.9100000000000001</v>
      </c>
      <c r="T712">
        <f>IFERROR(VLOOKUP($A712,'PivotTrac Totals'!$1:$255,28,FALSE),)</f>
        <v>1.2299999999999969</v>
      </c>
      <c r="U712">
        <f>IFERROR(VLOOKUP($A712,'PivotTrac Totals'!$1:$255,30,FALSE),)</f>
        <v>1.3000000000000007</v>
      </c>
      <c r="V712">
        <f>IFERROR(VLOOKUP($A712,'PivotTrac Totals'!$1:$255,32,FALSE),)</f>
        <v>0.96000000000000085</v>
      </c>
      <c r="W712">
        <f>IFERROR(VLOOKUP($A712,'PivotTrac Totals'!$1:$255,34,FALSE),)</f>
        <v>0.55000000000000071</v>
      </c>
      <c r="X712">
        <f>IFERROR(VLOOKUP($A712,'PivotTrac Totals'!$1:$255,36,FALSE),)</f>
        <v>0.32000000000000028</v>
      </c>
      <c r="Y712">
        <f>IFERROR(VLOOKUP($A712,'PivotTrac Totals'!$1:$255,38,FALSE),)</f>
        <v>1.9999999999999574E-2</v>
      </c>
      <c r="Z712">
        <f>IFERROR(VLOOKUP($A712,'PivotTrac Totals'!$1:$255,40,FALSE),)</f>
        <v>0</v>
      </c>
      <c r="AA712">
        <f>IFERROR(VLOOKUP($A712,'PivotTrac Totals'!$1:$255,42,FALSE),)</f>
        <v>0</v>
      </c>
      <c r="AB712">
        <f>IFERROR(VLOOKUP($A712,'PivotTrac Totals'!$1:$255,44,FALSE),)</f>
        <v>0.98000000000000043</v>
      </c>
      <c r="AC712">
        <f>IFERROR(VLOOKUP($A712,'PivotTrac Totals'!$1:$255,46,FALSE),)</f>
        <v>0</v>
      </c>
      <c r="AD712">
        <f>IFERROR(VLOOKUP($A712,'PivotTrac Totals'!$1:$255,48,FALSE),)</f>
        <v>0</v>
      </c>
      <c r="AE712">
        <f>IFERROR(VLOOKUP($A712,'PivotTrac Totals'!$1:$255,50,FALSE),)</f>
        <v>0</v>
      </c>
      <c r="AF712">
        <f>IFERROR(VLOOKUP($A712,'PivotTrac Totals'!$1:$255,52,FALSE),)</f>
        <v>0</v>
      </c>
      <c r="AG712">
        <f>IFERROR(VLOOKUP($A712,'PivotTrac Totals'!$1:$255,54,FALSE),)</f>
        <v>0</v>
      </c>
      <c r="AH712">
        <f t="shared" si="84"/>
        <v>25.12</v>
      </c>
    </row>
    <row r="713" spans="1:34" ht="15.75" hidden="1" thickBot="1" x14ac:dyDescent="0.25">
      <c r="B713" t="s">
        <v>166</v>
      </c>
      <c r="C713" s="31" t="str">
        <f t="shared" si="83"/>
        <v>70</v>
      </c>
      <c r="D713" t="s">
        <v>195</v>
      </c>
      <c r="H713">
        <f>IFERROR(VLOOKUP($A713,'PivotTrac Totals'!$A$1:$AK$255,4,FALSE),)</f>
        <v>0</v>
      </c>
      <c r="I713">
        <f>IFERROR(VLOOKUP($A713,'PivotTrac Totals'!$1:$405,6,FALSE),)</f>
        <v>0</v>
      </c>
      <c r="J713">
        <f>IFERROR(VLOOKUP($A713,'PivotTrac Totals'!$1:$255,8,FALSE),)</f>
        <v>0</v>
      </c>
      <c r="K713">
        <f>IFERROR(VLOOKUP($A713,'PivotTrac Totals'!$1:$255,10,FALSE),)</f>
        <v>0</v>
      </c>
      <c r="L713">
        <f>IFERROR(VLOOKUP($A713,'PivotTrac Totals'!$1:$255,12,FALSE),)</f>
        <v>0</v>
      </c>
      <c r="M713">
        <f>IFERROR(VLOOKUP($A713,'PivotTrac Totals'!$1:$255,14,FALSE),)</f>
        <v>0</v>
      </c>
      <c r="N713">
        <f>IFERROR(VLOOKUP($A713,'PivotTrac Totals'!$1:$255,16,FALSE),)</f>
        <v>0</v>
      </c>
      <c r="O713">
        <f>IFERROR(VLOOKUP($A713,'PivotTrac Totals'!$1:$255,18,FALSE),)</f>
        <v>0</v>
      </c>
      <c r="P713">
        <f>IFERROR(VLOOKUP($A713,'PivotTrac Totals'!$1:$255,20,FALSE),)</f>
        <v>0</v>
      </c>
      <c r="Q713">
        <f>IFERROR(VLOOKUP($A713,'PivotTrac Totals'!$1:$255,22,FALSE),)</f>
        <v>0</v>
      </c>
      <c r="R713">
        <f>IFERROR(VLOOKUP($A713,'PivotTrac Totals'!$1:$255,24,FALSE),)</f>
        <v>0</v>
      </c>
      <c r="S713">
        <f>IFERROR(VLOOKUP($A713,'PivotTrac Totals'!$1:$255,26,FALSE),)</f>
        <v>0</v>
      </c>
      <c r="T713">
        <f>IFERROR(VLOOKUP($A713,'PivotTrac Totals'!$1:$255,28,FALSE),)</f>
        <v>0</v>
      </c>
      <c r="U713">
        <f>IFERROR(VLOOKUP($A713,'PivotTrac Totals'!$1:$255,30,FALSE),)</f>
        <v>0</v>
      </c>
      <c r="V713">
        <f>IFERROR(VLOOKUP($A713,'PivotTrac Totals'!$1:$255,32,FALSE),)</f>
        <v>0</v>
      </c>
      <c r="W713">
        <f>IFERROR(VLOOKUP($A713,'PivotTrac Totals'!$1:$255,34,FALSE),)</f>
        <v>0</v>
      </c>
      <c r="X713">
        <f>IFERROR(VLOOKUP($A713,'PivotTrac Totals'!$1:$255,36,FALSE),)</f>
        <v>0</v>
      </c>
      <c r="Y713">
        <f>IFERROR(VLOOKUP($A713,'PivotTrac Totals'!$1:$255,38,FALSE),)</f>
        <v>0</v>
      </c>
      <c r="Z713">
        <f>IFERROR(VLOOKUP($A713,'PivotTrac Totals'!$1:$255,40,FALSE),)</f>
        <v>0</v>
      </c>
      <c r="AA713">
        <f>IFERROR(VLOOKUP($A713,'PivotTrac Totals'!$1:$255,42,FALSE),)</f>
        <v>0</v>
      </c>
      <c r="AB713">
        <f>IFERROR(VLOOKUP($A713,'PivotTrac Totals'!$1:$255,44,FALSE),)</f>
        <v>0</v>
      </c>
      <c r="AC713">
        <f>IFERROR(VLOOKUP($A713,'PivotTrac Totals'!$1:$255,46,FALSE),)</f>
        <v>0</v>
      </c>
      <c r="AD713">
        <f>IFERROR(VLOOKUP($A713,'PivotTrac Totals'!$1:$255,48,FALSE),)</f>
        <v>0</v>
      </c>
      <c r="AE713">
        <f>IFERROR(VLOOKUP($A713,'PivotTrac Totals'!$1:$255,50,FALSE),)</f>
        <v>0</v>
      </c>
      <c r="AF713">
        <f>IFERROR(VLOOKUP($A713,'PivotTrac Totals'!$1:$255,52,FALSE),)</f>
        <v>0</v>
      </c>
      <c r="AG713">
        <f>IFERROR(VLOOKUP($A713,'PivotTrac Totals'!$1:$255,54,FALSE),)</f>
        <v>0</v>
      </c>
      <c r="AH713">
        <f t="shared" si="84"/>
        <v>0</v>
      </c>
    </row>
    <row r="714" spans="1:34" ht="15.75" hidden="1" thickBot="1" x14ac:dyDescent="0.25">
      <c r="B714" t="s">
        <v>166</v>
      </c>
      <c r="C714" s="31" t="str">
        <f t="shared" si="83"/>
        <v>70</v>
      </c>
      <c r="D714" t="s">
        <v>195</v>
      </c>
      <c r="H714">
        <f>IFERROR(VLOOKUP($A714,'PivotTrac Totals'!$A$1:$AK$255,4,FALSE),)</f>
        <v>0</v>
      </c>
      <c r="I714">
        <f>IFERROR(VLOOKUP($A714,'PivotTrac Totals'!$1:$405,6,FALSE),)</f>
        <v>0</v>
      </c>
      <c r="J714">
        <f>IFERROR(VLOOKUP($A714,'PivotTrac Totals'!$1:$255,8,FALSE),)</f>
        <v>0</v>
      </c>
      <c r="K714">
        <f>IFERROR(VLOOKUP($A714,'PivotTrac Totals'!$1:$255,10,FALSE),)</f>
        <v>0</v>
      </c>
      <c r="L714">
        <f>IFERROR(VLOOKUP($A714,'PivotTrac Totals'!$1:$255,12,FALSE),)</f>
        <v>0</v>
      </c>
      <c r="M714">
        <f>IFERROR(VLOOKUP($A714,'PivotTrac Totals'!$1:$255,14,FALSE),)</f>
        <v>0</v>
      </c>
      <c r="N714">
        <f>IFERROR(VLOOKUP($A714,'PivotTrac Totals'!$1:$255,16,FALSE),)</f>
        <v>0</v>
      </c>
      <c r="O714">
        <f>IFERROR(VLOOKUP($A714,'PivotTrac Totals'!$1:$255,18,FALSE),)</f>
        <v>0</v>
      </c>
      <c r="P714">
        <f>IFERROR(VLOOKUP($A714,'PivotTrac Totals'!$1:$255,20,FALSE),)</f>
        <v>0</v>
      </c>
      <c r="Q714">
        <f>IFERROR(VLOOKUP($A714,'PivotTrac Totals'!$1:$255,22,FALSE),)</f>
        <v>0</v>
      </c>
      <c r="R714">
        <f>IFERROR(VLOOKUP($A714,'PivotTrac Totals'!$1:$255,24,FALSE),)</f>
        <v>0</v>
      </c>
      <c r="S714">
        <f>IFERROR(VLOOKUP($A714,'PivotTrac Totals'!$1:$255,26,FALSE),)</f>
        <v>0</v>
      </c>
      <c r="T714">
        <f>IFERROR(VLOOKUP($A714,'PivotTrac Totals'!$1:$255,28,FALSE),)</f>
        <v>0</v>
      </c>
      <c r="U714">
        <f>IFERROR(VLOOKUP($A714,'PivotTrac Totals'!$1:$255,30,FALSE),)</f>
        <v>0</v>
      </c>
      <c r="V714">
        <f>IFERROR(VLOOKUP($A714,'PivotTrac Totals'!$1:$255,32,FALSE),)</f>
        <v>0</v>
      </c>
      <c r="W714">
        <f>IFERROR(VLOOKUP($A714,'PivotTrac Totals'!$1:$255,34,FALSE),)</f>
        <v>0</v>
      </c>
      <c r="X714">
        <f>IFERROR(VLOOKUP($A714,'PivotTrac Totals'!$1:$255,36,FALSE),)</f>
        <v>0</v>
      </c>
      <c r="Y714">
        <f>IFERROR(VLOOKUP($A714,'PivotTrac Totals'!$1:$255,38,FALSE),)</f>
        <v>0</v>
      </c>
      <c r="Z714">
        <f>IFERROR(VLOOKUP($A714,'PivotTrac Totals'!$1:$255,40,FALSE),)</f>
        <v>0</v>
      </c>
      <c r="AA714">
        <f>IFERROR(VLOOKUP($A714,'PivotTrac Totals'!$1:$255,42,FALSE),)</f>
        <v>0</v>
      </c>
      <c r="AB714">
        <f>IFERROR(VLOOKUP($A714,'PivotTrac Totals'!$1:$255,44,FALSE),)</f>
        <v>0</v>
      </c>
      <c r="AC714">
        <f>IFERROR(VLOOKUP($A714,'PivotTrac Totals'!$1:$255,46,FALSE),)</f>
        <v>0</v>
      </c>
      <c r="AD714">
        <f>IFERROR(VLOOKUP($A714,'PivotTrac Totals'!$1:$255,48,FALSE),)</f>
        <v>0</v>
      </c>
      <c r="AE714">
        <f>IFERROR(VLOOKUP($A714,'PivotTrac Totals'!$1:$255,50,FALSE),)</f>
        <v>0</v>
      </c>
      <c r="AF714">
        <f>IFERROR(VLOOKUP($A714,'PivotTrac Totals'!$1:$255,52,FALSE),)</f>
        <v>0</v>
      </c>
      <c r="AG714">
        <f>IFERROR(VLOOKUP($A714,'PivotTrac Totals'!$1:$255,54,FALSE),)</f>
        <v>0</v>
      </c>
      <c r="AH714">
        <f t="shared" si="84"/>
        <v>0</v>
      </c>
    </row>
    <row r="715" spans="1:34" ht="15.75" hidden="1" thickBot="1" x14ac:dyDescent="0.25">
      <c r="B715" t="s">
        <v>166</v>
      </c>
      <c r="C715" s="31" t="str">
        <f t="shared" si="83"/>
        <v>70</v>
      </c>
      <c r="D715" t="s">
        <v>195</v>
      </c>
      <c r="H715">
        <f>IFERROR(VLOOKUP($A715,'PivotTrac Totals'!$A$1:$AK$255,4,FALSE),)</f>
        <v>0</v>
      </c>
      <c r="I715">
        <f>IFERROR(VLOOKUP($A715,'PivotTrac Totals'!$1:$405,6,FALSE),)</f>
        <v>0</v>
      </c>
      <c r="J715">
        <f>IFERROR(VLOOKUP($A715,'PivotTrac Totals'!$1:$255,8,FALSE),)</f>
        <v>0</v>
      </c>
      <c r="K715">
        <f>IFERROR(VLOOKUP($A715,'PivotTrac Totals'!$1:$255,10,FALSE),)</f>
        <v>0</v>
      </c>
      <c r="L715">
        <f>IFERROR(VLOOKUP($A715,'PivotTrac Totals'!$1:$255,12,FALSE),)</f>
        <v>0</v>
      </c>
      <c r="M715">
        <f>IFERROR(VLOOKUP($A715,'PivotTrac Totals'!$1:$255,14,FALSE),)</f>
        <v>0</v>
      </c>
      <c r="N715">
        <f>IFERROR(VLOOKUP($A715,'PivotTrac Totals'!$1:$255,16,FALSE),)</f>
        <v>0</v>
      </c>
      <c r="O715">
        <f>IFERROR(VLOOKUP($A715,'PivotTrac Totals'!$1:$255,18,FALSE),)</f>
        <v>0</v>
      </c>
      <c r="P715">
        <f>IFERROR(VLOOKUP($A715,'PivotTrac Totals'!$1:$255,20,FALSE),)</f>
        <v>0</v>
      </c>
      <c r="Q715">
        <f>IFERROR(VLOOKUP($A715,'PivotTrac Totals'!$1:$255,22,FALSE),)</f>
        <v>0</v>
      </c>
      <c r="R715">
        <f>IFERROR(VLOOKUP($A715,'PivotTrac Totals'!$1:$255,24,FALSE),)</f>
        <v>0</v>
      </c>
      <c r="S715">
        <f>IFERROR(VLOOKUP($A715,'PivotTrac Totals'!$1:$255,26,FALSE),)</f>
        <v>0</v>
      </c>
      <c r="T715">
        <f>IFERROR(VLOOKUP($A715,'PivotTrac Totals'!$1:$255,28,FALSE),)</f>
        <v>0</v>
      </c>
      <c r="U715">
        <f>IFERROR(VLOOKUP($A715,'PivotTrac Totals'!$1:$255,30,FALSE),)</f>
        <v>0</v>
      </c>
      <c r="V715">
        <f>IFERROR(VLOOKUP($A715,'PivotTrac Totals'!$1:$255,32,FALSE),)</f>
        <v>0</v>
      </c>
      <c r="W715">
        <f>IFERROR(VLOOKUP($A715,'PivotTrac Totals'!$1:$255,34,FALSE),)</f>
        <v>0</v>
      </c>
      <c r="X715">
        <f>IFERROR(VLOOKUP($A715,'PivotTrac Totals'!$1:$255,36,FALSE),)</f>
        <v>0</v>
      </c>
      <c r="Y715">
        <f>IFERROR(VLOOKUP($A715,'PivotTrac Totals'!$1:$255,38,FALSE),)</f>
        <v>0</v>
      </c>
      <c r="Z715">
        <f>IFERROR(VLOOKUP($A715,'PivotTrac Totals'!$1:$255,40,FALSE),)</f>
        <v>0</v>
      </c>
      <c r="AA715">
        <f>IFERROR(VLOOKUP($A715,'PivotTrac Totals'!$1:$255,42,FALSE),)</f>
        <v>0</v>
      </c>
      <c r="AB715">
        <f>IFERROR(VLOOKUP($A715,'PivotTrac Totals'!$1:$255,44,FALSE),)</f>
        <v>0</v>
      </c>
      <c r="AC715">
        <f>IFERROR(VLOOKUP($A715,'PivotTrac Totals'!$1:$255,46,FALSE),)</f>
        <v>0</v>
      </c>
      <c r="AD715">
        <f>IFERROR(VLOOKUP($A715,'PivotTrac Totals'!$1:$255,48,FALSE),)</f>
        <v>0</v>
      </c>
      <c r="AE715">
        <f>IFERROR(VLOOKUP($A715,'PivotTrac Totals'!$1:$255,50,FALSE),)</f>
        <v>0</v>
      </c>
      <c r="AF715">
        <f>IFERROR(VLOOKUP($A715,'PivotTrac Totals'!$1:$255,52,FALSE),)</f>
        <v>0</v>
      </c>
      <c r="AG715">
        <f>IFERROR(VLOOKUP($A715,'PivotTrac Totals'!$1:$255,54,FALSE),)</f>
        <v>0</v>
      </c>
      <c r="AH715">
        <f t="shared" si="84"/>
        <v>0</v>
      </c>
    </row>
    <row r="716" spans="1:34" ht="15.75" thickBot="1" x14ac:dyDescent="0.25">
      <c r="A716" s="32" t="s">
        <v>240</v>
      </c>
      <c r="B716" t="s">
        <v>166</v>
      </c>
      <c r="C716" s="31" t="str">
        <f>MID(A716,FIND(" ",A716)+1,256)</f>
        <v>71</v>
      </c>
      <c r="D716" t="s">
        <v>195</v>
      </c>
      <c r="E716" t="s">
        <v>241</v>
      </c>
      <c r="F716" t="s">
        <v>33</v>
      </c>
      <c r="G716" t="s">
        <v>34</v>
      </c>
      <c r="H716" s="24">
        <f>IF($B716="Hamer",IF($F716="Spring Grain",SUMIFS('Hamer Agrimet'!$D:$D,'Hamer Agrimet'!$A:$A,"&lt;="&amp;Data!H$1,'Hamer Agrimet'!$D:$D,"&gt;0"),IF($F716="Winter Grain",SUMIFS('Hamer Agrimet'!$C:$C,'Hamer Agrimet'!$A:$A,"&lt;="&amp;Data!H$1,'Hamer Agrimet'!$C:$C,"&gt;0"),IF($F716="Potatoes",SUMIFS('Hamer Agrimet'!$E:$E,'Hamer Agrimet'!$A:$A,"&lt;="&amp;Data!H$1,'Hamer Agrimet'!$E:$E,"&gt;0"),0))),SUMIFS('Osgood Agrimet'!$S$2:$S$274,'Hamer Agrimet'!$H$147:$H$288,"&lt;="&amp;Data!H$1,'Osgood Agrimet'!$S$2:$S$274,"&gt;0"))</f>
        <v>0</v>
      </c>
      <c r="I716" s="24">
        <f>IF($B716="Hamer",IF($F716="Spring Grain",SUMIFS('Hamer Agrimet'!$D:$D,'Hamer Agrimet'!$A:$A,"&lt;="&amp;Data!I$1,'Hamer Agrimet'!$D:$D,"&gt;0"),IF($F716="Winter Grain",SUMIFS('Hamer Agrimet'!$C:$C,'Hamer Agrimet'!$A:$A,"&lt;="&amp;Data!I$1,'Hamer Agrimet'!$C:$C,"&gt;0"),IF($F716="Potatoes",SUMIFS('Hamer Agrimet'!$E:$E,'Hamer Agrimet'!$A:$A,"&lt;="&amp;Data!I$1,'Hamer Agrimet'!$E:$E,"&gt;0"),0))),SUMIFS('Osgood Agrimet'!$S$2:$S$274,'Hamer Agrimet'!$H$147:$H$288,"&lt;="&amp;Data!I$1,'Osgood Agrimet'!$S$2:$S$274,"&gt;0"))-SUM($H716)</f>
        <v>0</v>
      </c>
      <c r="J716" s="24">
        <f>IF($B716="Hamer",IF($F716="Spring Grain",SUMIFS('Hamer Agrimet'!$D:$D,'Hamer Agrimet'!$A:$A,"&lt;="&amp;Data!J$1,'Hamer Agrimet'!$D:$D,"&gt;0"),IF($F716="Winter Grain",SUMIFS('Hamer Agrimet'!$C:$C,'Hamer Agrimet'!$A:$A,"&lt;="&amp;Data!J$1,'Hamer Agrimet'!$C:$C,"&gt;0"),IF($F716="Potatoes",SUMIFS('Hamer Agrimet'!$E:$E,'Hamer Agrimet'!$A:$A,"&lt;="&amp;Data!J$1,'Hamer Agrimet'!$E:$E,"&gt;0"),0))),SUMIFS('Osgood Agrimet'!$S$2:$S$274,'Hamer Agrimet'!$H$147:$H$288,"&lt;="&amp;Data!J$1,'Osgood Agrimet'!$S$2:$S$274,"&gt;0"))-SUM($H716:I716)</f>
        <v>0</v>
      </c>
      <c r="K716" s="24">
        <f>IF($B716="Hamer",IF($F716="Spring Grain",SUMIFS('Hamer Agrimet'!$D:$D,'Hamer Agrimet'!$A:$A,"&lt;="&amp;Data!K$1,'Hamer Agrimet'!$D:$D,"&gt;0"),IF($F716="Winter Grain",SUMIFS('Hamer Agrimet'!$C:$C,'Hamer Agrimet'!$A:$A,"&lt;="&amp;Data!K$1,'Hamer Agrimet'!$C:$C,"&gt;0"),IF($F716="Potatoes",SUMIFS('Hamer Agrimet'!$E:$E,'Hamer Agrimet'!$A:$A,"&lt;="&amp;Data!K$1,'Hamer Agrimet'!$E:$E,"&gt;0"),0))),SUMIFS('Osgood Agrimet'!$S$2:$S$274,'Hamer Agrimet'!$H$147:$H$288,"&lt;="&amp;Data!K$1,'Osgood Agrimet'!$S$2:$S$274,"&gt;0"))-SUM($H716:J716)</f>
        <v>0</v>
      </c>
      <c r="L716" s="24">
        <f>IF($B716="Hamer",IF($F716="Spring Grain",SUMIFS('Hamer Agrimet'!$D:$D,'Hamer Agrimet'!$A:$A,"&lt;="&amp;Data!L$1,'Hamer Agrimet'!$D:$D,"&gt;0"),IF($F716="Winter Grain",SUMIFS('Hamer Agrimet'!$C:$C,'Hamer Agrimet'!$A:$A,"&lt;="&amp;Data!L$1,'Hamer Agrimet'!$C:$C,"&gt;0"),IF($F716="Potatoes",SUMIFS('Hamer Agrimet'!$E:$E,'Hamer Agrimet'!$A:$A,"&lt;="&amp;Data!L$1,'Hamer Agrimet'!$E:$E,"&gt;0"),0))),SUMIFS('Osgood Agrimet'!$S$2:$S$274,'Hamer Agrimet'!$H$147:$H$288,"&lt;="&amp;Data!L$1,'Osgood Agrimet'!$S$2:$S$274,"&gt;0"))-SUM($H716:K716)</f>
        <v>0.31000000000000005</v>
      </c>
      <c r="M716" s="24">
        <f>IF($B716="Hamer",IF($F716="Spring Grain",SUMIFS('Hamer Agrimet'!$D:$D,'Hamer Agrimet'!$A:$A,"&lt;="&amp;Data!M$1,'Hamer Agrimet'!$D:$D,"&gt;0"),IF($F716="Winter Grain",SUMIFS('Hamer Agrimet'!$C:$C,'Hamer Agrimet'!$A:$A,"&lt;="&amp;Data!M$1,'Hamer Agrimet'!$C:$C,"&gt;0"),IF($F716="Potatoes",SUMIFS('Hamer Agrimet'!$E:$E,'Hamer Agrimet'!$A:$A,"&lt;="&amp;Data!M$1,'Hamer Agrimet'!$E:$E,"&gt;0"),0))),SUMIFS('Osgood Agrimet'!$S$2:$S$274,'Hamer Agrimet'!$H$147:$H$288,"&lt;="&amp;Data!M$1,'Osgood Agrimet'!$S$2:$S$274,"&gt;0"))-SUM($H716:L716)</f>
        <v>0.7</v>
      </c>
      <c r="N716" s="24">
        <f>IF($B716="Hamer",IF($F716="Spring Grain",SUMIFS('Hamer Agrimet'!$D:$D,'Hamer Agrimet'!$A:$A,"&lt;="&amp;Data!N$1,'Hamer Agrimet'!$D:$D,"&gt;0"),IF($F716="Winter Grain",SUMIFS('Hamer Agrimet'!$C:$C,'Hamer Agrimet'!$A:$A,"&lt;="&amp;Data!N$1,'Hamer Agrimet'!$C:$C,"&gt;0"),IF($F716="Potatoes",SUMIFS('Hamer Agrimet'!$E:$E,'Hamer Agrimet'!$A:$A,"&lt;="&amp;Data!N$1,'Hamer Agrimet'!$E:$E,"&gt;0"),0))),SUMIFS('Osgood Agrimet'!$S$2:$S$274,'Hamer Agrimet'!$H$147:$H$288,"&lt;="&amp;Data!N$1,'Osgood Agrimet'!$S$2:$S$274,"&gt;0"))-SUM($H716:M716)</f>
        <v>1.0599999999999994</v>
      </c>
      <c r="O716" s="24">
        <f>IF($B716="Hamer",IF($F716="Spring Grain",SUMIFS('Hamer Agrimet'!$D:$D,'Hamer Agrimet'!$A:$A,"&lt;="&amp;Data!O$1,'Hamer Agrimet'!$D:$D,"&gt;0"),IF($F716="Winter Grain",SUMIFS('Hamer Agrimet'!$C:$C,'Hamer Agrimet'!$A:$A,"&lt;="&amp;Data!O$1,'Hamer Agrimet'!$C:$C,"&gt;0"),IF($F716="Potatoes",SUMIFS('Hamer Agrimet'!$E:$E,'Hamer Agrimet'!$A:$A,"&lt;="&amp;Data!O$1,'Hamer Agrimet'!$E:$E,"&gt;0"),0))),SUMIFS('Osgood Agrimet'!$S$2:$S$274,'Hamer Agrimet'!$H$147:$H$288,"&lt;="&amp;Data!O$1,'Osgood Agrimet'!$S$2:$S$274,"&gt;0"))-SUM($H716:N716)</f>
        <v>1.4300000000000002</v>
      </c>
      <c r="P716" s="24">
        <f>IF($B716="Hamer",IF($F716="Spring Grain",SUMIFS('Hamer Agrimet'!$D:$D,'Hamer Agrimet'!$A:$A,"&lt;="&amp;Data!P$1,'Hamer Agrimet'!$D:$D,"&gt;0"),IF($F716="Winter Grain",SUMIFS('Hamer Agrimet'!$C:$C,'Hamer Agrimet'!$A:$A,"&lt;="&amp;Data!P$1,'Hamer Agrimet'!$C:$C,"&gt;0"),IF($F716="Potatoes",SUMIFS('Hamer Agrimet'!$E:$E,'Hamer Agrimet'!$A:$A,"&lt;="&amp;Data!P$1,'Hamer Agrimet'!$E:$E,"&gt;0"),0))),SUMIFS('Osgood Agrimet'!$S$2:$S$274,'Hamer Agrimet'!$H$147:$H$288,"&lt;="&amp;Data!P$1,'Osgood Agrimet'!$S$2:$S$274,"&gt;0"))-SUM($H716:O716)</f>
        <v>1.5700000000000007</v>
      </c>
      <c r="Q716" s="24">
        <f>IF($B716="Hamer",IF($F716="Spring Grain",SUMIFS('Hamer Agrimet'!$D:$D,'Hamer Agrimet'!$A:$A,"&lt;="&amp;Data!Q$1,'Hamer Agrimet'!$D:$D,"&gt;0"),IF($F716="Winter Grain",SUMIFS('Hamer Agrimet'!$C:$C,'Hamer Agrimet'!$A:$A,"&lt;="&amp;Data!Q$1,'Hamer Agrimet'!$C:$C,"&gt;0"),IF($F716="Potatoes",SUMIFS('Hamer Agrimet'!$E:$E,'Hamer Agrimet'!$A:$A,"&lt;="&amp;Data!Q$1,'Hamer Agrimet'!$E:$E,"&gt;0"),0))),SUMIFS('Osgood Agrimet'!$S$2:$S$274,'Hamer Agrimet'!$H$147:$H$288,"&lt;="&amp;Data!Q$1,'Osgood Agrimet'!$S$2:$S$274,"&gt;0"))-SUM($H716:P716)</f>
        <v>1.7800000000000002</v>
      </c>
      <c r="R716" s="24">
        <f>IF($B716="Hamer",IF($F716="Spring Grain",SUMIFS('Hamer Agrimet'!$D:$D,'Hamer Agrimet'!$A:$A,"&lt;="&amp;Data!R$1,'Hamer Agrimet'!$D:$D,"&gt;0"),IF($F716="Winter Grain",SUMIFS('Hamer Agrimet'!$C:$C,'Hamer Agrimet'!$A:$A,"&lt;="&amp;Data!R$1,'Hamer Agrimet'!$C:$C,"&gt;0"),IF($F716="Potatoes",SUMIFS('Hamer Agrimet'!$E:$E,'Hamer Agrimet'!$A:$A,"&lt;="&amp;Data!R$1,'Hamer Agrimet'!$E:$E,"&gt;0"),0))),SUMIFS('Osgood Agrimet'!$S$2:$S$274,'Hamer Agrimet'!$H$147:$H$288,"&lt;="&amp;Data!R$1,'Osgood Agrimet'!$S$2:$S$274,"&gt;0"))-SUM($H716:Q716)</f>
        <v>2.3199999999999994</v>
      </c>
      <c r="S716" s="24">
        <f>IF($B716="Hamer",IF($F716="Spring Grain",SUMIFS('Hamer Agrimet'!$D:$D,'Hamer Agrimet'!$A:$A,"&lt;="&amp;Data!S$1,'Hamer Agrimet'!$D:$D,"&gt;0"),IF($F716="Winter Grain",SUMIFS('Hamer Agrimet'!$C:$C,'Hamer Agrimet'!$A:$A,"&lt;="&amp;Data!S$1,'Hamer Agrimet'!$C:$C,"&gt;0"),IF($F716="Potatoes",SUMIFS('Hamer Agrimet'!$E:$E,'Hamer Agrimet'!$A:$A,"&lt;="&amp;Data!S$1,'Hamer Agrimet'!$E:$E,"&gt;0"),0))),SUMIFS('Osgood Agrimet'!$S$2:$S$274,'Hamer Agrimet'!$H$147:$H$288,"&lt;="&amp;Data!S$1,'Osgood Agrimet'!$S$2:$S$274,"&gt;0"))-SUM($H716:R716)</f>
        <v>1.3399999999999999</v>
      </c>
      <c r="T716" s="24">
        <f>IF($B716="Hamer",IF($F716="Spring Grain",SUMIFS('Hamer Agrimet'!$D:$D,'Hamer Agrimet'!$A:$A,"&lt;="&amp;Data!T$1,'Hamer Agrimet'!$D:$D,"&gt;0"),IF($F716="Winter Grain",SUMIFS('Hamer Agrimet'!$C:$C,'Hamer Agrimet'!$A:$A,"&lt;="&amp;Data!T$1,'Hamer Agrimet'!$C:$C,"&gt;0"),IF($F716="Potatoes",SUMIFS('Hamer Agrimet'!$E:$E,'Hamer Agrimet'!$A:$A,"&lt;="&amp;Data!T$1,'Hamer Agrimet'!$E:$E,"&gt;0"),0))),SUMIFS('Osgood Agrimet'!$S$2:$S$274,'Hamer Agrimet'!$H$147:$H$288,"&lt;="&amp;Data!T$1,'Osgood Agrimet'!$S$2:$S$274,"&gt;0"))-SUM($H716:S716)</f>
        <v>2.5099999999999998</v>
      </c>
      <c r="U716" s="24">
        <f>IF($B716="Hamer",IF($F716="Spring Grain",SUMIFS('Hamer Agrimet'!$D:$D,'Hamer Agrimet'!$A:$A,"&lt;="&amp;Data!U$1,'Hamer Agrimet'!$D:$D,"&gt;0"),IF($F716="Winter Grain",SUMIFS('Hamer Agrimet'!$C:$C,'Hamer Agrimet'!$A:$A,"&lt;="&amp;Data!U$1,'Hamer Agrimet'!$C:$C,"&gt;0"),IF($F716="Potatoes",SUMIFS('Hamer Agrimet'!$E:$E,'Hamer Agrimet'!$A:$A,"&lt;="&amp;Data!U$1,'Hamer Agrimet'!$E:$E,"&gt;0"),0))),SUMIFS('Osgood Agrimet'!$S$2:$S$274,'Hamer Agrimet'!$H$147:$H$288,"&lt;="&amp;Data!U$1,'Osgood Agrimet'!$S$2:$S$274,"&gt;0"))-SUM($H716:T716)</f>
        <v>2.3499999999999979</v>
      </c>
      <c r="V716" s="24">
        <f>IF($B716="Hamer",IF($F716="Spring Grain",SUMIFS('Hamer Agrimet'!$D:$D,'Hamer Agrimet'!$A:$A,"&lt;="&amp;Data!V$1,'Hamer Agrimet'!$D:$D,"&gt;0"),IF($F716="Winter Grain",SUMIFS('Hamer Agrimet'!$C:$C,'Hamer Agrimet'!$A:$A,"&lt;="&amp;Data!V$1,'Hamer Agrimet'!$C:$C,"&gt;0"),IF($F716="Potatoes",SUMIFS('Hamer Agrimet'!$E:$E,'Hamer Agrimet'!$A:$A,"&lt;="&amp;Data!V$1,'Hamer Agrimet'!$E:$E,"&gt;0"),0))),SUMIFS('Osgood Agrimet'!$S$2:$S$274,'Hamer Agrimet'!$H$147:$H$288,"&lt;="&amp;Data!V$1,'Osgood Agrimet'!$S$2:$S$274,"&gt;0"))-SUM($H716:U716)</f>
        <v>2.1799999999999997</v>
      </c>
      <c r="W716" s="24">
        <f>IF($B716="Hamer",IF($F716="Spring Grain",SUMIFS('Hamer Agrimet'!$D:$D,'Hamer Agrimet'!$A:$A,"&lt;="&amp;Data!W$1,'Hamer Agrimet'!$D:$D,"&gt;0"),IF($F716="Winter Grain",SUMIFS('Hamer Agrimet'!$C:$C,'Hamer Agrimet'!$A:$A,"&lt;="&amp;Data!W$1,'Hamer Agrimet'!$C:$C,"&gt;0"),IF($F716="Potatoes",SUMIFS('Hamer Agrimet'!$E:$E,'Hamer Agrimet'!$A:$A,"&lt;="&amp;Data!W$1,'Hamer Agrimet'!$E:$E,"&gt;0"),0))),SUMIFS('Osgood Agrimet'!$S$2:$S$274,'Hamer Agrimet'!$H$147:$H$288,"&lt;="&amp;Data!W$1,'Osgood Agrimet'!$S$2:$S$274,"&gt;0"))-SUM($H716:V716)</f>
        <v>1.8999999999999986</v>
      </c>
      <c r="X716" s="24">
        <f>IF($B716="Hamer",IF($F716="Spring Grain",SUMIFS('Hamer Agrimet'!$D:$D,'Hamer Agrimet'!$A:$A,"&lt;="&amp;Data!X$1,'Hamer Agrimet'!$D:$D,"&gt;0"),IF($F716="Winter Grain",SUMIFS('Hamer Agrimet'!$C:$C,'Hamer Agrimet'!$A:$A,"&lt;="&amp;Data!X$1,'Hamer Agrimet'!$C:$C,"&gt;0"),IF($F716="Potatoes",SUMIFS('Hamer Agrimet'!$E:$E,'Hamer Agrimet'!$A:$A,"&lt;="&amp;Data!X$1,'Hamer Agrimet'!$E:$E,"&gt;0"),0))),SUMIFS('Osgood Agrimet'!$S$2:$S$274,'Hamer Agrimet'!$H$147:$H$288,"&lt;="&amp;Data!X$1,'Osgood Agrimet'!$S$2:$S$274,"&gt;0"))-SUM($H716:W716)</f>
        <v>2.0700000000000003</v>
      </c>
      <c r="Y716" s="24">
        <f>IF($B716="Hamer",IF($F716="Spring Grain",SUMIFS('Hamer Agrimet'!$D:$D,'Hamer Agrimet'!$A:$A,"&lt;="&amp;Data!Y$1,'Hamer Agrimet'!$D:$D,"&gt;0"),IF($F716="Winter Grain",SUMIFS('Hamer Agrimet'!$C:$C,'Hamer Agrimet'!$A:$A,"&lt;="&amp;Data!Y$1,'Hamer Agrimet'!$C:$C,"&gt;0"),IF($F716="Potatoes",SUMIFS('Hamer Agrimet'!$E:$E,'Hamer Agrimet'!$A:$A,"&lt;="&amp;Data!Y$1,'Hamer Agrimet'!$E:$E,"&gt;0"),0))),SUMIFS('Osgood Agrimet'!$S$2:$S$274,'Hamer Agrimet'!$H$147:$H$288,"&lt;="&amp;Data!Y$1,'Osgood Agrimet'!$S$2:$S$274,"&gt;0"))-SUM($H716:X716)</f>
        <v>1.8800000000000026</v>
      </c>
      <c r="Z716" s="24">
        <f>IF($B716="Hamer",IF($F716="Spring Grain",SUMIFS('Hamer Agrimet'!$D:$D,'Hamer Agrimet'!$A:$A,"&lt;="&amp;Data!Z$1,'Hamer Agrimet'!$D:$D,"&gt;0"),IF($F716="Winter Grain",SUMIFS('Hamer Agrimet'!$C:$C,'Hamer Agrimet'!$A:$A,"&lt;="&amp;Data!Z$1,'Hamer Agrimet'!$C:$C,"&gt;0"),IF($F716="Potatoes",SUMIFS('Hamer Agrimet'!$E:$E,'Hamer Agrimet'!$A:$A,"&lt;="&amp;Data!Z$1,'Hamer Agrimet'!$E:$E,"&gt;0"),0))),SUMIFS('Osgood Agrimet'!$S$2:$S$274,'Hamer Agrimet'!$H$147:$H$288,"&lt;="&amp;Data!Z$1,'Osgood Agrimet'!$S$2:$S$274,"&gt;0"))-SUM($H716:Y716)</f>
        <v>1.6699999999999982</v>
      </c>
      <c r="AA716" s="24">
        <f>IF($B716="Hamer",IF($F716="Spring Grain",SUMIFS('Hamer Agrimet'!$D:$D,'Hamer Agrimet'!$A:$A,"&lt;="&amp;Data!AA$1,'Hamer Agrimet'!$D:$D,"&gt;0"),IF($F716="Winter Grain",SUMIFS('Hamer Agrimet'!$C:$C,'Hamer Agrimet'!$A:$A,"&lt;="&amp;Data!AA$1,'Hamer Agrimet'!$C:$C,"&gt;0"),IF($F716="Potatoes",SUMIFS('Hamer Agrimet'!$E:$E,'Hamer Agrimet'!$A:$A,"&lt;="&amp;Data!AA$1,'Hamer Agrimet'!$E:$E,"&gt;0"),0))),SUMIFS('Osgood Agrimet'!$S$2:$S$274,'Hamer Agrimet'!$H$147:$H$288,"&lt;="&amp;Data!AA$1,'Osgood Agrimet'!$S$2:$S$274,"&gt;0"))-SUM($H716:Z716)</f>
        <v>1.3100000000000023</v>
      </c>
      <c r="AB716" s="24">
        <f>IF($B716="Hamer",IF($F716="Spring Grain",SUMIFS('Hamer Agrimet'!$D:$D,'Hamer Agrimet'!$A:$A,"&lt;="&amp;Data!AB$1,'Hamer Agrimet'!$D:$D,"&gt;0"),IF($F716="Winter Grain",SUMIFS('Hamer Agrimet'!$C:$C,'Hamer Agrimet'!$A:$A,"&lt;="&amp;Data!AB$1,'Hamer Agrimet'!$C:$C,"&gt;0"),IF($F716="Potatoes",SUMIFS('Hamer Agrimet'!$E:$E,'Hamer Agrimet'!$A:$A,"&lt;="&amp;Data!AB$1,'Hamer Agrimet'!$E:$E,"&gt;0"),0))),SUMIFS('Osgood Agrimet'!$S$2:$S$274,'Hamer Agrimet'!$H$147:$H$288,"&lt;="&amp;Data!AB$1,'Osgood Agrimet'!$S$2:$S$274,"&gt;0"))-SUM($H716:AA716)</f>
        <v>0.80000000000000071</v>
      </c>
      <c r="AC716" s="24">
        <f>IF($B716="Hamer",IF($F716="Spring Grain",SUMIFS('Hamer Agrimet'!$D:$D,'Hamer Agrimet'!$A:$A,"&lt;="&amp;Data!AC$1,'Hamer Agrimet'!$D:$D,"&gt;0"),IF($F716="Winter Grain",SUMIFS('Hamer Agrimet'!$C:$C,'Hamer Agrimet'!$A:$A,"&lt;="&amp;Data!AC$1,'Hamer Agrimet'!$C:$C,"&gt;0"),IF($F716="Potatoes",SUMIFS('Hamer Agrimet'!$E:$E,'Hamer Agrimet'!$A:$A,"&lt;="&amp;Data!AC$1,'Hamer Agrimet'!$E:$E,"&gt;0"),0))),SUMIFS('Osgood Agrimet'!$S$2:$S$274,'Hamer Agrimet'!$H$147:$H$288,"&lt;="&amp;Data!AC$1,'Osgood Agrimet'!$S$2:$S$274,"&gt;0"))-SUM($H716:AB716)</f>
        <v>1.0400000000000027</v>
      </c>
      <c r="AD716" s="24">
        <f>IF($B716="Hamer",IF($F716="Spring Grain",SUMIFS('Hamer Agrimet'!$D:$D,'Hamer Agrimet'!$A:$A,"&lt;="&amp;Data!AD$1,'Hamer Agrimet'!$D:$D,"&gt;0"),IF($F716="Winter Grain",SUMIFS('Hamer Agrimet'!$C:$C,'Hamer Agrimet'!$A:$A,"&lt;="&amp;Data!AD$1,'Hamer Agrimet'!$C:$C,"&gt;0"),IF($F716="Potatoes",SUMIFS('Hamer Agrimet'!$E:$E,'Hamer Agrimet'!$A:$A,"&lt;="&amp;Data!AD$1,'Hamer Agrimet'!$E:$E,"&gt;0"),0))),SUMIFS('Osgood Agrimet'!$S$2:$S$274,'Hamer Agrimet'!$H$147:$H$288,"&lt;="&amp;Data!AD$1,'Osgood Agrimet'!$S$2:$S$274,"&gt;0"))-SUM($H716:AC716)</f>
        <v>0</v>
      </c>
      <c r="AE716" s="24">
        <f>IF($B716="Hamer",IF($F716="Spring Grain",SUMIFS('Hamer Agrimet'!$D:$D,'Hamer Agrimet'!$A:$A,"&lt;="&amp;Data!AE$1,'Hamer Agrimet'!$D:$D,"&gt;0"),IF($F716="Winter Grain",SUMIFS('Hamer Agrimet'!$C:$C,'Hamer Agrimet'!$A:$A,"&lt;="&amp;Data!AE$1,'Hamer Agrimet'!$C:$C,"&gt;0"),IF($F716="Potatoes",SUMIFS('Hamer Agrimet'!$E:$E,'Hamer Agrimet'!$A:$A,"&lt;="&amp;Data!AE$1,'Hamer Agrimet'!$E:$E,"&gt;0"),0))),SUMIFS('Osgood Agrimet'!$S$2:$S$274,'Hamer Agrimet'!$H$147:$H$288,"&lt;="&amp;Data!AE$1,'Osgood Agrimet'!$S$2:$S$274,"&gt;0"))-SUM($H716:AD716)</f>
        <v>0</v>
      </c>
      <c r="AF716" s="24">
        <f>IF($B716="Hamer",IF($F716="Spring Grain",SUMIFS('Hamer Agrimet'!$D:$D,'Hamer Agrimet'!$A:$A,"&lt;="&amp;Data!AF$1,'Hamer Agrimet'!$D:$D,"&gt;0"),IF($F716="Winter Grain",SUMIFS('Hamer Agrimet'!$C:$C,'Hamer Agrimet'!$A:$A,"&lt;="&amp;Data!AF$1,'Hamer Agrimet'!$C:$C,"&gt;0"),IF($F716="Potatoes",SUMIFS('Hamer Agrimet'!$E:$E,'Hamer Agrimet'!$A:$A,"&lt;="&amp;Data!AF$1,'Hamer Agrimet'!$E:$E,"&gt;0"),0))),SUMIFS('Osgood Agrimet'!$S$2:$S$274,'Hamer Agrimet'!$H$147:$H$288,"&lt;="&amp;Data!AF$1,'Osgood Agrimet'!$S$2:$S$274,"&gt;0"))-SUM($H716:AE716)</f>
        <v>0</v>
      </c>
      <c r="AG716" s="24">
        <f>IF($B716="Hamer",IF($F716="Spring Grain",SUMIFS('Hamer Agrimet'!$D:$D,'Hamer Agrimet'!$A:$A,"&lt;="&amp;Data!AG$1,'Hamer Agrimet'!$D:$D,"&gt;0"),IF($F716="Winter Grain",SUMIFS('Hamer Agrimet'!$C:$C,'Hamer Agrimet'!$A:$A,"&lt;="&amp;Data!AG$1,'Hamer Agrimet'!$C:$C,"&gt;0"),IF($F716="Potatoes",SUMIFS('Hamer Agrimet'!$E:$E,'Hamer Agrimet'!$A:$A,"&lt;="&amp;Data!AG$1,'Hamer Agrimet'!$E:$E,"&gt;0"),0))),SUMIFS('Osgood Agrimet'!$S$2:$S$274,'Hamer Agrimet'!$H$147:$H$288,"&lt;="&amp;Data!AG$1,'Osgood Agrimet'!$S$2:$S$274,"&gt;0"))-SUM($H716:AF716)</f>
        <v>0</v>
      </c>
      <c r="AH716">
        <f>+SUM(H716:AG716)</f>
        <v>28.220000000000002</v>
      </c>
    </row>
    <row r="717" spans="1:34" x14ac:dyDescent="0.2">
      <c r="A717" t="s">
        <v>242</v>
      </c>
      <c r="B717" t="s">
        <v>166</v>
      </c>
      <c r="C717" s="31" t="str">
        <f>C716</f>
        <v>71</v>
      </c>
      <c r="D717" t="s">
        <v>195</v>
      </c>
      <c r="E717" t="s">
        <v>241</v>
      </c>
      <c r="F717" t="s">
        <v>33</v>
      </c>
      <c r="G717" t="s">
        <v>34</v>
      </c>
      <c r="H717">
        <f>IFERROR(VLOOKUP($A717,'PivotTrac Totals'!$A$1:$AK$255,4,FALSE),)</f>
        <v>0</v>
      </c>
      <c r="I717">
        <f>IFERROR(VLOOKUP($A717,'PivotTrac Totals'!$1:$405,6,FALSE),)</f>
        <v>0</v>
      </c>
      <c r="J717">
        <f>IFERROR(VLOOKUP($A717,'PivotTrac Totals'!$1:$255,8,FALSE),)</f>
        <v>0</v>
      </c>
      <c r="K717">
        <f>IFERROR(VLOOKUP($A717,'PivotTrac Totals'!$1:$255,10,FALSE),)</f>
        <v>1.75</v>
      </c>
      <c r="L717" t="str">
        <f>IFERROR(VLOOKUP($A717,'PivotTrac Totals'!$1:$255,12,FALSE),)</f>
        <v/>
      </c>
      <c r="M717" t="str">
        <f>IFERROR(VLOOKUP($A717,'PivotTrac Totals'!$1:$255,14,FALSE),)</f>
        <v/>
      </c>
      <c r="N717">
        <f>IFERROR(VLOOKUP($A717,'PivotTrac Totals'!$1:$255,16,FALSE),)</f>
        <v>1.63</v>
      </c>
      <c r="O717">
        <f>IFERROR(VLOOKUP($A717,'PivotTrac Totals'!$1:$255,18,FALSE),)</f>
        <v>1.81</v>
      </c>
      <c r="P717">
        <f>IFERROR(VLOOKUP($A717,'PivotTrac Totals'!$1:$255,20,FALSE),)</f>
        <v>3.9600000000000009</v>
      </c>
      <c r="Q717">
        <f>IFERROR(VLOOKUP($A717,'PivotTrac Totals'!$1:$255,22,FALSE),)</f>
        <v>2.0700000000000003</v>
      </c>
      <c r="R717">
        <f>IFERROR(VLOOKUP($A717,'PivotTrac Totals'!$1:$255,24,FALSE),)</f>
        <v>2.8199999999999985</v>
      </c>
      <c r="S717">
        <f>IFERROR(VLOOKUP($A717,'PivotTrac Totals'!$1:$255,26,FALSE),)</f>
        <v>1.4500000000000011</v>
      </c>
      <c r="T717">
        <f>IFERROR(VLOOKUP($A717,'PivotTrac Totals'!$1:$255,28,FALSE),)</f>
        <v>2.0200000000000014</v>
      </c>
      <c r="U717">
        <f>IFERROR(VLOOKUP($A717,'PivotTrac Totals'!$1:$255,30,FALSE),)</f>
        <v>1.4399999999999977</v>
      </c>
      <c r="V717">
        <f>IFERROR(VLOOKUP($A717,'PivotTrac Totals'!$1:$255,32,FALSE),)</f>
        <v>1.4499999999999993</v>
      </c>
      <c r="W717">
        <f>IFERROR(VLOOKUP($A717,'PivotTrac Totals'!$1:$255,34,FALSE),)</f>
        <v>0.30000000000000071</v>
      </c>
      <c r="X717">
        <f>IFERROR(VLOOKUP($A717,'PivotTrac Totals'!$1:$255,36,FALSE),)</f>
        <v>0.23000000000000043</v>
      </c>
      <c r="Y717">
        <f>IFERROR(VLOOKUP($A717,'PivotTrac Totals'!$1:$255,38,FALSE),)</f>
        <v>0.42000000000000171</v>
      </c>
      <c r="Z717">
        <f>IFERROR(VLOOKUP($A717,'PivotTrac Totals'!$1:$255,40,FALSE),)</f>
        <v>0.29999999999999716</v>
      </c>
      <c r="AA717">
        <f>IFERROR(VLOOKUP($A717,'PivotTrac Totals'!$1:$255,42,FALSE),)</f>
        <v>0.55000000000000071</v>
      </c>
      <c r="AB717">
        <f>IFERROR(VLOOKUP($A717,'PivotTrac Totals'!$1:$255,44,FALSE),)</f>
        <v>0.14000000000000057</v>
      </c>
      <c r="AC717">
        <f>IFERROR(VLOOKUP($A717,'PivotTrac Totals'!$1:$255,46,FALSE),)</f>
        <v>0.98000000000000043</v>
      </c>
      <c r="AD717">
        <f>IFERROR(VLOOKUP($A717,'PivotTrac Totals'!$1:$255,48,FALSE),)</f>
        <v>0</v>
      </c>
      <c r="AE717">
        <f>IFERROR(VLOOKUP($A717,'PivotTrac Totals'!$1:$255,50,FALSE),)</f>
        <v>0</v>
      </c>
      <c r="AF717">
        <f>IFERROR(VLOOKUP($A717,'PivotTrac Totals'!$1:$255,52,FALSE),)</f>
        <v>0</v>
      </c>
      <c r="AG717">
        <f>IFERROR(VLOOKUP($A717,'PivotTrac Totals'!$1:$255,54,FALSE),)</f>
        <v>0</v>
      </c>
      <c r="AH717">
        <f t="shared" si="84"/>
        <v>23.32</v>
      </c>
    </row>
    <row r="718" spans="1:34" x14ac:dyDescent="0.2">
      <c r="A718" t="s">
        <v>243</v>
      </c>
      <c r="B718" t="s">
        <v>166</v>
      </c>
      <c r="C718" s="31" t="str">
        <f t="shared" ref="C718:C725" si="85">C717</f>
        <v>71</v>
      </c>
      <c r="D718" t="s">
        <v>195</v>
      </c>
      <c r="E718" t="s">
        <v>241</v>
      </c>
      <c r="F718" t="s">
        <v>33</v>
      </c>
      <c r="G718" t="s">
        <v>34</v>
      </c>
      <c r="H718">
        <f>IFERROR(VLOOKUP($A718,'PivotTrac Totals'!$A$1:$AK$255,4,FALSE),)</f>
        <v>0</v>
      </c>
      <c r="I718">
        <f>IFERROR(VLOOKUP($A718,'PivotTrac Totals'!$1:$405,6,FALSE),)</f>
        <v>0</v>
      </c>
      <c r="J718">
        <f>IFERROR(VLOOKUP($A718,'PivotTrac Totals'!$1:$255,8,FALSE),)</f>
        <v>0</v>
      </c>
      <c r="K718">
        <f>IFERROR(VLOOKUP($A718,'PivotTrac Totals'!$1:$255,10,FALSE),)</f>
        <v>1.17</v>
      </c>
      <c r="L718" t="str">
        <f>IFERROR(VLOOKUP($A718,'PivotTrac Totals'!$1:$255,12,FALSE),)</f>
        <v/>
      </c>
      <c r="M718" t="str">
        <f>IFERROR(VLOOKUP($A718,'PivotTrac Totals'!$1:$255,14,FALSE),)</f>
        <v/>
      </c>
      <c r="N718">
        <f>IFERROR(VLOOKUP($A718,'PivotTrac Totals'!$1:$255,16,FALSE),)</f>
        <v>1.1399999999999999</v>
      </c>
      <c r="O718">
        <f>IFERROR(VLOOKUP($A718,'PivotTrac Totals'!$1:$255,18,FALSE),)</f>
        <v>1.64</v>
      </c>
      <c r="P718">
        <f>IFERROR(VLOOKUP($A718,'PivotTrac Totals'!$1:$255,20,FALSE),)</f>
        <v>3.7500000000000009</v>
      </c>
      <c r="Q718">
        <f>IFERROR(VLOOKUP($A718,'PivotTrac Totals'!$1:$255,22,FALSE),)</f>
        <v>1.9500000000000002</v>
      </c>
      <c r="R718">
        <f>IFERROR(VLOOKUP($A718,'PivotTrac Totals'!$1:$255,24,FALSE),)</f>
        <v>2.3100000000000005</v>
      </c>
      <c r="S718">
        <f>IFERROR(VLOOKUP($A718,'PivotTrac Totals'!$1:$255,26,FALSE),)</f>
        <v>2.4099999999999984</v>
      </c>
      <c r="T718">
        <f>IFERROR(VLOOKUP($A718,'PivotTrac Totals'!$1:$255,28,FALSE),)</f>
        <v>2.2000000000000011</v>
      </c>
      <c r="U718">
        <f>IFERROR(VLOOKUP($A718,'PivotTrac Totals'!$1:$255,30,FALSE),)</f>
        <v>1.4199999999999982</v>
      </c>
      <c r="V718">
        <f>IFERROR(VLOOKUP($A718,'PivotTrac Totals'!$1:$255,32,FALSE),)</f>
        <v>1.5300000000000011</v>
      </c>
      <c r="W718">
        <f>IFERROR(VLOOKUP($A718,'PivotTrac Totals'!$1:$255,34,FALSE),)</f>
        <v>0.66000000000000014</v>
      </c>
      <c r="X718">
        <f>IFERROR(VLOOKUP($A718,'PivotTrac Totals'!$1:$255,36,FALSE),)</f>
        <v>0.53999999999999915</v>
      </c>
      <c r="Y718">
        <f>IFERROR(VLOOKUP($A718,'PivotTrac Totals'!$1:$255,38,FALSE),)</f>
        <v>0.26000000000000156</v>
      </c>
      <c r="Z718">
        <f>IFERROR(VLOOKUP($A718,'PivotTrac Totals'!$1:$255,40,FALSE),)</f>
        <v>0.44000000000000128</v>
      </c>
      <c r="AA718">
        <f>IFERROR(VLOOKUP($A718,'PivotTrac Totals'!$1:$255,42,FALSE),)</f>
        <v>0.28999999999999915</v>
      </c>
      <c r="AB718">
        <f>IFERROR(VLOOKUP($A718,'PivotTrac Totals'!$1:$255,44,FALSE),)</f>
        <v>0.66999999999999815</v>
      </c>
      <c r="AC718">
        <f>IFERROR(VLOOKUP($A718,'PivotTrac Totals'!$1:$255,46,FALSE),)</f>
        <v>0.82000000000000028</v>
      </c>
      <c r="AD718">
        <f>IFERROR(VLOOKUP($A718,'PivotTrac Totals'!$1:$255,48,FALSE),)</f>
        <v>0</v>
      </c>
      <c r="AE718">
        <f>IFERROR(VLOOKUP($A718,'PivotTrac Totals'!$1:$255,50,FALSE),)</f>
        <v>0</v>
      </c>
      <c r="AF718">
        <f>IFERROR(VLOOKUP($A718,'PivotTrac Totals'!$1:$255,52,FALSE),)</f>
        <v>0</v>
      </c>
      <c r="AG718">
        <f>IFERROR(VLOOKUP($A718,'PivotTrac Totals'!$1:$255,54,FALSE),)</f>
        <v>0</v>
      </c>
      <c r="AH718">
        <f t="shared" si="84"/>
        <v>23.2</v>
      </c>
    </row>
    <row r="719" spans="1:34" x14ac:dyDescent="0.2">
      <c r="A719" t="s">
        <v>244</v>
      </c>
      <c r="B719" t="s">
        <v>166</v>
      </c>
      <c r="C719" s="31" t="str">
        <f t="shared" si="85"/>
        <v>71</v>
      </c>
      <c r="D719" t="s">
        <v>195</v>
      </c>
      <c r="E719" t="s">
        <v>241</v>
      </c>
      <c r="F719" t="s">
        <v>33</v>
      </c>
      <c r="G719" t="s">
        <v>34</v>
      </c>
      <c r="H719">
        <f>IFERROR(VLOOKUP($A719,'PivotTrac Totals'!$A$1:$AK$255,4,FALSE),)</f>
        <v>0</v>
      </c>
      <c r="I719">
        <f>IFERROR(VLOOKUP($A719,'PivotTrac Totals'!$1:$405,6,FALSE),)</f>
        <v>0</v>
      </c>
      <c r="J719">
        <f>IFERROR(VLOOKUP($A719,'PivotTrac Totals'!$1:$255,8,FALSE),)</f>
        <v>0</v>
      </c>
      <c r="K719">
        <f>IFERROR(VLOOKUP($A719,'PivotTrac Totals'!$1:$255,10,FALSE),)</f>
        <v>1.51</v>
      </c>
      <c r="L719" t="str">
        <f>IFERROR(VLOOKUP($A719,'PivotTrac Totals'!$1:$255,12,FALSE),)</f>
        <v/>
      </c>
      <c r="M719" t="str">
        <f>IFERROR(VLOOKUP($A719,'PivotTrac Totals'!$1:$255,14,FALSE),)</f>
        <v/>
      </c>
      <c r="N719">
        <f>IFERROR(VLOOKUP($A719,'PivotTrac Totals'!$1:$255,16,FALSE),)</f>
        <v>1.81</v>
      </c>
      <c r="O719">
        <f>IFERROR(VLOOKUP($A719,'PivotTrac Totals'!$1:$255,18,FALSE),)</f>
        <v>1.62</v>
      </c>
      <c r="P719">
        <f>IFERROR(VLOOKUP($A719,'PivotTrac Totals'!$1:$255,20,FALSE),)</f>
        <v>4.8</v>
      </c>
      <c r="Q719">
        <f>IFERROR(VLOOKUP($A719,'PivotTrac Totals'!$1:$255,22,FALSE),)</f>
        <v>1.9700000000000006</v>
      </c>
      <c r="R719">
        <f>IFERROR(VLOOKUP($A719,'PivotTrac Totals'!$1:$255,24,FALSE),)</f>
        <v>2.5299999999999994</v>
      </c>
      <c r="S719">
        <f>IFERROR(VLOOKUP($A719,'PivotTrac Totals'!$1:$255,26,FALSE),)</f>
        <v>2.5400000000000009</v>
      </c>
      <c r="T719">
        <f>IFERROR(VLOOKUP($A719,'PivotTrac Totals'!$1:$255,28,FALSE),)</f>
        <v>2.2899999999999991</v>
      </c>
      <c r="U719">
        <f>IFERROR(VLOOKUP($A719,'PivotTrac Totals'!$1:$255,30,FALSE),)</f>
        <v>1.25</v>
      </c>
      <c r="V719">
        <f>IFERROR(VLOOKUP($A719,'PivotTrac Totals'!$1:$255,32,FALSE),)</f>
        <v>1.370000000000001</v>
      </c>
      <c r="W719">
        <f>IFERROR(VLOOKUP($A719,'PivotTrac Totals'!$1:$255,34,FALSE),)</f>
        <v>0.28999999999999915</v>
      </c>
      <c r="X719">
        <f>IFERROR(VLOOKUP($A719,'PivotTrac Totals'!$1:$255,36,FALSE),)</f>
        <v>0.14000000000000057</v>
      </c>
      <c r="Y719">
        <f>IFERROR(VLOOKUP($A719,'PivotTrac Totals'!$1:$255,38,FALSE),)</f>
        <v>0.26999999999999957</v>
      </c>
      <c r="Z719">
        <f>IFERROR(VLOOKUP($A719,'PivotTrac Totals'!$1:$255,40,FALSE),)</f>
        <v>0.28999999999999915</v>
      </c>
      <c r="AA719">
        <f>IFERROR(VLOOKUP($A719,'PivotTrac Totals'!$1:$255,42,FALSE),)</f>
        <v>0.89999999999999858</v>
      </c>
      <c r="AB719">
        <f>IFERROR(VLOOKUP($A719,'PivotTrac Totals'!$1:$255,44,FALSE),)</f>
        <v>0</v>
      </c>
      <c r="AC719">
        <f>IFERROR(VLOOKUP($A719,'PivotTrac Totals'!$1:$255,46,FALSE),)</f>
        <v>1.0400000000000027</v>
      </c>
      <c r="AD719">
        <f>IFERROR(VLOOKUP($A719,'PivotTrac Totals'!$1:$255,48,FALSE),)</f>
        <v>0</v>
      </c>
      <c r="AE719">
        <f>IFERROR(VLOOKUP($A719,'PivotTrac Totals'!$1:$255,50,FALSE),)</f>
        <v>0</v>
      </c>
      <c r="AF719">
        <f>IFERROR(VLOOKUP($A719,'PivotTrac Totals'!$1:$255,52,FALSE),)</f>
        <v>0</v>
      </c>
      <c r="AG719">
        <f>IFERROR(VLOOKUP($A719,'PivotTrac Totals'!$1:$255,54,FALSE),)</f>
        <v>0</v>
      </c>
      <c r="AH719">
        <f t="shared" si="84"/>
        <v>24.62</v>
      </c>
    </row>
    <row r="720" spans="1:34" x14ac:dyDescent="0.2">
      <c r="A720" s="35"/>
      <c r="B720" t="s">
        <v>166</v>
      </c>
      <c r="C720" s="31" t="str">
        <f t="shared" si="85"/>
        <v>71</v>
      </c>
      <c r="D720" t="s">
        <v>195</v>
      </c>
      <c r="E720" t="s">
        <v>241</v>
      </c>
      <c r="F720" t="s">
        <v>33</v>
      </c>
      <c r="G720" t="s">
        <v>34</v>
      </c>
      <c r="H720">
        <f>IFERROR(VLOOKUP($A720,'PivotTrac Totals'!$A$1:$AK$255,4,FALSE),)</f>
        <v>0</v>
      </c>
      <c r="I720">
        <f>IFERROR(VLOOKUP($A720,'PivotTrac Totals'!$1:$405,6,FALSE),)</f>
        <v>0</v>
      </c>
      <c r="J720">
        <f>IFERROR(VLOOKUP($A720,'PivotTrac Totals'!$1:$255,8,FALSE),)</f>
        <v>0</v>
      </c>
      <c r="K720">
        <f>IFERROR(VLOOKUP($A720,'PivotTrac Totals'!$1:$255,10,FALSE),)</f>
        <v>0</v>
      </c>
      <c r="L720">
        <f>IFERROR(VLOOKUP($A720,'PivotTrac Totals'!$1:$255,12,FALSE),)</f>
        <v>0</v>
      </c>
      <c r="M720">
        <f>IFERROR(VLOOKUP($A720,'PivotTrac Totals'!$1:$255,14,FALSE),)</f>
        <v>0</v>
      </c>
      <c r="N720">
        <f>IFERROR(VLOOKUP($A720,'PivotTrac Totals'!$1:$255,16,FALSE),)</f>
        <v>0</v>
      </c>
      <c r="O720">
        <f>IFERROR(VLOOKUP($A720,'PivotTrac Totals'!$1:$255,18,FALSE),)</f>
        <v>0</v>
      </c>
      <c r="P720">
        <f>IFERROR(VLOOKUP($A720,'PivotTrac Totals'!$1:$255,20,FALSE),)</f>
        <v>0</v>
      </c>
      <c r="Q720">
        <f>IFERROR(VLOOKUP($A720,'PivotTrac Totals'!$1:$255,22,FALSE),)</f>
        <v>0</v>
      </c>
      <c r="R720">
        <f>IFERROR(VLOOKUP($A720,'PivotTrac Totals'!$1:$255,24,FALSE),)</f>
        <v>0</v>
      </c>
      <c r="S720">
        <f>IFERROR(VLOOKUP($A720,'PivotTrac Totals'!$1:$255,26,FALSE),)</f>
        <v>0</v>
      </c>
      <c r="T720">
        <f>IFERROR(VLOOKUP($A720,'PivotTrac Totals'!$1:$255,28,FALSE),)</f>
        <v>0</v>
      </c>
      <c r="U720">
        <f>IFERROR(VLOOKUP($A720,'PivotTrac Totals'!$1:$255,30,FALSE),)</f>
        <v>0</v>
      </c>
      <c r="V720">
        <f>IFERROR(VLOOKUP($A720,'PivotTrac Totals'!$1:$255,32,FALSE),)</f>
        <v>0</v>
      </c>
      <c r="W720">
        <f>IFERROR(VLOOKUP($A720,'PivotTrac Totals'!$1:$255,34,FALSE),)</f>
        <v>0</v>
      </c>
      <c r="X720">
        <f>IFERROR(VLOOKUP($A720,'PivotTrac Totals'!$1:$255,36,FALSE),)</f>
        <v>0</v>
      </c>
      <c r="Y720">
        <f>IFERROR(VLOOKUP($A720,'PivotTrac Totals'!$1:$255,38,FALSE),)</f>
        <v>0</v>
      </c>
      <c r="Z720">
        <f>IFERROR(VLOOKUP($A720,'PivotTrac Totals'!$1:$255,40,FALSE),)</f>
        <v>0</v>
      </c>
      <c r="AA720">
        <f>IFERROR(VLOOKUP($A720,'PivotTrac Totals'!$1:$255,42,FALSE),)</f>
        <v>0</v>
      </c>
      <c r="AB720">
        <f>IFERROR(VLOOKUP($A720,'PivotTrac Totals'!$1:$255,44,FALSE),)</f>
        <v>0</v>
      </c>
      <c r="AC720">
        <f>IFERROR(VLOOKUP($A720,'PivotTrac Totals'!$1:$255,46,FALSE),)</f>
        <v>0</v>
      </c>
      <c r="AD720">
        <f>IFERROR(VLOOKUP($A720,'PivotTrac Totals'!$1:$255,48,FALSE),)</f>
        <v>0</v>
      </c>
      <c r="AE720">
        <f>IFERROR(VLOOKUP($A720,'PivotTrac Totals'!$1:$255,50,FALSE),)</f>
        <v>0</v>
      </c>
      <c r="AF720">
        <f>IFERROR(VLOOKUP($A720,'PivotTrac Totals'!$1:$255,52,FALSE),)</f>
        <v>0</v>
      </c>
      <c r="AG720">
        <f>IFERROR(VLOOKUP($A720,'PivotTrac Totals'!$1:$255,54,FALSE),)</f>
        <v>0</v>
      </c>
      <c r="AH720">
        <f t="shared" si="84"/>
        <v>0</v>
      </c>
    </row>
    <row r="721" spans="1:34" x14ac:dyDescent="0.2">
      <c r="A721" s="35"/>
      <c r="B721" t="s">
        <v>166</v>
      </c>
      <c r="C721" s="31" t="str">
        <f t="shared" si="85"/>
        <v>71</v>
      </c>
      <c r="D721" t="s">
        <v>195</v>
      </c>
      <c r="E721" t="s">
        <v>241</v>
      </c>
      <c r="F721" t="s">
        <v>33</v>
      </c>
      <c r="G721" t="s">
        <v>34</v>
      </c>
      <c r="H721">
        <f>IFERROR(VLOOKUP($A721,'PivotTrac Totals'!$A$1:$AK$255,4,FALSE),)</f>
        <v>0</v>
      </c>
      <c r="I721">
        <f>IFERROR(VLOOKUP($A721,'PivotTrac Totals'!$1:$405,6,FALSE),)</f>
        <v>0</v>
      </c>
      <c r="J721">
        <f>IFERROR(VLOOKUP($A721,'PivotTrac Totals'!$1:$255,8,FALSE),)</f>
        <v>0</v>
      </c>
      <c r="K721">
        <f>IFERROR(VLOOKUP($A721,'PivotTrac Totals'!$1:$255,10,FALSE),)</f>
        <v>0</v>
      </c>
      <c r="L721">
        <f>IFERROR(VLOOKUP($A721,'PivotTrac Totals'!$1:$255,12,FALSE),)</f>
        <v>0</v>
      </c>
      <c r="M721">
        <f>IFERROR(VLOOKUP($A721,'PivotTrac Totals'!$1:$255,14,FALSE),)</f>
        <v>0</v>
      </c>
      <c r="N721">
        <f>IFERROR(VLOOKUP($A721,'PivotTrac Totals'!$1:$255,16,FALSE),)</f>
        <v>0</v>
      </c>
      <c r="O721">
        <f>IFERROR(VLOOKUP($A721,'PivotTrac Totals'!$1:$255,18,FALSE),)</f>
        <v>0</v>
      </c>
      <c r="P721">
        <f>IFERROR(VLOOKUP($A721,'PivotTrac Totals'!$1:$255,20,FALSE),)</f>
        <v>0</v>
      </c>
      <c r="Q721">
        <f>IFERROR(VLOOKUP($A721,'PivotTrac Totals'!$1:$255,22,FALSE),)</f>
        <v>0</v>
      </c>
      <c r="R721">
        <f>IFERROR(VLOOKUP($A721,'PivotTrac Totals'!$1:$255,24,FALSE),)</f>
        <v>0</v>
      </c>
      <c r="S721">
        <f>IFERROR(VLOOKUP($A721,'PivotTrac Totals'!$1:$255,26,FALSE),)</f>
        <v>0</v>
      </c>
      <c r="T721">
        <f>IFERROR(VLOOKUP($A721,'PivotTrac Totals'!$1:$255,28,FALSE),)</f>
        <v>0</v>
      </c>
      <c r="U721">
        <f>IFERROR(VLOOKUP($A721,'PivotTrac Totals'!$1:$255,30,FALSE),)</f>
        <v>0</v>
      </c>
      <c r="V721">
        <f>IFERROR(VLOOKUP($A721,'PivotTrac Totals'!$1:$255,32,FALSE),)</f>
        <v>0</v>
      </c>
      <c r="W721">
        <f>IFERROR(VLOOKUP($A721,'PivotTrac Totals'!$1:$255,34,FALSE),)</f>
        <v>0</v>
      </c>
      <c r="X721">
        <f>IFERROR(VLOOKUP($A721,'PivotTrac Totals'!$1:$255,36,FALSE),)</f>
        <v>0</v>
      </c>
      <c r="Y721">
        <f>IFERROR(VLOOKUP($A721,'PivotTrac Totals'!$1:$255,38,FALSE),)</f>
        <v>0</v>
      </c>
      <c r="Z721">
        <f>IFERROR(VLOOKUP($A721,'PivotTrac Totals'!$1:$255,40,FALSE),)</f>
        <v>0</v>
      </c>
      <c r="AA721">
        <f>IFERROR(VLOOKUP($A721,'PivotTrac Totals'!$1:$255,42,FALSE),)</f>
        <v>0</v>
      </c>
      <c r="AB721">
        <f>IFERROR(VLOOKUP($A721,'PivotTrac Totals'!$1:$255,44,FALSE),)</f>
        <v>0</v>
      </c>
      <c r="AC721">
        <f>IFERROR(VLOOKUP($A721,'PivotTrac Totals'!$1:$255,46,FALSE),)</f>
        <v>0</v>
      </c>
      <c r="AD721">
        <f>IFERROR(VLOOKUP($A721,'PivotTrac Totals'!$1:$255,48,FALSE),)</f>
        <v>0</v>
      </c>
      <c r="AE721">
        <f>IFERROR(VLOOKUP($A721,'PivotTrac Totals'!$1:$255,50,FALSE),)</f>
        <v>0</v>
      </c>
      <c r="AF721">
        <f>IFERROR(VLOOKUP($A721,'PivotTrac Totals'!$1:$255,52,FALSE),)</f>
        <v>0</v>
      </c>
      <c r="AG721">
        <f>IFERROR(VLOOKUP($A721,'PivotTrac Totals'!$1:$255,54,FALSE),)</f>
        <v>0</v>
      </c>
      <c r="AH721">
        <f t="shared" si="84"/>
        <v>0</v>
      </c>
    </row>
    <row r="722" spans="1:34" x14ac:dyDescent="0.2">
      <c r="A722" s="35"/>
      <c r="B722" t="s">
        <v>166</v>
      </c>
      <c r="C722" s="31" t="str">
        <f t="shared" si="85"/>
        <v>71</v>
      </c>
      <c r="D722" t="s">
        <v>195</v>
      </c>
      <c r="E722" t="s">
        <v>241</v>
      </c>
      <c r="F722" t="s">
        <v>33</v>
      </c>
      <c r="G722" t="s">
        <v>34</v>
      </c>
      <c r="H722">
        <f>IFERROR(VLOOKUP($A722,'PivotTrac Totals'!$A$1:$AK$255,4,FALSE),)</f>
        <v>0</v>
      </c>
      <c r="I722">
        <f>IFERROR(VLOOKUP($A722,'PivotTrac Totals'!$1:$405,6,FALSE),)</f>
        <v>0</v>
      </c>
      <c r="J722">
        <f>IFERROR(VLOOKUP($A722,'PivotTrac Totals'!$1:$255,8,FALSE),)</f>
        <v>0</v>
      </c>
      <c r="K722">
        <f>IFERROR(VLOOKUP($A722,'PivotTrac Totals'!$1:$255,10,FALSE),)</f>
        <v>0</v>
      </c>
      <c r="L722">
        <f>IFERROR(VLOOKUP($A722,'PivotTrac Totals'!$1:$255,12,FALSE),)</f>
        <v>0</v>
      </c>
      <c r="M722">
        <f>IFERROR(VLOOKUP($A722,'PivotTrac Totals'!$1:$255,14,FALSE),)</f>
        <v>0</v>
      </c>
      <c r="N722">
        <f>IFERROR(VLOOKUP($A722,'PivotTrac Totals'!$1:$255,16,FALSE),)</f>
        <v>0</v>
      </c>
      <c r="O722">
        <f>IFERROR(VLOOKUP($A722,'PivotTrac Totals'!$1:$255,18,FALSE),)</f>
        <v>0</v>
      </c>
      <c r="P722">
        <f>IFERROR(VLOOKUP($A722,'PivotTrac Totals'!$1:$255,20,FALSE),)</f>
        <v>0</v>
      </c>
      <c r="Q722">
        <f>IFERROR(VLOOKUP($A722,'PivotTrac Totals'!$1:$255,22,FALSE),)</f>
        <v>0</v>
      </c>
      <c r="R722">
        <f>IFERROR(VLOOKUP($A722,'PivotTrac Totals'!$1:$255,24,FALSE),)</f>
        <v>0</v>
      </c>
      <c r="S722">
        <f>IFERROR(VLOOKUP($A722,'PivotTrac Totals'!$1:$255,26,FALSE),)</f>
        <v>0</v>
      </c>
      <c r="T722">
        <f>IFERROR(VLOOKUP($A722,'PivotTrac Totals'!$1:$255,28,FALSE),)</f>
        <v>0</v>
      </c>
      <c r="U722">
        <f>IFERROR(VLOOKUP($A722,'PivotTrac Totals'!$1:$255,30,FALSE),)</f>
        <v>0</v>
      </c>
      <c r="V722">
        <f>IFERROR(VLOOKUP($A722,'PivotTrac Totals'!$1:$255,32,FALSE),)</f>
        <v>0</v>
      </c>
      <c r="W722">
        <f>IFERROR(VLOOKUP($A722,'PivotTrac Totals'!$1:$255,34,FALSE),)</f>
        <v>0</v>
      </c>
      <c r="X722">
        <f>IFERROR(VLOOKUP($A722,'PivotTrac Totals'!$1:$255,36,FALSE),)</f>
        <v>0</v>
      </c>
      <c r="Y722">
        <f>IFERROR(VLOOKUP($A722,'PivotTrac Totals'!$1:$255,38,FALSE),)</f>
        <v>0</v>
      </c>
      <c r="Z722">
        <f>IFERROR(VLOOKUP($A722,'PivotTrac Totals'!$1:$255,40,FALSE),)</f>
        <v>0</v>
      </c>
      <c r="AA722">
        <f>IFERROR(VLOOKUP($A722,'PivotTrac Totals'!$1:$255,42,FALSE),)</f>
        <v>0</v>
      </c>
      <c r="AB722">
        <f>IFERROR(VLOOKUP($A722,'PivotTrac Totals'!$1:$255,44,FALSE),)</f>
        <v>0</v>
      </c>
      <c r="AC722">
        <f>IFERROR(VLOOKUP($A722,'PivotTrac Totals'!$1:$255,46,FALSE),)</f>
        <v>0</v>
      </c>
      <c r="AD722">
        <f>IFERROR(VLOOKUP($A722,'PivotTrac Totals'!$1:$255,48,FALSE),)</f>
        <v>0</v>
      </c>
      <c r="AE722">
        <f>IFERROR(VLOOKUP($A722,'PivotTrac Totals'!$1:$255,50,FALSE),)</f>
        <v>0</v>
      </c>
      <c r="AF722">
        <f>IFERROR(VLOOKUP($A722,'PivotTrac Totals'!$1:$255,52,FALSE),)</f>
        <v>0</v>
      </c>
      <c r="AG722">
        <f>IFERROR(VLOOKUP($A722,'PivotTrac Totals'!$1:$255,54,FALSE),)</f>
        <v>0</v>
      </c>
      <c r="AH722">
        <f t="shared" si="84"/>
        <v>0</v>
      </c>
    </row>
    <row r="723" spans="1:34" ht="15.75" thickBot="1" x14ac:dyDescent="0.25">
      <c r="A723" s="35"/>
      <c r="B723" t="s">
        <v>166</v>
      </c>
      <c r="C723" s="31" t="str">
        <f t="shared" si="85"/>
        <v>71</v>
      </c>
      <c r="D723" t="s">
        <v>195</v>
      </c>
      <c r="E723" t="s">
        <v>241</v>
      </c>
      <c r="F723" t="s">
        <v>33</v>
      </c>
      <c r="G723" t="s">
        <v>34</v>
      </c>
      <c r="H723">
        <f>IFERROR(VLOOKUP($A723,'PivotTrac Totals'!$A$1:$AK$255,4,FALSE),)</f>
        <v>0</v>
      </c>
      <c r="I723">
        <f>IFERROR(VLOOKUP($A723,'PivotTrac Totals'!$1:$405,6,FALSE),)</f>
        <v>0</v>
      </c>
      <c r="J723">
        <f>IFERROR(VLOOKUP($A723,'PivotTrac Totals'!$1:$255,8,FALSE),)</f>
        <v>0</v>
      </c>
      <c r="K723">
        <f>IFERROR(VLOOKUP($A723,'PivotTrac Totals'!$1:$255,10,FALSE),)</f>
        <v>0</v>
      </c>
      <c r="L723">
        <f>IFERROR(VLOOKUP($A723,'PivotTrac Totals'!$1:$255,12,FALSE),)</f>
        <v>0</v>
      </c>
      <c r="M723">
        <f>IFERROR(VLOOKUP($A723,'PivotTrac Totals'!$1:$255,14,FALSE),)</f>
        <v>0</v>
      </c>
      <c r="N723">
        <f>IFERROR(VLOOKUP($A723,'PivotTrac Totals'!$1:$255,16,FALSE),)</f>
        <v>0</v>
      </c>
      <c r="O723">
        <f>IFERROR(VLOOKUP($A723,'PivotTrac Totals'!$1:$255,18,FALSE),)</f>
        <v>0</v>
      </c>
      <c r="P723">
        <f>IFERROR(VLOOKUP($A723,'PivotTrac Totals'!$1:$255,20,FALSE),)</f>
        <v>0</v>
      </c>
      <c r="Q723">
        <f>IFERROR(VLOOKUP($A723,'PivotTrac Totals'!$1:$255,22,FALSE),)</f>
        <v>0</v>
      </c>
      <c r="R723">
        <f>IFERROR(VLOOKUP($A723,'PivotTrac Totals'!$1:$255,24,FALSE),)</f>
        <v>0</v>
      </c>
      <c r="S723">
        <f>IFERROR(VLOOKUP($A723,'PivotTrac Totals'!$1:$255,26,FALSE),)</f>
        <v>0</v>
      </c>
      <c r="T723">
        <f>IFERROR(VLOOKUP($A723,'PivotTrac Totals'!$1:$255,28,FALSE),)</f>
        <v>0</v>
      </c>
      <c r="U723">
        <f>IFERROR(VLOOKUP($A723,'PivotTrac Totals'!$1:$255,30,FALSE),)</f>
        <v>0</v>
      </c>
      <c r="V723">
        <f>IFERROR(VLOOKUP($A723,'PivotTrac Totals'!$1:$255,32,FALSE),)</f>
        <v>0</v>
      </c>
      <c r="W723">
        <f>IFERROR(VLOOKUP($A723,'PivotTrac Totals'!$1:$255,34,FALSE),)</f>
        <v>0</v>
      </c>
      <c r="X723">
        <f>IFERROR(VLOOKUP($A723,'PivotTrac Totals'!$1:$255,36,FALSE),)</f>
        <v>0</v>
      </c>
      <c r="Y723">
        <f>IFERROR(VLOOKUP($A723,'PivotTrac Totals'!$1:$255,38,FALSE),)</f>
        <v>0</v>
      </c>
      <c r="Z723">
        <f>IFERROR(VLOOKUP($A723,'PivotTrac Totals'!$1:$255,40,FALSE),)</f>
        <v>0</v>
      </c>
      <c r="AA723">
        <f>IFERROR(VLOOKUP($A723,'PivotTrac Totals'!$1:$255,42,FALSE),)</f>
        <v>0</v>
      </c>
      <c r="AB723">
        <f>IFERROR(VLOOKUP($A723,'PivotTrac Totals'!$1:$255,44,FALSE),)</f>
        <v>0</v>
      </c>
      <c r="AC723">
        <f>IFERROR(VLOOKUP($A723,'PivotTrac Totals'!$1:$255,46,FALSE),)</f>
        <v>0</v>
      </c>
      <c r="AD723">
        <f>IFERROR(VLOOKUP($A723,'PivotTrac Totals'!$1:$255,48,FALSE),)</f>
        <v>0</v>
      </c>
      <c r="AE723">
        <f>IFERROR(VLOOKUP($A723,'PivotTrac Totals'!$1:$255,50,FALSE),)</f>
        <v>0</v>
      </c>
      <c r="AF723">
        <f>IFERROR(VLOOKUP($A723,'PivotTrac Totals'!$1:$255,52,FALSE),)</f>
        <v>0</v>
      </c>
      <c r="AG723">
        <f>IFERROR(VLOOKUP($A723,'PivotTrac Totals'!$1:$255,54,FALSE),)</f>
        <v>0</v>
      </c>
      <c r="AH723">
        <f t="shared" si="84"/>
        <v>0</v>
      </c>
    </row>
    <row r="724" spans="1:34" ht="15.75" hidden="1" thickBot="1" x14ac:dyDescent="0.25">
      <c r="B724" t="s">
        <v>166</v>
      </c>
      <c r="C724" s="31" t="str">
        <f t="shared" si="85"/>
        <v>71</v>
      </c>
      <c r="D724" t="s">
        <v>195</v>
      </c>
      <c r="H724">
        <f>IFERROR(VLOOKUP($A724,'PivotTrac Totals'!$A$1:$AK$255,4,FALSE),)</f>
        <v>0</v>
      </c>
      <c r="I724">
        <f>IFERROR(VLOOKUP($A724,'PivotTrac Totals'!$1:$405,6,FALSE),)</f>
        <v>0</v>
      </c>
      <c r="J724">
        <f>IFERROR(VLOOKUP($A724,'PivotTrac Totals'!$1:$255,8,FALSE),)</f>
        <v>0</v>
      </c>
      <c r="K724">
        <f>IFERROR(VLOOKUP($A724,'PivotTrac Totals'!$1:$255,10,FALSE),)</f>
        <v>0</v>
      </c>
      <c r="L724">
        <f>IFERROR(VLOOKUP($A724,'PivotTrac Totals'!$1:$255,12,FALSE),)</f>
        <v>0</v>
      </c>
      <c r="M724">
        <f>IFERROR(VLOOKUP($A724,'PivotTrac Totals'!$1:$255,14,FALSE),)</f>
        <v>0</v>
      </c>
      <c r="N724">
        <f>IFERROR(VLOOKUP($A724,'PivotTrac Totals'!$1:$255,16,FALSE),)</f>
        <v>0</v>
      </c>
      <c r="O724">
        <f>IFERROR(VLOOKUP($A724,'PivotTrac Totals'!$1:$255,18,FALSE),)</f>
        <v>0</v>
      </c>
      <c r="P724">
        <f>IFERROR(VLOOKUP($A724,'PivotTrac Totals'!$1:$255,20,FALSE),)</f>
        <v>0</v>
      </c>
      <c r="Q724">
        <f>IFERROR(VLOOKUP($A724,'PivotTrac Totals'!$1:$255,22,FALSE),)</f>
        <v>0</v>
      </c>
      <c r="R724">
        <f>IFERROR(VLOOKUP($A724,'PivotTrac Totals'!$1:$255,24,FALSE),)</f>
        <v>0</v>
      </c>
      <c r="S724">
        <f>IFERROR(VLOOKUP($A724,'PivotTrac Totals'!$1:$255,26,FALSE),)</f>
        <v>0</v>
      </c>
      <c r="T724">
        <f>IFERROR(VLOOKUP($A724,'PivotTrac Totals'!$1:$255,28,FALSE),)</f>
        <v>0</v>
      </c>
      <c r="U724">
        <f>IFERROR(VLOOKUP($A724,'PivotTrac Totals'!$1:$255,30,FALSE),)</f>
        <v>0</v>
      </c>
      <c r="V724">
        <f>IFERROR(VLOOKUP($A724,'PivotTrac Totals'!$1:$255,32,FALSE),)</f>
        <v>0</v>
      </c>
      <c r="W724">
        <f>IFERROR(VLOOKUP($A724,'PivotTrac Totals'!$1:$255,34,FALSE),)</f>
        <v>0</v>
      </c>
      <c r="X724">
        <f>IFERROR(VLOOKUP($A724,'PivotTrac Totals'!$1:$255,36,FALSE),)</f>
        <v>0</v>
      </c>
      <c r="Y724">
        <f>IFERROR(VLOOKUP($A724,'PivotTrac Totals'!$1:$255,38,FALSE),)</f>
        <v>0</v>
      </c>
      <c r="Z724">
        <f>IFERROR(VLOOKUP($A724,'PivotTrac Totals'!$1:$255,40,FALSE),)</f>
        <v>0</v>
      </c>
      <c r="AA724">
        <f>IFERROR(VLOOKUP($A724,'PivotTrac Totals'!$1:$255,42,FALSE),)</f>
        <v>0</v>
      </c>
      <c r="AB724">
        <f>IFERROR(VLOOKUP($A724,'PivotTrac Totals'!$1:$255,44,FALSE),)</f>
        <v>0</v>
      </c>
      <c r="AC724">
        <f>IFERROR(VLOOKUP($A724,'PivotTrac Totals'!$1:$255,46,FALSE),)</f>
        <v>0</v>
      </c>
      <c r="AD724">
        <f>IFERROR(VLOOKUP($A724,'PivotTrac Totals'!$1:$255,48,FALSE),)</f>
        <v>0</v>
      </c>
      <c r="AE724">
        <f>IFERROR(VLOOKUP($A724,'PivotTrac Totals'!$1:$255,50,FALSE),)</f>
        <v>0</v>
      </c>
      <c r="AF724">
        <f>IFERROR(VLOOKUP($A724,'PivotTrac Totals'!$1:$255,52,FALSE),)</f>
        <v>0</v>
      </c>
      <c r="AG724">
        <f>IFERROR(VLOOKUP($A724,'PivotTrac Totals'!$1:$255,54,FALSE),)</f>
        <v>0</v>
      </c>
      <c r="AH724">
        <f t="shared" si="84"/>
        <v>0</v>
      </c>
    </row>
    <row r="725" spans="1:34" ht="15.75" hidden="1" thickBot="1" x14ac:dyDescent="0.25">
      <c r="B725" t="s">
        <v>166</v>
      </c>
      <c r="C725" s="31" t="str">
        <f t="shared" si="85"/>
        <v>71</v>
      </c>
      <c r="D725" t="s">
        <v>195</v>
      </c>
      <c r="H725">
        <f>IFERROR(VLOOKUP($A725,'PivotTrac Totals'!$A$1:$AK$255,4,FALSE),)</f>
        <v>0</v>
      </c>
      <c r="I725">
        <f>IFERROR(VLOOKUP($A725,'PivotTrac Totals'!$1:$405,6,FALSE),)</f>
        <v>0</v>
      </c>
      <c r="J725">
        <f>IFERROR(VLOOKUP($A725,'PivotTrac Totals'!$1:$255,8,FALSE),)</f>
        <v>0</v>
      </c>
      <c r="K725">
        <f>IFERROR(VLOOKUP($A725,'PivotTrac Totals'!$1:$255,10,FALSE),)</f>
        <v>0</v>
      </c>
      <c r="L725">
        <f>IFERROR(VLOOKUP($A725,'PivotTrac Totals'!$1:$255,12,FALSE),)</f>
        <v>0</v>
      </c>
      <c r="M725">
        <f>IFERROR(VLOOKUP($A725,'PivotTrac Totals'!$1:$255,14,FALSE),)</f>
        <v>0</v>
      </c>
      <c r="N725">
        <f>IFERROR(VLOOKUP($A725,'PivotTrac Totals'!$1:$255,16,FALSE),)</f>
        <v>0</v>
      </c>
      <c r="O725">
        <f>IFERROR(VLOOKUP($A725,'PivotTrac Totals'!$1:$255,18,FALSE),)</f>
        <v>0</v>
      </c>
      <c r="P725">
        <f>IFERROR(VLOOKUP($A725,'PivotTrac Totals'!$1:$255,20,FALSE),)</f>
        <v>0</v>
      </c>
      <c r="Q725">
        <f>IFERROR(VLOOKUP($A725,'PivotTrac Totals'!$1:$255,22,FALSE),)</f>
        <v>0</v>
      </c>
      <c r="R725">
        <f>IFERROR(VLOOKUP($A725,'PivotTrac Totals'!$1:$255,24,FALSE),)</f>
        <v>0</v>
      </c>
      <c r="S725">
        <f>IFERROR(VLOOKUP($A725,'PivotTrac Totals'!$1:$255,26,FALSE),)</f>
        <v>0</v>
      </c>
      <c r="T725">
        <f>IFERROR(VLOOKUP($A725,'PivotTrac Totals'!$1:$255,28,FALSE),)</f>
        <v>0</v>
      </c>
      <c r="U725">
        <f>IFERROR(VLOOKUP($A725,'PivotTrac Totals'!$1:$255,30,FALSE),)</f>
        <v>0</v>
      </c>
      <c r="V725">
        <f>IFERROR(VLOOKUP($A725,'PivotTrac Totals'!$1:$255,32,FALSE),)</f>
        <v>0</v>
      </c>
      <c r="W725">
        <f>IFERROR(VLOOKUP($A725,'PivotTrac Totals'!$1:$255,34,FALSE),)</f>
        <v>0</v>
      </c>
      <c r="X725">
        <f>IFERROR(VLOOKUP($A725,'PivotTrac Totals'!$1:$255,36,FALSE),)</f>
        <v>0</v>
      </c>
      <c r="Y725">
        <f>IFERROR(VLOOKUP($A725,'PivotTrac Totals'!$1:$255,38,FALSE),)</f>
        <v>0</v>
      </c>
      <c r="Z725">
        <f>IFERROR(VLOOKUP($A725,'PivotTrac Totals'!$1:$255,40,FALSE),)</f>
        <v>0</v>
      </c>
      <c r="AA725">
        <f>IFERROR(VLOOKUP($A725,'PivotTrac Totals'!$1:$255,42,FALSE),)</f>
        <v>0</v>
      </c>
      <c r="AB725">
        <f>IFERROR(VLOOKUP($A725,'PivotTrac Totals'!$1:$255,44,FALSE),)</f>
        <v>0</v>
      </c>
      <c r="AC725">
        <f>IFERROR(VLOOKUP($A725,'PivotTrac Totals'!$1:$255,46,FALSE),)</f>
        <v>0</v>
      </c>
      <c r="AD725">
        <f>IFERROR(VLOOKUP($A725,'PivotTrac Totals'!$1:$255,48,FALSE),)</f>
        <v>0</v>
      </c>
      <c r="AE725">
        <f>IFERROR(VLOOKUP($A725,'PivotTrac Totals'!$1:$255,50,FALSE),)</f>
        <v>0</v>
      </c>
      <c r="AF725">
        <f>IFERROR(VLOOKUP($A725,'PivotTrac Totals'!$1:$255,52,FALSE),)</f>
        <v>0</v>
      </c>
      <c r="AG725">
        <f>IFERROR(VLOOKUP($A725,'PivotTrac Totals'!$1:$255,54,FALSE),)</f>
        <v>0</v>
      </c>
      <c r="AH725">
        <f t="shared" si="84"/>
        <v>0</v>
      </c>
    </row>
    <row r="726" spans="1:34" ht="15.75" hidden="1" thickBot="1" x14ac:dyDescent="0.25">
      <c r="A726" s="29" t="s">
        <v>245</v>
      </c>
      <c r="B726" s="25" t="s">
        <v>166</v>
      </c>
      <c r="C726" s="28" t="str">
        <f>MID(A726,FIND(" ",A726)+1,256)</f>
        <v>72</v>
      </c>
      <c r="D726" s="25" t="s">
        <v>195</v>
      </c>
      <c r="E726" s="25"/>
      <c r="F726" s="25"/>
      <c r="G726" s="25"/>
      <c r="H726" s="24">
        <f>IF($B726="Hamer",IF($F726="Spring Grain",SUMIFS('Hamer Agrimet'!$D:$D,'Hamer Agrimet'!$A:$A,"&lt;="&amp;Data!H$1,'Hamer Agrimet'!$D:$D,"&gt;0"),IF($F726="Winter Grain",SUMIFS('Hamer Agrimet'!$C:$C,'Hamer Agrimet'!$A:$A,"&lt;="&amp;Data!H$1,'Hamer Agrimet'!$C:$C,"&gt;0"),IF($F726="Potatoes",SUMIFS('Hamer Agrimet'!$E:$E,'Hamer Agrimet'!$A:$A,"&lt;="&amp;Data!H$1,'Hamer Agrimet'!$E:$E,"&gt;0"),0))),SUMIFS('Osgood Agrimet'!$S$2:$S$274,'Hamer Agrimet'!$H$147:$H$288,"&lt;="&amp;Data!H$1,'Osgood Agrimet'!$S$2:$S$274,"&gt;0"))</f>
        <v>0</v>
      </c>
      <c r="I726" s="24">
        <f>IF($B726="Hamer",IF($F726="Spring Grain",SUMIFS('Hamer Agrimet'!$D:$D,'Hamer Agrimet'!$A:$A,"&lt;="&amp;Data!I$1,'Hamer Agrimet'!$D:$D,"&gt;0"),IF($F726="Winter Grain",SUMIFS('Hamer Agrimet'!$C:$C,'Hamer Agrimet'!$A:$A,"&lt;="&amp;Data!I$1,'Hamer Agrimet'!$C:$C,"&gt;0"),IF($F726="Potatoes",SUMIFS('Hamer Agrimet'!$E:$E,'Hamer Agrimet'!$A:$A,"&lt;="&amp;Data!I$1,'Hamer Agrimet'!$E:$E,"&gt;0"),0))),SUMIFS('Osgood Agrimet'!$S$2:$S$274,'Hamer Agrimet'!$H$147:$H$288,"&lt;="&amp;Data!I$1,'Osgood Agrimet'!$S$2:$S$274,"&gt;0"))-SUM($H726)</f>
        <v>0</v>
      </c>
      <c r="J726" s="24">
        <f>IF($B726="Hamer",IF($F726="Spring Grain",SUMIFS('Hamer Agrimet'!$D:$D,'Hamer Agrimet'!$A:$A,"&lt;="&amp;Data!J$1,'Hamer Agrimet'!$D:$D,"&gt;0"),IF($F726="Winter Grain",SUMIFS('Hamer Agrimet'!$C:$C,'Hamer Agrimet'!$A:$A,"&lt;="&amp;Data!J$1,'Hamer Agrimet'!$C:$C,"&gt;0"),IF($F726="Potatoes",SUMIFS('Hamer Agrimet'!$E:$E,'Hamer Agrimet'!$A:$A,"&lt;="&amp;Data!J$1,'Hamer Agrimet'!$E:$E,"&gt;0"),0))),SUMIFS('Osgood Agrimet'!$S$2:$S$274,'Hamer Agrimet'!$H$147:$H$288,"&lt;="&amp;Data!J$1,'Osgood Agrimet'!$S$2:$S$274,"&gt;0"))-SUM($H726:I726)</f>
        <v>0</v>
      </c>
      <c r="K726" s="24">
        <f>IF($B726="Hamer",IF($F726="Spring Grain",SUMIFS('Hamer Agrimet'!$D:$D,'Hamer Agrimet'!$A:$A,"&lt;="&amp;Data!K$1,'Hamer Agrimet'!$D:$D,"&gt;0"),IF($F726="Winter Grain",SUMIFS('Hamer Agrimet'!$C:$C,'Hamer Agrimet'!$A:$A,"&lt;="&amp;Data!K$1,'Hamer Agrimet'!$C:$C,"&gt;0"),IF($F726="Potatoes",SUMIFS('Hamer Agrimet'!$E:$E,'Hamer Agrimet'!$A:$A,"&lt;="&amp;Data!K$1,'Hamer Agrimet'!$E:$E,"&gt;0"),0))),SUMIFS('Osgood Agrimet'!$S$2:$S$274,'Hamer Agrimet'!$H$147:$H$288,"&lt;="&amp;Data!K$1,'Osgood Agrimet'!$S$2:$S$274,"&gt;0"))-SUM($H726:J726)</f>
        <v>0</v>
      </c>
      <c r="L726" s="24">
        <f>IF($B726="Hamer",IF($F726="Spring Grain",SUMIFS('Hamer Agrimet'!$D:$D,'Hamer Agrimet'!$A:$A,"&lt;="&amp;Data!L$1,'Hamer Agrimet'!$D:$D,"&gt;0"),IF($F726="Winter Grain",SUMIFS('Hamer Agrimet'!$C:$C,'Hamer Agrimet'!$A:$A,"&lt;="&amp;Data!L$1,'Hamer Agrimet'!$C:$C,"&gt;0"),IF($F726="Potatoes",SUMIFS('Hamer Agrimet'!$E:$E,'Hamer Agrimet'!$A:$A,"&lt;="&amp;Data!L$1,'Hamer Agrimet'!$E:$E,"&gt;0"),0))),SUMIFS('Osgood Agrimet'!$S$2:$S$274,'Hamer Agrimet'!$H$147:$H$288,"&lt;="&amp;Data!L$1,'Osgood Agrimet'!$S$2:$S$274,"&gt;0"))-SUM($H726:K726)</f>
        <v>0</v>
      </c>
      <c r="M726" s="24">
        <f>IF($B726="Hamer",IF($F726="Spring Grain",SUMIFS('Hamer Agrimet'!$D:$D,'Hamer Agrimet'!$A:$A,"&lt;="&amp;Data!M$1,'Hamer Agrimet'!$D:$D,"&gt;0"),IF($F726="Winter Grain",SUMIFS('Hamer Agrimet'!$C:$C,'Hamer Agrimet'!$A:$A,"&lt;="&amp;Data!M$1,'Hamer Agrimet'!$C:$C,"&gt;0"),IF($F726="Potatoes",SUMIFS('Hamer Agrimet'!$E:$E,'Hamer Agrimet'!$A:$A,"&lt;="&amp;Data!M$1,'Hamer Agrimet'!$E:$E,"&gt;0"),0))),SUMIFS('Osgood Agrimet'!$S$2:$S$274,'Hamer Agrimet'!$H$147:$H$288,"&lt;="&amp;Data!M$1,'Osgood Agrimet'!$S$2:$S$274,"&gt;0"))-SUM($H726:L726)</f>
        <v>0</v>
      </c>
      <c r="N726" s="24">
        <f>IF($B726="Hamer",IF($F726="Spring Grain",SUMIFS('Hamer Agrimet'!$D:$D,'Hamer Agrimet'!$A:$A,"&lt;="&amp;Data!N$1,'Hamer Agrimet'!$D:$D,"&gt;0"),IF($F726="Winter Grain",SUMIFS('Hamer Agrimet'!$C:$C,'Hamer Agrimet'!$A:$A,"&lt;="&amp;Data!N$1,'Hamer Agrimet'!$C:$C,"&gt;0"),IF($F726="Potatoes",SUMIFS('Hamer Agrimet'!$E:$E,'Hamer Agrimet'!$A:$A,"&lt;="&amp;Data!N$1,'Hamer Agrimet'!$E:$E,"&gt;0"),0))),SUMIFS('Osgood Agrimet'!$S$2:$S$274,'Hamer Agrimet'!$H$147:$H$288,"&lt;="&amp;Data!N$1,'Osgood Agrimet'!$S$2:$S$274,"&gt;0"))-SUM($H726:M726)</f>
        <v>0</v>
      </c>
      <c r="O726" s="24">
        <f>IF($B726="Hamer",IF($F726="Spring Grain",SUMIFS('Hamer Agrimet'!$D:$D,'Hamer Agrimet'!$A:$A,"&lt;="&amp;Data!O$1,'Hamer Agrimet'!$D:$D,"&gt;0"),IF($F726="Winter Grain",SUMIFS('Hamer Agrimet'!$C:$C,'Hamer Agrimet'!$A:$A,"&lt;="&amp;Data!O$1,'Hamer Agrimet'!$C:$C,"&gt;0"),IF($F726="Potatoes",SUMIFS('Hamer Agrimet'!$E:$E,'Hamer Agrimet'!$A:$A,"&lt;="&amp;Data!O$1,'Hamer Agrimet'!$E:$E,"&gt;0"),0))),SUMIFS('Osgood Agrimet'!$S$2:$S$274,'Hamer Agrimet'!$H$147:$H$288,"&lt;="&amp;Data!O$1,'Osgood Agrimet'!$S$2:$S$274,"&gt;0"))-SUM($H726:N726)</f>
        <v>0</v>
      </c>
      <c r="P726" s="24">
        <f>IF($B726="Hamer",IF($F726="Spring Grain",SUMIFS('Hamer Agrimet'!$D:$D,'Hamer Agrimet'!$A:$A,"&lt;="&amp;Data!P$1,'Hamer Agrimet'!$D:$D,"&gt;0"),IF($F726="Winter Grain",SUMIFS('Hamer Agrimet'!$C:$C,'Hamer Agrimet'!$A:$A,"&lt;="&amp;Data!P$1,'Hamer Agrimet'!$C:$C,"&gt;0"),IF($F726="Potatoes",SUMIFS('Hamer Agrimet'!$E:$E,'Hamer Agrimet'!$A:$A,"&lt;="&amp;Data!P$1,'Hamer Agrimet'!$E:$E,"&gt;0"),0))),SUMIFS('Osgood Agrimet'!$S$2:$S$274,'Hamer Agrimet'!$H$147:$H$288,"&lt;="&amp;Data!P$1,'Osgood Agrimet'!$S$2:$S$274,"&gt;0"))-SUM($H726:O726)</f>
        <v>0</v>
      </c>
      <c r="Q726" s="24">
        <f>IF($B726="Hamer",IF($F726="Spring Grain",SUMIFS('Hamer Agrimet'!$D:$D,'Hamer Agrimet'!$A:$A,"&lt;="&amp;Data!Q$1,'Hamer Agrimet'!$D:$D,"&gt;0"),IF($F726="Winter Grain",SUMIFS('Hamer Agrimet'!$C:$C,'Hamer Agrimet'!$A:$A,"&lt;="&amp;Data!Q$1,'Hamer Agrimet'!$C:$C,"&gt;0"),IF($F726="Potatoes",SUMIFS('Hamer Agrimet'!$E:$E,'Hamer Agrimet'!$A:$A,"&lt;="&amp;Data!Q$1,'Hamer Agrimet'!$E:$E,"&gt;0"),0))),SUMIFS('Osgood Agrimet'!$S$2:$S$274,'Hamer Agrimet'!$H$147:$H$288,"&lt;="&amp;Data!Q$1,'Osgood Agrimet'!$S$2:$S$274,"&gt;0"))-SUM($H726:P726)</f>
        <v>0</v>
      </c>
      <c r="R726" s="24">
        <f>IF($B726="Hamer",IF($F726="Spring Grain",SUMIFS('Hamer Agrimet'!$D:$D,'Hamer Agrimet'!$A:$A,"&lt;="&amp;Data!R$1,'Hamer Agrimet'!$D:$D,"&gt;0"),IF($F726="Winter Grain",SUMIFS('Hamer Agrimet'!$C:$C,'Hamer Agrimet'!$A:$A,"&lt;="&amp;Data!R$1,'Hamer Agrimet'!$C:$C,"&gt;0"),IF($F726="Potatoes",SUMIFS('Hamer Agrimet'!$E:$E,'Hamer Agrimet'!$A:$A,"&lt;="&amp;Data!R$1,'Hamer Agrimet'!$E:$E,"&gt;0"),0))),SUMIFS('Osgood Agrimet'!$S$2:$S$274,'Hamer Agrimet'!$H$147:$H$288,"&lt;="&amp;Data!R$1,'Osgood Agrimet'!$S$2:$S$274,"&gt;0"))-SUM($H726:Q726)</f>
        <v>0</v>
      </c>
      <c r="S726" s="24">
        <f>IF($B726="Hamer",IF($F726="Spring Grain",SUMIFS('Hamer Agrimet'!$D:$D,'Hamer Agrimet'!$A:$A,"&lt;="&amp;Data!S$1,'Hamer Agrimet'!$D:$D,"&gt;0"),IF($F726="Winter Grain",SUMIFS('Hamer Agrimet'!$C:$C,'Hamer Agrimet'!$A:$A,"&lt;="&amp;Data!S$1,'Hamer Agrimet'!$C:$C,"&gt;0"),IF($F726="Potatoes",SUMIFS('Hamer Agrimet'!$E:$E,'Hamer Agrimet'!$A:$A,"&lt;="&amp;Data!S$1,'Hamer Agrimet'!$E:$E,"&gt;0"),0))),SUMIFS('Osgood Agrimet'!$S$2:$S$274,'Hamer Agrimet'!$H$147:$H$288,"&lt;="&amp;Data!S$1,'Osgood Agrimet'!$S$2:$S$274,"&gt;0"))-SUM($H726:R726)</f>
        <v>0</v>
      </c>
      <c r="T726" s="24">
        <f>IF($B726="Hamer",IF($F726="Spring Grain",SUMIFS('Hamer Agrimet'!$D:$D,'Hamer Agrimet'!$A:$A,"&lt;="&amp;Data!T$1,'Hamer Agrimet'!$D:$D,"&gt;0"),IF($F726="Winter Grain",SUMIFS('Hamer Agrimet'!$C:$C,'Hamer Agrimet'!$A:$A,"&lt;="&amp;Data!T$1,'Hamer Agrimet'!$C:$C,"&gt;0"),IF($F726="Potatoes",SUMIFS('Hamer Agrimet'!$E:$E,'Hamer Agrimet'!$A:$A,"&lt;="&amp;Data!T$1,'Hamer Agrimet'!$E:$E,"&gt;0"),0))),SUMIFS('Osgood Agrimet'!$S$2:$S$274,'Hamer Agrimet'!$H$147:$H$288,"&lt;="&amp;Data!T$1,'Osgood Agrimet'!$S$2:$S$274,"&gt;0"))-SUM($H726:S726)</f>
        <v>0</v>
      </c>
      <c r="U726" s="24">
        <f>IF($B726="Hamer",IF($F726="Spring Grain",SUMIFS('Hamer Agrimet'!$D:$D,'Hamer Agrimet'!$A:$A,"&lt;="&amp;Data!U$1,'Hamer Agrimet'!$D:$D,"&gt;0"),IF($F726="Winter Grain",SUMIFS('Hamer Agrimet'!$C:$C,'Hamer Agrimet'!$A:$A,"&lt;="&amp;Data!U$1,'Hamer Agrimet'!$C:$C,"&gt;0"),IF($F726="Potatoes",SUMIFS('Hamer Agrimet'!$E:$E,'Hamer Agrimet'!$A:$A,"&lt;="&amp;Data!U$1,'Hamer Agrimet'!$E:$E,"&gt;0"),0))),SUMIFS('Osgood Agrimet'!$S$2:$S$274,'Hamer Agrimet'!$H$147:$H$288,"&lt;="&amp;Data!U$1,'Osgood Agrimet'!$S$2:$S$274,"&gt;0"))-SUM($H726:T726)</f>
        <v>0</v>
      </c>
      <c r="V726" s="24">
        <f>IF($B726="Hamer",IF($F726="Spring Grain",SUMIFS('Hamer Agrimet'!$D:$D,'Hamer Agrimet'!$A:$A,"&lt;="&amp;Data!V$1,'Hamer Agrimet'!$D:$D,"&gt;0"),IF($F726="Winter Grain",SUMIFS('Hamer Agrimet'!$C:$C,'Hamer Agrimet'!$A:$A,"&lt;="&amp;Data!V$1,'Hamer Agrimet'!$C:$C,"&gt;0"),IF($F726="Potatoes",SUMIFS('Hamer Agrimet'!$E:$E,'Hamer Agrimet'!$A:$A,"&lt;="&amp;Data!V$1,'Hamer Agrimet'!$E:$E,"&gt;0"),0))),SUMIFS('Osgood Agrimet'!$S$2:$S$274,'Hamer Agrimet'!$H$147:$H$288,"&lt;="&amp;Data!V$1,'Osgood Agrimet'!$S$2:$S$274,"&gt;0"))-SUM($H726:U726)</f>
        <v>0</v>
      </c>
      <c r="W726" s="24">
        <f>IF($B726="Hamer",IF($F726="Spring Grain",SUMIFS('Hamer Agrimet'!$D:$D,'Hamer Agrimet'!$A:$A,"&lt;="&amp;Data!W$1,'Hamer Agrimet'!$D:$D,"&gt;0"),IF($F726="Winter Grain",SUMIFS('Hamer Agrimet'!$C:$C,'Hamer Agrimet'!$A:$A,"&lt;="&amp;Data!W$1,'Hamer Agrimet'!$C:$C,"&gt;0"),IF($F726="Potatoes",SUMIFS('Hamer Agrimet'!$E:$E,'Hamer Agrimet'!$A:$A,"&lt;="&amp;Data!W$1,'Hamer Agrimet'!$E:$E,"&gt;0"),0))),SUMIFS('Osgood Agrimet'!$S$2:$S$274,'Hamer Agrimet'!$H$147:$H$288,"&lt;="&amp;Data!W$1,'Osgood Agrimet'!$S$2:$S$274,"&gt;0"))-SUM($H726:V726)</f>
        <v>0</v>
      </c>
      <c r="X726" s="24">
        <f>IF($B726="Hamer",IF($F726="Spring Grain",SUMIFS('Hamer Agrimet'!$D:$D,'Hamer Agrimet'!$A:$A,"&lt;="&amp;Data!X$1,'Hamer Agrimet'!$D:$D,"&gt;0"),IF($F726="Winter Grain",SUMIFS('Hamer Agrimet'!$C:$C,'Hamer Agrimet'!$A:$A,"&lt;="&amp;Data!X$1,'Hamer Agrimet'!$C:$C,"&gt;0"),IF($F726="Potatoes",SUMIFS('Hamer Agrimet'!$E:$E,'Hamer Agrimet'!$A:$A,"&lt;="&amp;Data!X$1,'Hamer Agrimet'!$E:$E,"&gt;0"),0))),SUMIFS('Osgood Agrimet'!$S$2:$S$274,'Hamer Agrimet'!$H$147:$H$288,"&lt;="&amp;Data!X$1,'Osgood Agrimet'!$S$2:$S$274,"&gt;0"))-SUM($H726:W726)</f>
        <v>0</v>
      </c>
      <c r="Y726" s="24">
        <f>IF($B726="Hamer",IF($F726="Spring Grain",SUMIFS('Hamer Agrimet'!$D:$D,'Hamer Agrimet'!$A:$A,"&lt;="&amp;Data!Y$1,'Hamer Agrimet'!$D:$D,"&gt;0"),IF($F726="Winter Grain",SUMIFS('Hamer Agrimet'!$C:$C,'Hamer Agrimet'!$A:$A,"&lt;="&amp;Data!Y$1,'Hamer Agrimet'!$C:$C,"&gt;0"),IF($F726="Potatoes",SUMIFS('Hamer Agrimet'!$E:$E,'Hamer Agrimet'!$A:$A,"&lt;="&amp;Data!Y$1,'Hamer Agrimet'!$E:$E,"&gt;0"),0))),SUMIFS('Osgood Agrimet'!$S$2:$S$274,'Hamer Agrimet'!$H$147:$H$288,"&lt;="&amp;Data!Y$1,'Osgood Agrimet'!$S$2:$S$274,"&gt;0"))-SUM($H726:X726)</f>
        <v>0</v>
      </c>
      <c r="Z726" s="24">
        <f>IF($B726="Hamer",IF($F726="Spring Grain",SUMIFS('Hamer Agrimet'!$D:$D,'Hamer Agrimet'!$A:$A,"&lt;="&amp;Data!Z$1,'Hamer Agrimet'!$D:$D,"&gt;0"),IF($F726="Winter Grain",SUMIFS('Hamer Agrimet'!$C:$C,'Hamer Agrimet'!$A:$A,"&lt;="&amp;Data!Z$1,'Hamer Agrimet'!$C:$C,"&gt;0"),IF($F726="Potatoes",SUMIFS('Hamer Agrimet'!$E:$E,'Hamer Agrimet'!$A:$A,"&lt;="&amp;Data!Z$1,'Hamer Agrimet'!$E:$E,"&gt;0"),0))),SUMIFS('Osgood Agrimet'!$S$2:$S$274,'Hamer Agrimet'!$H$147:$H$288,"&lt;="&amp;Data!Z$1,'Osgood Agrimet'!$S$2:$S$274,"&gt;0"))-SUM($H726:Y726)</f>
        <v>0</v>
      </c>
      <c r="AA726" s="24">
        <f>IF($B726="Hamer",IF($F726="Spring Grain",SUMIFS('Hamer Agrimet'!$D:$D,'Hamer Agrimet'!$A:$A,"&lt;="&amp;Data!AA$1,'Hamer Agrimet'!$D:$D,"&gt;0"),IF($F726="Winter Grain",SUMIFS('Hamer Agrimet'!$C:$C,'Hamer Agrimet'!$A:$A,"&lt;="&amp;Data!AA$1,'Hamer Agrimet'!$C:$C,"&gt;0"),IF($F726="Potatoes",SUMIFS('Hamer Agrimet'!$E:$E,'Hamer Agrimet'!$A:$A,"&lt;="&amp;Data!AA$1,'Hamer Agrimet'!$E:$E,"&gt;0"),0))),SUMIFS('Osgood Agrimet'!$S$2:$S$274,'Hamer Agrimet'!$H$147:$H$288,"&lt;="&amp;Data!AA$1,'Osgood Agrimet'!$S$2:$S$274,"&gt;0"))-SUM($H726:Z726)</f>
        <v>0</v>
      </c>
      <c r="AB726" s="24">
        <f>IF($B726="Hamer",IF($F726="Spring Grain",SUMIFS('Hamer Agrimet'!$D:$D,'Hamer Agrimet'!$A:$A,"&lt;="&amp;Data!AB$1,'Hamer Agrimet'!$D:$D,"&gt;0"),IF($F726="Winter Grain",SUMIFS('Hamer Agrimet'!$C:$C,'Hamer Agrimet'!$A:$A,"&lt;="&amp;Data!AB$1,'Hamer Agrimet'!$C:$C,"&gt;0"),IF($F726="Potatoes",SUMIFS('Hamer Agrimet'!$E:$E,'Hamer Agrimet'!$A:$A,"&lt;="&amp;Data!AB$1,'Hamer Agrimet'!$E:$E,"&gt;0"),0))),SUMIFS('Osgood Agrimet'!$S$2:$S$274,'Hamer Agrimet'!$H$147:$H$288,"&lt;="&amp;Data!AB$1,'Osgood Agrimet'!$S$2:$S$274,"&gt;0"))-SUM($H726:AA726)</f>
        <v>0</v>
      </c>
      <c r="AC726" s="24">
        <f>IF($B726="Hamer",IF($F726="Spring Grain",SUMIFS('Hamer Agrimet'!$D:$D,'Hamer Agrimet'!$A:$A,"&lt;="&amp;Data!AC$1,'Hamer Agrimet'!$D:$D,"&gt;0"),IF($F726="Winter Grain",SUMIFS('Hamer Agrimet'!$C:$C,'Hamer Agrimet'!$A:$A,"&lt;="&amp;Data!AC$1,'Hamer Agrimet'!$C:$C,"&gt;0"),IF($F726="Potatoes",SUMIFS('Hamer Agrimet'!$E:$E,'Hamer Agrimet'!$A:$A,"&lt;="&amp;Data!AC$1,'Hamer Agrimet'!$E:$E,"&gt;0"),0))),SUMIFS('Osgood Agrimet'!$S$2:$S$274,'Hamer Agrimet'!$H$147:$H$288,"&lt;="&amp;Data!AC$1,'Osgood Agrimet'!$S$2:$S$274,"&gt;0"))-SUM($H726:AB726)</f>
        <v>0</v>
      </c>
      <c r="AD726" s="24">
        <f>IF($B726="Hamer",IF($F726="Spring Grain",SUMIFS('Hamer Agrimet'!$D:$D,'Hamer Agrimet'!$A:$A,"&lt;="&amp;Data!AD$1,'Hamer Agrimet'!$D:$D,"&gt;0"),IF($F726="Winter Grain",SUMIFS('Hamer Agrimet'!$C:$C,'Hamer Agrimet'!$A:$A,"&lt;="&amp;Data!AD$1,'Hamer Agrimet'!$C:$C,"&gt;0"),IF($F726="Potatoes",SUMIFS('Hamer Agrimet'!$E:$E,'Hamer Agrimet'!$A:$A,"&lt;="&amp;Data!AD$1,'Hamer Agrimet'!$E:$E,"&gt;0"),0))),SUMIFS('Osgood Agrimet'!$S$2:$S$274,'Hamer Agrimet'!$H$147:$H$288,"&lt;="&amp;Data!AD$1,'Osgood Agrimet'!$S$2:$S$274,"&gt;0"))-SUM($H726:AC726)</f>
        <v>0</v>
      </c>
      <c r="AE726" s="24">
        <f>IF($B726="Hamer",IF($F726="Spring Grain",SUMIFS('Hamer Agrimet'!$D:$D,'Hamer Agrimet'!$A:$A,"&lt;="&amp;Data!AE$1,'Hamer Agrimet'!$D:$D,"&gt;0"),IF($F726="Winter Grain",SUMIFS('Hamer Agrimet'!$C:$C,'Hamer Agrimet'!$A:$A,"&lt;="&amp;Data!AE$1,'Hamer Agrimet'!$C:$C,"&gt;0"),IF($F726="Potatoes",SUMIFS('Hamer Agrimet'!$E:$E,'Hamer Agrimet'!$A:$A,"&lt;="&amp;Data!AE$1,'Hamer Agrimet'!$E:$E,"&gt;0"),0))),SUMIFS('Osgood Agrimet'!$S$2:$S$274,'Hamer Agrimet'!$H$147:$H$288,"&lt;="&amp;Data!AE$1,'Osgood Agrimet'!$S$2:$S$274,"&gt;0"))-SUM($H726:AD726)</f>
        <v>0</v>
      </c>
      <c r="AF726" s="24">
        <f>IF($B726="Hamer",IF($F726="Spring Grain",SUMIFS('Hamer Agrimet'!$D:$D,'Hamer Agrimet'!$A:$A,"&lt;="&amp;Data!AF$1,'Hamer Agrimet'!$D:$D,"&gt;0"),IF($F726="Winter Grain",SUMIFS('Hamer Agrimet'!$C:$C,'Hamer Agrimet'!$A:$A,"&lt;="&amp;Data!AF$1,'Hamer Agrimet'!$C:$C,"&gt;0"),IF($F726="Potatoes",SUMIFS('Hamer Agrimet'!$E:$E,'Hamer Agrimet'!$A:$A,"&lt;="&amp;Data!AF$1,'Hamer Agrimet'!$E:$E,"&gt;0"),0))),SUMIFS('Osgood Agrimet'!$S$2:$S$274,'Hamer Agrimet'!$H$147:$H$288,"&lt;="&amp;Data!AF$1,'Osgood Agrimet'!$S$2:$S$274,"&gt;0"))-SUM($H726:AE726)</f>
        <v>0</v>
      </c>
      <c r="AG726" s="24">
        <f>IF($B726="Hamer",IF($F726="Spring Grain",SUMIFS('Hamer Agrimet'!$D:$D,'Hamer Agrimet'!$A:$A,"&lt;="&amp;Data!AG$1,'Hamer Agrimet'!$D:$D,"&gt;0"),IF($F726="Winter Grain",SUMIFS('Hamer Agrimet'!$C:$C,'Hamer Agrimet'!$A:$A,"&lt;="&amp;Data!AG$1,'Hamer Agrimet'!$C:$C,"&gt;0"),IF($F726="Potatoes",SUMIFS('Hamer Agrimet'!$E:$E,'Hamer Agrimet'!$A:$A,"&lt;="&amp;Data!AG$1,'Hamer Agrimet'!$E:$E,"&gt;0"),0))),SUMIFS('Osgood Agrimet'!$S$2:$S$274,'Hamer Agrimet'!$H$147:$H$288,"&lt;="&amp;Data!AG$1,'Osgood Agrimet'!$S$2:$S$274,"&gt;0"))-SUM($H726:AF726)</f>
        <v>0</v>
      </c>
      <c r="AH726">
        <f>+SUM(H726:AG726)</f>
        <v>0</v>
      </c>
    </row>
    <row r="727" spans="1:34" ht="15.75" hidden="1" thickBot="1" x14ac:dyDescent="0.25">
      <c r="A727" s="25"/>
      <c r="B727" s="25" t="s">
        <v>166</v>
      </c>
      <c r="C727" s="28" t="str">
        <f>C726</f>
        <v>72</v>
      </c>
      <c r="D727" s="25" t="s">
        <v>195</v>
      </c>
      <c r="E727" s="25"/>
      <c r="F727" s="25"/>
      <c r="G727" s="25"/>
      <c r="H727">
        <f>IFERROR(VLOOKUP($A727,'PivotTrac Totals'!$A$1:$AK$255,4,FALSE),)</f>
        <v>0</v>
      </c>
      <c r="I727">
        <f>IFERROR(VLOOKUP($A727,'PivotTrac Totals'!$1:$405,6,FALSE),)</f>
        <v>0</v>
      </c>
      <c r="J727">
        <f>IFERROR(VLOOKUP($A727,'PivotTrac Totals'!$1:$255,8,FALSE),)</f>
        <v>0</v>
      </c>
      <c r="K727">
        <f>IFERROR(VLOOKUP($A727,'PivotTrac Totals'!$1:$255,10,FALSE),)</f>
        <v>0</v>
      </c>
      <c r="L727">
        <f>IFERROR(VLOOKUP($A727,'PivotTrac Totals'!$1:$255,12,FALSE),)</f>
        <v>0</v>
      </c>
      <c r="M727">
        <f>IFERROR(VLOOKUP($A727,'PivotTrac Totals'!$1:$255,14,FALSE),)</f>
        <v>0</v>
      </c>
      <c r="N727">
        <f>IFERROR(VLOOKUP($A727,'PivotTrac Totals'!$1:$255,16,FALSE),)</f>
        <v>0</v>
      </c>
      <c r="O727">
        <f>IFERROR(VLOOKUP($A727,'PivotTrac Totals'!$1:$255,18,FALSE),)</f>
        <v>0</v>
      </c>
      <c r="P727">
        <f>IFERROR(VLOOKUP($A727,'PivotTrac Totals'!$1:$255,20,FALSE),)</f>
        <v>0</v>
      </c>
      <c r="Q727">
        <f>IFERROR(VLOOKUP($A727,'PivotTrac Totals'!$1:$255,22,FALSE),)</f>
        <v>0</v>
      </c>
      <c r="R727">
        <f>IFERROR(VLOOKUP($A727,'PivotTrac Totals'!$1:$255,24,FALSE),)</f>
        <v>0</v>
      </c>
      <c r="S727">
        <f>IFERROR(VLOOKUP($A727,'PivotTrac Totals'!$1:$255,26,FALSE),)</f>
        <v>0</v>
      </c>
      <c r="T727">
        <f>IFERROR(VLOOKUP($A727,'PivotTrac Totals'!$1:$255,28,FALSE),)</f>
        <v>0</v>
      </c>
      <c r="U727">
        <f>IFERROR(VLOOKUP($A727,'PivotTrac Totals'!$1:$255,30,FALSE),)</f>
        <v>0</v>
      </c>
      <c r="V727">
        <f>IFERROR(VLOOKUP($A727,'PivotTrac Totals'!$1:$255,32,FALSE),)</f>
        <v>0</v>
      </c>
      <c r="W727">
        <f>IFERROR(VLOOKUP($A727,'PivotTrac Totals'!$1:$255,34,FALSE),)</f>
        <v>0</v>
      </c>
      <c r="X727">
        <f>IFERROR(VLOOKUP($A727,'PivotTrac Totals'!$1:$255,36,FALSE),)</f>
        <v>0</v>
      </c>
      <c r="Y727">
        <f>IFERROR(VLOOKUP($A727,'PivotTrac Totals'!$1:$255,38,FALSE),)</f>
        <v>0</v>
      </c>
      <c r="Z727">
        <f>IFERROR(VLOOKUP($A727,'PivotTrac Totals'!$1:$255,40,FALSE),)</f>
        <v>0</v>
      </c>
      <c r="AA727">
        <f>IFERROR(VLOOKUP($A727,'PivotTrac Totals'!$1:$255,42,FALSE),)</f>
        <v>0</v>
      </c>
      <c r="AB727">
        <f>IFERROR(VLOOKUP($A727,'PivotTrac Totals'!$1:$255,44,FALSE),)</f>
        <v>0</v>
      </c>
      <c r="AC727">
        <f>IFERROR(VLOOKUP($A727,'PivotTrac Totals'!$1:$255,46,FALSE),)</f>
        <v>0</v>
      </c>
      <c r="AD727">
        <f>IFERROR(VLOOKUP($A727,'PivotTrac Totals'!$1:$255,48,FALSE),)</f>
        <v>0</v>
      </c>
      <c r="AE727">
        <f>IFERROR(VLOOKUP($A727,'PivotTrac Totals'!$1:$255,50,FALSE),)</f>
        <v>0</v>
      </c>
      <c r="AF727">
        <f>IFERROR(VLOOKUP($A727,'PivotTrac Totals'!$1:$255,52,FALSE),)</f>
        <v>0</v>
      </c>
      <c r="AG727">
        <f>IFERROR(VLOOKUP($A727,'PivotTrac Totals'!$1:$255,54,FALSE),)</f>
        <v>0</v>
      </c>
      <c r="AH727">
        <f t="shared" si="84"/>
        <v>0</v>
      </c>
    </row>
    <row r="728" spans="1:34" ht="15.75" hidden="1" thickBot="1" x14ac:dyDescent="0.25">
      <c r="A728" s="25"/>
      <c r="B728" s="25" t="s">
        <v>166</v>
      </c>
      <c r="C728" s="28" t="str">
        <f t="shared" ref="C728:C735" si="86">C727</f>
        <v>72</v>
      </c>
      <c r="D728" s="25" t="s">
        <v>195</v>
      </c>
      <c r="E728" s="25"/>
      <c r="F728" s="25"/>
      <c r="G728" s="25"/>
      <c r="H728">
        <f>IFERROR(VLOOKUP($A728,'PivotTrac Totals'!$A$1:$AK$255,4,FALSE),)</f>
        <v>0</v>
      </c>
      <c r="I728">
        <f>IFERROR(VLOOKUP($A728,'PivotTrac Totals'!$1:$405,6,FALSE),)</f>
        <v>0</v>
      </c>
      <c r="J728">
        <f>IFERROR(VLOOKUP($A728,'PivotTrac Totals'!$1:$255,8,FALSE),)</f>
        <v>0</v>
      </c>
      <c r="K728">
        <f>IFERROR(VLOOKUP($A728,'PivotTrac Totals'!$1:$255,10,FALSE),)</f>
        <v>0</v>
      </c>
      <c r="L728">
        <f>IFERROR(VLOOKUP($A728,'PivotTrac Totals'!$1:$255,12,FALSE),)</f>
        <v>0</v>
      </c>
      <c r="M728">
        <f>IFERROR(VLOOKUP($A728,'PivotTrac Totals'!$1:$255,14,FALSE),)</f>
        <v>0</v>
      </c>
      <c r="N728">
        <f>IFERROR(VLOOKUP($A728,'PivotTrac Totals'!$1:$255,16,FALSE),)</f>
        <v>0</v>
      </c>
      <c r="O728">
        <f>IFERROR(VLOOKUP($A728,'PivotTrac Totals'!$1:$255,18,FALSE),)</f>
        <v>0</v>
      </c>
      <c r="P728">
        <f>IFERROR(VLOOKUP($A728,'PivotTrac Totals'!$1:$255,20,FALSE),)</f>
        <v>0</v>
      </c>
      <c r="Q728">
        <f>IFERROR(VLOOKUP($A728,'PivotTrac Totals'!$1:$255,22,FALSE),)</f>
        <v>0</v>
      </c>
      <c r="R728">
        <f>IFERROR(VLOOKUP($A728,'PivotTrac Totals'!$1:$255,24,FALSE),)</f>
        <v>0</v>
      </c>
      <c r="S728">
        <f>IFERROR(VLOOKUP($A728,'PivotTrac Totals'!$1:$255,26,FALSE),)</f>
        <v>0</v>
      </c>
      <c r="T728">
        <f>IFERROR(VLOOKUP($A728,'PivotTrac Totals'!$1:$255,28,FALSE),)</f>
        <v>0</v>
      </c>
      <c r="U728">
        <f>IFERROR(VLOOKUP($A728,'PivotTrac Totals'!$1:$255,30,FALSE),)</f>
        <v>0</v>
      </c>
      <c r="V728">
        <f>IFERROR(VLOOKUP($A728,'PivotTrac Totals'!$1:$255,32,FALSE),)</f>
        <v>0</v>
      </c>
      <c r="W728">
        <f>IFERROR(VLOOKUP($A728,'PivotTrac Totals'!$1:$255,34,FALSE),)</f>
        <v>0</v>
      </c>
      <c r="X728">
        <f>IFERROR(VLOOKUP($A728,'PivotTrac Totals'!$1:$255,36,FALSE),)</f>
        <v>0</v>
      </c>
      <c r="Y728">
        <f>IFERROR(VLOOKUP($A728,'PivotTrac Totals'!$1:$255,38,FALSE),)</f>
        <v>0</v>
      </c>
      <c r="Z728">
        <f>IFERROR(VLOOKUP($A728,'PivotTrac Totals'!$1:$255,40,FALSE),)</f>
        <v>0</v>
      </c>
      <c r="AA728">
        <f>IFERROR(VLOOKUP($A728,'PivotTrac Totals'!$1:$255,42,FALSE),)</f>
        <v>0</v>
      </c>
      <c r="AB728">
        <f>IFERROR(VLOOKUP($A728,'PivotTrac Totals'!$1:$255,44,FALSE),)</f>
        <v>0</v>
      </c>
      <c r="AC728">
        <f>IFERROR(VLOOKUP($A728,'PivotTrac Totals'!$1:$255,46,FALSE),)</f>
        <v>0</v>
      </c>
      <c r="AD728">
        <f>IFERROR(VLOOKUP($A728,'PivotTrac Totals'!$1:$255,48,FALSE),)</f>
        <v>0</v>
      </c>
      <c r="AE728">
        <f>IFERROR(VLOOKUP($A728,'PivotTrac Totals'!$1:$255,50,FALSE),)</f>
        <v>0</v>
      </c>
      <c r="AF728">
        <f>IFERROR(VLOOKUP($A728,'PivotTrac Totals'!$1:$255,52,FALSE),)</f>
        <v>0</v>
      </c>
      <c r="AG728">
        <f>IFERROR(VLOOKUP($A728,'PivotTrac Totals'!$1:$255,54,FALSE),)</f>
        <v>0</v>
      </c>
      <c r="AH728">
        <f t="shared" si="84"/>
        <v>0</v>
      </c>
    </row>
    <row r="729" spans="1:34" ht="15.75" hidden="1" thickBot="1" x14ac:dyDescent="0.25">
      <c r="A729" s="25"/>
      <c r="B729" s="25" t="s">
        <v>166</v>
      </c>
      <c r="C729" s="28" t="str">
        <f t="shared" si="86"/>
        <v>72</v>
      </c>
      <c r="D729" s="25" t="s">
        <v>195</v>
      </c>
      <c r="E729" s="25"/>
      <c r="F729" s="25"/>
      <c r="G729" s="25"/>
      <c r="H729">
        <f>IFERROR(VLOOKUP($A729,'PivotTrac Totals'!$A$1:$AK$255,4,FALSE),)</f>
        <v>0</v>
      </c>
      <c r="I729">
        <f>IFERROR(VLOOKUP($A729,'PivotTrac Totals'!$1:$405,6,FALSE),)</f>
        <v>0</v>
      </c>
      <c r="J729">
        <f>IFERROR(VLOOKUP($A729,'PivotTrac Totals'!$1:$255,8,FALSE),)</f>
        <v>0</v>
      </c>
      <c r="K729">
        <f>IFERROR(VLOOKUP($A729,'PivotTrac Totals'!$1:$255,10,FALSE),)</f>
        <v>0</v>
      </c>
      <c r="L729">
        <f>IFERROR(VLOOKUP($A729,'PivotTrac Totals'!$1:$255,12,FALSE),)</f>
        <v>0</v>
      </c>
      <c r="M729">
        <f>IFERROR(VLOOKUP($A729,'PivotTrac Totals'!$1:$255,14,FALSE),)</f>
        <v>0</v>
      </c>
      <c r="N729">
        <f>IFERROR(VLOOKUP($A729,'PivotTrac Totals'!$1:$255,16,FALSE),)</f>
        <v>0</v>
      </c>
      <c r="O729">
        <f>IFERROR(VLOOKUP($A729,'PivotTrac Totals'!$1:$255,18,FALSE),)</f>
        <v>0</v>
      </c>
      <c r="P729">
        <f>IFERROR(VLOOKUP($A729,'PivotTrac Totals'!$1:$255,20,FALSE),)</f>
        <v>0</v>
      </c>
      <c r="Q729">
        <f>IFERROR(VLOOKUP($A729,'PivotTrac Totals'!$1:$255,22,FALSE),)</f>
        <v>0</v>
      </c>
      <c r="R729">
        <f>IFERROR(VLOOKUP($A729,'PivotTrac Totals'!$1:$255,24,FALSE),)</f>
        <v>0</v>
      </c>
      <c r="S729">
        <f>IFERROR(VLOOKUP($A729,'PivotTrac Totals'!$1:$255,26,FALSE),)</f>
        <v>0</v>
      </c>
      <c r="T729">
        <f>IFERROR(VLOOKUP($A729,'PivotTrac Totals'!$1:$255,28,FALSE),)</f>
        <v>0</v>
      </c>
      <c r="U729">
        <f>IFERROR(VLOOKUP($A729,'PivotTrac Totals'!$1:$255,30,FALSE),)</f>
        <v>0</v>
      </c>
      <c r="V729">
        <f>IFERROR(VLOOKUP($A729,'PivotTrac Totals'!$1:$255,32,FALSE),)</f>
        <v>0</v>
      </c>
      <c r="W729">
        <f>IFERROR(VLOOKUP($A729,'PivotTrac Totals'!$1:$255,34,FALSE),)</f>
        <v>0</v>
      </c>
      <c r="X729">
        <f>IFERROR(VLOOKUP($A729,'PivotTrac Totals'!$1:$255,36,FALSE),)</f>
        <v>0</v>
      </c>
      <c r="Y729">
        <f>IFERROR(VLOOKUP($A729,'PivotTrac Totals'!$1:$255,38,FALSE),)</f>
        <v>0</v>
      </c>
      <c r="Z729">
        <f>IFERROR(VLOOKUP($A729,'PivotTrac Totals'!$1:$255,40,FALSE),)</f>
        <v>0</v>
      </c>
      <c r="AA729">
        <f>IFERROR(VLOOKUP($A729,'PivotTrac Totals'!$1:$255,42,FALSE),)</f>
        <v>0</v>
      </c>
      <c r="AB729">
        <f>IFERROR(VLOOKUP($A729,'PivotTrac Totals'!$1:$255,44,FALSE),)</f>
        <v>0</v>
      </c>
      <c r="AC729">
        <f>IFERROR(VLOOKUP($A729,'PivotTrac Totals'!$1:$255,46,FALSE),)</f>
        <v>0</v>
      </c>
      <c r="AD729">
        <f>IFERROR(VLOOKUP($A729,'PivotTrac Totals'!$1:$255,48,FALSE),)</f>
        <v>0</v>
      </c>
      <c r="AE729">
        <f>IFERROR(VLOOKUP($A729,'PivotTrac Totals'!$1:$255,50,FALSE),)</f>
        <v>0</v>
      </c>
      <c r="AF729">
        <f>IFERROR(VLOOKUP($A729,'PivotTrac Totals'!$1:$255,52,FALSE),)</f>
        <v>0</v>
      </c>
      <c r="AG729">
        <f>IFERROR(VLOOKUP($A729,'PivotTrac Totals'!$1:$255,54,FALSE),)</f>
        <v>0</v>
      </c>
      <c r="AH729">
        <f t="shared" si="84"/>
        <v>0</v>
      </c>
    </row>
    <row r="730" spans="1:34" ht="15.75" hidden="1" thickBot="1" x14ac:dyDescent="0.25">
      <c r="A730" s="25"/>
      <c r="B730" s="25" t="s">
        <v>166</v>
      </c>
      <c r="C730" s="28" t="str">
        <f t="shared" si="86"/>
        <v>72</v>
      </c>
      <c r="D730" s="25" t="s">
        <v>195</v>
      </c>
      <c r="E730" s="25"/>
      <c r="F730" s="25"/>
      <c r="G730" s="25"/>
      <c r="H730">
        <f>IFERROR(VLOOKUP($A730,'PivotTrac Totals'!$A$1:$AK$255,4,FALSE),)</f>
        <v>0</v>
      </c>
      <c r="I730">
        <f>IFERROR(VLOOKUP($A730,'PivotTrac Totals'!$1:$405,6,FALSE),)</f>
        <v>0</v>
      </c>
      <c r="J730">
        <f>IFERROR(VLOOKUP($A730,'PivotTrac Totals'!$1:$255,8,FALSE),)</f>
        <v>0</v>
      </c>
      <c r="K730">
        <f>IFERROR(VLOOKUP($A730,'PivotTrac Totals'!$1:$255,10,FALSE),)</f>
        <v>0</v>
      </c>
      <c r="L730">
        <f>IFERROR(VLOOKUP($A730,'PivotTrac Totals'!$1:$255,12,FALSE),)</f>
        <v>0</v>
      </c>
      <c r="M730">
        <f>IFERROR(VLOOKUP($A730,'PivotTrac Totals'!$1:$255,14,FALSE),)</f>
        <v>0</v>
      </c>
      <c r="N730">
        <f>IFERROR(VLOOKUP($A730,'PivotTrac Totals'!$1:$255,16,FALSE),)</f>
        <v>0</v>
      </c>
      <c r="O730">
        <f>IFERROR(VLOOKUP($A730,'PivotTrac Totals'!$1:$255,18,FALSE),)</f>
        <v>0</v>
      </c>
      <c r="P730">
        <f>IFERROR(VLOOKUP($A730,'PivotTrac Totals'!$1:$255,20,FALSE),)</f>
        <v>0</v>
      </c>
      <c r="Q730">
        <f>IFERROR(VLOOKUP($A730,'PivotTrac Totals'!$1:$255,22,FALSE),)</f>
        <v>0</v>
      </c>
      <c r="R730">
        <f>IFERROR(VLOOKUP($A730,'PivotTrac Totals'!$1:$255,24,FALSE),)</f>
        <v>0</v>
      </c>
      <c r="S730">
        <f>IFERROR(VLOOKUP($A730,'PivotTrac Totals'!$1:$255,26,FALSE),)</f>
        <v>0</v>
      </c>
      <c r="T730">
        <f>IFERROR(VLOOKUP($A730,'PivotTrac Totals'!$1:$255,28,FALSE),)</f>
        <v>0</v>
      </c>
      <c r="U730">
        <f>IFERROR(VLOOKUP($A730,'PivotTrac Totals'!$1:$255,30,FALSE),)</f>
        <v>0</v>
      </c>
      <c r="V730">
        <f>IFERROR(VLOOKUP($A730,'PivotTrac Totals'!$1:$255,32,FALSE),)</f>
        <v>0</v>
      </c>
      <c r="W730">
        <f>IFERROR(VLOOKUP($A730,'PivotTrac Totals'!$1:$255,34,FALSE),)</f>
        <v>0</v>
      </c>
      <c r="X730">
        <f>IFERROR(VLOOKUP($A730,'PivotTrac Totals'!$1:$255,36,FALSE),)</f>
        <v>0</v>
      </c>
      <c r="Y730">
        <f>IFERROR(VLOOKUP($A730,'PivotTrac Totals'!$1:$255,38,FALSE),)</f>
        <v>0</v>
      </c>
      <c r="Z730">
        <f>IFERROR(VLOOKUP($A730,'PivotTrac Totals'!$1:$255,40,FALSE),)</f>
        <v>0</v>
      </c>
      <c r="AA730">
        <f>IFERROR(VLOOKUP($A730,'PivotTrac Totals'!$1:$255,42,FALSE),)</f>
        <v>0</v>
      </c>
      <c r="AB730">
        <f>IFERROR(VLOOKUP($A730,'PivotTrac Totals'!$1:$255,44,FALSE),)</f>
        <v>0</v>
      </c>
      <c r="AC730">
        <f>IFERROR(VLOOKUP($A730,'PivotTrac Totals'!$1:$255,46,FALSE),)</f>
        <v>0</v>
      </c>
      <c r="AD730">
        <f>IFERROR(VLOOKUP($A730,'PivotTrac Totals'!$1:$255,48,FALSE),)</f>
        <v>0</v>
      </c>
      <c r="AE730">
        <f>IFERROR(VLOOKUP($A730,'PivotTrac Totals'!$1:$255,50,FALSE),)</f>
        <v>0</v>
      </c>
      <c r="AF730">
        <f>IFERROR(VLOOKUP($A730,'PivotTrac Totals'!$1:$255,52,FALSE),)</f>
        <v>0</v>
      </c>
      <c r="AG730">
        <f>IFERROR(VLOOKUP($A730,'PivotTrac Totals'!$1:$255,54,FALSE),)</f>
        <v>0</v>
      </c>
      <c r="AH730">
        <f t="shared" si="84"/>
        <v>0</v>
      </c>
    </row>
    <row r="731" spans="1:34" ht="15.75" hidden="1" thickBot="1" x14ac:dyDescent="0.25">
      <c r="A731" s="25"/>
      <c r="B731" s="25" t="s">
        <v>166</v>
      </c>
      <c r="C731" s="28" t="str">
        <f t="shared" si="86"/>
        <v>72</v>
      </c>
      <c r="D731" s="25" t="s">
        <v>195</v>
      </c>
      <c r="E731" s="25"/>
      <c r="F731" s="25"/>
      <c r="G731" s="25"/>
      <c r="H731">
        <f>IFERROR(VLOOKUP($A731,'PivotTrac Totals'!$A$1:$AK$255,4,FALSE),)</f>
        <v>0</v>
      </c>
      <c r="I731">
        <f>IFERROR(VLOOKUP($A731,'PivotTrac Totals'!$1:$405,6,FALSE),)</f>
        <v>0</v>
      </c>
      <c r="J731">
        <f>IFERROR(VLOOKUP($A731,'PivotTrac Totals'!$1:$255,8,FALSE),)</f>
        <v>0</v>
      </c>
      <c r="K731">
        <f>IFERROR(VLOOKUP($A731,'PivotTrac Totals'!$1:$255,10,FALSE),)</f>
        <v>0</v>
      </c>
      <c r="L731">
        <f>IFERROR(VLOOKUP($A731,'PivotTrac Totals'!$1:$255,12,FALSE),)</f>
        <v>0</v>
      </c>
      <c r="M731">
        <f>IFERROR(VLOOKUP($A731,'PivotTrac Totals'!$1:$255,14,FALSE),)</f>
        <v>0</v>
      </c>
      <c r="N731">
        <f>IFERROR(VLOOKUP($A731,'PivotTrac Totals'!$1:$255,16,FALSE),)</f>
        <v>0</v>
      </c>
      <c r="O731">
        <f>IFERROR(VLOOKUP($A731,'PivotTrac Totals'!$1:$255,18,FALSE),)</f>
        <v>0</v>
      </c>
      <c r="P731">
        <f>IFERROR(VLOOKUP($A731,'PivotTrac Totals'!$1:$255,20,FALSE),)</f>
        <v>0</v>
      </c>
      <c r="Q731">
        <f>IFERROR(VLOOKUP($A731,'PivotTrac Totals'!$1:$255,22,FALSE),)</f>
        <v>0</v>
      </c>
      <c r="R731">
        <f>IFERROR(VLOOKUP($A731,'PivotTrac Totals'!$1:$255,24,FALSE),)</f>
        <v>0</v>
      </c>
      <c r="S731">
        <f>IFERROR(VLOOKUP($A731,'PivotTrac Totals'!$1:$255,26,FALSE),)</f>
        <v>0</v>
      </c>
      <c r="T731">
        <f>IFERROR(VLOOKUP($A731,'PivotTrac Totals'!$1:$255,28,FALSE),)</f>
        <v>0</v>
      </c>
      <c r="U731">
        <f>IFERROR(VLOOKUP($A731,'PivotTrac Totals'!$1:$255,30,FALSE),)</f>
        <v>0</v>
      </c>
      <c r="V731">
        <f>IFERROR(VLOOKUP($A731,'PivotTrac Totals'!$1:$255,32,FALSE),)</f>
        <v>0</v>
      </c>
      <c r="W731">
        <f>IFERROR(VLOOKUP($A731,'PivotTrac Totals'!$1:$255,34,FALSE),)</f>
        <v>0</v>
      </c>
      <c r="X731">
        <f>IFERROR(VLOOKUP($A731,'PivotTrac Totals'!$1:$255,36,FALSE),)</f>
        <v>0</v>
      </c>
      <c r="Y731">
        <f>IFERROR(VLOOKUP($A731,'PivotTrac Totals'!$1:$255,38,FALSE),)</f>
        <v>0</v>
      </c>
      <c r="Z731">
        <f>IFERROR(VLOOKUP($A731,'PivotTrac Totals'!$1:$255,40,FALSE),)</f>
        <v>0</v>
      </c>
      <c r="AA731">
        <f>IFERROR(VLOOKUP($A731,'PivotTrac Totals'!$1:$255,42,FALSE),)</f>
        <v>0</v>
      </c>
      <c r="AB731">
        <f>IFERROR(VLOOKUP($A731,'PivotTrac Totals'!$1:$255,44,FALSE),)</f>
        <v>0</v>
      </c>
      <c r="AC731">
        <f>IFERROR(VLOOKUP($A731,'PivotTrac Totals'!$1:$255,46,FALSE),)</f>
        <v>0</v>
      </c>
      <c r="AD731">
        <f>IFERROR(VLOOKUP($A731,'PivotTrac Totals'!$1:$255,48,FALSE),)</f>
        <v>0</v>
      </c>
      <c r="AE731">
        <f>IFERROR(VLOOKUP($A731,'PivotTrac Totals'!$1:$255,50,FALSE),)</f>
        <v>0</v>
      </c>
      <c r="AF731">
        <f>IFERROR(VLOOKUP($A731,'PivotTrac Totals'!$1:$255,52,FALSE),)</f>
        <v>0</v>
      </c>
      <c r="AG731">
        <f>IFERROR(VLOOKUP($A731,'PivotTrac Totals'!$1:$255,54,FALSE),)</f>
        <v>0</v>
      </c>
      <c r="AH731">
        <f t="shared" si="84"/>
        <v>0</v>
      </c>
    </row>
    <row r="732" spans="1:34" ht="15.75" hidden="1" thickBot="1" x14ac:dyDescent="0.25">
      <c r="A732" s="25"/>
      <c r="B732" s="25" t="s">
        <v>166</v>
      </c>
      <c r="C732" s="28" t="str">
        <f t="shared" si="86"/>
        <v>72</v>
      </c>
      <c r="D732" s="25" t="s">
        <v>195</v>
      </c>
      <c r="E732" s="25"/>
      <c r="F732" s="25"/>
      <c r="G732" s="25"/>
      <c r="H732">
        <f>IFERROR(VLOOKUP($A732,'PivotTrac Totals'!$A$1:$AK$255,4,FALSE),)</f>
        <v>0</v>
      </c>
      <c r="I732">
        <f>IFERROR(VLOOKUP($A732,'PivotTrac Totals'!$1:$405,6,FALSE),)</f>
        <v>0</v>
      </c>
      <c r="J732">
        <f>IFERROR(VLOOKUP($A732,'PivotTrac Totals'!$1:$255,8,FALSE),)</f>
        <v>0</v>
      </c>
      <c r="K732">
        <f>IFERROR(VLOOKUP($A732,'PivotTrac Totals'!$1:$255,10,FALSE),)</f>
        <v>0</v>
      </c>
      <c r="L732">
        <f>IFERROR(VLOOKUP($A732,'PivotTrac Totals'!$1:$255,12,FALSE),)</f>
        <v>0</v>
      </c>
      <c r="M732">
        <f>IFERROR(VLOOKUP($A732,'PivotTrac Totals'!$1:$255,14,FALSE),)</f>
        <v>0</v>
      </c>
      <c r="N732">
        <f>IFERROR(VLOOKUP($A732,'PivotTrac Totals'!$1:$255,16,FALSE),)</f>
        <v>0</v>
      </c>
      <c r="O732">
        <f>IFERROR(VLOOKUP($A732,'PivotTrac Totals'!$1:$255,18,FALSE),)</f>
        <v>0</v>
      </c>
      <c r="P732">
        <f>IFERROR(VLOOKUP($A732,'PivotTrac Totals'!$1:$255,20,FALSE),)</f>
        <v>0</v>
      </c>
      <c r="Q732">
        <f>IFERROR(VLOOKUP($A732,'PivotTrac Totals'!$1:$255,22,FALSE),)</f>
        <v>0</v>
      </c>
      <c r="R732">
        <f>IFERROR(VLOOKUP($A732,'PivotTrac Totals'!$1:$255,24,FALSE),)</f>
        <v>0</v>
      </c>
      <c r="S732">
        <f>IFERROR(VLOOKUP($A732,'PivotTrac Totals'!$1:$255,26,FALSE),)</f>
        <v>0</v>
      </c>
      <c r="T732">
        <f>IFERROR(VLOOKUP($A732,'PivotTrac Totals'!$1:$255,28,FALSE),)</f>
        <v>0</v>
      </c>
      <c r="U732">
        <f>IFERROR(VLOOKUP($A732,'PivotTrac Totals'!$1:$255,30,FALSE),)</f>
        <v>0</v>
      </c>
      <c r="V732">
        <f>IFERROR(VLOOKUP($A732,'PivotTrac Totals'!$1:$255,32,FALSE),)</f>
        <v>0</v>
      </c>
      <c r="W732">
        <f>IFERROR(VLOOKUP($A732,'PivotTrac Totals'!$1:$255,34,FALSE),)</f>
        <v>0</v>
      </c>
      <c r="X732">
        <f>IFERROR(VLOOKUP($A732,'PivotTrac Totals'!$1:$255,36,FALSE),)</f>
        <v>0</v>
      </c>
      <c r="Y732">
        <f>IFERROR(VLOOKUP($A732,'PivotTrac Totals'!$1:$255,38,FALSE),)</f>
        <v>0</v>
      </c>
      <c r="Z732">
        <f>IFERROR(VLOOKUP($A732,'PivotTrac Totals'!$1:$255,40,FALSE),)</f>
        <v>0</v>
      </c>
      <c r="AA732">
        <f>IFERROR(VLOOKUP($A732,'PivotTrac Totals'!$1:$255,42,FALSE),)</f>
        <v>0</v>
      </c>
      <c r="AB732">
        <f>IFERROR(VLOOKUP($A732,'PivotTrac Totals'!$1:$255,44,FALSE),)</f>
        <v>0</v>
      </c>
      <c r="AC732">
        <f>IFERROR(VLOOKUP($A732,'PivotTrac Totals'!$1:$255,46,FALSE),)</f>
        <v>0</v>
      </c>
      <c r="AD732">
        <f>IFERROR(VLOOKUP($A732,'PivotTrac Totals'!$1:$255,48,FALSE),)</f>
        <v>0</v>
      </c>
      <c r="AE732">
        <f>IFERROR(VLOOKUP($A732,'PivotTrac Totals'!$1:$255,50,FALSE),)</f>
        <v>0</v>
      </c>
      <c r="AF732">
        <f>IFERROR(VLOOKUP($A732,'PivotTrac Totals'!$1:$255,52,FALSE),)</f>
        <v>0</v>
      </c>
      <c r="AG732">
        <f>IFERROR(VLOOKUP($A732,'PivotTrac Totals'!$1:$255,54,FALSE),)</f>
        <v>0</v>
      </c>
      <c r="AH732">
        <f t="shared" si="84"/>
        <v>0</v>
      </c>
    </row>
    <row r="733" spans="1:34" ht="15.75" hidden="1" thickBot="1" x14ac:dyDescent="0.25">
      <c r="A733" s="25"/>
      <c r="B733" s="25" t="s">
        <v>166</v>
      </c>
      <c r="C733" s="28" t="str">
        <f t="shared" si="86"/>
        <v>72</v>
      </c>
      <c r="D733" s="25" t="s">
        <v>195</v>
      </c>
      <c r="E733" s="25"/>
      <c r="F733" s="25"/>
      <c r="G733" s="25"/>
      <c r="H733">
        <f>IFERROR(VLOOKUP($A733,'PivotTrac Totals'!$A$1:$AK$255,4,FALSE),)</f>
        <v>0</v>
      </c>
      <c r="I733">
        <f>IFERROR(VLOOKUP($A733,'PivotTrac Totals'!$1:$405,6,FALSE),)</f>
        <v>0</v>
      </c>
      <c r="J733">
        <f>IFERROR(VLOOKUP($A733,'PivotTrac Totals'!$1:$255,8,FALSE),)</f>
        <v>0</v>
      </c>
      <c r="K733">
        <f>IFERROR(VLOOKUP($A733,'PivotTrac Totals'!$1:$255,10,FALSE),)</f>
        <v>0</v>
      </c>
      <c r="L733">
        <f>IFERROR(VLOOKUP($A733,'PivotTrac Totals'!$1:$255,12,FALSE),)</f>
        <v>0</v>
      </c>
      <c r="M733">
        <f>IFERROR(VLOOKUP($A733,'PivotTrac Totals'!$1:$255,14,FALSE),)</f>
        <v>0</v>
      </c>
      <c r="N733">
        <f>IFERROR(VLOOKUP($A733,'PivotTrac Totals'!$1:$255,16,FALSE),)</f>
        <v>0</v>
      </c>
      <c r="O733">
        <f>IFERROR(VLOOKUP($A733,'PivotTrac Totals'!$1:$255,18,FALSE),)</f>
        <v>0</v>
      </c>
      <c r="P733">
        <f>IFERROR(VLOOKUP($A733,'PivotTrac Totals'!$1:$255,20,FALSE),)</f>
        <v>0</v>
      </c>
      <c r="Q733">
        <f>IFERROR(VLOOKUP($A733,'PivotTrac Totals'!$1:$255,22,FALSE),)</f>
        <v>0</v>
      </c>
      <c r="R733">
        <f>IFERROR(VLOOKUP($A733,'PivotTrac Totals'!$1:$255,24,FALSE),)</f>
        <v>0</v>
      </c>
      <c r="S733">
        <f>IFERROR(VLOOKUP($A733,'PivotTrac Totals'!$1:$255,26,FALSE),)</f>
        <v>0</v>
      </c>
      <c r="T733">
        <f>IFERROR(VLOOKUP($A733,'PivotTrac Totals'!$1:$255,28,FALSE),)</f>
        <v>0</v>
      </c>
      <c r="U733">
        <f>IFERROR(VLOOKUP($A733,'PivotTrac Totals'!$1:$255,30,FALSE),)</f>
        <v>0</v>
      </c>
      <c r="V733">
        <f>IFERROR(VLOOKUP($A733,'PivotTrac Totals'!$1:$255,32,FALSE),)</f>
        <v>0</v>
      </c>
      <c r="W733">
        <f>IFERROR(VLOOKUP($A733,'PivotTrac Totals'!$1:$255,34,FALSE),)</f>
        <v>0</v>
      </c>
      <c r="X733">
        <f>IFERROR(VLOOKUP($A733,'PivotTrac Totals'!$1:$255,36,FALSE),)</f>
        <v>0</v>
      </c>
      <c r="Y733">
        <f>IFERROR(VLOOKUP($A733,'PivotTrac Totals'!$1:$255,38,FALSE),)</f>
        <v>0</v>
      </c>
      <c r="Z733">
        <f>IFERROR(VLOOKUP($A733,'PivotTrac Totals'!$1:$255,40,FALSE),)</f>
        <v>0</v>
      </c>
      <c r="AA733">
        <f>IFERROR(VLOOKUP($A733,'PivotTrac Totals'!$1:$255,42,FALSE),)</f>
        <v>0</v>
      </c>
      <c r="AB733">
        <f>IFERROR(VLOOKUP($A733,'PivotTrac Totals'!$1:$255,44,FALSE),)</f>
        <v>0</v>
      </c>
      <c r="AC733">
        <f>IFERROR(VLOOKUP($A733,'PivotTrac Totals'!$1:$255,46,FALSE),)</f>
        <v>0</v>
      </c>
      <c r="AD733">
        <f>IFERROR(VLOOKUP($A733,'PivotTrac Totals'!$1:$255,48,FALSE),)</f>
        <v>0</v>
      </c>
      <c r="AE733">
        <f>IFERROR(VLOOKUP($A733,'PivotTrac Totals'!$1:$255,50,FALSE),)</f>
        <v>0</v>
      </c>
      <c r="AF733">
        <f>IFERROR(VLOOKUP($A733,'PivotTrac Totals'!$1:$255,52,FALSE),)</f>
        <v>0</v>
      </c>
      <c r="AG733">
        <f>IFERROR(VLOOKUP($A733,'PivotTrac Totals'!$1:$255,54,FALSE),)</f>
        <v>0</v>
      </c>
      <c r="AH733">
        <f t="shared" si="84"/>
        <v>0</v>
      </c>
    </row>
    <row r="734" spans="1:34" ht="15.75" hidden="1" thickBot="1" x14ac:dyDescent="0.25">
      <c r="A734" s="25"/>
      <c r="B734" s="25" t="s">
        <v>166</v>
      </c>
      <c r="C734" s="28" t="str">
        <f t="shared" si="86"/>
        <v>72</v>
      </c>
      <c r="D734" s="25" t="s">
        <v>195</v>
      </c>
      <c r="E734" s="25"/>
      <c r="F734" s="25"/>
      <c r="G734" s="25"/>
      <c r="H734">
        <f>IFERROR(VLOOKUP($A734,'PivotTrac Totals'!$A$1:$AK$255,4,FALSE),)</f>
        <v>0</v>
      </c>
      <c r="I734">
        <f>IFERROR(VLOOKUP($A734,'PivotTrac Totals'!$1:$405,6,FALSE),)</f>
        <v>0</v>
      </c>
      <c r="J734">
        <f>IFERROR(VLOOKUP($A734,'PivotTrac Totals'!$1:$255,8,FALSE),)</f>
        <v>0</v>
      </c>
      <c r="K734">
        <f>IFERROR(VLOOKUP($A734,'PivotTrac Totals'!$1:$255,10,FALSE),)</f>
        <v>0</v>
      </c>
      <c r="L734">
        <f>IFERROR(VLOOKUP($A734,'PivotTrac Totals'!$1:$255,12,FALSE),)</f>
        <v>0</v>
      </c>
      <c r="M734">
        <f>IFERROR(VLOOKUP($A734,'PivotTrac Totals'!$1:$255,14,FALSE),)</f>
        <v>0</v>
      </c>
      <c r="N734">
        <f>IFERROR(VLOOKUP($A734,'PivotTrac Totals'!$1:$255,16,FALSE),)</f>
        <v>0</v>
      </c>
      <c r="O734">
        <f>IFERROR(VLOOKUP($A734,'PivotTrac Totals'!$1:$255,18,FALSE),)</f>
        <v>0</v>
      </c>
      <c r="P734">
        <f>IFERROR(VLOOKUP($A734,'PivotTrac Totals'!$1:$255,20,FALSE),)</f>
        <v>0</v>
      </c>
      <c r="Q734">
        <f>IFERROR(VLOOKUP($A734,'PivotTrac Totals'!$1:$255,22,FALSE),)</f>
        <v>0</v>
      </c>
      <c r="R734">
        <f>IFERROR(VLOOKUP($A734,'PivotTrac Totals'!$1:$255,24,FALSE),)</f>
        <v>0</v>
      </c>
      <c r="S734">
        <f>IFERROR(VLOOKUP($A734,'PivotTrac Totals'!$1:$255,26,FALSE),)</f>
        <v>0</v>
      </c>
      <c r="T734">
        <f>IFERROR(VLOOKUP($A734,'PivotTrac Totals'!$1:$255,28,FALSE),)</f>
        <v>0</v>
      </c>
      <c r="U734">
        <f>IFERROR(VLOOKUP($A734,'PivotTrac Totals'!$1:$255,30,FALSE),)</f>
        <v>0</v>
      </c>
      <c r="V734">
        <f>IFERROR(VLOOKUP($A734,'PivotTrac Totals'!$1:$255,32,FALSE),)</f>
        <v>0</v>
      </c>
      <c r="W734">
        <f>IFERROR(VLOOKUP($A734,'PivotTrac Totals'!$1:$255,34,FALSE),)</f>
        <v>0</v>
      </c>
      <c r="X734">
        <f>IFERROR(VLOOKUP($A734,'PivotTrac Totals'!$1:$255,36,FALSE),)</f>
        <v>0</v>
      </c>
      <c r="Y734">
        <f>IFERROR(VLOOKUP($A734,'PivotTrac Totals'!$1:$255,38,FALSE),)</f>
        <v>0</v>
      </c>
      <c r="Z734">
        <f>IFERROR(VLOOKUP($A734,'PivotTrac Totals'!$1:$255,40,FALSE),)</f>
        <v>0</v>
      </c>
      <c r="AA734">
        <f>IFERROR(VLOOKUP($A734,'PivotTrac Totals'!$1:$255,42,FALSE),)</f>
        <v>0</v>
      </c>
      <c r="AB734">
        <f>IFERROR(VLOOKUP($A734,'PivotTrac Totals'!$1:$255,44,FALSE),)</f>
        <v>0</v>
      </c>
      <c r="AC734">
        <f>IFERROR(VLOOKUP($A734,'PivotTrac Totals'!$1:$255,46,FALSE),)</f>
        <v>0</v>
      </c>
      <c r="AD734">
        <f>IFERROR(VLOOKUP($A734,'PivotTrac Totals'!$1:$255,48,FALSE),)</f>
        <v>0</v>
      </c>
      <c r="AE734">
        <f>IFERROR(VLOOKUP($A734,'PivotTrac Totals'!$1:$255,50,FALSE),)</f>
        <v>0</v>
      </c>
      <c r="AF734">
        <f>IFERROR(VLOOKUP($A734,'PivotTrac Totals'!$1:$255,52,FALSE),)</f>
        <v>0</v>
      </c>
      <c r="AG734">
        <f>IFERROR(VLOOKUP($A734,'PivotTrac Totals'!$1:$255,54,FALSE),)</f>
        <v>0</v>
      </c>
      <c r="AH734">
        <f t="shared" si="84"/>
        <v>0</v>
      </c>
    </row>
    <row r="735" spans="1:34" ht="15.75" hidden="1" thickBot="1" x14ac:dyDescent="0.25">
      <c r="A735" s="25"/>
      <c r="B735" s="25" t="s">
        <v>166</v>
      </c>
      <c r="C735" s="28" t="str">
        <f t="shared" si="86"/>
        <v>72</v>
      </c>
      <c r="D735" s="25" t="s">
        <v>195</v>
      </c>
      <c r="E735" s="25"/>
      <c r="F735" s="25"/>
      <c r="G735" s="25"/>
      <c r="H735">
        <f>IFERROR(VLOOKUP($A735,'PivotTrac Totals'!$A$1:$AK$255,4,FALSE),)</f>
        <v>0</v>
      </c>
      <c r="I735">
        <f>IFERROR(VLOOKUP($A735,'PivotTrac Totals'!$1:$405,6,FALSE),)</f>
        <v>0</v>
      </c>
      <c r="J735">
        <f>IFERROR(VLOOKUP($A735,'PivotTrac Totals'!$1:$255,8,FALSE),)</f>
        <v>0</v>
      </c>
      <c r="K735">
        <f>IFERROR(VLOOKUP($A735,'PivotTrac Totals'!$1:$255,10,FALSE),)</f>
        <v>0</v>
      </c>
      <c r="L735">
        <f>IFERROR(VLOOKUP($A735,'PivotTrac Totals'!$1:$255,12,FALSE),)</f>
        <v>0</v>
      </c>
      <c r="M735">
        <f>IFERROR(VLOOKUP($A735,'PivotTrac Totals'!$1:$255,14,FALSE),)</f>
        <v>0</v>
      </c>
      <c r="N735">
        <f>IFERROR(VLOOKUP($A735,'PivotTrac Totals'!$1:$255,16,FALSE),)</f>
        <v>0</v>
      </c>
      <c r="O735">
        <f>IFERROR(VLOOKUP($A735,'PivotTrac Totals'!$1:$255,18,FALSE),)</f>
        <v>0</v>
      </c>
      <c r="P735">
        <f>IFERROR(VLOOKUP($A735,'PivotTrac Totals'!$1:$255,20,FALSE),)</f>
        <v>0</v>
      </c>
      <c r="Q735">
        <f>IFERROR(VLOOKUP($A735,'PivotTrac Totals'!$1:$255,22,FALSE),)</f>
        <v>0</v>
      </c>
      <c r="R735">
        <f>IFERROR(VLOOKUP($A735,'PivotTrac Totals'!$1:$255,24,FALSE),)</f>
        <v>0</v>
      </c>
      <c r="S735">
        <f>IFERROR(VLOOKUP($A735,'PivotTrac Totals'!$1:$255,26,FALSE),)</f>
        <v>0</v>
      </c>
      <c r="T735">
        <f>IFERROR(VLOOKUP($A735,'PivotTrac Totals'!$1:$255,28,FALSE),)</f>
        <v>0</v>
      </c>
      <c r="U735">
        <f>IFERROR(VLOOKUP($A735,'PivotTrac Totals'!$1:$255,30,FALSE),)</f>
        <v>0</v>
      </c>
      <c r="V735">
        <f>IFERROR(VLOOKUP($A735,'PivotTrac Totals'!$1:$255,32,FALSE),)</f>
        <v>0</v>
      </c>
      <c r="W735">
        <f>IFERROR(VLOOKUP($A735,'PivotTrac Totals'!$1:$255,34,FALSE),)</f>
        <v>0</v>
      </c>
      <c r="X735">
        <f>IFERROR(VLOOKUP($A735,'PivotTrac Totals'!$1:$255,36,FALSE),)</f>
        <v>0</v>
      </c>
      <c r="Y735">
        <f>IFERROR(VLOOKUP($A735,'PivotTrac Totals'!$1:$255,38,FALSE),)</f>
        <v>0</v>
      </c>
      <c r="Z735">
        <f>IFERROR(VLOOKUP($A735,'PivotTrac Totals'!$1:$255,40,FALSE),)</f>
        <v>0</v>
      </c>
      <c r="AA735">
        <f>IFERROR(VLOOKUP($A735,'PivotTrac Totals'!$1:$255,42,FALSE),)</f>
        <v>0</v>
      </c>
      <c r="AB735">
        <f>IFERROR(VLOOKUP($A735,'PivotTrac Totals'!$1:$255,44,FALSE),)</f>
        <v>0</v>
      </c>
      <c r="AC735">
        <f>IFERROR(VLOOKUP($A735,'PivotTrac Totals'!$1:$255,46,FALSE),)</f>
        <v>0</v>
      </c>
      <c r="AD735">
        <f>IFERROR(VLOOKUP($A735,'PivotTrac Totals'!$1:$255,48,FALSE),)</f>
        <v>0</v>
      </c>
      <c r="AE735">
        <f>IFERROR(VLOOKUP($A735,'PivotTrac Totals'!$1:$255,50,FALSE),)</f>
        <v>0</v>
      </c>
      <c r="AF735">
        <f>IFERROR(VLOOKUP($A735,'PivotTrac Totals'!$1:$255,52,FALSE),)</f>
        <v>0</v>
      </c>
      <c r="AG735">
        <f>IFERROR(VLOOKUP($A735,'PivotTrac Totals'!$1:$255,54,FALSE),)</f>
        <v>0</v>
      </c>
      <c r="AH735">
        <f t="shared" si="84"/>
        <v>0</v>
      </c>
    </row>
    <row r="736" spans="1:34" ht="15.75" thickBot="1" x14ac:dyDescent="0.25">
      <c r="A736" s="32" t="s">
        <v>246</v>
      </c>
      <c r="B736" t="s">
        <v>166</v>
      </c>
      <c r="C736" s="31" t="str">
        <f>MID(A736,FIND(" ",A736)+1,256)</f>
        <v>73</v>
      </c>
      <c r="D736" t="s">
        <v>195</v>
      </c>
      <c r="E736" t="s">
        <v>247</v>
      </c>
      <c r="F736" t="s">
        <v>33</v>
      </c>
      <c r="G736" t="s">
        <v>34</v>
      </c>
      <c r="H736" s="24">
        <f>IF($B736="Hamer",IF($F736="Spring Grain",SUMIFS('Hamer Agrimet'!$D:$D,'Hamer Agrimet'!$A:$A,"&lt;="&amp;Data!H$1,'Hamer Agrimet'!$D:$D,"&gt;0"),IF($F736="Winter Grain",SUMIFS('Hamer Agrimet'!$C:$C,'Hamer Agrimet'!$A:$A,"&lt;="&amp;Data!H$1,'Hamer Agrimet'!$C:$C,"&gt;0"),IF($F736="Potatoes",SUMIFS('Hamer Agrimet'!$E:$E,'Hamer Agrimet'!$A:$A,"&lt;="&amp;Data!H$1,'Hamer Agrimet'!$E:$E,"&gt;0"),0))),SUMIFS('Osgood Agrimet'!$S$2:$S$274,'Hamer Agrimet'!$H$147:$H$288,"&lt;="&amp;Data!H$1,'Osgood Agrimet'!$S$2:$S$274,"&gt;0"))</f>
        <v>0</v>
      </c>
      <c r="I736" s="24">
        <f>IF($B736="Hamer",IF($F736="Spring Grain",SUMIFS('Hamer Agrimet'!$D:$D,'Hamer Agrimet'!$A:$A,"&lt;="&amp;Data!I$1,'Hamer Agrimet'!$D:$D,"&gt;0"),IF($F736="Winter Grain",SUMIFS('Hamer Agrimet'!$C:$C,'Hamer Agrimet'!$A:$A,"&lt;="&amp;Data!I$1,'Hamer Agrimet'!$C:$C,"&gt;0"),IF($F736="Potatoes",SUMIFS('Hamer Agrimet'!$E:$E,'Hamer Agrimet'!$A:$A,"&lt;="&amp;Data!I$1,'Hamer Agrimet'!$E:$E,"&gt;0"),0))),SUMIFS('Osgood Agrimet'!$S$2:$S$274,'Hamer Agrimet'!$H$147:$H$288,"&lt;="&amp;Data!I$1,'Osgood Agrimet'!$S$2:$S$274,"&gt;0"))-SUM($H736)</f>
        <v>0</v>
      </c>
      <c r="J736" s="24">
        <f>IF($B736="Hamer",IF($F736="Spring Grain",SUMIFS('Hamer Agrimet'!$D:$D,'Hamer Agrimet'!$A:$A,"&lt;="&amp;Data!J$1,'Hamer Agrimet'!$D:$D,"&gt;0"),IF($F736="Winter Grain",SUMIFS('Hamer Agrimet'!$C:$C,'Hamer Agrimet'!$A:$A,"&lt;="&amp;Data!J$1,'Hamer Agrimet'!$C:$C,"&gt;0"),IF($F736="Potatoes",SUMIFS('Hamer Agrimet'!$E:$E,'Hamer Agrimet'!$A:$A,"&lt;="&amp;Data!J$1,'Hamer Agrimet'!$E:$E,"&gt;0"),0))),SUMIFS('Osgood Agrimet'!$S$2:$S$274,'Hamer Agrimet'!$H$147:$H$288,"&lt;="&amp;Data!J$1,'Osgood Agrimet'!$S$2:$S$274,"&gt;0"))-SUM($H736:I736)</f>
        <v>0</v>
      </c>
      <c r="K736" s="24">
        <f>IF($B736="Hamer",IF($F736="Spring Grain",SUMIFS('Hamer Agrimet'!$D:$D,'Hamer Agrimet'!$A:$A,"&lt;="&amp;Data!K$1,'Hamer Agrimet'!$D:$D,"&gt;0"),IF($F736="Winter Grain",SUMIFS('Hamer Agrimet'!$C:$C,'Hamer Agrimet'!$A:$A,"&lt;="&amp;Data!K$1,'Hamer Agrimet'!$C:$C,"&gt;0"),IF($F736="Potatoes",SUMIFS('Hamer Agrimet'!$E:$E,'Hamer Agrimet'!$A:$A,"&lt;="&amp;Data!K$1,'Hamer Agrimet'!$E:$E,"&gt;0"),0))),SUMIFS('Osgood Agrimet'!$S$2:$S$274,'Hamer Agrimet'!$H$147:$H$288,"&lt;="&amp;Data!K$1,'Osgood Agrimet'!$S$2:$S$274,"&gt;0"))-SUM($H736:J736)</f>
        <v>0</v>
      </c>
      <c r="L736" s="24">
        <f>IF($B736="Hamer",IF($F736="Spring Grain",SUMIFS('Hamer Agrimet'!$D:$D,'Hamer Agrimet'!$A:$A,"&lt;="&amp;Data!L$1,'Hamer Agrimet'!$D:$D,"&gt;0"),IF($F736="Winter Grain",SUMIFS('Hamer Agrimet'!$C:$C,'Hamer Agrimet'!$A:$A,"&lt;="&amp;Data!L$1,'Hamer Agrimet'!$C:$C,"&gt;0"),IF($F736="Potatoes",SUMIFS('Hamer Agrimet'!$E:$E,'Hamer Agrimet'!$A:$A,"&lt;="&amp;Data!L$1,'Hamer Agrimet'!$E:$E,"&gt;0"),0))),SUMIFS('Osgood Agrimet'!$S$2:$S$274,'Hamer Agrimet'!$H$147:$H$288,"&lt;="&amp;Data!L$1,'Osgood Agrimet'!$S$2:$S$274,"&gt;0"))-SUM($H736:K736)</f>
        <v>0.31000000000000005</v>
      </c>
      <c r="M736" s="24">
        <f>IF($B736="Hamer",IF($F736="Spring Grain",SUMIFS('Hamer Agrimet'!$D:$D,'Hamer Agrimet'!$A:$A,"&lt;="&amp;Data!M$1,'Hamer Agrimet'!$D:$D,"&gt;0"),IF($F736="Winter Grain",SUMIFS('Hamer Agrimet'!$C:$C,'Hamer Agrimet'!$A:$A,"&lt;="&amp;Data!M$1,'Hamer Agrimet'!$C:$C,"&gt;0"),IF($F736="Potatoes",SUMIFS('Hamer Agrimet'!$E:$E,'Hamer Agrimet'!$A:$A,"&lt;="&amp;Data!M$1,'Hamer Agrimet'!$E:$E,"&gt;0"),0))),SUMIFS('Osgood Agrimet'!$S$2:$S$274,'Hamer Agrimet'!$H$147:$H$288,"&lt;="&amp;Data!M$1,'Osgood Agrimet'!$S$2:$S$274,"&gt;0"))-SUM($H736:L736)</f>
        <v>0.7</v>
      </c>
      <c r="N736" s="24">
        <f>IF($B736="Hamer",IF($F736="Spring Grain",SUMIFS('Hamer Agrimet'!$D:$D,'Hamer Agrimet'!$A:$A,"&lt;="&amp;Data!N$1,'Hamer Agrimet'!$D:$D,"&gt;0"),IF($F736="Winter Grain",SUMIFS('Hamer Agrimet'!$C:$C,'Hamer Agrimet'!$A:$A,"&lt;="&amp;Data!N$1,'Hamer Agrimet'!$C:$C,"&gt;0"),IF($F736="Potatoes",SUMIFS('Hamer Agrimet'!$E:$E,'Hamer Agrimet'!$A:$A,"&lt;="&amp;Data!N$1,'Hamer Agrimet'!$E:$E,"&gt;0"),0))),SUMIFS('Osgood Agrimet'!$S$2:$S$274,'Hamer Agrimet'!$H$147:$H$288,"&lt;="&amp;Data!N$1,'Osgood Agrimet'!$S$2:$S$274,"&gt;0"))-SUM($H736:M736)</f>
        <v>1.0599999999999994</v>
      </c>
      <c r="O736" s="24">
        <f>IF($B736="Hamer",IF($F736="Spring Grain",SUMIFS('Hamer Agrimet'!$D:$D,'Hamer Agrimet'!$A:$A,"&lt;="&amp;Data!O$1,'Hamer Agrimet'!$D:$D,"&gt;0"),IF($F736="Winter Grain",SUMIFS('Hamer Agrimet'!$C:$C,'Hamer Agrimet'!$A:$A,"&lt;="&amp;Data!O$1,'Hamer Agrimet'!$C:$C,"&gt;0"),IF($F736="Potatoes",SUMIFS('Hamer Agrimet'!$E:$E,'Hamer Agrimet'!$A:$A,"&lt;="&amp;Data!O$1,'Hamer Agrimet'!$E:$E,"&gt;0"),0))),SUMIFS('Osgood Agrimet'!$S$2:$S$274,'Hamer Agrimet'!$H$147:$H$288,"&lt;="&amp;Data!O$1,'Osgood Agrimet'!$S$2:$S$274,"&gt;0"))-SUM($H736:N736)</f>
        <v>1.4300000000000002</v>
      </c>
      <c r="P736" s="24">
        <f>IF($B736="Hamer",IF($F736="Spring Grain",SUMIFS('Hamer Agrimet'!$D:$D,'Hamer Agrimet'!$A:$A,"&lt;="&amp;Data!P$1,'Hamer Agrimet'!$D:$D,"&gt;0"),IF($F736="Winter Grain",SUMIFS('Hamer Agrimet'!$C:$C,'Hamer Agrimet'!$A:$A,"&lt;="&amp;Data!P$1,'Hamer Agrimet'!$C:$C,"&gt;0"),IF($F736="Potatoes",SUMIFS('Hamer Agrimet'!$E:$E,'Hamer Agrimet'!$A:$A,"&lt;="&amp;Data!P$1,'Hamer Agrimet'!$E:$E,"&gt;0"),0))),SUMIFS('Osgood Agrimet'!$S$2:$S$274,'Hamer Agrimet'!$H$147:$H$288,"&lt;="&amp;Data!P$1,'Osgood Agrimet'!$S$2:$S$274,"&gt;0"))-SUM($H736:O736)</f>
        <v>1.5700000000000007</v>
      </c>
      <c r="Q736" s="24">
        <f>IF($B736="Hamer",IF($F736="Spring Grain",SUMIFS('Hamer Agrimet'!$D:$D,'Hamer Agrimet'!$A:$A,"&lt;="&amp;Data!Q$1,'Hamer Agrimet'!$D:$D,"&gt;0"),IF($F736="Winter Grain",SUMIFS('Hamer Agrimet'!$C:$C,'Hamer Agrimet'!$A:$A,"&lt;="&amp;Data!Q$1,'Hamer Agrimet'!$C:$C,"&gt;0"),IF($F736="Potatoes",SUMIFS('Hamer Agrimet'!$E:$E,'Hamer Agrimet'!$A:$A,"&lt;="&amp;Data!Q$1,'Hamer Agrimet'!$E:$E,"&gt;0"),0))),SUMIFS('Osgood Agrimet'!$S$2:$S$274,'Hamer Agrimet'!$H$147:$H$288,"&lt;="&amp;Data!Q$1,'Osgood Agrimet'!$S$2:$S$274,"&gt;0"))-SUM($H736:P736)</f>
        <v>1.7800000000000002</v>
      </c>
      <c r="R736" s="24">
        <f>IF($B736="Hamer",IF($F736="Spring Grain",SUMIFS('Hamer Agrimet'!$D:$D,'Hamer Agrimet'!$A:$A,"&lt;="&amp;Data!R$1,'Hamer Agrimet'!$D:$D,"&gt;0"),IF($F736="Winter Grain",SUMIFS('Hamer Agrimet'!$C:$C,'Hamer Agrimet'!$A:$A,"&lt;="&amp;Data!R$1,'Hamer Agrimet'!$C:$C,"&gt;0"),IF($F736="Potatoes",SUMIFS('Hamer Agrimet'!$E:$E,'Hamer Agrimet'!$A:$A,"&lt;="&amp;Data!R$1,'Hamer Agrimet'!$E:$E,"&gt;0"),0))),SUMIFS('Osgood Agrimet'!$S$2:$S$274,'Hamer Agrimet'!$H$147:$H$288,"&lt;="&amp;Data!R$1,'Osgood Agrimet'!$S$2:$S$274,"&gt;0"))-SUM($H736:Q736)</f>
        <v>2.3199999999999994</v>
      </c>
      <c r="S736" s="24">
        <f>IF($B736="Hamer",IF($F736="Spring Grain",SUMIFS('Hamer Agrimet'!$D:$D,'Hamer Agrimet'!$A:$A,"&lt;="&amp;Data!S$1,'Hamer Agrimet'!$D:$D,"&gt;0"),IF($F736="Winter Grain",SUMIFS('Hamer Agrimet'!$C:$C,'Hamer Agrimet'!$A:$A,"&lt;="&amp;Data!S$1,'Hamer Agrimet'!$C:$C,"&gt;0"),IF($F736="Potatoes",SUMIFS('Hamer Agrimet'!$E:$E,'Hamer Agrimet'!$A:$A,"&lt;="&amp;Data!S$1,'Hamer Agrimet'!$E:$E,"&gt;0"),0))),SUMIFS('Osgood Agrimet'!$S$2:$S$274,'Hamer Agrimet'!$H$147:$H$288,"&lt;="&amp;Data!S$1,'Osgood Agrimet'!$S$2:$S$274,"&gt;0"))-SUM($H736:R736)</f>
        <v>1.3399999999999999</v>
      </c>
      <c r="T736" s="24">
        <f>IF($B736="Hamer",IF($F736="Spring Grain",SUMIFS('Hamer Agrimet'!$D:$D,'Hamer Agrimet'!$A:$A,"&lt;="&amp;Data!T$1,'Hamer Agrimet'!$D:$D,"&gt;0"),IF($F736="Winter Grain",SUMIFS('Hamer Agrimet'!$C:$C,'Hamer Agrimet'!$A:$A,"&lt;="&amp;Data!T$1,'Hamer Agrimet'!$C:$C,"&gt;0"),IF($F736="Potatoes",SUMIFS('Hamer Agrimet'!$E:$E,'Hamer Agrimet'!$A:$A,"&lt;="&amp;Data!T$1,'Hamer Agrimet'!$E:$E,"&gt;0"),0))),SUMIFS('Osgood Agrimet'!$S$2:$S$274,'Hamer Agrimet'!$H$147:$H$288,"&lt;="&amp;Data!T$1,'Osgood Agrimet'!$S$2:$S$274,"&gt;0"))-SUM($H736:S736)</f>
        <v>2.5099999999999998</v>
      </c>
      <c r="U736" s="24">
        <f>IF($B736="Hamer",IF($F736="Spring Grain",SUMIFS('Hamer Agrimet'!$D:$D,'Hamer Agrimet'!$A:$A,"&lt;="&amp;Data!U$1,'Hamer Agrimet'!$D:$D,"&gt;0"),IF($F736="Winter Grain",SUMIFS('Hamer Agrimet'!$C:$C,'Hamer Agrimet'!$A:$A,"&lt;="&amp;Data!U$1,'Hamer Agrimet'!$C:$C,"&gt;0"),IF($F736="Potatoes",SUMIFS('Hamer Agrimet'!$E:$E,'Hamer Agrimet'!$A:$A,"&lt;="&amp;Data!U$1,'Hamer Agrimet'!$E:$E,"&gt;0"),0))),SUMIFS('Osgood Agrimet'!$S$2:$S$274,'Hamer Agrimet'!$H$147:$H$288,"&lt;="&amp;Data!U$1,'Osgood Agrimet'!$S$2:$S$274,"&gt;0"))-SUM($H736:T736)</f>
        <v>2.3499999999999979</v>
      </c>
      <c r="V736" s="24">
        <f>IF($B736="Hamer",IF($F736="Spring Grain",SUMIFS('Hamer Agrimet'!$D:$D,'Hamer Agrimet'!$A:$A,"&lt;="&amp;Data!V$1,'Hamer Agrimet'!$D:$D,"&gt;0"),IF($F736="Winter Grain",SUMIFS('Hamer Agrimet'!$C:$C,'Hamer Agrimet'!$A:$A,"&lt;="&amp;Data!V$1,'Hamer Agrimet'!$C:$C,"&gt;0"),IF($F736="Potatoes",SUMIFS('Hamer Agrimet'!$E:$E,'Hamer Agrimet'!$A:$A,"&lt;="&amp;Data!V$1,'Hamer Agrimet'!$E:$E,"&gt;0"),0))),SUMIFS('Osgood Agrimet'!$S$2:$S$274,'Hamer Agrimet'!$H$147:$H$288,"&lt;="&amp;Data!V$1,'Osgood Agrimet'!$S$2:$S$274,"&gt;0"))-SUM($H736:U736)</f>
        <v>2.1799999999999997</v>
      </c>
      <c r="W736" s="24">
        <f>IF($B736="Hamer",IF($F736="Spring Grain",SUMIFS('Hamer Agrimet'!$D:$D,'Hamer Agrimet'!$A:$A,"&lt;="&amp;Data!W$1,'Hamer Agrimet'!$D:$D,"&gt;0"),IF($F736="Winter Grain",SUMIFS('Hamer Agrimet'!$C:$C,'Hamer Agrimet'!$A:$A,"&lt;="&amp;Data!W$1,'Hamer Agrimet'!$C:$C,"&gt;0"),IF($F736="Potatoes",SUMIFS('Hamer Agrimet'!$E:$E,'Hamer Agrimet'!$A:$A,"&lt;="&amp;Data!W$1,'Hamer Agrimet'!$E:$E,"&gt;0"),0))),SUMIFS('Osgood Agrimet'!$S$2:$S$274,'Hamer Agrimet'!$H$147:$H$288,"&lt;="&amp;Data!W$1,'Osgood Agrimet'!$S$2:$S$274,"&gt;0"))-SUM($H736:V736)</f>
        <v>1.8999999999999986</v>
      </c>
      <c r="X736" s="24">
        <f>IF($B736="Hamer",IF($F736="Spring Grain",SUMIFS('Hamer Agrimet'!$D:$D,'Hamer Agrimet'!$A:$A,"&lt;="&amp;Data!X$1,'Hamer Agrimet'!$D:$D,"&gt;0"),IF($F736="Winter Grain",SUMIFS('Hamer Agrimet'!$C:$C,'Hamer Agrimet'!$A:$A,"&lt;="&amp;Data!X$1,'Hamer Agrimet'!$C:$C,"&gt;0"),IF($F736="Potatoes",SUMIFS('Hamer Agrimet'!$E:$E,'Hamer Agrimet'!$A:$A,"&lt;="&amp;Data!X$1,'Hamer Agrimet'!$E:$E,"&gt;0"),0))),SUMIFS('Osgood Agrimet'!$S$2:$S$274,'Hamer Agrimet'!$H$147:$H$288,"&lt;="&amp;Data!X$1,'Osgood Agrimet'!$S$2:$S$274,"&gt;0"))-SUM($H736:W736)</f>
        <v>2.0700000000000003</v>
      </c>
      <c r="Y736" s="24">
        <f>IF($B736="Hamer",IF($F736="Spring Grain",SUMIFS('Hamer Agrimet'!$D:$D,'Hamer Agrimet'!$A:$A,"&lt;="&amp;Data!Y$1,'Hamer Agrimet'!$D:$D,"&gt;0"),IF($F736="Winter Grain",SUMIFS('Hamer Agrimet'!$C:$C,'Hamer Agrimet'!$A:$A,"&lt;="&amp;Data!Y$1,'Hamer Agrimet'!$C:$C,"&gt;0"),IF($F736="Potatoes",SUMIFS('Hamer Agrimet'!$E:$E,'Hamer Agrimet'!$A:$A,"&lt;="&amp;Data!Y$1,'Hamer Agrimet'!$E:$E,"&gt;0"),0))),SUMIFS('Osgood Agrimet'!$S$2:$S$274,'Hamer Agrimet'!$H$147:$H$288,"&lt;="&amp;Data!Y$1,'Osgood Agrimet'!$S$2:$S$274,"&gt;0"))-SUM($H736:X736)</f>
        <v>1.8800000000000026</v>
      </c>
      <c r="Z736" s="24">
        <f>IF($B736="Hamer",IF($F736="Spring Grain",SUMIFS('Hamer Agrimet'!$D:$D,'Hamer Agrimet'!$A:$A,"&lt;="&amp;Data!Z$1,'Hamer Agrimet'!$D:$D,"&gt;0"),IF($F736="Winter Grain",SUMIFS('Hamer Agrimet'!$C:$C,'Hamer Agrimet'!$A:$A,"&lt;="&amp;Data!Z$1,'Hamer Agrimet'!$C:$C,"&gt;0"),IF($F736="Potatoes",SUMIFS('Hamer Agrimet'!$E:$E,'Hamer Agrimet'!$A:$A,"&lt;="&amp;Data!Z$1,'Hamer Agrimet'!$E:$E,"&gt;0"),0))),SUMIFS('Osgood Agrimet'!$S$2:$S$274,'Hamer Agrimet'!$H$147:$H$288,"&lt;="&amp;Data!Z$1,'Osgood Agrimet'!$S$2:$S$274,"&gt;0"))-SUM($H736:Y736)</f>
        <v>1.6699999999999982</v>
      </c>
      <c r="AA736" s="24">
        <f>IF($B736="Hamer",IF($F736="Spring Grain",SUMIFS('Hamer Agrimet'!$D:$D,'Hamer Agrimet'!$A:$A,"&lt;="&amp;Data!AA$1,'Hamer Agrimet'!$D:$D,"&gt;0"),IF($F736="Winter Grain",SUMIFS('Hamer Agrimet'!$C:$C,'Hamer Agrimet'!$A:$A,"&lt;="&amp;Data!AA$1,'Hamer Agrimet'!$C:$C,"&gt;0"),IF($F736="Potatoes",SUMIFS('Hamer Agrimet'!$E:$E,'Hamer Agrimet'!$A:$A,"&lt;="&amp;Data!AA$1,'Hamer Agrimet'!$E:$E,"&gt;0"),0))),SUMIFS('Osgood Agrimet'!$S$2:$S$274,'Hamer Agrimet'!$H$147:$H$288,"&lt;="&amp;Data!AA$1,'Osgood Agrimet'!$S$2:$S$274,"&gt;0"))-SUM($H736:Z736)</f>
        <v>1.3100000000000023</v>
      </c>
      <c r="AB736" s="24">
        <f>IF($B736="Hamer",IF($F736="Spring Grain",SUMIFS('Hamer Agrimet'!$D:$D,'Hamer Agrimet'!$A:$A,"&lt;="&amp;Data!AB$1,'Hamer Agrimet'!$D:$D,"&gt;0"),IF($F736="Winter Grain",SUMIFS('Hamer Agrimet'!$C:$C,'Hamer Agrimet'!$A:$A,"&lt;="&amp;Data!AB$1,'Hamer Agrimet'!$C:$C,"&gt;0"),IF($F736="Potatoes",SUMIFS('Hamer Agrimet'!$E:$E,'Hamer Agrimet'!$A:$A,"&lt;="&amp;Data!AB$1,'Hamer Agrimet'!$E:$E,"&gt;0"),0))),SUMIFS('Osgood Agrimet'!$S$2:$S$274,'Hamer Agrimet'!$H$147:$H$288,"&lt;="&amp;Data!AB$1,'Osgood Agrimet'!$S$2:$S$274,"&gt;0"))-SUM($H736:AA736)</f>
        <v>0.80000000000000071</v>
      </c>
      <c r="AC736" s="24">
        <f>IF($B736="Hamer",IF($F736="Spring Grain",SUMIFS('Hamer Agrimet'!$D:$D,'Hamer Agrimet'!$A:$A,"&lt;="&amp;Data!AC$1,'Hamer Agrimet'!$D:$D,"&gt;0"),IF($F736="Winter Grain",SUMIFS('Hamer Agrimet'!$C:$C,'Hamer Agrimet'!$A:$A,"&lt;="&amp;Data!AC$1,'Hamer Agrimet'!$C:$C,"&gt;0"),IF($F736="Potatoes",SUMIFS('Hamer Agrimet'!$E:$E,'Hamer Agrimet'!$A:$A,"&lt;="&amp;Data!AC$1,'Hamer Agrimet'!$E:$E,"&gt;0"),0))),SUMIFS('Osgood Agrimet'!$S$2:$S$274,'Hamer Agrimet'!$H$147:$H$288,"&lt;="&amp;Data!AC$1,'Osgood Agrimet'!$S$2:$S$274,"&gt;0"))-SUM($H736:AB736)</f>
        <v>1.0400000000000027</v>
      </c>
      <c r="AD736" s="24">
        <f>IF($B736="Hamer",IF($F736="Spring Grain",SUMIFS('Hamer Agrimet'!$D:$D,'Hamer Agrimet'!$A:$A,"&lt;="&amp;Data!AD$1,'Hamer Agrimet'!$D:$D,"&gt;0"),IF($F736="Winter Grain",SUMIFS('Hamer Agrimet'!$C:$C,'Hamer Agrimet'!$A:$A,"&lt;="&amp;Data!AD$1,'Hamer Agrimet'!$C:$C,"&gt;0"),IF($F736="Potatoes",SUMIFS('Hamer Agrimet'!$E:$E,'Hamer Agrimet'!$A:$A,"&lt;="&amp;Data!AD$1,'Hamer Agrimet'!$E:$E,"&gt;0"),0))),SUMIFS('Osgood Agrimet'!$S$2:$S$274,'Hamer Agrimet'!$H$147:$H$288,"&lt;="&amp;Data!AD$1,'Osgood Agrimet'!$S$2:$S$274,"&gt;0"))-SUM($H736:AC736)</f>
        <v>0</v>
      </c>
      <c r="AE736" s="24">
        <f>IF($B736="Hamer",IF($F736="Spring Grain",SUMIFS('Hamer Agrimet'!$D:$D,'Hamer Agrimet'!$A:$A,"&lt;="&amp;Data!AE$1,'Hamer Agrimet'!$D:$D,"&gt;0"),IF($F736="Winter Grain",SUMIFS('Hamer Agrimet'!$C:$C,'Hamer Agrimet'!$A:$A,"&lt;="&amp;Data!AE$1,'Hamer Agrimet'!$C:$C,"&gt;0"),IF($F736="Potatoes",SUMIFS('Hamer Agrimet'!$E:$E,'Hamer Agrimet'!$A:$A,"&lt;="&amp;Data!AE$1,'Hamer Agrimet'!$E:$E,"&gt;0"),0))),SUMIFS('Osgood Agrimet'!$S$2:$S$274,'Hamer Agrimet'!$H$147:$H$288,"&lt;="&amp;Data!AE$1,'Osgood Agrimet'!$S$2:$S$274,"&gt;0"))-SUM($H736:AD736)</f>
        <v>0</v>
      </c>
      <c r="AF736" s="24">
        <f>IF($B736="Hamer",IF($F736="Spring Grain",SUMIFS('Hamer Agrimet'!$D:$D,'Hamer Agrimet'!$A:$A,"&lt;="&amp;Data!AF$1,'Hamer Agrimet'!$D:$D,"&gt;0"),IF($F736="Winter Grain",SUMIFS('Hamer Agrimet'!$C:$C,'Hamer Agrimet'!$A:$A,"&lt;="&amp;Data!AF$1,'Hamer Agrimet'!$C:$C,"&gt;0"),IF($F736="Potatoes",SUMIFS('Hamer Agrimet'!$E:$E,'Hamer Agrimet'!$A:$A,"&lt;="&amp;Data!AF$1,'Hamer Agrimet'!$E:$E,"&gt;0"),0))),SUMIFS('Osgood Agrimet'!$S$2:$S$274,'Hamer Agrimet'!$H$147:$H$288,"&lt;="&amp;Data!AF$1,'Osgood Agrimet'!$S$2:$S$274,"&gt;0"))-SUM($H736:AE736)</f>
        <v>0</v>
      </c>
      <c r="AG736" s="24">
        <f>IF($B736="Hamer",IF($F736="Spring Grain",SUMIFS('Hamer Agrimet'!$D:$D,'Hamer Agrimet'!$A:$A,"&lt;="&amp;Data!AG$1,'Hamer Agrimet'!$D:$D,"&gt;0"),IF($F736="Winter Grain",SUMIFS('Hamer Agrimet'!$C:$C,'Hamer Agrimet'!$A:$A,"&lt;="&amp;Data!AG$1,'Hamer Agrimet'!$C:$C,"&gt;0"),IF($F736="Potatoes",SUMIFS('Hamer Agrimet'!$E:$E,'Hamer Agrimet'!$A:$A,"&lt;="&amp;Data!AG$1,'Hamer Agrimet'!$E:$E,"&gt;0"),0))),SUMIFS('Osgood Agrimet'!$S$2:$S$274,'Hamer Agrimet'!$H$147:$H$288,"&lt;="&amp;Data!AG$1,'Osgood Agrimet'!$S$2:$S$274,"&gt;0"))-SUM($H736:AF736)</f>
        <v>0</v>
      </c>
      <c r="AH736">
        <f>+SUM(H736:AG736)</f>
        <v>28.220000000000002</v>
      </c>
    </row>
    <row r="737" spans="1:34" x14ac:dyDescent="0.2">
      <c r="A737" s="36" t="s">
        <v>248</v>
      </c>
      <c r="B737" t="s">
        <v>166</v>
      </c>
      <c r="C737" s="31" t="str">
        <f>C736</f>
        <v>73</v>
      </c>
      <c r="D737" t="s">
        <v>195</v>
      </c>
      <c r="E737" t="s">
        <v>247</v>
      </c>
      <c r="F737" t="s">
        <v>33</v>
      </c>
      <c r="G737" t="s">
        <v>34</v>
      </c>
      <c r="H737">
        <f>IFERROR(VLOOKUP($A737,'PivotTrac Totals'!$A$1:$AK$255,4,FALSE),)</f>
        <v>0</v>
      </c>
      <c r="I737">
        <f>IFERROR(VLOOKUP($A737,'PivotTrac Totals'!$1:$405,6,FALSE),)</f>
        <v>0</v>
      </c>
      <c r="J737">
        <f>IFERROR(VLOOKUP($A737,'PivotTrac Totals'!$1:$255,8,FALSE),)</f>
        <v>0</v>
      </c>
      <c r="K737">
        <f>IFERROR(VLOOKUP($A737,'PivotTrac Totals'!$1:$255,10,FALSE),)</f>
        <v>1.28</v>
      </c>
      <c r="L737" t="str">
        <f>IFERROR(VLOOKUP($A737,'PivotTrac Totals'!$1:$255,12,FALSE),)</f>
        <v/>
      </c>
      <c r="M737" t="str">
        <f>IFERROR(VLOOKUP($A737,'PivotTrac Totals'!$1:$255,14,FALSE),)</f>
        <v/>
      </c>
      <c r="N737">
        <f>IFERROR(VLOOKUP($A737,'PivotTrac Totals'!$1:$255,16,FALSE),)</f>
        <v>1.78</v>
      </c>
      <c r="O737">
        <f>IFERROR(VLOOKUP($A737,'PivotTrac Totals'!$1:$255,18,FALSE),)</f>
        <v>1.99</v>
      </c>
      <c r="P737">
        <f>IFERROR(VLOOKUP($A737,'PivotTrac Totals'!$1:$255,20,FALSE),)</f>
        <v>3.88</v>
      </c>
      <c r="Q737">
        <f>IFERROR(VLOOKUP($A737,'PivotTrac Totals'!$1:$255,22,FALSE),)</f>
        <v>2.2400000000000002</v>
      </c>
      <c r="R737">
        <f>IFERROR(VLOOKUP($A737,'PivotTrac Totals'!$1:$255,24,FALSE),)</f>
        <v>2.67</v>
      </c>
      <c r="S737">
        <f>IFERROR(VLOOKUP($A737,'PivotTrac Totals'!$1:$255,26,FALSE),)</f>
        <v>2.3599999999999994</v>
      </c>
      <c r="T737">
        <f>IFERROR(VLOOKUP($A737,'PivotTrac Totals'!$1:$255,28,FALSE),)</f>
        <v>2.09</v>
      </c>
      <c r="U737">
        <f>IFERROR(VLOOKUP($A737,'PivotTrac Totals'!$1:$255,30,FALSE),)</f>
        <v>1.4499999999999993</v>
      </c>
      <c r="V737">
        <f>IFERROR(VLOOKUP($A737,'PivotTrac Totals'!$1:$255,32,FALSE),)</f>
        <v>1.5400000000000027</v>
      </c>
      <c r="W737">
        <f>IFERROR(VLOOKUP($A737,'PivotTrac Totals'!$1:$255,34,FALSE),)</f>
        <v>0.10999999999999943</v>
      </c>
      <c r="X737">
        <f>IFERROR(VLOOKUP($A737,'PivotTrac Totals'!$1:$255,36,FALSE),)</f>
        <v>0.39000000000000057</v>
      </c>
      <c r="Y737">
        <f>IFERROR(VLOOKUP($A737,'PivotTrac Totals'!$1:$255,38,FALSE),)</f>
        <v>0.30999999999999872</v>
      </c>
      <c r="Z737">
        <f>IFERROR(VLOOKUP($A737,'PivotTrac Totals'!$1:$255,40,FALSE),)</f>
        <v>0.30000000000000071</v>
      </c>
      <c r="AA737">
        <f>IFERROR(VLOOKUP($A737,'PivotTrac Totals'!$1:$255,42,FALSE),)</f>
        <v>0</v>
      </c>
      <c r="AB737">
        <f>IFERROR(VLOOKUP($A737,'PivotTrac Totals'!$1:$255,44,FALSE),)</f>
        <v>0.10999999999999943</v>
      </c>
      <c r="AC737">
        <f>IFERROR(VLOOKUP($A737,'PivotTrac Totals'!$1:$255,46,FALSE),)</f>
        <v>0.89000000000000057</v>
      </c>
      <c r="AD737">
        <f>IFERROR(VLOOKUP($A737,'PivotTrac Totals'!$1:$255,48,FALSE),)</f>
        <v>0</v>
      </c>
      <c r="AE737">
        <f>IFERROR(VLOOKUP($A737,'PivotTrac Totals'!$1:$255,50,FALSE),)</f>
        <v>0</v>
      </c>
      <c r="AF737">
        <f>IFERROR(VLOOKUP($A737,'PivotTrac Totals'!$1:$255,52,FALSE),)</f>
        <v>0</v>
      </c>
      <c r="AG737">
        <f>IFERROR(VLOOKUP($A737,'PivotTrac Totals'!$1:$255,54,FALSE),)</f>
        <v>0</v>
      </c>
      <c r="AH737">
        <f t="shared" si="84"/>
        <v>23.39</v>
      </c>
    </row>
    <row r="738" spans="1:34" x14ac:dyDescent="0.2">
      <c r="A738" s="36" t="s">
        <v>249</v>
      </c>
      <c r="B738" t="s">
        <v>166</v>
      </c>
      <c r="C738" s="31" t="str">
        <f t="shared" ref="C738:C745" si="87">C737</f>
        <v>73</v>
      </c>
      <c r="D738" t="s">
        <v>195</v>
      </c>
      <c r="E738" t="s">
        <v>247</v>
      </c>
      <c r="F738" t="s">
        <v>33</v>
      </c>
      <c r="G738" t="s">
        <v>34</v>
      </c>
      <c r="H738">
        <f>IFERROR(VLOOKUP($A738,'PivotTrac Totals'!$A$1:$AK$255,4,FALSE),)</f>
        <v>0</v>
      </c>
      <c r="I738">
        <f>IFERROR(VLOOKUP($A738,'PivotTrac Totals'!$1:$405,6,FALSE),)</f>
        <v>0</v>
      </c>
      <c r="J738">
        <f>IFERROR(VLOOKUP($A738,'PivotTrac Totals'!$1:$255,8,FALSE),)</f>
        <v>0</v>
      </c>
      <c r="K738">
        <f>IFERROR(VLOOKUP($A738,'PivotTrac Totals'!$1:$255,10,FALSE),)</f>
        <v>1.31</v>
      </c>
      <c r="L738" t="str">
        <f>IFERROR(VLOOKUP($A738,'PivotTrac Totals'!$1:$255,12,FALSE),)</f>
        <v/>
      </c>
      <c r="M738" t="str">
        <f>IFERROR(VLOOKUP($A738,'PivotTrac Totals'!$1:$255,14,FALSE),)</f>
        <v/>
      </c>
      <c r="N738">
        <f>IFERROR(VLOOKUP($A738,'PivotTrac Totals'!$1:$255,16,FALSE),)</f>
        <v>1.78</v>
      </c>
      <c r="O738">
        <f>IFERROR(VLOOKUP($A738,'PivotTrac Totals'!$1:$255,18,FALSE),)</f>
        <v>2</v>
      </c>
      <c r="P738">
        <f>IFERROR(VLOOKUP($A738,'PivotTrac Totals'!$1:$255,20,FALSE),)</f>
        <v>3.9600000000000009</v>
      </c>
      <c r="Q738">
        <f>IFERROR(VLOOKUP($A738,'PivotTrac Totals'!$1:$255,22,FALSE),)</f>
        <v>2.2299999999999986</v>
      </c>
      <c r="R738">
        <f>IFERROR(VLOOKUP($A738,'PivotTrac Totals'!$1:$255,24,FALSE),)</f>
        <v>2.6400000000000006</v>
      </c>
      <c r="S738">
        <f>IFERROR(VLOOKUP($A738,'PivotTrac Totals'!$1:$255,26,FALSE),)</f>
        <v>2.4000000000000004</v>
      </c>
      <c r="T738">
        <f>IFERROR(VLOOKUP($A738,'PivotTrac Totals'!$1:$255,28,FALSE),)</f>
        <v>2.0700000000000003</v>
      </c>
      <c r="U738">
        <f>IFERROR(VLOOKUP($A738,'PivotTrac Totals'!$1:$255,30,FALSE),)</f>
        <v>1.5199999999999996</v>
      </c>
      <c r="V738">
        <f>IFERROR(VLOOKUP($A738,'PivotTrac Totals'!$1:$255,32,FALSE),)</f>
        <v>1.4600000000000009</v>
      </c>
      <c r="W738">
        <f>IFERROR(VLOOKUP($A738,'PivotTrac Totals'!$1:$255,34,FALSE),)</f>
        <v>5.9999999999998721E-2</v>
      </c>
      <c r="X738">
        <f>IFERROR(VLOOKUP($A738,'PivotTrac Totals'!$1:$255,36,FALSE),)</f>
        <v>0.37999999999999901</v>
      </c>
      <c r="Y738">
        <f>IFERROR(VLOOKUP($A738,'PivotTrac Totals'!$1:$255,38,FALSE),)</f>
        <v>0.30000000000000071</v>
      </c>
      <c r="Z738">
        <f>IFERROR(VLOOKUP($A738,'PivotTrac Totals'!$1:$255,40,FALSE),)</f>
        <v>0.30000000000000071</v>
      </c>
      <c r="AA738">
        <f>IFERROR(VLOOKUP($A738,'PivotTrac Totals'!$1:$255,42,FALSE),)</f>
        <v>0</v>
      </c>
      <c r="AB738">
        <f>IFERROR(VLOOKUP($A738,'PivotTrac Totals'!$1:$255,44,FALSE),)</f>
        <v>0.10000000000000142</v>
      </c>
      <c r="AC738">
        <f>IFERROR(VLOOKUP($A738,'PivotTrac Totals'!$1:$255,46,FALSE),)</f>
        <v>0.87999999999999901</v>
      </c>
      <c r="AD738">
        <f>IFERROR(VLOOKUP($A738,'PivotTrac Totals'!$1:$255,48,FALSE),)</f>
        <v>0</v>
      </c>
      <c r="AE738">
        <f>IFERROR(VLOOKUP($A738,'PivotTrac Totals'!$1:$255,50,FALSE),)</f>
        <v>0</v>
      </c>
      <c r="AF738">
        <f>IFERROR(VLOOKUP($A738,'PivotTrac Totals'!$1:$255,52,FALSE),)</f>
        <v>0</v>
      </c>
      <c r="AG738">
        <f>IFERROR(VLOOKUP($A738,'PivotTrac Totals'!$1:$255,54,FALSE),)</f>
        <v>0</v>
      </c>
      <c r="AH738">
        <f t="shared" si="84"/>
        <v>23.39</v>
      </c>
    </row>
    <row r="739" spans="1:34" x14ac:dyDescent="0.2">
      <c r="A739" s="36" t="s">
        <v>250</v>
      </c>
      <c r="B739" t="s">
        <v>166</v>
      </c>
      <c r="C739" s="31" t="str">
        <f t="shared" si="87"/>
        <v>73</v>
      </c>
      <c r="D739" t="s">
        <v>195</v>
      </c>
      <c r="E739" t="s">
        <v>247</v>
      </c>
      <c r="F739" t="s">
        <v>33</v>
      </c>
      <c r="G739" t="s">
        <v>34</v>
      </c>
      <c r="H739">
        <f>IFERROR(VLOOKUP($A739,'PivotTrac Totals'!$A$1:$AK$255,4,FALSE),)</f>
        <v>0</v>
      </c>
      <c r="I739">
        <f>IFERROR(VLOOKUP($A739,'PivotTrac Totals'!$1:$405,6,FALSE),)</f>
        <v>0</v>
      </c>
      <c r="J739">
        <f>IFERROR(VLOOKUP($A739,'PivotTrac Totals'!$1:$255,8,FALSE),)</f>
        <v>0</v>
      </c>
      <c r="K739">
        <f>IFERROR(VLOOKUP($A739,'PivotTrac Totals'!$1:$255,10,FALSE),)</f>
        <v>1.3</v>
      </c>
      <c r="L739" t="str">
        <f>IFERROR(VLOOKUP($A739,'PivotTrac Totals'!$1:$255,12,FALSE),)</f>
        <v/>
      </c>
      <c r="M739" t="str">
        <f>IFERROR(VLOOKUP($A739,'PivotTrac Totals'!$1:$255,14,FALSE),)</f>
        <v/>
      </c>
      <c r="N739">
        <f>IFERROR(VLOOKUP($A739,'PivotTrac Totals'!$1:$255,16,FALSE),)</f>
        <v>2.0099999999999998</v>
      </c>
      <c r="O739">
        <f>IFERROR(VLOOKUP($A739,'PivotTrac Totals'!$1:$255,18,FALSE),)</f>
        <v>1.91</v>
      </c>
      <c r="P739">
        <f>IFERROR(VLOOKUP($A739,'PivotTrac Totals'!$1:$255,20,FALSE),)</f>
        <v>4.1800000000000006</v>
      </c>
      <c r="Q739">
        <f>IFERROR(VLOOKUP($A739,'PivotTrac Totals'!$1:$255,22,FALSE),)</f>
        <v>2.33</v>
      </c>
      <c r="R739">
        <f>IFERROR(VLOOKUP($A739,'PivotTrac Totals'!$1:$255,24,FALSE),)</f>
        <v>2.76</v>
      </c>
      <c r="S739">
        <f>IFERROR(VLOOKUP($A739,'PivotTrac Totals'!$1:$255,26,FALSE),)</f>
        <v>2.4099999999999984</v>
      </c>
      <c r="T739">
        <f>IFERROR(VLOOKUP($A739,'PivotTrac Totals'!$1:$255,28,FALSE),)</f>
        <v>2.240000000000002</v>
      </c>
      <c r="U739">
        <f>IFERROR(VLOOKUP($A739,'PivotTrac Totals'!$1:$255,30,FALSE),)</f>
        <v>1.4299999999999997</v>
      </c>
      <c r="V739">
        <f>IFERROR(VLOOKUP($A739,'PivotTrac Totals'!$1:$255,32,FALSE),)</f>
        <v>1.7800000000000011</v>
      </c>
      <c r="W739">
        <f>IFERROR(VLOOKUP($A739,'PivotTrac Totals'!$1:$255,34,FALSE),)</f>
        <v>0.25999999999999801</v>
      </c>
      <c r="X739">
        <f>IFERROR(VLOOKUP($A739,'PivotTrac Totals'!$1:$255,36,FALSE),)</f>
        <v>0.21999999999999886</v>
      </c>
      <c r="Y739">
        <f>IFERROR(VLOOKUP($A739,'PivotTrac Totals'!$1:$255,38,FALSE),)</f>
        <v>0.34000000000000341</v>
      </c>
      <c r="Z739">
        <f>IFERROR(VLOOKUP($A739,'PivotTrac Totals'!$1:$255,40,FALSE),)</f>
        <v>0.47999999999999687</v>
      </c>
      <c r="AA739">
        <f>IFERROR(VLOOKUP($A739,'PivotTrac Totals'!$1:$255,42,FALSE),)</f>
        <v>0.41000000000000014</v>
      </c>
      <c r="AB739">
        <f>IFERROR(VLOOKUP($A739,'PivotTrac Totals'!$1:$255,44,FALSE),)</f>
        <v>0</v>
      </c>
      <c r="AC739">
        <f>IFERROR(VLOOKUP($A739,'PivotTrac Totals'!$1:$255,46,FALSE),)</f>
        <v>1</v>
      </c>
      <c r="AD739">
        <f>IFERROR(VLOOKUP($A739,'PivotTrac Totals'!$1:$255,48,FALSE),)</f>
        <v>0</v>
      </c>
      <c r="AE739">
        <f>IFERROR(VLOOKUP($A739,'PivotTrac Totals'!$1:$255,50,FALSE),)</f>
        <v>0</v>
      </c>
      <c r="AF739">
        <f>IFERROR(VLOOKUP($A739,'PivotTrac Totals'!$1:$255,52,FALSE),)</f>
        <v>0</v>
      </c>
      <c r="AG739">
        <f>IFERROR(VLOOKUP($A739,'PivotTrac Totals'!$1:$255,54,FALSE),)</f>
        <v>0</v>
      </c>
      <c r="AH739">
        <f t="shared" si="84"/>
        <v>25.06</v>
      </c>
    </row>
    <row r="740" spans="1:34" x14ac:dyDescent="0.2">
      <c r="A740" s="36" t="s">
        <v>251</v>
      </c>
      <c r="B740" t="s">
        <v>166</v>
      </c>
      <c r="C740" s="31" t="str">
        <f t="shared" si="87"/>
        <v>73</v>
      </c>
      <c r="D740" t="s">
        <v>195</v>
      </c>
      <c r="E740" t="s">
        <v>247</v>
      </c>
      <c r="F740" t="s">
        <v>33</v>
      </c>
      <c r="G740" t="s">
        <v>34</v>
      </c>
      <c r="H740">
        <f>IFERROR(VLOOKUP($A740,'PivotTrac Totals'!$A$1:$AK$255,4,FALSE),)</f>
        <v>0</v>
      </c>
      <c r="I740">
        <f>IFERROR(VLOOKUP($A740,'PivotTrac Totals'!$1:$405,6,FALSE),)</f>
        <v>0</v>
      </c>
      <c r="J740">
        <f>IFERROR(VLOOKUP($A740,'PivotTrac Totals'!$1:$255,8,FALSE),)</f>
        <v>0</v>
      </c>
      <c r="K740">
        <f>IFERROR(VLOOKUP($A740,'PivotTrac Totals'!$1:$255,10,FALSE),)</f>
        <v>1.1499999999999999</v>
      </c>
      <c r="L740" t="str">
        <f>IFERROR(VLOOKUP($A740,'PivotTrac Totals'!$1:$255,12,FALSE),)</f>
        <v/>
      </c>
      <c r="M740" t="str">
        <f>IFERROR(VLOOKUP($A740,'PivotTrac Totals'!$1:$255,14,FALSE),)</f>
        <v/>
      </c>
      <c r="N740">
        <f>IFERROR(VLOOKUP($A740,'PivotTrac Totals'!$1:$255,16,FALSE),)</f>
        <v>1.67</v>
      </c>
      <c r="O740">
        <f>IFERROR(VLOOKUP($A740,'PivotTrac Totals'!$1:$255,18,FALSE),)</f>
        <v>1.79</v>
      </c>
      <c r="P740">
        <f>IFERROR(VLOOKUP($A740,'PivotTrac Totals'!$1:$255,20,FALSE),)</f>
        <v>4.2200000000000006</v>
      </c>
      <c r="Q740">
        <f>IFERROR(VLOOKUP($A740,'PivotTrac Totals'!$1:$255,22,FALSE),)</f>
        <v>2.2099999999999991</v>
      </c>
      <c r="R740">
        <f>IFERROR(VLOOKUP($A740,'PivotTrac Totals'!$1:$255,24,FALSE),)</f>
        <v>2.5300000000000011</v>
      </c>
      <c r="S740">
        <f>IFERROR(VLOOKUP($A740,'PivotTrac Totals'!$1:$255,26,FALSE),)</f>
        <v>2.41</v>
      </c>
      <c r="T740">
        <f>IFERROR(VLOOKUP($A740,'PivotTrac Totals'!$1:$255,28,FALSE),)</f>
        <v>2.09</v>
      </c>
      <c r="U740">
        <f>IFERROR(VLOOKUP($A740,'PivotTrac Totals'!$1:$255,30,FALSE),)</f>
        <v>1.5799999999999983</v>
      </c>
      <c r="V740">
        <f>IFERROR(VLOOKUP($A740,'PivotTrac Totals'!$1:$255,32,FALSE),)</f>
        <v>1.3800000000000026</v>
      </c>
      <c r="W740">
        <f>IFERROR(VLOOKUP($A740,'PivotTrac Totals'!$1:$255,34,FALSE),)</f>
        <v>0.16000000000000014</v>
      </c>
      <c r="X740">
        <f>IFERROR(VLOOKUP($A740,'PivotTrac Totals'!$1:$255,36,FALSE),)</f>
        <v>0.41000000000000014</v>
      </c>
      <c r="Y740">
        <f>IFERROR(VLOOKUP($A740,'PivotTrac Totals'!$1:$255,38,FALSE),)</f>
        <v>0.38999999999999702</v>
      </c>
      <c r="Z740">
        <f>IFERROR(VLOOKUP($A740,'PivotTrac Totals'!$1:$255,40,FALSE),)</f>
        <v>0.30000000000000071</v>
      </c>
      <c r="AA740">
        <f>IFERROR(VLOOKUP($A740,'PivotTrac Totals'!$1:$255,42,FALSE),)</f>
        <v>0.40000000000000213</v>
      </c>
      <c r="AB740">
        <f>IFERROR(VLOOKUP($A740,'PivotTrac Totals'!$1:$255,44,FALSE),)</f>
        <v>0</v>
      </c>
      <c r="AC740">
        <f>IFERROR(VLOOKUP($A740,'PivotTrac Totals'!$1:$255,46,FALSE),)</f>
        <v>0.88999999999999702</v>
      </c>
      <c r="AD740">
        <f>IFERROR(VLOOKUP($A740,'PivotTrac Totals'!$1:$255,48,FALSE),)</f>
        <v>0</v>
      </c>
      <c r="AE740">
        <f>IFERROR(VLOOKUP($A740,'PivotTrac Totals'!$1:$255,50,FALSE),)</f>
        <v>0</v>
      </c>
      <c r="AF740">
        <f>IFERROR(VLOOKUP($A740,'PivotTrac Totals'!$1:$255,52,FALSE),)</f>
        <v>0</v>
      </c>
      <c r="AG740">
        <f>IFERROR(VLOOKUP($A740,'PivotTrac Totals'!$1:$255,54,FALSE),)</f>
        <v>0</v>
      </c>
      <c r="AH740">
        <f t="shared" si="84"/>
        <v>23.58</v>
      </c>
    </row>
    <row r="741" spans="1:34" x14ac:dyDescent="0.2">
      <c r="A741" s="36" t="s">
        <v>252</v>
      </c>
      <c r="B741" t="s">
        <v>166</v>
      </c>
      <c r="C741" s="31" t="str">
        <f t="shared" si="87"/>
        <v>73</v>
      </c>
      <c r="D741" t="s">
        <v>195</v>
      </c>
      <c r="E741" t="s">
        <v>247</v>
      </c>
      <c r="F741" t="s">
        <v>33</v>
      </c>
      <c r="G741" t="s">
        <v>34</v>
      </c>
      <c r="H741">
        <f>IFERROR(VLOOKUP($A741,'PivotTrac Totals'!$A$1:$AK$255,4,FALSE),)</f>
        <v>0</v>
      </c>
      <c r="I741">
        <f>IFERROR(VLOOKUP($A741,'PivotTrac Totals'!$1:$405,6,FALSE),)</f>
        <v>0</v>
      </c>
      <c r="J741">
        <f>IFERROR(VLOOKUP($A741,'PivotTrac Totals'!$1:$255,8,FALSE),)</f>
        <v>0</v>
      </c>
      <c r="K741">
        <f>IFERROR(VLOOKUP($A741,'PivotTrac Totals'!$1:$255,10,FALSE),)</f>
        <v>1.63</v>
      </c>
      <c r="L741" t="str">
        <f>IFERROR(VLOOKUP($A741,'PivotTrac Totals'!$1:$255,12,FALSE),)</f>
        <v/>
      </c>
      <c r="M741" t="str">
        <f>IFERROR(VLOOKUP($A741,'PivotTrac Totals'!$1:$255,14,FALSE),)</f>
        <v/>
      </c>
      <c r="N741">
        <f>IFERROR(VLOOKUP($A741,'PivotTrac Totals'!$1:$255,16,FALSE),)</f>
        <v>1.85</v>
      </c>
      <c r="O741">
        <f>IFERROR(VLOOKUP($A741,'PivotTrac Totals'!$1:$255,18,FALSE),)</f>
        <v>1.74</v>
      </c>
      <c r="P741">
        <f>IFERROR(VLOOKUP($A741,'PivotTrac Totals'!$1:$255,20,FALSE),)</f>
        <v>4.8899999999999997</v>
      </c>
      <c r="Q741">
        <f>IFERROR(VLOOKUP($A741,'PivotTrac Totals'!$1:$255,22,FALSE),)</f>
        <v>2.4500000000000011</v>
      </c>
      <c r="R741">
        <f>IFERROR(VLOOKUP($A741,'PivotTrac Totals'!$1:$255,24,FALSE),)</f>
        <v>2.58</v>
      </c>
      <c r="S741">
        <f>IFERROR(VLOOKUP($A741,'PivotTrac Totals'!$1:$255,26,FALSE),)</f>
        <v>2.370000000000001</v>
      </c>
      <c r="T741">
        <f>IFERROR(VLOOKUP($A741,'PivotTrac Totals'!$1:$255,28,FALSE),)</f>
        <v>2.1199999999999974</v>
      </c>
      <c r="U741">
        <f>IFERROR(VLOOKUP($A741,'PivotTrac Totals'!$1:$255,30,FALSE),)</f>
        <v>1.4600000000000009</v>
      </c>
      <c r="V741">
        <f>IFERROR(VLOOKUP($A741,'PivotTrac Totals'!$1:$255,32,FALSE),)</f>
        <v>1.5</v>
      </c>
      <c r="W741">
        <f>IFERROR(VLOOKUP($A741,'PivotTrac Totals'!$1:$255,34,FALSE),)</f>
        <v>0.14999999999999858</v>
      </c>
      <c r="X741">
        <f>IFERROR(VLOOKUP($A741,'PivotTrac Totals'!$1:$255,36,FALSE),)</f>
        <v>0.75</v>
      </c>
      <c r="Y741">
        <f>IFERROR(VLOOKUP($A741,'PivotTrac Totals'!$1:$255,38,FALSE),)</f>
        <v>0.52000000000000313</v>
      </c>
      <c r="Z741">
        <f>IFERROR(VLOOKUP($A741,'PivotTrac Totals'!$1:$255,40,FALSE),)</f>
        <v>0.29999999999999716</v>
      </c>
      <c r="AA741">
        <f>IFERROR(VLOOKUP($A741,'PivotTrac Totals'!$1:$255,42,FALSE),)</f>
        <v>0</v>
      </c>
      <c r="AB741">
        <f>IFERROR(VLOOKUP($A741,'PivotTrac Totals'!$1:$255,44,FALSE),)</f>
        <v>0.56000000000000227</v>
      </c>
      <c r="AC741">
        <f>IFERROR(VLOOKUP($A741,'PivotTrac Totals'!$1:$255,46,FALSE),)</f>
        <v>1.0199999999999996</v>
      </c>
      <c r="AD741">
        <f>IFERROR(VLOOKUP($A741,'PivotTrac Totals'!$1:$255,48,FALSE),)</f>
        <v>0</v>
      </c>
      <c r="AE741">
        <f>IFERROR(VLOOKUP($A741,'PivotTrac Totals'!$1:$255,50,FALSE),)</f>
        <v>0</v>
      </c>
      <c r="AF741">
        <f>IFERROR(VLOOKUP($A741,'PivotTrac Totals'!$1:$255,52,FALSE),)</f>
        <v>0</v>
      </c>
      <c r="AG741">
        <f>IFERROR(VLOOKUP($A741,'PivotTrac Totals'!$1:$255,54,FALSE),)</f>
        <v>0</v>
      </c>
      <c r="AH741">
        <f t="shared" si="84"/>
        <v>25.89</v>
      </c>
    </row>
    <row r="742" spans="1:34" x14ac:dyDescent="0.2">
      <c r="A742" s="36" t="s">
        <v>253</v>
      </c>
      <c r="B742" t="s">
        <v>166</v>
      </c>
      <c r="C742" s="31" t="str">
        <f t="shared" si="87"/>
        <v>73</v>
      </c>
      <c r="D742" t="s">
        <v>195</v>
      </c>
      <c r="E742" t="s">
        <v>247</v>
      </c>
      <c r="F742" t="s">
        <v>33</v>
      </c>
      <c r="G742" t="s">
        <v>34</v>
      </c>
      <c r="H742">
        <f>IFERROR(VLOOKUP($A742,'PivotTrac Totals'!$A$1:$AK$255,4,FALSE),)</f>
        <v>0</v>
      </c>
      <c r="I742">
        <f>IFERROR(VLOOKUP($A742,'PivotTrac Totals'!$1:$405,6,FALSE),)</f>
        <v>0</v>
      </c>
      <c r="J742">
        <f>IFERROR(VLOOKUP($A742,'PivotTrac Totals'!$1:$255,8,FALSE),)</f>
        <v>0</v>
      </c>
      <c r="K742">
        <f>IFERROR(VLOOKUP($A742,'PivotTrac Totals'!$1:$255,10,FALSE),)</f>
        <v>1.5</v>
      </c>
      <c r="L742" t="str">
        <f>IFERROR(VLOOKUP($A742,'PivotTrac Totals'!$1:$255,12,FALSE),)</f>
        <v/>
      </c>
      <c r="M742" t="str">
        <f>IFERROR(VLOOKUP($A742,'PivotTrac Totals'!$1:$255,14,FALSE),)</f>
        <v/>
      </c>
      <c r="N742">
        <f>IFERROR(VLOOKUP($A742,'PivotTrac Totals'!$1:$255,16,FALSE),)</f>
        <v>1.83</v>
      </c>
      <c r="O742">
        <f>IFERROR(VLOOKUP($A742,'PivotTrac Totals'!$1:$255,18,FALSE),)</f>
        <v>1.93</v>
      </c>
      <c r="P742">
        <f>IFERROR(VLOOKUP($A742,'PivotTrac Totals'!$1:$255,20,FALSE),)</f>
        <v>4.75</v>
      </c>
      <c r="Q742">
        <f>IFERROR(VLOOKUP($A742,'PivotTrac Totals'!$1:$255,22,FALSE),)</f>
        <v>2.2599999999999998</v>
      </c>
      <c r="R742">
        <f>IFERROR(VLOOKUP($A742,'PivotTrac Totals'!$1:$255,24,FALSE),)</f>
        <v>2.6100000000000012</v>
      </c>
      <c r="S742">
        <f>IFERROR(VLOOKUP($A742,'PivotTrac Totals'!$1:$255,26,FALSE),)</f>
        <v>2.4399999999999995</v>
      </c>
      <c r="T742">
        <f>IFERROR(VLOOKUP($A742,'PivotTrac Totals'!$1:$255,28,FALSE),)</f>
        <v>1.7899999999999991</v>
      </c>
      <c r="U742">
        <f>IFERROR(VLOOKUP($A742,'PivotTrac Totals'!$1:$255,30,FALSE),)</f>
        <v>1.4200000000000017</v>
      </c>
      <c r="V742">
        <f>IFERROR(VLOOKUP($A742,'PivotTrac Totals'!$1:$255,32,FALSE),)</f>
        <v>1.5399999999999991</v>
      </c>
      <c r="W742">
        <f>IFERROR(VLOOKUP($A742,'PivotTrac Totals'!$1:$255,34,FALSE),)</f>
        <v>0.12999999999999901</v>
      </c>
      <c r="X742">
        <f>IFERROR(VLOOKUP($A742,'PivotTrac Totals'!$1:$255,36,FALSE),)</f>
        <v>0.69000000000000128</v>
      </c>
      <c r="Y742">
        <f>IFERROR(VLOOKUP($A742,'PivotTrac Totals'!$1:$255,38,FALSE),)</f>
        <v>0.57000000000000028</v>
      </c>
      <c r="Z742">
        <f>IFERROR(VLOOKUP($A742,'PivotTrac Totals'!$1:$255,40,FALSE),)</f>
        <v>0.26999999999999957</v>
      </c>
      <c r="AA742">
        <f>IFERROR(VLOOKUP($A742,'PivotTrac Totals'!$1:$255,42,FALSE),)</f>
        <v>0</v>
      </c>
      <c r="AB742">
        <f>IFERROR(VLOOKUP($A742,'PivotTrac Totals'!$1:$255,44,FALSE),)</f>
        <v>0.53999999999999915</v>
      </c>
      <c r="AC742">
        <f>IFERROR(VLOOKUP($A742,'PivotTrac Totals'!$1:$255,46,FALSE),)</f>
        <v>0.91000000000000014</v>
      </c>
      <c r="AD742">
        <f>IFERROR(VLOOKUP($A742,'PivotTrac Totals'!$1:$255,48,FALSE),)</f>
        <v>0</v>
      </c>
      <c r="AE742">
        <f>IFERROR(VLOOKUP($A742,'PivotTrac Totals'!$1:$255,50,FALSE),)</f>
        <v>0</v>
      </c>
      <c r="AF742">
        <f>IFERROR(VLOOKUP($A742,'PivotTrac Totals'!$1:$255,52,FALSE),)</f>
        <v>0</v>
      </c>
      <c r="AG742">
        <f>IFERROR(VLOOKUP($A742,'PivotTrac Totals'!$1:$255,54,FALSE),)</f>
        <v>0</v>
      </c>
      <c r="AH742">
        <f t="shared" si="84"/>
        <v>25.18</v>
      </c>
    </row>
    <row r="743" spans="1:34" x14ac:dyDescent="0.2">
      <c r="A743" s="36" t="s">
        <v>254</v>
      </c>
      <c r="B743" t="s">
        <v>166</v>
      </c>
      <c r="C743" s="31" t="str">
        <f t="shared" si="87"/>
        <v>73</v>
      </c>
      <c r="D743" t="s">
        <v>195</v>
      </c>
      <c r="E743" t="s">
        <v>247</v>
      </c>
      <c r="F743" t="s">
        <v>33</v>
      </c>
      <c r="G743" t="s">
        <v>34</v>
      </c>
      <c r="H743">
        <f>IFERROR(VLOOKUP($A743,'PivotTrac Totals'!$A$1:$AK$255,4,FALSE),)</f>
        <v>0</v>
      </c>
      <c r="I743">
        <f>IFERROR(VLOOKUP($A743,'PivotTrac Totals'!$1:$405,6,FALSE),)</f>
        <v>0</v>
      </c>
      <c r="J743">
        <f>IFERROR(VLOOKUP($A743,'PivotTrac Totals'!$1:$255,8,FALSE),)</f>
        <v>0</v>
      </c>
      <c r="K743">
        <f>IFERROR(VLOOKUP($A743,'PivotTrac Totals'!$1:$255,10,FALSE),)</f>
        <v>1.61</v>
      </c>
      <c r="L743" t="str">
        <f>IFERROR(VLOOKUP($A743,'PivotTrac Totals'!$1:$255,12,FALSE),)</f>
        <v/>
      </c>
      <c r="M743" t="str">
        <f>IFERROR(VLOOKUP($A743,'PivotTrac Totals'!$1:$255,14,FALSE),)</f>
        <v/>
      </c>
      <c r="N743">
        <f>IFERROR(VLOOKUP($A743,'PivotTrac Totals'!$1:$255,16,FALSE),)</f>
        <v>1.77</v>
      </c>
      <c r="O743">
        <f>IFERROR(VLOOKUP($A743,'PivotTrac Totals'!$1:$255,18,FALSE),)</f>
        <v>1.89</v>
      </c>
      <c r="P743">
        <f>IFERROR(VLOOKUP($A743,'PivotTrac Totals'!$1:$255,20,FALSE),)</f>
        <v>3.92</v>
      </c>
      <c r="Q743">
        <f>IFERROR(VLOOKUP($A743,'PivotTrac Totals'!$1:$255,22,FALSE),)</f>
        <v>2.2200000000000006</v>
      </c>
      <c r="R743">
        <f>IFERROR(VLOOKUP($A743,'PivotTrac Totals'!$1:$255,24,FALSE),)</f>
        <v>2.59</v>
      </c>
      <c r="S743">
        <f>IFERROR(VLOOKUP($A743,'PivotTrac Totals'!$1:$255,26,FALSE),)</f>
        <v>2.3500000000000014</v>
      </c>
      <c r="T743">
        <f>IFERROR(VLOOKUP($A743,'PivotTrac Totals'!$1:$255,28,FALSE),)</f>
        <v>2.129999999999999</v>
      </c>
      <c r="U743">
        <f>IFERROR(VLOOKUP($A743,'PivotTrac Totals'!$1:$255,30,FALSE),)</f>
        <v>1.4100000000000001</v>
      </c>
      <c r="V743">
        <f>IFERROR(VLOOKUP($A743,'PivotTrac Totals'!$1:$255,32,FALSE),)</f>
        <v>1.620000000000001</v>
      </c>
      <c r="W743">
        <f>IFERROR(VLOOKUP($A743,'PivotTrac Totals'!$1:$255,34,FALSE),)</f>
        <v>0.13999999999999702</v>
      </c>
      <c r="X743">
        <f>IFERROR(VLOOKUP($A743,'PivotTrac Totals'!$1:$255,36,FALSE),)</f>
        <v>0.20000000000000284</v>
      </c>
      <c r="Y743">
        <f>IFERROR(VLOOKUP($A743,'PivotTrac Totals'!$1:$255,38,FALSE),)</f>
        <v>0.29999999999999716</v>
      </c>
      <c r="Z743">
        <f>IFERROR(VLOOKUP($A743,'PivotTrac Totals'!$1:$255,40,FALSE),)</f>
        <v>0.32000000000000028</v>
      </c>
      <c r="AA743">
        <f>IFERROR(VLOOKUP($A743,'PivotTrac Totals'!$1:$255,42,FALSE),)</f>
        <v>0.32000000000000028</v>
      </c>
      <c r="AB743">
        <f>IFERROR(VLOOKUP($A743,'PivotTrac Totals'!$1:$255,44,FALSE),)</f>
        <v>0</v>
      </c>
      <c r="AC743">
        <f>IFERROR(VLOOKUP($A743,'PivotTrac Totals'!$1:$255,46,FALSE),)</f>
        <v>0.90000000000000213</v>
      </c>
      <c r="AD743">
        <f>IFERROR(VLOOKUP($A743,'PivotTrac Totals'!$1:$255,48,FALSE),)</f>
        <v>0</v>
      </c>
      <c r="AE743">
        <f>IFERROR(VLOOKUP($A743,'PivotTrac Totals'!$1:$255,50,FALSE),)</f>
        <v>0</v>
      </c>
      <c r="AF743">
        <f>IFERROR(VLOOKUP($A743,'PivotTrac Totals'!$1:$255,52,FALSE),)</f>
        <v>0</v>
      </c>
      <c r="AG743">
        <f>IFERROR(VLOOKUP($A743,'PivotTrac Totals'!$1:$255,54,FALSE),)</f>
        <v>0</v>
      </c>
      <c r="AH743">
        <f t="shared" si="84"/>
        <v>23.69</v>
      </c>
    </row>
    <row r="744" spans="1:34" x14ac:dyDescent="0.2">
      <c r="A744" s="36" t="s">
        <v>255</v>
      </c>
      <c r="B744" t="s">
        <v>166</v>
      </c>
      <c r="C744" s="31" t="str">
        <f t="shared" si="87"/>
        <v>73</v>
      </c>
      <c r="D744" t="s">
        <v>195</v>
      </c>
      <c r="E744" t="s">
        <v>247</v>
      </c>
      <c r="F744" t="s">
        <v>33</v>
      </c>
      <c r="G744" t="s">
        <v>34</v>
      </c>
      <c r="H744">
        <f>IFERROR(VLOOKUP($A744,'PivotTrac Totals'!$A$1:$AK$255,4,FALSE),)</f>
        <v>0</v>
      </c>
      <c r="I744">
        <f>IFERROR(VLOOKUP($A744,'PivotTrac Totals'!$1:$405,6,FALSE),)</f>
        <v>0</v>
      </c>
      <c r="J744">
        <f>IFERROR(VLOOKUP($A744,'PivotTrac Totals'!$1:$255,8,FALSE),)</f>
        <v>0</v>
      </c>
      <c r="K744">
        <f>IFERROR(VLOOKUP($A744,'PivotTrac Totals'!$1:$255,10,FALSE),)</f>
        <v>1.23</v>
      </c>
      <c r="L744" t="str">
        <f>IFERROR(VLOOKUP($A744,'PivotTrac Totals'!$1:$255,12,FALSE),)</f>
        <v/>
      </c>
      <c r="M744" t="str">
        <f>IFERROR(VLOOKUP($A744,'PivotTrac Totals'!$1:$255,14,FALSE),)</f>
        <v/>
      </c>
      <c r="N744">
        <f>IFERROR(VLOOKUP($A744,'PivotTrac Totals'!$1:$255,16,FALSE),)</f>
        <v>1.87</v>
      </c>
      <c r="O744">
        <f>IFERROR(VLOOKUP($A744,'PivotTrac Totals'!$1:$255,18,FALSE),)</f>
        <v>1.93</v>
      </c>
      <c r="P744">
        <f>IFERROR(VLOOKUP($A744,'PivotTrac Totals'!$1:$255,20,FALSE),)</f>
        <v>4.5099999999999989</v>
      </c>
      <c r="Q744">
        <f>IFERROR(VLOOKUP($A744,'PivotTrac Totals'!$1:$255,22,FALSE),)</f>
        <v>2.2900000000000009</v>
      </c>
      <c r="R744">
        <f>IFERROR(VLOOKUP($A744,'PivotTrac Totals'!$1:$255,24,FALSE),)</f>
        <v>2.4700000000000006</v>
      </c>
      <c r="S744">
        <f>IFERROR(VLOOKUP($A744,'PivotTrac Totals'!$1:$255,26,FALSE),)</f>
        <v>2.370000000000001</v>
      </c>
      <c r="T744">
        <f>IFERROR(VLOOKUP($A744,'PivotTrac Totals'!$1:$255,28,FALSE),)</f>
        <v>2.09</v>
      </c>
      <c r="U744">
        <f>IFERROR(VLOOKUP($A744,'PivotTrac Totals'!$1:$255,30,FALSE),)</f>
        <v>1.5999999999999979</v>
      </c>
      <c r="V744">
        <f>IFERROR(VLOOKUP($A744,'PivotTrac Totals'!$1:$255,32,FALSE),)</f>
        <v>1.4100000000000001</v>
      </c>
      <c r="W744">
        <f>IFERROR(VLOOKUP($A744,'PivotTrac Totals'!$1:$255,34,FALSE),)</f>
        <v>0.10000000000000142</v>
      </c>
      <c r="X744">
        <f>IFERROR(VLOOKUP($A744,'PivotTrac Totals'!$1:$255,36,FALSE),)</f>
        <v>0.27999999999999758</v>
      </c>
      <c r="Y744">
        <f>IFERROR(VLOOKUP($A744,'PivotTrac Totals'!$1:$255,38,FALSE),)</f>
        <v>0.36000000000000298</v>
      </c>
      <c r="Z744">
        <f>IFERROR(VLOOKUP($A744,'PivotTrac Totals'!$1:$255,40,FALSE),)</f>
        <v>0.28999999999999915</v>
      </c>
      <c r="AA744">
        <f>IFERROR(VLOOKUP($A744,'PivotTrac Totals'!$1:$255,42,FALSE),)</f>
        <v>0.60999999999999943</v>
      </c>
      <c r="AB744">
        <f>IFERROR(VLOOKUP($A744,'PivotTrac Totals'!$1:$255,44,FALSE),)</f>
        <v>0</v>
      </c>
      <c r="AC744">
        <f>IFERROR(VLOOKUP($A744,'PivotTrac Totals'!$1:$255,46,FALSE),)</f>
        <v>1.0199999999999996</v>
      </c>
      <c r="AD744">
        <f>IFERROR(VLOOKUP($A744,'PivotTrac Totals'!$1:$255,48,FALSE),)</f>
        <v>0</v>
      </c>
      <c r="AE744">
        <f>IFERROR(VLOOKUP($A744,'PivotTrac Totals'!$1:$255,50,FALSE),)</f>
        <v>0</v>
      </c>
      <c r="AF744">
        <f>IFERROR(VLOOKUP($A744,'PivotTrac Totals'!$1:$255,52,FALSE),)</f>
        <v>0</v>
      </c>
      <c r="AG744">
        <f>IFERROR(VLOOKUP($A744,'PivotTrac Totals'!$1:$255,54,FALSE),)</f>
        <v>0</v>
      </c>
      <c r="AH744">
        <f t="shared" si="84"/>
        <v>24.43</v>
      </c>
    </row>
    <row r="745" spans="1:34" ht="15.75" thickBot="1" x14ac:dyDescent="0.25">
      <c r="A745" s="36" t="s">
        <v>256</v>
      </c>
      <c r="B745" t="s">
        <v>166</v>
      </c>
      <c r="C745" s="31" t="str">
        <f t="shared" si="87"/>
        <v>73</v>
      </c>
      <c r="D745" t="s">
        <v>195</v>
      </c>
      <c r="E745" t="s">
        <v>247</v>
      </c>
      <c r="F745" t="s">
        <v>33</v>
      </c>
      <c r="G745" t="s">
        <v>34</v>
      </c>
      <c r="H745">
        <f>IFERROR(VLOOKUP($A745,'PivotTrac Totals'!$A$1:$AK$255,4,FALSE),)</f>
        <v>0</v>
      </c>
      <c r="I745">
        <f>IFERROR(VLOOKUP($A745,'PivotTrac Totals'!$1:$405,6,FALSE),)</f>
        <v>0</v>
      </c>
      <c r="J745">
        <f>IFERROR(VLOOKUP($A745,'PivotTrac Totals'!$1:$255,8,FALSE),)</f>
        <v>0</v>
      </c>
      <c r="K745">
        <f>IFERROR(VLOOKUP($A745,'PivotTrac Totals'!$1:$255,10,FALSE),)</f>
        <v>3.09</v>
      </c>
      <c r="L745" t="str">
        <f>IFERROR(VLOOKUP($A745,'PivotTrac Totals'!$1:$255,12,FALSE),)</f>
        <v/>
      </c>
      <c r="M745" t="str">
        <f>IFERROR(VLOOKUP($A745,'PivotTrac Totals'!$1:$255,14,FALSE),)</f>
        <v/>
      </c>
      <c r="N745">
        <f>IFERROR(VLOOKUP($A745,'PivotTrac Totals'!$1:$255,16,FALSE),)</f>
        <v>1.77</v>
      </c>
      <c r="O745">
        <f>IFERROR(VLOOKUP($A745,'PivotTrac Totals'!$1:$255,18,FALSE),)</f>
        <v>1.85</v>
      </c>
      <c r="P745">
        <f>IFERROR(VLOOKUP($A745,'PivotTrac Totals'!$1:$255,20,FALSE),)</f>
        <v>3.7900000000000009</v>
      </c>
      <c r="Q745">
        <f>IFERROR(VLOOKUP($A745,'PivotTrac Totals'!$1:$255,22,FALSE),)</f>
        <v>2.2300000000000004</v>
      </c>
      <c r="R745">
        <f>IFERROR(VLOOKUP($A745,'PivotTrac Totals'!$1:$255,24,FALSE),)</f>
        <v>2.58</v>
      </c>
      <c r="S745">
        <f>IFERROR(VLOOKUP($A745,'PivotTrac Totals'!$1:$255,26,FALSE),)</f>
        <v>2.3499999999999996</v>
      </c>
      <c r="T745">
        <f>IFERROR(VLOOKUP($A745,'PivotTrac Totals'!$1:$255,28,FALSE),)</f>
        <v>2.1099999999999994</v>
      </c>
      <c r="U745">
        <f>IFERROR(VLOOKUP($A745,'PivotTrac Totals'!$1:$255,30,FALSE),)</f>
        <v>1.5</v>
      </c>
      <c r="V745">
        <f>IFERROR(VLOOKUP($A745,'PivotTrac Totals'!$1:$255,32,FALSE),)</f>
        <v>1.4400000000000013</v>
      </c>
      <c r="W745">
        <f>IFERROR(VLOOKUP($A745,'PivotTrac Totals'!$1:$255,34,FALSE),)</f>
        <v>0.14000000000000057</v>
      </c>
      <c r="X745">
        <f>IFERROR(VLOOKUP($A745,'PivotTrac Totals'!$1:$255,36,FALSE),)</f>
        <v>0</v>
      </c>
      <c r="Y745">
        <f>IFERROR(VLOOKUP($A745,'PivotTrac Totals'!$1:$255,38,FALSE),)</f>
        <v>0.29999999999999716</v>
      </c>
      <c r="Z745">
        <f>IFERROR(VLOOKUP($A745,'PivotTrac Totals'!$1:$255,40,FALSE),)</f>
        <v>0.39000000000000057</v>
      </c>
      <c r="AA745">
        <f>IFERROR(VLOOKUP($A745,'PivotTrac Totals'!$1:$255,42,FALSE),)</f>
        <v>0.51000000000000156</v>
      </c>
      <c r="AB745">
        <f>IFERROR(VLOOKUP($A745,'PivotTrac Totals'!$1:$255,44,FALSE),)</f>
        <v>0</v>
      </c>
      <c r="AC745">
        <f>IFERROR(VLOOKUP($A745,'PivotTrac Totals'!$1:$255,46,FALSE),)</f>
        <v>0.84999999999999787</v>
      </c>
      <c r="AD745">
        <f>IFERROR(VLOOKUP($A745,'PivotTrac Totals'!$1:$255,48,FALSE),)</f>
        <v>0</v>
      </c>
      <c r="AE745">
        <f>IFERROR(VLOOKUP($A745,'PivotTrac Totals'!$1:$255,50,FALSE),)</f>
        <v>0</v>
      </c>
      <c r="AF745">
        <f>IFERROR(VLOOKUP($A745,'PivotTrac Totals'!$1:$255,52,FALSE),)</f>
        <v>0</v>
      </c>
      <c r="AG745">
        <f>IFERROR(VLOOKUP($A745,'PivotTrac Totals'!$1:$255,54,FALSE),)</f>
        <v>0</v>
      </c>
      <c r="AH745">
        <f t="shared" si="84"/>
        <v>24.9</v>
      </c>
    </row>
    <row r="746" spans="1:34" ht="15.75" thickBot="1" x14ac:dyDescent="0.25">
      <c r="A746" s="32" t="s">
        <v>257</v>
      </c>
      <c r="B746" t="s">
        <v>166</v>
      </c>
      <c r="C746" s="31" t="str">
        <f>MID(A746,FIND(" ",A746)+1,256)</f>
        <v>74</v>
      </c>
      <c r="D746" t="s">
        <v>195</v>
      </c>
      <c r="E746" t="s">
        <v>247</v>
      </c>
      <c r="F746" t="s">
        <v>33</v>
      </c>
      <c r="G746" t="s">
        <v>34</v>
      </c>
      <c r="H746" s="24">
        <f>IF($B746="Hamer",IF($F746="Spring Grain",SUMIFS('Hamer Agrimet'!$D:$D,'Hamer Agrimet'!$A:$A,"&lt;="&amp;Data!H$1,'Hamer Agrimet'!$D:$D,"&gt;0"),IF($F746="Winter Grain",SUMIFS('Hamer Agrimet'!$C:$C,'Hamer Agrimet'!$A:$A,"&lt;="&amp;Data!H$1,'Hamer Agrimet'!$C:$C,"&gt;0"),IF($F746="Potatoes",SUMIFS('Hamer Agrimet'!$E:$E,'Hamer Agrimet'!$A:$A,"&lt;="&amp;Data!H$1,'Hamer Agrimet'!$E:$E,"&gt;0"),0))),SUMIFS('Osgood Agrimet'!$S$2:$S$274,'Hamer Agrimet'!$H$147:$H$288,"&lt;="&amp;Data!H$1,'Osgood Agrimet'!$S$2:$S$274,"&gt;0"))</f>
        <v>0</v>
      </c>
      <c r="I746" s="24">
        <f>IF($B746="Hamer",IF($F746="Spring Grain",SUMIFS('Hamer Agrimet'!$D:$D,'Hamer Agrimet'!$A:$A,"&lt;="&amp;Data!I$1,'Hamer Agrimet'!$D:$D,"&gt;0"),IF($F746="Winter Grain",SUMIFS('Hamer Agrimet'!$C:$C,'Hamer Agrimet'!$A:$A,"&lt;="&amp;Data!I$1,'Hamer Agrimet'!$C:$C,"&gt;0"),IF($F746="Potatoes",SUMIFS('Hamer Agrimet'!$E:$E,'Hamer Agrimet'!$A:$A,"&lt;="&amp;Data!I$1,'Hamer Agrimet'!$E:$E,"&gt;0"),0))),SUMIFS('Osgood Agrimet'!$S$2:$S$274,'Hamer Agrimet'!$H$147:$H$288,"&lt;="&amp;Data!I$1,'Osgood Agrimet'!$S$2:$S$274,"&gt;0"))-SUM($H746)</f>
        <v>0</v>
      </c>
      <c r="J746" s="24">
        <f>IF($B746="Hamer",IF($F746="Spring Grain",SUMIFS('Hamer Agrimet'!$D:$D,'Hamer Agrimet'!$A:$A,"&lt;="&amp;Data!J$1,'Hamer Agrimet'!$D:$D,"&gt;0"),IF($F746="Winter Grain",SUMIFS('Hamer Agrimet'!$C:$C,'Hamer Agrimet'!$A:$A,"&lt;="&amp;Data!J$1,'Hamer Agrimet'!$C:$C,"&gt;0"),IF($F746="Potatoes",SUMIFS('Hamer Agrimet'!$E:$E,'Hamer Agrimet'!$A:$A,"&lt;="&amp;Data!J$1,'Hamer Agrimet'!$E:$E,"&gt;0"),0))),SUMIFS('Osgood Agrimet'!$S$2:$S$274,'Hamer Agrimet'!$H$147:$H$288,"&lt;="&amp;Data!J$1,'Osgood Agrimet'!$S$2:$S$274,"&gt;0"))-SUM($H746:I746)</f>
        <v>0</v>
      </c>
      <c r="K746" s="24">
        <f>IF($B746="Hamer",IF($F746="Spring Grain",SUMIFS('Hamer Agrimet'!$D:$D,'Hamer Agrimet'!$A:$A,"&lt;="&amp;Data!K$1,'Hamer Agrimet'!$D:$D,"&gt;0"),IF($F746="Winter Grain",SUMIFS('Hamer Agrimet'!$C:$C,'Hamer Agrimet'!$A:$A,"&lt;="&amp;Data!K$1,'Hamer Agrimet'!$C:$C,"&gt;0"),IF($F746="Potatoes",SUMIFS('Hamer Agrimet'!$E:$E,'Hamer Agrimet'!$A:$A,"&lt;="&amp;Data!K$1,'Hamer Agrimet'!$E:$E,"&gt;0"),0))),SUMIFS('Osgood Agrimet'!$S$2:$S$274,'Hamer Agrimet'!$H$147:$H$288,"&lt;="&amp;Data!K$1,'Osgood Agrimet'!$S$2:$S$274,"&gt;0"))-SUM($H746:J746)</f>
        <v>0</v>
      </c>
      <c r="L746" s="24">
        <f>IF($B746="Hamer",IF($F746="Spring Grain",SUMIFS('Hamer Agrimet'!$D:$D,'Hamer Agrimet'!$A:$A,"&lt;="&amp;Data!L$1,'Hamer Agrimet'!$D:$D,"&gt;0"),IF($F746="Winter Grain",SUMIFS('Hamer Agrimet'!$C:$C,'Hamer Agrimet'!$A:$A,"&lt;="&amp;Data!L$1,'Hamer Agrimet'!$C:$C,"&gt;0"),IF($F746="Potatoes",SUMIFS('Hamer Agrimet'!$E:$E,'Hamer Agrimet'!$A:$A,"&lt;="&amp;Data!L$1,'Hamer Agrimet'!$E:$E,"&gt;0"),0))),SUMIFS('Osgood Agrimet'!$S$2:$S$274,'Hamer Agrimet'!$H$147:$H$288,"&lt;="&amp;Data!L$1,'Osgood Agrimet'!$S$2:$S$274,"&gt;0"))-SUM($H746:K746)</f>
        <v>0.31000000000000005</v>
      </c>
      <c r="M746" s="24">
        <f>IF($B746="Hamer",IF($F746="Spring Grain",SUMIFS('Hamer Agrimet'!$D:$D,'Hamer Agrimet'!$A:$A,"&lt;="&amp;Data!M$1,'Hamer Agrimet'!$D:$D,"&gt;0"),IF($F746="Winter Grain",SUMIFS('Hamer Agrimet'!$C:$C,'Hamer Agrimet'!$A:$A,"&lt;="&amp;Data!M$1,'Hamer Agrimet'!$C:$C,"&gt;0"),IF($F746="Potatoes",SUMIFS('Hamer Agrimet'!$E:$E,'Hamer Agrimet'!$A:$A,"&lt;="&amp;Data!M$1,'Hamer Agrimet'!$E:$E,"&gt;0"),0))),SUMIFS('Osgood Agrimet'!$S$2:$S$274,'Hamer Agrimet'!$H$147:$H$288,"&lt;="&amp;Data!M$1,'Osgood Agrimet'!$S$2:$S$274,"&gt;0"))-SUM($H746:L746)</f>
        <v>0.7</v>
      </c>
      <c r="N746" s="24">
        <f>IF($B746="Hamer",IF($F746="Spring Grain",SUMIFS('Hamer Agrimet'!$D:$D,'Hamer Agrimet'!$A:$A,"&lt;="&amp;Data!N$1,'Hamer Agrimet'!$D:$D,"&gt;0"),IF($F746="Winter Grain",SUMIFS('Hamer Agrimet'!$C:$C,'Hamer Agrimet'!$A:$A,"&lt;="&amp;Data!N$1,'Hamer Agrimet'!$C:$C,"&gt;0"),IF($F746="Potatoes",SUMIFS('Hamer Agrimet'!$E:$E,'Hamer Agrimet'!$A:$A,"&lt;="&amp;Data!N$1,'Hamer Agrimet'!$E:$E,"&gt;0"),0))),SUMIFS('Osgood Agrimet'!$S$2:$S$274,'Hamer Agrimet'!$H$147:$H$288,"&lt;="&amp;Data!N$1,'Osgood Agrimet'!$S$2:$S$274,"&gt;0"))-SUM($H746:M746)</f>
        <v>1.0599999999999994</v>
      </c>
      <c r="O746" s="24">
        <f>IF($B746="Hamer",IF($F746="Spring Grain",SUMIFS('Hamer Agrimet'!$D:$D,'Hamer Agrimet'!$A:$A,"&lt;="&amp;Data!O$1,'Hamer Agrimet'!$D:$D,"&gt;0"),IF($F746="Winter Grain",SUMIFS('Hamer Agrimet'!$C:$C,'Hamer Agrimet'!$A:$A,"&lt;="&amp;Data!O$1,'Hamer Agrimet'!$C:$C,"&gt;0"),IF($F746="Potatoes",SUMIFS('Hamer Agrimet'!$E:$E,'Hamer Agrimet'!$A:$A,"&lt;="&amp;Data!O$1,'Hamer Agrimet'!$E:$E,"&gt;0"),0))),SUMIFS('Osgood Agrimet'!$S$2:$S$274,'Hamer Agrimet'!$H$147:$H$288,"&lt;="&amp;Data!O$1,'Osgood Agrimet'!$S$2:$S$274,"&gt;0"))-SUM($H746:N746)</f>
        <v>1.4300000000000002</v>
      </c>
      <c r="P746" s="24">
        <f>IF($B746="Hamer",IF($F746="Spring Grain",SUMIFS('Hamer Agrimet'!$D:$D,'Hamer Agrimet'!$A:$A,"&lt;="&amp;Data!P$1,'Hamer Agrimet'!$D:$D,"&gt;0"),IF($F746="Winter Grain",SUMIFS('Hamer Agrimet'!$C:$C,'Hamer Agrimet'!$A:$A,"&lt;="&amp;Data!P$1,'Hamer Agrimet'!$C:$C,"&gt;0"),IF($F746="Potatoes",SUMIFS('Hamer Agrimet'!$E:$E,'Hamer Agrimet'!$A:$A,"&lt;="&amp;Data!P$1,'Hamer Agrimet'!$E:$E,"&gt;0"),0))),SUMIFS('Osgood Agrimet'!$S$2:$S$274,'Hamer Agrimet'!$H$147:$H$288,"&lt;="&amp;Data!P$1,'Osgood Agrimet'!$S$2:$S$274,"&gt;0"))-SUM($H746:O746)</f>
        <v>1.5700000000000007</v>
      </c>
      <c r="Q746" s="24">
        <f>IF($B746="Hamer",IF($F746="Spring Grain",SUMIFS('Hamer Agrimet'!$D:$D,'Hamer Agrimet'!$A:$A,"&lt;="&amp;Data!Q$1,'Hamer Agrimet'!$D:$D,"&gt;0"),IF($F746="Winter Grain",SUMIFS('Hamer Agrimet'!$C:$C,'Hamer Agrimet'!$A:$A,"&lt;="&amp;Data!Q$1,'Hamer Agrimet'!$C:$C,"&gt;0"),IF($F746="Potatoes",SUMIFS('Hamer Agrimet'!$E:$E,'Hamer Agrimet'!$A:$A,"&lt;="&amp;Data!Q$1,'Hamer Agrimet'!$E:$E,"&gt;0"),0))),SUMIFS('Osgood Agrimet'!$S$2:$S$274,'Hamer Agrimet'!$H$147:$H$288,"&lt;="&amp;Data!Q$1,'Osgood Agrimet'!$S$2:$S$274,"&gt;0"))-SUM($H746:P746)</f>
        <v>1.7800000000000002</v>
      </c>
      <c r="R746" s="24">
        <f>IF($B746="Hamer",IF($F746="Spring Grain",SUMIFS('Hamer Agrimet'!$D:$D,'Hamer Agrimet'!$A:$A,"&lt;="&amp;Data!R$1,'Hamer Agrimet'!$D:$D,"&gt;0"),IF($F746="Winter Grain",SUMIFS('Hamer Agrimet'!$C:$C,'Hamer Agrimet'!$A:$A,"&lt;="&amp;Data!R$1,'Hamer Agrimet'!$C:$C,"&gt;0"),IF($F746="Potatoes",SUMIFS('Hamer Agrimet'!$E:$E,'Hamer Agrimet'!$A:$A,"&lt;="&amp;Data!R$1,'Hamer Agrimet'!$E:$E,"&gt;0"),0))),SUMIFS('Osgood Agrimet'!$S$2:$S$274,'Hamer Agrimet'!$H$147:$H$288,"&lt;="&amp;Data!R$1,'Osgood Agrimet'!$S$2:$S$274,"&gt;0"))-SUM($H746:Q746)</f>
        <v>2.3199999999999994</v>
      </c>
      <c r="S746" s="24">
        <f>IF($B746="Hamer",IF($F746="Spring Grain",SUMIFS('Hamer Agrimet'!$D:$D,'Hamer Agrimet'!$A:$A,"&lt;="&amp;Data!S$1,'Hamer Agrimet'!$D:$D,"&gt;0"),IF($F746="Winter Grain",SUMIFS('Hamer Agrimet'!$C:$C,'Hamer Agrimet'!$A:$A,"&lt;="&amp;Data!S$1,'Hamer Agrimet'!$C:$C,"&gt;0"),IF($F746="Potatoes",SUMIFS('Hamer Agrimet'!$E:$E,'Hamer Agrimet'!$A:$A,"&lt;="&amp;Data!S$1,'Hamer Agrimet'!$E:$E,"&gt;0"),0))),SUMIFS('Osgood Agrimet'!$S$2:$S$274,'Hamer Agrimet'!$H$147:$H$288,"&lt;="&amp;Data!S$1,'Osgood Agrimet'!$S$2:$S$274,"&gt;0"))-SUM($H746:R746)</f>
        <v>1.3399999999999999</v>
      </c>
      <c r="T746" s="24">
        <f>IF($B746="Hamer",IF($F746="Spring Grain",SUMIFS('Hamer Agrimet'!$D:$D,'Hamer Agrimet'!$A:$A,"&lt;="&amp;Data!T$1,'Hamer Agrimet'!$D:$D,"&gt;0"),IF($F746="Winter Grain",SUMIFS('Hamer Agrimet'!$C:$C,'Hamer Agrimet'!$A:$A,"&lt;="&amp;Data!T$1,'Hamer Agrimet'!$C:$C,"&gt;0"),IF($F746="Potatoes",SUMIFS('Hamer Agrimet'!$E:$E,'Hamer Agrimet'!$A:$A,"&lt;="&amp;Data!T$1,'Hamer Agrimet'!$E:$E,"&gt;0"),0))),SUMIFS('Osgood Agrimet'!$S$2:$S$274,'Hamer Agrimet'!$H$147:$H$288,"&lt;="&amp;Data!T$1,'Osgood Agrimet'!$S$2:$S$274,"&gt;0"))-SUM($H746:S746)</f>
        <v>2.5099999999999998</v>
      </c>
      <c r="U746" s="24">
        <f>IF($B746="Hamer",IF($F746="Spring Grain",SUMIFS('Hamer Agrimet'!$D:$D,'Hamer Agrimet'!$A:$A,"&lt;="&amp;Data!U$1,'Hamer Agrimet'!$D:$D,"&gt;0"),IF($F746="Winter Grain",SUMIFS('Hamer Agrimet'!$C:$C,'Hamer Agrimet'!$A:$A,"&lt;="&amp;Data!U$1,'Hamer Agrimet'!$C:$C,"&gt;0"),IF($F746="Potatoes",SUMIFS('Hamer Agrimet'!$E:$E,'Hamer Agrimet'!$A:$A,"&lt;="&amp;Data!U$1,'Hamer Agrimet'!$E:$E,"&gt;0"),0))),SUMIFS('Osgood Agrimet'!$S$2:$S$274,'Hamer Agrimet'!$H$147:$H$288,"&lt;="&amp;Data!U$1,'Osgood Agrimet'!$S$2:$S$274,"&gt;0"))-SUM($H746:T746)</f>
        <v>2.3499999999999979</v>
      </c>
      <c r="V746" s="24">
        <f>IF($B746="Hamer",IF($F746="Spring Grain",SUMIFS('Hamer Agrimet'!$D:$D,'Hamer Agrimet'!$A:$A,"&lt;="&amp;Data!V$1,'Hamer Agrimet'!$D:$D,"&gt;0"),IF($F746="Winter Grain",SUMIFS('Hamer Agrimet'!$C:$C,'Hamer Agrimet'!$A:$A,"&lt;="&amp;Data!V$1,'Hamer Agrimet'!$C:$C,"&gt;0"),IF($F746="Potatoes",SUMIFS('Hamer Agrimet'!$E:$E,'Hamer Agrimet'!$A:$A,"&lt;="&amp;Data!V$1,'Hamer Agrimet'!$E:$E,"&gt;0"),0))),SUMIFS('Osgood Agrimet'!$S$2:$S$274,'Hamer Agrimet'!$H$147:$H$288,"&lt;="&amp;Data!V$1,'Osgood Agrimet'!$S$2:$S$274,"&gt;0"))-SUM($H746:U746)</f>
        <v>2.1799999999999997</v>
      </c>
      <c r="W746" s="24">
        <f>IF($B746="Hamer",IF($F746="Spring Grain",SUMIFS('Hamer Agrimet'!$D:$D,'Hamer Agrimet'!$A:$A,"&lt;="&amp;Data!W$1,'Hamer Agrimet'!$D:$D,"&gt;0"),IF($F746="Winter Grain",SUMIFS('Hamer Agrimet'!$C:$C,'Hamer Agrimet'!$A:$A,"&lt;="&amp;Data!W$1,'Hamer Agrimet'!$C:$C,"&gt;0"),IF($F746="Potatoes",SUMIFS('Hamer Agrimet'!$E:$E,'Hamer Agrimet'!$A:$A,"&lt;="&amp;Data!W$1,'Hamer Agrimet'!$E:$E,"&gt;0"),0))),SUMIFS('Osgood Agrimet'!$S$2:$S$274,'Hamer Agrimet'!$H$147:$H$288,"&lt;="&amp;Data!W$1,'Osgood Agrimet'!$S$2:$S$274,"&gt;0"))-SUM($H746:V746)</f>
        <v>1.8999999999999986</v>
      </c>
      <c r="X746" s="24">
        <f>IF($B746="Hamer",IF($F746="Spring Grain",SUMIFS('Hamer Agrimet'!$D:$D,'Hamer Agrimet'!$A:$A,"&lt;="&amp;Data!X$1,'Hamer Agrimet'!$D:$D,"&gt;0"),IF($F746="Winter Grain",SUMIFS('Hamer Agrimet'!$C:$C,'Hamer Agrimet'!$A:$A,"&lt;="&amp;Data!X$1,'Hamer Agrimet'!$C:$C,"&gt;0"),IF($F746="Potatoes",SUMIFS('Hamer Agrimet'!$E:$E,'Hamer Agrimet'!$A:$A,"&lt;="&amp;Data!X$1,'Hamer Agrimet'!$E:$E,"&gt;0"),0))),SUMIFS('Osgood Agrimet'!$S$2:$S$274,'Hamer Agrimet'!$H$147:$H$288,"&lt;="&amp;Data!X$1,'Osgood Agrimet'!$S$2:$S$274,"&gt;0"))-SUM($H746:W746)</f>
        <v>2.0700000000000003</v>
      </c>
      <c r="Y746" s="24">
        <f>IF($B746="Hamer",IF($F746="Spring Grain",SUMIFS('Hamer Agrimet'!$D:$D,'Hamer Agrimet'!$A:$A,"&lt;="&amp;Data!Y$1,'Hamer Agrimet'!$D:$D,"&gt;0"),IF($F746="Winter Grain",SUMIFS('Hamer Agrimet'!$C:$C,'Hamer Agrimet'!$A:$A,"&lt;="&amp;Data!Y$1,'Hamer Agrimet'!$C:$C,"&gt;0"),IF($F746="Potatoes",SUMIFS('Hamer Agrimet'!$E:$E,'Hamer Agrimet'!$A:$A,"&lt;="&amp;Data!Y$1,'Hamer Agrimet'!$E:$E,"&gt;0"),0))),SUMIFS('Osgood Agrimet'!$S$2:$S$274,'Hamer Agrimet'!$H$147:$H$288,"&lt;="&amp;Data!Y$1,'Osgood Agrimet'!$S$2:$S$274,"&gt;0"))-SUM($H746:X746)</f>
        <v>1.8800000000000026</v>
      </c>
      <c r="Z746" s="24">
        <f>IF($B746="Hamer",IF($F746="Spring Grain",SUMIFS('Hamer Agrimet'!$D:$D,'Hamer Agrimet'!$A:$A,"&lt;="&amp;Data!Z$1,'Hamer Agrimet'!$D:$D,"&gt;0"),IF($F746="Winter Grain",SUMIFS('Hamer Agrimet'!$C:$C,'Hamer Agrimet'!$A:$A,"&lt;="&amp;Data!Z$1,'Hamer Agrimet'!$C:$C,"&gt;0"),IF($F746="Potatoes",SUMIFS('Hamer Agrimet'!$E:$E,'Hamer Agrimet'!$A:$A,"&lt;="&amp;Data!Z$1,'Hamer Agrimet'!$E:$E,"&gt;0"),0))),SUMIFS('Osgood Agrimet'!$S$2:$S$274,'Hamer Agrimet'!$H$147:$H$288,"&lt;="&amp;Data!Z$1,'Osgood Agrimet'!$S$2:$S$274,"&gt;0"))-SUM($H746:Y746)</f>
        <v>1.6699999999999982</v>
      </c>
      <c r="AA746" s="24">
        <f>IF($B746="Hamer",IF($F746="Spring Grain",SUMIFS('Hamer Agrimet'!$D:$D,'Hamer Agrimet'!$A:$A,"&lt;="&amp;Data!AA$1,'Hamer Agrimet'!$D:$D,"&gt;0"),IF($F746="Winter Grain",SUMIFS('Hamer Agrimet'!$C:$C,'Hamer Agrimet'!$A:$A,"&lt;="&amp;Data!AA$1,'Hamer Agrimet'!$C:$C,"&gt;0"),IF($F746="Potatoes",SUMIFS('Hamer Agrimet'!$E:$E,'Hamer Agrimet'!$A:$A,"&lt;="&amp;Data!AA$1,'Hamer Agrimet'!$E:$E,"&gt;0"),0))),SUMIFS('Osgood Agrimet'!$S$2:$S$274,'Hamer Agrimet'!$H$147:$H$288,"&lt;="&amp;Data!AA$1,'Osgood Agrimet'!$S$2:$S$274,"&gt;0"))-SUM($H746:Z746)</f>
        <v>1.3100000000000023</v>
      </c>
      <c r="AB746" s="24">
        <f>IF($B746="Hamer",IF($F746="Spring Grain",SUMIFS('Hamer Agrimet'!$D:$D,'Hamer Agrimet'!$A:$A,"&lt;="&amp;Data!AB$1,'Hamer Agrimet'!$D:$D,"&gt;0"),IF($F746="Winter Grain",SUMIFS('Hamer Agrimet'!$C:$C,'Hamer Agrimet'!$A:$A,"&lt;="&amp;Data!AB$1,'Hamer Agrimet'!$C:$C,"&gt;0"),IF($F746="Potatoes",SUMIFS('Hamer Agrimet'!$E:$E,'Hamer Agrimet'!$A:$A,"&lt;="&amp;Data!AB$1,'Hamer Agrimet'!$E:$E,"&gt;0"),0))),SUMIFS('Osgood Agrimet'!$S$2:$S$274,'Hamer Agrimet'!$H$147:$H$288,"&lt;="&amp;Data!AB$1,'Osgood Agrimet'!$S$2:$S$274,"&gt;0"))-SUM($H746:AA746)</f>
        <v>0.80000000000000071</v>
      </c>
      <c r="AC746" s="24">
        <f>IF($B746="Hamer",IF($F746="Spring Grain",SUMIFS('Hamer Agrimet'!$D:$D,'Hamer Agrimet'!$A:$A,"&lt;="&amp;Data!AC$1,'Hamer Agrimet'!$D:$D,"&gt;0"),IF($F746="Winter Grain",SUMIFS('Hamer Agrimet'!$C:$C,'Hamer Agrimet'!$A:$A,"&lt;="&amp;Data!AC$1,'Hamer Agrimet'!$C:$C,"&gt;0"),IF($F746="Potatoes",SUMIFS('Hamer Agrimet'!$E:$E,'Hamer Agrimet'!$A:$A,"&lt;="&amp;Data!AC$1,'Hamer Agrimet'!$E:$E,"&gt;0"),0))),SUMIFS('Osgood Agrimet'!$S$2:$S$274,'Hamer Agrimet'!$H$147:$H$288,"&lt;="&amp;Data!AC$1,'Osgood Agrimet'!$S$2:$S$274,"&gt;0"))-SUM($H746:AB746)</f>
        <v>1.0400000000000027</v>
      </c>
      <c r="AD746" s="24">
        <f>IF($B746="Hamer",IF($F746="Spring Grain",SUMIFS('Hamer Agrimet'!$D:$D,'Hamer Agrimet'!$A:$A,"&lt;="&amp;Data!AD$1,'Hamer Agrimet'!$D:$D,"&gt;0"),IF($F746="Winter Grain",SUMIFS('Hamer Agrimet'!$C:$C,'Hamer Agrimet'!$A:$A,"&lt;="&amp;Data!AD$1,'Hamer Agrimet'!$C:$C,"&gt;0"),IF($F746="Potatoes",SUMIFS('Hamer Agrimet'!$E:$E,'Hamer Agrimet'!$A:$A,"&lt;="&amp;Data!AD$1,'Hamer Agrimet'!$E:$E,"&gt;0"),0))),SUMIFS('Osgood Agrimet'!$S$2:$S$274,'Hamer Agrimet'!$H$147:$H$288,"&lt;="&amp;Data!AD$1,'Osgood Agrimet'!$S$2:$S$274,"&gt;0"))-SUM($H746:AC746)</f>
        <v>0</v>
      </c>
      <c r="AE746" s="24">
        <f>IF($B746="Hamer",IF($F746="Spring Grain",SUMIFS('Hamer Agrimet'!$D:$D,'Hamer Agrimet'!$A:$A,"&lt;="&amp;Data!AE$1,'Hamer Agrimet'!$D:$D,"&gt;0"),IF($F746="Winter Grain",SUMIFS('Hamer Agrimet'!$C:$C,'Hamer Agrimet'!$A:$A,"&lt;="&amp;Data!AE$1,'Hamer Agrimet'!$C:$C,"&gt;0"),IF($F746="Potatoes",SUMIFS('Hamer Agrimet'!$E:$E,'Hamer Agrimet'!$A:$A,"&lt;="&amp;Data!AE$1,'Hamer Agrimet'!$E:$E,"&gt;0"),0))),SUMIFS('Osgood Agrimet'!$S$2:$S$274,'Hamer Agrimet'!$H$147:$H$288,"&lt;="&amp;Data!AE$1,'Osgood Agrimet'!$S$2:$S$274,"&gt;0"))-SUM($H746:AD746)</f>
        <v>0</v>
      </c>
      <c r="AF746" s="24">
        <f>IF($B746="Hamer",IF($F746="Spring Grain",SUMIFS('Hamer Agrimet'!$D:$D,'Hamer Agrimet'!$A:$A,"&lt;="&amp;Data!AF$1,'Hamer Agrimet'!$D:$D,"&gt;0"),IF($F746="Winter Grain",SUMIFS('Hamer Agrimet'!$C:$C,'Hamer Agrimet'!$A:$A,"&lt;="&amp;Data!AF$1,'Hamer Agrimet'!$C:$C,"&gt;0"),IF($F746="Potatoes",SUMIFS('Hamer Agrimet'!$E:$E,'Hamer Agrimet'!$A:$A,"&lt;="&amp;Data!AF$1,'Hamer Agrimet'!$E:$E,"&gt;0"),0))),SUMIFS('Osgood Agrimet'!$S$2:$S$274,'Hamer Agrimet'!$H$147:$H$288,"&lt;="&amp;Data!AF$1,'Osgood Agrimet'!$S$2:$S$274,"&gt;0"))-SUM($H746:AE746)</f>
        <v>0</v>
      </c>
      <c r="AG746" s="24">
        <f>IF($B746="Hamer",IF($F746="Spring Grain",SUMIFS('Hamer Agrimet'!$D:$D,'Hamer Agrimet'!$A:$A,"&lt;="&amp;Data!AG$1,'Hamer Agrimet'!$D:$D,"&gt;0"),IF($F746="Winter Grain",SUMIFS('Hamer Agrimet'!$C:$C,'Hamer Agrimet'!$A:$A,"&lt;="&amp;Data!AG$1,'Hamer Agrimet'!$C:$C,"&gt;0"),IF($F746="Potatoes",SUMIFS('Hamer Agrimet'!$E:$E,'Hamer Agrimet'!$A:$A,"&lt;="&amp;Data!AG$1,'Hamer Agrimet'!$E:$E,"&gt;0"),0))),SUMIFS('Osgood Agrimet'!$S$2:$S$274,'Hamer Agrimet'!$H$147:$H$288,"&lt;="&amp;Data!AG$1,'Osgood Agrimet'!$S$2:$S$274,"&gt;0"))-SUM($H746:AF746)</f>
        <v>0</v>
      </c>
      <c r="AH746">
        <f>+SUM(H746:AG746)</f>
        <v>28.220000000000002</v>
      </c>
    </row>
    <row r="747" spans="1:34" x14ac:dyDescent="0.2">
      <c r="A747" s="36" t="s">
        <v>258</v>
      </c>
      <c r="B747" t="s">
        <v>166</v>
      </c>
      <c r="C747" s="31" t="str">
        <f>C746</f>
        <v>74</v>
      </c>
      <c r="D747" t="s">
        <v>195</v>
      </c>
      <c r="E747" t="s">
        <v>247</v>
      </c>
      <c r="F747" t="s">
        <v>33</v>
      </c>
      <c r="G747" t="s">
        <v>34</v>
      </c>
      <c r="H747">
        <f>IFERROR(VLOOKUP($A747,'PivotTrac Totals'!$A$1:$AK$255,4,FALSE),)</f>
        <v>0</v>
      </c>
      <c r="I747">
        <f>IFERROR(VLOOKUP($A747,'PivotTrac Totals'!$1:$405,6,FALSE),)</f>
        <v>0</v>
      </c>
      <c r="J747">
        <f>IFERROR(VLOOKUP($A747,'PivotTrac Totals'!$1:$255,8,FALSE),)</f>
        <v>0</v>
      </c>
      <c r="K747">
        <f>IFERROR(VLOOKUP($A747,'PivotTrac Totals'!$1:$255,10,FALSE),)</f>
        <v>1.28</v>
      </c>
      <c r="L747" t="str">
        <f>IFERROR(VLOOKUP($A747,'PivotTrac Totals'!$1:$255,12,FALSE),)</f>
        <v/>
      </c>
      <c r="M747" t="str">
        <f>IFERROR(VLOOKUP($A747,'PivotTrac Totals'!$1:$255,14,FALSE),)</f>
        <v/>
      </c>
      <c r="N747">
        <f>IFERROR(VLOOKUP($A747,'PivotTrac Totals'!$1:$255,16,FALSE),)</f>
        <v>1.79</v>
      </c>
      <c r="O747">
        <f>IFERROR(VLOOKUP($A747,'PivotTrac Totals'!$1:$255,18,FALSE),)</f>
        <v>1.87</v>
      </c>
      <c r="P747">
        <f>IFERROR(VLOOKUP($A747,'PivotTrac Totals'!$1:$255,20,FALSE),)</f>
        <v>3.4699999999999998</v>
      </c>
      <c r="Q747">
        <f>IFERROR(VLOOKUP($A747,'PivotTrac Totals'!$1:$255,22,FALSE),)</f>
        <v>2.379999999999999</v>
      </c>
      <c r="R747">
        <f>IFERROR(VLOOKUP($A747,'PivotTrac Totals'!$1:$255,24,FALSE),)</f>
        <v>2.74</v>
      </c>
      <c r="S747">
        <f>IFERROR(VLOOKUP($A747,'PivotTrac Totals'!$1:$255,26,FALSE),)</f>
        <v>2.3600000000000012</v>
      </c>
      <c r="T747">
        <f>IFERROR(VLOOKUP($A747,'PivotTrac Totals'!$1:$255,28,FALSE),)</f>
        <v>2.1099999999999994</v>
      </c>
      <c r="U747">
        <f>IFERROR(VLOOKUP($A747,'PivotTrac Totals'!$1:$255,30,FALSE),)</f>
        <v>1.4200000000000017</v>
      </c>
      <c r="V747">
        <f>IFERROR(VLOOKUP($A747,'PivotTrac Totals'!$1:$255,32,FALSE),)</f>
        <v>1.5299999999999976</v>
      </c>
      <c r="W747">
        <f>IFERROR(VLOOKUP($A747,'PivotTrac Totals'!$1:$255,34,FALSE),)</f>
        <v>0.12999999999999901</v>
      </c>
      <c r="X747">
        <f>IFERROR(VLOOKUP($A747,'PivotTrac Totals'!$1:$255,36,FALSE),)</f>
        <v>0.26000000000000156</v>
      </c>
      <c r="Y747">
        <f>IFERROR(VLOOKUP($A747,'PivotTrac Totals'!$1:$255,38,FALSE),)</f>
        <v>0.30999999999999872</v>
      </c>
      <c r="Z747">
        <f>IFERROR(VLOOKUP($A747,'PivotTrac Totals'!$1:$255,40,FALSE),)</f>
        <v>0.77000000000000313</v>
      </c>
      <c r="AA747">
        <f>IFERROR(VLOOKUP($A747,'PivotTrac Totals'!$1:$255,42,FALSE),)</f>
        <v>0</v>
      </c>
      <c r="AB747">
        <f>IFERROR(VLOOKUP($A747,'PivotTrac Totals'!$1:$255,44,FALSE),)</f>
        <v>0</v>
      </c>
      <c r="AC747">
        <f>IFERROR(VLOOKUP($A747,'PivotTrac Totals'!$1:$255,46,FALSE),)</f>
        <v>0.80999999999999872</v>
      </c>
      <c r="AD747">
        <f>IFERROR(VLOOKUP($A747,'PivotTrac Totals'!$1:$255,48,FALSE),)</f>
        <v>0</v>
      </c>
      <c r="AE747">
        <f>IFERROR(VLOOKUP($A747,'PivotTrac Totals'!$1:$255,50,FALSE),)</f>
        <v>0</v>
      </c>
      <c r="AF747">
        <f>IFERROR(VLOOKUP($A747,'PivotTrac Totals'!$1:$255,52,FALSE),)</f>
        <v>0</v>
      </c>
      <c r="AG747">
        <f>IFERROR(VLOOKUP($A747,'PivotTrac Totals'!$1:$255,54,FALSE),)</f>
        <v>0</v>
      </c>
      <c r="AH747">
        <f t="shared" si="84"/>
        <v>23.23</v>
      </c>
    </row>
    <row r="748" spans="1:34" x14ac:dyDescent="0.2">
      <c r="A748" s="36" t="s">
        <v>259</v>
      </c>
      <c r="B748" t="s">
        <v>166</v>
      </c>
      <c r="C748" s="31" t="str">
        <f t="shared" ref="C748:C755" si="88">C747</f>
        <v>74</v>
      </c>
      <c r="D748" t="s">
        <v>195</v>
      </c>
      <c r="E748" t="s">
        <v>247</v>
      </c>
      <c r="F748" t="s">
        <v>33</v>
      </c>
      <c r="G748" t="s">
        <v>34</v>
      </c>
      <c r="H748">
        <f>IFERROR(VLOOKUP($A748,'PivotTrac Totals'!$A$1:$AK$255,4,FALSE),)</f>
        <v>0</v>
      </c>
      <c r="I748">
        <f>IFERROR(VLOOKUP($A748,'PivotTrac Totals'!$1:$405,6,FALSE),)</f>
        <v>0</v>
      </c>
      <c r="J748">
        <f>IFERROR(VLOOKUP($A748,'PivotTrac Totals'!$1:$255,8,FALSE),)</f>
        <v>0</v>
      </c>
      <c r="K748">
        <f>IFERROR(VLOOKUP($A748,'PivotTrac Totals'!$1:$255,10,FALSE),)</f>
        <v>1.1200000000000001</v>
      </c>
      <c r="L748" t="str">
        <f>IFERROR(VLOOKUP($A748,'PivotTrac Totals'!$1:$255,12,FALSE),)</f>
        <v/>
      </c>
      <c r="M748" t="str">
        <f>IFERROR(VLOOKUP($A748,'PivotTrac Totals'!$1:$255,14,FALSE),)</f>
        <v/>
      </c>
      <c r="N748">
        <f>IFERROR(VLOOKUP($A748,'PivotTrac Totals'!$1:$255,16,FALSE),)</f>
        <v>1.74</v>
      </c>
      <c r="O748">
        <f>IFERROR(VLOOKUP($A748,'PivotTrac Totals'!$1:$255,18,FALSE),)</f>
        <v>1.78</v>
      </c>
      <c r="P748">
        <f>IFERROR(VLOOKUP($A748,'PivotTrac Totals'!$1:$255,20,FALSE),)</f>
        <v>3.7099999999999991</v>
      </c>
      <c r="Q748">
        <f>IFERROR(VLOOKUP($A748,'PivotTrac Totals'!$1:$255,22,FALSE),)</f>
        <v>2.16</v>
      </c>
      <c r="R748">
        <f>IFERROR(VLOOKUP($A748,'PivotTrac Totals'!$1:$255,24,FALSE),)</f>
        <v>2.5500000000000007</v>
      </c>
      <c r="S748">
        <f>IFERROR(VLOOKUP($A748,'PivotTrac Totals'!$1:$255,26,FALSE),)</f>
        <v>2.5299999999999994</v>
      </c>
      <c r="T748">
        <f>IFERROR(VLOOKUP($A748,'PivotTrac Totals'!$1:$255,28,FALSE),)</f>
        <v>2.1000000000000014</v>
      </c>
      <c r="U748">
        <f>IFERROR(VLOOKUP($A748,'PivotTrac Totals'!$1:$255,30,FALSE),)</f>
        <v>1.4399999999999977</v>
      </c>
      <c r="V748">
        <f>IFERROR(VLOOKUP($A748,'PivotTrac Totals'!$1:$255,32,FALSE),)</f>
        <v>1.4499999999999993</v>
      </c>
      <c r="W748">
        <f>IFERROR(VLOOKUP($A748,'PivotTrac Totals'!$1:$255,34,FALSE),)</f>
        <v>0.13000000000000256</v>
      </c>
      <c r="X748">
        <f>IFERROR(VLOOKUP($A748,'PivotTrac Totals'!$1:$255,36,FALSE),)</f>
        <v>0.30000000000000071</v>
      </c>
      <c r="Y748">
        <f>IFERROR(VLOOKUP($A748,'PivotTrac Totals'!$1:$255,38,FALSE),)</f>
        <v>0.29999999999999716</v>
      </c>
      <c r="Z748">
        <f>IFERROR(VLOOKUP($A748,'PivotTrac Totals'!$1:$255,40,FALSE),)</f>
        <v>0.73000000000000043</v>
      </c>
      <c r="AA748">
        <f>IFERROR(VLOOKUP($A748,'PivotTrac Totals'!$1:$255,42,FALSE),)</f>
        <v>0</v>
      </c>
      <c r="AB748">
        <f>IFERROR(VLOOKUP($A748,'PivotTrac Totals'!$1:$255,44,FALSE),)</f>
        <v>0</v>
      </c>
      <c r="AC748">
        <f>IFERROR(VLOOKUP($A748,'PivotTrac Totals'!$1:$255,46,FALSE),)</f>
        <v>0.82000000000000028</v>
      </c>
      <c r="AD748">
        <f>IFERROR(VLOOKUP($A748,'PivotTrac Totals'!$1:$255,48,FALSE),)</f>
        <v>0</v>
      </c>
      <c r="AE748">
        <f>IFERROR(VLOOKUP($A748,'PivotTrac Totals'!$1:$255,50,FALSE),)</f>
        <v>0</v>
      </c>
      <c r="AF748">
        <f>IFERROR(VLOOKUP($A748,'PivotTrac Totals'!$1:$255,52,FALSE),)</f>
        <v>0</v>
      </c>
      <c r="AG748">
        <f>IFERROR(VLOOKUP($A748,'PivotTrac Totals'!$1:$255,54,FALSE),)</f>
        <v>0</v>
      </c>
      <c r="AH748">
        <f t="shared" si="84"/>
        <v>22.86</v>
      </c>
    </row>
    <row r="749" spans="1:34" x14ac:dyDescent="0.2">
      <c r="A749" s="36" t="s">
        <v>260</v>
      </c>
      <c r="B749" t="s">
        <v>166</v>
      </c>
      <c r="C749" s="31" t="str">
        <f t="shared" si="88"/>
        <v>74</v>
      </c>
      <c r="D749" t="s">
        <v>195</v>
      </c>
      <c r="E749" t="s">
        <v>247</v>
      </c>
      <c r="F749" t="s">
        <v>33</v>
      </c>
      <c r="G749" t="s">
        <v>34</v>
      </c>
      <c r="H749">
        <f>IFERROR(VLOOKUP($A749,'PivotTrac Totals'!$A$1:$AK$255,4,FALSE),)</f>
        <v>0</v>
      </c>
      <c r="I749">
        <f>IFERROR(VLOOKUP($A749,'PivotTrac Totals'!$1:$405,6,FALSE),)</f>
        <v>0</v>
      </c>
      <c r="J749">
        <f>IFERROR(VLOOKUP($A749,'PivotTrac Totals'!$1:$255,8,FALSE),)</f>
        <v>0</v>
      </c>
      <c r="K749">
        <f>IFERROR(VLOOKUP($A749,'PivotTrac Totals'!$1:$255,10,FALSE),)</f>
        <v>1.83</v>
      </c>
      <c r="L749" t="str">
        <f>IFERROR(VLOOKUP($A749,'PivotTrac Totals'!$1:$255,12,FALSE),)</f>
        <v/>
      </c>
      <c r="M749" t="str">
        <f>IFERROR(VLOOKUP($A749,'PivotTrac Totals'!$1:$255,14,FALSE),)</f>
        <v/>
      </c>
      <c r="N749">
        <f>IFERROR(VLOOKUP($A749,'PivotTrac Totals'!$1:$255,16,FALSE),)</f>
        <v>2.0299999999999998</v>
      </c>
      <c r="O749">
        <f>IFERROR(VLOOKUP($A749,'PivotTrac Totals'!$1:$255,18,FALSE),)</f>
        <v>1.89</v>
      </c>
      <c r="P749">
        <f>IFERROR(VLOOKUP($A749,'PivotTrac Totals'!$1:$255,20,FALSE),)</f>
        <v>3.8800000000000008</v>
      </c>
      <c r="Q749">
        <f>IFERROR(VLOOKUP($A749,'PivotTrac Totals'!$1:$255,22,FALSE),)</f>
        <v>2.3099999999999987</v>
      </c>
      <c r="R749">
        <f>IFERROR(VLOOKUP($A749,'PivotTrac Totals'!$1:$255,24,FALSE),)</f>
        <v>2.6900000000000013</v>
      </c>
      <c r="S749">
        <f>IFERROR(VLOOKUP($A749,'PivotTrac Totals'!$1:$255,26,FALSE),)</f>
        <v>2.17</v>
      </c>
      <c r="T749">
        <f>IFERROR(VLOOKUP($A749,'PivotTrac Totals'!$1:$255,28,FALSE),)</f>
        <v>2.1400000000000006</v>
      </c>
      <c r="U749">
        <f>IFERROR(VLOOKUP($A749,'PivotTrac Totals'!$1:$255,30,FALSE),)</f>
        <v>1.5299999999999976</v>
      </c>
      <c r="V749">
        <f>IFERROR(VLOOKUP($A749,'PivotTrac Totals'!$1:$255,32,FALSE),)</f>
        <v>1.5600000000000023</v>
      </c>
      <c r="W749">
        <f>IFERROR(VLOOKUP($A749,'PivotTrac Totals'!$1:$255,34,FALSE),)</f>
        <v>0.16000000000000014</v>
      </c>
      <c r="X749">
        <f>IFERROR(VLOOKUP($A749,'PivotTrac Totals'!$1:$255,36,FALSE),)</f>
        <v>0.44999999999999929</v>
      </c>
      <c r="Y749">
        <f>IFERROR(VLOOKUP($A749,'PivotTrac Totals'!$1:$255,38,FALSE),)</f>
        <v>0.60999999999999943</v>
      </c>
      <c r="Z749">
        <f>IFERROR(VLOOKUP($A749,'PivotTrac Totals'!$1:$255,40,FALSE),)</f>
        <v>0.5</v>
      </c>
      <c r="AA749">
        <f>IFERROR(VLOOKUP($A749,'PivotTrac Totals'!$1:$255,42,FALSE),)</f>
        <v>0</v>
      </c>
      <c r="AB749">
        <f>IFERROR(VLOOKUP($A749,'PivotTrac Totals'!$1:$255,44,FALSE),)</f>
        <v>0.37000000000000099</v>
      </c>
      <c r="AC749">
        <f>IFERROR(VLOOKUP($A749,'PivotTrac Totals'!$1:$255,46,FALSE),)</f>
        <v>0.39000000000000057</v>
      </c>
      <c r="AD749">
        <f>IFERROR(VLOOKUP($A749,'PivotTrac Totals'!$1:$255,48,FALSE),)</f>
        <v>0</v>
      </c>
      <c r="AE749">
        <f>IFERROR(VLOOKUP($A749,'PivotTrac Totals'!$1:$255,50,FALSE),)</f>
        <v>0</v>
      </c>
      <c r="AF749">
        <f>IFERROR(VLOOKUP($A749,'PivotTrac Totals'!$1:$255,52,FALSE),)</f>
        <v>0</v>
      </c>
      <c r="AG749">
        <f>IFERROR(VLOOKUP($A749,'PivotTrac Totals'!$1:$255,54,FALSE),)</f>
        <v>0</v>
      </c>
      <c r="AH749">
        <f t="shared" si="84"/>
        <v>24.51</v>
      </c>
    </row>
    <row r="750" spans="1:34" x14ac:dyDescent="0.2">
      <c r="A750" s="36" t="s">
        <v>261</v>
      </c>
      <c r="B750" t="s">
        <v>166</v>
      </c>
      <c r="C750" s="31" t="str">
        <f t="shared" si="88"/>
        <v>74</v>
      </c>
      <c r="D750" t="s">
        <v>195</v>
      </c>
      <c r="E750" t="s">
        <v>247</v>
      </c>
      <c r="F750" t="s">
        <v>33</v>
      </c>
      <c r="G750" t="s">
        <v>34</v>
      </c>
      <c r="H750">
        <f>IFERROR(VLOOKUP($A750,'PivotTrac Totals'!$A$1:$AK$255,4,FALSE),)</f>
        <v>0</v>
      </c>
      <c r="I750">
        <f>IFERROR(VLOOKUP($A750,'PivotTrac Totals'!$1:$405,6,FALSE),)</f>
        <v>0</v>
      </c>
      <c r="J750">
        <f>IFERROR(VLOOKUP($A750,'PivotTrac Totals'!$1:$255,8,FALSE),)</f>
        <v>0</v>
      </c>
      <c r="K750">
        <f>IFERROR(VLOOKUP($A750,'PivotTrac Totals'!$1:$255,10,FALSE),)</f>
        <v>1.57</v>
      </c>
      <c r="L750" t="str">
        <f>IFERROR(VLOOKUP($A750,'PivotTrac Totals'!$1:$255,12,FALSE),)</f>
        <v/>
      </c>
      <c r="M750" t="str">
        <f>IFERROR(VLOOKUP($A750,'PivotTrac Totals'!$1:$255,14,FALSE),)</f>
        <v/>
      </c>
      <c r="N750">
        <f>IFERROR(VLOOKUP($A750,'PivotTrac Totals'!$1:$255,16,FALSE),)</f>
        <v>1.98</v>
      </c>
      <c r="O750">
        <f>IFERROR(VLOOKUP($A750,'PivotTrac Totals'!$1:$255,18,FALSE),)</f>
        <v>2.0699999999999998</v>
      </c>
      <c r="P750">
        <f>IFERROR(VLOOKUP($A750,'PivotTrac Totals'!$1:$255,20,FALSE),)</f>
        <v>4.2800000000000011</v>
      </c>
      <c r="Q750">
        <f>IFERROR(VLOOKUP($A750,'PivotTrac Totals'!$1:$255,22,FALSE),)</f>
        <v>2.1899999999999995</v>
      </c>
      <c r="R750">
        <f>IFERROR(VLOOKUP($A750,'PivotTrac Totals'!$1:$255,24,FALSE),)</f>
        <v>2.6899999999999995</v>
      </c>
      <c r="S750">
        <f>IFERROR(VLOOKUP($A750,'PivotTrac Totals'!$1:$255,26,FALSE),)</f>
        <v>2.3400000000000016</v>
      </c>
      <c r="T750">
        <f>IFERROR(VLOOKUP($A750,'PivotTrac Totals'!$1:$255,28,FALSE),)</f>
        <v>2.0799999999999983</v>
      </c>
      <c r="U750">
        <f>IFERROR(VLOOKUP($A750,'PivotTrac Totals'!$1:$255,30,FALSE),)</f>
        <v>1.5</v>
      </c>
      <c r="V750">
        <f>IFERROR(VLOOKUP($A750,'PivotTrac Totals'!$1:$255,32,FALSE),)</f>
        <v>1.5100000000000016</v>
      </c>
      <c r="W750">
        <f>IFERROR(VLOOKUP($A750,'PivotTrac Totals'!$1:$255,34,FALSE),)</f>
        <v>7.9999999999998295E-2</v>
      </c>
      <c r="X750">
        <f>IFERROR(VLOOKUP($A750,'PivotTrac Totals'!$1:$255,36,FALSE),)</f>
        <v>0.60999999999999943</v>
      </c>
      <c r="Y750">
        <f>IFERROR(VLOOKUP($A750,'PivotTrac Totals'!$1:$255,38,FALSE),)</f>
        <v>0.51000000000000156</v>
      </c>
      <c r="Z750">
        <f>IFERROR(VLOOKUP($A750,'PivotTrac Totals'!$1:$255,40,FALSE),)</f>
        <v>0.30999999999999872</v>
      </c>
      <c r="AA750">
        <f>IFERROR(VLOOKUP($A750,'PivotTrac Totals'!$1:$255,42,FALSE),)</f>
        <v>0</v>
      </c>
      <c r="AB750">
        <f>IFERROR(VLOOKUP($A750,'PivotTrac Totals'!$1:$255,44,FALSE),)</f>
        <v>0.40000000000000213</v>
      </c>
      <c r="AC750">
        <f>IFERROR(VLOOKUP($A750,'PivotTrac Totals'!$1:$255,46,FALSE),)</f>
        <v>0.32000000000000028</v>
      </c>
      <c r="AD750">
        <f>IFERROR(VLOOKUP($A750,'PivotTrac Totals'!$1:$255,48,FALSE),)</f>
        <v>0</v>
      </c>
      <c r="AE750">
        <f>IFERROR(VLOOKUP($A750,'PivotTrac Totals'!$1:$255,50,FALSE),)</f>
        <v>0</v>
      </c>
      <c r="AF750">
        <f>IFERROR(VLOOKUP($A750,'PivotTrac Totals'!$1:$255,52,FALSE),)</f>
        <v>0</v>
      </c>
      <c r="AG750">
        <f>IFERROR(VLOOKUP($A750,'PivotTrac Totals'!$1:$255,54,FALSE),)</f>
        <v>0</v>
      </c>
      <c r="AH750">
        <f t="shared" si="84"/>
        <v>24.44</v>
      </c>
    </row>
    <row r="751" spans="1:34" x14ac:dyDescent="0.2">
      <c r="A751" s="36" t="s">
        <v>262</v>
      </c>
      <c r="B751" t="s">
        <v>166</v>
      </c>
      <c r="C751" s="31" t="str">
        <f t="shared" si="88"/>
        <v>74</v>
      </c>
      <c r="D751" t="s">
        <v>195</v>
      </c>
      <c r="E751" t="s">
        <v>247</v>
      </c>
      <c r="F751" t="s">
        <v>33</v>
      </c>
      <c r="G751" t="s">
        <v>34</v>
      </c>
      <c r="H751">
        <f>IFERROR(VLOOKUP($A751,'PivotTrac Totals'!$A$1:$AK$255,4,FALSE),)</f>
        <v>0</v>
      </c>
      <c r="I751">
        <f>IFERROR(VLOOKUP($A751,'PivotTrac Totals'!$1:$405,6,FALSE),)</f>
        <v>0</v>
      </c>
      <c r="J751">
        <f>IFERROR(VLOOKUP($A751,'PivotTrac Totals'!$1:$255,8,FALSE),)</f>
        <v>0</v>
      </c>
      <c r="K751">
        <f>IFERROR(VLOOKUP($A751,'PivotTrac Totals'!$1:$255,10,FALSE),)</f>
        <v>0</v>
      </c>
      <c r="L751">
        <f>IFERROR(VLOOKUP($A751,'PivotTrac Totals'!$1:$255,12,FALSE),)</f>
        <v>0</v>
      </c>
      <c r="M751">
        <f>IFERROR(VLOOKUP($A751,'PivotTrac Totals'!$1:$255,14,FALSE),)</f>
        <v>0</v>
      </c>
      <c r="N751">
        <f>IFERROR(VLOOKUP($A751,'PivotTrac Totals'!$1:$255,16,FALSE),)</f>
        <v>0</v>
      </c>
      <c r="O751">
        <f>IFERROR(VLOOKUP($A751,'PivotTrac Totals'!$1:$255,18,FALSE),)</f>
        <v>0</v>
      </c>
      <c r="P751">
        <f>IFERROR(VLOOKUP($A751,'PivotTrac Totals'!$1:$255,20,FALSE),)</f>
        <v>0</v>
      </c>
      <c r="Q751">
        <f>IFERROR(VLOOKUP($A751,'PivotTrac Totals'!$1:$255,22,FALSE),)</f>
        <v>0</v>
      </c>
      <c r="R751">
        <f>IFERROR(VLOOKUP($A751,'PivotTrac Totals'!$1:$255,24,FALSE),)</f>
        <v>0</v>
      </c>
      <c r="S751">
        <f>IFERROR(VLOOKUP($A751,'PivotTrac Totals'!$1:$255,26,FALSE),)</f>
        <v>0</v>
      </c>
      <c r="T751">
        <f>IFERROR(VLOOKUP($A751,'PivotTrac Totals'!$1:$255,28,FALSE),)</f>
        <v>0</v>
      </c>
      <c r="U751">
        <f>IFERROR(VLOOKUP($A751,'PivotTrac Totals'!$1:$255,30,FALSE),)</f>
        <v>0</v>
      </c>
      <c r="V751">
        <f>IFERROR(VLOOKUP($A751,'PivotTrac Totals'!$1:$255,32,FALSE),)</f>
        <v>0</v>
      </c>
      <c r="W751">
        <f>IFERROR(VLOOKUP($A751,'PivotTrac Totals'!$1:$255,34,FALSE),)</f>
        <v>0</v>
      </c>
      <c r="X751">
        <f>IFERROR(VLOOKUP($A751,'PivotTrac Totals'!$1:$255,36,FALSE),)</f>
        <v>0</v>
      </c>
      <c r="Y751">
        <f>IFERROR(VLOOKUP($A751,'PivotTrac Totals'!$1:$255,38,FALSE),)</f>
        <v>0</v>
      </c>
      <c r="Z751">
        <f>IFERROR(VLOOKUP($A751,'PivotTrac Totals'!$1:$255,40,FALSE),)</f>
        <v>0</v>
      </c>
      <c r="AA751">
        <f>IFERROR(VLOOKUP($A751,'PivotTrac Totals'!$1:$255,42,FALSE),)</f>
        <v>0</v>
      </c>
      <c r="AB751">
        <f>IFERROR(VLOOKUP($A751,'PivotTrac Totals'!$1:$255,44,FALSE),)</f>
        <v>0</v>
      </c>
      <c r="AC751">
        <f>IFERROR(VLOOKUP($A751,'PivotTrac Totals'!$1:$255,46,FALSE),)</f>
        <v>0</v>
      </c>
      <c r="AD751">
        <f>IFERROR(VLOOKUP($A751,'PivotTrac Totals'!$1:$255,48,FALSE),)</f>
        <v>0</v>
      </c>
      <c r="AE751">
        <f>IFERROR(VLOOKUP($A751,'PivotTrac Totals'!$1:$255,50,FALSE),)</f>
        <v>0</v>
      </c>
      <c r="AF751">
        <f>IFERROR(VLOOKUP($A751,'PivotTrac Totals'!$1:$255,52,FALSE),)</f>
        <v>0</v>
      </c>
      <c r="AG751">
        <f>IFERROR(VLOOKUP($A751,'PivotTrac Totals'!$1:$255,54,FALSE),)</f>
        <v>0</v>
      </c>
      <c r="AH751">
        <f t="shared" si="84"/>
        <v>0</v>
      </c>
    </row>
    <row r="752" spans="1:34" x14ac:dyDescent="0.2">
      <c r="A752" s="36" t="s">
        <v>263</v>
      </c>
      <c r="B752" t="s">
        <v>166</v>
      </c>
      <c r="C752" s="31" t="str">
        <f t="shared" si="88"/>
        <v>74</v>
      </c>
      <c r="D752" t="s">
        <v>195</v>
      </c>
      <c r="E752" t="s">
        <v>247</v>
      </c>
      <c r="F752" t="s">
        <v>33</v>
      </c>
      <c r="G752" t="s">
        <v>34</v>
      </c>
      <c r="H752">
        <f>IFERROR(VLOOKUP($A752,'PivotTrac Totals'!$A$1:$AK$255,4,FALSE),)</f>
        <v>0</v>
      </c>
      <c r="I752">
        <f>IFERROR(VLOOKUP($A752,'PivotTrac Totals'!$1:$405,6,FALSE),)</f>
        <v>0</v>
      </c>
      <c r="J752">
        <f>IFERROR(VLOOKUP($A752,'PivotTrac Totals'!$1:$255,8,FALSE),)</f>
        <v>0</v>
      </c>
      <c r="K752">
        <f>IFERROR(VLOOKUP($A752,'PivotTrac Totals'!$1:$255,10,FALSE),)</f>
        <v>1.19</v>
      </c>
      <c r="L752" t="str">
        <f>IFERROR(VLOOKUP($A752,'PivotTrac Totals'!$1:$255,12,FALSE),)</f>
        <v/>
      </c>
      <c r="M752" t="str">
        <f>IFERROR(VLOOKUP($A752,'PivotTrac Totals'!$1:$255,14,FALSE),)</f>
        <v/>
      </c>
      <c r="N752">
        <f>IFERROR(VLOOKUP($A752,'PivotTrac Totals'!$1:$255,16,FALSE),)</f>
        <v>1.75</v>
      </c>
      <c r="O752">
        <f>IFERROR(VLOOKUP($A752,'PivotTrac Totals'!$1:$255,18,FALSE),)</f>
        <v>1.95</v>
      </c>
      <c r="P752">
        <f>IFERROR(VLOOKUP($A752,'PivotTrac Totals'!$1:$255,20,FALSE),)</f>
        <v>4.21</v>
      </c>
      <c r="Q752">
        <f>IFERROR(VLOOKUP($A752,'PivotTrac Totals'!$1:$255,22,FALSE),)</f>
        <v>2.17</v>
      </c>
      <c r="R752">
        <f>IFERROR(VLOOKUP($A752,'PivotTrac Totals'!$1:$255,24,FALSE),)</f>
        <v>2.66</v>
      </c>
      <c r="S752">
        <f>IFERROR(VLOOKUP($A752,'PivotTrac Totals'!$1:$255,26,FALSE),)</f>
        <v>2.370000000000001</v>
      </c>
      <c r="T752">
        <f>IFERROR(VLOOKUP($A752,'PivotTrac Totals'!$1:$255,28,FALSE),)</f>
        <v>2.0700000000000003</v>
      </c>
      <c r="U752">
        <f>IFERROR(VLOOKUP($A752,'PivotTrac Totals'!$1:$255,30,FALSE),)</f>
        <v>1.3999999999999986</v>
      </c>
      <c r="V752">
        <f>IFERROR(VLOOKUP($A752,'PivotTrac Totals'!$1:$255,32,FALSE),)</f>
        <v>1.5899999999999999</v>
      </c>
      <c r="W752">
        <f>IFERROR(VLOOKUP($A752,'PivotTrac Totals'!$1:$255,34,FALSE),)</f>
        <v>0.17999999999999972</v>
      </c>
      <c r="X752">
        <f>IFERROR(VLOOKUP($A752,'PivotTrac Totals'!$1:$255,36,FALSE),)</f>
        <v>0.17000000000000171</v>
      </c>
      <c r="Y752">
        <f>IFERROR(VLOOKUP($A752,'PivotTrac Totals'!$1:$255,38,FALSE),)</f>
        <v>0.30000000000000071</v>
      </c>
      <c r="Z752">
        <f>IFERROR(VLOOKUP($A752,'PivotTrac Totals'!$1:$255,40,FALSE),)</f>
        <v>0.28999999999999915</v>
      </c>
      <c r="AA752">
        <f>IFERROR(VLOOKUP($A752,'PivotTrac Totals'!$1:$255,42,FALSE),)</f>
        <v>0.48000000000000043</v>
      </c>
      <c r="AB752">
        <f>IFERROR(VLOOKUP($A752,'PivotTrac Totals'!$1:$255,44,FALSE),)</f>
        <v>0</v>
      </c>
      <c r="AC752">
        <f>IFERROR(VLOOKUP($A752,'PivotTrac Totals'!$1:$255,46,FALSE),)</f>
        <v>0.91999999999999815</v>
      </c>
      <c r="AD752">
        <f>IFERROR(VLOOKUP($A752,'PivotTrac Totals'!$1:$255,48,FALSE),)</f>
        <v>0</v>
      </c>
      <c r="AE752">
        <f>IFERROR(VLOOKUP($A752,'PivotTrac Totals'!$1:$255,50,FALSE),)</f>
        <v>0</v>
      </c>
      <c r="AF752">
        <f>IFERROR(VLOOKUP($A752,'PivotTrac Totals'!$1:$255,52,FALSE),)</f>
        <v>0</v>
      </c>
      <c r="AG752">
        <f>IFERROR(VLOOKUP($A752,'PivotTrac Totals'!$1:$255,54,FALSE),)</f>
        <v>0</v>
      </c>
      <c r="AH752">
        <f t="shared" si="84"/>
        <v>23.7</v>
      </c>
    </row>
    <row r="753" spans="1:34" x14ac:dyDescent="0.2">
      <c r="A753" t="s">
        <v>264</v>
      </c>
      <c r="B753" t="s">
        <v>166</v>
      </c>
      <c r="C753" s="31" t="str">
        <f t="shared" si="88"/>
        <v>74</v>
      </c>
      <c r="D753" t="s">
        <v>195</v>
      </c>
      <c r="E753" t="s">
        <v>247</v>
      </c>
      <c r="F753" t="s">
        <v>33</v>
      </c>
      <c r="G753" t="s">
        <v>34</v>
      </c>
      <c r="H753">
        <f>IFERROR(VLOOKUP($A753,'PivotTrac Totals'!$A$1:$AK$255,4,FALSE),)</f>
        <v>0</v>
      </c>
      <c r="I753">
        <f>IFERROR(VLOOKUP($A753,'PivotTrac Totals'!$1:$405,6,FALSE),)</f>
        <v>0</v>
      </c>
      <c r="J753">
        <f>IFERROR(VLOOKUP($A753,'PivotTrac Totals'!$1:$255,8,FALSE),)</f>
        <v>0</v>
      </c>
      <c r="K753">
        <f>IFERROR(VLOOKUP($A753,'PivotTrac Totals'!$1:$255,10,FALSE),)</f>
        <v>1.41</v>
      </c>
      <c r="L753" t="str">
        <f>IFERROR(VLOOKUP($A753,'PivotTrac Totals'!$1:$255,12,FALSE),)</f>
        <v/>
      </c>
      <c r="M753" t="str">
        <f>IFERROR(VLOOKUP($A753,'PivotTrac Totals'!$1:$255,14,FALSE),)</f>
        <v/>
      </c>
      <c r="N753">
        <f>IFERROR(VLOOKUP($A753,'PivotTrac Totals'!$1:$255,16,FALSE),)</f>
        <v>1.91</v>
      </c>
      <c r="O753">
        <f>IFERROR(VLOOKUP($A753,'PivotTrac Totals'!$1:$255,18,FALSE),)</f>
        <v>1.87</v>
      </c>
      <c r="P753">
        <f>IFERROR(VLOOKUP($A753,'PivotTrac Totals'!$1:$255,20,FALSE),)</f>
        <v>4.26</v>
      </c>
      <c r="Q753">
        <f>IFERROR(VLOOKUP($A753,'PivotTrac Totals'!$1:$255,22,FALSE),)</f>
        <v>2.1000000000000014</v>
      </c>
      <c r="R753">
        <f>IFERROR(VLOOKUP($A753,'PivotTrac Totals'!$1:$255,24,FALSE),)</f>
        <v>2.7099999999999991</v>
      </c>
      <c r="S753">
        <f>IFERROR(VLOOKUP($A753,'PivotTrac Totals'!$1:$255,26,FALSE),)</f>
        <v>2.2400000000000002</v>
      </c>
      <c r="T753">
        <f>IFERROR(VLOOKUP($A753,'PivotTrac Totals'!$1:$255,28,FALSE),)</f>
        <v>2.1999999999999993</v>
      </c>
      <c r="U753">
        <f>IFERROR(VLOOKUP($A753,'PivotTrac Totals'!$1:$255,30,FALSE),)</f>
        <v>1.5500000000000007</v>
      </c>
      <c r="V753">
        <f>IFERROR(VLOOKUP($A753,'PivotTrac Totals'!$1:$255,32,FALSE),)</f>
        <v>1.370000000000001</v>
      </c>
      <c r="W753">
        <f>IFERROR(VLOOKUP($A753,'PivotTrac Totals'!$1:$255,34,FALSE),)</f>
        <v>0.19999999999999929</v>
      </c>
      <c r="X753">
        <f>IFERROR(VLOOKUP($A753,'PivotTrac Totals'!$1:$255,36,FALSE),)</f>
        <v>0.62999999999999901</v>
      </c>
      <c r="Y753">
        <f>IFERROR(VLOOKUP($A753,'PivotTrac Totals'!$1:$255,38,FALSE),)</f>
        <v>0.51000000000000156</v>
      </c>
      <c r="Z753">
        <f>IFERROR(VLOOKUP($A753,'PivotTrac Totals'!$1:$255,40,FALSE),)</f>
        <v>0.32000000000000028</v>
      </c>
      <c r="AA753">
        <f>IFERROR(VLOOKUP($A753,'PivotTrac Totals'!$1:$255,42,FALSE),)</f>
        <v>0</v>
      </c>
      <c r="AB753">
        <f>IFERROR(VLOOKUP($A753,'PivotTrac Totals'!$1:$255,44,FALSE),)</f>
        <v>0.48000000000000043</v>
      </c>
      <c r="AC753">
        <f>IFERROR(VLOOKUP($A753,'PivotTrac Totals'!$1:$255,46,FALSE),)</f>
        <v>0.25999999999999801</v>
      </c>
      <c r="AD753">
        <f>IFERROR(VLOOKUP($A753,'PivotTrac Totals'!$1:$255,48,FALSE),)</f>
        <v>0</v>
      </c>
      <c r="AE753">
        <f>IFERROR(VLOOKUP($A753,'PivotTrac Totals'!$1:$255,50,FALSE),)</f>
        <v>0</v>
      </c>
      <c r="AF753">
        <f>IFERROR(VLOOKUP($A753,'PivotTrac Totals'!$1:$255,52,FALSE),)</f>
        <v>0</v>
      </c>
      <c r="AG753">
        <f>IFERROR(VLOOKUP($A753,'PivotTrac Totals'!$1:$255,54,FALSE),)</f>
        <v>0</v>
      </c>
      <c r="AH753">
        <f t="shared" si="84"/>
        <v>24.02</v>
      </c>
    </row>
    <row r="754" spans="1:34" ht="15.75" thickBot="1" x14ac:dyDescent="0.25">
      <c r="A754" t="s">
        <v>265</v>
      </c>
      <c r="B754" t="s">
        <v>166</v>
      </c>
      <c r="C754" s="31" t="str">
        <f t="shared" si="88"/>
        <v>74</v>
      </c>
      <c r="D754" t="s">
        <v>195</v>
      </c>
      <c r="E754" t="s">
        <v>247</v>
      </c>
      <c r="F754" t="s">
        <v>33</v>
      </c>
      <c r="G754" t="s">
        <v>34</v>
      </c>
      <c r="H754">
        <f>IFERROR(VLOOKUP($A754,'PivotTrac Totals'!$A$1:$AK$255,4,FALSE),)</f>
        <v>0</v>
      </c>
      <c r="I754">
        <f>IFERROR(VLOOKUP($A754,'PivotTrac Totals'!$1:$405,6,FALSE),)</f>
        <v>0</v>
      </c>
      <c r="J754">
        <f>IFERROR(VLOOKUP($A754,'PivotTrac Totals'!$1:$255,8,FALSE),)</f>
        <v>0</v>
      </c>
      <c r="K754">
        <f>IFERROR(VLOOKUP($A754,'PivotTrac Totals'!$1:$255,10,FALSE),)</f>
        <v>0.01</v>
      </c>
      <c r="L754" t="str">
        <f>IFERROR(VLOOKUP($A754,'PivotTrac Totals'!$1:$255,12,FALSE),)</f>
        <v/>
      </c>
      <c r="M754" t="str">
        <f>IFERROR(VLOOKUP($A754,'PivotTrac Totals'!$1:$255,14,FALSE),)</f>
        <v/>
      </c>
      <c r="N754">
        <f>IFERROR(VLOOKUP($A754,'PivotTrac Totals'!$1:$255,16,FALSE),)</f>
        <v>1.77</v>
      </c>
      <c r="O754">
        <f>IFERROR(VLOOKUP($A754,'PivotTrac Totals'!$1:$255,18,FALSE),)</f>
        <v>1.84</v>
      </c>
      <c r="P754">
        <f>IFERROR(VLOOKUP($A754,'PivotTrac Totals'!$1:$255,20,FALSE),)</f>
        <v>4.13</v>
      </c>
      <c r="Q754">
        <f>IFERROR(VLOOKUP($A754,'PivotTrac Totals'!$1:$255,22,FALSE),)</f>
        <v>2.3200000000000003</v>
      </c>
      <c r="R754">
        <f>IFERROR(VLOOKUP($A754,'PivotTrac Totals'!$1:$255,24,FALSE),)</f>
        <v>2.5600000000000005</v>
      </c>
      <c r="S754">
        <f>IFERROR(VLOOKUP($A754,'PivotTrac Totals'!$1:$255,26,FALSE),)</f>
        <v>2.2799999999999994</v>
      </c>
      <c r="T754">
        <f>IFERROR(VLOOKUP($A754,'PivotTrac Totals'!$1:$255,28,FALSE),)</f>
        <v>2.1799999999999997</v>
      </c>
      <c r="U754">
        <f>IFERROR(VLOOKUP($A754,'PivotTrac Totals'!$1:$255,30,FALSE),)</f>
        <v>1.4800000000000004</v>
      </c>
      <c r="V754">
        <f>IFERROR(VLOOKUP($A754,'PivotTrac Totals'!$1:$255,32,FALSE),)</f>
        <v>1.5300000000000011</v>
      </c>
      <c r="W754">
        <f>IFERROR(VLOOKUP($A754,'PivotTrac Totals'!$1:$255,34,FALSE),)</f>
        <v>0.13999999999999702</v>
      </c>
      <c r="X754">
        <f>IFERROR(VLOOKUP($A754,'PivotTrac Totals'!$1:$255,36,FALSE),)</f>
        <v>0.72000000000000242</v>
      </c>
      <c r="Y754">
        <f>IFERROR(VLOOKUP($A754,'PivotTrac Totals'!$1:$255,38,FALSE),)</f>
        <v>0.51999999999999957</v>
      </c>
      <c r="Z754">
        <f>IFERROR(VLOOKUP($A754,'PivotTrac Totals'!$1:$255,40,FALSE),)</f>
        <v>0.30999999999999872</v>
      </c>
      <c r="AA754">
        <f>IFERROR(VLOOKUP($A754,'PivotTrac Totals'!$1:$255,42,FALSE),)</f>
        <v>0</v>
      </c>
      <c r="AB754">
        <f>IFERROR(VLOOKUP($A754,'PivotTrac Totals'!$1:$255,44,FALSE),)</f>
        <v>0.48000000000000043</v>
      </c>
      <c r="AC754">
        <f>IFERROR(VLOOKUP($A754,'PivotTrac Totals'!$1:$255,46,FALSE),)</f>
        <v>0.26999999999999957</v>
      </c>
      <c r="AD754">
        <f>IFERROR(VLOOKUP($A754,'PivotTrac Totals'!$1:$255,48,FALSE),)</f>
        <v>0</v>
      </c>
      <c r="AE754">
        <f>IFERROR(VLOOKUP($A754,'PivotTrac Totals'!$1:$255,50,FALSE),)</f>
        <v>0</v>
      </c>
      <c r="AF754">
        <f>IFERROR(VLOOKUP($A754,'PivotTrac Totals'!$1:$255,52,FALSE),)</f>
        <v>0</v>
      </c>
      <c r="AG754">
        <f>IFERROR(VLOOKUP($A754,'PivotTrac Totals'!$1:$255,54,FALSE),)</f>
        <v>0</v>
      </c>
      <c r="AH754">
        <f t="shared" si="84"/>
        <v>22.54</v>
      </c>
    </row>
    <row r="755" spans="1:34" ht="15.75" hidden="1" thickBot="1" x14ac:dyDescent="0.25">
      <c r="B755" t="s">
        <v>166</v>
      </c>
      <c r="C755" s="31" t="str">
        <f t="shared" si="88"/>
        <v>74</v>
      </c>
      <c r="D755" t="s">
        <v>195</v>
      </c>
      <c r="H755">
        <f>IFERROR(VLOOKUP($A755,'PivotTrac Totals'!$A$1:$AK$255,4,FALSE),)</f>
        <v>0</v>
      </c>
      <c r="I755">
        <f>IFERROR(VLOOKUP($A755,'PivotTrac Totals'!$1:$405,6,FALSE),)</f>
        <v>0</v>
      </c>
      <c r="J755">
        <f>IFERROR(VLOOKUP($A755,'PivotTrac Totals'!$1:$255,8,FALSE),)</f>
        <v>0</v>
      </c>
      <c r="K755">
        <f>IFERROR(VLOOKUP($A755,'PivotTrac Totals'!$1:$255,10,FALSE),)</f>
        <v>0</v>
      </c>
      <c r="L755">
        <f>IFERROR(VLOOKUP($A755,'PivotTrac Totals'!$1:$255,12,FALSE),)</f>
        <v>0</v>
      </c>
      <c r="M755">
        <f>IFERROR(VLOOKUP($A755,'PivotTrac Totals'!$1:$255,14,FALSE),)</f>
        <v>0</v>
      </c>
      <c r="N755">
        <f>IFERROR(VLOOKUP($A755,'PivotTrac Totals'!$1:$255,16,FALSE),)</f>
        <v>0</v>
      </c>
      <c r="O755">
        <f>IFERROR(VLOOKUP($A755,'PivotTrac Totals'!$1:$255,18,FALSE),)</f>
        <v>0</v>
      </c>
      <c r="P755">
        <f>IFERROR(VLOOKUP($A755,'PivotTrac Totals'!$1:$255,20,FALSE),)</f>
        <v>0</v>
      </c>
      <c r="Q755">
        <f>IFERROR(VLOOKUP($A755,'PivotTrac Totals'!$1:$255,22,FALSE),)</f>
        <v>0</v>
      </c>
      <c r="R755">
        <f>IFERROR(VLOOKUP($A755,'PivotTrac Totals'!$1:$255,24,FALSE),)</f>
        <v>0</v>
      </c>
      <c r="S755">
        <f>IFERROR(VLOOKUP($A755,'PivotTrac Totals'!$1:$255,26,FALSE),)</f>
        <v>0</v>
      </c>
      <c r="T755">
        <f>IFERROR(VLOOKUP($A755,'PivotTrac Totals'!$1:$255,28,FALSE),)</f>
        <v>0</v>
      </c>
      <c r="U755">
        <f>IFERROR(VLOOKUP($A755,'PivotTrac Totals'!$1:$255,30,FALSE),)</f>
        <v>0</v>
      </c>
      <c r="V755">
        <f>IFERROR(VLOOKUP($A755,'PivotTrac Totals'!$1:$255,32,FALSE),)</f>
        <v>0</v>
      </c>
      <c r="W755">
        <f>IFERROR(VLOOKUP($A755,'PivotTrac Totals'!$1:$255,34,FALSE),)</f>
        <v>0</v>
      </c>
      <c r="X755">
        <f>IFERROR(VLOOKUP($A755,'PivotTrac Totals'!$1:$255,36,FALSE),)</f>
        <v>0</v>
      </c>
      <c r="Y755">
        <f>IFERROR(VLOOKUP($A755,'PivotTrac Totals'!$1:$255,38,FALSE),)</f>
        <v>0</v>
      </c>
      <c r="Z755">
        <f>IFERROR(VLOOKUP($A755,'PivotTrac Totals'!$1:$255,40,FALSE),)</f>
        <v>0</v>
      </c>
      <c r="AA755">
        <f>IFERROR(VLOOKUP($A755,'PivotTrac Totals'!$1:$255,42,FALSE),)</f>
        <v>0</v>
      </c>
      <c r="AB755">
        <f>IFERROR(VLOOKUP($A755,'PivotTrac Totals'!$1:$255,44,FALSE),)</f>
        <v>0</v>
      </c>
      <c r="AC755">
        <f>IFERROR(VLOOKUP($A755,'PivotTrac Totals'!$1:$255,46,FALSE),)</f>
        <v>0</v>
      </c>
      <c r="AD755">
        <f>IFERROR(VLOOKUP($A755,'PivotTrac Totals'!$1:$255,48,FALSE),)</f>
        <v>0</v>
      </c>
      <c r="AE755">
        <f>IFERROR(VLOOKUP($A755,'PivotTrac Totals'!$1:$255,50,FALSE),)</f>
        <v>0</v>
      </c>
      <c r="AF755">
        <f>IFERROR(VLOOKUP($A755,'PivotTrac Totals'!$1:$255,52,FALSE),)</f>
        <v>0</v>
      </c>
      <c r="AG755">
        <f>IFERROR(VLOOKUP($A755,'PivotTrac Totals'!$1:$255,54,FALSE),)</f>
        <v>0</v>
      </c>
      <c r="AH755">
        <f t="shared" si="84"/>
        <v>0</v>
      </c>
    </row>
    <row r="756" spans="1:34" ht="15.75" thickBot="1" x14ac:dyDescent="0.25">
      <c r="A756" s="32" t="s">
        <v>266</v>
      </c>
      <c r="B756" t="s">
        <v>166</v>
      </c>
      <c r="C756" s="31" t="str">
        <f>MID(A756,FIND(" ",A756)+1,256)</f>
        <v>75</v>
      </c>
      <c r="D756" t="s">
        <v>195</v>
      </c>
      <c r="E756" t="s">
        <v>247</v>
      </c>
      <c r="F756" t="s">
        <v>13</v>
      </c>
      <c r="G756" t="s">
        <v>233</v>
      </c>
      <c r="H756" s="24">
        <f>IF($B756="Hamer",IF($F756="Spring Grain",SUMIFS('Hamer Agrimet'!$D:$D,'Hamer Agrimet'!$A:$A,"&lt;="&amp;Data!H$1,'Hamer Agrimet'!$D:$D,"&gt;0"),IF($F756="Winter Grain",SUMIFS('Hamer Agrimet'!$C:$C,'Hamer Agrimet'!$A:$A,"&lt;="&amp;Data!H$1,'Hamer Agrimet'!$C:$C,"&gt;0"),IF($F756="Potatoes",SUMIFS('Hamer Agrimet'!$E:$E,'Hamer Agrimet'!$A:$A,"&lt;="&amp;Data!H$1,'Hamer Agrimet'!$E:$E,"&gt;0"),0))),SUMIFS('Osgood Agrimet'!$S$2:$S$274,'Hamer Agrimet'!$H$147:$H$288,"&lt;="&amp;Data!H$1,'Osgood Agrimet'!$S$2:$S$274,"&gt;0"))</f>
        <v>7.0000000000000007E-2</v>
      </c>
      <c r="I756" s="24">
        <f>IF($B756="Hamer",IF($F756="Spring Grain",SUMIFS('Hamer Agrimet'!$D:$D,'Hamer Agrimet'!$A:$A,"&lt;="&amp;Data!I$1,'Hamer Agrimet'!$D:$D,"&gt;0"),IF($F756="Winter Grain",SUMIFS('Hamer Agrimet'!$C:$C,'Hamer Agrimet'!$A:$A,"&lt;="&amp;Data!I$1,'Hamer Agrimet'!$C:$C,"&gt;0"),IF($F756="Potatoes",SUMIFS('Hamer Agrimet'!$E:$E,'Hamer Agrimet'!$A:$A,"&lt;="&amp;Data!I$1,'Hamer Agrimet'!$E:$E,"&gt;0"),0))),SUMIFS('Osgood Agrimet'!$S$2:$S$274,'Hamer Agrimet'!$H$147:$H$288,"&lt;="&amp;Data!I$1,'Osgood Agrimet'!$S$2:$S$274,"&gt;0"))-SUM($H756)</f>
        <v>0.37</v>
      </c>
      <c r="J756" s="24">
        <f>IF($B756="Hamer",IF($F756="Spring Grain",SUMIFS('Hamer Agrimet'!$D:$D,'Hamer Agrimet'!$A:$A,"&lt;="&amp;Data!J$1,'Hamer Agrimet'!$D:$D,"&gt;0"),IF($F756="Winter Grain",SUMIFS('Hamer Agrimet'!$C:$C,'Hamer Agrimet'!$A:$A,"&lt;="&amp;Data!J$1,'Hamer Agrimet'!$C:$C,"&gt;0"),IF($F756="Potatoes",SUMIFS('Hamer Agrimet'!$E:$E,'Hamer Agrimet'!$A:$A,"&lt;="&amp;Data!J$1,'Hamer Agrimet'!$E:$E,"&gt;0"),0))),SUMIFS('Osgood Agrimet'!$S$2:$S$274,'Hamer Agrimet'!$H$147:$H$288,"&lt;="&amp;Data!J$1,'Osgood Agrimet'!$S$2:$S$274,"&gt;0"))-SUM($H756:I756)</f>
        <v>0.56000000000000005</v>
      </c>
      <c r="K756" s="24">
        <f>IF($B756="Hamer",IF($F756="Spring Grain",SUMIFS('Hamer Agrimet'!$D:$D,'Hamer Agrimet'!$A:$A,"&lt;="&amp;Data!K$1,'Hamer Agrimet'!$D:$D,"&gt;0"),IF($F756="Winter Grain",SUMIFS('Hamer Agrimet'!$C:$C,'Hamer Agrimet'!$A:$A,"&lt;="&amp;Data!K$1,'Hamer Agrimet'!$C:$C,"&gt;0"),IF($F756="Potatoes",SUMIFS('Hamer Agrimet'!$E:$E,'Hamer Agrimet'!$A:$A,"&lt;="&amp;Data!K$1,'Hamer Agrimet'!$E:$E,"&gt;0"),0))),SUMIFS('Osgood Agrimet'!$S$2:$S$274,'Hamer Agrimet'!$H$147:$H$288,"&lt;="&amp;Data!K$1,'Osgood Agrimet'!$S$2:$S$274,"&gt;0"))-SUM($H756:J756)</f>
        <v>0.83000000000000007</v>
      </c>
      <c r="L756" s="24">
        <f>IF($B756="Hamer",IF($F756="Spring Grain",SUMIFS('Hamer Agrimet'!$D:$D,'Hamer Agrimet'!$A:$A,"&lt;="&amp;Data!L$1,'Hamer Agrimet'!$D:$D,"&gt;0"),IF($F756="Winter Grain",SUMIFS('Hamer Agrimet'!$C:$C,'Hamer Agrimet'!$A:$A,"&lt;="&amp;Data!L$1,'Hamer Agrimet'!$C:$C,"&gt;0"),IF($F756="Potatoes",SUMIFS('Hamer Agrimet'!$E:$E,'Hamer Agrimet'!$A:$A,"&lt;="&amp;Data!L$1,'Hamer Agrimet'!$E:$E,"&gt;0"),0))),SUMIFS('Osgood Agrimet'!$S$2:$S$274,'Hamer Agrimet'!$H$147:$H$288,"&lt;="&amp;Data!L$1,'Osgood Agrimet'!$S$2:$S$274,"&gt;0"))-SUM($H756:K756)</f>
        <v>1.7799999999999998</v>
      </c>
      <c r="M756" s="24">
        <f>IF($B756="Hamer",IF($F756="Spring Grain",SUMIFS('Hamer Agrimet'!$D:$D,'Hamer Agrimet'!$A:$A,"&lt;="&amp;Data!M$1,'Hamer Agrimet'!$D:$D,"&gt;0"),IF($F756="Winter Grain",SUMIFS('Hamer Agrimet'!$C:$C,'Hamer Agrimet'!$A:$A,"&lt;="&amp;Data!M$1,'Hamer Agrimet'!$C:$C,"&gt;0"),IF($F756="Potatoes",SUMIFS('Hamer Agrimet'!$E:$E,'Hamer Agrimet'!$A:$A,"&lt;="&amp;Data!M$1,'Hamer Agrimet'!$E:$E,"&gt;0"),0))),SUMIFS('Osgood Agrimet'!$S$2:$S$274,'Hamer Agrimet'!$H$147:$H$288,"&lt;="&amp;Data!M$1,'Osgood Agrimet'!$S$2:$S$274,"&gt;0"))-SUM($H756:L756)</f>
        <v>2.1200000000000006</v>
      </c>
      <c r="N756" s="24">
        <f>IF($B756="Hamer",IF($F756="Spring Grain",SUMIFS('Hamer Agrimet'!$D:$D,'Hamer Agrimet'!$A:$A,"&lt;="&amp;Data!N$1,'Hamer Agrimet'!$D:$D,"&gt;0"),IF($F756="Winter Grain",SUMIFS('Hamer Agrimet'!$C:$C,'Hamer Agrimet'!$A:$A,"&lt;="&amp;Data!N$1,'Hamer Agrimet'!$C:$C,"&gt;0"),IF($F756="Potatoes",SUMIFS('Hamer Agrimet'!$E:$E,'Hamer Agrimet'!$A:$A,"&lt;="&amp;Data!N$1,'Hamer Agrimet'!$E:$E,"&gt;0"),0))),SUMIFS('Osgood Agrimet'!$S$2:$S$274,'Hamer Agrimet'!$H$147:$H$288,"&lt;="&amp;Data!N$1,'Osgood Agrimet'!$S$2:$S$274,"&gt;0"))-SUM($H756:M756)</f>
        <v>2.8099999999999987</v>
      </c>
      <c r="O756" s="24">
        <f>IF($B756="Hamer",IF($F756="Spring Grain",SUMIFS('Hamer Agrimet'!$D:$D,'Hamer Agrimet'!$A:$A,"&lt;="&amp;Data!O$1,'Hamer Agrimet'!$D:$D,"&gt;0"),IF($F756="Winter Grain",SUMIFS('Hamer Agrimet'!$C:$C,'Hamer Agrimet'!$A:$A,"&lt;="&amp;Data!O$1,'Hamer Agrimet'!$C:$C,"&gt;0"),IF($F756="Potatoes",SUMIFS('Hamer Agrimet'!$E:$E,'Hamer Agrimet'!$A:$A,"&lt;="&amp;Data!O$1,'Hamer Agrimet'!$E:$E,"&gt;0"),0))),SUMIFS('Osgood Agrimet'!$S$2:$S$274,'Hamer Agrimet'!$H$147:$H$288,"&lt;="&amp;Data!O$1,'Osgood Agrimet'!$S$2:$S$274,"&gt;0"))-SUM($H756:N756)</f>
        <v>2.980000000000004</v>
      </c>
      <c r="P756" s="24">
        <f>IF($B756="Hamer",IF($F756="Spring Grain",SUMIFS('Hamer Agrimet'!$D:$D,'Hamer Agrimet'!$A:$A,"&lt;="&amp;Data!P$1,'Hamer Agrimet'!$D:$D,"&gt;0"),IF($F756="Winter Grain",SUMIFS('Hamer Agrimet'!$C:$C,'Hamer Agrimet'!$A:$A,"&lt;="&amp;Data!P$1,'Hamer Agrimet'!$C:$C,"&gt;0"),IF($F756="Potatoes",SUMIFS('Hamer Agrimet'!$E:$E,'Hamer Agrimet'!$A:$A,"&lt;="&amp;Data!P$1,'Hamer Agrimet'!$E:$E,"&gt;0"),0))),SUMIFS('Osgood Agrimet'!$S$2:$S$274,'Hamer Agrimet'!$H$147:$H$288,"&lt;="&amp;Data!P$1,'Osgood Agrimet'!$S$2:$S$274,"&gt;0"))-SUM($H756:O756)</f>
        <v>2.6000000000000014</v>
      </c>
      <c r="Q756" s="24">
        <f>IF($B756="Hamer",IF($F756="Spring Grain",SUMIFS('Hamer Agrimet'!$D:$D,'Hamer Agrimet'!$A:$A,"&lt;="&amp;Data!Q$1,'Hamer Agrimet'!$D:$D,"&gt;0"),IF($F756="Winter Grain",SUMIFS('Hamer Agrimet'!$C:$C,'Hamer Agrimet'!$A:$A,"&lt;="&amp;Data!Q$1,'Hamer Agrimet'!$C:$C,"&gt;0"),IF($F756="Potatoes",SUMIFS('Hamer Agrimet'!$E:$E,'Hamer Agrimet'!$A:$A,"&lt;="&amp;Data!Q$1,'Hamer Agrimet'!$E:$E,"&gt;0"),0))),SUMIFS('Osgood Agrimet'!$S$2:$S$274,'Hamer Agrimet'!$H$147:$H$288,"&lt;="&amp;Data!Q$1,'Osgood Agrimet'!$S$2:$S$274,"&gt;0"))-SUM($H756:P756)</f>
        <v>2.4399999999999977</v>
      </c>
      <c r="R756" s="24">
        <f>IF($B756="Hamer",IF($F756="Spring Grain",SUMIFS('Hamer Agrimet'!$D:$D,'Hamer Agrimet'!$A:$A,"&lt;="&amp;Data!R$1,'Hamer Agrimet'!$D:$D,"&gt;0"),IF($F756="Winter Grain",SUMIFS('Hamer Agrimet'!$C:$C,'Hamer Agrimet'!$A:$A,"&lt;="&amp;Data!R$1,'Hamer Agrimet'!$C:$C,"&gt;0"),IF($F756="Potatoes",SUMIFS('Hamer Agrimet'!$E:$E,'Hamer Agrimet'!$A:$A,"&lt;="&amp;Data!R$1,'Hamer Agrimet'!$E:$E,"&gt;0"),0))),SUMIFS('Osgood Agrimet'!$S$2:$S$274,'Hamer Agrimet'!$H$147:$H$288,"&lt;="&amp;Data!R$1,'Osgood Agrimet'!$S$2:$S$274,"&gt;0"))-SUM($H756:Q756)</f>
        <v>2.7800000000000047</v>
      </c>
      <c r="S756" s="24">
        <f>IF($B756="Hamer",IF($F756="Spring Grain",SUMIFS('Hamer Agrimet'!$D:$D,'Hamer Agrimet'!$A:$A,"&lt;="&amp;Data!S$1,'Hamer Agrimet'!$D:$D,"&gt;0"),IF($F756="Winter Grain",SUMIFS('Hamer Agrimet'!$C:$C,'Hamer Agrimet'!$A:$A,"&lt;="&amp;Data!S$1,'Hamer Agrimet'!$C:$C,"&gt;0"),IF($F756="Potatoes",SUMIFS('Hamer Agrimet'!$E:$E,'Hamer Agrimet'!$A:$A,"&lt;="&amp;Data!S$1,'Hamer Agrimet'!$E:$E,"&gt;0"),0))),SUMIFS('Osgood Agrimet'!$S$2:$S$274,'Hamer Agrimet'!$H$147:$H$288,"&lt;="&amp;Data!S$1,'Osgood Agrimet'!$S$2:$S$274,"&gt;0"))-SUM($H756:R756)</f>
        <v>1.5100000000000016</v>
      </c>
      <c r="T756" s="24">
        <f>IF($B756="Hamer",IF($F756="Spring Grain",SUMIFS('Hamer Agrimet'!$D:$D,'Hamer Agrimet'!$A:$A,"&lt;="&amp;Data!T$1,'Hamer Agrimet'!$D:$D,"&gt;0"),IF($F756="Winter Grain",SUMIFS('Hamer Agrimet'!$C:$C,'Hamer Agrimet'!$A:$A,"&lt;="&amp;Data!T$1,'Hamer Agrimet'!$C:$C,"&gt;0"),IF($F756="Potatoes",SUMIFS('Hamer Agrimet'!$E:$E,'Hamer Agrimet'!$A:$A,"&lt;="&amp;Data!T$1,'Hamer Agrimet'!$E:$E,"&gt;0"),0))),SUMIFS('Osgood Agrimet'!$S$2:$S$274,'Hamer Agrimet'!$H$147:$H$288,"&lt;="&amp;Data!T$1,'Osgood Agrimet'!$S$2:$S$274,"&gt;0"))-SUM($H756:S756)</f>
        <v>2.6900000000000013</v>
      </c>
      <c r="U756" s="24">
        <f>IF($B756="Hamer",IF($F756="Spring Grain",SUMIFS('Hamer Agrimet'!$D:$D,'Hamer Agrimet'!$A:$A,"&lt;="&amp;Data!U$1,'Hamer Agrimet'!$D:$D,"&gt;0"),IF($F756="Winter Grain",SUMIFS('Hamer Agrimet'!$C:$C,'Hamer Agrimet'!$A:$A,"&lt;="&amp;Data!U$1,'Hamer Agrimet'!$C:$C,"&gt;0"),IF($F756="Potatoes",SUMIFS('Hamer Agrimet'!$E:$E,'Hamer Agrimet'!$A:$A,"&lt;="&amp;Data!U$1,'Hamer Agrimet'!$E:$E,"&gt;0"),0))),SUMIFS('Osgood Agrimet'!$S$2:$S$274,'Hamer Agrimet'!$H$147:$H$288,"&lt;="&amp;Data!U$1,'Osgood Agrimet'!$S$2:$S$274,"&gt;0"))-SUM($H756:T756)</f>
        <v>2.1799999999999997</v>
      </c>
      <c r="V756" s="24">
        <f>IF($B756="Hamer",IF($F756="Spring Grain",SUMIFS('Hamer Agrimet'!$D:$D,'Hamer Agrimet'!$A:$A,"&lt;="&amp;Data!V$1,'Hamer Agrimet'!$D:$D,"&gt;0"),IF($F756="Winter Grain",SUMIFS('Hamer Agrimet'!$C:$C,'Hamer Agrimet'!$A:$A,"&lt;="&amp;Data!V$1,'Hamer Agrimet'!$C:$C,"&gt;0"),IF($F756="Potatoes",SUMIFS('Hamer Agrimet'!$E:$E,'Hamer Agrimet'!$A:$A,"&lt;="&amp;Data!V$1,'Hamer Agrimet'!$E:$E,"&gt;0"),0))),SUMIFS('Osgood Agrimet'!$S$2:$S$274,'Hamer Agrimet'!$H$147:$H$288,"&lt;="&amp;Data!V$1,'Osgood Agrimet'!$S$2:$S$274,"&gt;0"))-SUM($H756:U756)</f>
        <v>1.2699999999999996</v>
      </c>
      <c r="W756" s="24">
        <f>IF($B756="Hamer",IF($F756="Spring Grain",SUMIFS('Hamer Agrimet'!$D:$D,'Hamer Agrimet'!$A:$A,"&lt;="&amp;Data!W$1,'Hamer Agrimet'!$D:$D,"&gt;0"),IF($F756="Winter Grain",SUMIFS('Hamer Agrimet'!$C:$C,'Hamer Agrimet'!$A:$A,"&lt;="&amp;Data!W$1,'Hamer Agrimet'!$C:$C,"&gt;0"),IF($F756="Potatoes",SUMIFS('Hamer Agrimet'!$E:$E,'Hamer Agrimet'!$A:$A,"&lt;="&amp;Data!W$1,'Hamer Agrimet'!$E:$E,"&gt;0"),0))),SUMIFS('Osgood Agrimet'!$S$2:$S$274,'Hamer Agrimet'!$H$147:$H$288,"&lt;="&amp;Data!W$1,'Osgood Agrimet'!$S$2:$S$274,"&gt;0"))-SUM($H756:V756)</f>
        <v>0.13999999999999702</v>
      </c>
      <c r="X756" s="24">
        <f>IF($B756="Hamer",IF($F756="Spring Grain",SUMIFS('Hamer Agrimet'!$D:$D,'Hamer Agrimet'!$A:$A,"&lt;="&amp;Data!X$1,'Hamer Agrimet'!$D:$D,"&gt;0"),IF($F756="Winter Grain",SUMIFS('Hamer Agrimet'!$C:$C,'Hamer Agrimet'!$A:$A,"&lt;="&amp;Data!X$1,'Hamer Agrimet'!$C:$C,"&gt;0"),IF($F756="Potatoes",SUMIFS('Hamer Agrimet'!$E:$E,'Hamer Agrimet'!$A:$A,"&lt;="&amp;Data!X$1,'Hamer Agrimet'!$E:$E,"&gt;0"),0))),SUMIFS('Osgood Agrimet'!$S$2:$S$274,'Hamer Agrimet'!$H$147:$H$288,"&lt;="&amp;Data!X$1,'Osgood Agrimet'!$S$2:$S$274,"&gt;0"))-SUM($H756:W756)</f>
        <v>0</v>
      </c>
      <c r="Y756" s="24">
        <f>IF($B756="Hamer",IF($F756="Spring Grain",SUMIFS('Hamer Agrimet'!$D:$D,'Hamer Agrimet'!$A:$A,"&lt;="&amp;Data!Y$1,'Hamer Agrimet'!$D:$D,"&gt;0"),IF($F756="Winter Grain",SUMIFS('Hamer Agrimet'!$C:$C,'Hamer Agrimet'!$A:$A,"&lt;="&amp;Data!Y$1,'Hamer Agrimet'!$C:$C,"&gt;0"),IF($F756="Potatoes",SUMIFS('Hamer Agrimet'!$E:$E,'Hamer Agrimet'!$A:$A,"&lt;="&amp;Data!Y$1,'Hamer Agrimet'!$E:$E,"&gt;0"),0))),SUMIFS('Osgood Agrimet'!$S$2:$S$274,'Hamer Agrimet'!$H$147:$H$288,"&lt;="&amp;Data!Y$1,'Osgood Agrimet'!$S$2:$S$274,"&gt;0"))-SUM($H756:X756)</f>
        <v>0</v>
      </c>
      <c r="Z756" s="24">
        <f>IF($B756="Hamer",IF($F756="Spring Grain",SUMIFS('Hamer Agrimet'!$D:$D,'Hamer Agrimet'!$A:$A,"&lt;="&amp;Data!Z$1,'Hamer Agrimet'!$D:$D,"&gt;0"),IF($F756="Winter Grain",SUMIFS('Hamer Agrimet'!$C:$C,'Hamer Agrimet'!$A:$A,"&lt;="&amp;Data!Z$1,'Hamer Agrimet'!$C:$C,"&gt;0"),IF($F756="Potatoes",SUMIFS('Hamer Agrimet'!$E:$E,'Hamer Agrimet'!$A:$A,"&lt;="&amp;Data!Z$1,'Hamer Agrimet'!$E:$E,"&gt;0"),0))),SUMIFS('Osgood Agrimet'!$S$2:$S$274,'Hamer Agrimet'!$H$147:$H$288,"&lt;="&amp;Data!Z$1,'Osgood Agrimet'!$S$2:$S$274,"&gt;0"))-SUM($H756:Y756)</f>
        <v>0</v>
      </c>
      <c r="AA756" s="24">
        <f>IF($B756="Hamer",IF($F756="Spring Grain",SUMIFS('Hamer Agrimet'!$D:$D,'Hamer Agrimet'!$A:$A,"&lt;="&amp;Data!AA$1,'Hamer Agrimet'!$D:$D,"&gt;0"),IF($F756="Winter Grain",SUMIFS('Hamer Agrimet'!$C:$C,'Hamer Agrimet'!$A:$A,"&lt;="&amp;Data!AA$1,'Hamer Agrimet'!$C:$C,"&gt;0"),IF($F756="Potatoes",SUMIFS('Hamer Agrimet'!$E:$E,'Hamer Agrimet'!$A:$A,"&lt;="&amp;Data!AA$1,'Hamer Agrimet'!$E:$E,"&gt;0"),0))),SUMIFS('Osgood Agrimet'!$S$2:$S$274,'Hamer Agrimet'!$H$147:$H$288,"&lt;="&amp;Data!AA$1,'Osgood Agrimet'!$S$2:$S$274,"&gt;0"))-SUM($H756:Z756)</f>
        <v>0</v>
      </c>
      <c r="AB756" s="24">
        <f>IF($B756="Hamer",IF($F756="Spring Grain",SUMIFS('Hamer Agrimet'!$D:$D,'Hamer Agrimet'!$A:$A,"&lt;="&amp;Data!AB$1,'Hamer Agrimet'!$D:$D,"&gt;0"),IF($F756="Winter Grain",SUMIFS('Hamer Agrimet'!$C:$C,'Hamer Agrimet'!$A:$A,"&lt;="&amp;Data!AB$1,'Hamer Agrimet'!$C:$C,"&gt;0"),IF($F756="Potatoes",SUMIFS('Hamer Agrimet'!$E:$E,'Hamer Agrimet'!$A:$A,"&lt;="&amp;Data!AB$1,'Hamer Agrimet'!$E:$E,"&gt;0"),0))),SUMIFS('Osgood Agrimet'!$S$2:$S$274,'Hamer Agrimet'!$H$147:$H$288,"&lt;="&amp;Data!AB$1,'Osgood Agrimet'!$S$2:$S$274,"&gt;0"))-SUM($H756:AA756)</f>
        <v>0</v>
      </c>
      <c r="AC756" s="24">
        <f>IF($B756="Hamer",IF($F756="Spring Grain",SUMIFS('Hamer Agrimet'!$D:$D,'Hamer Agrimet'!$A:$A,"&lt;="&amp;Data!AC$1,'Hamer Agrimet'!$D:$D,"&gt;0"),IF($F756="Winter Grain",SUMIFS('Hamer Agrimet'!$C:$C,'Hamer Agrimet'!$A:$A,"&lt;="&amp;Data!AC$1,'Hamer Agrimet'!$C:$C,"&gt;0"),IF($F756="Potatoes",SUMIFS('Hamer Agrimet'!$E:$E,'Hamer Agrimet'!$A:$A,"&lt;="&amp;Data!AC$1,'Hamer Agrimet'!$E:$E,"&gt;0"),0))),SUMIFS('Osgood Agrimet'!$S$2:$S$274,'Hamer Agrimet'!$H$147:$H$288,"&lt;="&amp;Data!AC$1,'Osgood Agrimet'!$S$2:$S$274,"&gt;0"))-SUM($H756:AB756)</f>
        <v>0</v>
      </c>
      <c r="AD756" s="24">
        <f>IF($B756="Hamer",IF($F756="Spring Grain",SUMIFS('Hamer Agrimet'!$D:$D,'Hamer Agrimet'!$A:$A,"&lt;="&amp;Data!AD$1,'Hamer Agrimet'!$D:$D,"&gt;0"),IF($F756="Winter Grain",SUMIFS('Hamer Agrimet'!$C:$C,'Hamer Agrimet'!$A:$A,"&lt;="&amp;Data!AD$1,'Hamer Agrimet'!$C:$C,"&gt;0"),IF($F756="Potatoes",SUMIFS('Hamer Agrimet'!$E:$E,'Hamer Agrimet'!$A:$A,"&lt;="&amp;Data!AD$1,'Hamer Agrimet'!$E:$E,"&gt;0"),0))),SUMIFS('Osgood Agrimet'!$S$2:$S$274,'Hamer Agrimet'!$H$147:$H$288,"&lt;="&amp;Data!AD$1,'Osgood Agrimet'!$S$2:$S$274,"&gt;0"))-SUM($H756:AC756)</f>
        <v>0</v>
      </c>
      <c r="AE756" s="24">
        <f>IF($B756="Hamer",IF($F756="Spring Grain",SUMIFS('Hamer Agrimet'!$D:$D,'Hamer Agrimet'!$A:$A,"&lt;="&amp;Data!AE$1,'Hamer Agrimet'!$D:$D,"&gt;0"),IF($F756="Winter Grain",SUMIFS('Hamer Agrimet'!$C:$C,'Hamer Agrimet'!$A:$A,"&lt;="&amp;Data!AE$1,'Hamer Agrimet'!$C:$C,"&gt;0"),IF($F756="Potatoes",SUMIFS('Hamer Agrimet'!$E:$E,'Hamer Agrimet'!$A:$A,"&lt;="&amp;Data!AE$1,'Hamer Agrimet'!$E:$E,"&gt;0"),0))),SUMIFS('Osgood Agrimet'!$S$2:$S$274,'Hamer Agrimet'!$H$147:$H$288,"&lt;="&amp;Data!AE$1,'Osgood Agrimet'!$S$2:$S$274,"&gt;0"))-SUM($H756:AD756)</f>
        <v>0</v>
      </c>
      <c r="AF756" s="24">
        <f>IF($B756="Hamer",IF($F756="Spring Grain",SUMIFS('Hamer Agrimet'!$D:$D,'Hamer Agrimet'!$A:$A,"&lt;="&amp;Data!AF$1,'Hamer Agrimet'!$D:$D,"&gt;0"),IF($F756="Winter Grain",SUMIFS('Hamer Agrimet'!$C:$C,'Hamer Agrimet'!$A:$A,"&lt;="&amp;Data!AF$1,'Hamer Agrimet'!$C:$C,"&gt;0"),IF($F756="Potatoes",SUMIFS('Hamer Agrimet'!$E:$E,'Hamer Agrimet'!$A:$A,"&lt;="&amp;Data!AF$1,'Hamer Agrimet'!$E:$E,"&gt;0"),0))),SUMIFS('Osgood Agrimet'!$S$2:$S$274,'Hamer Agrimet'!$H$147:$H$288,"&lt;="&amp;Data!AF$1,'Osgood Agrimet'!$S$2:$S$274,"&gt;0"))-SUM($H756:AE756)</f>
        <v>0</v>
      </c>
      <c r="AG756" s="24">
        <f>IF($B756="Hamer",IF($F756="Spring Grain",SUMIFS('Hamer Agrimet'!$D:$D,'Hamer Agrimet'!$A:$A,"&lt;="&amp;Data!AG$1,'Hamer Agrimet'!$D:$D,"&gt;0"),IF($F756="Winter Grain",SUMIFS('Hamer Agrimet'!$C:$C,'Hamer Agrimet'!$A:$A,"&lt;="&amp;Data!AG$1,'Hamer Agrimet'!$C:$C,"&gt;0"),IF($F756="Potatoes",SUMIFS('Hamer Agrimet'!$E:$E,'Hamer Agrimet'!$A:$A,"&lt;="&amp;Data!AG$1,'Hamer Agrimet'!$E:$E,"&gt;0"),0))),SUMIFS('Osgood Agrimet'!$S$2:$S$274,'Hamer Agrimet'!$H$147:$H$288,"&lt;="&amp;Data!AG$1,'Osgood Agrimet'!$S$2:$S$274,"&gt;0"))-SUM($H756:AF756)</f>
        <v>0</v>
      </c>
      <c r="AH756">
        <f>+SUM(H756:AG756)</f>
        <v>27.130000000000006</v>
      </c>
    </row>
    <row r="757" spans="1:34" x14ac:dyDescent="0.2">
      <c r="A757" t="s">
        <v>267</v>
      </c>
      <c r="B757" t="s">
        <v>166</v>
      </c>
      <c r="C757" s="31" t="str">
        <f>C756</f>
        <v>75</v>
      </c>
      <c r="D757" t="s">
        <v>195</v>
      </c>
      <c r="E757" t="s">
        <v>247</v>
      </c>
      <c r="F757" t="s">
        <v>13</v>
      </c>
      <c r="G757" t="s">
        <v>233</v>
      </c>
      <c r="H757">
        <f>IFERROR(VLOOKUP($A757,'PivotTrac Totals'!$A$1:$AK$255,4,FALSE),)</f>
        <v>0</v>
      </c>
      <c r="I757">
        <f>IFERROR(VLOOKUP($A757,'PivotTrac Totals'!$1:$405,6,FALSE),)</f>
        <v>0</v>
      </c>
      <c r="J757">
        <f>IFERROR(VLOOKUP($A757,'PivotTrac Totals'!$1:$255,8,FALSE),)</f>
        <v>0</v>
      </c>
      <c r="K757">
        <f>IFERROR(VLOOKUP($A757,'PivotTrac Totals'!$1:$255,10,FALSE),)</f>
        <v>4.76</v>
      </c>
      <c r="L757" t="str">
        <f>IFERROR(VLOOKUP($A757,'PivotTrac Totals'!$1:$255,12,FALSE),)</f>
        <v/>
      </c>
      <c r="M757" t="str">
        <f>IFERROR(VLOOKUP($A757,'PivotTrac Totals'!$1:$255,14,FALSE),)</f>
        <v/>
      </c>
      <c r="N757">
        <f>IFERROR(VLOOKUP($A757,'PivotTrac Totals'!$1:$255,16,FALSE),)</f>
        <v>2.13</v>
      </c>
      <c r="O757">
        <f>IFERROR(VLOOKUP($A757,'PivotTrac Totals'!$1:$255,18,FALSE),)</f>
        <v>2.17</v>
      </c>
      <c r="P757">
        <f>IFERROR(VLOOKUP($A757,'PivotTrac Totals'!$1:$255,20,FALSE),)</f>
        <v>4.9400000000000013</v>
      </c>
      <c r="Q757">
        <f>IFERROR(VLOOKUP($A757,'PivotTrac Totals'!$1:$255,22,FALSE),)</f>
        <v>1.8399999999999999</v>
      </c>
      <c r="R757">
        <f>IFERROR(VLOOKUP($A757,'PivotTrac Totals'!$1:$255,24,FALSE),)</f>
        <v>2.09</v>
      </c>
      <c r="S757">
        <f>IFERROR(VLOOKUP($A757,'PivotTrac Totals'!$1:$255,26,FALSE),)</f>
        <v>2.1799999999999997</v>
      </c>
      <c r="T757">
        <f>IFERROR(VLOOKUP($A757,'PivotTrac Totals'!$1:$255,28,FALSE),)</f>
        <v>0.94999999999999929</v>
      </c>
      <c r="U757">
        <f>IFERROR(VLOOKUP($A757,'PivotTrac Totals'!$1:$255,30,FALSE),)</f>
        <v>0</v>
      </c>
      <c r="V757">
        <f>IFERROR(VLOOKUP($A757,'PivotTrac Totals'!$1:$255,32,FALSE),)</f>
        <v>0</v>
      </c>
      <c r="W757">
        <f>IFERROR(VLOOKUP($A757,'PivotTrac Totals'!$1:$255,34,FALSE),)</f>
        <v>0</v>
      </c>
      <c r="X757">
        <f>IFERROR(VLOOKUP($A757,'PivotTrac Totals'!$1:$255,36,FALSE),)</f>
        <v>0</v>
      </c>
      <c r="Y757">
        <f>IFERROR(VLOOKUP($A757,'PivotTrac Totals'!$1:$255,38,FALSE),)</f>
        <v>0</v>
      </c>
      <c r="Z757">
        <f>IFERROR(VLOOKUP($A757,'PivotTrac Totals'!$1:$255,40,FALSE),)</f>
        <v>0</v>
      </c>
      <c r="AA757">
        <f>IFERROR(VLOOKUP($A757,'PivotTrac Totals'!$1:$255,42,FALSE),)</f>
        <v>0</v>
      </c>
      <c r="AB757">
        <f>IFERROR(VLOOKUP($A757,'PivotTrac Totals'!$1:$255,44,FALSE),)</f>
        <v>1.0199999999999996</v>
      </c>
      <c r="AC757">
        <f>IFERROR(VLOOKUP($A757,'PivotTrac Totals'!$1:$255,46,FALSE),)</f>
        <v>0</v>
      </c>
      <c r="AD757">
        <f>IFERROR(VLOOKUP($A757,'PivotTrac Totals'!$1:$255,48,FALSE),)</f>
        <v>0</v>
      </c>
      <c r="AE757">
        <f>IFERROR(VLOOKUP($A757,'PivotTrac Totals'!$1:$255,50,FALSE),)</f>
        <v>0</v>
      </c>
      <c r="AF757">
        <f>IFERROR(VLOOKUP($A757,'PivotTrac Totals'!$1:$255,52,FALSE),)</f>
        <v>0</v>
      </c>
      <c r="AG757">
        <f>IFERROR(VLOOKUP($A757,'PivotTrac Totals'!$1:$255,54,FALSE),)</f>
        <v>0</v>
      </c>
      <c r="AH757">
        <f t="shared" si="84"/>
        <v>22.08</v>
      </c>
    </row>
    <row r="758" spans="1:34" x14ac:dyDescent="0.2">
      <c r="A758" t="s">
        <v>268</v>
      </c>
      <c r="B758" t="s">
        <v>166</v>
      </c>
      <c r="C758" s="31" t="str">
        <f t="shared" ref="C758:C765" si="89">C757</f>
        <v>75</v>
      </c>
      <c r="D758" t="s">
        <v>195</v>
      </c>
      <c r="E758" t="s">
        <v>247</v>
      </c>
      <c r="F758" t="s">
        <v>13</v>
      </c>
      <c r="G758" t="s">
        <v>233</v>
      </c>
      <c r="H758">
        <f>IFERROR(VLOOKUP($A758,'PivotTrac Totals'!$A$1:$AK$255,4,FALSE),)</f>
        <v>0</v>
      </c>
      <c r="I758">
        <f>IFERROR(VLOOKUP($A758,'PivotTrac Totals'!$1:$405,6,FALSE),)</f>
        <v>0</v>
      </c>
      <c r="J758">
        <f>IFERROR(VLOOKUP($A758,'PivotTrac Totals'!$1:$255,8,FALSE),)</f>
        <v>0</v>
      </c>
      <c r="K758">
        <f>IFERROR(VLOOKUP($A758,'PivotTrac Totals'!$1:$255,10,FALSE),)</f>
        <v>4.0999999999999996</v>
      </c>
      <c r="L758" t="str">
        <f>IFERROR(VLOOKUP($A758,'PivotTrac Totals'!$1:$255,12,FALSE),)</f>
        <v/>
      </c>
      <c r="M758" t="str">
        <f>IFERROR(VLOOKUP($A758,'PivotTrac Totals'!$1:$255,14,FALSE),)</f>
        <v/>
      </c>
      <c r="N758">
        <f>IFERROR(VLOOKUP($A758,'PivotTrac Totals'!$1:$255,16,FALSE),)</f>
        <v>2.08</v>
      </c>
      <c r="O758">
        <f>IFERROR(VLOOKUP($A758,'PivotTrac Totals'!$1:$255,18,FALSE),)</f>
        <v>2.0699999999999998</v>
      </c>
      <c r="P758">
        <f>IFERROR(VLOOKUP($A758,'PivotTrac Totals'!$1:$255,20,FALSE),)</f>
        <v>5.0399999999999991</v>
      </c>
      <c r="Q758">
        <f>IFERROR(VLOOKUP($A758,'PivotTrac Totals'!$1:$255,22,FALSE),)</f>
        <v>1.7700000000000014</v>
      </c>
      <c r="R758">
        <f>IFERROR(VLOOKUP($A758,'PivotTrac Totals'!$1:$255,24,FALSE),)</f>
        <v>2.0199999999999978</v>
      </c>
      <c r="S758">
        <f>IFERROR(VLOOKUP($A758,'PivotTrac Totals'!$1:$255,26,FALSE),)</f>
        <v>2.1500000000000021</v>
      </c>
      <c r="T758">
        <f>IFERROR(VLOOKUP($A758,'PivotTrac Totals'!$1:$255,28,FALSE),)</f>
        <v>0.94000000000000128</v>
      </c>
      <c r="U758">
        <f>IFERROR(VLOOKUP($A758,'PivotTrac Totals'!$1:$255,30,FALSE),)</f>
        <v>0</v>
      </c>
      <c r="V758">
        <f>IFERROR(VLOOKUP($A758,'PivotTrac Totals'!$1:$255,32,FALSE),)</f>
        <v>0</v>
      </c>
      <c r="W758">
        <f>IFERROR(VLOOKUP($A758,'PivotTrac Totals'!$1:$255,34,FALSE),)</f>
        <v>0</v>
      </c>
      <c r="X758">
        <f>IFERROR(VLOOKUP($A758,'PivotTrac Totals'!$1:$255,36,FALSE),)</f>
        <v>0</v>
      </c>
      <c r="Y758">
        <f>IFERROR(VLOOKUP($A758,'PivotTrac Totals'!$1:$255,38,FALSE),)</f>
        <v>0</v>
      </c>
      <c r="Z758">
        <f>IFERROR(VLOOKUP($A758,'PivotTrac Totals'!$1:$255,40,FALSE),)</f>
        <v>0</v>
      </c>
      <c r="AA758">
        <f>IFERROR(VLOOKUP($A758,'PivotTrac Totals'!$1:$255,42,FALSE),)</f>
        <v>0</v>
      </c>
      <c r="AB758">
        <f>IFERROR(VLOOKUP($A758,'PivotTrac Totals'!$1:$255,44,FALSE),)</f>
        <v>0.98999999999999844</v>
      </c>
      <c r="AC758">
        <f>IFERROR(VLOOKUP($A758,'PivotTrac Totals'!$1:$255,46,FALSE),)</f>
        <v>0</v>
      </c>
      <c r="AD758">
        <f>IFERROR(VLOOKUP($A758,'PivotTrac Totals'!$1:$255,48,FALSE),)</f>
        <v>0</v>
      </c>
      <c r="AE758">
        <f>IFERROR(VLOOKUP($A758,'PivotTrac Totals'!$1:$255,50,FALSE),)</f>
        <v>0</v>
      </c>
      <c r="AF758">
        <f>IFERROR(VLOOKUP($A758,'PivotTrac Totals'!$1:$255,52,FALSE),)</f>
        <v>0</v>
      </c>
      <c r="AG758">
        <f>IFERROR(VLOOKUP($A758,'PivotTrac Totals'!$1:$255,54,FALSE),)</f>
        <v>0</v>
      </c>
      <c r="AH758">
        <f t="shared" si="84"/>
        <v>21.16</v>
      </c>
    </row>
    <row r="759" spans="1:34" x14ac:dyDescent="0.2">
      <c r="A759" t="s">
        <v>269</v>
      </c>
      <c r="B759" t="s">
        <v>166</v>
      </c>
      <c r="C759" s="31" t="str">
        <f t="shared" si="89"/>
        <v>75</v>
      </c>
      <c r="D759" t="s">
        <v>195</v>
      </c>
      <c r="E759" t="s">
        <v>247</v>
      </c>
      <c r="F759" t="s">
        <v>13</v>
      </c>
      <c r="G759" t="s">
        <v>233</v>
      </c>
      <c r="H759">
        <f>IFERROR(VLOOKUP($A759,'PivotTrac Totals'!$A$1:$AK$255,4,FALSE),)</f>
        <v>0</v>
      </c>
      <c r="I759">
        <f>IFERROR(VLOOKUP($A759,'PivotTrac Totals'!$1:$405,6,FALSE),)</f>
        <v>0</v>
      </c>
      <c r="J759">
        <f>IFERROR(VLOOKUP($A759,'PivotTrac Totals'!$1:$255,8,FALSE),)</f>
        <v>0</v>
      </c>
      <c r="K759">
        <f>IFERROR(VLOOKUP($A759,'PivotTrac Totals'!$1:$255,10,FALSE),)</f>
        <v>4.84</v>
      </c>
      <c r="L759" t="str">
        <f>IFERROR(VLOOKUP($A759,'PivotTrac Totals'!$1:$255,12,FALSE),)</f>
        <v/>
      </c>
      <c r="M759" t="str">
        <f>IFERROR(VLOOKUP($A759,'PivotTrac Totals'!$1:$255,14,FALSE),)</f>
        <v/>
      </c>
      <c r="N759">
        <f>IFERROR(VLOOKUP($A759,'PivotTrac Totals'!$1:$255,16,FALSE),)</f>
        <v>2.0499999999999998</v>
      </c>
      <c r="O759">
        <f>IFERROR(VLOOKUP($A759,'PivotTrac Totals'!$1:$255,18,FALSE),)</f>
        <v>2.06</v>
      </c>
      <c r="P759">
        <f>IFERROR(VLOOKUP($A759,'PivotTrac Totals'!$1:$255,20,FALSE),)</f>
        <v>4.7200000000000006</v>
      </c>
      <c r="Q759">
        <f>IFERROR(VLOOKUP($A759,'PivotTrac Totals'!$1:$255,22,FALSE),)</f>
        <v>1.7599999999999998</v>
      </c>
      <c r="R759">
        <f>IFERROR(VLOOKUP($A759,'PivotTrac Totals'!$1:$255,24,FALSE),)</f>
        <v>1.3200000000000003</v>
      </c>
      <c r="S759">
        <f>IFERROR(VLOOKUP($A759,'PivotTrac Totals'!$1:$255,26,FALSE),)</f>
        <v>2.0100000000000016</v>
      </c>
      <c r="T759">
        <f>IFERROR(VLOOKUP($A759,'PivotTrac Totals'!$1:$255,28,FALSE),)</f>
        <v>0.92999999999999972</v>
      </c>
      <c r="U759">
        <f>IFERROR(VLOOKUP($A759,'PivotTrac Totals'!$1:$255,30,FALSE),)</f>
        <v>0</v>
      </c>
      <c r="V759">
        <f>IFERROR(VLOOKUP($A759,'PivotTrac Totals'!$1:$255,32,FALSE),)</f>
        <v>0</v>
      </c>
      <c r="W759">
        <f>IFERROR(VLOOKUP($A759,'PivotTrac Totals'!$1:$255,34,FALSE),)</f>
        <v>0</v>
      </c>
      <c r="X759">
        <f>IFERROR(VLOOKUP($A759,'PivotTrac Totals'!$1:$255,36,FALSE),)</f>
        <v>0</v>
      </c>
      <c r="Y759">
        <f>IFERROR(VLOOKUP($A759,'PivotTrac Totals'!$1:$255,38,FALSE),)</f>
        <v>0</v>
      </c>
      <c r="Z759">
        <f>IFERROR(VLOOKUP($A759,'PivotTrac Totals'!$1:$255,40,FALSE),)</f>
        <v>0</v>
      </c>
      <c r="AA759">
        <f>IFERROR(VLOOKUP($A759,'PivotTrac Totals'!$1:$255,42,FALSE),)</f>
        <v>0</v>
      </c>
      <c r="AB759">
        <f>IFERROR(VLOOKUP($A759,'PivotTrac Totals'!$1:$255,44,FALSE),)</f>
        <v>0.93999999999999773</v>
      </c>
      <c r="AC759">
        <f>IFERROR(VLOOKUP($A759,'PivotTrac Totals'!$1:$255,46,FALSE),)</f>
        <v>0</v>
      </c>
      <c r="AD759">
        <f>IFERROR(VLOOKUP($A759,'PivotTrac Totals'!$1:$255,48,FALSE),)</f>
        <v>0</v>
      </c>
      <c r="AE759">
        <f>IFERROR(VLOOKUP($A759,'PivotTrac Totals'!$1:$255,50,FALSE),)</f>
        <v>0</v>
      </c>
      <c r="AF759">
        <f>IFERROR(VLOOKUP($A759,'PivotTrac Totals'!$1:$255,52,FALSE),)</f>
        <v>0</v>
      </c>
      <c r="AG759">
        <f>IFERROR(VLOOKUP($A759,'PivotTrac Totals'!$1:$255,54,FALSE),)</f>
        <v>0</v>
      </c>
      <c r="AH759">
        <f t="shared" si="84"/>
        <v>20.63</v>
      </c>
    </row>
    <row r="760" spans="1:34" x14ac:dyDescent="0.2">
      <c r="A760" t="s">
        <v>270</v>
      </c>
      <c r="B760" t="s">
        <v>166</v>
      </c>
      <c r="C760" s="31" t="str">
        <f t="shared" si="89"/>
        <v>75</v>
      </c>
      <c r="D760" t="s">
        <v>195</v>
      </c>
      <c r="E760" t="s">
        <v>247</v>
      </c>
      <c r="F760" t="s">
        <v>13</v>
      </c>
      <c r="G760" t="s">
        <v>233</v>
      </c>
      <c r="H760">
        <f>IFERROR(VLOOKUP($A760,'PivotTrac Totals'!$A$1:$AK$255,4,FALSE),)</f>
        <v>0</v>
      </c>
      <c r="I760">
        <f>IFERROR(VLOOKUP($A760,'PivotTrac Totals'!$1:$405,6,FALSE),)</f>
        <v>0</v>
      </c>
      <c r="J760">
        <f>IFERROR(VLOOKUP($A760,'PivotTrac Totals'!$1:$255,8,FALSE),)</f>
        <v>0</v>
      </c>
      <c r="K760">
        <f>IFERROR(VLOOKUP($A760,'PivotTrac Totals'!$1:$255,10,FALSE),)</f>
        <v>4.68</v>
      </c>
      <c r="L760" t="str">
        <f>IFERROR(VLOOKUP($A760,'PivotTrac Totals'!$1:$255,12,FALSE),)</f>
        <v/>
      </c>
      <c r="M760" t="str">
        <f>IFERROR(VLOOKUP($A760,'PivotTrac Totals'!$1:$255,14,FALSE),)</f>
        <v/>
      </c>
      <c r="N760">
        <f>IFERROR(VLOOKUP($A760,'PivotTrac Totals'!$1:$255,16,FALSE),)</f>
        <v>2.33</v>
      </c>
      <c r="O760">
        <f>IFERROR(VLOOKUP($A760,'PivotTrac Totals'!$1:$255,18,FALSE),)</f>
        <v>2.58</v>
      </c>
      <c r="P760">
        <f>IFERROR(VLOOKUP($A760,'PivotTrac Totals'!$1:$255,20,FALSE),)</f>
        <v>5.57</v>
      </c>
      <c r="Q760">
        <f>IFERROR(VLOOKUP($A760,'PivotTrac Totals'!$1:$255,22,FALSE),)</f>
        <v>1.8999999999999986</v>
      </c>
      <c r="R760">
        <f>IFERROR(VLOOKUP($A760,'PivotTrac Totals'!$1:$255,24,FALSE),)</f>
        <v>2.25</v>
      </c>
      <c r="S760">
        <f>IFERROR(VLOOKUP($A760,'PivotTrac Totals'!$1:$255,26,FALSE),)</f>
        <v>2.5</v>
      </c>
      <c r="T760">
        <f>IFERROR(VLOOKUP($A760,'PivotTrac Totals'!$1:$255,28,FALSE),)</f>
        <v>1.0199999999999996</v>
      </c>
      <c r="U760">
        <f>IFERROR(VLOOKUP($A760,'PivotTrac Totals'!$1:$255,30,FALSE),)</f>
        <v>0</v>
      </c>
      <c r="V760">
        <f>IFERROR(VLOOKUP($A760,'PivotTrac Totals'!$1:$255,32,FALSE),)</f>
        <v>0</v>
      </c>
      <c r="W760">
        <f>IFERROR(VLOOKUP($A760,'PivotTrac Totals'!$1:$255,34,FALSE),)</f>
        <v>0</v>
      </c>
      <c r="X760">
        <f>IFERROR(VLOOKUP($A760,'PivotTrac Totals'!$1:$255,36,FALSE),)</f>
        <v>0</v>
      </c>
      <c r="Y760">
        <f>IFERROR(VLOOKUP($A760,'PivotTrac Totals'!$1:$255,38,FALSE),)</f>
        <v>0</v>
      </c>
      <c r="Z760">
        <f>IFERROR(VLOOKUP($A760,'PivotTrac Totals'!$1:$255,40,FALSE),)</f>
        <v>0</v>
      </c>
      <c r="AA760">
        <f>IFERROR(VLOOKUP($A760,'PivotTrac Totals'!$1:$255,42,FALSE),)</f>
        <v>0</v>
      </c>
      <c r="AB760">
        <f>IFERROR(VLOOKUP($A760,'PivotTrac Totals'!$1:$255,44,FALSE),)</f>
        <v>1.1000000000000014</v>
      </c>
      <c r="AC760">
        <f>IFERROR(VLOOKUP($A760,'PivotTrac Totals'!$1:$255,46,FALSE),)</f>
        <v>0</v>
      </c>
      <c r="AD760">
        <f>IFERROR(VLOOKUP($A760,'PivotTrac Totals'!$1:$255,48,FALSE),)</f>
        <v>0</v>
      </c>
      <c r="AE760">
        <f>IFERROR(VLOOKUP($A760,'PivotTrac Totals'!$1:$255,50,FALSE),)</f>
        <v>0</v>
      </c>
      <c r="AF760">
        <f>IFERROR(VLOOKUP($A760,'PivotTrac Totals'!$1:$255,52,FALSE),)</f>
        <v>0</v>
      </c>
      <c r="AG760">
        <f>IFERROR(VLOOKUP($A760,'PivotTrac Totals'!$1:$255,54,FALSE),)</f>
        <v>0</v>
      </c>
      <c r="AH760">
        <f t="shared" si="84"/>
        <v>23.93</v>
      </c>
    </row>
    <row r="761" spans="1:34" ht="15.75" thickBot="1" x14ac:dyDescent="0.25">
      <c r="A761" t="s">
        <v>271</v>
      </c>
      <c r="B761" t="s">
        <v>166</v>
      </c>
      <c r="C761" s="31" t="str">
        <f t="shared" si="89"/>
        <v>75</v>
      </c>
      <c r="D761" t="s">
        <v>195</v>
      </c>
      <c r="E761" t="s">
        <v>247</v>
      </c>
      <c r="F761" t="s">
        <v>13</v>
      </c>
      <c r="G761" t="s">
        <v>233</v>
      </c>
      <c r="H761">
        <f>IFERROR(VLOOKUP($A761,'PivotTrac Totals'!$A$1:$AK$255,4,FALSE),)</f>
        <v>0</v>
      </c>
      <c r="I761">
        <f>IFERROR(VLOOKUP($A761,'PivotTrac Totals'!$1:$405,6,FALSE),)</f>
        <v>0</v>
      </c>
      <c r="J761">
        <f>IFERROR(VLOOKUP($A761,'PivotTrac Totals'!$1:$255,8,FALSE),)</f>
        <v>0</v>
      </c>
      <c r="K761">
        <f>IFERROR(VLOOKUP($A761,'PivotTrac Totals'!$1:$255,10,FALSE),)</f>
        <v>4.87</v>
      </c>
      <c r="L761" t="str">
        <f>IFERROR(VLOOKUP($A761,'PivotTrac Totals'!$1:$255,12,FALSE),)</f>
        <v/>
      </c>
      <c r="M761" t="str">
        <f>IFERROR(VLOOKUP($A761,'PivotTrac Totals'!$1:$255,14,FALSE),)</f>
        <v/>
      </c>
      <c r="N761">
        <f>IFERROR(VLOOKUP($A761,'PivotTrac Totals'!$1:$255,16,FALSE),)</f>
        <v>2.13</v>
      </c>
      <c r="O761">
        <f>IFERROR(VLOOKUP($A761,'PivotTrac Totals'!$1:$255,18,FALSE),)</f>
        <v>2.19</v>
      </c>
      <c r="P761">
        <f>IFERROR(VLOOKUP($A761,'PivotTrac Totals'!$1:$255,20,FALSE),)</f>
        <v>4.8800000000000008</v>
      </c>
      <c r="Q761">
        <f>IFERROR(VLOOKUP($A761,'PivotTrac Totals'!$1:$255,22,FALSE),)</f>
        <v>1.8200000000000003</v>
      </c>
      <c r="R761">
        <f>IFERROR(VLOOKUP($A761,'PivotTrac Totals'!$1:$255,24,FALSE),)</f>
        <v>2.0500000000000007</v>
      </c>
      <c r="S761">
        <f>IFERROR(VLOOKUP($A761,'PivotTrac Totals'!$1:$255,26,FALSE),)</f>
        <v>2.7300000000000004</v>
      </c>
      <c r="T761">
        <f>IFERROR(VLOOKUP($A761,'PivotTrac Totals'!$1:$255,28,FALSE),)</f>
        <v>1.639999999999997</v>
      </c>
      <c r="U761">
        <f>IFERROR(VLOOKUP($A761,'PivotTrac Totals'!$1:$255,30,FALSE),)</f>
        <v>0</v>
      </c>
      <c r="V761">
        <f>IFERROR(VLOOKUP($A761,'PivotTrac Totals'!$1:$255,32,FALSE),)</f>
        <v>0</v>
      </c>
      <c r="W761">
        <f>IFERROR(VLOOKUP($A761,'PivotTrac Totals'!$1:$255,34,FALSE),)</f>
        <v>0</v>
      </c>
      <c r="X761">
        <f>IFERROR(VLOOKUP($A761,'PivotTrac Totals'!$1:$255,36,FALSE),)</f>
        <v>0</v>
      </c>
      <c r="Y761">
        <f>IFERROR(VLOOKUP($A761,'PivotTrac Totals'!$1:$255,38,FALSE),)</f>
        <v>0</v>
      </c>
      <c r="Z761">
        <f>IFERROR(VLOOKUP($A761,'PivotTrac Totals'!$1:$255,40,FALSE),)</f>
        <v>0</v>
      </c>
      <c r="AA761">
        <f>IFERROR(VLOOKUP($A761,'PivotTrac Totals'!$1:$255,42,FALSE),)</f>
        <v>0</v>
      </c>
      <c r="AB761">
        <f>IFERROR(VLOOKUP($A761,'PivotTrac Totals'!$1:$255,44,FALSE),)</f>
        <v>1.0100000000000016</v>
      </c>
      <c r="AC761">
        <f>IFERROR(VLOOKUP($A761,'PivotTrac Totals'!$1:$255,46,FALSE),)</f>
        <v>0</v>
      </c>
      <c r="AD761">
        <f>IFERROR(VLOOKUP($A761,'PivotTrac Totals'!$1:$255,48,FALSE),)</f>
        <v>0</v>
      </c>
      <c r="AE761">
        <f>IFERROR(VLOOKUP($A761,'PivotTrac Totals'!$1:$255,50,FALSE),)</f>
        <v>0</v>
      </c>
      <c r="AF761">
        <f>IFERROR(VLOOKUP($A761,'PivotTrac Totals'!$1:$255,52,FALSE),)</f>
        <v>0</v>
      </c>
      <c r="AG761">
        <f>IFERROR(VLOOKUP($A761,'PivotTrac Totals'!$1:$255,54,FALSE),)</f>
        <v>0</v>
      </c>
      <c r="AH761">
        <f t="shared" si="84"/>
        <v>23.32</v>
      </c>
    </row>
    <row r="762" spans="1:34" ht="15.75" hidden="1" thickBot="1" x14ac:dyDescent="0.25">
      <c r="B762" t="s">
        <v>166</v>
      </c>
      <c r="C762" s="31" t="str">
        <f t="shared" si="89"/>
        <v>75</v>
      </c>
      <c r="D762" t="s">
        <v>195</v>
      </c>
      <c r="H762">
        <f>IFERROR(VLOOKUP($A762,'PivotTrac Totals'!$A$1:$AK$255,4,FALSE),)</f>
        <v>0</v>
      </c>
      <c r="I762">
        <f>IFERROR(VLOOKUP($A762,'PivotTrac Totals'!$1:$405,6,FALSE),)</f>
        <v>0</v>
      </c>
      <c r="J762">
        <f>IFERROR(VLOOKUP($A762,'PivotTrac Totals'!$1:$255,8,FALSE),)</f>
        <v>0</v>
      </c>
      <c r="K762">
        <f>IFERROR(VLOOKUP($A762,'PivotTrac Totals'!$1:$255,10,FALSE),)</f>
        <v>0</v>
      </c>
      <c r="L762">
        <f>IFERROR(VLOOKUP($A762,'PivotTrac Totals'!$1:$255,12,FALSE),)</f>
        <v>0</v>
      </c>
      <c r="M762">
        <f>IFERROR(VLOOKUP($A762,'PivotTrac Totals'!$1:$255,14,FALSE),)</f>
        <v>0</v>
      </c>
      <c r="N762">
        <f>IFERROR(VLOOKUP($A762,'PivotTrac Totals'!$1:$255,16,FALSE),)</f>
        <v>0</v>
      </c>
      <c r="O762">
        <f>IFERROR(VLOOKUP($A762,'PivotTrac Totals'!$1:$255,18,FALSE),)</f>
        <v>0</v>
      </c>
      <c r="P762">
        <f>IFERROR(VLOOKUP($A762,'PivotTrac Totals'!$1:$255,20,FALSE),)</f>
        <v>0</v>
      </c>
      <c r="Q762">
        <f>IFERROR(VLOOKUP($A762,'PivotTrac Totals'!$1:$255,22,FALSE),)</f>
        <v>0</v>
      </c>
      <c r="R762">
        <f>IFERROR(VLOOKUP($A762,'PivotTrac Totals'!$1:$255,24,FALSE),)</f>
        <v>0</v>
      </c>
      <c r="S762">
        <f>IFERROR(VLOOKUP($A762,'PivotTrac Totals'!$1:$255,26,FALSE),)</f>
        <v>0</v>
      </c>
      <c r="T762">
        <f>IFERROR(VLOOKUP($A762,'PivotTrac Totals'!$1:$255,28,FALSE),)</f>
        <v>0</v>
      </c>
      <c r="U762">
        <f>IFERROR(VLOOKUP($A762,'PivotTrac Totals'!$1:$255,30,FALSE),)</f>
        <v>0</v>
      </c>
      <c r="V762">
        <f>IFERROR(VLOOKUP($A762,'PivotTrac Totals'!$1:$255,32,FALSE),)</f>
        <v>0</v>
      </c>
      <c r="W762">
        <f>IFERROR(VLOOKUP($A762,'PivotTrac Totals'!$1:$255,34,FALSE),)</f>
        <v>0</v>
      </c>
      <c r="X762">
        <f>IFERROR(VLOOKUP($A762,'PivotTrac Totals'!$1:$255,36,FALSE),)</f>
        <v>0</v>
      </c>
      <c r="Y762">
        <f>IFERROR(VLOOKUP($A762,'PivotTrac Totals'!$1:$255,38,FALSE),)</f>
        <v>0</v>
      </c>
      <c r="Z762">
        <f>IFERROR(VLOOKUP($A762,'PivotTrac Totals'!$1:$255,40,FALSE),)</f>
        <v>0</v>
      </c>
      <c r="AA762">
        <f>IFERROR(VLOOKUP($A762,'PivotTrac Totals'!$1:$255,42,FALSE),)</f>
        <v>0</v>
      </c>
      <c r="AB762">
        <f>IFERROR(VLOOKUP($A762,'PivotTrac Totals'!$1:$255,44,FALSE),)</f>
        <v>0</v>
      </c>
      <c r="AC762">
        <f>IFERROR(VLOOKUP($A762,'PivotTrac Totals'!$1:$255,46,FALSE),)</f>
        <v>0</v>
      </c>
      <c r="AD762">
        <f>IFERROR(VLOOKUP($A762,'PivotTrac Totals'!$1:$255,48,FALSE),)</f>
        <v>0</v>
      </c>
      <c r="AE762">
        <f>IFERROR(VLOOKUP($A762,'PivotTrac Totals'!$1:$255,50,FALSE),)</f>
        <v>0</v>
      </c>
      <c r="AF762">
        <f>IFERROR(VLOOKUP($A762,'PivotTrac Totals'!$1:$255,52,FALSE),)</f>
        <v>0</v>
      </c>
      <c r="AG762">
        <f>IFERROR(VLOOKUP($A762,'PivotTrac Totals'!$1:$255,54,FALSE),)</f>
        <v>0</v>
      </c>
      <c r="AH762">
        <f t="shared" si="84"/>
        <v>0</v>
      </c>
    </row>
    <row r="763" spans="1:34" ht="15.75" hidden="1" thickBot="1" x14ac:dyDescent="0.25">
      <c r="B763" t="s">
        <v>166</v>
      </c>
      <c r="C763" s="31" t="str">
        <f t="shared" si="89"/>
        <v>75</v>
      </c>
      <c r="D763" t="s">
        <v>195</v>
      </c>
      <c r="H763">
        <f>IFERROR(VLOOKUP($A763,'PivotTrac Totals'!$A$1:$AK$255,4,FALSE),)</f>
        <v>0</v>
      </c>
      <c r="I763">
        <f>IFERROR(VLOOKUP($A763,'PivotTrac Totals'!$1:$405,6,FALSE),)</f>
        <v>0</v>
      </c>
      <c r="J763">
        <f>IFERROR(VLOOKUP($A763,'PivotTrac Totals'!$1:$255,8,FALSE),)</f>
        <v>0</v>
      </c>
      <c r="K763">
        <f>IFERROR(VLOOKUP($A763,'PivotTrac Totals'!$1:$255,10,FALSE),)</f>
        <v>0</v>
      </c>
      <c r="L763">
        <f>IFERROR(VLOOKUP($A763,'PivotTrac Totals'!$1:$255,12,FALSE),)</f>
        <v>0</v>
      </c>
      <c r="M763">
        <f>IFERROR(VLOOKUP($A763,'PivotTrac Totals'!$1:$255,14,FALSE),)</f>
        <v>0</v>
      </c>
      <c r="N763">
        <f>IFERROR(VLOOKUP($A763,'PivotTrac Totals'!$1:$255,16,FALSE),)</f>
        <v>0</v>
      </c>
      <c r="O763">
        <f>IFERROR(VLOOKUP($A763,'PivotTrac Totals'!$1:$255,18,FALSE),)</f>
        <v>0</v>
      </c>
      <c r="P763">
        <f>IFERROR(VLOOKUP($A763,'PivotTrac Totals'!$1:$255,20,FALSE),)</f>
        <v>0</v>
      </c>
      <c r="Q763">
        <f>IFERROR(VLOOKUP($A763,'PivotTrac Totals'!$1:$255,22,FALSE),)</f>
        <v>0</v>
      </c>
      <c r="R763">
        <f>IFERROR(VLOOKUP($A763,'PivotTrac Totals'!$1:$255,24,FALSE),)</f>
        <v>0</v>
      </c>
      <c r="S763">
        <f>IFERROR(VLOOKUP($A763,'PivotTrac Totals'!$1:$255,26,FALSE),)</f>
        <v>0</v>
      </c>
      <c r="T763">
        <f>IFERROR(VLOOKUP($A763,'PivotTrac Totals'!$1:$255,28,FALSE),)</f>
        <v>0</v>
      </c>
      <c r="U763">
        <f>IFERROR(VLOOKUP($A763,'PivotTrac Totals'!$1:$255,30,FALSE),)</f>
        <v>0</v>
      </c>
      <c r="V763">
        <f>IFERROR(VLOOKUP($A763,'PivotTrac Totals'!$1:$255,32,FALSE),)</f>
        <v>0</v>
      </c>
      <c r="W763">
        <f>IFERROR(VLOOKUP($A763,'PivotTrac Totals'!$1:$255,34,FALSE),)</f>
        <v>0</v>
      </c>
      <c r="X763">
        <f>IFERROR(VLOOKUP($A763,'PivotTrac Totals'!$1:$255,36,FALSE),)</f>
        <v>0</v>
      </c>
      <c r="Y763">
        <f>IFERROR(VLOOKUP($A763,'PivotTrac Totals'!$1:$255,38,FALSE),)</f>
        <v>0</v>
      </c>
      <c r="Z763">
        <f>IFERROR(VLOOKUP($A763,'PivotTrac Totals'!$1:$255,40,FALSE),)</f>
        <v>0</v>
      </c>
      <c r="AA763">
        <f>IFERROR(VLOOKUP($A763,'PivotTrac Totals'!$1:$255,42,FALSE),)</f>
        <v>0</v>
      </c>
      <c r="AB763">
        <f>IFERROR(VLOOKUP($A763,'PivotTrac Totals'!$1:$255,44,FALSE),)</f>
        <v>0</v>
      </c>
      <c r="AC763">
        <f>IFERROR(VLOOKUP($A763,'PivotTrac Totals'!$1:$255,46,FALSE),)</f>
        <v>0</v>
      </c>
      <c r="AD763">
        <f>IFERROR(VLOOKUP($A763,'PivotTrac Totals'!$1:$255,48,FALSE),)</f>
        <v>0</v>
      </c>
      <c r="AE763">
        <f>IFERROR(VLOOKUP($A763,'PivotTrac Totals'!$1:$255,50,FALSE),)</f>
        <v>0</v>
      </c>
      <c r="AF763">
        <f>IFERROR(VLOOKUP($A763,'PivotTrac Totals'!$1:$255,52,FALSE),)</f>
        <v>0</v>
      </c>
      <c r="AG763">
        <f>IFERROR(VLOOKUP($A763,'PivotTrac Totals'!$1:$255,54,FALSE),)</f>
        <v>0</v>
      </c>
      <c r="AH763">
        <f t="shared" si="84"/>
        <v>0</v>
      </c>
    </row>
    <row r="764" spans="1:34" ht="15.75" hidden="1" thickBot="1" x14ac:dyDescent="0.25">
      <c r="B764" t="s">
        <v>166</v>
      </c>
      <c r="C764" s="31" t="str">
        <f t="shared" si="89"/>
        <v>75</v>
      </c>
      <c r="D764" t="s">
        <v>195</v>
      </c>
      <c r="H764">
        <f>IFERROR(VLOOKUP($A764,'PivotTrac Totals'!$A$1:$AK$255,4,FALSE),)</f>
        <v>0</v>
      </c>
      <c r="I764">
        <f>IFERROR(VLOOKUP($A764,'PivotTrac Totals'!$1:$405,6,FALSE),)</f>
        <v>0</v>
      </c>
      <c r="J764">
        <f>IFERROR(VLOOKUP($A764,'PivotTrac Totals'!$1:$255,8,FALSE),)</f>
        <v>0</v>
      </c>
      <c r="K764">
        <f>IFERROR(VLOOKUP($A764,'PivotTrac Totals'!$1:$255,10,FALSE),)</f>
        <v>0</v>
      </c>
      <c r="L764">
        <f>IFERROR(VLOOKUP($A764,'PivotTrac Totals'!$1:$255,12,FALSE),)</f>
        <v>0</v>
      </c>
      <c r="M764">
        <f>IFERROR(VLOOKUP($A764,'PivotTrac Totals'!$1:$255,14,FALSE),)</f>
        <v>0</v>
      </c>
      <c r="N764">
        <f>IFERROR(VLOOKUP($A764,'PivotTrac Totals'!$1:$255,16,FALSE),)</f>
        <v>0</v>
      </c>
      <c r="O764">
        <f>IFERROR(VLOOKUP($A764,'PivotTrac Totals'!$1:$255,18,FALSE),)</f>
        <v>0</v>
      </c>
      <c r="P764">
        <f>IFERROR(VLOOKUP($A764,'PivotTrac Totals'!$1:$255,20,FALSE),)</f>
        <v>0</v>
      </c>
      <c r="Q764">
        <f>IFERROR(VLOOKUP($A764,'PivotTrac Totals'!$1:$255,22,FALSE),)</f>
        <v>0</v>
      </c>
      <c r="R764">
        <f>IFERROR(VLOOKUP($A764,'PivotTrac Totals'!$1:$255,24,FALSE),)</f>
        <v>0</v>
      </c>
      <c r="S764">
        <f>IFERROR(VLOOKUP($A764,'PivotTrac Totals'!$1:$255,26,FALSE),)</f>
        <v>0</v>
      </c>
      <c r="T764">
        <f>IFERROR(VLOOKUP($A764,'PivotTrac Totals'!$1:$255,28,FALSE),)</f>
        <v>0</v>
      </c>
      <c r="U764">
        <f>IFERROR(VLOOKUP($A764,'PivotTrac Totals'!$1:$255,30,FALSE),)</f>
        <v>0</v>
      </c>
      <c r="V764">
        <f>IFERROR(VLOOKUP($A764,'PivotTrac Totals'!$1:$255,32,FALSE),)</f>
        <v>0</v>
      </c>
      <c r="W764">
        <f>IFERROR(VLOOKUP($A764,'PivotTrac Totals'!$1:$255,34,FALSE),)</f>
        <v>0</v>
      </c>
      <c r="X764">
        <f>IFERROR(VLOOKUP($A764,'PivotTrac Totals'!$1:$255,36,FALSE),)</f>
        <v>0</v>
      </c>
      <c r="Y764">
        <f>IFERROR(VLOOKUP($A764,'PivotTrac Totals'!$1:$255,38,FALSE),)</f>
        <v>0</v>
      </c>
      <c r="Z764">
        <f>IFERROR(VLOOKUP($A764,'PivotTrac Totals'!$1:$255,40,FALSE),)</f>
        <v>0</v>
      </c>
      <c r="AA764">
        <f>IFERROR(VLOOKUP($A764,'PivotTrac Totals'!$1:$255,42,FALSE),)</f>
        <v>0</v>
      </c>
      <c r="AB764">
        <f>IFERROR(VLOOKUP($A764,'PivotTrac Totals'!$1:$255,44,FALSE),)</f>
        <v>0</v>
      </c>
      <c r="AC764">
        <f>IFERROR(VLOOKUP($A764,'PivotTrac Totals'!$1:$255,46,FALSE),)</f>
        <v>0</v>
      </c>
      <c r="AD764">
        <f>IFERROR(VLOOKUP($A764,'PivotTrac Totals'!$1:$255,48,FALSE),)</f>
        <v>0</v>
      </c>
      <c r="AE764">
        <f>IFERROR(VLOOKUP($A764,'PivotTrac Totals'!$1:$255,50,FALSE),)</f>
        <v>0</v>
      </c>
      <c r="AF764">
        <f>IFERROR(VLOOKUP($A764,'PivotTrac Totals'!$1:$255,52,FALSE),)</f>
        <v>0</v>
      </c>
      <c r="AG764">
        <f>IFERROR(VLOOKUP($A764,'PivotTrac Totals'!$1:$255,54,FALSE),)</f>
        <v>0</v>
      </c>
      <c r="AH764">
        <f t="shared" si="84"/>
        <v>0</v>
      </c>
    </row>
    <row r="765" spans="1:34" ht="15.75" hidden="1" thickBot="1" x14ac:dyDescent="0.25">
      <c r="A765" s="25"/>
      <c r="B765" s="25" t="s">
        <v>166</v>
      </c>
      <c r="C765" s="28" t="str">
        <f t="shared" si="89"/>
        <v>75</v>
      </c>
      <c r="D765" s="25" t="s">
        <v>195</v>
      </c>
      <c r="E765" s="25"/>
      <c r="F765" s="25"/>
      <c r="G765" s="25"/>
      <c r="H765">
        <f>IFERROR(VLOOKUP($A765,'PivotTrac Totals'!$A$1:$AK$255,4,FALSE),)</f>
        <v>0</v>
      </c>
      <c r="I765">
        <f>IFERROR(VLOOKUP($A765,'PivotTrac Totals'!$1:$405,6,FALSE),)</f>
        <v>0</v>
      </c>
      <c r="J765">
        <f>IFERROR(VLOOKUP($A765,'PivotTrac Totals'!$1:$255,8,FALSE),)</f>
        <v>0</v>
      </c>
      <c r="K765">
        <f>IFERROR(VLOOKUP($A765,'PivotTrac Totals'!$1:$255,10,FALSE),)</f>
        <v>0</v>
      </c>
      <c r="L765">
        <f>IFERROR(VLOOKUP($A765,'PivotTrac Totals'!$1:$255,12,FALSE),)</f>
        <v>0</v>
      </c>
      <c r="M765">
        <f>IFERROR(VLOOKUP($A765,'PivotTrac Totals'!$1:$255,14,FALSE),)</f>
        <v>0</v>
      </c>
      <c r="N765">
        <f>IFERROR(VLOOKUP($A765,'PivotTrac Totals'!$1:$255,16,FALSE),)</f>
        <v>0</v>
      </c>
      <c r="O765">
        <f>IFERROR(VLOOKUP($A765,'PivotTrac Totals'!$1:$255,18,FALSE),)</f>
        <v>0</v>
      </c>
      <c r="P765">
        <f>IFERROR(VLOOKUP($A765,'PivotTrac Totals'!$1:$255,20,FALSE),)</f>
        <v>0</v>
      </c>
      <c r="Q765">
        <f>IFERROR(VLOOKUP($A765,'PivotTrac Totals'!$1:$255,22,FALSE),)</f>
        <v>0</v>
      </c>
      <c r="R765">
        <f>IFERROR(VLOOKUP($A765,'PivotTrac Totals'!$1:$255,24,FALSE),)</f>
        <v>0</v>
      </c>
      <c r="S765">
        <f>IFERROR(VLOOKUP($A765,'PivotTrac Totals'!$1:$255,26,FALSE),)</f>
        <v>0</v>
      </c>
      <c r="T765">
        <f>IFERROR(VLOOKUP($A765,'PivotTrac Totals'!$1:$255,28,FALSE),)</f>
        <v>0</v>
      </c>
      <c r="U765">
        <f>IFERROR(VLOOKUP($A765,'PivotTrac Totals'!$1:$255,30,FALSE),)</f>
        <v>0</v>
      </c>
      <c r="V765">
        <f>IFERROR(VLOOKUP($A765,'PivotTrac Totals'!$1:$255,32,FALSE),)</f>
        <v>0</v>
      </c>
      <c r="W765">
        <f>IFERROR(VLOOKUP($A765,'PivotTrac Totals'!$1:$255,34,FALSE),)</f>
        <v>0</v>
      </c>
      <c r="X765">
        <f>IFERROR(VLOOKUP($A765,'PivotTrac Totals'!$1:$255,36,FALSE),)</f>
        <v>0</v>
      </c>
      <c r="Y765">
        <f>IFERROR(VLOOKUP($A765,'PivotTrac Totals'!$1:$255,38,FALSE),)</f>
        <v>0</v>
      </c>
      <c r="Z765">
        <f>IFERROR(VLOOKUP($A765,'PivotTrac Totals'!$1:$255,40,FALSE),)</f>
        <v>0</v>
      </c>
      <c r="AA765">
        <f>IFERROR(VLOOKUP($A765,'PivotTrac Totals'!$1:$255,42,FALSE),)</f>
        <v>0</v>
      </c>
      <c r="AB765">
        <f>IFERROR(VLOOKUP($A765,'PivotTrac Totals'!$1:$255,44,FALSE),)</f>
        <v>0</v>
      </c>
      <c r="AC765">
        <f>IFERROR(VLOOKUP($A765,'PivotTrac Totals'!$1:$255,46,FALSE),)</f>
        <v>0</v>
      </c>
      <c r="AD765">
        <f>IFERROR(VLOOKUP($A765,'PivotTrac Totals'!$1:$255,48,FALSE),)</f>
        <v>0</v>
      </c>
      <c r="AE765">
        <f>IFERROR(VLOOKUP($A765,'PivotTrac Totals'!$1:$255,50,FALSE),)</f>
        <v>0</v>
      </c>
      <c r="AF765">
        <f>IFERROR(VLOOKUP($A765,'PivotTrac Totals'!$1:$255,52,FALSE),)</f>
        <v>0</v>
      </c>
      <c r="AG765">
        <f>IFERROR(VLOOKUP($A765,'PivotTrac Totals'!$1:$255,54,FALSE),)</f>
        <v>0</v>
      </c>
      <c r="AH765">
        <f t="shared" si="84"/>
        <v>0</v>
      </c>
    </row>
    <row r="766" spans="1:34" ht="15.75" thickBot="1" x14ac:dyDescent="0.25">
      <c r="A766" s="32" t="s">
        <v>272</v>
      </c>
      <c r="B766" t="s">
        <v>166</v>
      </c>
      <c r="C766" s="31" t="str">
        <f>MID(A766,FIND(" ",A766)+1,256)</f>
        <v>76</v>
      </c>
      <c r="D766" t="s">
        <v>195</v>
      </c>
      <c r="E766" t="s">
        <v>247</v>
      </c>
      <c r="F766" t="s">
        <v>57</v>
      </c>
      <c r="G766" t="s">
        <v>58</v>
      </c>
      <c r="H766" s="24">
        <f>IF($B766="Hamer",IF($F766="Spring Grain",SUMIFS('Hamer Agrimet'!$D:$D,'Hamer Agrimet'!$A:$A,"&lt;="&amp;Data!H$1,'Hamer Agrimet'!$D:$D,"&gt;0"),IF($F766="Winter Grain",SUMIFS('Hamer Agrimet'!$C:$C,'Hamer Agrimet'!$A:$A,"&lt;="&amp;Data!H$1,'Hamer Agrimet'!$C:$C,"&gt;0"),IF($F766="Potatoes",SUMIFS('Hamer Agrimet'!$E:$E,'Hamer Agrimet'!$A:$A,"&lt;="&amp;Data!H$1,'Hamer Agrimet'!$E:$E,"&gt;0"),0))),SUMIFS('Osgood Agrimet'!$S$2:$S$274,'Hamer Agrimet'!$H$147:$H$288,"&lt;="&amp;Data!H$1,'Osgood Agrimet'!$S$2:$S$274,"&gt;0"))</f>
        <v>2.64</v>
      </c>
      <c r="I766" s="24">
        <f>IF($B766="Hamer",IF($F766="Spring Grain",SUMIFS('Hamer Agrimet'!$D:$D,'Hamer Agrimet'!$A:$A,"&lt;="&amp;Data!I$1,'Hamer Agrimet'!$D:$D,"&gt;0"),IF($F766="Winter Grain",SUMIFS('Hamer Agrimet'!$C:$C,'Hamer Agrimet'!$A:$A,"&lt;="&amp;Data!I$1,'Hamer Agrimet'!$C:$C,"&gt;0"),IF($F766="Potatoes",SUMIFS('Hamer Agrimet'!$E:$E,'Hamer Agrimet'!$A:$A,"&lt;="&amp;Data!I$1,'Hamer Agrimet'!$E:$E,"&gt;0"),0))),SUMIFS('Osgood Agrimet'!$S$2:$S$274,'Hamer Agrimet'!$H$147:$H$288,"&lt;="&amp;Data!I$1,'Osgood Agrimet'!$S$2:$S$274,"&gt;0"))-SUM($H766)</f>
        <v>1.5000000000000004</v>
      </c>
      <c r="J766" s="24">
        <f>IF($B766="Hamer",IF($F766="Spring Grain",SUMIFS('Hamer Agrimet'!$D:$D,'Hamer Agrimet'!$A:$A,"&lt;="&amp;Data!J$1,'Hamer Agrimet'!$D:$D,"&gt;0"),IF($F766="Winter Grain",SUMIFS('Hamer Agrimet'!$C:$C,'Hamer Agrimet'!$A:$A,"&lt;="&amp;Data!J$1,'Hamer Agrimet'!$C:$C,"&gt;0"),IF($F766="Potatoes",SUMIFS('Hamer Agrimet'!$E:$E,'Hamer Agrimet'!$A:$A,"&lt;="&amp;Data!J$1,'Hamer Agrimet'!$E:$E,"&gt;0"),0))),SUMIFS('Osgood Agrimet'!$S$2:$S$274,'Hamer Agrimet'!$H$147:$H$288,"&lt;="&amp;Data!J$1,'Osgood Agrimet'!$S$2:$S$274,"&gt;0"))-SUM($H766:I766)</f>
        <v>1.7399999999999993</v>
      </c>
      <c r="K766" s="24">
        <f>IF($B766="Hamer",IF($F766="Spring Grain",SUMIFS('Hamer Agrimet'!$D:$D,'Hamer Agrimet'!$A:$A,"&lt;="&amp;Data!K$1,'Hamer Agrimet'!$D:$D,"&gt;0"),IF($F766="Winter Grain",SUMIFS('Hamer Agrimet'!$C:$C,'Hamer Agrimet'!$A:$A,"&lt;="&amp;Data!K$1,'Hamer Agrimet'!$C:$C,"&gt;0"),IF($F766="Potatoes",SUMIFS('Hamer Agrimet'!$E:$E,'Hamer Agrimet'!$A:$A,"&lt;="&amp;Data!K$1,'Hamer Agrimet'!$E:$E,"&gt;0"),0))),SUMIFS('Osgood Agrimet'!$S$2:$S$274,'Hamer Agrimet'!$H$147:$H$288,"&lt;="&amp;Data!K$1,'Osgood Agrimet'!$S$2:$S$274,"&gt;0"))-SUM($H766:J766)</f>
        <v>1.410000000000001</v>
      </c>
      <c r="L766" s="24">
        <f>IF($B766="Hamer",IF($F766="Spring Grain",SUMIFS('Hamer Agrimet'!$D:$D,'Hamer Agrimet'!$A:$A,"&lt;="&amp;Data!L$1,'Hamer Agrimet'!$D:$D,"&gt;0"),IF($F766="Winter Grain",SUMIFS('Hamer Agrimet'!$C:$C,'Hamer Agrimet'!$A:$A,"&lt;="&amp;Data!L$1,'Hamer Agrimet'!$C:$C,"&gt;0"),IF($F766="Potatoes",SUMIFS('Hamer Agrimet'!$E:$E,'Hamer Agrimet'!$A:$A,"&lt;="&amp;Data!L$1,'Hamer Agrimet'!$E:$E,"&gt;0"),0))),SUMIFS('Osgood Agrimet'!$S$2:$S$274,'Hamer Agrimet'!$H$147:$H$288,"&lt;="&amp;Data!L$1,'Osgood Agrimet'!$S$2:$S$274,"&gt;0"))-SUM($H766:K766)</f>
        <v>2.1999999999999993</v>
      </c>
      <c r="M766" s="24">
        <f>IF($B766="Hamer",IF($F766="Spring Grain",SUMIFS('Hamer Agrimet'!$D:$D,'Hamer Agrimet'!$A:$A,"&lt;="&amp;Data!M$1,'Hamer Agrimet'!$D:$D,"&gt;0"),IF($F766="Winter Grain",SUMIFS('Hamer Agrimet'!$C:$C,'Hamer Agrimet'!$A:$A,"&lt;="&amp;Data!M$1,'Hamer Agrimet'!$C:$C,"&gt;0"),IF($F766="Potatoes",SUMIFS('Hamer Agrimet'!$E:$E,'Hamer Agrimet'!$A:$A,"&lt;="&amp;Data!M$1,'Hamer Agrimet'!$E:$E,"&gt;0"),0))),SUMIFS('Osgood Agrimet'!$S$2:$S$274,'Hamer Agrimet'!$H$147:$H$288,"&lt;="&amp;Data!M$1,'Osgood Agrimet'!$S$2:$S$274,"&gt;0"))-SUM($H766:L766)</f>
        <v>2.2699999999999978</v>
      </c>
      <c r="N766" s="24">
        <f>IF($B766="Hamer",IF($F766="Spring Grain",SUMIFS('Hamer Agrimet'!$D:$D,'Hamer Agrimet'!$A:$A,"&lt;="&amp;Data!N$1,'Hamer Agrimet'!$D:$D,"&gt;0"),IF($F766="Winter Grain",SUMIFS('Hamer Agrimet'!$C:$C,'Hamer Agrimet'!$A:$A,"&lt;="&amp;Data!N$1,'Hamer Agrimet'!$C:$C,"&gt;0"),IF($F766="Potatoes",SUMIFS('Hamer Agrimet'!$E:$E,'Hamer Agrimet'!$A:$A,"&lt;="&amp;Data!N$1,'Hamer Agrimet'!$E:$E,"&gt;0"),0))),SUMIFS('Osgood Agrimet'!$S$2:$S$274,'Hamer Agrimet'!$H$147:$H$288,"&lt;="&amp;Data!N$1,'Osgood Agrimet'!$S$2:$S$274,"&gt;0"))-SUM($H766:M766)</f>
        <v>2.8599999999999994</v>
      </c>
      <c r="O766" s="24">
        <f>IF($B766="Hamer",IF($F766="Spring Grain",SUMIFS('Hamer Agrimet'!$D:$D,'Hamer Agrimet'!$A:$A,"&lt;="&amp;Data!O$1,'Hamer Agrimet'!$D:$D,"&gt;0"),IF($F766="Winter Grain",SUMIFS('Hamer Agrimet'!$C:$C,'Hamer Agrimet'!$A:$A,"&lt;="&amp;Data!O$1,'Hamer Agrimet'!$C:$C,"&gt;0"),IF($F766="Potatoes",SUMIFS('Hamer Agrimet'!$E:$E,'Hamer Agrimet'!$A:$A,"&lt;="&amp;Data!O$1,'Hamer Agrimet'!$E:$E,"&gt;0"),0))),SUMIFS('Osgood Agrimet'!$S$2:$S$274,'Hamer Agrimet'!$H$147:$H$288,"&lt;="&amp;Data!O$1,'Osgood Agrimet'!$S$2:$S$274,"&gt;0"))-SUM($H766:N766)</f>
        <v>2.9800000000000004</v>
      </c>
      <c r="P766" s="24">
        <f>IF($B766="Hamer",IF($F766="Spring Grain",SUMIFS('Hamer Agrimet'!$D:$D,'Hamer Agrimet'!$A:$A,"&lt;="&amp;Data!P$1,'Hamer Agrimet'!$D:$D,"&gt;0"),IF($F766="Winter Grain",SUMIFS('Hamer Agrimet'!$C:$C,'Hamer Agrimet'!$A:$A,"&lt;="&amp;Data!P$1,'Hamer Agrimet'!$C:$C,"&gt;0"),IF($F766="Potatoes",SUMIFS('Hamer Agrimet'!$E:$E,'Hamer Agrimet'!$A:$A,"&lt;="&amp;Data!P$1,'Hamer Agrimet'!$E:$E,"&gt;0"),0))),SUMIFS('Osgood Agrimet'!$S$2:$S$274,'Hamer Agrimet'!$H$147:$H$288,"&lt;="&amp;Data!P$1,'Osgood Agrimet'!$S$2:$S$274,"&gt;0"))-SUM($H766:O766)</f>
        <v>2.5999999999999979</v>
      </c>
      <c r="Q766" s="24">
        <f>IF($B766="Hamer",IF($F766="Spring Grain",SUMIFS('Hamer Agrimet'!$D:$D,'Hamer Agrimet'!$A:$A,"&lt;="&amp;Data!Q$1,'Hamer Agrimet'!$D:$D,"&gt;0"),IF($F766="Winter Grain",SUMIFS('Hamer Agrimet'!$C:$C,'Hamer Agrimet'!$A:$A,"&lt;="&amp;Data!Q$1,'Hamer Agrimet'!$C:$C,"&gt;0"),IF($F766="Potatoes",SUMIFS('Hamer Agrimet'!$E:$E,'Hamer Agrimet'!$A:$A,"&lt;="&amp;Data!Q$1,'Hamer Agrimet'!$E:$E,"&gt;0"),0))),SUMIFS('Osgood Agrimet'!$S$2:$S$274,'Hamer Agrimet'!$H$147:$H$288,"&lt;="&amp;Data!Q$1,'Osgood Agrimet'!$S$2:$S$274,"&gt;0"))-SUM($H766:P766)</f>
        <v>2.4399999999999977</v>
      </c>
      <c r="R766" s="24">
        <f>IF($B766="Hamer",IF($F766="Spring Grain",SUMIFS('Hamer Agrimet'!$D:$D,'Hamer Agrimet'!$A:$A,"&lt;="&amp;Data!R$1,'Hamer Agrimet'!$D:$D,"&gt;0"),IF($F766="Winter Grain",SUMIFS('Hamer Agrimet'!$C:$C,'Hamer Agrimet'!$A:$A,"&lt;="&amp;Data!R$1,'Hamer Agrimet'!$C:$C,"&gt;0"),IF($F766="Potatoes",SUMIFS('Hamer Agrimet'!$E:$E,'Hamer Agrimet'!$A:$A,"&lt;="&amp;Data!R$1,'Hamer Agrimet'!$E:$E,"&gt;0"),0))),SUMIFS('Osgood Agrimet'!$S$2:$S$274,'Hamer Agrimet'!$H$147:$H$288,"&lt;="&amp;Data!R$1,'Osgood Agrimet'!$S$2:$S$274,"&gt;0"))-SUM($H766:Q766)</f>
        <v>2.7800000000000047</v>
      </c>
      <c r="S766" s="24">
        <f>IF($B766="Hamer",IF($F766="Spring Grain",SUMIFS('Hamer Agrimet'!$D:$D,'Hamer Agrimet'!$A:$A,"&lt;="&amp;Data!S$1,'Hamer Agrimet'!$D:$D,"&gt;0"),IF($F766="Winter Grain",SUMIFS('Hamer Agrimet'!$C:$C,'Hamer Agrimet'!$A:$A,"&lt;="&amp;Data!S$1,'Hamer Agrimet'!$C:$C,"&gt;0"),IF($F766="Potatoes",SUMIFS('Hamer Agrimet'!$E:$E,'Hamer Agrimet'!$A:$A,"&lt;="&amp;Data!S$1,'Hamer Agrimet'!$E:$E,"&gt;0"),0))),SUMIFS('Osgood Agrimet'!$S$2:$S$274,'Hamer Agrimet'!$H$147:$H$288,"&lt;="&amp;Data!S$1,'Osgood Agrimet'!$S$2:$S$274,"&gt;0"))-SUM($H766:R766)</f>
        <v>1.5</v>
      </c>
      <c r="T766" s="24">
        <f>IF($B766="Hamer",IF($F766="Spring Grain",SUMIFS('Hamer Agrimet'!$D:$D,'Hamer Agrimet'!$A:$A,"&lt;="&amp;Data!T$1,'Hamer Agrimet'!$D:$D,"&gt;0"),IF($F766="Winter Grain",SUMIFS('Hamer Agrimet'!$C:$C,'Hamer Agrimet'!$A:$A,"&lt;="&amp;Data!T$1,'Hamer Agrimet'!$C:$C,"&gt;0"),IF($F766="Potatoes",SUMIFS('Hamer Agrimet'!$E:$E,'Hamer Agrimet'!$A:$A,"&lt;="&amp;Data!T$1,'Hamer Agrimet'!$E:$E,"&gt;0"),0))),SUMIFS('Osgood Agrimet'!$S$2:$S$274,'Hamer Agrimet'!$H$147:$H$288,"&lt;="&amp;Data!T$1,'Osgood Agrimet'!$S$2:$S$274,"&gt;0"))-SUM($H766:S766)</f>
        <v>2.1999999999999957</v>
      </c>
      <c r="U766" s="24">
        <f>IF($B766="Hamer",IF($F766="Spring Grain",SUMIFS('Hamer Agrimet'!$D:$D,'Hamer Agrimet'!$A:$A,"&lt;="&amp;Data!U$1,'Hamer Agrimet'!$D:$D,"&gt;0"),IF($F766="Winter Grain",SUMIFS('Hamer Agrimet'!$C:$C,'Hamer Agrimet'!$A:$A,"&lt;="&amp;Data!U$1,'Hamer Agrimet'!$C:$C,"&gt;0"),IF($F766="Potatoes",SUMIFS('Hamer Agrimet'!$E:$E,'Hamer Agrimet'!$A:$A,"&lt;="&amp;Data!U$1,'Hamer Agrimet'!$E:$E,"&gt;0"),0))),SUMIFS('Osgood Agrimet'!$S$2:$S$274,'Hamer Agrimet'!$H$147:$H$288,"&lt;="&amp;Data!U$1,'Osgood Agrimet'!$S$2:$S$274,"&gt;0"))-SUM($H766:T766)</f>
        <v>1.4000000000000021</v>
      </c>
      <c r="V766" s="24">
        <f>IF($B766="Hamer",IF($F766="Spring Grain",SUMIFS('Hamer Agrimet'!$D:$D,'Hamer Agrimet'!$A:$A,"&lt;="&amp;Data!V$1,'Hamer Agrimet'!$D:$D,"&gt;0"),IF($F766="Winter Grain",SUMIFS('Hamer Agrimet'!$C:$C,'Hamer Agrimet'!$A:$A,"&lt;="&amp;Data!V$1,'Hamer Agrimet'!$C:$C,"&gt;0"),IF($F766="Potatoes",SUMIFS('Hamer Agrimet'!$E:$E,'Hamer Agrimet'!$A:$A,"&lt;="&amp;Data!V$1,'Hamer Agrimet'!$E:$E,"&gt;0"),0))),SUMIFS('Osgood Agrimet'!$S$2:$S$274,'Hamer Agrimet'!$H$147:$H$288,"&lt;="&amp;Data!V$1,'Osgood Agrimet'!$S$2:$S$274,"&gt;0"))-SUM($H766:U766)</f>
        <v>0.5</v>
      </c>
      <c r="W766" s="24">
        <f>IF($B766="Hamer",IF($F766="Spring Grain",SUMIFS('Hamer Agrimet'!$D:$D,'Hamer Agrimet'!$A:$A,"&lt;="&amp;Data!W$1,'Hamer Agrimet'!$D:$D,"&gt;0"),IF($F766="Winter Grain",SUMIFS('Hamer Agrimet'!$C:$C,'Hamer Agrimet'!$A:$A,"&lt;="&amp;Data!W$1,'Hamer Agrimet'!$C:$C,"&gt;0"),IF($F766="Potatoes",SUMIFS('Hamer Agrimet'!$E:$E,'Hamer Agrimet'!$A:$A,"&lt;="&amp;Data!W$1,'Hamer Agrimet'!$E:$E,"&gt;0"),0))),SUMIFS('Osgood Agrimet'!$S$2:$S$274,'Hamer Agrimet'!$H$147:$H$288,"&lt;="&amp;Data!W$1,'Osgood Agrimet'!$S$2:$S$274,"&gt;0"))-SUM($H766:V766)</f>
        <v>0</v>
      </c>
      <c r="X766" s="24">
        <f>IF($B766="Hamer",IF($F766="Spring Grain",SUMIFS('Hamer Agrimet'!$D:$D,'Hamer Agrimet'!$A:$A,"&lt;="&amp;Data!X$1,'Hamer Agrimet'!$D:$D,"&gt;0"),IF($F766="Winter Grain",SUMIFS('Hamer Agrimet'!$C:$C,'Hamer Agrimet'!$A:$A,"&lt;="&amp;Data!X$1,'Hamer Agrimet'!$C:$C,"&gt;0"),IF($F766="Potatoes",SUMIFS('Hamer Agrimet'!$E:$E,'Hamer Agrimet'!$A:$A,"&lt;="&amp;Data!X$1,'Hamer Agrimet'!$E:$E,"&gt;0"),0))),SUMIFS('Osgood Agrimet'!$S$2:$S$274,'Hamer Agrimet'!$H$147:$H$288,"&lt;="&amp;Data!X$1,'Osgood Agrimet'!$S$2:$S$274,"&gt;0"))-SUM($H766:W766)</f>
        <v>0</v>
      </c>
      <c r="Y766" s="24">
        <f>IF($B766="Hamer",IF($F766="Spring Grain",SUMIFS('Hamer Agrimet'!$D:$D,'Hamer Agrimet'!$A:$A,"&lt;="&amp;Data!Y$1,'Hamer Agrimet'!$D:$D,"&gt;0"),IF($F766="Winter Grain",SUMIFS('Hamer Agrimet'!$C:$C,'Hamer Agrimet'!$A:$A,"&lt;="&amp;Data!Y$1,'Hamer Agrimet'!$C:$C,"&gt;0"),IF($F766="Potatoes",SUMIFS('Hamer Agrimet'!$E:$E,'Hamer Agrimet'!$A:$A,"&lt;="&amp;Data!Y$1,'Hamer Agrimet'!$E:$E,"&gt;0"),0))),SUMIFS('Osgood Agrimet'!$S$2:$S$274,'Hamer Agrimet'!$H$147:$H$288,"&lt;="&amp;Data!Y$1,'Osgood Agrimet'!$S$2:$S$274,"&gt;0"))-SUM($H766:X766)</f>
        <v>0</v>
      </c>
      <c r="Z766" s="24">
        <f>IF($B766="Hamer",IF($F766="Spring Grain",SUMIFS('Hamer Agrimet'!$D:$D,'Hamer Agrimet'!$A:$A,"&lt;="&amp;Data!Z$1,'Hamer Agrimet'!$D:$D,"&gt;0"),IF($F766="Winter Grain",SUMIFS('Hamer Agrimet'!$C:$C,'Hamer Agrimet'!$A:$A,"&lt;="&amp;Data!Z$1,'Hamer Agrimet'!$C:$C,"&gt;0"),IF($F766="Potatoes",SUMIFS('Hamer Agrimet'!$E:$E,'Hamer Agrimet'!$A:$A,"&lt;="&amp;Data!Z$1,'Hamer Agrimet'!$E:$E,"&gt;0"),0))),SUMIFS('Osgood Agrimet'!$S$2:$S$274,'Hamer Agrimet'!$H$147:$H$288,"&lt;="&amp;Data!Z$1,'Osgood Agrimet'!$S$2:$S$274,"&gt;0"))-SUM($H766:Y766)</f>
        <v>0</v>
      </c>
      <c r="AA766" s="24">
        <f>IF($B766="Hamer",IF($F766="Spring Grain",SUMIFS('Hamer Agrimet'!$D:$D,'Hamer Agrimet'!$A:$A,"&lt;="&amp;Data!AA$1,'Hamer Agrimet'!$D:$D,"&gt;0"),IF($F766="Winter Grain",SUMIFS('Hamer Agrimet'!$C:$C,'Hamer Agrimet'!$A:$A,"&lt;="&amp;Data!AA$1,'Hamer Agrimet'!$C:$C,"&gt;0"),IF($F766="Potatoes",SUMIFS('Hamer Agrimet'!$E:$E,'Hamer Agrimet'!$A:$A,"&lt;="&amp;Data!AA$1,'Hamer Agrimet'!$E:$E,"&gt;0"),0))),SUMIFS('Osgood Agrimet'!$S$2:$S$274,'Hamer Agrimet'!$H$147:$H$288,"&lt;="&amp;Data!AA$1,'Osgood Agrimet'!$S$2:$S$274,"&gt;0"))-SUM($H766:Z766)</f>
        <v>0</v>
      </c>
      <c r="AB766" s="24">
        <f>IF($B766="Hamer",IF($F766="Spring Grain",SUMIFS('Hamer Agrimet'!$D:$D,'Hamer Agrimet'!$A:$A,"&lt;="&amp;Data!AB$1,'Hamer Agrimet'!$D:$D,"&gt;0"),IF($F766="Winter Grain",SUMIFS('Hamer Agrimet'!$C:$C,'Hamer Agrimet'!$A:$A,"&lt;="&amp;Data!AB$1,'Hamer Agrimet'!$C:$C,"&gt;0"),IF($F766="Potatoes",SUMIFS('Hamer Agrimet'!$E:$E,'Hamer Agrimet'!$A:$A,"&lt;="&amp;Data!AB$1,'Hamer Agrimet'!$E:$E,"&gt;0"),0))),SUMIFS('Osgood Agrimet'!$S$2:$S$274,'Hamer Agrimet'!$H$147:$H$288,"&lt;="&amp;Data!AB$1,'Osgood Agrimet'!$S$2:$S$274,"&gt;0"))-SUM($H766:AA766)</f>
        <v>0</v>
      </c>
      <c r="AC766" s="24">
        <f>IF($B766="Hamer",IF($F766="Spring Grain",SUMIFS('Hamer Agrimet'!$D:$D,'Hamer Agrimet'!$A:$A,"&lt;="&amp;Data!AC$1,'Hamer Agrimet'!$D:$D,"&gt;0"),IF($F766="Winter Grain",SUMIFS('Hamer Agrimet'!$C:$C,'Hamer Agrimet'!$A:$A,"&lt;="&amp;Data!AC$1,'Hamer Agrimet'!$C:$C,"&gt;0"),IF($F766="Potatoes",SUMIFS('Hamer Agrimet'!$E:$E,'Hamer Agrimet'!$A:$A,"&lt;="&amp;Data!AC$1,'Hamer Agrimet'!$E:$E,"&gt;0"),0))),SUMIFS('Osgood Agrimet'!$S$2:$S$274,'Hamer Agrimet'!$H$147:$H$288,"&lt;="&amp;Data!AC$1,'Osgood Agrimet'!$S$2:$S$274,"&gt;0"))-SUM($H766:AB766)</f>
        <v>0</v>
      </c>
      <c r="AD766" s="24">
        <f>IF($B766="Hamer",IF($F766="Spring Grain",SUMIFS('Hamer Agrimet'!$D:$D,'Hamer Agrimet'!$A:$A,"&lt;="&amp;Data!AD$1,'Hamer Agrimet'!$D:$D,"&gt;0"),IF($F766="Winter Grain",SUMIFS('Hamer Agrimet'!$C:$C,'Hamer Agrimet'!$A:$A,"&lt;="&amp;Data!AD$1,'Hamer Agrimet'!$C:$C,"&gt;0"),IF($F766="Potatoes",SUMIFS('Hamer Agrimet'!$E:$E,'Hamer Agrimet'!$A:$A,"&lt;="&amp;Data!AD$1,'Hamer Agrimet'!$E:$E,"&gt;0"),0))),SUMIFS('Osgood Agrimet'!$S$2:$S$274,'Hamer Agrimet'!$H$147:$H$288,"&lt;="&amp;Data!AD$1,'Osgood Agrimet'!$S$2:$S$274,"&gt;0"))-SUM($H766:AC766)</f>
        <v>0</v>
      </c>
      <c r="AE766" s="24">
        <f>IF($B766="Hamer",IF($F766="Spring Grain",SUMIFS('Hamer Agrimet'!$D:$D,'Hamer Agrimet'!$A:$A,"&lt;="&amp;Data!AE$1,'Hamer Agrimet'!$D:$D,"&gt;0"),IF($F766="Winter Grain",SUMIFS('Hamer Agrimet'!$C:$C,'Hamer Agrimet'!$A:$A,"&lt;="&amp;Data!AE$1,'Hamer Agrimet'!$C:$C,"&gt;0"),IF($F766="Potatoes",SUMIFS('Hamer Agrimet'!$E:$E,'Hamer Agrimet'!$A:$A,"&lt;="&amp;Data!AE$1,'Hamer Agrimet'!$E:$E,"&gt;0"),0))),SUMIFS('Osgood Agrimet'!$S$2:$S$274,'Hamer Agrimet'!$H$147:$H$288,"&lt;="&amp;Data!AE$1,'Osgood Agrimet'!$S$2:$S$274,"&gt;0"))-SUM($H766:AD766)</f>
        <v>0</v>
      </c>
      <c r="AF766" s="24">
        <f>IF($B766="Hamer",IF($F766="Spring Grain",SUMIFS('Hamer Agrimet'!$D:$D,'Hamer Agrimet'!$A:$A,"&lt;="&amp;Data!AF$1,'Hamer Agrimet'!$D:$D,"&gt;0"),IF($F766="Winter Grain",SUMIFS('Hamer Agrimet'!$C:$C,'Hamer Agrimet'!$A:$A,"&lt;="&amp;Data!AF$1,'Hamer Agrimet'!$C:$C,"&gt;0"),IF($F766="Potatoes",SUMIFS('Hamer Agrimet'!$E:$E,'Hamer Agrimet'!$A:$A,"&lt;="&amp;Data!AF$1,'Hamer Agrimet'!$E:$E,"&gt;0"),0))),SUMIFS('Osgood Agrimet'!$S$2:$S$274,'Hamer Agrimet'!$H$147:$H$288,"&lt;="&amp;Data!AF$1,'Osgood Agrimet'!$S$2:$S$274,"&gt;0"))-SUM($H766:AE766)</f>
        <v>0</v>
      </c>
      <c r="AG766" s="24">
        <f>IF($B766="Hamer",IF($F766="Spring Grain",SUMIFS('Hamer Agrimet'!$D:$D,'Hamer Agrimet'!$A:$A,"&lt;="&amp;Data!AG$1,'Hamer Agrimet'!$D:$D,"&gt;0"),IF($F766="Winter Grain",SUMIFS('Hamer Agrimet'!$C:$C,'Hamer Agrimet'!$A:$A,"&lt;="&amp;Data!AG$1,'Hamer Agrimet'!$C:$C,"&gt;0"),IF($F766="Potatoes",SUMIFS('Hamer Agrimet'!$E:$E,'Hamer Agrimet'!$A:$A,"&lt;="&amp;Data!AG$1,'Hamer Agrimet'!$E:$E,"&gt;0"),0))),SUMIFS('Osgood Agrimet'!$S$2:$S$274,'Hamer Agrimet'!$H$147:$H$288,"&lt;="&amp;Data!AG$1,'Osgood Agrimet'!$S$2:$S$274,"&gt;0"))-SUM($H766:AF766)</f>
        <v>0</v>
      </c>
      <c r="AH766">
        <f>+SUM(H766:AG766)</f>
        <v>31.019999999999996</v>
      </c>
    </row>
    <row r="767" spans="1:34" x14ac:dyDescent="0.2">
      <c r="A767" t="s">
        <v>273</v>
      </c>
      <c r="B767" t="s">
        <v>166</v>
      </c>
      <c r="C767" s="31" t="str">
        <f>C766</f>
        <v>76</v>
      </c>
      <c r="D767" t="s">
        <v>195</v>
      </c>
      <c r="E767" t="s">
        <v>247</v>
      </c>
      <c r="F767" t="s">
        <v>57</v>
      </c>
      <c r="G767" t="s">
        <v>58</v>
      </c>
      <c r="H767">
        <f>IFERROR(VLOOKUP($A767,'PivotTrac Totals'!$A$1:$AK$255,4,FALSE),)</f>
        <v>0</v>
      </c>
      <c r="I767">
        <f>IFERROR(VLOOKUP($A767,'PivotTrac Totals'!$1:$405,6,FALSE),)</f>
        <v>0</v>
      </c>
      <c r="J767">
        <f>IFERROR(VLOOKUP($A767,'PivotTrac Totals'!$1:$255,8,FALSE),)</f>
        <v>0</v>
      </c>
      <c r="K767">
        <f>IFERROR(VLOOKUP($A767,'PivotTrac Totals'!$1:$255,10,FALSE),)</f>
        <v>8.15</v>
      </c>
      <c r="L767" t="str">
        <f>IFERROR(VLOOKUP($A767,'PivotTrac Totals'!$1:$255,12,FALSE),)</f>
        <v/>
      </c>
      <c r="M767" t="str">
        <f>IFERROR(VLOOKUP($A767,'PivotTrac Totals'!$1:$255,14,FALSE),)</f>
        <v/>
      </c>
      <c r="N767">
        <f>IFERROR(VLOOKUP($A767,'PivotTrac Totals'!$1:$255,16,FALSE),)</f>
        <v>2.4700000000000002</v>
      </c>
      <c r="O767">
        <f>IFERROR(VLOOKUP($A767,'PivotTrac Totals'!$1:$255,18,FALSE),)</f>
        <v>2.09</v>
      </c>
      <c r="P767">
        <f>IFERROR(VLOOKUP($A767,'PivotTrac Totals'!$1:$255,20,FALSE),)</f>
        <v>6</v>
      </c>
      <c r="Q767">
        <f>IFERROR(VLOOKUP($A767,'PivotTrac Totals'!$1:$255,22,FALSE),)</f>
        <v>1.7699999999999996</v>
      </c>
      <c r="R767">
        <f>IFERROR(VLOOKUP($A767,'PivotTrac Totals'!$1:$255,24,FALSE),)</f>
        <v>2.1900000000000013</v>
      </c>
      <c r="S767">
        <f>IFERROR(VLOOKUP($A767,'PivotTrac Totals'!$1:$255,26,FALSE),)</f>
        <v>1.2899999999999991</v>
      </c>
      <c r="T767">
        <f>IFERROR(VLOOKUP($A767,'PivotTrac Totals'!$1:$255,28,FALSE),)</f>
        <v>0</v>
      </c>
      <c r="U767">
        <f>IFERROR(VLOOKUP($A767,'PivotTrac Totals'!$1:$255,30,FALSE),)</f>
        <v>0</v>
      </c>
      <c r="V767">
        <f>IFERROR(VLOOKUP($A767,'PivotTrac Totals'!$1:$255,32,FALSE),)</f>
        <v>0</v>
      </c>
      <c r="W767">
        <f>IFERROR(VLOOKUP($A767,'PivotTrac Totals'!$1:$255,34,FALSE),)</f>
        <v>0</v>
      </c>
      <c r="X767">
        <f>IFERROR(VLOOKUP($A767,'PivotTrac Totals'!$1:$255,36,FALSE),)</f>
        <v>0</v>
      </c>
      <c r="Y767">
        <f>IFERROR(VLOOKUP($A767,'PivotTrac Totals'!$1:$255,38,FALSE),)</f>
        <v>0</v>
      </c>
      <c r="Z767">
        <f>IFERROR(VLOOKUP($A767,'PivotTrac Totals'!$1:$255,40,FALSE),)</f>
        <v>0</v>
      </c>
      <c r="AA767">
        <f>IFERROR(VLOOKUP($A767,'PivotTrac Totals'!$1:$255,42,FALSE),)</f>
        <v>0</v>
      </c>
      <c r="AB767">
        <f>IFERROR(VLOOKUP($A767,'PivotTrac Totals'!$1:$255,44,FALSE),)</f>
        <v>0.94999999999999929</v>
      </c>
      <c r="AC767">
        <f>IFERROR(VLOOKUP($A767,'PivotTrac Totals'!$1:$255,46,FALSE),)</f>
        <v>0</v>
      </c>
      <c r="AD767">
        <f>IFERROR(VLOOKUP($A767,'PivotTrac Totals'!$1:$255,48,FALSE),)</f>
        <v>0</v>
      </c>
      <c r="AE767">
        <f>IFERROR(VLOOKUP($A767,'PivotTrac Totals'!$1:$255,50,FALSE),)</f>
        <v>0</v>
      </c>
      <c r="AF767">
        <f>IFERROR(VLOOKUP($A767,'PivotTrac Totals'!$1:$255,52,FALSE),)</f>
        <v>0</v>
      </c>
      <c r="AG767">
        <f>IFERROR(VLOOKUP($A767,'PivotTrac Totals'!$1:$255,54,FALSE),)</f>
        <v>0</v>
      </c>
      <c r="AH767">
        <f t="shared" si="84"/>
        <v>24.91</v>
      </c>
    </row>
    <row r="768" spans="1:34" x14ac:dyDescent="0.2">
      <c r="A768" t="s">
        <v>274</v>
      </c>
      <c r="B768" t="s">
        <v>166</v>
      </c>
      <c r="C768" s="31" t="str">
        <f t="shared" ref="C768:C775" si="90">C767</f>
        <v>76</v>
      </c>
      <c r="D768" t="s">
        <v>195</v>
      </c>
      <c r="E768" t="s">
        <v>247</v>
      </c>
      <c r="F768" t="s">
        <v>57</v>
      </c>
      <c r="G768" t="s">
        <v>58</v>
      </c>
      <c r="H768">
        <f>IFERROR(VLOOKUP($A768,'PivotTrac Totals'!$A$1:$AK$255,4,FALSE),)</f>
        <v>0</v>
      </c>
      <c r="I768">
        <f>IFERROR(VLOOKUP($A768,'PivotTrac Totals'!$1:$405,6,FALSE),)</f>
        <v>0</v>
      </c>
      <c r="J768">
        <f>IFERROR(VLOOKUP($A768,'PivotTrac Totals'!$1:$255,8,FALSE),)</f>
        <v>0</v>
      </c>
      <c r="K768">
        <f>IFERROR(VLOOKUP($A768,'PivotTrac Totals'!$1:$255,10,FALSE),)</f>
        <v>7.26</v>
      </c>
      <c r="L768" t="str">
        <f>IFERROR(VLOOKUP($A768,'PivotTrac Totals'!$1:$255,12,FALSE),)</f>
        <v/>
      </c>
      <c r="M768" t="str">
        <f>IFERROR(VLOOKUP($A768,'PivotTrac Totals'!$1:$255,14,FALSE),)</f>
        <v/>
      </c>
      <c r="N768">
        <f>IFERROR(VLOOKUP($A768,'PivotTrac Totals'!$1:$255,16,FALSE),)</f>
        <v>2.39</v>
      </c>
      <c r="O768">
        <f>IFERROR(VLOOKUP($A768,'PivotTrac Totals'!$1:$255,18,FALSE),)</f>
        <v>2.09</v>
      </c>
      <c r="P768">
        <f>IFERROR(VLOOKUP($A768,'PivotTrac Totals'!$1:$255,20,FALSE),)</f>
        <v>6.2200000000000006</v>
      </c>
      <c r="Q768">
        <f>IFERROR(VLOOKUP($A768,'PivotTrac Totals'!$1:$255,22,FALSE),)</f>
        <v>1.6699999999999982</v>
      </c>
      <c r="R768">
        <f>IFERROR(VLOOKUP($A768,'PivotTrac Totals'!$1:$255,24,FALSE),)</f>
        <v>2.0800000000000018</v>
      </c>
      <c r="S768">
        <f>IFERROR(VLOOKUP($A768,'PivotTrac Totals'!$1:$255,26,FALSE),)</f>
        <v>1.1499999999999986</v>
      </c>
      <c r="T768">
        <f>IFERROR(VLOOKUP($A768,'PivotTrac Totals'!$1:$255,28,FALSE),)</f>
        <v>0</v>
      </c>
      <c r="U768">
        <f>IFERROR(VLOOKUP($A768,'PivotTrac Totals'!$1:$255,30,FALSE),)</f>
        <v>0</v>
      </c>
      <c r="V768">
        <f>IFERROR(VLOOKUP($A768,'PivotTrac Totals'!$1:$255,32,FALSE),)</f>
        <v>0</v>
      </c>
      <c r="W768">
        <f>IFERROR(VLOOKUP($A768,'PivotTrac Totals'!$1:$255,34,FALSE),)</f>
        <v>0</v>
      </c>
      <c r="X768">
        <f>IFERROR(VLOOKUP($A768,'PivotTrac Totals'!$1:$255,36,FALSE),)</f>
        <v>0</v>
      </c>
      <c r="Y768">
        <f>IFERROR(VLOOKUP($A768,'PivotTrac Totals'!$1:$255,38,FALSE),)</f>
        <v>0</v>
      </c>
      <c r="Z768">
        <f>IFERROR(VLOOKUP($A768,'PivotTrac Totals'!$1:$255,40,FALSE),)</f>
        <v>0</v>
      </c>
      <c r="AA768">
        <f>IFERROR(VLOOKUP($A768,'PivotTrac Totals'!$1:$255,42,FALSE),)</f>
        <v>0</v>
      </c>
      <c r="AB768">
        <f>IFERROR(VLOOKUP($A768,'PivotTrac Totals'!$1:$255,44,FALSE),)</f>
        <v>0.87999999999999901</v>
      </c>
      <c r="AC768">
        <f>IFERROR(VLOOKUP($A768,'PivotTrac Totals'!$1:$255,46,FALSE),)</f>
        <v>0</v>
      </c>
      <c r="AD768">
        <f>IFERROR(VLOOKUP($A768,'PivotTrac Totals'!$1:$255,48,FALSE),)</f>
        <v>0</v>
      </c>
      <c r="AE768">
        <f>IFERROR(VLOOKUP($A768,'PivotTrac Totals'!$1:$255,50,FALSE),)</f>
        <v>0</v>
      </c>
      <c r="AF768">
        <f>IFERROR(VLOOKUP($A768,'PivotTrac Totals'!$1:$255,52,FALSE),)</f>
        <v>0</v>
      </c>
      <c r="AG768">
        <f>IFERROR(VLOOKUP($A768,'PivotTrac Totals'!$1:$255,54,FALSE),)</f>
        <v>0</v>
      </c>
      <c r="AH768">
        <f t="shared" si="84"/>
        <v>23.74</v>
      </c>
    </row>
    <row r="769" spans="1:34" x14ac:dyDescent="0.2">
      <c r="A769" t="s">
        <v>275</v>
      </c>
      <c r="B769" t="s">
        <v>166</v>
      </c>
      <c r="C769" s="31" t="str">
        <f t="shared" si="90"/>
        <v>76</v>
      </c>
      <c r="D769" t="s">
        <v>195</v>
      </c>
      <c r="E769" t="s">
        <v>247</v>
      </c>
      <c r="F769" t="s">
        <v>57</v>
      </c>
      <c r="G769" t="s">
        <v>58</v>
      </c>
      <c r="H769">
        <f>IFERROR(VLOOKUP($A769,'PivotTrac Totals'!$A$1:$AK$255,4,FALSE),)</f>
        <v>0</v>
      </c>
      <c r="I769">
        <f>IFERROR(VLOOKUP($A769,'PivotTrac Totals'!$1:$405,6,FALSE),)</f>
        <v>0</v>
      </c>
      <c r="J769">
        <f>IFERROR(VLOOKUP($A769,'PivotTrac Totals'!$1:$255,8,FALSE),)</f>
        <v>0</v>
      </c>
      <c r="K769">
        <f>IFERROR(VLOOKUP($A769,'PivotTrac Totals'!$1:$255,10,FALSE),)</f>
        <v>6.48</v>
      </c>
      <c r="L769" t="str">
        <f>IFERROR(VLOOKUP($A769,'PivotTrac Totals'!$1:$255,12,FALSE),)</f>
        <v/>
      </c>
      <c r="M769" t="str">
        <f>IFERROR(VLOOKUP($A769,'PivotTrac Totals'!$1:$255,14,FALSE),)</f>
        <v/>
      </c>
      <c r="N769">
        <f>IFERROR(VLOOKUP($A769,'PivotTrac Totals'!$1:$255,16,FALSE),)</f>
        <v>2.31</v>
      </c>
      <c r="O769">
        <f>IFERROR(VLOOKUP($A769,'PivotTrac Totals'!$1:$255,18,FALSE),)</f>
        <v>1.77</v>
      </c>
      <c r="P769">
        <f>IFERROR(VLOOKUP($A769,'PivotTrac Totals'!$1:$255,20,FALSE),)</f>
        <v>6.4999999999999982</v>
      </c>
      <c r="Q769">
        <f>IFERROR(VLOOKUP($A769,'PivotTrac Totals'!$1:$255,22,FALSE),)</f>
        <v>1.9800000000000004</v>
      </c>
      <c r="R769">
        <f>IFERROR(VLOOKUP($A769,'PivotTrac Totals'!$1:$255,24,FALSE),)</f>
        <v>1.9400000000000013</v>
      </c>
      <c r="S769">
        <f>IFERROR(VLOOKUP($A769,'PivotTrac Totals'!$1:$255,26,FALSE),)</f>
        <v>1.0799999999999983</v>
      </c>
      <c r="T769">
        <f>IFERROR(VLOOKUP($A769,'PivotTrac Totals'!$1:$255,28,FALSE),)</f>
        <v>0</v>
      </c>
      <c r="U769">
        <f>IFERROR(VLOOKUP($A769,'PivotTrac Totals'!$1:$255,30,FALSE),)</f>
        <v>0</v>
      </c>
      <c r="V769">
        <f>IFERROR(VLOOKUP($A769,'PivotTrac Totals'!$1:$255,32,FALSE),)</f>
        <v>0</v>
      </c>
      <c r="W769">
        <f>IFERROR(VLOOKUP($A769,'PivotTrac Totals'!$1:$255,34,FALSE),)</f>
        <v>0</v>
      </c>
      <c r="X769">
        <f>IFERROR(VLOOKUP($A769,'PivotTrac Totals'!$1:$255,36,FALSE),)</f>
        <v>0</v>
      </c>
      <c r="Y769">
        <f>IFERROR(VLOOKUP($A769,'PivotTrac Totals'!$1:$255,38,FALSE),)</f>
        <v>0</v>
      </c>
      <c r="Z769">
        <f>IFERROR(VLOOKUP($A769,'PivotTrac Totals'!$1:$255,40,FALSE),)</f>
        <v>0</v>
      </c>
      <c r="AA769">
        <f>IFERROR(VLOOKUP($A769,'PivotTrac Totals'!$1:$255,42,FALSE),)</f>
        <v>0</v>
      </c>
      <c r="AB769">
        <f>IFERROR(VLOOKUP($A769,'PivotTrac Totals'!$1:$255,44,FALSE),)</f>
        <v>0.92999999999999972</v>
      </c>
      <c r="AC769">
        <f>IFERROR(VLOOKUP($A769,'PivotTrac Totals'!$1:$255,46,FALSE),)</f>
        <v>0</v>
      </c>
      <c r="AD769">
        <f>IFERROR(VLOOKUP($A769,'PivotTrac Totals'!$1:$255,48,FALSE),)</f>
        <v>0</v>
      </c>
      <c r="AE769">
        <f>IFERROR(VLOOKUP($A769,'PivotTrac Totals'!$1:$255,50,FALSE),)</f>
        <v>0</v>
      </c>
      <c r="AF769">
        <f>IFERROR(VLOOKUP($A769,'PivotTrac Totals'!$1:$255,52,FALSE),)</f>
        <v>0</v>
      </c>
      <c r="AG769">
        <f>IFERROR(VLOOKUP($A769,'PivotTrac Totals'!$1:$255,54,FALSE),)</f>
        <v>0</v>
      </c>
      <c r="AH769">
        <f t="shared" si="84"/>
        <v>22.99</v>
      </c>
    </row>
    <row r="770" spans="1:34" x14ac:dyDescent="0.2">
      <c r="A770" t="s">
        <v>276</v>
      </c>
      <c r="B770" t="s">
        <v>166</v>
      </c>
      <c r="C770" s="31" t="str">
        <f t="shared" si="90"/>
        <v>76</v>
      </c>
      <c r="D770" t="s">
        <v>195</v>
      </c>
      <c r="E770" t="s">
        <v>247</v>
      </c>
      <c r="F770" t="s">
        <v>57</v>
      </c>
      <c r="G770" t="s">
        <v>58</v>
      </c>
      <c r="H770">
        <f>IFERROR(VLOOKUP($A770,'PivotTrac Totals'!$A$1:$AK$255,4,FALSE),)</f>
        <v>0</v>
      </c>
      <c r="I770">
        <f>IFERROR(VLOOKUP($A770,'PivotTrac Totals'!$1:$405,6,FALSE),)</f>
        <v>0</v>
      </c>
      <c r="J770">
        <f>IFERROR(VLOOKUP($A770,'PivotTrac Totals'!$1:$255,8,FALSE),)</f>
        <v>0</v>
      </c>
      <c r="K770">
        <f>IFERROR(VLOOKUP($A770,'PivotTrac Totals'!$1:$255,10,FALSE),)</f>
        <v>3.14</v>
      </c>
      <c r="L770" t="str">
        <f>IFERROR(VLOOKUP($A770,'PivotTrac Totals'!$1:$255,12,FALSE),)</f>
        <v/>
      </c>
      <c r="M770" t="str">
        <f>IFERROR(VLOOKUP($A770,'PivotTrac Totals'!$1:$255,14,FALSE),)</f>
        <v/>
      </c>
      <c r="N770">
        <f>IFERROR(VLOOKUP($A770,'PivotTrac Totals'!$1:$255,16,FALSE),)</f>
        <v>2.27</v>
      </c>
      <c r="O770">
        <f>IFERROR(VLOOKUP($A770,'PivotTrac Totals'!$1:$255,18,FALSE),)</f>
        <v>1.54</v>
      </c>
      <c r="P770">
        <f>IFERROR(VLOOKUP($A770,'PivotTrac Totals'!$1:$255,20,FALSE),)</f>
        <v>6.86</v>
      </c>
      <c r="Q770">
        <f>IFERROR(VLOOKUP($A770,'PivotTrac Totals'!$1:$255,22,FALSE),)</f>
        <v>1.9599999999999991</v>
      </c>
      <c r="R770">
        <f>IFERROR(VLOOKUP($A770,'PivotTrac Totals'!$1:$255,24,FALSE),)</f>
        <v>1.990000000000002</v>
      </c>
      <c r="S770">
        <f>IFERROR(VLOOKUP($A770,'PivotTrac Totals'!$1:$255,26,FALSE),)</f>
        <v>0.93999999999999773</v>
      </c>
      <c r="T770">
        <f>IFERROR(VLOOKUP($A770,'PivotTrac Totals'!$1:$255,28,FALSE),)</f>
        <v>0</v>
      </c>
      <c r="U770">
        <f>IFERROR(VLOOKUP($A770,'PivotTrac Totals'!$1:$255,30,FALSE),)</f>
        <v>0</v>
      </c>
      <c r="V770">
        <f>IFERROR(VLOOKUP($A770,'PivotTrac Totals'!$1:$255,32,FALSE),)</f>
        <v>0</v>
      </c>
      <c r="W770">
        <f>IFERROR(VLOOKUP($A770,'PivotTrac Totals'!$1:$255,34,FALSE),)</f>
        <v>0</v>
      </c>
      <c r="X770">
        <f>IFERROR(VLOOKUP($A770,'PivotTrac Totals'!$1:$255,36,FALSE),)</f>
        <v>0</v>
      </c>
      <c r="Y770">
        <f>IFERROR(VLOOKUP($A770,'PivotTrac Totals'!$1:$255,38,FALSE),)</f>
        <v>0</v>
      </c>
      <c r="Z770">
        <f>IFERROR(VLOOKUP($A770,'PivotTrac Totals'!$1:$255,40,FALSE),)</f>
        <v>0</v>
      </c>
      <c r="AA770">
        <f>IFERROR(VLOOKUP($A770,'PivotTrac Totals'!$1:$255,42,FALSE),)</f>
        <v>0</v>
      </c>
      <c r="AB770">
        <f>IFERROR(VLOOKUP($A770,'PivotTrac Totals'!$1:$255,44,FALSE),)</f>
        <v>0.94999999999999929</v>
      </c>
      <c r="AC770">
        <f>IFERROR(VLOOKUP($A770,'PivotTrac Totals'!$1:$255,46,FALSE),)</f>
        <v>0</v>
      </c>
      <c r="AD770">
        <f>IFERROR(VLOOKUP($A770,'PivotTrac Totals'!$1:$255,48,FALSE),)</f>
        <v>0</v>
      </c>
      <c r="AE770">
        <f>IFERROR(VLOOKUP($A770,'PivotTrac Totals'!$1:$255,50,FALSE),)</f>
        <v>0</v>
      </c>
      <c r="AF770">
        <f>IFERROR(VLOOKUP($A770,'PivotTrac Totals'!$1:$255,52,FALSE),)</f>
        <v>0</v>
      </c>
      <c r="AG770">
        <f>IFERROR(VLOOKUP($A770,'PivotTrac Totals'!$1:$255,54,FALSE),)</f>
        <v>0</v>
      </c>
      <c r="AH770">
        <f t="shared" si="84"/>
        <v>19.649999999999999</v>
      </c>
    </row>
    <row r="771" spans="1:34" x14ac:dyDescent="0.2">
      <c r="A771" t="s">
        <v>277</v>
      </c>
      <c r="B771" t="s">
        <v>166</v>
      </c>
      <c r="C771" s="31" t="str">
        <f t="shared" si="90"/>
        <v>76</v>
      </c>
      <c r="D771" t="s">
        <v>195</v>
      </c>
      <c r="E771" t="s">
        <v>247</v>
      </c>
      <c r="F771" t="s">
        <v>57</v>
      </c>
      <c r="G771" t="s">
        <v>58</v>
      </c>
      <c r="H771">
        <f>IFERROR(VLOOKUP($A771,'PivotTrac Totals'!$A$1:$AK$255,4,FALSE),)</f>
        <v>0</v>
      </c>
      <c r="I771">
        <f>IFERROR(VLOOKUP($A771,'PivotTrac Totals'!$1:$405,6,FALSE),)</f>
        <v>0</v>
      </c>
      <c r="J771">
        <f>IFERROR(VLOOKUP($A771,'PivotTrac Totals'!$1:$255,8,FALSE),)</f>
        <v>0</v>
      </c>
      <c r="K771">
        <f>IFERROR(VLOOKUP($A771,'PivotTrac Totals'!$1:$255,10,FALSE),)</f>
        <v>4.42</v>
      </c>
      <c r="L771" t="str">
        <f>IFERROR(VLOOKUP($A771,'PivotTrac Totals'!$1:$255,12,FALSE),)</f>
        <v/>
      </c>
      <c r="M771" t="str">
        <f>IFERROR(VLOOKUP($A771,'PivotTrac Totals'!$1:$255,14,FALSE),)</f>
        <v/>
      </c>
      <c r="N771">
        <f>IFERROR(VLOOKUP($A771,'PivotTrac Totals'!$1:$255,16,FALSE),)</f>
        <v>2.46</v>
      </c>
      <c r="O771">
        <f>IFERROR(VLOOKUP($A771,'PivotTrac Totals'!$1:$255,18,FALSE),)</f>
        <v>2.2599999999999998</v>
      </c>
      <c r="P771">
        <f>IFERROR(VLOOKUP($A771,'PivotTrac Totals'!$1:$255,20,FALSE),)</f>
        <v>5.91</v>
      </c>
      <c r="Q771">
        <f>IFERROR(VLOOKUP($A771,'PivotTrac Totals'!$1:$255,22,FALSE),)</f>
        <v>2.0500000000000007</v>
      </c>
      <c r="R771">
        <f>IFERROR(VLOOKUP($A771,'PivotTrac Totals'!$1:$255,24,FALSE),)</f>
        <v>1.9299999999999997</v>
      </c>
      <c r="S771">
        <f>IFERROR(VLOOKUP($A771,'PivotTrac Totals'!$1:$255,26,FALSE),)</f>
        <v>2</v>
      </c>
      <c r="T771">
        <f>IFERROR(VLOOKUP($A771,'PivotTrac Totals'!$1:$255,28,FALSE),)</f>
        <v>2.379999999999999</v>
      </c>
      <c r="U771">
        <f>IFERROR(VLOOKUP($A771,'PivotTrac Totals'!$1:$255,30,FALSE),)</f>
        <v>0.10999999999999943</v>
      </c>
      <c r="V771">
        <f>IFERROR(VLOOKUP($A771,'PivotTrac Totals'!$1:$255,32,FALSE),)</f>
        <v>0</v>
      </c>
      <c r="W771">
        <f>IFERROR(VLOOKUP($A771,'PivotTrac Totals'!$1:$255,34,FALSE),)</f>
        <v>0</v>
      </c>
      <c r="X771">
        <f>IFERROR(VLOOKUP($A771,'PivotTrac Totals'!$1:$255,36,FALSE),)</f>
        <v>0</v>
      </c>
      <c r="Y771">
        <f>IFERROR(VLOOKUP($A771,'PivotTrac Totals'!$1:$255,38,FALSE),)</f>
        <v>0</v>
      </c>
      <c r="Z771">
        <f>IFERROR(VLOOKUP($A771,'PivotTrac Totals'!$1:$255,40,FALSE),)</f>
        <v>0</v>
      </c>
      <c r="AA771">
        <f>IFERROR(VLOOKUP($A771,'PivotTrac Totals'!$1:$255,42,FALSE),)</f>
        <v>0</v>
      </c>
      <c r="AB771">
        <f>IFERROR(VLOOKUP($A771,'PivotTrac Totals'!$1:$255,44,FALSE),)</f>
        <v>1.0500000000000007</v>
      </c>
      <c r="AC771">
        <f>IFERROR(VLOOKUP($A771,'PivotTrac Totals'!$1:$255,46,FALSE),)</f>
        <v>0</v>
      </c>
      <c r="AD771">
        <f>IFERROR(VLOOKUP($A771,'PivotTrac Totals'!$1:$255,48,FALSE),)</f>
        <v>0</v>
      </c>
      <c r="AE771">
        <f>IFERROR(VLOOKUP($A771,'PivotTrac Totals'!$1:$255,50,FALSE),)</f>
        <v>0</v>
      </c>
      <c r="AF771">
        <f>IFERROR(VLOOKUP($A771,'PivotTrac Totals'!$1:$255,52,FALSE),)</f>
        <v>0</v>
      </c>
      <c r="AG771">
        <f>IFERROR(VLOOKUP($A771,'PivotTrac Totals'!$1:$255,54,FALSE),)</f>
        <v>0</v>
      </c>
      <c r="AH771">
        <f t="shared" si="84"/>
        <v>24.57</v>
      </c>
    </row>
    <row r="772" spans="1:34" x14ac:dyDescent="0.2">
      <c r="A772" t="s">
        <v>278</v>
      </c>
      <c r="B772" t="s">
        <v>166</v>
      </c>
      <c r="C772" s="31" t="str">
        <f t="shared" si="90"/>
        <v>76</v>
      </c>
      <c r="D772" t="s">
        <v>195</v>
      </c>
      <c r="E772" t="s">
        <v>247</v>
      </c>
      <c r="F772" t="s">
        <v>57</v>
      </c>
      <c r="G772" t="s">
        <v>58</v>
      </c>
      <c r="H772">
        <f>IFERROR(VLOOKUP($A772,'PivotTrac Totals'!$A$1:$AK$255,4,FALSE),)</f>
        <v>0</v>
      </c>
      <c r="I772">
        <f>IFERROR(VLOOKUP($A772,'PivotTrac Totals'!$1:$405,6,FALSE),)</f>
        <v>0</v>
      </c>
      <c r="J772">
        <f>IFERROR(VLOOKUP($A772,'PivotTrac Totals'!$1:$255,8,FALSE),)</f>
        <v>0</v>
      </c>
      <c r="K772">
        <f>IFERROR(VLOOKUP($A772,'PivotTrac Totals'!$1:$255,10,FALSE),)</f>
        <v>4.33</v>
      </c>
      <c r="L772" t="str">
        <f>IFERROR(VLOOKUP($A772,'PivotTrac Totals'!$1:$255,12,FALSE),)</f>
        <v/>
      </c>
      <c r="M772" t="str">
        <f>IFERROR(VLOOKUP($A772,'PivotTrac Totals'!$1:$255,14,FALSE),)</f>
        <v/>
      </c>
      <c r="N772">
        <f>IFERROR(VLOOKUP($A772,'PivotTrac Totals'!$1:$255,16,FALSE),)</f>
        <v>2.4300000000000002</v>
      </c>
      <c r="O772">
        <f>IFERROR(VLOOKUP($A772,'PivotTrac Totals'!$1:$255,18,FALSE),)</f>
        <v>2.23</v>
      </c>
      <c r="P772">
        <f>IFERROR(VLOOKUP($A772,'PivotTrac Totals'!$1:$255,20,FALSE),)</f>
        <v>5.93</v>
      </c>
      <c r="Q772">
        <f>IFERROR(VLOOKUP($A772,'PivotTrac Totals'!$1:$255,22,FALSE),)</f>
        <v>2.0600000000000005</v>
      </c>
      <c r="R772">
        <f>IFERROR(VLOOKUP($A772,'PivotTrac Totals'!$1:$255,24,FALSE),)</f>
        <v>1.9800000000000004</v>
      </c>
      <c r="S772">
        <f>IFERROR(VLOOKUP($A772,'PivotTrac Totals'!$1:$255,26,FALSE),)</f>
        <v>1.9899999999999984</v>
      </c>
      <c r="T772">
        <f>IFERROR(VLOOKUP($A772,'PivotTrac Totals'!$1:$255,28,FALSE),)</f>
        <v>2.3500000000000014</v>
      </c>
      <c r="U772">
        <f>IFERROR(VLOOKUP($A772,'PivotTrac Totals'!$1:$255,30,FALSE),)</f>
        <v>0.12000000000000099</v>
      </c>
      <c r="V772">
        <f>IFERROR(VLOOKUP($A772,'PivotTrac Totals'!$1:$255,32,FALSE),)</f>
        <v>0</v>
      </c>
      <c r="W772">
        <f>IFERROR(VLOOKUP($A772,'PivotTrac Totals'!$1:$255,34,FALSE),)</f>
        <v>0</v>
      </c>
      <c r="X772">
        <f>IFERROR(VLOOKUP($A772,'PivotTrac Totals'!$1:$255,36,FALSE),)</f>
        <v>0</v>
      </c>
      <c r="Y772">
        <f>IFERROR(VLOOKUP($A772,'PivotTrac Totals'!$1:$255,38,FALSE),)</f>
        <v>0</v>
      </c>
      <c r="Z772">
        <f>IFERROR(VLOOKUP($A772,'PivotTrac Totals'!$1:$255,40,FALSE),)</f>
        <v>0</v>
      </c>
      <c r="AA772">
        <f>IFERROR(VLOOKUP($A772,'PivotTrac Totals'!$1:$255,42,FALSE),)</f>
        <v>0</v>
      </c>
      <c r="AB772">
        <f>IFERROR(VLOOKUP($A772,'PivotTrac Totals'!$1:$255,44,FALSE),)</f>
        <v>1.009999999999998</v>
      </c>
      <c r="AC772">
        <f>IFERROR(VLOOKUP($A772,'PivotTrac Totals'!$1:$255,46,FALSE),)</f>
        <v>0</v>
      </c>
      <c r="AD772">
        <f>IFERROR(VLOOKUP($A772,'PivotTrac Totals'!$1:$255,48,FALSE),)</f>
        <v>0</v>
      </c>
      <c r="AE772">
        <f>IFERROR(VLOOKUP($A772,'PivotTrac Totals'!$1:$255,50,FALSE),)</f>
        <v>0</v>
      </c>
      <c r="AF772">
        <f>IFERROR(VLOOKUP($A772,'PivotTrac Totals'!$1:$255,52,FALSE),)</f>
        <v>0</v>
      </c>
      <c r="AG772">
        <f>IFERROR(VLOOKUP($A772,'PivotTrac Totals'!$1:$255,54,FALSE),)</f>
        <v>0</v>
      </c>
      <c r="AH772">
        <f t="shared" si="84"/>
        <v>24.43</v>
      </c>
    </row>
    <row r="773" spans="1:34" x14ac:dyDescent="0.2">
      <c r="A773" t="s">
        <v>279</v>
      </c>
      <c r="B773" t="s">
        <v>166</v>
      </c>
      <c r="C773" s="31" t="str">
        <f t="shared" si="90"/>
        <v>76</v>
      </c>
      <c r="D773" t="s">
        <v>195</v>
      </c>
      <c r="E773" t="s">
        <v>247</v>
      </c>
      <c r="F773" t="s">
        <v>57</v>
      </c>
      <c r="G773" t="s">
        <v>58</v>
      </c>
      <c r="H773">
        <f>IFERROR(VLOOKUP($A773,'PivotTrac Totals'!$A$1:$AK$255,4,FALSE),)</f>
        <v>0</v>
      </c>
      <c r="I773">
        <f>IFERROR(VLOOKUP($A773,'PivotTrac Totals'!$1:$405,6,FALSE),)</f>
        <v>0</v>
      </c>
      <c r="J773">
        <f>IFERROR(VLOOKUP($A773,'PivotTrac Totals'!$1:$255,8,FALSE),)</f>
        <v>0</v>
      </c>
      <c r="K773">
        <f>IFERROR(VLOOKUP($A773,'PivotTrac Totals'!$1:$255,10,FALSE),)</f>
        <v>7.43</v>
      </c>
      <c r="L773" t="str">
        <f>IFERROR(VLOOKUP($A773,'PivotTrac Totals'!$1:$255,12,FALSE),)</f>
        <v/>
      </c>
      <c r="M773" t="str">
        <f>IFERROR(VLOOKUP($A773,'PivotTrac Totals'!$1:$255,14,FALSE),)</f>
        <v/>
      </c>
      <c r="N773">
        <f>IFERROR(VLOOKUP($A773,'PivotTrac Totals'!$1:$255,16,FALSE),)</f>
        <v>2.34</v>
      </c>
      <c r="O773">
        <f>IFERROR(VLOOKUP($A773,'PivotTrac Totals'!$1:$255,18,FALSE),)</f>
        <v>2.2999999999999998</v>
      </c>
      <c r="P773">
        <f>IFERROR(VLOOKUP($A773,'PivotTrac Totals'!$1:$255,20,FALSE),)</f>
        <v>6.0399999999999991</v>
      </c>
      <c r="Q773">
        <f>IFERROR(VLOOKUP($A773,'PivotTrac Totals'!$1:$255,22,FALSE),)</f>
        <v>2</v>
      </c>
      <c r="R773">
        <f>IFERROR(VLOOKUP($A773,'PivotTrac Totals'!$1:$255,24,FALSE),)</f>
        <v>1.9699999999999989</v>
      </c>
      <c r="S773">
        <f>IFERROR(VLOOKUP($A773,'PivotTrac Totals'!$1:$255,26,FALSE),)</f>
        <v>1.1000000000000014</v>
      </c>
      <c r="T773">
        <f>IFERROR(VLOOKUP($A773,'PivotTrac Totals'!$1:$255,28,FALSE),)</f>
        <v>0</v>
      </c>
      <c r="U773">
        <f>IFERROR(VLOOKUP($A773,'PivotTrac Totals'!$1:$255,30,FALSE),)</f>
        <v>0</v>
      </c>
      <c r="V773">
        <f>IFERROR(VLOOKUP($A773,'PivotTrac Totals'!$1:$255,32,FALSE),)</f>
        <v>0</v>
      </c>
      <c r="W773">
        <f>IFERROR(VLOOKUP($A773,'PivotTrac Totals'!$1:$255,34,FALSE),)</f>
        <v>0</v>
      </c>
      <c r="X773">
        <f>IFERROR(VLOOKUP($A773,'PivotTrac Totals'!$1:$255,36,FALSE),)</f>
        <v>0</v>
      </c>
      <c r="Y773">
        <f>IFERROR(VLOOKUP($A773,'PivotTrac Totals'!$1:$255,38,FALSE),)</f>
        <v>0</v>
      </c>
      <c r="Z773">
        <f>IFERROR(VLOOKUP($A773,'PivotTrac Totals'!$1:$255,40,FALSE),)</f>
        <v>0</v>
      </c>
      <c r="AA773">
        <f>IFERROR(VLOOKUP($A773,'PivotTrac Totals'!$1:$255,42,FALSE),)</f>
        <v>0</v>
      </c>
      <c r="AB773">
        <f>IFERROR(VLOOKUP($A773,'PivotTrac Totals'!$1:$255,44,FALSE),)</f>
        <v>0.99000000000000199</v>
      </c>
      <c r="AC773">
        <f>IFERROR(VLOOKUP($A773,'PivotTrac Totals'!$1:$255,46,FALSE),)</f>
        <v>0</v>
      </c>
      <c r="AD773">
        <f>IFERROR(VLOOKUP($A773,'PivotTrac Totals'!$1:$255,48,FALSE),)</f>
        <v>0</v>
      </c>
      <c r="AE773">
        <f>IFERROR(VLOOKUP($A773,'PivotTrac Totals'!$1:$255,50,FALSE),)</f>
        <v>0</v>
      </c>
      <c r="AF773">
        <f>IFERROR(VLOOKUP($A773,'PivotTrac Totals'!$1:$255,52,FALSE),)</f>
        <v>0</v>
      </c>
      <c r="AG773">
        <f>IFERROR(VLOOKUP($A773,'PivotTrac Totals'!$1:$255,54,FALSE),)</f>
        <v>0</v>
      </c>
      <c r="AH773">
        <f t="shared" si="84"/>
        <v>24.17</v>
      </c>
    </row>
    <row r="774" spans="1:34" x14ac:dyDescent="0.2">
      <c r="A774" t="s">
        <v>280</v>
      </c>
      <c r="B774" t="s">
        <v>166</v>
      </c>
      <c r="C774" s="31" t="str">
        <f t="shared" si="90"/>
        <v>76</v>
      </c>
      <c r="D774" t="s">
        <v>195</v>
      </c>
      <c r="E774" t="s">
        <v>247</v>
      </c>
      <c r="F774" t="s">
        <v>57</v>
      </c>
      <c r="G774" t="s">
        <v>58</v>
      </c>
      <c r="H774">
        <f>IFERROR(VLOOKUP($A774,'PivotTrac Totals'!$A$1:$AK$255,4,FALSE),)</f>
        <v>0</v>
      </c>
      <c r="I774">
        <f>IFERROR(VLOOKUP($A774,'PivotTrac Totals'!$1:$405,6,FALSE),)</f>
        <v>0</v>
      </c>
      <c r="J774">
        <f>IFERROR(VLOOKUP($A774,'PivotTrac Totals'!$1:$255,8,FALSE),)</f>
        <v>0</v>
      </c>
      <c r="K774">
        <f>IFERROR(VLOOKUP($A774,'PivotTrac Totals'!$1:$255,10,FALSE),)</f>
        <v>7.3</v>
      </c>
      <c r="L774" t="str">
        <f>IFERROR(VLOOKUP($A774,'PivotTrac Totals'!$1:$255,12,FALSE),)</f>
        <v/>
      </c>
      <c r="M774" t="str">
        <f>IFERROR(VLOOKUP($A774,'PivotTrac Totals'!$1:$255,14,FALSE),)</f>
        <v/>
      </c>
      <c r="N774">
        <f>IFERROR(VLOOKUP($A774,'PivotTrac Totals'!$1:$255,16,FALSE),)</f>
        <v>2.34</v>
      </c>
      <c r="O774">
        <f>IFERROR(VLOOKUP($A774,'PivotTrac Totals'!$1:$255,18,FALSE),)</f>
        <v>2.13</v>
      </c>
      <c r="P774">
        <f>IFERROR(VLOOKUP($A774,'PivotTrac Totals'!$1:$255,20,FALSE),)</f>
        <v>6.0500000000000007</v>
      </c>
      <c r="Q774">
        <f>IFERROR(VLOOKUP($A774,'PivotTrac Totals'!$1:$255,22,FALSE),)</f>
        <v>2</v>
      </c>
      <c r="R774">
        <f>IFERROR(VLOOKUP($A774,'PivotTrac Totals'!$1:$255,24,FALSE),)</f>
        <v>1.9600000000000009</v>
      </c>
      <c r="S774">
        <f>IFERROR(VLOOKUP($A774,'PivotTrac Totals'!$1:$255,26,FALSE),)</f>
        <v>1.0999999999999979</v>
      </c>
      <c r="T774">
        <f>IFERROR(VLOOKUP($A774,'PivotTrac Totals'!$1:$255,28,FALSE),)</f>
        <v>0</v>
      </c>
      <c r="U774">
        <f>IFERROR(VLOOKUP($A774,'PivotTrac Totals'!$1:$255,30,FALSE),)</f>
        <v>0</v>
      </c>
      <c r="V774">
        <f>IFERROR(VLOOKUP($A774,'PivotTrac Totals'!$1:$255,32,FALSE),)</f>
        <v>0</v>
      </c>
      <c r="W774">
        <f>IFERROR(VLOOKUP($A774,'PivotTrac Totals'!$1:$255,34,FALSE),)</f>
        <v>0</v>
      </c>
      <c r="X774">
        <f>IFERROR(VLOOKUP($A774,'PivotTrac Totals'!$1:$255,36,FALSE),)</f>
        <v>0</v>
      </c>
      <c r="Y774">
        <f>IFERROR(VLOOKUP($A774,'PivotTrac Totals'!$1:$255,38,FALSE),)</f>
        <v>0</v>
      </c>
      <c r="Z774">
        <f>IFERROR(VLOOKUP($A774,'PivotTrac Totals'!$1:$255,40,FALSE),)</f>
        <v>0</v>
      </c>
      <c r="AA774">
        <f>IFERROR(VLOOKUP($A774,'PivotTrac Totals'!$1:$255,42,FALSE),)</f>
        <v>0</v>
      </c>
      <c r="AB774">
        <f>IFERROR(VLOOKUP($A774,'PivotTrac Totals'!$1:$255,44,FALSE),)</f>
        <v>0.91000000000000014</v>
      </c>
      <c r="AC774">
        <f>IFERROR(VLOOKUP($A774,'PivotTrac Totals'!$1:$255,46,FALSE),)</f>
        <v>0</v>
      </c>
      <c r="AD774">
        <f>IFERROR(VLOOKUP($A774,'PivotTrac Totals'!$1:$255,48,FALSE),)</f>
        <v>0</v>
      </c>
      <c r="AE774">
        <f>IFERROR(VLOOKUP($A774,'PivotTrac Totals'!$1:$255,50,FALSE),)</f>
        <v>0</v>
      </c>
      <c r="AF774">
        <f>IFERROR(VLOOKUP($A774,'PivotTrac Totals'!$1:$255,52,FALSE),)</f>
        <v>0</v>
      </c>
      <c r="AG774">
        <f>IFERROR(VLOOKUP($A774,'PivotTrac Totals'!$1:$255,54,FALSE),)</f>
        <v>0</v>
      </c>
      <c r="AH774">
        <f t="shared" ref="AH774:AH838" si="91">+SUM(H774:AG774)</f>
        <v>23.79</v>
      </c>
    </row>
    <row r="775" spans="1:34" ht="15.75" thickBot="1" x14ac:dyDescent="0.25">
      <c r="A775" t="s">
        <v>281</v>
      </c>
      <c r="B775" t="s">
        <v>166</v>
      </c>
      <c r="C775" s="31" t="str">
        <f t="shared" si="90"/>
        <v>76</v>
      </c>
      <c r="D775" t="s">
        <v>195</v>
      </c>
      <c r="E775" t="s">
        <v>247</v>
      </c>
      <c r="F775" t="s">
        <v>57</v>
      </c>
      <c r="G775" t="s">
        <v>58</v>
      </c>
      <c r="H775">
        <f>IFERROR(VLOOKUP($A775,'PivotTrac Totals'!$A$1:$AK$255,4,FALSE),)</f>
        <v>0</v>
      </c>
      <c r="I775">
        <f>IFERROR(VLOOKUP($A775,'PivotTrac Totals'!$1:$405,6,FALSE),)</f>
        <v>0</v>
      </c>
      <c r="J775">
        <f>IFERROR(VLOOKUP($A775,'PivotTrac Totals'!$1:$255,8,FALSE),)</f>
        <v>0</v>
      </c>
      <c r="K775">
        <f>IFERROR(VLOOKUP($A775,'PivotTrac Totals'!$1:$255,10,FALSE),)</f>
        <v>7.53</v>
      </c>
      <c r="L775" t="str">
        <f>IFERROR(VLOOKUP($A775,'PivotTrac Totals'!$1:$255,12,FALSE),)</f>
        <v/>
      </c>
      <c r="M775" t="str">
        <f>IFERROR(VLOOKUP($A775,'PivotTrac Totals'!$1:$255,14,FALSE),)</f>
        <v/>
      </c>
      <c r="N775">
        <f>IFERROR(VLOOKUP($A775,'PivotTrac Totals'!$1:$255,16,FALSE),)</f>
        <v>2.37</v>
      </c>
      <c r="O775">
        <f>IFERROR(VLOOKUP($A775,'PivotTrac Totals'!$1:$255,18,FALSE),)</f>
        <v>2.13</v>
      </c>
      <c r="P775">
        <f>IFERROR(VLOOKUP($A775,'PivotTrac Totals'!$1:$255,20,FALSE),)</f>
        <v>6.2399999999999984</v>
      </c>
      <c r="Q775">
        <f>IFERROR(VLOOKUP($A775,'PivotTrac Totals'!$1:$255,22,FALSE),)</f>
        <v>2.1400000000000006</v>
      </c>
      <c r="R775">
        <f>IFERROR(VLOOKUP($A775,'PivotTrac Totals'!$1:$255,24,FALSE),)</f>
        <v>1.9600000000000009</v>
      </c>
      <c r="S775">
        <f>IFERROR(VLOOKUP($A775,'PivotTrac Totals'!$1:$255,26,FALSE),)</f>
        <v>1.0799999999999983</v>
      </c>
      <c r="T775">
        <f>IFERROR(VLOOKUP($A775,'PivotTrac Totals'!$1:$255,28,FALSE),)</f>
        <v>0</v>
      </c>
      <c r="U775">
        <f>IFERROR(VLOOKUP($A775,'PivotTrac Totals'!$1:$255,30,FALSE),)</f>
        <v>0</v>
      </c>
      <c r="V775">
        <f>IFERROR(VLOOKUP($A775,'PivotTrac Totals'!$1:$255,32,FALSE),)</f>
        <v>0</v>
      </c>
      <c r="W775">
        <f>IFERROR(VLOOKUP($A775,'PivotTrac Totals'!$1:$255,34,FALSE),)</f>
        <v>0</v>
      </c>
      <c r="X775">
        <f>IFERROR(VLOOKUP($A775,'PivotTrac Totals'!$1:$255,36,FALSE),)</f>
        <v>0</v>
      </c>
      <c r="Y775">
        <f>IFERROR(VLOOKUP($A775,'PivotTrac Totals'!$1:$255,38,FALSE),)</f>
        <v>0</v>
      </c>
      <c r="Z775">
        <f>IFERROR(VLOOKUP($A775,'PivotTrac Totals'!$1:$255,40,FALSE),)</f>
        <v>0</v>
      </c>
      <c r="AA775">
        <f>IFERROR(VLOOKUP($A775,'PivotTrac Totals'!$1:$255,42,FALSE),)</f>
        <v>0</v>
      </c>
      <c r="AB775">
        <f>IFERROR(VLOOKUP($A775,'PivotTrac Totals'!$1:$255,44,FALSE),)</f>
        <v>0.98000000000000043</v>
      </c>
      <c r="AC775">
        <f>IFERROR(VLOOKUP($A775,'PivotTrac Totals'!$1:$255,46,FALSE),)</f>
        <v>0</v>
      </c>
      <c r="AD775">
        <f>IFERROR(VLOOKUP($A775,'PivotTrac Totals'!$1:$255,48,FALSE),)</f>
        <v>0</v>
      </c>
      <c r="AE775">
        <f>IFERROR(VLOOKUP($A775,'PivotTrac Totals'!$1:$255,50,FALSE),)</f>
        <v>0</v>
      </c>
      <c r="AF775">
        <f>IFERROR(VLOOKUP($A775,'PivotTrac Totals'!$1:$255,52,FALSE),)</f>
        <v>0</v>
      </c>
      <c r="AG775">
        <f>IFERROR(VLOOKUP($A775,'PivotTrac Totals'!$1:$255,54,FALSE),)</f>
        <v>0</v>
      </c>
      <c r="AH775">
        <f t="shared" si="91"/>
        <v>24.43</v>
      </c>
    </row>
    <row r="776" spans="1:34" ht="15.75" thickBot="1" x14ac:dyDescent="0.25">
      <c r="A776" s="32" t="s">
        <v>282</v>
      </c>
      <c r="B776" t="s">
        <v>166</v>
      </c>
      <c r="C776" s="31" t="str">
        <f>MID(A776,FIND(" ",A776)+1,256)</f>
        <v>77</v>
      </c>
      <c r="D776" t="s">
        <v>195</v>
      </c>
      <c r="E776" t="s">
        <v>283</v>
      </c>
      <c r="F776" t="s">
        <v>33</v>
      </c>
      <c r="G776" t="s">
        <v>43</v>
      </c>
      <c r="H776" s="24">
        <f>IF($B776="Hamer",IF($F776="Spring Grain",SUMIFS('Hamer Agrimet'!$D:$D,'Hamer Agrimet'!$A:$A,"&lt;="&amp;Data!H$1,'Hamer Agrimet'!$D:$D,"&gt;0"),IF($F776="Winter Grain",SUMIFS('Hamer Agrimet'!$C:$C,'Hamer Agrimet'!$A:$A,"&lt;="&amp;Data!H$1,'Hamer Agrimet'!$C:$C,"&gt;0"),IF($F776="Potatoes",SUMIFS('Hamer Agrimet'!$E:$E,'Hamer Agrimet'!$A:$A,"&lt;="&amp;Data!H$1,'Hamer Agrimet'!$E:$E,"&gt;0"),0))),SUMIFS('Osgood Agrimet'!$S$2:$S$274,'Hamer Agrimet'!$H$147:$H$288,"&lt;="&amp;Data!H$1,'Osgood Agrimet'!$S$2:$S$274,"&gt;0"))</f>
        <v>0</v>
      </c>
      <c r="I776" s="24">
        <f>IF($B776="Hamer",IF($F776="Spring Grain",SUMIFS('Hamer Agrimet'!$D:$D,'Hamer Agrimet'!$A:$A,"&lt;="&amp;Data!I$1,'Hamer Agrimet'!$D:$D,"&gt;0"),IF($F776="Winter Grain",SUMIFS('Hamer Agrimet'!$C:$C,'Hamer Agrimet'!$A:$A,"&lt;="&amp;Data!I$1,'Hamer Agrimet'!$C:$C,"&gt;0"),IF($F776="Potatoes",SUMIFS('Hamer Agrimet'!$E:$E,'Hamer Agrimet'!$A:$A,"&lt;="&amp;Data!I$1,'Hamer Agrimet'!$E:$E,"&gt;0"),0))),SUMIFS('Osgood Agrimet'!$S$2:$S$274,'Hamer Agrimet'!$H$147:$H$288,"&lt;="&amp;Data!I$1,'Osgood Agrimet'!$S$2:$S$274,"&gt;0"))-SUM($H776)</f>
        <v>0</v>
      </c>
      <c r="J776" s="24">
        <f>IF($B776="Hamer",IF($F776="Spring Grain",SUMIFS('Hamer Agrimet'!$D:$D,'Hamer Agrimet'!$A:$A,"&lt;="&amp;Data!J$1,'Hamer Agrimet'!$D:$D,"&gt;0"),IF($F776="Winter Grain",SUMIFS('Hamer Agrimet'!$C:$C,'Hamer Agrimet'!$A:$A,"&lt;="&amp;Data!J$1,'Hamer Agrimet'!$C:$C,"&gt;0"),IF($F776="Potatoes",SUMIFS('Hamer Agrimet'!$E:$E,'Hamer Agrimet'!$A:$A,"&lt;="&amp;Data!J$1,'Hamer Agrimet'!$E:$E,"&gt;0"),0))),SUMIFS('Osgood Agrimet'!$S$2:$S$274,'Hamer Agrimet'!$H$147:$H$288,"&lt;="&amp;Data!J$1,'Osgood Agrimet'!$S$2:$S$274,"&gt;0"))-SUM($H776:I776)</f>
        <v>0</v>
      </c>
      <c r="K776" s="24">
        <f>IF($B776="Hamer",IF($F776="Spring Grain",SUMIFS('Hamer Agrimet'!$D:$D,'Hamer Agrimet'!$A:$A,"&lt;="&amp;Data!K$1,'Hamer Agrimet'!$D:$D,"&gt;0"),IF($F776="Winter Grain",SUMIFS('Hamer Agrimet'!$C:$C,'Hamer Agrimet'!$A:$A,"&lt;="&amp;Data!K$1,'Hamer Agrimet'!$C:$C,"&gt;0"),IF($F776="Potatoes",SUMIFS('Hamer Agrimet'!$E:$E,'Hamer Agrimet'!$A:$A,"&lt;="&amp;Data!K$1,'Hamer Agrimet'!$E:$E,"&gt;0"),0))),SUMIFS('Osgood Agrimet'!$S$2:$S$274,'Hamer Agrimet'!$H$147:$H$288,"&lt;="&amp;Data!K$1,'Osgood Agrimet'!$S$2:$S$274,"&gt;0"))-SUM($H776:J776)</f>
        <v>0</v>
      </c>
      <c r="L776" s="24">
        <f>IF($B776="Hamer",IF($F776="Spring Grain",SUMIFS('Hamer Agrimet'!$D:$D,'Hamer Agrimet'!$A:$A,"&lt;="&amp;Data!L$1,'Hamer Agrimet'!$D:$D,"&gt;0"),IF($F776="Winter Grain",SUMIFS('Hamer Agrimet'!$C:$C,'Hamer Agrimet'!$A:$A,"&lt;="&amp;Data!L$1,'Hamer Agrimet'!$C:$C,"&gt;0"),IF($F776="Potatoes",SUMIFS('Hamer Agrimet'!$E:$E,'Hamer Agrimet'!$A:$A,"&lt;="&amp;Data!L$1,'Hamer Agrimet'!$E:$E,"&gt;0"),0))),SUMIFS('Osgood Agrimet'!$S$2:$S$274,'Hamer Agrimet'!$H$147:$H$288,"&lt;="&amp;Data!L$1,'Osgood Agrimet'!$S$2:$S$274,"&gt;0"))-SUM($H776:K776)</f>
        <v>0.31000000000000005</v>
      </c>
      <c r="M776" s="24">
        <f>IF($B776="Hamer",IF($F776="Spring Grain",SUMIFS('Hamer Agrimet'!$D:$D,'Hamer Agrimet'!$A:$A,"&lt;="&amp;Data!M$1,'Hamer Agrimet'!$D:$D,"&gt;0"),IF($F776="Winter Grain",SUMIFS('Hamer Agrimet'!$C:$C,'Hamer Agrimet'!$A:$A,"&lt;="&amp;Data!M$1,'Hamer Agrimet'!$C:$C,"&gt;0"),IF($F776="Potatoes",SUMIFS('Hamer Agrimet'!$E:$E,'Hamer Agrimet'!$A:$A,"&lt;="&amp;Data!M$1,'Hamer Agrimet'!$E:$E,"&gt;0"),0))),SUMIFS('Osgood Agrimet'!$S$2:$S$274,'Hamer Agrimet'!$H$147:$H$288,"&lt;="&amp;Data!M$1,'Osgood Agrimet'!$S$2:$S$274,"&gt;0"))-SUM($H776:L776)</f>
        <v>0.7</v>
      </c>
      <c r="N776" s="24">
        <f>IF($B776="Hamer",IF($F776="Spring Grain",SUMIFS('Hamer Agrimet'!$D:$D,'Hamer Agrimet'!$A:$A,"&lt;="&amp;Data!N$1,'Hamer Agrimet'!$D:$D,"&gt;0"),IF($F776="Winter Grain",SUMIFS('Hamer Agrimet'!$C:$C,'Hamer Agrimet'!$A:$A,"&lt;="&amp;Data!N$1,'Hamer Agrimet'!$C:$C,"&gt;0"),IF($F776="Potatoes",SUMIFS('Hamer Agrimet'!$E:$E,'Hamer Agrimet'!$A:$A,"&lt;="&amp;Data!N$1,'Hamer Agrimet'!$E:$E,"&gt;0"),0))),SUMIFS('Osgood Agrimet'!$S$2:$S$274,'Hamer Agrimet'!$H$147:$H$288,"&lt;="&amp;Data!N$1,'Osgood Agrimet'!$S$2:$S$274,"&gt;0"))-SUM($H776:M776)</f>
        <v>1.0599999999999994</v>
      </c>
      <c r="O776" s="24">
        <f>IF($B776="Hamer",IF($F776="Spring Grain",SUMIFS('Hamer Agrimet'!$D:$D,'Hamer Agrimet'!$A:$A,"&lt;="&amp;Data!O$1,'Hamer Agrimet'!$D:$D,"&gt;0"),IF($F776="Winter Grain",SUMIFS('Hamer Agrimet'!$C:$C,'Hamer Agrimet'!$A:$A,"&lt;="&amp;Data!O$1,'Hamer Agrimet'!$C:$C,"&gt;0"),IF($F776="Potatoes",SUMIFS('Hamer Agrimet'!$E:$E,'Hamer Agrimet'!$A:$A,"&lt;="&amp;Data!O$1,'Hamer Agrimet'!$E:$E,"&gt;0"),0))),SUMIFS('Osgood Agrimet'!$S$2:$S$274,'Hamer Agrimet'!$H$147:$H$288,"&lt;="&amp;Data!O$1,'Osgood Agrimet'!$S$2:$S$274,"&gt;0"))-SUM($H776:N776)</f>
        <v>1.4300000000000002</v>
      </c>
      <c r="P776" s="24">
        <f>IF($B776="Hamer",IF($F776="Spring Grain",SUMIFS('Hamer Agrimet'!$D:$D,'Hamer Agrimet'!$A:$A,"&lt;="&amp;Data!P$1,'Hamer Agrimet'!$D:$D,"&gt;0"),IF($F776="Winter Grain",SUMIFS('Hamer Agrimet'!$C:$C,'Hamer Agrimet'!$A:$A,"&lt;="&amp;Data!P$1,'Hamer Agrimet'!$C:$C,"&gt;0"),IF($F776="Potatoes",SUMIFS('Hamer Agrimet'!$E:$E,'Hamer Agrimet'!$A:$A,"&lt;="&amp;Data!P$1,'Hamer Agrimet'!$E:$E,"&gt;0"),0))),SUMIFS('Osgood Agrimet'!$S$2:$S$274,'Hamer Agrimet'!$H$147:$H$288,"&lt;="&amp;Data!P$1,'Osgood Agrimet'!$S$2:$S$274,"&gt;0"))-SUM($H776:O776)</f>
        <v>1.5700000000000007</v>
      </c>
      <c r="Q776" s="24">
        <f>IF($B776="Hamer",IF($F776="Spring Grain",SUMIFS('Hamer Agrimet'!$D:$D,'Hamer Agrimet'!$A:$A,"&lt;="&amp;Data!Q$1,'Hamer Agrimet'!$D:$D,"&gt;0"),IF($F776="Winter Grain",SUMIFS('Hamer Agrimet'!$C:$C,'Hamer Agrimet'!$A:$A,"&lt;="&amp;Data!Q$1,'Hamer Agrimet'!$C:$C,"&gt;0"),IF($F776="Potatoes",SUMIFS('Hamer Agrimet'!$E:$E,'Hamer Agrimet'!$A:$A,"&lt;="&amp;Data!Q$1,'Hamer Agrimet'!$E:$E,"&gt;0"),0))),SUMIFS('Osgood Agrimet'!$S$2:$S$274,'Hamer Agrimet'!$H$147:$H$288,"&lt;="&amp;Data!Q$1,'Osgood Agrimet'!$S$2:$S$274,"&gt;0"))-SUM($H776:P776)</f>
        <v>1.7800000000000002</v>
      </c>
      <c r="R776" s="24">
        <f>IF($B776="Hamer",IF($F776="Spring Grain",SUMIFS('Hamer Agrimet'!$D:$D,'Hamer Agrimet'!$A:$A,"&lt;="&amp;Data!R$1,'Hamer Agrimet'!$D:$D,"&gt;0"),IF($F776="Winter Grain",SUMIFS('Hamer Agrimet'!$C:$C,'Hamer Agrimet'!$A:$A,"&lt;="&amp;Data!R$1,'Hamer Agrimet'!$C:$C,"&gt;0"),IF($F776="Potatoes",SUMIFS('Hamer Agrimet'!$E:$E,'Hamer Agrimet'!$A:$A,"&lt;="&amp;Data!R$1,'Hamer Agrimet'!$E:$E,"&gt;0"),0))),SUMIFS('Osgood Agrimet'!$S$2:$S$274,'Hamer Agrimet'!$H$147:$H$288,"&lt;="&amp;Data!R$1,'Osgood Agrimet'!$S$2:$S$274,"&gt;0"))-SUM($H776:Q776)</f>
        <v>2.3199999999999994</v>
      </c>
      <c r="S776" s="24">
        <f>IF($B776="Hamer",IF($F776="Spring Grain",SUMIFS('Hamer Agrimet'!$D:$D,'Hamer Agrimet'!$A:$A,"&lt;="&amp;Data!S$1,'Hamer Agrimet'!$D:$D,"&gt;0"),IF($F776="Winter Grain",SUMIFS('Hamer Agrimet'!$C:$C,'Hamer Agrimet'!$A:$A,"&lt;="&amp;Data!S$1,'Hamer Agrimet'!$C:$C,"&gt;0"),IF($F776="Potatoes",SUMIFS('Hamer Agrimet'!$E:$E,'Hamer Agrimet'!$A:$A,"&lt;="&amp;Data!S$1,'Hamer Agrimet'!$E:$E,"&gt;0"),0))),SUMIFS('Osgood Agrimet'!$S$2:$S$274,'Hamer Agrimet'!$H$147:$H$288,"&lt;="&amp;Data!S$1,'Osgood Agrimet'!$S$2:$S$274,"&gt;0"))-SUM($H776:R776)</f>
        <v>1.3399999999999999</v>
      </c>
      <c r="T776" s="24">
        <f>IF($B776="Hamer",IF($F776="Spring Grain",SUMIFS('Hamer Agrimet'!$D:$D,'Hamer Agrimet'!$A:$A,"&lt;="&amp;Data!T$1,'Hamer Agrimet'!$D:$D,"&gt;0"),IF($F776="Winter Grain",SUMIFS('Hamer Agrimet'!$C:$C,'Hamer Agrimet'!$A:$A,"&lt;="&amp;Data!T$1,'Hamer Agrimet'!$C:$C,"&gt;0"),IF($F776="Potatoes",SUMIFS('Hamer Agrimet'!$E:$E,'Hamer Agrimet'!$A:$A,"&lt;="&amp;Data!T$1,'Hamer Agrimet'!$E:$E,"&gt;0"),0))),SUMIFS('Osgood Agrimet'!$S$2:$S$274,'Hamer Agrimet'!$H$147:$H$288,"&lt;="&amp;Data!T$1,'Osgood Agrimet'!$S$2:$S$274,"&gt;0"))-SUM($H776:S776)</f>
        <v>2.5099999999999998</v>
      </c>
      <c r="U776" s="24">
        <f>IF($B776="Hamer",IF($F776="Spring Grain",SUMIFS('Hamer Agrimet'!$D:$D,'Hamer Agrimet'!$A:$A,"&lt;="&amp;Data!U$1,'Hamer Agrimet'!$D:$D,"&gt;0"),IF($F776="Winter Grain",SUMIFS('Hamer Agrimet'!$C:$C,'Hamer Agrimet'!$A:$A,"&lt;="&amp;Data!U$1,'Hamer Agrimet'!$C:$C,"&gt;0"),IF($F776="Potatoes",SUMIFS('Hamer Agrimet'!$E:$E,'Hamer Agrimet'!$A:$A,"&lt;="&amp;Data!U$1,'Hamer Agrimet'!$E:$E,"&gt;0"),0))),SUMIFS('Osgood Agrimet'!$S$2:$S$274,'Hamer Agrimet'!$H$147:$H$288,"&lt;="&amp;Data!U$1,'Osgood Agrimet'!$S$2:$S$274,"&gt;0"))-SUM($H776:T776)</f>
        <v>2.3499999999999979</v>
      </c>
      <c r="V776" s="24">
        <f>IF($B776="Hamer",IF($F776="Spring Grain",SUMIFS('Hamer Agrimet'!$D:$D,'Hamer Agrimet'!$A:$A,"&lt;="&amp;Data!V$1,'Hamer Agrimet'!$D:$D,"&gt;0"),IF($F776="Winter Grain",SUMIFS('Hamer Agrimet'!$C:$C,'Hamer Agrimet'!$A:$A,"&lt;="&amp;Data!V$1,'Hamer Agrimet'!$C:$C,"&gt;0"),IF($F776="Potatoes",SUMIFS('Hamer Agrimet'!$E:$E,'Hamer Agrimet'!$A:$A,"&lt;="&amp;Data!V$1,'Hamer Agrimet'!$E:$E,"&gt;0"),0))),SUMIFS('Osgood Agrimet'!$S$2:$S$274,'Hamer Agrimet'!$H$147:$H$288,"&lt;="&amp;Data!V$1,'Osgood Agrimet'!$S$2:$S$274,"&gt;0"))-SUM($H776:U776)</f>
        <v>2.1799999999999997</v>
      </c>
      <c r="W776" s="24">
        <f>IF($B776="Hamer",IF($F776="Spring Grain",SUMIFS('Hamer Agrimet'!$D:$D,'Hamer Agrimet'!$A:$A,"&lt;="&amp;Data!W$1,'Hamer Agrimet'!$D:$D,"&gt;0"),IF($F776="Winter Grain",SUMIFS('Hamer Agrimet'!$C:$C,'Hamer Agrimet'!$A:$A,"&lt;="&amp;Data!W$1,'Hamer Agrimet'!$C:$C,"&gt;0"),IF($F776="Potatoes",SUMIFS('Hamer Agrimet'!$E:$E,'Hamer Agrimet'!$A:$A,"&lt;="&amp;Data!W$1,'Hamer Agrimet'!$E:$E,"&gt;0"),0))),SUMIFS('Osgood Agrimet'!$S$2:$S$274,'Hamer Agrimet'!$H$147:$H$288,"&lt;="&amp;Data!W$1,'Osgood Agrimet'!$S$2:$S$274,"&gt;0"))-SUM($H776:V776)</f>
        <v>1.8999999999999986</v>
      </c>
      <c r="X776" s="24">
        <f>IF($B776="Hamer",IF($F776="Spring Grain",SUMIFS('Hamer Agrimet'!$D:$D,'Hamer Agrimet'!$A:$A,"&lt;="&amp;Data!X$1,'Hamer Agrimet'!$D:$D,"&gt;0"),IF($F776="Winter Grain",SUMIFS('Hamer Agrimet'!$C:$C,'Hamer Agrimet'!$A:$A,"&lt;="&amp;Data!X$1,'Hamer Agrimet'!$C:$C,"&gt;0"),IF($F776="Potatoes",SUMIFS('Hamer Agrimet'!$E:$E,'Hamer Agrimet'!$A:$A,"&lt;="&amp;Data!X$1,'Hamer Agrimet'!$E:$E,"&gt;0"),0))),SUMIFS('Osgood Agrimet'!$S$2:$S$274,'Hamer Agrimet'!$H$147:$H$288,"&lt;="&amp;Data!X$1,'Osgood Agrimet'!$S$2:$S$274,"&gt;0"))-SUM($H776:W776)</f>
        <v>2.0700000000000003</v>
      </c>
      <c r="Y776" s="24">
        <f>IF($B776="Hamer",IF($F776="Spring Grain",SUMIFS('Hamer Agrimet'!$D:$D,'Hamer Agrimet'!$A:$A,"&lt;="&amp;Data!Y$1,'Hamer Agrimet'!$D:$D,"&gt;0"),IF($F776="Winter Grain",SUMIFS('Hamer Agrimet'!$C:$C,'Hamer Agrimet'!$A:$A,"&lt;="&amp;Data!Y$1,'Hamer Agrimet'!$C:$C,"&gt;0"),IF($F776="Potatoes",SUMIFS('Hamer Agrimet'!$E:$E,'Hamer Agrimet'!$A:$A,"&lt;="&amp;Data!Y$1,'Hamer Agrimet'!$E:$E,"&gt;0"),0))),SUMIFS('Osgood Agrimet'!$S$2:$S$274,'Hamer Agrimet'!$H$147:$H$288,"&lt;="&amp;Data!Y$1,'Osgood Agrimet'!$S$2:$S$274,"&gt;0"))-SUM($H776:X776)</f>
        <v>1.8800000000000026</v>
      </c>
      <c r="Z776" s="24">
        <f>IF($B776="Hamer",IF($F776="Spring Grain",SUMIFS('Hamer Agrimet'!$D:$D,'Hamer Agrimet'!$A:$A,"&lt;="&amp;Data!Z$1,'Hamer Agrimet'!$D:$D,"&gt;0"),IF($F776="Winter Grain",SUMIFS('Hamer Agrimet'!$C:$C,'Hamer Agrimet'!$A:$A,"&lt;="&amp;Data!Z$1,'Hamer Agrimet'!$C:$C,"&gt;0"),IF($F776="Potatoes",SUMIFS('Hamer Agrimet'!$E:$E,'Hamer Agrimet'!$A:$A,"&lt;="&amp;Data!Z$1,'Hamer Agrimet'!$E:$E,"&gt;0"),0))),SUMIFS('Osgood Agrimet'!$S$2:$S$274,'Hamer Agrimet'!$H$147:$H$288,"&lt;="&amp;Data!Z$1,'Osgood Agrimet'!$S$2:$S$274,"&gt;0"))-SUM($H776:Y776)</f>
        <v>1.6699999999999982</v>
      </c>
      <c r="AA776" s="24">
        <f>IF($B776="Hamer",IF($F776="Spring Grain",SUMIFS('Hamer Agrimet'!$D:$D,'Hamer Agrimet'!$A:$A,"&lt;="&amp;Data!AA$1,'Hamer Agrimet'!$D:$D,"&gt;0"),IF($F776="Winter Grain",SUMIFS('Hamer Agrimet'!$C:$C,'Hamer Agrimet'!$A:$A,"&lt;="&amp;Data!AA$1,'Hamer Agrimet'!$C:$C,"&gt;0"),IF($F776="Potatoes",SUMIFS('Hamer Agrimet'!$E:$E,'Hamer Agrimet'!$A:$A,"&lt;="&amp;Data!AA$1,'Hamer Agrimet'!$E:$E,"&gt;0"),0))),SUMIFS('Osgood Agrimet'!$S$2:$S$274,'Hamer Agrimet'!$H$147:$H$288,"&lt;="&amp;Data!AA$1,'Osgood Agrimet'!$S$2:$S$274,"&gt;0"))-SUM($H776:Z776)</f>
        <v>1.3100000000000023</v>
      </c>
      <c r="AB776" s="24">
        <f>IF($B776="Hamer",IF($F776="Spring Grain",SUMIFS('Hamer Agrimet'!$D:$D,'Hamer Agrimet'!$A:$A,"&lt;="&amp;Data!AB$1,'Hamer Agrimet'!$D:$D,"&gt;0"),IF($F776="Winter Grain",SUMIFS('Hamer Agrimet'!$C:$C,'Hamer Agrimet'!$A:$A,"&lt;="&amp;Data!AB$1,'Hamer Agrimet'!$C:$C,"&gt;0"),IF($F776="Potatoes",SUMIFS('Hamer Agrimet'!$E:$E,'Hamer Agrimet'!$A:$A,"&lt;="&amp;Data!AB$1,'Hamer Agrimet'!$E:$E,"&gt;0"),0))),SUMIFS('Osgood Agrimet'!$S$2:$S$274,'Hamer Agrimet'!$H$147:$H$288,"&lt;="&amp;Data!AB$1,'Osgood Agrimet'!$S$2:$S$274,"&gt;0"))-SUM($H776:AA776)</f>
        <v>0.80000000000000071</v>
      </c>
      <c r="AC776" s="24">
        <f>IF($B776="Hamer",IF($F776="Spring Grain",SUMIFS('Hamer Agrimet'!$D:$D,'Hamer Agrimet'!$A:$A,"&lt;="&amp;Data!AC$1,'Hamer Agrimet'!$D:$D,"&gt;0"),IF($F776="Winter Grain",SUMIFS('Hamer Agrimet'!$C:$C,'Hamer Agrimet'!$A:$A,"&lt;="&amp;Data!AC$1,'Hamer Agrimet'!$C:$C,"&gt;0"),IF($F776="Potatoes",SUMIFS('Hamer Agrimet'!$E:$E,'Hamer Agrimet'!$A:$A,"&lt;="&amp;Data!AC$1,'Hamer Agrimet'!$E:$E,"&gt;0"),0))),SUMIFS('Osgood Agrimet'!$S$2:$S$274,'Hamer Agrimet'!$H$147:$H$288,"&lt;="&amp;Data!AC$1,'Osgood Agrimet'!$S$2:$S$274,"&gt;0"))-SUM($H776:AB776)</f>
        <v>1.0400000000000027</v>
      </c>
      <c r="AD776" s="24">
        <f>IF($B776="Hamer",IF($F776="Spring Grain",SUMIFS('Hamer Agrimet'!$D:$D,'Hamer Agrimet'!$A:$A,"&lt;="&amp;Data!AD$1,'Hamer Agrimet'!$D:$D,"&gt;0"),IF($F776="Winter Grain",SUMIFS('Hamer Agrimet'!$C:$C,'Hamer Agrimet'!$A:$A,"&lt;="&amp;Data!AD$1,'Hamer Agrimet'!$C:$C,"&gt;0"),IF($F776="Potatoes",SUMIFS('Hamer Agrimet'!$E:$E,'Hamer Agrimet'!$A:$A,"&lt;="&amp;Data!AD$1,'Hamer Agrimet'!$E:$E,"&gt;0"),0))),SUMIFS('Osgood Agrimet'!$S$2:$S$274,'Hamer Agrimet'!$H$147:$H$288,"&lt;="&amp;Data!AD$1,'Osgood Agrimet'!$S$2:$S$274,"&gt;0"))-SUM($H776:AC776)</f>
        <v>0</v>
      </c>
      <c r="AE776" s="24">
        <f>IF($B776="Hamer",IF($F776="Spring Grain",SUMIFS('Hamer Agrimet'!$D:$D,'Hamer Agrimet'!$A:$A,"&lt;="&amp;Data!AE$1,'Hamer Agrimet'!$D:$D,"&gt;0"),IF($F776="Winter Grain",SUMIFS('Hamer Agrimet'!$C:$C,'Hamer Agrimet'!$A:$A,"&lt;="&amp;Data!AE$1,'Hamer Agrimet'!$C:$C,"&gt;0"),IF($F776="Potatoes",SUMIFS('Hamer Agrimet'!$E:$E,'Hamer Agrimet'!$A:$A,"&lt;="&amp;Data!AE$1,'Hamer Agrimet'!$E:$E,"&gt;0"),0))),SUMIFS('Osgood Agrimet'!$S$2:$S$274,'Hamer Agrimet'!$H$147:$H$288,"&lt;="&amp;Data!AE$1,'Osgood Agrimet'!$S$2:$S$274,"&gt;0"))-SUM($H776:AD776)</f>
        <v>0</v>
      </c>
      <c r="AF776" s="24">
        <f>IF($B776="Hamer",IF($F776="Spring Grain",SUMIFS('Hamer Agrimet'!$D:$D,'Hamer Agrimet'!$A:$A,"&lt;="&amp;Data!AF$1,'Hamer Agrimet'!$D:$D,"&gt;0"),IF($F776="Winter Grain",SUMIFS('Hamer Agrimet'!$C:$C,'Hamer Agrimet'!$A:$A,"&lt;="&amp;Data!AF$1,'Hamer Agrimet'!$C:$C,"&gt;0"),IF($F776="Potatoes",SUMIFS('Hamer Agrimet'!$E:$E,'Hamer Agrimet'!$A:$A,"&lt;="&amp;Data!AF$1,'Hamer Agrimet'!$E:$E,"&gt;0"),0))),SUMIFS('Osgood Agrimet'!$S$2:$S$274,'Hamer Agrimet'!$H$147:$H$288,"&lt;="&amp;Data!AF$1,'Osgood Agrimet'!$S$2:$S$274,"&gt;0"))-SUM($H776:AE776)</f>
        <v>0</v>
      </c>
      <c r="AG776" s="24">
        <f>IF($B776="Hamer",IF($F776="Spring Grain",SUMIFS('Hamer Agrimet'!$D:$D,'Hamer Agrimet'!$A:$A,"&lt;="&amp;Data!AG$1,'Hamer Agrimet'!$D:$D,"&gt;0"),IF($F776="Winter Grain",SUMIFS('Hamer Agrimet'!$C:$C,'Hamer Agrimet'!$A:$A,"&lt;="&amp;Data!AG$1,'Hamer Agrimet'!$C:$C,"&gt;0"),IF($F776="Potatoes",SUMIFS('Hamer Agrimet'!$E:$E,'Hamer Agrimet'!$A:$A,"&lt;="&amp;Data!AG$1,'Hamer Agrimet'!$E:$E,"&gt;0"),0))),SUMIFS('Osgood Agrimet'!$S$2:$S$274,'Hamer Agrimet'!$H$147:$H$288,"&lt;="&amp;Data!AG$1,'Osgood Agrimet'!$S$2:$S$274,"&gt;0"))-SUM($H776:AF776)</f>
        <v>0</v>
      </c>
      <c r="AH776">
        <f>+SUM(H776:AG776)</f>
        <v>28.220000000000002</v>
      </c>
    </row>
    <row r="777" spans="1:34" x14ac:dyDescent="0.2">
      <c r="A777" t="s">
        <v>284</v>
      </c>
      <c r="B777" t="s">
        <v>166</v>
      </c>
      <c r="C777" s="31" t="str">
        <f>C776</f>
        <v>77</v>
      </c>
      <c r="D777" t="s">
        <v>195</v>
      </c>
      <c r="E777" t="s">
        <v>283</v>
      </c>
      <c r="F777" t="s">
        <v>33</v>
      </c>
      <c r="G777" t="s">
        <v>43</v>
      </c>
      <c r="H777">
        <f>IFERROR(VLOOKUP($A777,'PivotTrac Totals'!$A$1:$AK$255,4,FALSE),)</f>
        <v>0</v>
      </c>
      <c r="I777">
        <f>IFERROR(VLOOKUP($A777,'PivotTrac Totals'!$1:$405,6,FALSE),)</f>
        <v>0</v>
      </c>
      <c r="J777">
        <f>IFERROR(VLOOKUP($A777,'PivotTrac Totals'!$1:$255,8,FALSE),)</f>
        <v>0</v>
      </c>
      <c r="K777">
        <f>IFERROR(VLOOKUP($A777,'PivotTrac Totals'!$1:$255,10,FALSE),)</f>
        <v>1.37</v>
      </c>
      <c r="L777" t="str">
        <f>IFERROR(VLOOKUP($A777,'PivotTrac Totals'!$1:$255,12,FALSE),)</f>
        <v/>
      </c>
      <c r="M777" t="str">
        <f>IFERROR(VLOOKUP($A777,'PivotTrac Totals'!$1:$255,14,FALSE),)</f>
        <v/>
      </c>
      <c r="N777">
        <f>IFERROR(VLOOKUP($A777,'PivotTrac Totals'!$1:$255,16,FALSE),)</f>
        <v>1.72</v>
      </c>
      <c r="O777">
        <f>IFERROR(VLOOKUP($A777,'PivotTrac Totals'!$1:$255,18,FALSE),)</f>
        <v>1.77</v>
      </c>
      <c r="P777">
        <f>IFERROR(VLOOKUP($A777,'PivotTrac Totals'!$1:$255,20,FALSE),)</f>
        <v>3.8000000000000007</v>
      </c>
      <c r="Q777">
        <f>IFERROR(VLOOKUP($A777,'PivotTrac Totals'!$1:$255,22,FALSE),)</f>
        <v>2.16</v>
      </c>
      <c r="R777">
        <f>IFERROR(VLOOKUP($A777,'PivotTrac Totals'!$1:$255,24,FALSE),)</f>
        <v>2.67</v>
      </c>
      <c r="S777">
        <f>IFERROR(VLOOKUP($A777,'PivotTrac Totals'!$1:$255,26,FALSE),)</f>
        <v>2.4499999999999993</v>
      </c>
      <c r="T777">
        <f>IFERROR(VLOOKUP($A777,'PivotTrac Totals'!$1:$255,28,FALSE),)</f>
        <v>2.1199999999999992</v>
      </c>
      <c r="U777">
        <f>IFERROR(VLOOKUP($A777,'PivotTrac Totals'!$1:$255,30,FALSE),)</f>
        <v>1.4500000000000028</v>
      </c>
      <c r="V777">
        <f>IFERROR(VLOOKUP($A777,'PivotTrac Totals'!$1:$255,32,FALSE),)</f>
        <v>1.5199999999999996</v>
      </c>
      <c r="W777">
        <f>IFERROR(VLOOKUP($A777,'PivotTrac Totals'!$1:$255,34,FALSE),)</f>
        <v>0.19999999999999929</v>
      </c>
      <c r="X777">
        <f>IFERROR(VLOOKUP($A777,'PivotTrac Totals'!$1:$255,36,FALSE),)</f>
        <v>0.28000000000000114</v>
      </c>
      <c r="Y777">
        <f>IFERROR(VLOOKUP($A777,'PivotTrac Totals'!$1:$255,38,FALSE),)</f>
        <v>0.29999999999999716</v>
      </c>
      <c r="Z777">
        <f>IFERROR(VLOOKUP($A777,'PivotTrac Totals'!$1:$255,40,FALSE),)</f>
        <v>0.30000000000000071</v>
      </c>
      <c r="AA777">
        <f>IFERROR(VLOOKUP($A777,'PivotTrac Totals'!$1:$255,42,FALSE),)</f>
        <v>0.41000000000000014</v>
      </c>
      <c r="AB777">
        <f>IFERROR(VLOOKUP($A777,'PivotTrac Totals'!$1:$255,44,FALSE),)</f>
        <v>7.0000000000000284E-2</v>
      </c>
      <c r="AC777">
        <f>IFERROR(VLOOKUP($A777,'PivotTrac Totals'!$1:$255,46,FALSE),)</f>
        <v>1.0199999999999996</v>
      </c>
      <c r="AD777">
        <f>IFERROR(VLOOKUP($A777,'PivotTrac Totals'!$1:$255,48,FALSE),)</f>
        <v>0</v>
      </c>
      <c r="AE777">
        <f>IFERROR(VLOOKUP($A777,'PivotTrac Totals'!$1:$255,50,FALSE),)</f>
        <v>0</v>
      </c>
      <c r="AF777">
        <f>IFERROR(VLOOKUP($A777,'PivotTrac Totals'!$1:$255,52,FALSE),)</f>
        <v>0</v>
      </c>
      <c r="AG777">
        <f>IFERROR(VLOOKUP($A777,'PivotTrac Totals'!$1:$255,54,FALSE),)</f>
        <v>0</v>
      </c>
      <c r="AH777">
        <f t="shared" si="91"/>
        <v>23.61</v>
      </c>
    </row>
    <row r="778" spans="1:34" x14ac:dyDescent="0.2">
      <c r="A778" t="s">
        <v>285</v>
      </c>
      <c r="B778" t="s">
        <v>166</v>
      </c>
      <c r="C778" s="31" t="str">
        <f t="shared" ref="C778:C785" si="92">C777</f>
        <v>77</v>
      </c>
      <c r="D778" t="s">
        <v>195</v>
      </c>
      <c r="E778" t="s">
        <v>283</v>
      </c>
      <c r="F778" t="s">
        <v>33</v>
      </c>
      <c r="G778" t="s">
        <v>43</v>
      </c>
      <c r="H778">
        <f>IFERROR(VLOOKUP($A778,'PivotTrac Totals'!$A$1:$AK$255,4,FALSE),)</f>
        <v>0</v>
      </c>
      <c r="I778">
        <f>IFERROR(VLOOKUP($A778,'PivotTrac Totals'!$1:$405,6,FALSE),)</f>
        <v>0</v>
      </c>
      <c r="J778">
        <f>IFERROR(VLOOKUP($A778,'PivotTrac Totals'!$1:$255,8,FALSE),)</f>
        <v>0</v>
      </c>
      <c r="K778">
        <f>IFERROR(VLOOKUP($A778,'PivotTrac Totals'!$1:$255,10,FALSE),)</f>
        <v>1.34</v>
      </c>
      <c r="L778" t="str">
        <f>IFERROR(VLOOKUP($A778,'PivotTrac Totals'!$1:$255,12,FALSE),)</f>
        <v/>
      </c>
      <c r="M778" t="str">
        <f>IFERROR(VLOOKUP($A778,'PivotTrac Totals'!$1:$255,14,FALSE),)</f>
        <v/>
      </c>
      <c r="N778">
        <f>IFERROR(VLOOKUP($A778,'PivotTrac Totals'!$1:$255,16,FALSE),)</f>
        <v>1.77</v>
      </c>
      <c r="O778">
        <f>IFERROR(VLOOKUP($A778,'PivotTrac Totals'!$1:$255,18,FALSE),)</f>
        <v>1.77</v>
      </c>
      <c r="P778">
        <f>IFERROR(VLOOKUP($A778,'PivotTrac Totals'!$1:$255,20,FALSE),)</f>
        <v>3.7099999999999991</v>
      </c>
      <c r="Q778">
        <f>IFERROR(VLOOKUP($A778,'PivotTrac Totals'!$1:$255,22,FALSE),)</f>
        <v>2.1500000000000004</v>
      </c>
      <c r="R778">
        <f>IFERROR(VLOOKUP($A778,'PivotTrac Totals'!$1:$255,24,FALSE),)</f>
        <v>2.66</v>
      </c>
      <c r="S778">
        <f>IFERROR(VLOOKUP($A778,'PivotTrac Totals'!$1:$255,26,FALSE),)</f>
        <v>2.3899999999999988</v>
      </c>
      <c r="T778">
        <f>IFERROR(VLOOKUP($A778,'PivotTrac Totals'!$1:$255,28,FALSE),)</f>
        <v>2.1099999999999994</v>
      </c>
      <c r="U778">
        <f>IFERROR(VLOOKUP($A778,'PivotTrac Totals'!$1:$255,30,FALSE),)</f>
        <v>1.4299999999999997</v>
      </c>
      <c r="V778">
        <f>IFERROR(VLOOKUP($A778,'PivotTrac Totals'!$1:$255,32,FALSE),)</f>
        <v>1.4500000000000028</v>
      </c>
      <c r="W778">
        <f>IFERROR(VLOOKUP($A778,'PivotTrac Totals'!$1:$255,34,FALSE),)</f>
        <v>0.16999999999999815</v>
      </c>
      <c r="X778">
        <f>IFERROR(VLOOKUP($A778,'PivotTrac Totals'!$1:$255,36,FALSE),)</f>
        <v>0.19000000000000128</v>
      </c>
      <c r="Y778">
        <f>IFERROR(VLOOKUP($A778,'PivotTrac Totals'!$1:$255,38,FALSE),)</f>
        <v>0.32000000000000028</v>
      </c>
      <c r="Z778">
        <f>IFERROR(VLOOKUP($A778,'PivotTrac Totals'!$1:$255,40,FALSE),)</f>
        <v>0.30000000000000071</v>
      </c>
      <c r="AA778">
        <f>IFERROR(VLOOKUP($A778,'PivotTrac Totals'!$1:$255,42,FALSE),)</f>
        <v>0.39999999999999858</v>
      </c>
      <c r="AB778">
        <f>IFERROR(VLOOKUP($A778,'PivotTrac Totals'!$1:$255,44,FALSE),)</f>
        <v>0</v>
      </c>
      <c r="AC778">
        <f>IFERROR(VLOOKUP($A778,'PivotTrac Totals'!$1:$255,46,FALSE),)</f>
        <v>0.96999999999999886</v>
      </c>
      <c r="AD778">
        <f>IFERROR(VLOOKUP($A778,'PivotTrac Totals'!$1:$255,48,FALSE),)</f>
        <v>0</v>
      </c>
      <c r="AE778">
        <f>IFERROR(VLOOKUP($A778,'PivotTrac Totals'!$1:$255,50,FALSE),)</f>
        <v>0</v>
      </c>
      <c r="AF778">
        <f>IFERROR(VLOOKUP($A778,'PivotTrac Totals'!$1:$255,52,FALSE),)</f>
        <v>0</v>
      </c>
      <c r="AG778">
        <f>IFERROR(VLOOKUP($A778,'PivotTrac Totals'!$1:$255,54,FALSE),)</f>
        <v>0</v>
      </c>
      <c r="AH778">
        <f t="shared" si="91"/>
        <v>23.13</v>
      </c>
    </row>
    <row r="779" spans="1:34" x14ac:dyDescent="0.2">
      <c r="A779" t="s">
        <v>286</v>
      </c>
      <c r="B779" t="s">
        <v>166</v>
      </c>
      <c r="C779" s="31" t="str">
        <f t="shared" si="92"/>
        <v>77</v>
      </c>
      <c r="D779" t="s">
        <v>195</v>
      </c>
      <c r="E779" t="s">
        <v>283</v>
      </c>
      <c r="F779" t="s">
        <v>33</v>
      </c>
      <c r="G779" t="s">
        <v>43</v>
      </c>
      <c r="H779">
        <f>IFERROR(VLOOKUP($A779,'PivotTrac Totals'!$A$1:$AK$255,4,FALSE),)</f>
        <v>0</v>
      </c>
      <c r="I779">
        <f>IFERROR(VLOOKUP($A779,'PivotTrac Totals'!$1:$405,6,FALSE),)</f>
        <v>0</v>
      </c>
      <c r="J779">
        <f>IFERROR(VLOOKUP($A779,'PivotTrac Totals'!$1:$255,8,FALSE),)</f>
        <v>0</v>
      </c>
      <c r="K779">
        <f>IFERROR(VLOOKUP($A779,'PivotTrac Totals'!$1:$255,10,FALSE),)</f>
        <v>1.35</v>
      </c>
      <c r="L779" t="str">
        <f>IFERROR(VLOOKUP($A779,'PivotTrac Totals'!$1:$255,12,FALSE),)</f>
        <v/>
      </c>
      <c r="M779" t="str">
        <f>IFERROR(VLOOKUP($A779,'PivotTrac Totals'!$1:$255,14,FALSE),)</f>
        <v/>
      </c>
      <c r="N779">
        <f>IFERROR(VLOOKUP($A779,'PivotTrac Totals'!$1:$255,16,FALSE),)</f>
        <v>1.72</v>
      </c>
      <c r="O779">
        <f>IFERROR(VLOOKUP($A779,'PivotTrac Totals'!$1:$255,18,FALSE),)</f>
        <v>1.65</v>
      </c>
      <c r="P779">
        <f>IFERROR(VLOOKUP($A779,'PivotTrac Totals'!$1:$255,20,FALSE),)</f>
        <v>3.6099999999999994</v>
      </c>
      <c r="Q779">
        <f>IFERROR(VLOOKUP($A779,'PivotTrac Totals'!$1:$255,22,FALSE),)</f>
        <v>2.08</v>
      </c>
      <c r="R779">
        <f>IFERROR(VLOOKUP($A779,'PivotTrac Totals'!$1:$255,24,FALSE),)</f>
        <v>2.6099999999999994</v>
      </c>
      <c r="S779">
        <f>IFERROR(VLOOKUP($A779,'PivotTrac Totals'!$1:$255,26,FALSE),)</f>
        <v>2.4600000000000009</v>
      </c>
      <c r="T779">
        <f>IFERROR(VLOOKUP($A779,'PivotTrac Totals'!$1:$255,28,FALSE),)</f>
        <v>2.0999999999999979</v>
      </c>
      <c r="U779">
        <f>IFERROR(VLOOKUP($A779,'PivotTrac Totals'!$1:$255,30,FALSE),)</f>
        <v>1.4600000000000009</v>
      </c>
      <c r="V779">
        <f>IFERROR(VLOOKUP($A779,'PivotTrac Totals'!$1:$255,32,FALSE),)</f>
        <v>1.4600000000000009</v>
      </c>
      <c r="W779">
        <f>IFERROR(VLOOKUP($A779,'PivotTrac Totals'!$1:$255,34,FALSE),)</f>
        <v>0.19000000000000128</v>
      </c>
      <c r="X779">
        <f>IFERROR(VLOOKUP($A779,'PivotTrac Totals'!$1:$255,36,FALSE),)</f>
        <v>0.17999999999999972</v>
      </c>
      <c r="Y779">
        <f>IFERROR(VLOOKUP($A779,'PivotTrac Totals'!$1:$255,38,FALSE),)</f>
        <v>0.28999999999999915</v>
      </c>
      <c r="Z779">
        <f>IFERROR(VLOOKUP($A779,'PivotTrac Totals'!$1:$255,40,FALSE),)</f>
        <v>0.30000000000000071</v>
      </c>
      <c r="AA779">
        <f>IFERROR(VLOOKUP($A779,'PivotTrac Totals'!$1:$255,42,FALSE),)</f>
        <v>0.39999999999999858</v>
      </c>
      <c r="AB779">
        <f>IFERROR(VLOOKUP($A779,'PivotTrac Totals'!$1:$255,44,FALSE),)</f>
        <v>7.0000000000000284E-2</v>
      </c>
      <c r="AC779">
        <f>IFERROR(VLOOKUP($A779,'PivotTrac Totals'!$1:$255,46,FALSE),)</f>
        <v>0.99000000000000199</v>
      </c>
      <c r="AD779">
        <f>IFERROR(VLOOKUP($A779,'PivotTrac Totals'!$1:$255,48,FALSE),)</f>
        <v>0</v>
      </c>
      <c r="AE779">
        <f>IFERROR(VLOOKUP($A779,'PivotTrac Totals'!$1:$255,50,FALSE),)</f>
        <v>0</v>
      </c>
      <c r="AF779">
        <f>IFERROR(VLOOKUP($A779,'PivotTrac Totals'!$1:$255,52,FALSE),)</f>
        <v>0</v>
      </c>
      <c r="AG779">
        <f>IFERROR(VLOOKUP($A779,'PivotTrac Totals'!$1:$255,54,FALSE),)</f>
        <v>0</v>
      </c>
      <c r="AH779">
        <f t="shared" si="91"/>
        <v>22.92</v>
      </c>
    </row>
    <row r="780" spans="1:34" x14ac:dyDescent="0.2">
      <c r="A780" t="s">
        <v>287</v>
      </c>
      <c r="B780" t="s">
        <v>166</v>
      </c>
      <c r="C780" s="31" t="str">
        <f t="shared" si="92"/>
        <v>77</v>
      </c>
      <c r="D780" t="s">
        <v>195</v>
      </c>
      <c r="E780" t="s">
        <v>283</v>
      </c>
      <c r="F780" t="s">
        <v>33</v>
      </c>
      <c r="G780" t="s">
        <v>43</v>
      </c>
      <c r="H780">
        <f>IFERROR(VLOOKUP($A780,'PivotTrac Totals'!$A$1:$AK$255,4,FALSE),)</f>
        <v>0</v>
      </c>
      <c r="I780">
        <f>IFERROR(VLOOKUP($A780,'PivotTrac Totals'!$1:$405,6,FALSE),)</f>
        <v>0</v>
      </c>
      <c r="J780">
        <f>IFERROR(VLOOKUP($A780,'PivotTrac Totals'!$1:$255,8,FALSE),)</f>
        <v>0</v>
      </c>
      <c r="K780">
        <f>IFERROR(VLOOKUP($A780,'PivotTrac Totals'!$1:$255,10,FALSE),)</f>
        <v>1.3</v>
      </c>
      <c r="L780" t="str">
        <f>IFERROR(VLOOKUP($A780,'PivotTrac Totals'!$1:$255,12,FALSE),)</f>
        <v/>
      </c>
      <c r="M780" t="str">
        <f>IFERROR(VLOOKUP($A780,'PivotTrac Totals'!$1:$255,14,FALSE),)</f>
        <v/>
      </c>
      <c r="N780">
        <f>IFERROR(VLOOKUP($A780,'PivotTrac Totals'!$1:$255,16,FALSE),)</f>
        <v>1.72</v>
      </c>
      <c r="O780">
        <f>IFERROR(VLOOKUP($A780,'PivotTrac Totals'!$1:$255,18,FALSE),)</f>
        <v>1.75</v>
      </c>
      <c r="P780">
        <f>IFERROR(VLOOKUP($A780,'PivotTrac Totals'!$1:$255,20,FALSE),)</f>
        <v>3.7100000000000009</v>
      </c>
      <c r="Q780">
        <f>IFERROR(VLOOKUP($A780,'PivotTrac Totals'!$1:$255,22,FALSE),)</f>
        <v>2.129999999999999</v>
      </c>
      <c r="R780">
        <f>IFERROR(VLOOKUP($A780,'PivotTrac Totals'!$1:$255,24,FALSE),)</f>
        <v>2.6300000000000008</v>
      </c>
      <c r="S780">
        <f>IFERROR(VLOOKUP($A780,'PivotTrac Totals'!$1:$255,26,FALSE),)</f>
        <v>2.4599999999999991</v>
      </c>
      <c r="T780">
        <f>IFERROR(VLOOKUP($A780,'PivotTrac Totals'!$1:$255,28,FALSE),)</f>
        <v>2.1000000000000014</v>
      </c>
      <c r="U780">
        <f>IFERROR(VLOOKUP($A780,'PivotTrac Totals'!$1:$255,30,FALSE),)</f>
        <v>1.4499999999999993</v>
      </c>
      <c r="V780">
        <f>IFERROR(VLOOKUP($A780,'PivotTrac Totals'!$1:$255,32,FALSE),)</f>
        <v>1.4699999999999989</v>
      </c>
      <c r="W780">
        <f>IFERROR(VLOOKUP($A780,'PivotTrac Totals'!$1:$255,34,FALSE),)</f>
        <v>0.17999999999999972</v>
      </c>
      <c r="X780">
        <f>IFERROR(VLOOKUP($A780,'PivotTrac Totals'!$1:$255,36,FALSE),)</f>
        <v>0.17999999999999972</v>
      </c>
      <c r="Y780">
        <f>IFERROR(VLOOKUP($A780,'PivotTrac Totals'!$1:$255,38,FALSE),)</f>
        <v>0.2900000000000027</v>
      </c>
      <c r="Z780">
        <f>IFERROR(VLOOKUP($A780,'PivotTrac Totals'!$1:$255,40,FALSE),)</f>
        <v>0.28999999999999915</v>
      </c>
      <c r="AA780">
        <f>IFERROR(VLOOKUP($A780,'PivotTrac Totals'!$1:$255,42,FALSE),)</f>
        <v>0.39999999999999858</v>
      </c>
      <c r="AB780">
        <f>IFERROR(VLOOKUP($A780,'PivotTrac Totals'!$1:$255,44,FALSE),)</f>
        <v>0</v>
      </c>
      <c r="AC780">
        <f>IFERROR(VLOOKUP($A780,'PivotTrac Totals'!$1:$255,46,FALSE),)</f>
        <v>0.96000000000000085</v>
      </c>
      <c r="AD780">
        <f>IFERROR(VLOOKUP($A780,'PivotTrac Totals'!$1:$255,48,FALSE),)</f>
        <v>0</v>
      </c>
      <c r="AE780">
        <f>IFERROR(VLOOKUP($A780,'PivotTrac Totals'!$1:$255,50,FALSE),)</f>
        <v>0</v>
      </c>
      <c r="AF780">
        <f>IFERROR(VLOOKUP($A780,'PivotTrac Totals'!$1:$255,52,FALSE),)</f>
        <v>0</v>
      </c>
      <c r="AG780">
        <f>IFERROR(VLOOKUP($A780,'PivotTrac Totals'!$1:$255,54,FALSE),)</f>
        <v>0</v>
      </c>
      <c r="AH780">
        <f t="shared" si="91"/>
        <v>23.02</v>
      </c>
    </row>
    <row r="781" spans="1:34" x14ac:dyDescent="0.2">
      <c r="A781" t="s">
        <v>288</v>
      </c>
      <c r="B781" t="s">
        <v>166</v>
      </c>
      <c r="C781" s="31" t="str">
        <f t="shared" si="92"/>
        <v>77</v>
      </c>
      <c r="D781" t="s">
        <v>195</v>
      </c>
      <c r="E781" t="s">
        <v>289</v>
      </c>
      <c r="F781" t="s">
        <v>33</v>
      </c>
      <c r="G781" t="s">
        <v>43</v>
      </c>
      <c r="H781">
        <f>IFERROR(VLOOKUP($A781,'PivotTrac Totals'!$A$1:$AK$255,4,FALSE),)</f>
        <v>0</v>
      </c>
      <c r="I781">
        <f>IFERROR(VLOOKUP($A781,'PivotTrac Totals'!$1:$405,6,FALSE),)</f>
        <v>0</v>
      </c>
      <c r="J781">
        <f>IFERROR(VLOOKUP($A781,'PivotTrac Totals'!$1:$255,8,FALSE),)</f>
        <v>0</v>
      </c>
      <c r="K781">
        <f>IFERROR(VLOOKUP($A781,'PivotTrac Totals'!$1:$255,10,FALSE),)</f>
        <v>1.46</v>
      </c>
      <c r="L781" t="str">
        <f>IFERROR(VLOOKUP($A781,'PivotTrac Totals'!$1:$255,12,FALSE),)</f>
        <v/>
      </c>
      <c r="M781" t="str">
        <f>IFERROR(VLOOKUP($A781,'PivotTrac Totals'!$1:$255,14,FALSE),)</f>
        <v/>
      </c>
      <c r="N781">
        <f>IFERROR(VLOOKUP($A781,'PivotTrac Totals'!$1:$255,16,FALSE),)</f>
        <v>1.8</v>
      </c>
      <c r="O781">
        <f>IFERROR(VLOOKUP($A781,'PivotTrac Totals'!$1:$255,18,FALSE),)</f>
        <v>1.93</v>
      </c>
      <c r="P781">
        <f>IFERROR(VLOOKUP($A781,'PivotTrac Totals'!$1:$255,20,FALSE),)</f>
        <v>3.99</v>
      </c>
      <c r="Q781">
        <f>IFERROR(VLOOKUP($A781,'PivotTrac Totals'!$1:$255,22,FALSE),)</f>
        <v>2.2400000000000002</v>
      </c>
      <c r="R781">
        <f>IFERROR(VLOOKUP($A781,'PivotTrac Totals'!$1:$255,24,FALSE),)</f>
        <v>2.6099999999999994</v>
      </c>
      <c r="S781">
        <f>IFERROR(VLOOKUP($A781,'PivotTrac Totals'!$1:$255,26,FALSE),)</f>
        <v>2.3100000000000005</v>
      </c>
      <c r="T781">
        <f>IFERROR(VLOOKUP($A781,'PivotTrac Totals'!$1:$255,28,FALSE),)</f>
        <v>2.129999999999999</v>
      </c>
      <c r="U781">
        <f>IFERROR(VLOOKUP($A781,'PivotTrac Totals'!$1:$255,30,FALSE),)</f>
        <v>1.490000000000002</v>
      </c>
      <c r="V781">
        <f>IFERROR(VLOOKUP($A781,'PivotTrac Totals'!$1:$255,32,FALSE),)</f>
        <v>1.4899999999999984</v>
      </c>
      <c r="W781">
        <f>IFERROR(VLOOKUP($A781,'PivotTrac Totals'!$1:$255,34,FALSE),)</f>
        <v>0.23000000000000043</v>
      </c>
      <c r="X781">
        <f>IFERROR(VLOOKUP($A781,'PivotTrac Totals'!$1:$255,36,FALSE),)</f>
        <v>0.64000000000000057</v>
      </c>
      <c r="Y781">
        <f>IFERROR(VLOOKUP($A781,'PivotTrac Totals'!$1:$255,38,FALSE),)</f>
        <v>0.51999999999999957</v>
      </c>
      <c r="Z781">
        <f>IFERROR(VLOOKUP($A781,'PivotTrac Totals'!$1:$255,40,FALSE),)</f>
        <v>0.33000000000000185</v>
      </c>
      <c r="AA781">
        <f>IFERROR(VLOOKUP($A781,'PivotTrac Totals'!$1:$255,42,FALSE),)</f>
        <v>0</v>
      </c>
      <c r="AB781">
        <f>IFERROR(VLOOKUP($A781,'PivotTrac Totals'!$1:$255,44,FALSE),)</f>
        <v>0</v>
      </c>
      <c r="AC781">
        <f>IFERROR(VLOOKUP($A781,'PivotTrac Totals'!$1:$255,46,FALSE),)</f>
        <v>1.0599999999999987</v>
      </c>
      <c r="AD781">
        <f>IFERROR(VLOOKUP($A781,'PivotTrac Totals'!$1:$255,48,FALSE),)</f>
        <v>0</v>
      </c>
      <c r="AE781">
        <f>IFERROR(VLOOKUP($A781,'PivotTrac Totals'!$1:$255,50,FALSE),)</f>
        <v>0</v>
      </c>
      <c r="AF781">
        <f>IFERROR(VLOOKUP($A781,'PivotTrac Totals'!$1:$255,52,FALSE),)</f>
        <v>0</v>
      </c>
      <c r="AG781">
        <f>IFERROR(VLOOKUP($A781,'PivotTrac Totals'!$1:$255,54,FALSE),)</f>
        <v>0</v>
      </c>
      <c r="AH781">
        <f t="shared" si="91"/>
        <v>24.23</v>
      </c>
    </row>
    <row r="782" spans="1:34" x14ac:dyDescent="0.2">
      <c r="A782" t="s">
        <v>290</v>
      </c>
      <c r="B782" t="s">
        <v>166</v>
      </c>
      <c r="C782" s="31" t="str">
        <f t="shared" si="92"/>
        <v>77</v>
      </c>
      <c r="D782" t="s">
        <v>195</v>
      </c>
      <c r="E782" t="s">
        <v>289</v>
      </c>
      <c r="F782" t="s">
        <v>33</v>
      </c>
      <c r="G782" t="s">
        <v>43</v>
      </c>
      <c r="H782">
        <f>IFERROR(VLOOKUP($A782,'PivotTrac Totals'!$A$1:$AK$255,4,FALSE),)</f>
        <v>0</v>
      </c>
      <c r="I782">
        <f>IFERROR(VLOOKUP($A782,'PivotTrac Totals'!$1:$405,6,FALSE),)</f>
        <v>0</v>
      </c>
      <c r="J782">
        <f>IFERROR(VLOOKUP($A782,'PivotTrac Totals'!$1:$255,8,FALSE),)</f>
        <v>0</v>
      </c>
      <c r="K782">
        <f>IFERROR(VLOOKUP($A782,'PivotTrac Totals'!$1:$255,10,FALSE),)</f>
        <v>1.53</v>
      </c>
      <c r="L782" t="str">
        <f>IFERROR(VLOOKUP($A782,'PivotTrac Totals'!$1:$255,12,FALSE),)</f>
        <v/>
      </c>
      <c r="M782" t="str">
        <f>IFERROR(VLOOKUP($A782,'PivotTrac Totals'!$1:$255,14,FALSE),)</f>
        <v/>
      </c>
      <c r="N782">
        <f>IFERROR(VLOOKUP($A782,'PivotTrac Totals'!$1:$255,16,FALSE),)</f>
        <v>1.76</v>
      </c>
      <c r="O782">
        <f>IFERROR(VLOOKUP($A782,'PivotTrac Totals'!$1:$255,18,FALSE),)</f>
        <v>2.0499999999999998</v>
      </c>
      <c r="P782">
        <f>IFERROR(VLOOKUP($A782,'PivotTrac Totals'!$1:$255,20,FALSE),)</f>
        <v>4.120000000000001</v>
      </c>
      <c r="Q782">
        <f>IFERROR(VLOOKUP($A782,'PivotTrac Totals'!$1:$255,22,FALSE),)</f>
        <v>2.2699999999999996</v>
      </c>
      <c r="R782">
        <f>IFERROR(VLOOKUP($A782,'PivotTrac Totals'!$1:$255,24,FALSE),)</f>
        <v>2.6099999999999994</v>
      </c>
      <c r="S782">
        <f>IFERROR(VLOOKUP($A782,'PivotTrac Totals'!$1:$255,26,FALSE),)</f>
        <v>2.3200000000000003</v>
      </c>
      <c r="T782">
        <f>IFERROR(VLOOKUP($A782,'PivotTrac Totals'!$1:$255,28,FALSE),)</f>
        <v>2.1400000000000006</v>
      </c>
      <c r="U782">
        <f>IFERROR(VLOOKUP($A782,'PivotTrac Totals'!$1:$255,30,FALSE),)</f>
        <v>1.259999999999998</v>
      </c>
      <c r="V782">
        <f>IFERROR(VLOOKUP($A782,'PivotTrac Totals'!$1:$255,32,FALSE),)</f>
        <v>1.3300000000000018</v>
      </c>
      <c r="W782">
        <f>IFERROR(VLOOKUP($A782,'PivotTrac Totals'!$1:$255,34,FALSE),)</f>
        <v>0.16000000000000014</v>
      </c>
      <c r="X782">
        <f>IFERROR(VLOOKUP($A782,'PivotTrac Totals'!$1:$255,36,FALSE),)</f>
        <v>0.62000000000000099</v>
      </c>
      <c r="Y782">
        <f>IFERROR(VLOOKUP($A782,'PivotTrac Totals'!$1:$255,38,FALSE),)</f>
        <v>0.29999999999999716</v>
      </c>
      <c r="Z782">
        <f>IFERROR(VLOOKUP($A782,'PivotTrac Totals'!$1:$255,40,FALSE),)</f>
        <v>0.32000000000000028</v>
      </c>
      <c r="AA782">
        <f>IFERROR(VLOOKUP($A782,'PivotTrac Totals'!$1:$255,42,FALSE),)</f>
        <v>0</v>
      </c>
      <c r="AB782">
        <f>IFERROR(VLOOKUP($A782,'PivotTrac Totals'!$1:$255,44,FALSE),)</f>
        <v>0</v>
      </c>
      <c r="AC782">
        <f>IFERROR(VLOOKUP($A782,'PivotTrac Totals'!$1:$255,46,FALSE),)</f>
        <v>1.0300000000000011</v>
      </c>
      <c r="AD782">
        <f>IFERROR(VLOOKUP($A782,'PivotTrac Totals'!$1:$255,48,FALSE),)</f>
        <v>0</v>
      </c>
      <c r="AE782">
        <f>IFERROR(VLOOKUP($A782,'PivotTrac Totals'!$1:$255,50,FALSE),)</f>
        <v>0</v>
      </c>
      <c r="AF782">
        <f>IFERROR(VLOOKUP($A782,'PivotTrac Totals'!$1:$255,52,FALSE),)</f>
        <v>0</v>
      </c>
      <c r="AG782">
        <f>IFERROR(VLOOKUP($A782,'PivotTrac Totals'!$1:$255,54,FALSE),)</f>
        <v>0</v>
      </c>
      <c r="AH782">
        <f t="shared" si="91"/>
        <v>23.82</v>
      </c>
    </row>
    <row r="783" spans="1:34" x14ac:dyDescent="0.2">
      <c r="A783" t="s">
        <v>291</v>
      </c>
      <c r="B783" t="s">
        <v>166</v>
      </c>
      <c r="C783" s="31" t="str">
        <f t="shared" si="92"/>
        <v>77</v>
      </c>
      <c r="D783" t="s">
        <v>195</v>
      </c>
      <c r="E783" t="s">
        <v>289</v>
      </c>
      <c r="F783" t="s">
        <v>33</v>
      </c>
      <c r="G783" t="s">
        <v>43</v>
      </c>
      <c r="H783">
        <f>IFERROR(VLOOKUP($A783,'PivotTrac Totals'!$A$1:$AK$255,4,FALSE),)</f>
        <v>0</v>
      </c>
      <c r="I783">
        <f>IFERROR(VLOOKUP($A783,'PivotTrac Totals'!$1:$405,6,FALSE),)</f>
        <v>0</v>
      </c>
      <c r="J783">
        <f>IFERROR(VLOOKUP($A783,'PivotTrac Totals'!$1:$255,8,FALSE),)</f>
        <v>0</v>
      </c>
      <c r="K783">
        <f>IFERROR(VLOOKUP($A783,'PivotTrac Totals'!$1:$255,10,FALSE),)</f>
        <v>1.45</v>
      </c>
      <c r="L783" t="str">
        <f>IFERROR(VLOOKUP($A783,'PivotTrac Totals'!$1:$255,12,FALSE),)</f>
        <v/>
      </c>
      <c r="M783" t="str">
        <f>IFERROR(VLOOKUP($A783,'PivotTrac Totals'!$1:$255,14,FALSE),)</f>
        <v/>
      </c>
      <c r="N783">
        <f>IFERROR(VLOOKUP($A783,'PivotTrac Totals'!$1:$255,16,FALSE),)</f>
        <v>1.76</v>
      </c>
      <c r="O783">
        <f>IFERROR(VLOOKUP($A783,'PivotTrac Totals'!$1:$255,18,FALSE),)</f>
        <v>1.93</v>
      </c>
      <c r="P783">
        <f>IFERROR(VLOOKUP($A783,'PivotTrac Totals'!$1:$255,20,FALSE),)</f>
        <v>4.0700000000000012</v>
      </c>
      <c r="Q783">
        <f>IFERROR(VLOOKUP($A783,'PivotTrac Totals'!$1:$255,22,FALSE),)</f>
        <v>2.2399999999999984</v>
      </c>
      <c r="R783">
        <f>IFERROR(VLOOKUP($A783,'PivotTrac Totals'!$1:$255,24,FALSE),)</f>
        <v>2.59</v>
      </c>
      <c r="S783">
        <f>IFERROR(VLOOKUP($A783,'PivotTrac Totals'!$1:$255,26,FALSE),)</f>
        <v>2.34</v>
      </c>
      <c r="T783">
        <f>IFERROR(VLOOKUP($A783,'PivotTrac Totals'!$1:$255,28,FALSE),)</f>
        <v>2.1000000000000014</v>
      </c>
      <c r="U783">
        <f>IFERROR(VLOOKUP($A783,'PivotTrac Totals'!$1:$255,30,FALSE),)</f>
        <v>1.4800000000000004</v>
      </c>
      <c r="V783">
        <f>IFERROR(VLOOKUP($A783,'PivotTrac Totals'!$1:$255,32,FALSE),)</f>
        <v>1.5399999999999991</v>
      </c>
      <c r="W783">
        <f>IFERROR(VLOOKUP($A783,'PivotTrac Totals'!$1:$255,34,FALSE),)</f>
        <v>0.17000000000000171</v>
      </c>
      <c r="X783">
        <f>IFERROR(VLOOKUP($A783,'PivotTrac Totals'!$1:$255,36,FALSE),)</f>
        <v>0.59999999999999787</v>
      </c>
      <c r="Y783">
        <f>IFERROR(VLOOKUP($A783,'PivotTrac Totals'!$1:$255,38,FALSE),)</f>
        <v>0.30000000000000071</v>
      </c>
      <c r="Z783">
        <f>IFERROR(VLOOKUP($A783,'PivotTrac Totals'!$1:$255,40,FALSE),)</f>
        <v>0.25</v>
      </c>
      <c r="AA783">
        <f>IFERROR(VLOOKUP($A783,'PivotTrac Totals'!$1:$255,42,FALSE),)</f>
        <v>0</v>
      </c>
      <c r="AB783">
        <f>IFERROR(VLOOKUP($A783,'PivotTrac Totals'!$1:$255,44,FALSE),)</f>
        <v>0</v>
      </c>
      <c r="AC783">
        <f>IFERROR(VLOOKUP($A783,'PivotTrac Totals'!$1:$255,46,FALSE),)</f>
        <v>0.96000000000000085</v>
      </c>
      <c r="AD783">
        <f>IFERROR(VLOOKUP($A783,'PivotTrac Totals'!$1:$255,48,FALSE),)</f>
        <v>0</v>
      </c>
      <c r="AE783">
        <f>IFERROR(VLOOKUP($A783,'PivotTrac Totals'!$1:$255,50,FALSE),)</f>
        <v>0</v>
      </c>
      <c r="AF783">
        <f>IFERROR(VLOOKUP($A783,'PivotTrac Totals'!$1:$255,52,FALSE),)</f>
        <v>0</v>
      </c>
      <c r="AG783">
        <f>IFERROR(VLOOKUP($A783,'PivotTrac Totals'!$1:$255,54,FALSE),)</f>
        <v>0</v>
      </c>
      <c r="AH783">
        <f t="shared" si="91"/>
        <v>23.78</v>
      </c>
    </row>
    <row r="784" spans="1:34" ht="15.75" thickBot="1" x14ac:dyDescent="0.25">
      <c r="A784" t="s">
        <v>292</v>
      </c>
      <c r="B784" t="s">
        <v>166</v>
      </c>
      <c r="C784" s="31" t="str">
        <f t="shared" si="92"/>
        <v>77</v>
      </c>
      <c r="D784" t="s">
        <v>195</v>
      </c>
      <c r="E784" t="s">
        <v>289</v>
      </c>
      <c r="F784" t="s">
        <v>33</v>
      </c>
      <c r="G784" t="s">
        <v>43</v>
      </c>
      <c r="H784">
        <f>IFERROR(VLOOKUP($A784,'PivotTrac Totals'!$A$1:$AK$255,4,FALSE),)</f>
        <v>0</v>
      </c>
      <c r="I784">
        <f>IFERROR(VLOOKUP($A784,'PivotTrac Totals'!$1:$405,6,FALSE),)</f>
        <v>0</v>
      </c>
      <c r="J784">
        <f>IFERROR(VLOOKUP($A784,'PivotTrac Totals'!$1:$255,8,FALSE),)</f>
        <v>0</v>
      </c>
      <c r="K784">
        <f>IFERROR(VLOOKUP($A784,'PivotTrac Totals'!$1:$255,10,FALSE),)</f>
        <v>1.0900000000000001</v>
      </c>
      <c r="L784" t="str">
        <f>IFERROR(VLOOKUP($A784,'PivotTrac Totals'!$1:$255,12,FALSE),)</f>
        <v/>
      </c>
      <c r="M784" t="str">
        <f>IFERROR(VLOOKUP($A784,'PivotTrac Totals'!$1:$255,14,FALSE),)</f>
        <v/>
      </c>
      <c r="N784">
        <f>IFERROR(VLOOKUP($A784,'PivotTrac Totals'!$1:$255,16,FALSE),)</f>
        <v>1.44</v>
      </c>
      <c r="O784">
        <f>IFERROR(VLOOKUP($A784,'PivotTrac Totals'!$1:$255,18,FALSE),)</f>
        <v>1.74</v>
      </c>
      <c r="P784">
        <f>IFERROR(VLOOKUP($A784,'PivotTrac Totals'!$1:$255,20,FALSE),)</f>
        <v>5.419999999999999</v>
      </c>
      <c r="Q784">
        <f>IFERROR(VLOOKUP($A784,'PivotTrac Totals'!$1:$255,22,FALSE),)</f>
        <v>2.2100000000000009</v>
      </c>
      <c r="R784">
        <f>IFERROR(VLOOKUP($A784,'PivotTrac Totals'!$1:$255,24,FALSE),)</f>
        <v>2.74</v>
      </c>
      <c r="S784">
        <f>IFERROR(VLOOKUP($A784,'PivotTrac Totals'!$1:$255,26,FALSE),)</f>
        <v>2.379999999999999</v>
      </c>
      <c r="T784">
        <f>IFERROR(VLOOKUP($A784,'PivotTrac Totals'!$1:$255,28,FALSE),)</f>
        <v>2.0800000000000018</v>
      </c>
      <c r="U784">
        <f>IFERROR(VLOOKUP($A784,'PivotTrac Totals'!$1:$255,30,FALSE),)</f>
        <v>1.8099999999999987</v>
      </c>
      <c r="V784">
        <f>IFERROR(VLOOKUP($A784,'PivotTrac Totals'!$1:$255,32,FALSE),)</f>
        <v>1.620000000000001</v>
      </c>
      <c r="W784">
        <f>IFERROR(VLOOKUP($A784,'PivotTrac Totals'!$1:$255,34,FALSE),)</f>
        <v>0.16000000000000014</v>
      </c>
      <c r="X784">
        <f>IFERROR(VLOOKUP($A784,'PivotTrac Totals'!$1:$255,36,FALSE),)</f>
        <v>0.51999999999999957</v>
      </c>
      <c r="Y784">
        <f>IFERROR(VLOOKUP($A784,'PivotTrac Totals'!$1:$255,38,FALSE),)</f>
        <v>1.2399999999999984</v>
      </c>
      <c r="Z784">
        <f>IFERROR(VLOOKUP($A784,'PivotTrac Totals'!$1:$255,40,FALSE),)</f>
        <v>0.24000000000000199</v>
      </c>
      <c r="AA784">
        <f>IFERROR(VLOOKUP($A784,'PivotTrac Totals'!$1:$255,42,FALSE),)</f>
        <v>0</v>
      </c>
      <c r="AB784">
        <f>IFERROR(VLOOKUP($A784,'PivotTrac Totals'!$1:$255,44,FALSE),)</f>
        <v>0</v>
      </c>
      <c r="AC784">
        <f>IFERROR(VLOOKUP($A784,'PivotTrac Totals'!$1:$255,46,FALSE),)</f>
        <v>0</v>
      </c>
      <c r="AD784">
        <f>IFERROR(VLOOKUP($A784,'PivotTrac Totals'!$1:$255,48,FALSE),)</f>
        <v>0</v>
      </c>
      <c r="AE784">
        <f>IFERROR(VLOOKUP($A784,'PivotTrac Totals'!$1:$255,50,FALSE),)</f>
        <v>0</v>
      </c>
      <c r="AF784">
        <f>IFERROR(VLOOKUP($A784,'PivotTrac Totals'!$1:$255,52,FALSE),)</f>
        <v>0</v>
      </c>
      <c r="AG784">
        <f>IFERROR(VLOOKUP($A784,'PivotTrac Totals'!$1:$255,54,FALSE),)</f>
        <v>0</v>
      </c>
      <c r="AH784">
        <f t="shared" si="91"/>
        <v>24.69</v>
      </c>
    </row>
    <row r="785" spans="1:34" ht="15.75" hidden="1" thickBot="1" x14ac:dyDescent="0.25">
      <c r="A785" s="25"/>
      <c r="B785" s="25" t="s">
        <v>166</v>
      </c>
      <c r="C785" s="28" t="str">
        <f t="shared" si="92"/>
        <v>77</v>
      </c>
      <c r="D785" s="25" t="s">
        <v>195</v>
      </c>
      <c r="E785" s="25"/>
      <c r="F785" s="25"/>
      <c r="G785" s="25"/>
      <c r="H785">
        <f>IFERROR(VLOOKUP($A785,'PivotTrac Totals'!$A$1:$AK$255,4,FALSE),)</f>
        <v>0</v>
      </c>
      <c r="I785">
        <f>IFERROR(VLOOKUP($A785,'PivotTrac Totals'!$1:$405,6,FALSE),)</f>
        <v>0</v>
      </c>
      <c r="J785">
        <f>IFERROR(VLOOKUP($A785,'PivotTrac Totals'!$1:$255,8,FALSE),)</f>
        <v>0</v>
      </c>
      <c r="K785">
        <f>IFERROR(VLOOKUP($A785,'PivotTrac Totals'!$1:$255,10,FALSE),)</f>
        <v>0</v>
      </c>
      <c r="L785">
        <f>IFERROR(VLOOKUP($A785,'PivotTrac Totals'!$1:$255,12,FALSE),)</f>
        <v>0</v>
      </c>
      <c r="M785">
        <f>IFERROR(VLOOKUP($A785,'PivotTrac Totals'!$1:$255,14,FALSE),)</f>
        <v>0</v>
      </c>
      <c r="N785">
        <f>IFERROR(VLOOKUP($A785,'PivotTrac Totals'!$1:$255,16,FALSE),)</f>
        <v>0</v>
      </c>
      <c r="O785">
        <f>IFERROR(VLOOKUP($A785,'PivotTrac Totals'!$1:$255,18,FALSE),)</f>
        <v>0</v>
      </c>
      <c r="P785">
        <f>IFERROR(VLOOKUP($A785,'PivotTrac Totals'!$1:$255,20,FALSE),)</f>
        <v>0</v>
      </c>
      <c r="Q785">
        <f>IFERROR(VLOOKUP($A785,'PivotTrac Totals'!$1:$255,22,FALSE),)</f>
        <v>0</v>
      </c>
      <c r="R785">
        <f>IFERROR(VLOOKUP($A785,'PivotTrac Totals'!$1:$255,24,FALSE),)</f>
        <v>0</v>
      </c>
      <c r="S785">
        <f>IFERROR(VLOOKUP($A785,'PivotTrac Totals'!$1:$255,26,FALSE),)</f>
        <v>0</v>
      </c>
      <c r="T785">
        <f>IFERROR(VLOOKUP($A785,'PivotTrac Totals'!$1:$255,28,FALSE),)</f>
        <v>0</v>
      </c>
      <c r="U785">
        <f>IFERROR(VLOOKUP($A785,'PivotTrac Totals'!$1:$255,30,FALSE),)</f>
        <v>0</v>
      </c>
      <c r="V785">
        <f>IFERROR(VLOOKUP($A785,'PivotTrac Totals'!$1:$255,32,FALSE),)</f>
        <v>0</v>
      </c>
      <c r="W785">
        <f>IFERROR(VLOOKUP($A785,'PivotTrac Totals'!$1:$255,34,FALSE),)</f>
        <v>0</v>
      </c>
      <c r="X785">
        <f>IFERROR(VLOOKUP($A785,'PivotTrac Totals'!$1:$255,36,FALSE),)</f>
        <v>0</v>
      </c>
      <c r="Y785">
        <f>IFERROR(VLOOKUP($A785,'PivotTrac Totals'!$1:$255,38,FALSE),)</f>
        <v>0</v>
      </c>
      <c r="Z785">
        <f>IFERROR(VLOOKUP($A785,'PivotTrac Totals'!$1:$255,40,FALSE),)</f>
        <v>0</v>
      </c>
      <c r="AA785">
        <f>IFERROR(VLOOKUP($A785,'PivotTrac Totals'!$1:$255,42,FALSE),)</f>
        <v>0</v>
      </c>
      <c r="AB785">
        <f>IFERROR(VLOOKUP($A785,'PivotTrac Totals'!$1:$255,44,FALSE),)</f>
        <v>0</v>
      </c>
      <c r="AC785">
        <f>IFERROR(VLOOKUP($A785,'PivotTrac Totals'!$1:$255,46,FALSE),)</f>
        <v>0</v>
      </c>
      <c r="AD785">
        <f>IFERROR(VLOOKUP($A785,'PivotTrac Totals'!$1:$255,48,FALSE),)</f>
        <v>0</v>
      </c>
      <c r="AE785">
        <f>IFERROR(VLOOKUP($A785,'PivotTrac Totals'!$1:$255,50,FALSE),)</f>
        <v>0</v>
      </c>
      <c r="AF785">
        <f>IFERROR(VLOOKUP($A785,'PivotTrac Totals'!$1:$255,52,FALSE),)</f>
        <v>0</v>
      </c>
      <c r="AG785">
        <f>IFERROR(VLOOKUP($A785,'PivotTrac Totals'!$1:$255,54,FALSE),)</f>
        <v>0</v>
      </c>
      <c r="AH785">
        <f t="shared" si="91"/>
        <v>0</v>
      </c>
    </row>
    <row r="786" spans="1:34" ht="15.75" thickBot="1" x14ac:dyDescent="0.25">
      <c r="A786" s="32" t="s">
        <v>293</v>
      </c>
      <c r="B786" t="s">
        <v>166</v>
      </c>
      <c r="C786" s="31" t="str">
        <f>MID(A786,FIND(" ",A786)+1,256)</f>
        <v>78</v>
      </c>
      <c r="D786" t="s">
        <v>195</v>
      </c>
      <c r="E786" t="s">
        <v>247</v>
      </c>
      <c r="F786" t="s">
        <v>57</v>
      </c>
      <c r="G786" t="s">
        <v>58</v>
      </c>
      <c r="H786" s="24">
        <f>IF($B786="Hamer",IF($F786="Spring Grain",SUMIFS('Hamer Agrimet'!$D:$D,'Hamer Agrimet'!$A:$A,"&lt;="&amp;Data!H$1,'Hamer Agrimet'!$D:$D,"&gt;0"),IF($F786="Winter Grain",SUMIFS('Hamer Agrimet'!$C:$C,'Hamer Agrimet'!$A:$A,"&lt;="&amp;Data!H$1,'Hamer Agrimet'!$C:$C,"&gt;0"),IF($F786="Potatoes",SUMIFS('Hamer Agrimet'!$E:$E,'Hamer Agrimet'!$A:$A,"&lt;="&amp;Data!H$1,'Hamer Agrimet'!$E:$E,"&gt;0"),0))),SUMIFS('Osgood Agrimet'!$S$2:$S$274,'Hamer Agrimet'!$H$147:$H$288,"&lt;="&amp;Data!H$1,'Osgood Agrimet'!$S$2:$S$274,"&gt;0"))</f>
        <v>2.64</v>
      </c>
      <c r="I786" s="24">
        <f>IF($B786="Hamer",IF($F786="Spring Grain",SUMIFS('Hamer Agrimet'!$D:$D,'Hamer Agrimet'!$A:$A,"&lt;="&amp;Data!I$1,'Hamer Agrimet'!$D:$D,"&gt;0"),IF($F786="Winter Grain",SUMIFS('Hamer Agrimet'!$C:$C,'Hamer Agrimet'!$A:$A,"&lt;="&amp;Data!I$1,'Hamer Agrimet'!$C:$C,"&gt;0"),IF($F786="Potatoes",SUMIFS('Hamer Agrimet'!$E:$E,'Hamer Agrimet'!$A:$A,"&lt;="&amp;Data!I$1,'Hamer Agrimet'!$E:$E,"&gt;0"),0))),SUMIFS('Osgood Agrimet'!$S$2:$S$274,'Hamer Agrimet'!$H$147:$H$288,"&lt;="&amp;Data!I$1,'Osgood Agrimet'!$S$2:$S$274,"&gt;0"))-SUM($H786)</f>
        <v>1.5000000000000004</v>
      </c>
      <c r="J786" s="24">
        <f>IF($B786="Hamer",IF($F786="Spring Grain",SUMIFS('Hamer Agrimet'!$D:$D,'Hamer Agrimet'!$A:$A,"&lt;="&amp;Data!J$1,'Hamer Agrimet'!$D:$D,"&gt;0"),IF($F786="Winter Grain",SUMIFS('Hamer Agrimet'!$C:$C,'Hamer Agrimet'!$A:$A,"&lt;="&amp;Data!J$1,'Hamer Agrimet'!$C:$C,"&gt;0"),IF($F786="Potatoes",SUMIFS('Hamer Agrimet'!$E:$E,'Hamer Agrimet'!$A:$A,"&lt;="&amp;Data!J$1,'Hamer Agrimet'!$E:$E,"&gt;0"),0))),SUMIFS('Osgood Agrimet'!$S$2:$S$274,'Hamer Agrimet'!$H$147:$H$288,"&lt;="&amp;Data!J$1,'Osgood Agrimet'!$S$2:$S$274,"&gt;0"))-SUM($H786:I786)</f>
        <v>1.7399999999999993</v>
      </c>
      <c r="K786" s="24">
        <f>IF($B786="Hamer",IF($F786="Spring Grain",SUMIFS('Hamer Agrimet'!$D:$D,'Hamer Agrimet'!$A:$A,"&lt;="&amp;Data!K$1,'Hamer Agrimet'!$D:$D,"&gt;0"),IF($F786="Winter Grain",SUMIFS('Hamer Agrimet'!$C:$C,'Hamer Agrimet'!$A:$A,"&lt;="&amp;Data!K$1,'Hamer Agrimet'!$C:$C,"&gt;0"),IF($F786="Potatoes",SUMIFS('Hamer Agrimet'!$E:$E,'Hamer Agrimet'!$A:$A,"&lt;="&amp;Data!K$1,'Hamer Agrimet'!$E:$E,"&gt;0"),0))),SUMIFS('Osgood Agrimet'!$S$2:$S$274,'Hamer Agrimet'!$H$147:$H$288,"&lt;="&amp;Data!K$1,'Osgood Agrimet'!$S$2:$S$274,"&gt;0"))-SUM($H786:J786)</f>
        <v>1.410000000000001</v>
      </c>
      <c r="L786" s="24">
        <f>IF($B786="Hamer",IF($F786="Spring Grain",SUMIFS('Hamer Agrimet'!$D:$D,'Hamer Agrimet'!$A:$A,"&lt;="&amp;Data!L$1,'Hamer Agrimet'!$D:$D,"&gt;0"),IF($F786="Winter Grain",SUMIFS('Hamer Agrimet'!$C:$C,'Hamer Agrimet'!$A:$A,"&lt;="&amp;Data!L$1,'Hamer Agrimet'!$C:$C,"&gt;0"),IF($F786="Potatoes",SUMIFS('Hamer Agrimet'!$E:$E,'Hamer Agrimet'!$A:$A,"&lt;="&amp;Data!L$1,'Hamer Agrimet'!$E:$E,"&gt;0"),0))),SUMIFS('Osgood Agrimet'!$S$2:$S$274,'Hamer Agrimet'!$H$147:$H$288,"&lt;="&amp;Data!L$1,'Osgood Agrimet'!$S$2:$S$274,"&gt;0"))-SUM($H786:K786)</f>
        <v>2.1999999999999993</v>
      </c>
      <c r="M786" s="24">
        <f>IF($B786="Hamer",IF($F786="Spring Grain",SUMIFS('Hamer Agrimet'!$D:$D,'Hamer Agrimet'!$A:$A,"&lt;="&amp;Data!M$1,'Hamer Agrimet'!$D:$D,"&gt;0"),IF($F786="Winter Grain",SUMIFS('Hamer Agrimet'!$C:$C,'Hamer Agrimet'!$A:$A,"&lt;="&amp;Data!M$1,'Hamer Agrimet'!$C:$C,"&gt;0"),IF($F786="Potatoes",SUMIFS('Hamer Agrimet'!$E:$E,'Hamer Agrimet'!$A:$A,"&lt;="&amp;Data!M$1,'Hamer Agrimet'!$E:$E,"&gt;0"),0))),SUMIFS('Osgood Agrimet'!$S$2:$S$274,'Hamer Agrimet'!$H$147:$H$288,"&lt;="&amp;Data!M$1,'Osgood Agrimet'!$S$2:$S$274,"&gt;0"))-SUM($H786:L786)</f>
        <v>2.2699999999999978</v>
      </c>
      <c r="N786" s="24">
        <f>IF($B786="Hamer",IF($F786="Spring Grain",SUMIFS('Hamer Agrimet'!$D:$D,'Hamer Agrimet'!$A:$A,"&lt;="&amp;Data!N$1,'Hamer Agrimet'!$D:$D,"&gt;0"),IF($F786="Winter Grain",SUMIFS('Hamer Agrimet'!$C:$C,'Hamer Agrimet'!$A:$A,"&lt;="&amp;Data!N$1,'Hamer Agrimet'!$C:$C,"&gt;0"),IF($F786="Potatoes",SUMIFS('Hamer Agrimet'!$E:$E,'Hamer Agrimet'!$A:$A,"&lt;="&amp;Data!N$1,'Hamer Agrimet'!$E:$E,"&gt;0"),0))),SUMIFS('Osgood Agrimet'!$S$2:$S$274,'Hamer Agrimet'!$H$147:$H$288,"&lt;="&amp;Data!N$1,'Osgood Agrimet'!$S$2:$S$274,"&gt;0"))-SUM($H786:M786)</f>
        <v>2.8599999999999994</v>
      </c>
      <c r="O786" s="24">
        <f>IF($B786="Hamer",IF($F786="Spring Grain",SUMIFS('Hamer Agrimet'!$D:$D,'Hamer Agrimet'!$A:$A,"&lt;="&amp;Data!O$1,'Hamer Agrimet'!$D:$D,"&gt;0"),IF($F786="Winter Grain",SUMIFS('Hamer Agrimet'!$C:$C,'Hamer Agrimet'!$A:$A,"&lt;="&amp;Data!O$1,'Hamer Agrimet'!$C:$C,"&gt;0"),IF($F786="Potatoes",SUMIFS('Hamer Agrimet'!$E:$E,'Hamer Agrimet'!$A:$A,"&lt;="&amp;Data!O$1,'Hamer Agrimet'!$E:$E,"&gt;0"),0))),SUMIFS('Osgood Agrimet'!$S$2:$S$274,'Hamer Agrimet'!$H$147:$H$288,"&lt;="&amp;Data!O$1,'Osgood Agrimet'!$S$2:$S$274,"&gt;0"))-SUM($H786:N786)</f>
        <v>2.9800000000000004</v>
      </c>
      <c r="P786" s="24">
        <f>IF($B786="Hamer",IF($F786="Spring Grain",SUMIFS('Hamer Agrimet'!$D:$D,'Hamer Agrimet'!$A:$A,"&lt;="&amp;Data!P$1,'Hamer Agrimet'!$D:$D,"&gt;0"),IF($F786="Winter Grain",SUMIFS('Hamer Agrimet'!$C:$C,'Hamer Agrimet'!$A:$A,"&lt;="&amp;Data!P$1,'Hamer Agrimet'!$C:$C,"&gt;0"),IF($F786="Potatoes",SUMIFS('Hamer Agrimet'!$E:$E,'Hamer Agrimet'!$A:$A,"&lt;="&amp;Data!P$1,'Hamer Agrimet'!$E:$E,"&gt;0"),0))),SUMIFS('Osgood Agrimet'!$S$2:$S$274,'Hamer Agrimet'!$H$147:$H$288,"&lt;="&amp;Data!P$1,'Osgood Agrimet'!$S$2:$S$274,"&gt;0"))-SUM($H786:O786)</f>
        <v>2.5999999999999979</v>
      </c>
      <c r="Q786" s="24">
        <f>IF($B786="Hamer",IF($F786="Spring Grain",SUMIFS('Hamer Agrimet'!$D:$D,'Hamer Agrimet'!$A:$A,"&lt;="&amp;Data!Q$1,'Hamer Agrimet'!$D:$D,"&gt;0"),IF($F786="Winter Grain",SUMIFS('Hamer Agrimet'!$C:$C,'Hamer Agrimet'!$A:$A,"&lt;="&amp;Data!Q$1,'Hamer Agrimet'!$C:$C,"&gt;0"),IF($F786="Potatoes",SUMIFS('Hamer Agrimet'!$E:$E,'Hamer Agrimet'!$A:$A,"&lt;="&amp;Data!Q$1,'Hamer Agrimet'!$E:$E,"&gt;0"),0))),SUMIFS('Osgood Agrimet'!$S$2:$S$274,'Hamer Agrimet'!$H$147:$H$288,"&lt;="&amp;Data!Q$1,'Osgood Agrimet'!$S$2:$S$274,"&gt;0"))-SUM($H786:P786)</f>
        <v>2.4399999999999977</v>
      </c>
      <c r="R786" s="24">
        <f>IF($B786="Hamer",IF($F786="Spring Grain",SUMIFS('Hamer Agrimet'!$D:$D,'Hamer Agrimet'!$A:$A,"&lt;="&amp;Data!R$1,'Hamer Agrimet'!$D:$D,"&gt;0"),IF($F786="Winter Grain",SUMIFS('Hamer Agrimet'!$C:$C,'Hamer Agrimet'!$A:$A,"&lt;="&amp;Data!R$1,'Hamer Agrimet'!$C:$C,"&gt;0"),IF($F786="Potatoes",SUMIFS('Hamer Agrimet'!$E:$E,'Hamer Agrimet'!$A:$A,"&lt;="&amp;Data!R$1,'Hamer Agrimet'!$E:$E,"&gt;0"),0))),SUMIFS('Osgood Agrimet'!$S$2:$S$274,'Hamer Agrimet'!$H$147:$H$288,"&lt;="&amp;Data!R$1,'Osgood Agrimet'!$S$2:$S$274,"&gt;0"))-SUM($H786:Q786)</f>
        <v>2.7800000000000047</v>
      </c>
      <c r="S786" s="24">
        <f>IF($B786="Hamer",IF($F786="Spring Grain",SUMIFS('Hamer Agrimet'!$D:$D,'Hamer Agrimet'!$A:$A,"&lt;="&amp;Data!S$1,'Hamer Agrimet'!$D:$D,"&gt;0"),IF($F786="Winter Grain",SUMIFS('Hamer Agrimet'!$C:$C,'Hamer Agrimet'!$A:$A,"&lt;="&amp;Data!S$1,'Hamer Agrimet'!$C:$C,"&gt;0"),IF($F786="Potatoes",SUMIFS('Hamer Agrimet'!$E:$E,'Hamer Agrimet'!$A:$A,"&lt;="&amp;Data!S$1,'Hamer Agrimet'!$E:$E,"&gt;0"),0))),SUMIFS('Osgood Agrimet'!$S$2:$S$274,'Hamer Agrimet'!$H$147:$H$288,"&lt;="&amp;Data!S$1,'Osgood Agrimet'!$S$2:$S$274,"&gt;0"))-SUM($H786:R786)</f>
        <v>1.5</v>
      </c>
      <c r="T786" s="24">
        <f>IF($B786="Hamer",IF($F786="Spring Grain",SUMIFS('Hamer Agrimet'!$D:$D,'Hamer Agrimet'!$A:$A,"&lt;="&amp;Data!T$1,'Hamer Agrimet'!$D:$D,"&gt;0"),IF($F786="Winter Grain",SUMIFS('Hamer Agrimet'!$C:$C,'Hamer Agrimet'!$A:$A,"&lt;="&amp;Data!T$1,'Hamer Agrimet'!$C:$C,"&gt;0"),IF($F786="Potatoes",SUMIFS('Hamer Agrimet'!$E:$E,'Hamer Agrimet'!$A:$A,"&lt;="&amp;Data!T$1,'Hamer Agrimet'!$E:$E,"&gt;0"),0))),SUMIFS('Osgood Agrimet'!$S$2:$S$274,'Hamer Agrimet'!$H$147:$H$288,"&lt;="&amp;Data!T$1,'Osgood Agrimet'!$S$2:$S$274,"&gt;0"))-SUM($H786:S786)</f>
        <v>2.1999999999999957</v>
      </c>
      <c r="U786" s="24">
        <f>IF($B786="Hamer",IF($F786="Spring Grain",SUMIFS('Hamer Agrimet'!$D:$D,'Hamer Agrimet'!$A:$A,"&lt;="&amp;Data!U$1,'Hamer Agrimet'!$D:$D,"&gt;0"),IF($F786="Winter Grain",SUMIFS('Hamer Agrimet'!$C:$C,'Hamer Agrimet'!$A:$A,"&lt;="&amp;Data!U$1,'Hamer Agrimet'!$C:$C,"&gt;0"),IF($F786="Potatoes",SUMIFS('Hamer Agrimet'!$E:$E,'Hamer Agrimet'!$A:$A,"&lt;="&amp;Data!U$1,'Hamer Agrimet'!$E:$E,"&gt;0"),0))),SUMIFS('Osgood Agrimet'!$S$2:$S$274,'Hamer Agrimet'!$H$147:$H$288,"&lt;="&amp;Data!U$1,'Osgood Agrimet'!$S$2:$S$274,"&gt;0"))-SUM($H786:T786)</f>
        <v>1.4000000000000021</v>
      </c>
      <c r="V786" s="24">
        <f>IF($B786="Hamer",IF($F786="Spring Grain",SUMIFS('Hamer Agrimet'!$D:$D,'Hamer Agrimet'!$A:$A,"&lt;="&amp;Data!V$1,'Hamer Agrimet'!$D:$D,"&gt;0"),IF($F786="Winter Grain",SUMIFS('Hamer Agrimet'!$C:$C,'Hamer Agrimet'!$A:$A,"&lt;="&amp;Data!V$1,'Hamer Agrimet'!$C:$C,"&gt;0"),IF($F786="Potatoes",SUMIFS('Hamer Agrimet'!$E:$E,'Hamer Agrimet'!$A:$A,"&lt;="&amp;Data!V$1,'Hamer Agrimet'!$E:$E,"&gt;0"),0))),SUMIFS('Osgood Agrimet'!$S$2:$S$274,'Hamer Agrimet'!$H$147:$H$288,"&lt;="&amp;Data!V$1,'Osgood Agrimet'!$S$2:$S$274,"&gt;0"))-SUM($H786:U786)</f>
        <v>0.5</v>
      </c>
      <c r="W786" s="24">
        <f>IF($B786="Hamer",IF($F786="Spring Grain",SUMIFS('Hamer Agrimet'!$D:$D,'Hamer Agrimet'!$A:$A,"&lt;="&amp;Data!W$1,'Hamer Agrimet'!$D:$D,"&gt;0"),IF($F786="Winter Grain",SUMIFS('Hamer Agrimet'!$C:$C,'Hamer Agrimet'!$A:$A,"&lt;="&amp;Data!W$1,'Hamer Agrimet'!$C:$C,"&gt;0"),IF($F786="Potatoes",SUMIFS('Hamer Agrimet'!$E:$E,'Hamer Agrimet'!$A:$A,"&lt;="&amp;Data!W$1,'Hamer Agrimet'!$E:$E,"&gt;0"),0))),SUMIFS('Osgood Agrimet'!$S$2:$S$274,'Hamer Agrimet'!$H$147:$H$288,"&lt;="&amp;Data!W$1,'Osgood Agrimet'!$S$2:$S$274,"&gt;0"))-SUM($H786:V786)</f>
        <v>0</v>
      </c>
      <c r="X786" s="24">
        <f>IF($B786="Hamer",IF($F786="Spring Grain",SUMIFS('Hamer Agrimet'!$D:$D,'Hamer Agrimet'!$A:$A,"&lt;="&amp;Data!X$1,'Hamer Agrimet'!$D:$D,"&gt;0"),IF($F786="Winter Grain",SUMIFS('Hamer Agrimet'!$C:$C,'Hamer Agrimet'!$A:$A,"&lt;="&amp;Data!X$1,'Hamer Agrimet'!$C:$C,"&gt;0"),IF($F786="Potatoes",SUMIFS('Hamer Agrimet'!$E:$E,'Hamer Agrimet'!$A:$A,"&lt;="&amp;Data!X$1,'Hamer Agrimet'!$E:$E,"&gt;0"),0))),SUMIFS('Osgood Agrimet'!$S$2:$S$274,'Hamer Agrimet'!$H$147:$H$288,"&lt;="&amp;Data!X$1,'Osgood Agrimet'!$S$2:$S$274,"&gt;0"))-SUM($H786:W786)</f>
        <v>0</v>
      </c>
      <c r="Y786" s="24">
        <f>IF($B786="Hamer",IF($F786="Spring Grain",SUMIFS('Hamer Agrimet'!$D:$D,'Hamer Agrimet'!$A:$A,"&lt;="&amp;Data!Y$1,'Hamer Agrimet'!$D:$D,"&gt;0"),IF($F786="Winter Grain",SUMIFS('Hamer Agrimet'!$C:$C,'Hamer Agrimet'!$A:$A,"&lt;="&amp;Data!Y$1,'Hamer Agrimet'!$C:$C,"&gt;0"),IF($F786="Potatoes",SUMIFS('Hamer Agrimet'!$E:$E,'Hamer Agrimet'!$A:$A,"&lt;="&amp;Data!Y$1,'Hamer Agrimet'!$E:$E,"&gt;0"),0))),SUMIFS('Osgood Agrimet'!$S$2:$S$274,'Hamer Agrimet'!$H$147:$H$288,"&lt;="&amp;Data!Y$1,'Osgood Agrimet'!$S$2:$S$274,"&gt;0"))-SUM($H786:X786)</f>
        <v>0</v>
      </c>
      <c r="Z786" s="24">
        <f>IF($B786="Hamer",IF($F786="Spring Grain",SUMIFS('Hamer Agrimet'!$D:$D,'Hamer Agrimet'!$A:$A,"&lt;="&amp;Data!Z$1,'Hamer Agrimet'!$D:$D,"&gt;0"),IF($F786="Winter Grain",SUMIFS('Hamer Agrimet'!$C:$C,'Hamer Agrimet'!$A:$A,"&lt;="&amp;Data!Z$1,'Hamer Agrimet'!$C:$C,"&gt;0"),IF($F786="Potatoes",SUMIFS('Hamer Agrimet'!$E:$E,'Hamer Agrimet'!$A:$A,"&lt;="&amp;Data!Z$1,'Hamer Agrimet'!$E:$E,"&gt;0"),0))),SUMIFS('Osgood Agrimet'!$S$2:$S$274,'Hamer Agrimet'!$H$147:$H$288,"&lt;="&amp;Data!Z$1,'Osgood Agrimet'!$S$2:$S$274,"&gt;0"))-SUM($H786:Y786)</f>
        <v>0</v>
      </c>
      <c r="AA786" s="24">
        <f>IF($B786="Hamer",IF($F786="Spring Grain",SUMIFS('Hamer Agrimet'!$D:$D,'Hamer Agrimet'!$A:$A,"&lt;="&amp;Data!AA$1,'Hamer Agrimet'!$D:$D,"&gt;0"),IF($F786="Winter Grain",SUMIFS('Hamer Agrimet'!$C:$C,'Hamer Agrimet'!$A:$A,"&lt;="&amp;Data!AA$1,'Hamer Agrimet'!$C:$C,"&gt;0"),IF($F786="Potatoes",SUMIFS('Hamer Agrimet'!$E:$E,'Hamer Agrimet'!$A:$A,"&lt;="&amp;Data!AA$1,'Hamer Agrimet'!$E:$E,"&gt;0"),0))),SUMIFS('Osgood Agrimet'!$S$2:$S$274,'Hamer Agrimet'!$H$147:$H$288,"&lt;="&amp;Data!AA$1,'Osgood Agrimet'!$S$2:$S$274,"&gt;0"))-SUM($H786:Z786)</f>
        <v>0</v>
      </c>
      <c r="AB786" s="24">
        <f>IF($B786="Hamer",IF($F786="Spring Grain",SUMIFS('Hamer Agrimet'!$D:$D,'Hamer Agrimet'!$A:$A,"&lt;="&amp;Data!AB$1,'Hamer Agrimet'!$D:$D,"&gt;0"),IF($F786="Winter Grain",SUMIFS('Hamer Agrimet'!$C:$C,'Hamer Agrimet'!$A:$A,"&lt;="&amp;Data!AB$1,'Hamer Agrimet'!$C:$C,"&gt;0"),IF($F786="Potatoes",SUMIFS('Hamer Agrimet'!$E:$E,'Hamer Agrimet'!$A:$A,"&lt;="&amp;Data!AB$1,'Hamer Agrimet'!$E:$E,"&gt;0"),0))),SUMIFS('Osgood Agrimet'!$S$2:$S$274,'Hamer Agrimet'!$H$147:$H$288,"&lt;="&amp;Data!AB$1,'Osgood Agrimet'!$S$2:$S$274,"&gt;0"))-SUM($H786:AA786)</f>
        <v>0</v>
      </c>
      <c r="AC786" s="24">
        <f>IF($B786="Hamer",IF($F786="Spring Grain",SUMIFS('Hamer Agrimet'!$D:$D,'Hamer Agrimet'!$A:$A,"&lt;="&amp;Data!AC$1,'Hamer Agrimet'!$D:$D,"&gt;0"),IF($F786="Winter Grain",SUMIFS('Hamer Agrimet'!$C:$C,'Hamer Agrimet'!$A:$A,"&lt;="&amp;Data!AC$1,'Hamer Agrimet'!$C:$C,"&gt;0"),IF($F786="Potatoes",SUMIFS('Hamer Agrimet'!$E:$E,'Hamer Agrimet'!$A:$A,"&lt;="&amp;Data!AC$1,'Hamer Agrimet'!$E:$E,"&gt;0"),0))),SUMIFS('Osgood Agrimet'!$S$2:$S$274,'Hamer Agrimet'!$H$147:$H$288,"&lt;="&amp;Data!AC$1,'Osgood Agrimet'!$S$2:$S$274,"&gt;0"))-SUM($H786:AB786)</f>
        <v>0</v>
      </c>
      <c r="AD786" s="24">
        <f>IF($B786="Hamer",IF($F786="Spring Grain",SUMIFS('Hamer Agrimet'!$D:$D,'Hamer Agrimet'!$A:$A,"&lt;="&amp;Data!AD$1,'Hamer Agrimet'!$D:$D,"&gt;0"),IF($F786="Winter Grain",SUMIFS('Hamer Agrimet'!$C:$C,'Hamer Agrimet'!$A:$A,"&lt;="&amp;Data!AD$1,'Hamer Agrimet'!$C:$C,"&gt;0"),IF($F786="Potatoes",SUMIFS('Hamer Agrimet'!$E:$E,'Hamer Agrimet'!$A:$A,"&lt;="&amp;Data!AD$1,'Hamer Agrimet'!$E:$E,"&gt;0"),0))),SUMIFS('Osgood Agrimet'!$S$2:$S$274,'Hamer Agrimet'!$H$147:$H$288,"&lt;="&amp;Data!AD$1,'Osgood Agrimet'!$S$2:$S$274,"&gt;0"))-SUM($H786:AC786)</f>
        <v>0</v>
      </c>
      <c r="AE786" s="24">
        <f>IF($B786="Hamer",IF($F786="Spring Grain",SUMIFS('Hamer Agrimet'!$D:$D,'Hamer Agrimet'!$A:$A,"&lt;="&amp;Data!AE$1,'Hamer Agrimet'!$D:$D,"&gt;0"),IF($F786="Winter Grain",SUMIFS('Hamer Agrimet'!$C:$C,'Hamer Agrimet'!$A:$A,"&lt;="&amp;Data!AE$1,'Hamer Agrimet'!$C:$C,"&gt;0"),IF($F786="Potatoes",SUMIFS('Hamer Agrimet'!$E:$E,'Hamer Agrimet'!$A:$A,"&lt;="&amp;Data!AE$1,'Hamer Agrimet'!$E:$E,"&gt;0"),0))),SUMIFS('Osgood Agrimet'!$S$2:$S$274,'Hamer Agrimet'!$H$147:$H$288,"&lt;="&amp;Data!AE$1,'Osgood Agrimet'!$S$2:$S$274,"&gt;0"))-SUM($H786:AD786)</f>
        <v>0</v>
      </c>
      <c r="AF786" s="24">
        <f>IF($B786="Hamer",IF($F786="Spring Grain",SUMIFS('Hamer Agrimet'!$D:$D,'Hamer Agrimet'!$A:$A,"&lt;="&amp;Data!AF$1,'Hamer Agrimet'!$D:$D,"&gt;0"),IF($F786="Winter Grain",SUMIFS('Hamer Agrimet'!$C:$C,'Hamer Agrimet'!$A:$A,"&lt;="&amp;Data!AF$1,'Hamer Agrimet'!$C:$C,"&gt;0"),IF($F786="Potatoes",SUMIFS('Hamer Agrimet'!$E:$E,'Hamer Agrimet'!$A:$A,"&lt;="&amp;Data!AF$1,'Hamer Agrimet'!$E:$E,"&gt;0"),0))),SUMIFS('Osgood Agrimet'!$S$2:$S$274,'Hamer Agrimet'!$H$147:$H$288,"&lt;="&amp;Data!AF$1,'Osgood Agrimet'!$S$2:$S$274,"&gt;0"))-SUM($H786:AE786)</f>
        <v>0</v>
      </c>
      <c r="AG786" s="24">
        <f>IF($B786="Hamer",IF($F786="Spring Grain",SUMIFS('Hamer Agrimet'!$D:$D,'Hamer Agrimet'!$A:$A,"&lt;="&amp;Data!AG$1,'Hamer Agrimet'!$D:$D,"&gt;0"),IF($F786="Winter Grain",SUMIFS('Hamer Agrimet'!$C:$C,'Hamer Agrimet'!$A:$A,"&lt;="&amp;Data!AG$1,'Hamer Agrimet'!$C:$C,"&gt;0"),IF($F786="Potatoes",SUMIFS('Hamer Agrimet'!$E:$E,'Hamer Agrimet'!$A:$A,"&lt;="&amp;Data!AG$1,'Hamer Agrimet'!$E:$E,"&gt;0"),0))),SUMIFS('Osgood Agrimet'!$S$2:$S$274,'Hamer Agrimet'!$H$147:$H$288,"&lt;="&amp;Data!AG$1,'Osgood Agrimet'!$S$2:$S$274,"&gt;0"))-SUM($H786:AF786)</f>
        <v>0</v>
      </c>
      <c r="AH786">
        <f>+SUM(H786:AG786)</f>
        <v>31.019999999999996</v>
      </c>
    </row>
    <row r="787" spans="1:34" x14ac:dyDescent="0.2">
      <c r="A787" t="s">
        <v>294</v>
      </c>
      <c r="B787" t="s">
        <v>166</v>
      </c>
      <c r="C787" s="31" t="str">
        <f>C786</f>
        <v>78</v>
      </c>
      <c r="D787" t="s">
        <v>195</v>
      </c>
      <c r="E787" t="s">
        <v>247</v>
      </c>
      <c r="F787" t="s">
        <v>57</v>
      </c>
      <c r="G787" t="s">
        <v>58</v>
      </c>
      <c r="H787">
        <f>IFERROR(VLOOKUP($A787,'PivotTrac Totals'!$A$1:$AK$255,4,FALSE),)</f>
        <v>0</v>
      </c>
      <c r="I787">
        <f>IFERROR(VLOOKUP($A787,'PivotTrac Totals'!$1:$405,6,FALSE),)</f>
        <v>0</v>
      </c>
      <c r="J787">
        <f>IFERROR(VLOOKUP($A787,'PivotTrac Totals'!$1:$255,8,FALSE),)</f>
        <v>0</v>
      </c>
      <c r="K787">
        <f>IFERROR(VLOOKUP($A787,'PivotTrac Totals'!$1:$255,10,FALSE),)</f>
        <v>9.5500000000000007</v>
      </c>
      <c r="L787" t="str">
        <f>IFERROR(VLOOKUP($A787,'PivotTrac Totals'!$1:$255,12,FALSE),)</f>
        <v/>
      </c>
      <c r="M787" t="str">
        <f>IFERROR(VLOOKUP($A787,'PivotTrac Totals'!$1:$255,14,FALSE),)</f>
        <v/>
      </c>
      <c r="N787">
        <f>IFERROR(VLOOKUP($A787,'PivotTrac Totals'!$1:$255,16,FALSE),)</f>
        <v>2.38</v>
      </c>
      <c r="O787">
        <f>IFERROR(VLOOKUP($A787,'PivotTrac Totals'!$1:$255,18,FALSE),)</f>
        <v>2.12</v>
      </c>
      <c r="P787">
        <f>IFERROR(VLOOKUP($A787,'PivotTrac Totals'!$1:$255,20,FALSE),)</f>
        <v>6.4899999999999984</v>
      </c>
      <c r="Q787">
        <f>IFERROR(VLOOKUP($A787,'PivotTrac Totals'!$1:$255,22,FALSE),)</f>
        <v>2.0300000000000011</v>
      </c>
      <c r="R787">
        <f>IFERROR(VLOOKUP($A787,'PivotTrac Totals'!$1:$255,24,FALSE),)</f>
        <v>1.9699999999999989</v>
      </c>
      <c r="S787">
        <f>IFERROR(VLOOKUP($A787,'PivotTrac Totals'!$1:$255,26,FALSE),)</f>
        <v>1.9700000000000024</v>
      </c>
      <c r="T787">
        <f>IFERROR(VLOOKUP($A787,'PivotTrac Totals'!$1:$255,28,FALSE),)</f>
        <v>0</v>
      </c>
      <c r="U787">
        <f>IFERROR(VLOOKUP($A787,'PivotTrac Totals'!$1:$255,30,FALSE),)</f>
        <v>0</v>
      </c>
      <c r="V787">
        <f>IFERROR(VLOOKUP($A787,'PivotTrac Totals'!$1:$255,32,FALSE),)</f>
        <v>-2.5100000000000016</v>
      </c>
      <c r="W787">
        <f>IFERROR(VLOOKUP($A787,'PivotTrac Totals'!$1:$255,34,FALSE),)</f>
        <v>3.9699999999999989</v>
      </c>
      <c r="X787">
        <f>IFERROR(VLOOKUP($A787,'PivotTrac Totals'!$1:$255,36,FALSE),)</f>
        <v>0.17999999999999972</v>
      </c>
      <c r="Y787">
        <f>IFERROR(VLOOKUP($A787,'PivotTrac Totals'!$1:$255,38,FALSE),)</f>
        <v>0</v>
      </c>
      <c r="Z787">
        <f>IFERROR(VLOOKUP($A787,'PivotTrac Totals'!$1:$255,40,FALSE),)</f>
        <v>0</v>
      </c>
      <c r="AA787">
        <f>IFERROR(VLOOKUP($A787,'PivotTrac Totals'!$1:$255,42,FALSE),)</f>
        <v>0</v>
      </c>
      <c r="AB787">
        <f>IFERROR(VLOOKUP($A787,'PivotTrac Totals'!$1:$255,44,FALSE),)</f>
        <v>1.0600000000000023</v>
      </c>
      <c r="AC787">
        <f>IFERROR(VLOOKUP($A787,'PivotTrac Totals'!$1:$255,46,FALSE),)</f>
        <v>0</v>
      </c>
      <c r="AD787">
        <f>IFERROR(VLOOKUP($A787,'PivotTrac Totals'!$1:$255,48,FALSE),)</f>
        <v>0</v>
      </c>
      <c r="AE787">
        <f>IFERROR(VLOOKUP($A787,'PivotTrac Totals'!$1:$255,50,FALSE),)</f>
        <v>0</v>
      </c>
      <c r="AF787">
        <f>IFERROR(VLOOKUP($A787,'PivotTrac Totals'!$1:$255,52,FALSE),)</f>
        <v>0</v>
      </c>
      <c r="AG787">
        <f>IFERROR(VLOOKUP($A787,'PivotTrac Totals'!$1:$255,54,FALSE),)</f>
        <v>0</v>
      </c>
      <c r="AH787">
        <f t="shared" si="91"/>
        <v>29.21</v>
      </c>
    </row>
    <row r="788" spans="1:34" x14ac:dyDescent="0.2">
      <c r="A788" t="s">
        <v>295</v>
      </c>
      <c r="B788" t="s">
        <v>166</v>
      </c>
      <c r="C788" s="31" t="str">
        <f t="shared" ref="C788:C796" si="93">C787</f>
        <v>78</v>
      </c>
      <c r="D788" t="s">
        <v>195</v>
      </c>
      <c r="E788" t="s">
        <v>247</v>
      </c>
      <c r="F788" t="s">
        <v>57</v>
      </c>
      <c r="G788" t="s">
        <v>58</v>
      </c>
      <c r="H788">
        <f>IFERROR(VLOOKUP($A788,'PivotTrac Totals'!$A$1:$AK$255,4,FALSE),)</f>
        <v>0</v>
      </c>
      <c r="I788">
        <f>IFERROR(VLOOKUP($A788,'PivotTrac Totals'!$1:$405,6,FALSE),)</f>
        <v>0</v>
      </c>
      <c r="J788">
        <f>IFERROR(VLOOKUP($A788,'PivotTrac Totals'!$1:$255,8,FALSE),)</f>
        <v>0</v>
      </c>
      <c r="K788">
        <f>IFERROR(VLOOKUP($A788,'PivotTrac Totals'!$1:$255,10,FALSE),)</f>
        <v>7</v>
      </c>
      <c r="L788" t="str">
        <f>IFERROR(VLOOKUP($A788,'PivotTrac Totals'!$1:$255,12,FALSE),)</f>
        <v/>
      </c>
      <c r="M788" t="str">
        <f>IFERROR(VLOOKUP($A788,'PivotTrac Totals'!$1:$255,14,FALSE),)</f>
        <v/>
      </c>
      <c r="N788">
        <f>IFERROR(VLOOKUP($A788,'PivotTrac Totals'!$1:$255,16,FALSE),)</f>
        <v>2.39</v>
      </c>
      <c r="O788">
        <f>IFERROR(VLOOKUP($A788,'PivotTrac Totals'!$1:$255,18,FALSE),)</f>
        <v>2.2400000000000002</v>
      </c>
      <c r="P788">
        <f>IFERROR(VLOOKUP($A788,'PivotTrac Totals'!$1:$255,20,FALSE),)</f>
        <v>6.1799999999999979</v>
      </c>
      <c r="Q788">
        <f>IFERROR(VLOOKUP($A788,'PivotTrac Totals'!$1:$255,22,FALSE),)</f>
        <v>2.0700000000000003</v>
      </c>
      <c r="R788">
        <f>IFERROR(VLOOKUP($A788,'PivotTrac Totals'!$1:$255,24,FALSE),)</f>
        <v>2.0700000000000003</v>
      </c>
      <c r="S788">
        <f>IFERROR(VLOOKUP($A788,'PivotTrac Totals'!$1:$255,26,FALSE),)</f>
        <v>0.96000000000000085</v>
      </c>
      <c r="T788">
        <f>IFERROR(VLOOKUP($A788,'PivotTrac Totals'!$1:$255,28,FALSE),)</f>
        <v>0</v>
      </c>
      <c r="U788">
        <f>IFERROR(VLOOKUP($A788,'PivotTrac Totals'!$1:$255,30,FALSE),)</f>
        <v>0</v>
      </c>
      <c r="V788">
        <f>IFERROR(VLOOKUP($A788,'PivotTrac Totals'!$1:$255,32,FALSE),)</f>
        <v>0</v>
      </c>
      <c r="W788">
        <f>IFERROR(VLOOKUP($A788,'PivotTrac Totals'!$1:$255,34,FALSE),)</f>
        <v>0</v>
      </c>
      <c r="X788">
        <f>IFERROR(VLOOKUP($A788,'PivotTrac Totals'!$1:$255,36,FALSE),)</f>
        <v>0</v>
      </c>
      <c r="Y788">
        <f>IFERROR(VLOOKUP($A788,'PivotTrac Totals'!$1:$255,38,FALSE),)</f>
        <v>0</v>
      </c>
      <c r="Z788">
        <f>IFERROR(VLOOKUP($A788,'PivotTrac Totals'!$1:$255,40,FALSE),)</f>
        <v>0</v>
      </c>
      <c r="AA788">
        <f>IFERROR(VLOOKUP($A788,'PivotTrac Totals'!$1:$255,42,FALSE),)</f>
        <v>0</v>
      </c>
      <c r="AB788">
        <f>IFERROR(VLOOKUP($A788,'PivotTrac Totals'!$1:$255,44,FALSE),)</f>
        <v>1</v>
      </c>
      <c r="AC788">
        <f>IFERROR(VLOOKUP($A788,'PivotTrac Totals'!$1:$255,46,FALSE),)</f>
        <v>0</v>
      </c>
      <c r="AD788">
        <f>IFERROR(VLOOKUP($A788,'PivotTrac Totals'!$1:$255,48,FALSE),)</f>
        <v>0</v>
      </c>
      <c r="AE788">
        <f>IFERROR(VLOOKUP($A788,'PivotTrac Totals'!$1:$255,50,FALSE),)</f>
        <v>0</v>
      </c>
      <c r="AF788">
        <f>IFERROR(VLOOKUP($A788,'PivotTrac Totals'!$1:$255,52,FALSE),)</f>
        <v>0</v>
      </c>
      <c r="AG788">
        <f>IFERROR(VLOOKUP($A788,'PivotTrac Totals'!$1:$255,54,FALSE),)</f>
        <v>0</v>
      </c>
      <c r="AH788">
        <f t="shared" si="91"/>
        <v>23.91</v>
      </c>
    </row>
    <row r="789" spans="1:34" x14ac:dyDescent="0.2">
      <c r="A789" t="s">
        <v>296</v>
      </c>
      <c r="B789" t="s">
        <v>166</v>
      </c>
      <c r="C789" s="31" t="str">
        <f t="shared" si="93"/>
        <v>78</v>
      </c>
      <c r="D789" t="s">
        <v>195</v>
      </c>
      <c r="E789" t="s">
        <v>247</v>
      </c>
      <c r="F789" t="s">
        <v>57</v>
      </c>
      <c r="G789" t="s">
        <v>58</v>
      </c>
      <c r="H789">
        <f>IFERROR(VLOOKUP($A789,'PivotTrac Totals'!$A$1:$AK$255,4,FALSE),)</f>
        <v>0</v>
      </c>
      <c r="I789">
        <f>IFERROR(VLOOKUP($A789,'PivotTrac Totals'!$1:$405,6,FALSE),)</f>
        <v>0</v>
      </c>
      <c r="J789">
        <f>IFERROR(VLOOKUP($A789,'PivotTrac Totals'!$1:$255,8,FALSE),)</f>
        <v>0</v>
      </c>
      <c r="K789">
        <f>IFERROR(VLOOKUP($A789,'PivotTrac Totals'!$1:$255,10,FALSE),)</f>
        <v>6.81</v>
      </c>
      <c r="L789" t="str">
        <f>IFERROR(VLOOKUP($A789,'PivotTrac Totals'!$1:$255,12,FALSE),)</f>
        <v/>
      </c>
      <c r="M789" t="str">
        <f>IFERROR(VLOOKUP($A789,'PivotTrac Totals'!$1:$255,14,FALSE),)</f>
        <v/>
      </c>
      <c r="N789">
        <f>IFERROR(VLOOKUP($A789,'PivotTrac Totals'!$1:$255,16,FALSE),)</f>
        <v>2.34</v>
      </c>
      <c r="O789">
        <f>IFERROR(VLOOKUP($A789,'PivotTrac Totals'!$1:$255,18,FALSE),)</f>
        <v>2.13</v>
      </c>
      <c r="P789">
        <f>IFERROR(VLOOKUP($A789,'PivotTrac Totals'!$1:$255,20,FALSE),)</f>
        <v>6.0500000000000007</v>
      </c>
      <c r="Q789">
        <f>IFERROR(VLOOKUP($A789,'PivotTrac Totals'!$1:$255,22,FALSE),)</f>
        <v>2</v>
      </c>
      <c r="R789">
        <f>IFERROR(VLOOKUP($A789,'PivotTrac Totals'!$1:$255,24,FALSE),)</f>
        <v>1.9700000000000024</v>
      </c>
      <c r="S789">
        <f>IFERROR(VLOOKUP($A789,'PivotTrac Totals'!$1:$255,26,FALSE),)</f>
        <v>1.0899999999999999</v>
      </c>
      <c r="T789">
        <f>IFERROR(VLOOKUP($A789,'PivotTrac Totals'!$1:$255,28,FALSE),)</f>
        <v>0</v>
      </c>
      <c r="U789">
        <f>IFERROR(VLOOKUP($A789,'PivotTrac Totals'!$1:$255,30,FALSE),)</f>
        <v>0</v>
      </c>
      <c r="V789">
        <f>IFERROR(VLOOKUP($A789,'PivotTrac Totals'!$1:$255,32,FALSE),)</f>
        <v>0</v>
      </c>
      <c r="W789">
        <f>IFERROR(VLOOKUP($A789,'PivotTrac Totals'!$1:$255,34,FALSE),)</f>
        <v>0</v>
      </c>
      <c r="X789">
        <f>IFERROR(VLOOKUP($A789,'PivotTrac Totals'!$1:$255,36,FALSE),)</f>
        <v>0</v>
      </c>
      <c r="Y789">
        <f>IFERROR(VLOOKUP($A789,'PivotTrac Totals'!$1:$255,38,FALSE),)</f>
        <v>0</v>
      </c>
      <c r="Z789">
        <f>IFERROR(VLOOKUP($A789,'PivotTrac Totals'!$1:$255,40,FALSE),)</f>
        <v>0</v>
      </c>
      <c r="AA789">
        <f>IFERROR(VLOOKUP($A789,'PivotTrac Totals'!$1:$255,42,FALSE),)</f>
        <v>0</v>
      </c>
      <c r="AB789">
        <f>IFERROR(VLOOKUP($A789,'PivotTrac Totals'!$1:$255,44,FALSE),)</f>
        <v>0.98999999999999844</v>
      </c>
      <c r="AC789">
        <f>IFERROR(VLOOKUP($A789,'PivotTrac Totals'!$1:$255,46,FALSE),)</f>
        <v>0</v>
      </c>
      <c r="AD789">
        <f>IFERROR(VLOOKUP($A789,'PivotTrac Totals'!$1:$255,48,FALSE),)</f>
        <v>0</v>
      </c>
      <c r="AE789">
        <f>IFERROR(VLOOKUP($A789,'PivotTrac Totals'!$1:$255,50,FALSE),)</f>
        <v>0</v>
      </c>
      <c r="AF789">
        <f>IFERROR(VLOOKUP($A789,'PivotTrac Totals'!$1:$255,52,FALSE),)</f>
        <v>0</v>
      </c>
      <c r="AG789">
        <f>IFERROR(VLOOKUP($A789,'PivotTrac Totals'!$1:$255,54,FALSE),)</f>
        <v>0</v>
      </c>
      <c r="AH789">
        <f t="shared" si="91"/>
        <v>23.38</v>
      </c>
    </row>
    <row r="790" spans="1:34" x14ac:dyDescent="0.2">
      <c r="A790" t="s">
        <v>297</v>
      </c>
      <c r="B790" t="s">
        <v>166</v>
      </c>
      <c r="C790" s="31" t="str">
        <f t="shared" si="93"/>
        <v>78</v>
      </c>
      <c r="D790" t="s">
        <v>195</v>
      </c>
      <c r="E790" t="s">
        <v>247</v>
      </c>
      <c r="F790" t="s">
        <v>57</v>
      </c>
      <c r="G790" t="s">
        <v>58</v>
      </c>
      <c r="H790">
        <f>IFERROR(VLOOKUP($A790,'PivotTrac Totals'!$A$1:$AK$255,4,FALSE),)</f>
        <v>0</v>
      </c>
      <c r="I790">
        <f>IFERROR(VLOOKUP($A790,'PivotTrac Totals'!$1:$405,6,FALSE),)</f>
        <v>0</v>
      </c>
      <c r="J790">
        <f>IFERROR(VLOOKUP($A790,'PivotTrac Totals'!$1:$255,8,FALSE),)</f>
        <v>0</v>
      </c>
      <c r="K790">
        <f>IFERROR(VLOOKUP($A790,'PivotTrac Totals'!$1:$255,10,FALSE),)</f>
        <v>6.9</v>
      </c>
      <c r="L790" t="str">
        <f>IFERROR(VLOOKUP($A790,'PivotTrac Totals'!$1:$255,12,FALSE),)</f>
        <v/>
      </c>
      <c r="M790" t="str">
        <f>IFERROR(VLOOKUP($A790,'PivotTrac Totals'!$1:$255,14,FALSE),)</f>
        <v/>
      </c>
      <c r="N790">
        <f>IFERROR(VLOOKUP($A790,'PivotTrac Totals'!$1:$255,16,FALSE),)</f>
        <v>2.42</v>
      </c>
      <c r="O790">
        <f>IFERROR(VLOOKUP($A790,'PivotTrac Totals'!$1:$255,18,FALSE),)</f>
        <v>2.0699999999999998</v>
      </c>
      <c r="P790">
        <f>IFERROR(VLOOKUP($A790,'PivotTrac Totals'!$1:$255,20,FALSE),)</f>
        <v>6.4399999999999977</v>
      </c>
      <c r="Q790">
        <f>IFERROR(VLOOKUP($A790,'PivotTrac Totals'!$1:$255,22,FALSE),)</f>
        <v>2.0900000000000034</v>
      </c>
      <c r="R790">
        <f>IFERROR(VLOOKUP($A790,'PivotTrac Totals'!$1:$255,24,FALSE),)</f>
        <v>2.129999999999999</v>
      </c>
      <c r="S790">
        <f>IFERROR(VLOOKUP($A790,'PivotTrac Totals'!$1:$255,26,FALSE),)</f>
        <v>1.0299999999999976</v>
      </c>
      <c r="T790">
        <f>IFERROR(VLOOKUP($A790,'PivotTrac Totals'!$1:$255,28,FALSE),)</f>
        <v>0</v>
      </c>
      <c r="U790">
        <f>IFERROR(VLOOKUP($A790,'PivotTrac Totals'!$1:$255,30,FALSE),)</f>
        <v>0</v>
      </c>
      <c r="V790">
        <f>IFERROR(VLOOKUP($A790,'PivotTrac Totals'!$1:$255,32,FALSE),)</f>
        <v>0</v>
      </c>
      <c r="W790">
        <f>IFERROR(VLOOKUP($A790,'PivotTrac Totals'!$1:$255,34,FALSE),)</f>
        <v>0</v>
      </c>
      <c r="X790">
        <f>IFERROR(VLOOKUP($A790,'PivotTrac Totals'!$1:$255,36,FALSE),)</f>
        <v>0</v>
      </c>
      <c r="Y790">
        <f>IFERROR(VLOOKUP($A790,'PivotTrac Totals'!$1:$255,38,FALSE),)</f>
        <v>0</v>
      </c>
      <c r="Z790">
        <f>IFERROR(VLOOKUP($A790,'PivotTrac Totals'!$1:$255,40,FALSE),)</f>
        <v>0</v>
      </c>
      <c r="AA790">
        <f>IFERROR(VLOOKUP($A790,'PivotTrac Totals'!$1:$255,42,FALSE),)</f>
        <v>0</v>
      </c>
      <c r="AB790">
        <f>IFERROR(VLOOKUP($A790,'PivotTrac Totals'!$1:$255,44,FALSE),)</f>
        <v>1</v>
      </c>
      <c r="AC790">
        <f>IFERROR(VLOOKUP($A790,'PivotTrac Totals'!$1:$255,46,FALSE),)</f>
        <v>0</v>
      </c>
      <c r="AD790">
        <f>IFERROR(VLOOKUP($A790,'PivotTrac Totals'!$1:$255,48,FALSE),)</f>
        <v>0</v>
      </c>
      <c r="AE790">
        <f>IFERROR(VLOOKUP($A790,'PivotTrac Totals'!$1:$255,50,FALSE),)</f>
        <v>0</v>
      </c>
      <c r="AF790">
        <f>IFERROR(VLOOKUP($A790,'PivotTrac Totals'!$1:$255,52,FALSE),)</f>
        <v>0</v>
      </c>
      <c r="AG790">
        <f>IFERROR(VLOOKUP($A790,'PivotTrac Totals'!$1:$255,54,FALSE),)</f>
        <v>0</v>
      </c>
      <c r="AH790">
        <f t="shared" si="91"/>
        <v>24.08</v>
      </c>
    </row>
    <row r="791" spans="1:34" x14ac:dyDescent="0.2">
      <c r="A791" t="s">
        <v>298</v>
      </c>
      <c r="B791" t="s">
        <v>166</v>
      </c>
      <c r="C791" s="31" t="str">
        <f t="shared" si="93"/>
        <v>78</v>
      </c>
      <c r="D791" t="s">
        <v>195</v>
      </c>
      <c r="E791" t="s">
        <v>247</v>
      </c>
      <c r="F791" t="s">
        <v>57</v>
      </c>
      <c r="G791" t="s">
        <v>58</v>
      </c>
      <c r="H791">
        <f>IFERROR(VLOOKUP($A791,'PivotTrac Totals'!$A$1:$AK$255,4,FALSE),)</f>
        <v>0</v>
      </c>
      <c r="I791">
        <f>IFERROR(VLOOKUP($A791,'PivotTrac Totals'!$1:$405,6,FALSE),)</f>
        <v>0</v>
      </c>
      <c r="J791">
        <f>IFERROR(VLOOKUP($A791,'PivotTrac Totals'!$1:$255,8,FALSE),)</f>
        <v>0</v>
      </c>
      <c r="K791">
        <f>IFERROR(VLOOKUP($A791,'PivotTrac Totals'!$1:$255,10,FALSE),)</f>
        <v>6.85</v>
      </c>
      <c r="L791" t="str">
        <f>IFERROR(VLOOKUP($A791,'PivotTrac Totals'!$1:$255,12,FALSE),)</f>
        <v/>
      </c>
      <c r="M791" t="str">
        <f>IFERROR(VLOOKUP($A791,'PivotTrac Totals'!$1:$255,14,FALSE),)</f>
        <v/>
      </c>
      <c r="N791">
        <f>IFERROR(VLOOKUP($A791,'PivotTrac Totals'!$1:$255,16,FALSE),)</f>
        <v>2.0499999999999998</v>
      </c>
      <c r="O791">
        <f>IFERROR(VLOOKUP($A791,'PivotTrac Totals'!$1:$255,18,FALSE),)</f>
        <v>1.87</v>
      </c>
      <c r="P791">
        <f>IFERROR(VLOOKUP($A791,'PivotTrac Totals'!$1:$255,20,FALSE),)</f>
        <v>6.09</v>
      </c>
      <c r="Q791">
        <f>IFERROR(VLOOKUP($A791,'PivotTrac Totals'!$1:$255,22,FALSE),)</f>
        <v>2.120000000000001</v>
      </c>
      <c r="R791">
        <f>IFERROR(VLOOKUP($A791,'PivotTrac Totals'!$1:$255,24,FALSE),)</f>
        <v>2.0500000000000007</v>
      </c>
      <c r="S791">
        <f>IFERROR(VLOOKUP($A791,'PivotTrac Totals'!$1:$255,26,FALSE),)</f>
        <v>1.0299999999999976</v>
      </c>
      <c r="T791">
        <f>IFERROR(VLOOKUP($A791,'PivotTrac Totals'!$1:$255,28,FALSE),)</f>
        <v>0</v>
      </c>
      <c r="U791">
        <f>IFERROR(VLOOKUP($A791,'PivotTrac Totals'!$1:$255,30,FALSE),)</f>
        <v>0</v>
      </c>
      <c r="V791">
        <f>IFERROR(VLOOKUP($A791,'PivotTrac Totals'!$1:$255,32,FALSE),)</f>
        <v>0.58999999999999986</v>
      </c>
      <c r="W791">
        <f>IFERROR(VLOOKUP($A791,'PivotTrac Totals'!$1:$255,34,FALSE),)</f>
        <v>0</v>
      </c>
      <c r="X791">
        <f>IFERROR(VLOOKUP($A791,'PivotTrac Totals'!$1:$255,36,FALSE),)</f>
        <v>0</v>
      </c>
      <c r="Y791">
        <f>IFERROR(VLOOKUP($A791,'PivotTrac Totals'!$1:$255,38,FALSE),)</f>
        <v>0</v>
      </c>
      <c r="Z791">
        <f>IFERROR(VLOOKUP($A791,'PivotTrac Totals'!$1:$255,40,FALSE),)</f>
        <v>0</v>
      </c>
      <c r="AA791">
        <f>IFERROR(VLOOKUP($A791,'PivotTrac Totals'!$1:$255,42,FALSE),)</f>
        <v>0</v>
      </c>
      <c r="AB791">
        <f>IFERROR(VLOOKUP($A791,'PivotTrac Totals'!$1:$255,44,FALSE),)</f>
        <v>1.1799999999999997</v>
      </c>
      <c r="AC791">
        <f>IFERROR(VLOOKUP($A791,'PivotTrac Totals'!$1:$255,46,FALSE),)</f>
        <v>9.0000000000003411E-2</v>
      </c>
      <c r="AD791">
        <f>IFERROR(VLOOKUP($A791,'PivotTrac Totals'!$1:$255,48,FALSE),)</f>
        <v>0</v>
      </c>
      <c r="AE791">
        <f>IFERROR(VLOOKUP($A791,'PivotTrac Totals'!$1:$255,50,FALSE),)</f>
        <v>0</v>
      </c>
      <c r="AF791">
        <f>IFERROR(VLOOKUP($A791,'PivotTrac Totals'!$1:$255,52,FALSE),)</f>
        <v>0</v>
      </c>
      <c r="AG791">
        <f>IFERROR(VLOOKUP($A791,'PivotTrac Totals'!$1:$255,54,FALSE),)</f>
        <v>0</v>
      </c>
      <c r="AH791">
        <f t="shared" si="91"/>
        <v>23.92</v>
      </c>
    </row>
    <row r="792" spans="1:34" x14ac:dyDescent="0.2">
      <c r="A792" t="s">
        <v>299</v>
      </c>
      <c r="B792" t="s">
        <v>166</v>
      </c>
      <c r="C792" s="31" t="str">
        <f t="shared" si="93"/>
        <v>78</v>
      </c>
      <c r="D792" t="s">
        <v>195</v>
      </c>
      <c r="E792" t="s">
        <v>247</v>
      </c>
      <c r="F792" t="s">
        <v>57</v>
      </c>
      <c r="G792" t="s">
        <v>58</v>
      </c>
      <c r="H792">
        <f>IFERROR(VLOOKUP($A792,'PivotTrac Totals'!$A$1:$AK$255,4,FALSE),)</f>
        <v>0</v>
      </c>
      <c r="I792">
        <f>IFERROR(VLOOKUP($A792,'PivotTrac Totals'!$1:$405,6,FALSE),)</f>
        <v>0</v>
      </c>
      <c r="J792">
        <f>IFERROR(VLOOKUP($A792,'PivotTrac Totals'!$1:$255,8,FALSE),)</f>
        <v>0</v>
      </c>
      <c r="K792">
        <f>IFERROR(VLOOKUP($A792,'PivotTrac Totals'!$1:$255,10,FALSE),)</f>
        <v>6.9</v>
      </c>
      <c r="L792" t="str">
        <f>IFERROR(VLOOKUP($A792,'PivotTrac Totals'!$1:$255,12,FALSE),)</f>
        <v/>
      </c>
      <c r="M792" t="str">
        <f>IFERROR(VLOOKUP($A792,'PivotTrac Totals'!$1:$255,14,FALSE),)</f>
        <v/>
      </c>
      <c r="N792">
        <f>IFERROR(VLOOKUP($A792,'PivotTrac Totals'!$1:$255,16,FALSE),)</f>
        <v>2.31</v>
      </c>
      <c r="O792">
        <f>IFERROR(VLOOKUP($A792,'PivotTrac Totals'!$1:$255,18,FALSE),)</f>
        <v>2.16</v>
      </c>
      <c r="P792">
        <f>IFERROR(VLOOKUP($A792,'PivotTrac Totals'!$1:$255,20,FALSE),)</f>
        <v>5.98</v>
      </c>
      <c r="Q792">
        <f>IFERROR(VLOOKUP($A792,'PivotTrac Totals'!$1:$255,22,FALSE),)</f>
        <v>2.1699999999999982</v>
      </c>
      <c r="R792">
        <f>IFERROR(VLOOKUP($A792,'PivotTrac Totals'!$1:$255,24,FALSE),)</f>
        <v>2.0199999999999996</v>
      </c>
      <c r="S792">
        <f>IFERROR(VLOOKUP($A792,'PivotTrac Totals'!$1:$255,26,FALSE),)</f>
        <v>1.0800000000000018</v>
      </c>
      <c r="T792">
        <f>IFERROR(VLOOKUP($A792,'PivotTrac Totals'!$1:$255,28,FALSE),)</f>
        <v>0</v>
      </c>
      <c r="U792">
        <f>IFERROR(VLOOKUP($A792,'PivotTrac Totals'!$1:$255,30,FALSE),)</f>
        <v>0</v>
      </c>
      <c r="V792">
        <f>IFERROR(VLOOKUP($A792,'PivotTrac Totals'!$1:$255,32,FALSE),)</f>
        <v>0</v>
      </c>
      <c r="W792">
        <f>IFERROR(VLOOKUP($A792,'PivotTrac Totals'!$1:$255,34,FALSE),)</f>
        <v>0</v>
      </c>
      <c r="X792">
        <f>IFERROR(VLOOKUP($A792,'PivotTrac Totals'!$1:$255,36,FALSE),)</f>
        <v>0</v>
      </c>
      <c r="Y792">
        <f>IFERROR(VLOOKUP($A792,'PivotTrac Totals'!$1:$255,38,FALSE),)</f>
        <v>0</v>
      </c>
      <c r="Z792">
        <f>IFERROR(VLOOKUP($A792,'PivotTrac Totals'!$1:$255,40,FALSE),)</f>
        <v>0</v>
      </c>
      <c r="AA792">
        <f>IFERROR(VLOOKUP($A792,'PivotTrac Totals'!$1:$255,42,FALSE),)</f>
        <v>0</v>
      </c>
      <c r="AB792">
        <f>IFERROR(VLOOKUP($A792,'PivotTrac Totals'!$1:$255,44,FALSE),)</f>
        <v>1.0399999999999991</v>
      </c>
      <c r="AC792">
        <f>IFERROR(VLOOKUP($A792,'PivotTrac Totals'!$1:$255,46,FALSE),)</f>
        <v>0</v>
      </c>
      <c r="AD792">
        <f>IFERROR(VLOOKUP($A792,'PivotTrac Totals'!$1:$255,48,FALSE),)</f>
        <v>0</v>
      </c>
      <c r="AE792">
        <f>IFERROR(VLOOKUP($A792,'PivotTrac Totals'!$1:$255,50,FALSE),)</f>
        <v>0</v>
      </c>
      <c r="AF792">
        <f>IFERROR(VLOOKUP($A792,'PivotTrac Totals'!$1:$255,52,FALSE),)</f>
        <v>0</v>
      </c>
      <c r="AG792">
        <f>IFERROR(VLOOKUP($A792,'PivotTrac Totals'!$1:$255,54,FALSE),)</f>
        <v>0</v>
      </c>
      <c r="AH792">
        <f t="shared" si="91"/>
        <v>23.66</v>
      </c>
    </row>
    <row r="793" spans="1:34" x14ac:dyDescent="0.2">
      <c r="A793" t="s">
        <v>300</v>
      </c>
      <c r="B793" t="s">
        <v>166</v>
      </c>
      <c r="C793" s="31" t="str">
        <f t="shared" si="93"/>
        <v>78</v>
      </c>
      <c r="D793" t="s">
        <v>195</v>
      </c>
      <c r="E793" t="s">
        <v>247</v>
      </c>
      <c r="F793" t="s">
        <v>57</v>
      </c>
      <c r="G793" t="s">
        <v>58</v>
      </c>
      <c r="H793">
        <f>IFERROR(VLOOKUP($A793,'PivotTrac Totals'!$A$1:$AK$255,4,FALSE),)</f>
        <v>0</v>
      </c>
      <c r="I793">
        <f>IFERROR(VLOOKUP($A793,'PivotTrac Totals'!$1:$405,6,FALSE),)</f>
        <v>0</v>
      </c>
      <c r="J793">
        <f>IFERROR(VLOOKUP($A793,'PivotTrac Totals'!$1:$255,8,FALSE),)</f>
        <v>0</v>
      </c>
      <c r="K793">
        <f>IFERROR(VLOOKUP($A793,'PivotTrac Totals'!$1:$255,10,FALSE),)</f>
        <v>6.81</v>
      </c>
      <c r="L793" t="str">
        <f>IFERROR(VLOOKUP($A793,'PivotTrac Totals'!$1:$255,12,FALSE),)</f>
        <v/>
      </c>
      <c r="M793" t="str">
        <f>IFERROR(VLOOKUP($A793,'PivotTrac Totals'!$1:$255,14,FALSE),)</f>
        <v/>
      </c>
      <c r="N793">
        <f>IFERROR(VLOOKUP($A793,'PivotTrac Totals'!$1:$255,16,FALSE),)</f>
        <v>2.27</v>
      </c>
      <c r="O793">
        <f>IFERROR(VLOOKUP($A793,'PivotTrac Totals'!$1:$255,18,FALSE),)</f>
        <v>2.2400000000000002</v>
      </c>
      <c r="P793">
        <f>IFERROR(VLOOKUP($A793,'PivotTrac Totals'!$1:$255,20,FALSE),)</f>
        <v>6.129999999999999</v>
      </c>
      <c r="Q793">
        <f>IFERROR(VLOOKUP($A793,'PivotTrac Totals'!$1:$255,22,FALSE),)</f>
        <v>1.9400000000000013</v>
      </c>
      <c r="R793">
        <f>IFERROR(VLOOKUP($A793,'PivotTrac Totals'!$1:$255,24,FALSE),)</f>
        <v>2.0599999999999987</v>
      </c>
      <c r="S793">
        <f>IFERROR(VLOOKUP($A793,'PivotTrac Totals'!$1:$255,26,FALSE),)</f>
        <v>1.0600000000000023</v>
      </c>
      <c r="T793">
        <f>IFERROR(VLOOKUP($A793,'PivotTrac Totals'!$1:$255,28,FALSE),)</f>
        <v>0</v>
      </c>
      <c r="U793">
        <f>IFERROR(VLOOKUP($A793,'PivotTrac Totals'!$1:$255,30,FALSE),)</f>
        <v>0</v>
      </c>
      <c r="V793">
        <f>IFERROR(VLOOKUP($A793,'PivotTrac Totals'!$1:$255,32,FALSE),)</f>
        <v>0</v>
      </c>
      <c r="W793">
        <f>IFERROR(VLOOKUP($A793,'PivotTrac Totals'!$1:$255,34,FALSE),)</f>
        <v>0</v>
      </c>
      <c r="X793">
        <f>IFERROR(VLOOKUP($A793,'PivotTrac Totals'!$1:$255,36,FALSE),)</f>
        <v>0</v>
      </c>
      <c r="Y793">
        <f>IFERROR(VLOOKUP($A793,'PivotTrac Totals'!$1:$255,38,FALSE),)</f>
        <v>0</v>
      </c>
      <c r="Z793">
        <f>IFERROR(VLOOKUP($A793,'PivotTrac Totals'!$1:$255,40,FALSE),)</f>
        <v>0</v>
      </c>
      <c r="AA793">
        <f>IFERROR(VLOOKUP($A793,'PivotTrac Totals'!$1:$255,42,FALSE),)</f>
        <v>0</v>
      </c>
      <c r="AB793">
        <f>IFERROR(VLOOKUP($A793,'PivotTrac Totals'!$1:$255,44,FALSE),)</f>
        <v>1</v>
      </c>
      <c r="AC793">
        <f>IFERROR(VLOOKUP($A793,'PivotTrac Totals'!$1:$255,46,FALSE),)</f>
        <v>0</v>
      </c>
      <c r="AD793">
        <f>IFERROR(VLOOKUP($A793,'PivotTrac Totals'!$1:$255,48,FALSE),)</f>
        <v>0</v>
      </c>
      <c r="AE793">
        <f>IFERROR(VLOOKUP($A793,'PivotTrac Totals'!$1:$255,50,FALSE),)</f>
        <v>0</v>
      </c>
      <c r="AF793">
        <f>IFERROR(VLOOKUP($A793,'PivotTrac Totals'!$1:$255,52,FALSE),)</f>
        <v>0</v>
      </c>
      <c r="AG793">
        <f>IFERROR(VLOOKUP($A793,'PivotTrac Totals'!$1:$255,54,FALSE),)</f>
        <v>0</v>
      </c>
      <c r="AH793">
        <f t="shared" si="91"/>
        <v>23.51</v>
      </c>
    </row>
    <row r="794" spans="1:34" x14ac:dyDescent="0.2">
      <c r="A794" t="s">
        <v>301</v>
      </c>
      <c r="B794" t="s">
        <v>166</v>
      </c>
      <c r="C794" s="31" t="str">
        <f t="shared" si="93"/>
        <v>78</v>
      </c>
      <c r="D794" t="s">
        <v>195</v>
      </c>
      <c r="E794" t="s">
        <v>247</v>
      </c>
      <c r="F794" t="s">
        <v>57</v>
      </c>
      <c r="G794" t="s">
        <v>58</v>
      </c>
      <c r="H794">
        <f>IFERROR(VLOOKUP($A794,'PivotTrac Totals'!$A$1:$AK$255,4,FALSE),)</f>
        <v>0</v>
      </c>
      <c r="I794">
        <f>IFERROR(VLOOKUP($A794,'PivotTrac Totals'!$1:$405,6,FALSE),)</f>
        <v>0</v>
      </c>
      <c r="J794">
        <f>IFERROR(VLOOKUP($A794,'PivotTrac Totals'!$1:$255,8,FALSE),)</f>
        <v>0</v>
      </c>
      <c r="K794">
        <f>IFERROR(VLOOKUP($A794,'PivotTrac Totals'!$1:$255,10,FALSE),)</f>
        <v>6.84</v>
      </c>
      <c r="L794" t="str">
        <f>IFERROR(VLOOKUP($A794,'PivotTrac Totals'!$1:$255,12,FALSE),)</f>
        <v/>
      </c>
      <c r="M794" t="str">
        <f>IFERROR(VLOOKUP($A794,'PivotTrac Totals'!$1:$255,14,FALSE),)</f>
        <v/>
      </c>
      <c r="N794">
        <f>IFERROR(VLOOKUP($A794,'PivotTrac Totals'!$1:$255,16,FALSE),)</f>
        <v>2.27</v>
      </c>
      <c r="O794">
        <f>IFERROR(VLOOKUP($A794,'PivotTrac Totals'!$1:$255,18,FALSE),)</f>
        <v>2.27</v>
      </c>
      <c r="P794">
        <f>IFERROR(VLOOKUP($A794,'PivotTrac Totals'!$1:$255,20,FALSE),)</f>
        <v>5.990000000000002</v>
      </c>
      <c r="Q794">
        <f>IFERROR(VLOOKUP($A794,'PivotTrac Totals'!$1:$255,22,FALSE),)</f>
        <v>2.009999999999998</v>
      </c>
      <c r="R794">
        <f>IFERROR(VLOOKUP($A794,'PivotTrac Totals'!$1:$255,24,FALSE),)</f>
        <v>2.0700000000000003</v>
      </c>
      <c r="S794">
        <f>IFERROR(VLOOKUP($A794,'PivotTrac Totals'!$1:$255,26,FALSE),)</f>
        <v>1.0700000000000003</v>
      </c>
      <c r="T794">
        <f>IFERROR(VLOOKUP($A794,'PivotTrac Totals'!$1:$255,28,FALSE),)</f>
        <v>0</v>
      </c>
      <c r="U794">
        <f>IFERROR(VLOOKUP($A794,'PivotTrac Totals'!$1:$255,30,FALSE),)</f>
        <v>0</v>
      </c>
      <c r="V794">
        <f>IFERROR(VLOOKUP($A794,'PivotTrac Totals'!$1:$255,32,FALSE),)</f>
        <v>0</v>
      </c>
      <c r="W794">
        <f>IFERROR(VLOOKUP($A794,'PivotTrac Totals'!$1:$255,34,FALSE),)</f>
        <v>0</v>
      </c>
      <c r="X794">
        <f>IFERROR(VLOOKUP($A794,'PivotTrac Totals'!$1:$255,36,FALSE),)</f>
        <v>0</v>
      </c>
      <c r="Y794">
        <f>IFERROR(VLOOKUP($A794,'PivotTrac Totals'!$1:$255,38,FALSE),)</f>
        <v>0</v>
      </c>
      <c r="Z794">
        <f>IFERROR(VLOOKUP($A794,'PivotTrac Totals'!$1:$255,40,FALSE),)</f>
        <v>0</v>
      </c>
      <c r="AA794">
        <f>IFERROR(VLOOKUP($A794,'PivotTrac Totals'!$1:$255,42,FALSE),)</f>
        <v>0</v>
      </c>
      <c r="AB794">
        <f>IFERROR(VLOOKUP($A794,'PivotTrac Totals'!$1:$255,44,FALSE),)</f>
        <v>1.0100000000000016</v>
      </c>
      <c r="AC794">
        <f>IFERROR(VLOOKUP($A794,'PivotTrac Totals'!$1:$255,46,FALSE),)</f>
        <v>0</v>
      </c>
      <c r="AD794">
        <f>IFERROR(VLOOKUP($A794,'PivotTrac Totals'!$1:$255,48,FALSE),)</f>
        <v>0</v>
      </c>
      <c r="AE794">
        <f>IFERROR(VLOOKUP($A794,'PivotTrac Totals'!$1:$255,50,FALSE),)</f>
        <v>0</v>
      </c>
      <c r="AF794">
        <f>IFERROR(VLOOKUP($A794,'PivotTrac Totals'!$1:$255,52,FALSE),)</f>
        <v>0</v>
      </c>
      <c r="AG794">
        <f>IFERROR(VLOOKUP($A794,'PivotTrac Totals'!$1:$255,54,FALSE),)</f>
        <v>0</v>
      </c>
      <c r="AH794">
        <f t="shared" si="91"/>
        <v>23.53</v>
      </c>
    </row>
    <row r="795" spans="1:34" x14ac:dyDescent="0.2">
      <c r="A795" t="s">
        <v>302</v>
      </c>
      <c r="B795" t="s">
        <v>166</v>
      </c>
      <c r="C795" s="31" t="str">
        <f t="shared" si="93"/>
        <v>78</v>
      </c>
      <c r="D795" t="s">
        <v>195</v>
      </c>
      <c r="E795" t="s">
        <v>247</v>
      </c>
      <c r="F795" t="s">
        <v>57</v>
      </c>
      <c r="G795" t="s">
        <v>58</v>
      </c>
      <c r="H795">
        <f>IFERROR(VLOOKUP($A795,'PivotTrac Totals'!$A$1:$AK$255,4,FALSE),)</f>
        <v>0</v>
      </c>
      <c r="I795">
        <f>IFERROR(VLOOKUP($A795,'PivotTrac Totals'!$1:$405,6,FALSE),)</f>
        <v>0</v>
      </c>
      <c r="J795">
        <f>IFERROR(VLOOKUP($A795,'PivotTrac Totals'!$1:$255,8,FALSE),)</f>
        <v>0</v>
      </c>
      <c r="K795">
        <f>IFERROR(VLOOKUP($A795,'PivotTrac Totals'!$1:$255,10,FALSE),)</f>
        <v>6.74</v>
      </c>
      <c r="L795" t="str">
        <f>IFERROR(VLOOKUP($A795,'PivotTrac Totals'!$1:$255,12,FALSE),)</f>
        <v/>
      </c>
      <c r="M795" t="str">
        <f>IFERROR(VLOOKUP($A795,'PivotTrac Totals'!$1:$255,14,FALSE),)</f>
        <v/>
      </c>
      <c r="N795">
        <f>IFERROR(VLOOKUP($A795,'PivotTrac Totals'!$1:$255,16,FALSE),)</f>
        <v>2.27</v>
      </c>
      <c r="O795">
        <f>IFERROR(VLOOKUP($A795,'PivotTrac Totals'!$1:$255,18,FALSE),)</f>
        <v>2.2400000000000002</v>
      </c>
      <c r="P795">
        <f>IFERROR(VLOOKUP($A795,'PivotTrac Totals'!$1:$255,20,FALSE),)</f>
        <v>6.129999999999999</v>
      </c>
      <c r="Q795">
        <f>IFERROR(VLOOKUP($A795,'PivotTrac Totals'!$1:$255,22,FALSE),)</f>
        <v>1.8500000000000014</v>
      </c>
      <c r="R795">
        <f>IFERROR(VLOOKUP($A795,'PivotTrac Totals'!$1:$255,24,FALSE),)</f>
        <v>1.9400000000000013</v>
      </c>
      <c r="S795">
        <f>IFERROR(VLOOKUP($A795,'PivotTrac Totals'!$1:$255,26,FALSE),)</f>
        <v>1.0699999999999967</v>
      </c>
      <c r="T795">
        <f>IFERROR(VLOOKUP($A795,'PivotTrac Totals'!$1:$255,28,FALSE),)</f>
        <v>0</v>
      </c>
      <c r="U795">
        <f>IFERROR(VLOOKUP($A795,'PivotTrac Totals'!$1:$255,30,FALSE),)</f>
        <v>0</v>
      </c>
      <c r="V795">
        <f>IFERROR(VLOOKUP($A795,'PivotTrac Totals'!$1:$255,32,FALSE),)</f>
        <v>1.0000000000001563E-2</v>
      </c>
      <c r="W795">
        <f>IFERROR(VLOOKUP($A795,'PivotTrac Totals'!$1:$255,34,FALSE),)</f>
        <v>0</v>
      </c>
      <c r="X795">
        <f>IFERROR(VLOOKUP($A795,'PivotTrac Totals'!$1:$255,36,FALSE),)</f>
        <v>0</v>
      </c>
      <c r="Y795">
        <f>IFERROR(VLOOKUP($A795,'PivotTrac Totals'!$1:$255,38,FALSE),)</f>
        <v>0</v>
      </c>
      <c r="Z795">
        <f>IFERROR(VLOOKUP($A795,'PivotTrac Totals'!$1:$255,40,FALSE),)</f>
        <v>0</v>
      </c>
      <c r="AA795">
        <f>IFERROR(VLOOKUP($A795,'PivotTrac Totals'!$1:$255,42,FALSE),)</f>
        <v>0</v>
      </c>
      <c r="AB795">
        <f>IFERROR(VLOOKUP($A795,'PivotTrac Totals'!$1:$255,44,FALSE),)</f>
        <v>1</v>
      </c>
      <c r="AC795">
        <f>IFERROR(VLOOKUP($A795,'PivotTrac Totals'!$1:$255,46,FALSE),)</f>
        <v>0</v>
      </c>
      <c r="AD795">
        <f>IFERROR(VLOOKUP($A795,'PivotTrac Totals'!$1:$255,48,FALSE),)</f>
        <v>0</v>
      </c>
      <c r="AE795">
        <f>IFERROR(VLOOKUP($A795,'PivotTrac Totals'!$1:$255,50,FALSE),)</f>
        <v>0</v>
      </c>
      <c r="AF795">
        <f>IFERROR(VLOOKUP($A795,'PivotTrac Totals'!$1:$255,52,FALSE),)</f>
        <v>0</v>
      </c>
      <c r="AG795">
        <f>IFERROR(VLOOKUP($A795,'PivotTrac Totals'!$1:$255,54,FALSE),)</f>
        <v>0</v>
      </c>
      <c r="AH795">
        <f t="shared" si="91"/>
        <v>23.25</v>
      </c>
    </row>
    <row r="796" spans="1:34" ht="15.75" thickBot="1" x14ac:dyDescent="0.25">
      <c r="A796" t="s">
        <v>303</v>
      </c>
      <c r="B796" t="s">
        <v>166</v>
      </c>
      <c r="C796" s="31" t="str">
        <f t="shared" si="93"/>
        <v>78</v>
      </c>
      <c r="D796" t="s">
        <v>195</v>
      </c>
      <c r="E796" t="s">
        <v>247</v>
      </c>
      <c r="F796" t="s">
        <v>57</v>
      </c>
      <c r="G796" t="s">
        <v>58</v>
      </c>
      <c r="H796" t="s">
        <v>304</v>
      </c>
      <c r="I796">
        <v>2.27</v>
      </c>
      <c r="J796">
        <v>2.2400000000000002</v>
      </c>
      <c r="K796" t="s">
        <v>304</v>
      </c>
      <c r="L796" t="s">
        <v>304</v>
      </c>
      <c r="M796" t="str">
        <f>IFERROR(VLOOKUP($A796,'PivotTrac Totals'!$1:$255,14,FALSE),)</f>
        <v/>
      </c>
      <c r="N796">
        <f>IFERROR(VLOOKUP($A796,'PivotTrac Totals'!$1:$255,16,FALSE),)</f>
        <v>2.31</v>
      </c>
      <c r="O796">
        <f>IFERROR(VLOOKUP($A796,'PivotTrac Totals'!$1:$255,18,FALSE),)</f>
        <v>2.14</v>
      </c>
      <c r="P796">
        <f>IFERROR(VLOOKUP($A796,'PivotTrac Totals'!$1:$255,20,FALSE),)</f>
        <v>6.2799999999999994</v>
      </c>
      <c r="Q796">
        <f>IFERROR(VLOOKUP($A796,'PivotTrac Totals'!$1:$255,22,FALSE),)</f>
        <v>1.990000000000002</v>
      </c>
      <c r="R796">
        <f>IFERROR(VLOOKUP($A796,'PivotTrac Totals'!$1:$255,24,FALSE),)</f>
        <v>1.9899999999999984</v>
      </c>
      <c r="S796">
        <f>IFERROR(VLOOKUP($A796,'PivotTrac Totals'!$1:$255,26,FALSE),)</f>
        <v>1.0800000000000018</v>
      </c>
      <c r="T796">
        <f>IFERROR(VLOOKUP($A796,'PivotTrac Totals'!$1:$255,28,FALSE),)</f>
        <v>2.9999999999997584E-2</v>
      </c>
      <c r="U796">
        <f>IFERROR(VLOOKUP($A796,'PivotTrac Totals'!$1:$255,30,FALSE),)</f>
        <v>0</v>
      </c>
      <c r="V796">
        <f>IFERROR(VLOOKUP($A796,'PivotTrac Totals'!$1:$255,32,FALSE),)</f>
        <v>0</v>
      </c>
      <c r="W796">
        <f>IFERROR(VLOOKUP($A796,'PivotTrac Totals'!$1:$255,34,FALSE),)</f>
        <v>0</v>
      </c>
      <c r="X796">
        <f>IFERROR(VLOOKUP($A796,'PivotTrac Totals'!$1:$255,36,FALSE),)</f>
        <v>0</v>
      </c>
      <c r="Y796">
        <f>IFERROR(VLOOKUP($A796,'PivotTrac Totals'!$1:$255,38,FALSE),)</f>
        <v>0</v>
      </c>
      <c r="Z796">
        <f>IFERROR(VLOOKUP($A796,'PivotTrac Totals'!$1:$255,40,FALSE),)</f>
        <v>0</v>
      </c>
      <c r="AA796">
        <f>IFERROR(VLOOKUP($A796,'PivotTrac Totals'!$1:$255,42,FALSE),)</f>
        <v>0</v>
      </c>
      <c r="AB796">
        <f>IFERROR(VLOOKUP($A796,'PivotTrac Totals'!$1:$255,44,FALSE),)</f>
        <v>0.94999999999999929</v>
      </c>
      <c r="AC796">
        <f>IFERROR(VLOOKUP($A796,'PivotTrac Totals'!$1:$255,46,FALSE),)</f>
        <v>0</v>
      </c>
      <c r="AD796">
        <f>IFERROR(VLOOKUP($A796,'PivotTrac Totals'!$1:$255,48,FALSE),)</f>
        <v>0</v>
      </c>
      <c r="AE796">
        <f>IFERROR(VLOOKUP($A796,'PivotTrac Totals'!$1:$255,50,FALSE),)</f>
        <v>0</v>
      </c>
      <c r="AF796">
        <f>IFERROR(VLOOKUP($A796,'PivotTrac Totals'!$1:$255,52,FALSE),)</f>
        <v>0</v>
      </c>
      <c r="AG796">
        <f>IFERROR(VLOOKUP($A796,'PivotTrac Totals'!$1:$255,54,FALSE),)</f>
        <v>0</v>
      </c>
      <c r="AH796">
        <f>+SUM(H796:AG796)</f>
        <v>21.28</v>
      </c>
    </row>
    <row r="797" spans="1:34" ht="15.75" hidden="1" thickBot="1" x14ac:dyDescent="0.25">
      <c r="A797" s="29" t="s">
        <v>305</v>
      </c>
      <c r="B797" s="25" t="s">
        <v>166</v>
      </c>
      <c r="C797" s="28" t="str">
        <f>MID(A797,FIND(" ",A797)+1,256)</f>
        <v>79</v>
      </c>
      <c r="D797" s="25" t="s">
        <v>195</v>
      </c>
      <c r="E797" s="25"/>
      <c r="F797" s="25"/>
      <c r="G797" s="25"/>
      <c r="H797" s="24">
        <f>IF($B797="Hamer",IF($F797="Spring Grain",SUMIFS('Hamer Agrimet'!$D:$D,'Hamer Agrimet'!$A:$A,"&lt;="&amp;Data!H$1,'Hamer Agrimet'!$D:$D,"&gt;0"),IF($F797="Winter Grain",SUMIFS('Hamer Agrimet'!$C:$C,'Hamer Agrimet'!$A:$A,"&lt;="&amp;Data!H$1,'Hamer Agrimet'!$C:$C,"&gt;0"),IF($F797="Potatoes",SUMIFS('Hamer Agrimet'!$E:$E,'Hamer Agrimet'!$A:$A,"&lt;="&amp;Data!H$1,'Hamer Agrimet'!$E:$E,"&gt;0"),0))),SUMIFS('Osgood Agrimet'!$S$2:$S$274,'Hamer Agrimet'!$H$147:$H$288,"&lt;="&amp;Data!H$1,'Osgood Agrimet'!$S$2:$S$274,"&gt;0"))</f>
        <v>0</v>
      </c>
      <c r="I797" s="24">
        <f>IF($B797="Hamer",IF($F797="Spring Grain",SUMIFS('Hamer Agrimet'!$D:$D,'Hamer Agrimet'!$A:$A,"&lt;="&amp;Data!I$1,'Hamer Agrimet'!$D:$D,"&gt;0"),IF($F797="Winter Grain",SUMIFS('Hamer Agrimet'!$C:$C,'Hamer Agrimet'!$A:$A,"&lt;="&amp;Data!I$1,'Hamer Agrimet'!$C:$C,"&gt;0"),IF($F797="Potatoes",SUMIFS('Hamer Agrimet'!$E:$E,'Hamer Agrimet'!$A:$A,"&lt;="&amp;Data!I$1,'Hamer Agrimet'!$E:$E,"&gt;0"),0))),SUMIFS('Osgood Agrimet'!$S$2:$S$274,'Hamer Agrimet'!$H$147:$H$288,"&lt;="&amp;Data!I$1,'Osgood Agrimet'!$S$2:$S$274,"&gt;0"))</f>
        <v>0</v>
      </c>
      <c r="J797" s="24">
        <f>IF($B797="Hamer",IF($F797="Spring Grain",SUMIFS('Hamer Agrimet'!$D:$D,'Hamer Agrimet'!$A:$A,"&lt;="&amp;Data!J$1,'Hamer Agrimet'!$D:$D,"&gt;0"),IF($F797="Winter Grain",SUMIFS('Hamer Agrimet'!$C:$C,'Hamer Agrimet'!$A:$A,"&lt;="&amp;Data!J$1,'Hamer Agrimet'!$C:$C,"&gt;0"),IF($F797="Potatoes",SUMIFS('Hamer Agrimet'!$E:$E,'Hamer Agrimet'!$A:$A,"&lt;="&amp;Data!J$1,'Hamer Agrimet'!$E:$E,"&gt;0"),0))),SUMIFS('Osgood Agrimet'!$S$2:$S$274,'Hamer Agrimet'!$H$147:$H$288,"&lt;="&amp;Data!J$1,'Osgood Agrimet'!$S$2:$S$274,"&gt;0"))</f>
        <v>0</v>
      </c>
      <c r="K797" s="24">
        <f>IF($B797="Hamer",IF($F797="Spring Grain",SUMIFS('Hamer Agrimet'!$D:$D,'Hamer Agrimet'!$A:$A,"&lt;="&amp;Data!K$1,'Hamer Agrimet'!$D:$D,"&gt;0"),IF($F797="Winter Grain",SUMIFS('Hamer Agrimet'!$C:$C,'Hamer Agrimet'!$A:$A,"&lt;="&amp;Data!K$1,'Hamer Agrimet'!$C:$C,"&gt;0"),IF($F797="Potatoes",SUMIFS('Hamer Agrimet'!$E:$E,'Hamer Agrimet'!$A:$A,"&lt;="&amp;Data!K$1,'Hamer Agrimet'!$E:$E,"&gt;0"),0))),SUMIFS('Osgood Agrimet'!$S$2:$S$274,'Hamer Agrimet'!$H$147:$H$288,"&lt;="&amp;Data!K$1,'Osgood Agrimet'!$S$2:$S$274,"&gt;0"))</f>
        <v>0</v>
      </c>
      <c r="L797" s="24">
        <f>IF($B797="Hamer",IF($F797="Spring Grain",SUMIFS('Hamer Agrimet'!$D:$D,'Hamer Agrimet'!$A:$A,"&lt;="&amp;Data!L$1,'Hamer Agrimet'!$D:$D,"&gt;0"),IF($F797="Winter Grain",SUMIFS('Hamer Agrimet'!$C:$C,'Hamer Agrimet'!$A:$A,"&lt;="&amp;Data!L$1,'Hamer Agrimet'!$C:$C,"&gt;0"),IF($F797="Potatoes",SUMIFS('Hamer Agrimet'!$E:$E,'Hamer Agrimet'!$A:$A,"&lt;="&amp;Data!L$1,'Hamer Agrimet'!$E:$E,"&gt;0"),0))),SUMIFS('Osgood Agrimet'!$S$2:$S$274,'Hamer Agrimet'!$H$147:$H$288,"&lt;="&amp;Data!L$1,'Osgood Agrimet'!$S$2:$S$274,"&gt;0"))</f>
        <v>0</v>
      </c>
      <c r="M797" s="24">
        <f>IF($B797="Hamer",IF($F797="Spring Grain",SUMIFS('Hamer Agrimet'!$D:$D,'Hamer Agrimet'!$A:$A,"&lt;="&amp;Data!M$1,'Hamer Agrimet'!$D:$D,"&gt;0"),IF($F797="Winter Grain",SUMIFS('Hamer Agrimet'!$C:$C,'Hamer Agrimet'!$A:$A,"&lt;="&amp;Data!M$1,'Hamer Agrimet'!$C:$C,"&gt;0"),IF($F797="Potatoes",SUMIFS('Hamer Agrimet'!$E:$E,'Hamer Agrimet'!$A:$A,"&lt;="&amp;Data!M$1,'Hamer Agrimet'!$E:$E,"&gt;0"),0))),SUMIFS('Osgood Agrimet'!$S$2:$S$274,'Hamer Agrimet'!$H$147:$H$288,"&lt;="&amp;Data!M$1,'Osgood Agrimet'!$S$2:$S$274,"&gt;0"))</f>
        <v>0</v>
      </c>
      <c r="N797" s="24">
        <f>IF($B797="Hamer",IF($F797="Spring Grain",SUMIFS('Hamer Agrimet'!$D:$D,'Hamer Agrimet'!$A:$A,"&lt;="&amp;Data!N$1,'Hamer Agrimet'!$D:$D,"&gt;0"),IF($F797="Winter Grain",SUMIFS('Hamer Agrimet'!$C:$C,'Hamer Agrimet'!$A:$A,"&lt;="&amp;Data!N$1,'Hamer Agrimet'!$C:$C,"&gt;0"),IF($F797="Potatoes",SUMIFS('Hamer Agrimet'!$E:$E,'Hamer Agrimet'!$A:$A,"&lt;="&amp;Data!N$1,'Hamer Agrimet'!$E:$E,"&gt;0"),0))),SUMIFS('Osgood Agrimet'!$S$2:$S$274,'Hamer Agrimet'!$H$147:$H$288,"&lt;="&amp;Data!N$1,'Osgood Agrimet'!$S$2:$S$274,"&gt;0"))</f>
        <v>0</v>
      </c>
      <c r="O797" s="24">
        <f>IF($B797="Hamer",IF($F797="Spring Grain",SUMIFS('Hamer Agrimet'!$D:$D,'Hamer Agrimet'!$A:$A,"&lt;="&amp;Data!O$1,'Hamer Agrimet'!$D:$D,"&gt;0"),IF($F797="Winter Grain",SUMIFS('Hamer Agrimet'!$C:$C,'Hamer Agrimet'!$A:$A,"&lt;="&amp;Data!O$1,'Hamer Agrimet'!$C:$C,"&gt;0"),IF($F797="Potatoes",SUMIFS('Hamer Agrimet'!$E:$E,'Hamer Agrimet'!$A:$A,"&lt;="&amp;Data!O$1,'Hamer Agrimet'!$E:$E,"&gt;0"),0))),SUMIFS('Osgood Agrimet'!$S$2:$S$274,'Hamer Agrimet'!$H$147:$H$288,"&lt;="&amp;Data!O$1,'Osgood Agrimet'!$S$2:$S$274,"&gt;0"))</f>
        <v>0</v>
      </c>
      <c r="P797" s="24">
        <f>IF($B797="Hamer",IF($F797="Spring Grain",SUMIFS('Hamer Agrimet'!$D:$D,'Hamer Agrimet'!$A:$A,"&lt;="&amp;Data!P$1,'Hamer Agrimet'!$D:$D,"&gt;0"),IF($F797="Winter Grain",SUMIFS('Hamer Agrimet'!$C:$C,'Hamer Agrimet'!$A:$A,"&lt;="&amp;Data!P$1,'Hamer Agrimet'!$C:$C,"&gt;0"),IF($F797="Potatoes",SUMIFS('Hamer Agrimet'!$E:$E,'Hamer Agrimet'!$A:$A,"&lt;="&amp;Data!P$1,'Hamer Agrimet'!$E:$E,"&gt;0"),0))),SUMIFS('Osgood Agrimet'!$S$2:$S$274,'Hamer Agrimet'!$H$147:$H$288,"&lt;="&amp;Data!P$1,'Osgood Agrimet'!$S$2:$S$274,"&gt;0"))</f>
        <v>0</v>
      </c>
      <c r="Q797" s="24">
        <f>IF($B797="Hamer",IF($F797="Spring Grain",SUMIFS('Hamer Agrimet'!$D:$D,'Hamer Agrimet'!$A:$A,"&lt;="&amp;Data!Q$1,'Hamer Agrimet'!$D:$D,"&gt;0"),IF($F797="Winter Grain",SUMIFS('Hamer Agrimet'!$C:$C,'Hamer Agrimet'!$A:$A,"&lt;="&amp;Data!Q$1,'Hamer Agrimet'!$C:$C,"&gt;0"),IF($F797="Potatoes",SUMIFS('Hamer Agrimet'!$E:$E,'Hamer Agrimet'!$A:$A,"&lt;="&amp;Data!Q$1,'Hamer Agrimet'!$E:$E,"&gt;0"),0))),SUMIFS('Osgood Agrimet'!$S$2:$S$274,'Hamer Agrimet'!$H$147:$H$288,"&lt;="&amp;Data!Q$1,'Osgood Agrimet'!$S$2:$S$274,"&gt;0"))</f>
        <v>0</v>
      </c>
      <c r="R797" s="24">
        <f>IF($B797="Hamer",IF($F797="Spring Grain",SUMIFS('Hamer Agrimet'!$D:$D,'Hamer Agrimet'!$A:$A,"&lt;="&amp;Data!R$1,'Hamer Agrimet'!$D:$D,"&gt;0"),IF($F797="Winter Grain",SUMIFS('Hamer Agrimet'!$C:$C,'Hamer Agrimet'!$A:$A,"&lt;="&amp;Data!R$1,'Hamer Agrimet'!$C:$C,"&gt;0"),IF($F797="Potatoes",SUMIFS('Hamer Agrimet'!$E:$E,'Hamer Agrimet'!$A:$A,"&lt;="&amp;Data!R$1,'Hamer Agrimet'!$E:$E,"&gt;0"),0))),SUMIFS('Osgood Agrimet'!$S$2:$S$274,'Hamer Agrimet'!$H$147:$H$288,"&lt;="&amp;Data!R$1,'Osgood Agrimet'!$S$2:$S$274,"&gt;0"))</f>
        <v>0</v>
      </c>
      <c r="S797" s="24">
        <f>IF($B797="Hamer",IF($F797="Spring Grain",SUMIFS('Hamer Agrimet'!$D:$D,'Hamer Agrimet'!$A:$A,"&lt;="&amp;Data!S$1,'Hamer Agrimet'!$D:$D,"&gt;0"),IF($F797="Winter Grain",SUMIFS('Hamer Agrimet'!$C:$C,'Hamer Agrimet'!$A:$A,"&lt;="&amp;Data!S$1,'Hamer Agrimet'!$C:$C,"&gt;0"),IF($F797="Potatoes",SUMIFS('Hamer Agrimet'!$E:$E,'Hamer Agrimet'!$A:$A,"&lt;="&amp;Data!S$1,'Hamer Agrimet'!$E:$E,"&gt;0"),0))),SUMIFS('Osgood Agrimet'!$S$2:$S$274,'Hamer Agrimet'!$H$147:$H$288,"&lt;="&amp;Data!S$1,'Osgood Agrimet'!$S$2:$S$274,"&gt;0"))</f>
        <v>0</v>
      </c>
      <c r="T797" s="24">
        <f>IF($B797="Hamer",IF($F797="Spring Grain",SUMIFS('Hamer Agrimet'!$D:$D,'Hamer Agrimet'!$A:$A,"&lt;="&amp;Data!T$1,'Hamer Agrimet'!$D:$D,"&gt;0"),IF($F797="Winter Grain",SUMIFS('Hamer Agrimet'!$C:$C,'Hamer Agrimet'!$A:$A,"&lt;="&amp;Data!T$1,'Hamer Agrimet'!$C:$C,"&gt;0"),IF($F797="Potatoes",SUMIFS('Hamer Agrimet'!$E:$E,'Hamer Agrimet'!$A:$A,"&lt;="&amp;Data!T$1,'Hamer Agrimet'!$E:$E,"&gt;0"),0))),SUMIFS('Osgood Agrimet'!$S$2:$S$274,'Hamer Agrimet'!$H$147:$H$288,"&lt;="&amp;Data!T$1,'Osgood Agrimet'!$S$2:$S$274,"&gt;0"))</f>
        <v>0</v>
      </c>
      <c r="U797" s="24">
        <f>IF($B797="Hamer",IF($F797="Spring Grain",SUMIFS('Hamer Agrimet'!$D:$D,'Hamer Agrimet'!$A:$A,"&lt;="&amp;Data!U$1,'Hamer Agrimet'!$D:$D,"&gt;0"),IF($F797="Winter Grain",SUMIFS('Hamer Agrimet'!$C:$C,'Hamer Agrimet'!$A:$A,"&lt;="&amp;Data!U$1,'Hamer Agrimet'!$C:$C,"&gt;0"),IF($F797="Potatoes",SUMIFS('Hamer Agrimet'!$E:$E,'Hamer Agrimet'!$A:$A,"&lt;="&amp;Data!U$1,'Hamer Agrimet'!$E:$E,"&gt;0"),0))),SUMIFS('Osgood Agrimet'!$S$2:$S$274,'Hamer Agrimet'!$H$147:$H$288,"&lt;="&amp;Data!U$1,'Osgood Agrimet'!$S$2:$S$274,"&gt;0"))</f>
        <v>0</v>
      </c>
      <c r="V797" s="24">
        <f>IF($B797="Hamer",IF($F797="Spring Grain",SUMIFS('Hamer Agrimet'!$D:$D,'Hamer Agrimet'!$A:$A,"&lt;="&amp;Data!V$1,'Hamer Agrimet'!$D:$D,"&gt;0"),IF($F797="Winter Grain",SUMIFS('Hamer Agrimet'!$C:$C,'Hamer Agrimet'!$A:$A,"&lt;="&amp;Data!V$1,'Hamer Agrimet'!$C:$C,"&gt;0"),IF($F797="Potatoes",SUMIFS('Hamer Agrimet'!$E:$E,'Hamer Agrimet'!$A:$A,"&lt;="&amp;Data!V$1,'Hamer Agrimet'!$E:$E,"&gt;0"),0))),SUMIFS('Osgood Agrimet'!$S$2:$S$274,'Hamer Agrimet'!$H$147:$H$288,"&lt;="&amp;Data!V$1,'Osgood Agrimet'!$S$2:$S$274,"&gt;0"))</f>
        <v>0</v>
      </c>
      <c r="W797" s="24">
        <f>IF($B797="Hamer",IF($F797="Spring Grain",SUMIFS('Hamer Agrimet'!$D:$D,'Hamer Agrimet'!$A:$A,"&lt;="&amp;Data!W$1,'Hamer Agrimet'!$D:$D,"&gt;0"),IF($F797="Winter Grain",SUMIFS('Hamer Agrimet'!$C:$C,'Hamer Agrimet'!$A:$A,"&lt;="&amp;Data!W$1,'Hamer Agrimet'!$C:$C,"&gt;0"),IF($F797="Potatoes",SUMIFS('Hamer Agrimet'!$E:$E,'Hamer Agrimet'!$A:$A,"&lt;="&amp;Data!W$1,'Hamer Agrimet'!$E:$E,"&gt;0"),0))),SUMIFS('Osgood Agrimet'!$S$2:$S$274,'Hamer Agrimet'!$H$147:$H$288,"&lt;="&amp;Data!W$1,'Osgood Agrimet'!$S$2:$S$274,"&gt;0"))</f>
        <v>0</v>
      </c>
      <c r="X797" s="24">
        <f>IF($B797="Hamer",IF($F797="Spring Grain",SUMIFS('Hamer Agrimet'!$D:$D,'Hamer Agrimet'!$A:$A,"&lt;="&amp;Data!X$1,'Hamer Agrimet'!$D:$D,"&gt;0"),IF($F797="Winter Grain",SUMIFS('Hamer Agrimet'!$C:$C,'Hamer Agrimet'!$A:$A,"&lt;="&amp;Data!X$1,'Hamer Agrimet'!$C:$C,"&gt;0"),IF($F797="Potatoes",SUMIFS('Hamer Agrimet'!$E:$E,'Hamer Agrimet'!$A:$A,"&lt;="&amp;Data!X$1,'Hamer Agrimet'!$E:$E,"&gt;0"),0))),SUMIFS('Osgood Agrimet'!$S$2:$S$274,'Hamer Agrimet'!$H$147:$H$288,"&lt;="&amp;Data!X$1,'Osgood Agrimet'!$S$2:$S$274,"&gt;0"))</f>
        <v>0</v>
      </c>
      <c r="Y797" s="24">
        <f>IF($B797="Hamer",IF($F797="Spring Grain",SUMIFS('Hamer Agrimet'!$D:$D,'Hamer Agrimet'!$A:$A,"&lt;="&amp;Data!Y$1,'Hamer Agrimet'!$D:$D,"&gt;0"),IF($F797="Winter Grain",SUMIFS('Hamer Agrimet'!$C:$C,'Hamer Agrimet'!$A:$A,"&lt;="&amp;Data!Y$1,'Hamer Agrimet'!$C:$C,"&gt;0"),IF($F797="Potatoes",SUMIFS('Hamer Agrimet'!$E:$E,'Hamer Agrimet'!$A:$A,"&lt;="&amp;Data!Y$1,'Hamer Agrimet'!$E:$E,"&gt;0"),0))),SUMIFS('Osgood Agrimet'!$S$2:$S$274,'Hamer Agrimet'!$H$147:$H$288,"&lt;="&amp;Data!Y$1,'Osgood Agrimet'!$S$2:$S$274,"&gt;0"))</f>
        <v>0</v>
      </c>
      <c r="Z797" s="24">
        <f>IF($B797="Hamer",IF($F797="Spring Grain",SUMIFS('Hamer Agrimet'!$D:$D,'Hamer Agrimet'!$A:$A,"&lt;="&amp;Data!Z$1,'Hamer Agrimet'!$D:$D,"&gt;0"),IF($F797="Winter Grain",SUMIFS('Hamer Agrimet'!$C:$C,'Hamer Agrimet'!$A:$A,"&lt;="&amp;Data!Z$1,'Hamer Agrimet'!$C:$C,"&gt;0"),IF($F797="Potatoes",SUMIFS('Hamer Agrimet'!$E:$E,'Hamer Agrimet'!$A:$A,"&lt;="&amp;Data!Z$1,'Hamer Agrimet'!$E:$E,"&gt;0"),0))),SUMIFS('Osgood Agrimet'!$S$2:$S$274,'Hamer Agrimet'!$H$147:$H$288,"&lt;="&amp;Data!Z$1,'Osgood Agrimet'!$S$2:$S$274,"&gt;0"))</f>
        <v>0</v>
      </c>
      <c r="AA797" s="24">
        <f>IF($B797="Hamer",IF($F797="Spring Grain",SUMIFS('Hamer Agrimet'!$D:$D,'Hamer Agrimet'!$A:$A,"&lt;="&amp;Data!AA$1,'Hamer Agrimet'!$D:$D,"&gt;0"),IF($F797="Winter Grain",SUMIFS('Hamer Agrimet'!$C:$C,'Hamer Agrimet'!$A:$A,"&lt;="&amp;Data!AA$1,'Hamer Agrimet'!$C:$C,"&gt;0"),IF($F797="Potatoes",SUMIFS('Hamer Agrimet'!$E:$E,'Hamer Agrimet'!$A:$A,"&lt;="&amp;Data!AA$1,'Hamer Agrimet'!$E:$E,"&gt;0"),0))),SUMIFS('Osgood Agrimet'!$S$2:$S$274,'Hamer Agrimet'!$H$147:$H$288,"&lt;="&amp;Data!AA$1,'Osgood Agrimet'!$S$2:$S$274,"&gt;0"))</f>
        <v>0</v>
      </c>
      <c r="AB797" s="24">
        <f>IF($B797="Hamer",IF($F797="Spring Grain",SUMIFS('Hamer Agrimet'!$D:$D,'Hamer Agrimet'!$A:$A,"&lt;="&amp;Data!AB$1,'Hamer Agrimet'!$D:$D,"&gt;0"),IF($F797="Winter Grain",SUMIFS('Hamer Agrimet'!$C:$C,'Hamer Agrimet'!$A:$A,"&lt;="&amp;Data!AB$1,'Hamer Agrimet'!$C:$C,"&gt;0"),IF($F797="Potatoes",SUMIFS('Hamer Agrimet'!$E:$E,'Hamer Agrimet'!$A:$A,"&lt;="&amp;Data!AB$1,'Hamer Agrimet'!$E:$E,"&gt;0"),0))),SUMIFS('Osgood Agrimet'!$S$2:$S$274,'Hamer Agrimet'!$H$147:$H$288,"&lt;="&amp;Data!AB$1,'Osgood Agrimet'!$S$2:$S$274,"&gt;0"))</f>
        <v>0</v>
      </c>
      <c r="AC797" s="24">
        <f>IF($B797="Hamer",IF($F797="Spring Grain",SUMIFS('Hamer Agrimet'!$D:$D,'Hamer Agrimet'!$A:$A,"&lt;="&amp;Data!AC$1,'Hamer Agrimet'!$D:$D,"&gt;0"),IF($F797="Winter Grain",SUMIFS('Hamer Agrimet'!$C:$C,'Hamer Agrimet'!$A:$A,"&lt;="&amp;Data!AC$1,'Hamer Agrimet'!$C:$C,"&gt;0"),IF($F797="Potatoes",SUMIFS('Hamer Agrimet'!$E:$E,'Hamer Agrimet'!$A:$A,"&lt;="&amp;Data!AC$1,'Hamer Agrimet'!$E:$E,"&gt;0"),0))),SUMIFS('Osgood Agrimet'!$S$2:$S$274,'Hamer Agrimet'!$H$147:$H$288,"&lt;="&amp;Data!AC$1,'Osgood Agrimet'!$S$2:$S$274,"&gt;0"))</f>
        <v>0</v>
      </c>
      <c r="AD797" s="24">
        <f>IF($B797="Hamer",IF($F797="Spring Grain",SUMIFS('Hamer Agrimet'!$D:$D,'Hamer Agrimet'!$A:$A,"&lt;="&amp;Data!AD$1,'Hamer Agrimet'!$D:$D,"&gt;0"),IF($F797="Winter Grain",SUMIFS('Hamer Agrimet'!$C:$C,'Hamer Agrimet'!$A:$A,"&lt;="&amp;Data!AD$1,'Hamer Agrimet'!$C:$C,"&gt;0"),IF($F797="Potatoes",SUMIFS('Hamer Agrimet'!$E:$E,'Hamer Agrimet'!$A:$A,"&lt;="&amp;Data!AD$1,'Hamer Agrimet'!$E:$E,"&gt;0"),0))),SUMIFS('Osgood Agrimet'!$S$2:$S$274,'Hamer Agrimet'!$H$147:$H$288,"&lt;="&amp;Data!AD$1,'Osgood Agrimet'!$S$2:$S$274,"&gt;0"))</f>
        <v>0</v>
      </c>
      <c r="AE797" s="24">
        <f>IF($B797="Hamer",IF($F797="Spring Grain",SUMIFS('Hamer Agrimet'!$D:$D,'Hamer Agrimet'!$A:$A,"&lt;="&amp;Data!AE$1,'Hamer Agrimet'!$D:$D,"&gt;0"),IF($F797="Winter Grain",SUMIFS('Hamer Agrimet'!$C:$C,'Hamer Agrimet'!$A:$A,"&lt;="&amp;Data!AE$1,'Hamer Agrimet'!$C:$C,"&gt;0"),IF($F797="Potatoes",SUMIFS('Hamer Agrimet'!$E:$E,'Hamer Agrimet'!$A:$A,"&lt;="&amp;Data!AE$1,'Hamer Agrimet'!$E:$E,"&gt;0"),0))),SUMIFS('Osgood Agrimet'!$S$2:$S$274,'Hamer Agrimet'!$H$147:$H$288,"&lt;="&amp;Data!AE$1,'Osgood Agrimet'!$S$2:$S$274,"&gt;0"))</f>
        <v>0</v>
      </c>
      <c r="AF797" s="24">
        <f>IF($B797="Hamer",IF($F797="Spring Grain",SUMIFS('Hamer Agrimet'!$D:$D,'Hamer Agrimet'!$A:$A,"&lt;="&amp;Data!AF$1,'Hamer Agrimet'!$D:$D,"&gt;0"),IF($F797="Winter Grain",SUMIFS('Hamer Agrimet'!$C:$C,'Hamer Agrimet'!$A:$A,"&lt;="&amp;Data!AF$1,'Hamer Agrimet'!$C:$C,"&gt;0"),IF($F797="Potatoes",SUMIFS('Hamer Agrimet'!$E:$E,'Hamer Agrimet'!$A:$A,"&lt;="&amp;Data!AF$1,'Hamer Agrimet'!$E:$E,"&gt;0"),0))),SUMIFS('Osgood Agrimet'!$S$2:$S$274,'Hamer Agrimet'!$H$147:$H$288,"&lt;="&amp;Data!AF$1,'Osgood Agrimet'!$S$2:$S$274,"&gt;0"))</f>
        <v>0</v>
      </c>
      <c r="AG797" s="24">
        <f>IF($B797="Hamer",IF($F797="Spring Grain",SUMIFS('Hamer Agrimet'!$D:$D,'Hamer Agrimet'!$A:$A,"&lt;="&amp;Data!AG$1,'Hamer Agrimet'!$D:$D,"&gt;0"),IF($F797="Winter Grain",SUMIFS('Hamer Agrimet'!$C:$C,'Hamer Agrimet'!$A:$A,"&lt;="&amp;Data!AG$1,'Hamer Agrimet'!$C:$C,"&gt;0"),IF($F797="Potatoes",SUMIFS('Hamer Agrimet'!$E:$E,'Hamer Agrimet'!$A:$A,"&lt;="&amp;Data!AG$1,'Hamer Agrimet'!$E:$E,"&gt;0"),0))),SUMIFS('Osgood Agrimet'!$S$2:$S$274,'Hamer Agrimet'!$H$147:$H$288,"&lt;="&amp;Data!AG$1,'Osgood Agrimet'!$S$2:$S$274,"&gt;0"))</f>
        <v>0</v>
      </c>
      <c r="AH797">
        <f>+SUM(H797:AG797)</f>
        <v>0</v>
      </c>
    </row>
    <row r="798" spans="1:34" ht="15.75" hidden="1" thickBot="1" x14ac:dyDescent="0.25">
      <c r="A798" s="25"/>
      <c r="B798" s="25" t="s">
        <v>166</v>
      </c>
      <c r="C798" s="28" t="str">
        <f>C797</f>
        <v>79</v>
      </c>
      <c r="D798" s="25" t="s">
        <v>195</v>
      </c>
      <c r="E798" s="25"/>
      <c r="F798" s="25"/>
      <c r="G798" s="25"/>
      <c r="H798">
        <f>IFERROR(VLOOKUP($A798,'PivotTrac Totals'!$A$1:$AK$255,4,FALSE),)</f>
        <v>0</v>
      </c>
      <c r="I798">
        <f>IFERROR(VLOOKUP($A798,'PivotTrac Totals'!$1:$405,6,FALSE),)</f>
        <v>0</v>
      </c>
      <c r="J798">
        <f>IFERROR(VLOOKUP($A798,'PivotTrac Totals'!$1:$255,8,FALSE),)</f>
        <v>0</v>
      </c>
      <c r="K798">
        <f>IFERROR(VLOOKUP($A798,'PivotTrac Totals'!$1:$255,10,FALSE),)</f>
        <v>0</v>
      </c>
      <c r="L798">
        <f>IFERROR(VLOOKUP($A798,'PivotTrac Totals'!$1:$255,12,FALSE),)</f>
        <v>0</v>
      </c>
      <c r="M798">
        <f>IFERROR(VLOOKUP($A798,'PivotTrac Totals'!$1:$255,14,FALSE),)</f>
        <v>0</v>
      </c>
      <c r="N798">
        <f>IFERROR(VLOOKUP($A798,'PivotTrac Totals'!$1:$255,16,FALSE),)</f>
        <v>0</v>
      </c>
      <c r="O798">
        <f>IFERROR(VLOOKUP($A798,'PivotTrac Totals'!$1:$255,18,FALSE),)</f>
        <v>0</v>
      </c>
      <c r="P798">
        <f>IFERROR(VLOOKUP($A798,'PivotTrac Totals'!$1:$255,20,FALSE),)</f>
        <v>0</v>
      </c>
      <c r="Q798">
        <f>IFERROR(VLOOKUP($A798,'PivotTrac Totals'!$1:$255,22,FALSE),)</f>
        <v>0</v>
      </c>
      <c r="R798">
        <f>IFERROR(VLOOKUP($A798,'PivotTrac Totals'!$1:$255,24,FALSE),)</f>
        <v>0</v>
      </c>
      <c r="S798">
        <f>IFERROR(VLOOKUP($A798,'PivotTrac Totals'!$1:$255,26,FALSE),)</f>
        <v>0</v>
      </c>
      <c r="T798">
        <f>IFERROR(VLOOKUP($A798,'PivotTrac Totals'!$1:$255,28,FALSE),)</f>
        <v>0</v>
      </c>
      <c r="U798">
        <f>IFERROR(VLOOKUP($A798,'PivotTrac Totals'!$1:$255,30,FALSE),)</f>
        <v>0</v>
      </c>
      <c r="V798">
        <f>IFERROR(VLOOKUP($A798,'PivotTrac Totals'!$1:$255,32,FALSE),)</f>
        <v>0</v>
      </c>
      <c r="W798">
        <f>IFERROR(VLOOKUP($A798,'PivotTrac Totals'!$1:$255,34,FALSE),)</f>
        <v>0</v>
      </c>
      <c r="X798">
        <f>IFERROR(VLOOKUP($A798,'PivotTrac Totals'!$1:$255,36,FALSE),)</f>
        <v>0</v>
      </c>
      <c r="Y798">
        <f>IFERROR(VLOOKUP($A798,'PivotTrac Totals'!$1:$255,38,FALSE),)</f>
        <v>0</v>
      </c>
      <c r="Z798">
        <f>IFERROR(VLOOKUP($A798,'PivotTrac Totals'!$1:$255,40,FALSE),)</f>
        <v>0</v>
      </c>
      <c r="AA798">
        <f>IFERROR(VLOOKUP($A798,'PivotTrac Totals'!$1:$255,42,FALSE),)</f>
        <v>0</v>
      </c>
      <c r="AB798">
        <f>IFERROR(VLOOKUP($A798,'PivotTrac Totals'!$1:$255,44,FALSE),)</f>
        <v>0</v>
      </c>
      <c r="AC798">
        <f>IFERROR(VLOOKUP($A798,'PivotTrac Totals'!$1:$255,46,FALSE),)</f>
        <v>0</v>
      </c>
      <c r="AD798">
        <f>IFERROR(VLOOKUP($A798,'PivotTrac Totals'!$1:$255,48,FALSE),)</f>
        <v>0</v>
      </c>
      <c r="AE798">
        <f>IFERROR(VLOOKUP($A798,'PivotTrac Totals'!$1:$255,50,FALSE),)</f>
        <v>0</v>
      </c>
      <c r="AF798">
        <f>IFERROR(VLOOKUP($A798,'PivotTrac Totals'!$1:$255,52,FALSE),)</f>
        <v>0</v>
      </c>
      <c r="AG798">
        <f>IFERROR(VLOOKUP($A798,'PivotTrac Totals'!$1:$255,54,FALSE),)</f>
        <v>0</v>
      </c>
      <c r="AH798">
        <f t="shared" si="91"/>
        <v>0</v>
      </c>
    </row>
    <row r="799" spans="1:34" ht="15.75" hidden="1" thickBot="1" x14ac:dyDescent="0.25">
      <c r="A799" s="25"/>
      <c r="B799" s="25" t="s">
        <v>166</v>
      </c>
      <c r="C799" s="28" t="str">
        <f t="shared" ref="C799:C806" si="94">C798</f>
        <v>79</v>
      </c>
      <c r="D799" s="25" t="s">
        <v>195</v>
      </c>
      <c r="E799" s="25"/>
      <c r="F799" s="25"/>
      <c r="G799" s="25"/>
      <c r="H799">
        <f>IFERROR(VLOOKUP($A799,'PivotTrac Totals'!$A$1:$AK$255,4,FALSE),)</f>
        <v>0</v>
      </c>
      <c r="I799">
        <f>IFERROR(VLOOKUP($A799,'PivotTrac Totals'!$1:$405,6,FALSE),)</f>
        <v>0</v>
      </c>
      <c r="J799">
        <f>IFERROR(VLOOKUP($A799,'PivotTrac Totals'!$1:$255,8,FALSE),)</f>
        <v>0</v>
      </c>
      <c r="K799">
        <f>IFERROR(VLOOKUP($A799,'PivotTrac Totals'!$1:$255,10,FALSE),)</f>
        <v>0</v>
      </c>
      <c r="L799">
        <f>IFERROR(VLOOKUP($A799,'PivotTrac Totals'!$1:$255,12,FALSE),)</f>
        <v>0</v>
      </c>
      <c r="M799">
        <f>IFERROR(VLOOKUP($A799,'PivotTrac Totals'!$1:$255,14,FALSE),)</f>
        <v>0</v>
      </c>
      <c r="N799">
        <f>IFERROR(VLOOKUP($A799,'PivotTrac Totals'!$1:$255,16,FALSE),)</f>
        <v>0</v>
      </c>
      <c r="O799">
        <f>IFERROR(VLOOKUP($A799,'PivotTrac Totals'!$1:$255,18,FALSE),)</f>
        <v>0</v>
      </c>
      <c r="P799">
        <f>IFERROR(VLOOKUP($A799,'PivotTrac Totals'!$1:$255,20,FALSE),)</f>
        <v>0</v>
      </c>
      <c r="Q799">
        <f>IFERROR(VLOOKUP($A799,'PivotTrac Totals'!$1:$255,22,FALSE),)</f>
        <v>0</v>
      </c>
      <c r="R799">
        <f>IFERROR(VLOOKUP($A799,'PivotTrac Totals'!$1:$255,24,FALSE),)</f>
        <v>0</v>
      </c>
      <c r="S799">
        <f>IFERROR(VLOOKUP($A799,'PivotTrac Totals'!$1:$255,26,FALSE),)</f>
        <v>0</v>
      </c>
      <c r="T799">
        <f>IFERROR(VLOOKUP($A799,'PivotTrac Totals'!$1:$255,28,FALSE),)</f>
        <v>0</v>
      </c>
      <c r="U799">
        <f>IFERROR(VLOOKUP($A799,'PivotTrac Totals'!$1:$255,30,FALSE),)</f>
        <v>0</v>
      </c>
      <c r="V799">
        <f>IFERROR(VLOOKUP($A799,'PivotTrac Totals'!$1:$255,32,FALSE),)</f>
        <v>0</v>
      </c>
      <c r="W799">
        <f>IFERROR(VLOOKUP($A799,'PivotTrac Totals'!$1:$255,34,FALSE),)</f>
        <v>0</v>
      </c>
      <c r="X799">
        <f>IFERROR(VLOOKUP($A799,'PivotTrac Totals'!$1:$255,36,FALSE),)</f>
        <v>0</v>
      </c>
      <c r="Y799">
        <f>IFERROR(VLOOKUP($A799,'PivotTrac Totals'!$1:$255,38,FALSE),)</f>
        <v>0</v>
      </c>
      <c r="Z799">
        <f>IFERROR(VLOOKUP($A799,'PivotTrac Totals'!$1:$255,40,FALSE),)</f>
        <v>0</v>
      </c>
      <c r="AA799">
        <f>IFERROR(VLOOKUP($A799,'PivotTrac Totals'!$1:$255,42,FALSE),)</f>
        <v>0</v>
      </c>
      <c r="AB799">
        <f>IFERROR(VLOOKUP($A799,'PivotTrac Totals'!$1:$255,44,FALSE),)</f>
        <v>0</v>
      </c>
      <c r="AC799">
        <f>IFERROR(VLOOKUP($A799,'PivotTrac Totals'!$1:$255,46,FALSE),)</f>
        <v>0</v>
      </c>
      <c r="AD799">
        <f>IFERROR(VLOOKUP($A799,'PivotTrac Totals'!$1:$255,48,FALSE),)</f>
        <v>0</v>
      </c>
      <c r="AE799">
        <f>IFERROR(VLOOKUP($A799,'PivotTrac Totals'!$1:$255,50,FALSE),)</f>
        <v>0</v>
      </c>
      <c r="AF799">
        <f>IFERROR(VLOOKUP($A799,'PivotTrac Totals'!$1:$255,52,FALSE),)</f>
        <v>0</v>
      </c>
      <c r="AG799">
        <f>IFERROR(VLOOKUP($A799,'PivotTrac Totals'!$1:$255,54,FALSE),)</f>
        <v>0</v>
      </c>
      <c r="AH799">
        <f t="shared" si="91"/>
        <v>0</v>
      </c>
    </row>
    <row r="800" spans="1:34" ht="15.75" hidden="1" thickBot="1" x14ac:dyDescent="0.25">
      <c r="A800" s="25"/>
      <c r="B800" s="25" t="s">
        <v>166</v>
      </c>
      <c r="C800" s="28" t="str">
        <f t="shared" si="94"/>
        <v>79</v>
      </c>
      <c r="D800" s="25" t="s">
        <v>195</v>
      </c>
      <c r="E800" s="25"/>
      <c r="F800" s="25"/>
      <c r="G800" s="25"/>
      <c r="H800">
        <f>IFERROR(VLOOKUP($A800,'PivotTrac Totals'!$A$1:$AK$255,4,FALSE),)</f>
        <v>0</v>
      </c>
      <c r="I800">
        <f>IFERROR(VLOOKUP($A800,'PivotTrac Totals'!$1:$405,6,FALSE),)</f>
        <v>0</v>
      </c>
      <c r="J800">
        <f>IFERROR(VLOOKUP($A800,'PivotTrac Totals'!$1:$255,8,FALSE),)</f>
        <v>0</v>
      </c>
      <c r="K800">
        <f>IFERROR(VLOOKUP($A800,'PivotTrac Totals'!$1:$255,10,FALSE),)</f>
        <v>0</v>
      </c>
      <c r="L800">
        <f>IFERROR(VLOOKUP($A800,'PivotTrac Totals'!$1:$255,12,FALSE),)</f>
        <v>0</v>
      </c>
      <c r="M800">
        <f>IFERROR(VLOOKUP($A800,'PivotTrac Totals'!$1:$255,14,FALSE),)</f>
        <v>0</v>
      </c>
      <c r="N800">
        <f>IFERROR(VLOOKUP($A800,'PivotTrac Totals'!$1:$255,16,FALSE),)</f>
        <v>0</v>
      </c>
      <c r="O800">
        <f>IFERROR(VLOOKUP($A800,'PivotTrac Totals'!$1:$255,18,FALSE),)</f>
        <v>0</v>
      </c>
      <c r="P800">
        <f>IFERROR(VLOOKUP($A800,'PivotTrac Totals'!$1:$255,20,FALSE),)</f>
        <v>0</v>
      </c>
      <c r="Q800">
        <f>IFERROR(VLOOKUP($A800,'PivotTrac Totals'!$1:$255,22,FALSE),)</f>
        <v>0</v>
      </c>
      <c r="R800">
        <f>IFERROR(VLOOKUP($A800,'PivotTrac Totals'!$1:$255,24,FALSE),)</f>
        <v>0</v>
      </c>
      <c r="S800">
        <f>IFERROR(VLOOKUP($A800,'PivotTrac Totals'!$1:$255,26,FALSE),)</f>
        <v>0</v>
      </c>
      <c r="T800">
        <f>IFERROR(VLOOKUP($A800,'PivotTrac Totals'!$1:$255,28,FALSE),)</f>
        <v>0</v>
      </c>
      <c r="U800">
        <f>IFERROR(VLOOKUP($A800,'PivotTrac Totals'!$1:$255,30,FALSE),)</f>
        <v>0</v>
      </c>
      <c r="V800">
        <f>IFERROR(VLOOKUP($A800,'PivotTrac Totals'!$1:$255,32,FALSE),)</f>
        <v>0</v>
      </c>
      <c r="W800">
        <f>IFERROR(VLOOKUP($A800,'PivotTrac Totals'!$1:$255,34,FALSE),)</f>
        <v>0</v>
      </c>
      <c r="X800">
        <f>IFERROR(VLOOKUP($A800,'PivotTrac Totals'!$1:$255,36,FALSE),)</f>
        <v>0</v>
      </c>
      <c r="Y800">
        <f>IFERROR(VLOOKUP($A800,'PivotTrac Totals'!$1:$255,38,FALSE),)</f>
        <v>0</v>
      </c>
      <c r="Z800">
        <f>IFERROR(VLOOKUP($A800,'PivotTrac Totals'!$1:$255,40,FALSE),)</f>
        <v>0</v>
      </c>
      <c r="AA800">
        <f>IFERROR(VLOOKUP($A800,'PivotTrac Totals'!$1:$255,42,FALSE),)</f>
        <v>0</v>
      </c>
      <c r="AB800">
        <f>IFERROR(VLOOKUP($A800,'PivotTrac Totals'!$1:$255,44,FALSE),)</f>
        <v>0</v>
      </c>
      <c r="AC800">
        <f>IFERROR(VLOOKUP($A800,'PivotTrac Totals'!$1:$255,46,FALSE),)</f>
        <v>0</v>
      </c>
      <c r="AD800">
        <f>IFERROR(VLOOKUP($A800,'PivotTrac Totals'!$1:$255,48,FALSE),)</f>
        <v>0</v>
      </c>
      <c r="AE800">
        <f>IFERROR(VLOOKUP($A800,'PivotTrac Totals'!$1:$255,50,FALSE),)</f>
        <v>0</v>
      </c>
      <c r="AF800">
        <f>IFERROR(VLOOKUP($A800,'PivotTrac Totals'!$1:$255,52,FALSE),)</f>
        <v>0</v>
      </c>
      <c r="AG800">
        <f>IFERROR(VLOOKUP($A800,'PivotTrac Totals'!$1:$255,54,FALSE),)</f>
        <v>0</v>
      </c>
      <c r="AH800">
        <f t="shared" si="91"/>
        <v>0</v>
      </c>
    </row>
    <row r="801" spans="1:34" ht="15.75" hidden="1" thickBot="1" x14ac:dyDescent="0.25">
      <c r="A801" s="25"/>
      <c r="B801" s="25" t="s">
        <v>166</v>
      </c>
      <c r="C801" s="28" t="str">
        <f t="shared" si="94"/>
        <v>79</v>
      </c>
      <c r="D801" s="25" t="s">
        <v>195</v>
      </c>
      <c r="E801" s="25"/>
      <c r="F801" s="25"/>
      <c r="G801" s="25"/>
      <c r="H801">
        <f>IFERROR(VLOOKUP($A801,'PivotTrac Totals'!$A$1:$AK$255,4,FALSE),)</f>
        <v>0</v>
      </c>
      <c r="I801">
        <f>IFERROR(VLOOKUP($A801,'PivotTrac Totals'!$1:$405,6,FALSE),)</f>
        <v>0</v>
      </c>
      <c r="J801">
        <f>IFERROR(VLOOKUP($A801,'PivotTrac Totals'!$1:$255,8,FALSE),)</f>
        <v>0</v>
      </c>
      <c r="K801">
        <f>IFERROR(VLOOKUP($A801,'PivotTrac Totals'!$1:$255,10,FALSE),)</f>
        <v>0</v>
      </c>
      <c r="L801">
        <f>IFERROR(VLOOKUP($A801,'PivotTrac Totals'!$1:$255,12,FALSE),)</f>
        <v>0</v>
      </c>
      <c r="M801">
        <f>IFERROR(VLOOKUP($A801,'PivotTrac Totals'!$1:$255,14,FALSE),)</f>
        <v>0</v>
      </c>
      <c r="N801">
        <f>IFERROR(VLOOKUP($A801,'PivotTrac Totals'!$1:$255,16,FALSE),)</f>
        <v>0</v>
      </c>
      <c r="O801">
        <f>IFERROR(VLOOKUP($A801,'PivotTrac Totals'!$1:$255,18,FALSE),)</f>
        <v>0</v>
      </c>
      <c r="P801">
        <f>IFERROR(VLOOKUP($A801,'PivotTrac Totals'!$1:$255,20,FALSE),)</f>
        <v>0</v>
      </c>
      <c r="Q801">
        <f>IFERROR(VLOOKUP($A801,'PivotTrac Totals'!$1:$255,22,FALSE),)</f>
        <v>0</v>
      </c>
      <c r="R801">
        <f>IFERROR(VLOOKUP($A801,'PivotTrac Totals'!$1:$255,24,FALSE),)</f>
        <v>0</v>
      </c>
      <c r="S801">
        <f>IFERROR(VLOOKUP($A801,'PivotTrac Totals'!$1:$255,26,FALSE),)</f>
        <v>0</v>
      </c>
      <c r="T801">
        <f>IFERROR(VLOOKUP($A801,'PivotTrac Totals'!$1:$255,28,FALSE),)</f>
        <v>0</v>
      </c>
      <c r="U801">
        <f>IFERROR(VLOOKUP($A801,'PivotTrac Totals'!$1:$255,30,FALSE),)</f>
        <v>0</v>
      </c>
      <c r="V801">
        <f>IFERROR(VLOOKUP($A801,'PivotTrac Totals'!$1:$255,32,FALSE),)</f>
        <v>0</v>
      </c>
      <c r="W801">
        <f>IFERROR(VLOOKUP($A801,'PivotTrac Totals'!$1:$255,34,FALSE),)</f>
        <v>0</v>
      </c>
      <c r="X801">
        <f>IFERROR(VLOOKUP($A801,'PivotTrac Totals'!$1:$255,36,FALSE),)</f>
        <v>0</v>
      </c>
      <c r="Y801">
        <f>IFERROR(VLOOKUP($A801,'PivotTrac Totals'!$1:$255,38,FALSE),)</f>
        <v>0</v>
      </c>
      <c r="Z801">
        <f>IFERROR(VLOOKUP($A801,'PivotTrac Totals'!$1:$255,40,FALSE),)</f>
        <v>0</v>
      </c>
      <c r="AA801">
        <f>IFERROR(VLOOKUP($A801,'PivotTrac Totals'!$1:$255,42,FALSE),)</f>
        <v>0</v>
      </c>
      <c r="AB801">
        <f>IFERROR(VLOOKUP($A801,'PivotTrac Totals'!$1:$255,44,FALSE),)</f>
        <v>0</v>
      </c>
      <c r="AC801">
        <f>IFERROR(VLOOKUP($A801,'PivotTrac Totals'!$1:$255,46,FALSE),)</f>
        <v>0</v>
      </c>
      <c r="AD801">
        <f>IFERROR(VLOOKUP($A801,'PivotTrac Totals'!$1:$255,48,FALSE),)</f>
        <v>0</v>
      </c>
      <c r="AE801">
        <f>IFERROR(VLOOKUP($A801,'PivotTrac Totals'!$1:$255,50,FALSE),)</f>
        <v>0</v>
      </c>
      <c r="AF801">
        <f>IFERROR(VLOOKUP($A801,'PivotTrac Totals'!$1:$255,52,FALSE),)</f>
        <v>0</v>
      </c>
      <c r="AG801">
        <f>IFERROR(VLOOKUP($A801,'PivotTrac Totals'!$1:$255,54,FALSE),)</f>
        <v>0</v>
      </c>
      <c r="AH801">
        <f t="shared" si="91"/>
        <v>0</v>
      </c>
    </row>
    <row r="802" spans="1:34" ht="15.75" hidden="1" thickBot="1" x14ac:dyDescent="0.25">
      <c r="A802" s="25"/>
      <c r="B802" s="25" t="s">
        <v>166</v>
      </c>
      <c r="C802" s="28" t="str">
        <f t="shared" si="94"/>
        <v>79</v>
      </c>
      <c r="D802" s="25" t="s">
        <v>195</v>
      </c>
      <c r="E802" s="25"/>
      <c r="F802" s="25"/>
      <c r="G802" s="25"/>
      <c r="H802">
        <f>IFERROR(VLOOKUP($A802,'PivotTrac Totals'!$A$1:$AK$255,4,FALSE),)</f>
        <v>0</v>
      </c>
      <c r="I802">
        <f>IFERROR(VLOOKUP($A802,'PivotTrac Totals'!$1:$405,6,FALSE),)</f>
        <v>0</v>
      </c>
      <c r="J802">
        <f>IFERROR(VLOOKUP($A802,'PivotTrac Totals'!$1:$255,8,FALSE),)</f>
        <v>0</v>
      </c>
      <c r="K802">
        <f>IFERROR(VLOOKUP($A802,'PivotTrac Totals'!$1:$255,10,FALSE),)</f>
        <v>0</v>
      </c>
      <c r="L802">
        <f>IFERROR(VLOOKUP($A802,'PivotTrac Totals'!$1:$255,12,FALSE),)</f>
        <v>0</v>
      </c>
      <c r="M802">
        <f>IFERROR(VLOOKUP($A802,'PivotTrac Totals'!$1:$255,14,FALSE),)</f>
        <v>0</v>
      </c>
      <c r="N802">
        <f>IFERROR(VLOOKUP($A802,'PivotTrac Totals'!$1:$255,16,FALSE),)</f>
        <v>0</v>
      </c>
      <c r="O802">
        <f>IFERROR(VLOOKUP($A802,'PivotTrac Totals'!$1:$255,18,FALSE),)</f>
        <v>0</v>
      </c>
      <c r="P802">
        <f>IFERROR(VLOOKUP($A802,'PivotTrac Totals'!$1:$255,20,FALSE),)</f>
        <v>0</v>
      </c>
      <c r="Q802">
        <f>IFERROR(VLOOKUP($A802,'PivotTrac Totals'!$1:$255,22,FALSE),)</f>
        <v>0</v>
      </c>
      <c r="R802">
        <f>IFERROR(VLOOKUP($A802,'PivotTrac Totals'!$1:$255,24,FALSE),)</f>
        <v>0</v>
      </c>
      <c r="S802">
        <f>IFERROR(VLOOKUP($A802,'PivotTrac Totals'!$1:$255,26,FALSE),)</f>
        <v>0</v>
      </c>
      <c r="T802">
        <f>IFERROR(VLOOKUP($A802,'PivotTrac Totals'!$1:$255,28,FALSE),)</f>
        <v>0</v>
      </c>
      <c r="U802">
        <f>IFERROR(VLOOKUP($A802,'PivotTrac Totals'!$1:$255,30,FALSE),)</f>
        <v>0</v>
      </c>
      <c r="V802">
        <f>IFERROR(VLOOKUP($A802,'PivotTrac Totals'!$1:$255,32,FALSE),)</f>
        <v>0</v>
      </c>
      <c r="W802">
        <f>IFERROR(VLOOKUP($A802,'PivotTrac Totals'!$1:$255,34,FALSE),)</f>
        <v>0</v>
      </c>
      <c r="X802">
        <f>IFERROR(VLOOKUP($A802,'PivotTrac Totals'!$1:$255,36,FALSE),)</f>
        <v>0</v>
      </c>
      <c r="Y802">
        <f>IFERROR(VLOOKUP($A802,'PivotTrac Totals'!$1:$255,38,FALSE),)</f>
        <v>0</v>
      </c>
      <c r="Z802">
        <f>IFERROR(VLOOKUP($A802,'PivotTrac Totals'!$1:$255,40,FALSE),)</f>
        <v>0</v>
      </c>
      <c r="AA802">
        <f>IFERROR(VLOOKUP($A802,'PivotTrac Totals'!$1:$255,42,FALSE),)</f>
        <v>0</v>
      </c>
      <c r="AB802">
        <f>IFERROR(VLOOKUP($A802,'PivotTrac Totals'!$1:$255,44,FALSE),)</f>
        <v>0</v>
      </c>
      <c r="AC802">
        <f>IFERROR(VLOOKUP($A802,'PivotTrac Totals'!$1:$255,46,FALSE),)</f>
        <v>0</v>
      </c>
      <c r="AD802">
        <f>IFERROR(VLOOKUP($A802,'PivotTrac Totals'!$1:$255,48,FALSE),)</f>
        <v>0</v>
      </c>
      <c r="AE802">
        <f>IFERROR(VLOOKUP($A802,'PivotTrac Totals'!$1:$255,50,FALSE),)</f>
        <v>0</v>
      </c>
      <c r="AF802">
        <f>IFERROR(VLOOKUP($A802,'PivotTrac Totals'!$1:$255,52,FALSE),)</f>
        <v>0</v>
      </c>
      <c r="AG802">
        <f>IFERROR(VLOOKUP($A802,'PivotTrac Totals'!$1:$255,54,FALSE),)</f>
        <v>0</v>
      </c>
      <c r="AH802">
        <f t="shared" si="91"/>
        <v>0</v>
      </c>
    </row>
    <row r="803" spans="1:34" ht="15.75" hidden="1" thickBot="1" x14ac:dyDescent="0.25">
      <c r="A803" s="25"/>
      <c r="B803" s="25" t="s">
        <v>166</v>
      </c>
      <c r="C803" s="28" t="str">
        <f t="shared" si="94"/>
        <v>79</v>
      </c>
      <c r="D803" s="25" t="s">
        <v>195</v>
      </c>
      <c r="E803" s="25"/>
      <c r="F803" s="25"/>
      <c r="G803" s="25"/>
      <c r="H803">
        <f>IFERROR(VLOOKUP($A803,'PivotTrac Totals'!$A$1:$AK$255,4,FALSE),)</f>
        <v>0</v>
      </c>
      <c r="I803">
        <f>IFERROR(VLOOKUP($A803,'PivotTrac Totals'!$1:$405,6,FALSE),)</f>
        <v>0</v>
      </c>
      <c r="J803">
        <f>IFERROR(VLOOKUP($A803,'PivotTrac Totals'!$1:$255,8,FALSE),)</f>
        <v>0</v>
      </c>
      <c r="K803">
        <f>IFERROR(VLOOKUP($A803,'PivotTrac Totals'!$1:$255,10,FALSE),)</f>
        <v>0</v>
      </c>
      <c r="L803">
        <f>IFERROR(VLOOKUP($A803,'PivotTrac Totals'!$1:$255,12,FALSE),)</f>
        <v>0</v>
      </c>
      <c r="M803">
        <f>IFERROR(VLOOKUP($A803,'PivotTrac Totals'!$1:$255,14,FALSE),)</f>
        <v>0</v>
      </c>
      <c r="N803">
        <f>IFERROR(VLOOKUP($A803,'PivotTrac Totals'!$1:$255,16,FALSE),)</f>
        <v>0</v>
      </c>
      <c r="O803">
        <f>IFERROR(VLOOKUP($A803,'PivotTrac Totals'!$1:$255,18,FALSE),)</f>
        <v>0</v>
      </c>
      <c r="P803">
        <f>IFERROR(VLOOKUP($A803,'PivotTrac Totals'!$1:$255,20,FALSE),)</f>
        <v>0</v>
      </c>
      <c r="Q803">
        <f>IFERROR(VLOOKUP($A803,'PivotTrac Totals'!$1:$255,22,FALSE),)</f>
        <v>0</v>
      </c>
      <c r="R803">
        <f>IFERROR(VLOOKUP($A803,'PivotTrac Totals'!$1:$255,24,FALSE),)</f>
        <v>0</v>
      </c>
      <c r="S803">
        <f>IFERROR(VLOOKUP($A803,'PivotTrac Totals'!$1:$255,26,FALSE),)</f>
        <v>0</v>
      </c>
      <c r="T803">
        <f>IFERROR(VLOOKUP($A803,'PivotTrac Totals'!$1:$255,28,FALSE),)</f>
        <v>0</v>
      </c>
      <c r="U803">
        <f>IFERROR(VLOOKUP($A803,'PivotTrac Totals'!$1:$255,30,FALSE),)</f>
        <v>0</v>
      </c>
      <c r="V803">
        <f>IFERROR(VLOOKUP($A803,'PivotTrac Totals'!$1:$255,32,FALSE),)</f>
        <v>0</v>
      </c>
      <c r="W803">
        <f>IFERROR(VLOOKUP($A803,'PivotTrac Totals'!$1:$255,34,FALSE),)</f>
        <v>0</v>
      </c>
      <c r="X803">
        <f>IFERROR(VLOOKUP($A803,'PivotTrac Totals'!$1:$255,36,FALSE),)</f>
        <v>0</v>
      </c>
      <c r="Y803">
        <f>IFERROR(VLOOKUP($A803,'PivotTrac Totals'!$1:$255,38,FALSE),)</f>
        <v>0</v>
      </c>
      <c r="Z803">
        <f>IFERROR(VLOOKUP($A803,'PivotTrac Totals'!$1:$255,40,FALSE),)</f>
        <v>0</v>
      </c>
      <c r="AA803">
        <f>IFERROR(VLOOKUP($A803,'PivotTrac Totals'!$1:$255,42,FALSE),)</f>
        <v>0</v>
      </c>
      <c r="AB803">
        <f>IFERROR(VLOOKUP($A803,'PivotTrac Totals'!$1:$255,44,FALSE),)</f>
        <v>0</v>
      </c>
      <c r="AC803">
        <f>IFERROR(VLOOKUP($A803,'PivotTrac Totals'!$1:$255,46,FALSE),)</f>
        <v>0</v>
      </c>
      <c r="AD803">
        <f>IFERROR(VLOOKUP($A803,'PivotTrac Totals'!$1:$255,48,FALSE),)</f>
        <v>0</v>
      </c>
      <c r="AE803">
        <f>IFERROR(VLOOKUP($A803,'PivotTrac Totals'!$1:$255,50,FALSE),)</f>
        <v>0</v>
      </c>
      <c r="AF803">
        <f>IFERROR(VLOOKUP($A803,'PivotTrac Totals'!$1:$255,52,FALSE),)</f>
        <v>0</v>
      </c>
      <c r="AG803">
        <f>IFERROR(VLOOKUP($A803,'PivotTrac Totals'!$1:$255,54,FALSE),)</f>
        <v>0</v>
      </c>
      <c r="AH803">
        <f t="shared" si="91"/>
        <v>0</v>
      </c>
    </row>
    <row r="804" spans="1:34" ht="15.75" hidden="1" thickBot="1" x14ac:dyDescent="0.25">
      <c r="A804" s="25"/>
      <c r="B804" s="25" t="s">
        <v>166</v>
      </c>
      <c r="C804" s="28" t="str">
        <f t="shared" si="94"/>
        <v>79</v>
      </c>
      <c r="D804" s="25" t="s">
        <v>195</v>
      </c>
      <c r="E804" s="25"/>
      <c r="F804" s="25"/>
      <c r="G804" s="25"/>
      <c r="H804">
        <f>IFERROR(VLOOKUP($A804,'PivotTrac Totals'!$A$1:$AK$255,4,FALSE),)</f>
        <v>0</v>
      </c>
      <c r="I804">
        <f>IFERROR(VLOOKUP($A804,'PivotTrac Totals'!$1:$405,6,FALSE),)</f>
        <v>0</v>
      </c>
      <c r="J804">
        <f>IFERROR(VLOOKUP($A804,'PivotTrac Totals'!$1:$255,8,FALSE),)</f>
        <v>0</v>
      </c>
      <c r="K804">
        <f>IFERROR(VLOOKUP($A804,'PivotTrac Totals'!$1:$255,10,FALSE),)</f>
        <v>0</v>
      </c>
      <c r="L804">
        <f>IFERROR(VLOOKUP($A804,'PivotTrac Totals'!$1:$255,12,FALSE),)</f>
        <v>0</v>
      </c>
      <c r="M804">
        <f>IFERROR(VLOOKUP($A804,'PivotTrac Totals'!$1:$255,14,FALSE),)</f>
        <v>0</v>
      </c>
      <c r="N804">
        <f>IFERROR(VLOOKUP($A804,'PivotTrac Totals'!$1:$255,16,FALSE),)</f>
        <v>0</v>
      </c>
      <c r="O804">
        <f>IFERROR(VLOOKUP($A804,'PivotTrac Totals'!$1:$255,18,FALSE),)</f>
        <v>0</v>
      </c>
      <c r="P804">
        <f>IFERROR(VLOOKUP($A804,'PivotTrac Totals'!$1:$255,20,FALSE),)</f>
        <v>0</v>
      </c>
      <c r="Q804">
        <f>IFERROR(VLOOKUP($A804,'PivotTrac Totals'!$1:$255,22,FALSE),)</f>
        <v>0</v>
      </c>
      <c r="R804">
        <f>IFERROR(VLOOKUP($A804,'PivotTrac Totals'!$1:$255,24,FALSE),)</f>
        <v>0</v>
      </c>
      <c r="S804">
        <f>IFERROR(VLOOKUP($A804,'PivotTrac Totals'!$1:$255,26,FALSE),)</f>
        <v>0</v>
      </c>
      <c r="T804">
        <f>IFERROR(VLOOKUP($A804,'PivotTrac Totals'!$1:$255,28,FALSE),)</f>
        <v>0</v>
      </c>
      <c r="U804">
        <f>IFERROR(VLOOKUP($A804,'PivotTrac Totals'!$1:$255,30,FALSE),)</f>
        <v>0</v>
      </c>
      <c r="V804">
        <f>IFERROR(VLOOKUP($A804,'PivotTrac Totals'!$1:$255,32,FALSE),)</f>
        <v>0</v>
      </c>
      <c r="W804">
        <f>IFERROR(VLOOKUP($A804,'PivotTrac Totals'!$1:$255,34,FALSE),)</f>
        <v>0</v>
      </c>
      <c r="X804">
        <f>IFERROR(VLOOKUP($A804,'PivotTrac Totals'!$1:$255,36,FALSE),)</f>
        <v>0</v>
      </c>
      <c r="Y804">
        <f>IFERROR(VLOOKUP($A804,'PivotTrac Totals'!$1:$255,38,FALSE),)</f>
        <v>0</v>
      </c>
      <c r="Z804">
        <f>IFERROR(VLOOKUP($A804,'PivotTrac Totals'!$1:$255,40,FALSE),)</f>
        <v>0</v>
      </c>
      <c r="AA804">
        <f>IFERROR(VLOOKUP($A804,'PivotTrac Totals'!$1:$255,42,FALSE),)</f>
        <v>0</v>
      </c>
      <c r="AB804">
        <f>IFERROR(VLOOKUP($A804,'PivotTrac Totals'!$1:$255,44,FALSE),)</f>
        <v>0</v>
      </c>
      <c r="AC804">
        <f>IFERROR(VLOOKUP($A804,'PivotTrac Totals'!$1:$255,46,FALSE),)</f>
        <v>0</v>
      </c>
      <c r="AD804">
        <f>IFERROR(VLOOKUP($A804,'PivotTrac Totals'!$1:$255,48,FALSE),)</f>
        <v>0</v>
      </c>
      <c r="AE804">
        <f>IFERROR(VLOOKUP($A804,'PivotTrac Totals'!$1:$255,50,FALSE),)</f>
        <v>0</v>
      </c>
      <c r="AF804">
        <f>IFERROR(VLOOKUP($A804,'PivotTrac Totals'!$1:$255,52,FALSE),)</f>
        <v>0</v>
      </c>
      <c r="AG804">
        <f>IFERROR(VLOOKUP($A804,'PivotTrac Totals'!$1:$255,54,FALSE),)</f>
        <v>0</v>
      </c>
      <c r="AH804">
        <f t="shared" si="91"/>
        <v>0</v>
      </c>
    </row>
    <row r="805" spans="1:34" ht="15.75" hidden="1" thickBot="1" x14ac:dyDescent="0.25">
      <c r="A805" s="25"/>
      <c r="B805" s="25" t="s">
        <v>166</v>
      </c>
      <c r="C805" s="28" t="str">
        <f t="shared" si="94"/>
        <v>79</v>
      </c>
      <c r="D805" s="25" t="s">
        <v>195</v>
      </c>
      <c r="E805" s="25"/>
      <c r="F805" s="25"/>
      <c r="G805" s="25"/>
      <c r="H805">
        <f>IFERROR(VLOOKUP($A805,'PivotTrac Totals'!$A$1:$AK$255,4,FALSE),)</f>
        <v>0</v>
      </c>
      <c r="I805">
        <f>IFERROR(VLOOKUP($A805,'PivotTrac Totals'!$1:$405,6,FALSE),)</f>
        <v>0</v>
      </c>
      <c r="J805">
        <f>IFERROR(VLOOKUP($A805,'PivotTrac Totals'!$1:$255,8,FALSE),)</f>
        <v>0</v>
      </c>
      <c r="K805">
        <f>IFERROR(VLOOKUP($A805,'PivotTrac Totals'!$1:$255,10,FALSE),)</f>
        <v>0</v>
      </c>
      <c r="L805">
        <f>IFERROR(VLOOKUP($A805,'PivotTrac Totals'!$1:$255,12,FALSE),)</f>
        <v>0</v>
      </c>
      <c r="M805">
        <f>IFERROR(VLOOKUP($A805,'PivotTrac Totals'!$1:$255,14,FALSE),)</f>
        <v>0</v>
      </c>
      <c r="N805">
        <f>IFERROR(VLOOKUP($A805,'PivotTrac Totals'!$1:$255,16,FALSE),)</f>
        <v>0</v>
      </c>
      <c r="O805">
        <f>IFERROR(VLOOKUP($A805,'PivotTrac Totals'!$1:$255,18,FALSE),)</f>
        <v>0</v>
      </c>
      <c r="P805">
        <f>IFERROR(VLOOKUP($A805,'PivotTrac Totals'!$1:$255,20,FALSE),)</f>
        <v>0</v>
      </c>
      <c r="Q805">
        <f>IFERROR(VLOOKUP($A805,'PivotTrac Totals'!$1:$255,22,FALSE),)</f>
        <v>0</v>
      </c>
      <c r="R805">
        <f>IFERROR(VLOOKUP($A805,'PivotTrac Totals'!$1:$255,24,FALSE),)</f>
        <v>0</v>
      </c>
      <c r="S805">
        <f>IFERROR(VLOOKUP($A805,'PivotTrac Totals'!$1:$255,26,FALSE),)</f>
        <v>0</v>
      </c>
      <c r="T805">
        <f>IFERROR(VLOOKUP($A805,'PivotTrac Totals'!$1:$255,28,FALSE),)</f>
        <v>0</v>
      </c>
      <c r="U805">
        <f>IFERROR(VLOOKUP($A805,'PivotTrac Totals'!$1:$255,30,FALSE),)</f>
        <v>0</v>
      </c>
      <c r="V805">
        <f>IFERROR(VLOOKUP($A805,'PivotTrac Totals'!$1:$255,32,FALSE),)</f>
        <v>0</v>
      </c>
      <c r="W805">
        <f>IFERROR(VLOOKUP($A805,'PivotTrac Totals'!$1:$255,34,FALSE),)</f>
        <v>0</v>
      </c>
      <c r="X805">
        <f>IFERROR(VLOOKUP($A805,'PivotTrac Totals'!$1:$255,36,FALSE),)</f>
        <v>0</v>
      </c>
      <c r="Y805">
        <f>IFERROR(VLOOKUP($A805,'PivotTrac Totals'!$1:$255,38,FALSE),)</f>
        <v>0</v>
      </c>
      <c r="Z805">
        <f>IFERROR(VLOOKUP($A805,'PivotTrac Totals'!$1:$255,40,FALSE),)</f>
        <v>0</v>
      </c>
      <c r="AA805">
        <f>IFERROR(VLOOKUP($A805,'PivotTrac Totals'!$1:$255,42,FALSE),)</f>
        <v>0</v>
      </c>
      <c r="AB805">
        <f>IFERROR(VLOOKUP($A805,'PivotTrac Totals'!$1:$255,44,FALSE),)</f>
        <v>0</v>
      </c>
      <c r="AC805">
        <f>IFERROR(VLOOKUP($A805,'PivotTrac Totals'!$1:$255,46,FALSE),)</f>
        <v>0</v>
      </c>
      <c r="AD805">
        <f>IFERROR(VLOOKUP($A805,'PivotTrac Totals'!$1:$255,48,FALSE),)</f>
        <v>0</v>
      </c>
      <c r="AE805">
        <f>IFERROR(VLOOKUP($A805,'PivotTrac Totals'!$1:$255,50,FALSE),)</f>
        <v>0</v>
      </c>
      <c r="AF805">
        <f>IFERROR(VLOOKUP($A805,'PivotTrac Totals'!$1:$255,52,FALSE),)</f>
        <v>0</v>
      </c>
      <c r="AG805">
        <f>IFERROR(VLOOKUP($A805,'PivotTrac Totals'!$1:$255,54,FALSE),)</f>
        <v>0</v>
      </c>
      <c r="AH805">
        <f t="shared" si="91"/>
        <v>0</v>
      </c>
    </row>
    <row r="806" spans="1:34" ht="15.75" hidden="1" thickBot="1" x14ac:dyDescent="0.25">
      <c r="A806" s="25"/>
      <c r="B806" s="25" t="s">
        <v>166</v>
      </c>
      <c r="C806" s="28" t="str">
        <f t="shared" si="94"/>
        <v>79</v>
      </c>
      <c r="D806" s="25" t="s">
        <v>195</v>
      </c>
      <c r="E806" s="25"/>
      <c r="F806" s="25"/>
      <c r="G806" s="25"/>
      <c r="H806">
        <f>IFERROR(VLOOKUP($A806,'PivotTrac Totals'!$A$1:$AK$255,4,FALSE),)</f>
        <v>0</v>
      </c>
      <c r="I806">
        <f>IFERROR(VLOOKUP($A806,'PivotTrac Totals'!$1:$405,6,FALSE),)</f>
        <v>0</v>
      </c>
      <c r="J806">
        <f>IFERROR(VLOOKUP($A806,'PivotTrac Totals'!$1:$255,8,FALSE),)</f>
        <v>0</v>
      </c>
      <c r="K806">
        <f>IFERROR(VLOOKUP($A806,'PivotTrac Totals'!$1:$255,10,FALSE),)</f>
        <v>0</v>
      </c>
      <c r="L806">
        <f>IFERROR(VLOOKUP($A806,'PivotTrac Totals'!$1:$255,12,FALSE),)</f>
        <v>0</v>
      </c>
      <c r="M806">
        <f>IFERROR(VLOOKUP($A806,'PivotTrac Totals'!$1:$255,14,FALSE),)</f>
        <v>0</v>
      </c>
      <c r="N806">
        <f>IFERROR(VLOOKUP($A806,'PivotTrac Totals'!$1:$255,16,FALSE),)</f>
        <v>0</v>
      </c>
      <c r="O806">
        <f>IFERROR(VLOOKUP($A806,'PivotTrac Totals'!$1:$255,18,FALSE),)</f>
        <v>0</v>
      </c>
      <c r="P806">
        <f>IFERROR(VLOOKUP($A806,'PivotTrac Totals'!$1:$255,20,FALSE),)</f>
        <v>0</v>
      </c>
      <c r="Q806">
        <f>IFERROR(VLOOKUP($A806,'PivotTrac Totals'!$1:$255,22,FALSE),)</f>
        <v>0</v>
      </c>
      <c r="R806">
        <f>IFERROR(VLOOKUP($A806,'PivotTrac Totals'!$1:$255,24,FALSE),)</f>
        <v>0</v>
      </c>
      <c r="S806">
        <f>IFERROR(VLOOKUP($A806,'PivotTrac Totals'!$1:$255,26,FALSE),)</f>
        <v>0</v>
      </c>
      <c r="T806">
        <f>IFERROR(VLOOKUP($A806,'PivotTrac Totals'!$1:$255,28,FALSE),)</f>
        <v>0</v>
      </c>
      <c r="U806">
        <f>IFERROR(VLOOKUP($A806,'PivotTrac Totals'!$1:$255,30,FALSE),)</f>
        <v>0</v>
      </c>
      <c r="V806">
        <f>IFERROR(VLOOKUP($A806,'PivotTrac Totals'!$1:$255,32,FALSE),)</f>
        <v>0</v>
      </c>
      <c r="W806">
        <f>IFERROR(VLOOKUP($A806,'PivotTrac Totals'!$1:$255,34,FALSE),)</f>
        <v>0</v>
      </c>
      <c r="X806">
        <f>IFERROR(VLOOKUP($A806,'PivotTrac Totals'!$1:$255,36,FALSE),)</f>
        <v>0</v>
      </c>
      <c r="Y806">
        <f>IFERROR(VLOOKUP($A806,'PivotTrac Totals'!$1:$255,38,FALSE),)</f>
        <v>0</v>
      </c>
      <c r="Z806">
        <f>IFERROR(VLOOKUP($A806,'PivotTrac Totals'!$1:$255,40,FALSE),)</f>
        <v>0</v>
      </c>
      <c r="AA806">
        <f>IFERROR(VLOOKUP($A806,'PivotTrac Totals'!$1:$255,42,FALSE),)</f>
        <v>0</v>
      </c>
      <c r="AB806">
        <f>IFERROR(VLOOKUP($A806,'PivotTrac Totals'!$1:$255,44,FALSE),)</f>
        <v>0</v>
      </c>
      <c r="AC806">
        <f>IFERROR(VLOOKUP($A806,'PivotTrac Totals'!$1:$255,46,FALSE),)</f>
        <v>0</v>
      </c>
      <c r="AD806">
        <f>IFERROR(VLOOKUP($A806,'PivotTrac Totals'!$1:$255,48,FALSE),)</f>
        <v>0</v>
      </c>
      <c r="AE806">
        <f>IFERROR(VLOOKUP($A806,'PivotTrac Totals'!$1:$255,50,FALSE),)</f>
        <v>0</v>
      </c>
      <c r="AF806">
        <f>IFERROR(VLOOKUP($A806,'PivotTrac Totals'!$1:$255,52,FALSE),)</f>
        <v>0</v>
      </c>
      <c r="AG806">
        <f>IFERROR(VLOOKUP($A806,'PivotTrac Totals'!$1:$255,54,FALSE),)</f>
        <v>0</v>
      </c>
      <c r="AH806">
        <f t="shared" si="91"/>
        <v>0</v>
      </c>
    </row>
    <row r="807" spans="1:34" ht="15.75" hidden="1" thickBot="1" x14ac:dyDescent="0.25">
      <c r="A807" s="29" t="s">
        <v>306</v>
      </c>
      <c r="B807" s="25" t="s">
        <v>166</v>
      </c>
      <c r="C807" s="28" t="str">
        <f>MID(A807,FIND(" ",A807)+1,256)</f>
        <v>80</v>
      </c>
      <c r="D807" s="25" t="s">
        <v>307</v>
      </c>
      <c r="E807" s="25"/>
      <c r="F807" s="25"/>
      <c r="G807" s="25"/>
      <c r="H807" s="24">
        <f>IF($B807="Hamer",IF($F807="Spring Grain",SUMIFS('Hamer Agrimet'!$D:$D,'Hamer Agrimet'!$A:$A,"&lt;="&amp;Data!H$1,'Hamer Agrimet'!$D:$D,"&gt;0"),IF($F807="Winter Grain",SUMIFS('Hamer Agrimet'!$C:$C,'Hamer Agrimet'!$A:$A,"&lt;="&amp;Data!H$1,'Hamer Agrimet'!$C:$C,"&gt;0"),IF($F807="Potatoes",SUMIFS('Hamer Agrimet'!$E:$E,'Hamer Agrimet'!$A:$A,"&lt;="&amp;Data!H$1,'Hamer Agrimet'!$E:$E,"&gt;0"),0))),SUMIFS('Osgood Agrimet'!$S$2:$S$274,'Hamer Agrimet'!$H$147:$H$288,"&lt;="&amp;Data!H$1,'Osgood Agrimet'!$S$2:$S$274,"&gt;0"))</f>
        <v>0</v>
      </c>
      <c r="I807" s="24">
        <f>IF($B807="Hamer",IF($F807="Spring Grain",SUMIFS('Hamer Agrimet'!$D:$D,'Hamer Agrimet'!$A:$A,"&lt;="&amp;Data!I$1,'Hamer Agrimet'!$D:$D,"&gt;0"),IF($F807="Winter Grain",SUMIFS('Hamer Agrimet'!$C:$C,'Hamer Agrimet'!$A:$A,"&lt;="&amp;Data!I$1,'Hamer Agrimet'!$C:$C,"&gt;0"),IF($F807="Potatoes",SUMIFS('Hamer Agrimet'!$E:$E,'Hamer Agrimet'!$A:$A,"&lt;="&amp;Data!I$1,'Hamer Agrimet'!$E:$E,"&gt;0"),0))),SUMIFS('Osgood Agrimet'!$S$2:$S$274,'Hamer Agrimet'!$H$147:$H$288,"&lt;="&amp;Data!I$1,'Osgood Agrimet'!$S$2:$S$274,"&gt;0"))</f>
        <v>0</v>
      </c>
      <c r="J807" s="24">
        <f>IF($B807="Hamer",IF($F807="Spring Grain",SUMIFS('Hamer Agrimet'!$D:$D,'Hamer Agrimet'!$A:$A,"&lt;="&amp;Data!J$1,'Hamer Agrimet'!$D:$D,"&gt;0"),IF($F807="Winter Grain",SUMIFS('Hamer Agrimet'!$C:$C,'Hamer Agrimet'!$A:$A,"&lt;="&amp;Data!J$1,'Hamer Agrimet'!$C:$C,"&gt;0"),IF($F807="Potatoes",SUMIFS('Hamer Agrimet'!$E:$E,'Hamer Agrimet'!$A:$A,"&lt;="&amp;Data!J$1,'Hamer Agrimet'!$E:$E,"&gt;0"),0))),SUMIFS('Osgood Agrimet'!$S$2:$S$274,'Hamer Agrimet'!$H$147:$H$288,"&lt;="&amp;Data!J$1,'Osgood Agrimet'!$S$2:$S$274,"&gt;0"))</f>
        <v>0</v>
      </c>
      <c r="K807" s="24">
        <f>IF($B807="Hamer",IF($F807="Spring Grain",SUMIFS('Hamer Agrimet'!$D:$D,'Hamer Agrimet'!$A:$A,"&lt;="&amp;Data!K$1,'Hamer Agrimet'!$D:$D,"&gt;0"),IF($F807="Winter Grain",SUMIFS('Hamer Agrimet'!$C:$C,'Hamer Agrimet'!$A:$A,"&lt;="&amp;Data!K$1,'Hamer Agrimet'!$C:$C,"&gt;0"),IF($F807="Potatoes",SUMIFS('Hamer Agrimet'!$E:$E,'Hamer Agrimet'!$A:$A,"&lt;="&amp;Data!K$1,'Hamer Agrimet'!$E:$E,"&gt;0"),0))),SUMIFS('Osgood Agrimet'!$S$2:$S$274,'Hamer Agrimet'!$H$147:$H$288,"&lt;="&amp;Data!K$1,'Osgood Agrimet'!$S$2:$S$274,"&gt;0"))</f>
        <v>0</v>
      </c>
      <c r="L807" s="24">
        <f>IF($B807="Hamer",IF($F807="Spring Grain",SUMIFS('Hamer Agrimet'!$D:$D,'Hamer Agrimet'!$A:$A,"&lt;="&amp;Data!L$1,'Hamer Agrimet'!$D:$D,"&gt;0"),IF($F807="Winter Grain",SUMIFS('Hamer Agrimet'!$C:$C,'Hamer Agrimet'!$A:$A,"&lt;="&amp;Data!L$1,'Hamer Agrimet'!$C:$C,"&gt;0"),IF($F807="Potatoes",SUMIFS('Hamer Agrimet'!$E:$E,'Hamer Agrimet'!$A:$A,"&lt;="&amp;Data!L$1,'Hamer Agrimet'!$E:$E,"&gt;0"),0))),SUMIFS('Osgood Agrimet'!$S$2:$S$274,'Hamer Agrimet'!$H$147:$H$288,"&lt;="&amp;Data!L$1,'Osgood Agrimet'!$S$2:$S$274,"&gt;0"))</f>
        <v>0</v>
      </c>
      <c r="M807" s="24">
        <f>IF($B807="Hamer",IF($F807="Spring Grain",SUMIFS('Hamer Agrimet'!$D:$D,'Hamer Agrimet'!$A:$A,"&lt;="&amp;Data!M$1,'Hamer Agrimet'!$D:$D,"&gt;0"),IF($F807="Winter Grain",SUMIFS('Hamer Agrimet'!$C:$C,'Hamer Agrimet'!$A:$A,"&lt;="&amp;Data!M$1,'Hamer Agrimet'!$C:$C,"&gt;0"),IF($F807="Potatoes",SUMIFS('Hamer Agrimet'!$E:$E,'Hamer Agrimet'!$A:$A,"&lt;="&amp;Data!M$1,'Hamer Agrimet'!$E:$E,"&gt;0"),0))),SUMIFS('Osgood Agrimet'!$S$2:$S$274,'Hamer Agrimet'!$H$147:$H$288,"&lt;="&amp;Data!M$1,'Osgood Agrimet'!$S$2:$S$274,"&gt;0"))</f>
        <v>0</v>
      </c>
      <c r="N807" s="24">
        <f>IF($B807="Hamer",IF($F807="Spring Grain",SUMIFS('Hamer Agrimet'!$D:$D,'Hamer Agrimet'!$A:$A,"&lt;="&amp;Data!N$1,'Hamer Agrimet'!$D:$D,"&gt;0"),IF($F807="Winter Grain",SUMIFS('Hamer Agrimet'!$C:$C,'Hamer Agrimet'!$A:$A,"&lt;="&amp;Data!N$1,'Hamer Agrimet'!$C:$C,"&gt;0"),IF($F807="Potatoes",SUMIFS('Hamer Agrimet'!$E:$E,'Hamer Agrimet'!$A:$A,"&lt;="&amp;Data!N$1,'Hamer Agrimet'!$E:$E,"&gt;0"),0))),SUMIFS('Osgood Agrimet'!$S$2:$S$274,'Hamer Agrimet'!$H$147:$H$288,"&lt;="&amp;Data!N$1,'Osgood Agrimet'!$S$2:$S$274,"&gt;0"))</f>
        <v>0</v>
      </c>
      <c r="O807" s="24">
        <f>IF($B807="Hamer",IF($F807="Spring Grain",SUMIFS('Hamer Agrimet'!$D:$D,'Hamer Agrimet'!$A:$A,"&lt;="&amp;Data!O$1,'Hamer Agrimet'!$D:$D,"&gt;0"),IF($F807="Winter Grain",SUMIFS('Hamer Agrimet'!$C:$C,'Hamer Agrimet'!$A:$A,"&lt;="&amp;Data!O$1,'Hamer Agrimet'!$C:$C,"&gt;0"),IF($F807="Potatoes",SUMIFS('Hamer Agrimet'!$E:$E,'Hamer Agrimet'!$A:$A,"&lt;="&amp;Data!O$1,'Hamer Agrimet'!$E:$E,"&gt;0"),0))),SUMIFS('Osgood Agrimet'!$S$2:$S$274,'Hamer Agrimet'!$H$147:$H$288,"&lt;="&amp;Data!O$1,'Osgood Agrimet'!$S$2:$S$274,"&gt;0"))</f>
        <v>0</v>
      </c>
      <c r="P807" s="24">
        <f>IF($B807="Hamer",IF($F807="Spring Grain",SUMIFS('Hamer Agrimet'!$D:$D,'Hamer Agrimet'!$A:$A,"&lt;="&amp;Data!P$1,'Hamer Agrimet'!$D:$D,"&gt;0"),IF($F807="Winter Grain",SUMIFS('Hamer Agrimet'!$C:$C,'Hamer Agrimet'!$A:$A,"&lt;="&amp;Data!P$1,'Hamer Agrimet'!$C:$C,"&gt;0"),IF($F807="Potatoes",SUMIFS('Hamer Agrimet'!$E:$E,'Hamer Agrimet'!$A:$A,"&lt;="&amp;Data!P$1,'Hamer Agrimet'!$E:$E,"&gt;0"),0))),SUMIFS('Osgood Agrimet'!$S$2:$S$274,'Hamer Agrimet'!$H$147:$H$288,"&lt;="&amp;Data!P$1,'Osgood Agrimet'!$S$2:$S$274,"&gt;0"))</f>
        <v>0</v>
      </c>
      <c r="Q807" s="24">
        <f>IF($B807="Hamer",IF($F807="Spring Grain",SUMIFS('Hamer Agrimet'!$D:$D,'Hamer Agrimet'!$A:$A,"&lt;="&amp;Data!Q$1,'Hamer Agrimet'!$D:$D,"&gt;0"),IF($F807="Winter Grain",SUMIFS('Hamer Agrimet'!$C:$C,'Hamer Agrimet'!$A:$A,"&lt;="&amp;Data!Q$1,'Hamer Agrimet'!$C:$C,"&gt;0"),IF($F807="Potatoes",SUMIFS('Hamer Agrimet'!$E:$E,'Hamer Agrimet'!$A:$A,"&lt;="&amp;Data!Q$1,'Hamer Agrimet'!$E:$E,"&gt;0"),0))),SUMIFS('Osgood Agrimet'!$S$2:$S$274,'Hamer Agrimet'!$H$147:$H$288,"&lt;="&amp;Data!Q$1,'Osgood Agrimet'!$S$2:$S$274,"&gt;0"))</f>
        <v>0</v>
      </c>
      <c r="R807" s="24">
        <f>IF($B807="Hamer",IF($F807="Spring Grain",SUMIFS('Hamer Agrimet'!$D:$D,'Hamer Agrimet'!$A:$A,"&lt;="&amp;Data!R$1,'Hamer Agrimet'!$D:$D,"&gt;0"),IF($F807="Winter Grain",SUMIFS('Hamer Agrimet'!$C:$C,'Hamer Agrimet'!$A:$A,"&lt;="&amp;Data!R$1,'Hamer Agrimet'!$C:$C,"&gt;0"),IF($F807="Potatoes",SUMIFS('Hamer Agrimet'!$E:$E,'Hamer Agrimet'!$A:$A,"&lt;="&amp;Data!R$1,'Hamer Agrimet'!$E:$E,"&gt;0"),0))),SUMIFS('Osgood Agrimet'!$S$2:$S$274,'Hamer Agrimet'!$H$147:$H$288,"&lt;="&amp;Data!R$1,'Osgood Agrimet'!$S$2:$S$274,"&gt;0"))</f>
        <v>0</v>
      </c>
      <c r="S807" s="24">
        <f>IF($B807="Hamer",IF($F807="Spring Grain",SUMIFS('Hamer Agrimet'!$D:$D,'Hamer Agrimet'!$A:$A,"&lt;="&amp;Data!S$1,'Hamer Agrimet'!$D:$D,"&gt;0"),IF($F807="Winter Grain",SUMIFS('Hamer Agrimet'!$C:$C,'Hamer Agrimet'!$A:$A,"&lt;="&amp;Data!S$1,'Hamer Agrimet'!$C:$C,"&gt;0"),IF($F807="Potatoes",SUMIFS('Hamer Agrimet'!$E:$E,'Hamer Agrimet'!$A:$A,"&lt;="&amp;Data!S$1,'Hamer Agrimet'!$E:$E,"&gt;0"),0))),SUMIFS('Osgood Agrimet'!$S$2:$S$274,'Hamer Agrimet'!$H$147:$H$288,"&lt;="&amp;Data!S$1,'Osgood Agrimet'!$S$2:$S$274,"&gt;0"))</f>
        <v>0</v>
      </c>
      <c r="T807" s="24">
        <f>IF($B807="Hamer",IF($F807="Spring Grain",SUMIFS('Hamer Agrimet'!$D:$D,'Hamer Agrimet'!$A:$A,"&lt;="&amp;Data!T$1,'Hamer Agrimet'!$D:$D,"&gt;0"),IF($F807="Winter Grain",SUMIFS('Hamer Agrimet'!$C:$C,'Hamer Agrimet'!$A:$A,"&lt;="&amp;Data!T$1,'Hamer Agrimet'!$C:$C,"&gt;0"),IF($F807="Potatoes",SUMIFS('Hamer Agrimet'!$E:$E,'Hamer Agrimet'!$A:$A,"&lt;="&amp;Data!T$1,'Hamer Agrimet'!$E:$E,"&gt;0"),0))),SUMIFS('Osgood Agrimet'!$S$2:$S$274,'Hamer Agrimet'!$H$147:$H$288,"&lt;="&amp;Data!T$1,'Osgood Agrimet'!$S$2:$S$274,"&gt;0"))</f>
        <v>0</v>
      </c>
      <c r="U807" s="24">
        <f>IF($B807="Hamer",IF($F807="Spring Grain",SUMIFS('Hamer Agrimet'!$D:$D,'Hamer Agrimet'!$A:$A,"&lt;="&amp;Data!U$1,'Hamer Agrimet'!$D:$D,"&gt;0"),IF($F807="Winter Grain",SUMIFS('Hamer Agrimet'!$C:$C,'Hamer Agrimet'!$A:$A,"&lt;="&amp;Data!U$1,'Hamer Agrimet'!$C:$C,"&gt;0"),IF($F807="Potatoes",SUMIFS('Hamer Agrimet'!$E:$E,'Hamer Agrimet'!$A:$A,"&lt;="&amp;Data!U$1,'Hamer Agrimet'!$E:$E,"&gt;0"),0))),SUMIFS('Osgood Agrimet'!$S$2:$S$274,'Hamer Agrimet'!$H$147:$H$288,"&lt;="&amp;Data!U$1,'Osgood Agrimet'!$S$2:$S$274,"&gt;0"))</f>
        <v>0</v>
      </c>
      <c r="V807" s="24">
        <f>IF($B807="Hamer",IF($F807="Spring Grain",SUMIFS('Hamer Agrimet'!$D:$D,'Hamer Agrimet'!$A:$A,"&lt;="&amp;Data!V$1,'Hamer Agrimet'!$D:$D,"&gt;0"),IF($F807="Winter Grain",SUMIFS('Hamer Agrimet'!$C:$C,'Hamer Agrimet'!$A:$A,"&lt;="&amp;Data!V$1,'Hamer Agrimet'!$C:$C,"&gt;0"),IF($F807="Potatoes",SUMIFS('Hamer Agrimet'!$E:$E,'Hamer Agrimet'!$A:$A,"&lt;="&amp;Data!V$1,'Hamer Agrimet'!$E:$E,"&gt;0"),0))),SUMIFS('Osgood Agrimet'!$S$2:$S$274,'Hamer Agrimet'!$H$147:$H$288,"&lt;="&amp;Data!V$1,'Osgood Agrimet'!$S$2:$S$274,"&gt;0"))</f>
        <v>0</v>
      </c>
      <c r="W807" s="24">
        <f>IF($B807="Hamer",IF($F807="Spring Grain",SUMIFS('Hamer Agrimet'!$D:$D,'Hamer Agrimet'!$A:$A,"&lt;="&amp;Data!W$1,'Hamer Agrimet'!$D:$D,"&gt;0"),IF($F807="Winter Grain",SUMIFS('Hamer Agrimet'!$C:$C,'Hamer Agrimet'!$A:$A,"&lt;="&amp;Data!W$1,'Hamer Agrimet'!$C:$C,"&gt;0"),IF($F807="Potatoes",SUMIFS('Hamer Agrimet'!$E:$E,'Hamer Agrimet'!$A:$A,"&lt;="&amp;Data!W$1,'Hamer Agrimet'!$E:$E,"&gt;0"),0))),SUMIFS('Osgood Agrimet'!$S$2:$S$274,'Hamer Agrimet'!$H$147:$H$288,"&lt;="&amp;Data!W$1,'Osgood Agrimet'!$S$2:$S$274,"&gt;0"))</f>
        <v>0</v>
      </c>
      <c r="X807" s="24">
        <f>IF($B807="Hamer",IF($F807="Spring Grain",SUMIFS('Hamer Agrimet'!$D:$D,'Hamer Agrimet'!$A:$A,"&lt;="&amp;Data!X$1,'Hamer Agrimet'!$D:$D,"&gt;0"),IF($F807="Winter Grain",SUMIFS('Hamer Agrimet'!$C:$C,'Hamer Agrimet'!$A:$A,"&lt;="&amp;Data!X$1,'Hamer Agrimet'!$C:$C,"&gt;0"),IF($F807="Potatoes",SUMIFS('Hamer Agrimet'!$E:$E,'Hamer Agrimet'!$A:$A,"&lt;="&amp;Data!X$1,'Hamer Agrimet'!$E:$E,"&gt;0"),0))),SUMIFS('Osgood Agrimet'!$S$2:$S$274,'Hamer Agrimet'!$H$147:$H$288,"&lt;="&amp;Data!X$1,'Osgood Agrimet'!$S$2:$S$274,"&gt;0"))</f>
        <v>0</v>
      </c>
      <c r="Y807" s="24">
        <f>IF($B807="Hamer",IF($F807="Spring Grain",SUMIFS('Hamer Agrimet'!$D:$D,'Hamer Agrimet'!$A:$A,"&lt;="&amp;Data!Y$1,'Hamer Agrimet'!$D:$D,"&gt;0"),IF($F807="Winter Grain",SUMIFS('Hamer Agrimet'!$C:$C,'Hamer Agrimet'!$A:$A,"&lt;="&amp;Data!Y$1,'Hamer Agrimet'!$C:$C,"&gt;0"),IF($F807="Potatoes",SUMIFS('Hamer Agrimet'!$E:$E,'Hamer Agrimet'!$A:$A,"&lt;="&amp;Data!Y$1,'Hamer Agrimet'!$E:$E,"&gt;0"),0))),SUMIFS('Osgood Agrimet'!$S$2:$S$274,'Hamer Agrimet'!$H$147:$H$288,"&lt;="&amp;Data!Y$1,'Osgood Agrimet'!$S$2:$S$274,"&gt;0"))</f>
        <v>0</v>
      </c>
      <c r="Z807" s="24">
        <f>IF($B807="Hamer",IF($F807="Spring Grain",SUMIFS('Hamer Agrimet'!$D:$D,'Hamer Agrimet'!$A:$A,"&lt;="&amp;Data!Z$1,'Hamer Agrimet'!$D:$D,"&gt;0"),IF($F807="Winter Grain",SUMIFS('Hamer Agrimet'!$C:$C,'Hamer Agrimet'!$A:$A,"&lt;="&amp;Data!Z$1,'Hamer Agrimet'!$C:$C,"&gt;0"),IF($F807="Potatoes",SUMIFS('Hamer Agrimet'!$E:$E,'Hamer Agrimet'!$A:$A,"&lt;="&amp;Data!Z$1,'Hamer Agrimet'!$E:$E,"&gt;0"),0))),SUMIFS('Osgood Agrimet'!$S$2:$S$274,'Hamer Agrimet'!$H$147:$H$288,"&lt;="&amp;Data!Z$1,'Osgood Agrimet'!$S$2:$S$274,"&gt;0"))</f>
        <v>0</v>
      </c>
      <c r="AA807" s="24">
        <f>IF($B807="Hamer",IF($F807="Spring Grain",SUMIFS('Hamer Agrimet'!$D:$D,'Hamer Agrimet'!$A:$A,"&lt;="&amp;Data!AA$1,'Hamer Agrimet'!$D:$D,"&gt;0"),IF($F807="Winter Grain",SUMIFS('Hamer Agrimet'!$C:$C,'Hamer Agrimet'!$A:$A,"&lt;="&amp;Data!AA$1,'Hamer Agrimet'!$C:$C,"&gt;0"),IF($F807="Potatoes",SUMIFS('Hamer Agrimet'!$E:$E,'Hamer Agrimet'!$A:$A,"&lt;="&amp;Data!AA$1,'Hamer Agrimet'!$E:$E,"&gt;0"),0))),SUMIFS('Osgood Agrimet'!$S$2:$S$274,'Hamer Agrimet'!$H$147:$H$288,"&lt;="&amp;Data!AA$1,'Osgood Agrimet'!$S$2:$S$274,"&gt;0"))</f>
        <v>0</v>
      </c>
      <c r="AB807" s="24">
        <f>IF($B807="Hamer",IF($F807="Spring Grain",SUMIFS('Hamer Agrimet'!$D:$D,'Hamer Agrimet'!$A:$A,"&lt;="&amp;Data!AB$1,'Hamer Agrimet'!$D:$D,"&gt;0"),IF($F807="Winter Grain",SUMIFS('Hamer Agrimet'!$C:$C,'Hamer Agrimet'!$A:$A,"&lt;="&amp;Data!AB$1,'Hamer Agrimet'!$C:$C,"&gt;0"),IF($F807="Potatoes",SUMIFS('Hamer Agrimet'!$E:$E,'Hamer Agrimet'!$A:$A,"&lt;="&amp;Data!AB$1,'Hamer Agrimet'!$E:$E,"&gt;0"),0))),SUMIFS('Osgood Agrimet'!$S$2:$S$274,'Hamer Agrimet'!$H$147:$H$288,"&lt;="&amp;Data!AB$1,'Osgood Agrimet'!$S$2:$S$274,"&gt;0"))</f>
        <v>0</v>
      </c>
      <c r="AC807" s="24">
        <f>IF($B807="Hamer",IF($F807="Spring Grain",SUMIFS('Hamer Agrimet'!$D:$D,'Hamer Agrimet'!$A:$A,"&lt;="&amp;Data!AC$1,'Hamer Agrimet'!$D:$D,"&gt;0"),IF($F807="Winter Grain",SUMIFS('Hamer Agrimet'!$C:$C,'Hamer Agrimet'!$A:$A,"&lt;="&amp;Data!AC$1,'Hamer Agrimet'!$C:$C,"&gt;0"),IF($F807="Potatoes",SUMIFS('Hamer Agrimet'!$E:$E,'Hamer Agrimet'!$A:$A,"&lt;="&amp;Data!AC$1,'Hamer Agrimet'!$E:$E,"&gt;0"),0))),SUMIFS('Osgood Agrimet'!$S$2:$S$274,'Hamer Agrimet'!$H$147:$H$288,"&lt;="&amp;Data!AC$1,'Osgood Agrimet'!$S$2:$S$274,"&gt;0"))</f>
        <v>0</v>
      </c>
      <c r="AD807" s="24">
        <f>IF($B807="Hamer",IF($F807="Spring Grain",SUMIFS('Hamer Agrimet'!$D:$D,'Hamer Agrimet'!$A:$A,"&lt;="&amp;Data!AD$1,'Hamer Agrimet'!$D:$D,"&gt;0"),IF($F807="Winter Grain",SUMIFS('Hamer Agrimet'!$C:$C,'Hamer Agrimet'!$A:$A,"&lt;="&amp;Data!AD$1,'Hamer Agrimet'!$C:$C,"&gt;0"),IF($F807="Potatoes",SUMIFS('Hamer Agrimet'!$E:$E,'Hamer Agrimet'!$A:$A,"&lt;="&amp;Data!AD$1,'Hamer Agrimet'!$E:$E,"&gt;0"),0))),SUMIFS('Osgood Agrimet'!$S$2:$S$274,'Hamer Agrimet'!$H$147:$H$288,"&lt;="&amp;Data!AD$1,'Osgood Agrimet'!$S$2:$S$274,"&gt;0"))</f>
        <v>0</v>
      </c>
      <c r="AE807" s="24">
        <f>IF($B807="Hamer",IF($F807="Spring Grain",SUMIFS('Hamer Agrimet'!$D:$D,'Hamer Agrimet'!$A:$A,"&lt;="&amp;Data!AE$1,'Hamer Agrimet'!$D:$D,"&gt;0"),IF($F807="Winter Grain",SUMIFS('Hamer Agrimet'!$C:$C,'Hamer Agrimet'!$A:$A,"&lt;="&amp;Data!AE$1,'Hamer Agrimet'!$C:$C,"&gt;0"),IF($F807="Potatoes",SUMIFS('Hamer Agrimet'!$E:$E,'Hamer Agrimet'!$A:$A,"&lt;="&amp;Data!AE$1,'Hamer Agrimet'!$E:$E,"&gt;0"),0))),SUMIFS('Osgood Agrimet'!$S$2:$S$274,'Hamer Agrimet'!$H$147:$H$288,"&lt;="&amp;Data!AE$1,'Osgood Agrimet'!$S$2:$S$274,"&gt;0"))</f>
        <v>0</v>
      </c>
      <c r="AF807" s="24">
        <f>IF($B807="Hamer",IF($F807="Spring Grain",SUMIFS('Hamer Agrimet'!$D:$D,'Hamer Agrimet'!$A:$A,"&lt;="&amp;Data!AF$1,'Hamer Agrimet'!$D:$D,"&gt;0"),IF($F807="Winter Grain",SUMIFS('Hamer Agrimet'!$C:$C,'Hamer Agrimet'!$A:$A,"&lt;="&amp;Data!AF$1,'Hamer Agrimet'!$C:$C,"&gt;0"),IF($F807="Potatoes",SUMIFS('Hamer Agrimet'!$E:$E,'Hamer Agrimet'!$A:$A,"&lt;="&amp;Data!AF$1,'Hamer Agrimet'!$E:$E,"&gt;0"),0))),SUMIFS('Osgood Agrimet'!$S$2:$S$274,'Hamer Agrimet'!$H$147:$H$288,"&lt;="&amp;Data!AF$1,'Osgood Agrimet'!$S$2:$S$274,"&gt;0"))</f>
        <v>0</v>
      </c>
      <c r="AG807" s="24">
        <f>IF($B807="Hamer",IF($F807="Spring Grain",SUMIFS('Hamer Agrimet'!$D:$D,'Hamer Agrimet'!$A:$A,"&lt;="&amp;Data!AG$1,'Hamer Agrimet'!$D:$D,"&gt;0"),IF($F807="Winter Grain",SUMIFS('Hamer Agrimet'!$C:$C,'Hamer Agrimet'!$A:$A,"&lt;="&amp;Data!AG$1,'Hamer Agrimet'!$C:$C,"&gt;0"),IF($F807="Potatoes",SUMIFS('Hamer Agrimet'!$E:$E,'Hamer Agrimet'!$A:$A,"&lt;="&amp;Data!AG$1,'Hamer Agrimet'!$E:$E,"&gt;0"),0))),SUMIFS('Osgood Agrimet'!$S$2:$S$274,'Hamer Agrimet'!$H$147:$H$288,"&lt;="&amp;Data!AG$1,'Osgood Agrimet'!$S$2:$S$274,"&gt;0"))</f>
        <v>0</v>
      </c>
      <c r="AH807">
        <f>+SUM(H807:AG807)</f>
        <v>0</v>
      </c>
    </row>
    <row r="808" spans="1:34" ht="15.75" hidden="1" thickBot="1" x14ac:dyDescent="0.25">
      <c r="A808" s="25"/>
      <c r="B808" s="25" t="s">
        <v>166</v>
      </c>
      <c r="C808" s="28" t="str">
        <f>C807</f>
        <v>80</v>
      </c>
      <c r="D808" s="25" t="s">
        <v>307</v>
      </c>
      <c r="E808" s="25"/>
      <c r="F808" s="25"/>
      <c r="G808" s="25"/>
      <c r="H808">
        <f>IFERROR(VLOOKUP($A808,'PivotTrac Totals'!$A$1:$AK$255,4,FALSE),)</f>
        <v>0</v>
      </c>
      <c r="I808">
        <f>IFERROR(VLOOKUP($A808,'PivotTrac Totals'!$1:$405,6,FALSE),)</f>
        <v>0</v>
      </c>
      <c r="J808">
        <f>IFERROR(VLOOKUP($A808,'PivotTrac Totals'!$1:$255,8,FALSE),)</f>
        <v>0</v>
      </c>
      <c r="K808">
        <f>IFERROR(VLOOKUP($A808,'PivotTrac Totals'!$1:$255,10,FALSE),)</f>
        <v>0</v>
      </c>
      <c r="L808">
        <f>IFERROR(VLOOKUP($A808,'PivotTrac Totals'!$1:$255,12,FALSE),)</f>
        <v>0</v>
      </c>
      <c r="M808">
        <f>IFERROR(VLOOKUP($A808,'PivotTrac Totals'!$1:$255,14,FALSE),)</f>
        <v>0</v>
      </c>
      <c r="N808">
        <f>IFERROR(VLOOKUP($A808,'PivotTrac Totals'!$1:$255,16,FALSE),)</f>
        <v>0</v>
      </c>
      <c r="O808">
        <f>IFERROR(VLOOKUP($A808,'PivotTrac Totals'!$1:$255,18,FALSE),)</f>
        <v>0</v>
      </c>
      <c r="P808">
        <f>IFERROR(VLOOKUP($A808,'PivotTrac Totals'!$1:$255,20,FALSE),)</f>
        <v>0</v>
      </c>
      <c r="Q808">
        <f>IFERROR(VLOOKUP($A808,'PivotTrac Totals'!$1:$255,22,FALSE),)</f>
        <v>0</v>
      </c>
      <c r="R808">
        <f>IFERROR(VLOOKUP($A808,'PivotTrac Totals'!$1:$255,24,FALSE),)</f>
        <v>0</v>
      </c>
      <c r="S808">
        <f>IFERROR(VLOOKUP($A808,'PivotTrac Totals'!$1:$255,26,FALSE),)</f>
        <v>0</v>
      </c>
      <c r="T808">
        <f>IFERROR(VLOOKUP($A808,'PivotTrac Totals'!$1:$255,28,FALSE),)</f>
        <v>0</v>
      </c>
      <c r="U808">
        <f>IFERROR(VLOOKUP($A808,'PivotTrac Totals'!$1:$255,30,FALSE),)</f>
        <v>0</v>
      </c>
      <c r="V808">
        <f>IFERROR(VLOOKUP($A808,'PivotTrac Totals'!$1:$255,32,FALSE),)</f>
        <v>0</v>
      </c>
      <c r="W808">
        <f>IFERROR(VLOOKUP($A808,'PivotTrac Totals'!$1:$255,34,FALSE),)</f>
        <v>0</v>
      </c>
      <c r="X808">
        <f>IFERROR(VLOOKUP($A808,'PivotTrac Totals'!$1:$255,36,FALSE),)</f>
        <v>0</v>
      </c>
      <c r="Y808">
        <f>IFERROR(VLOOKUP($A808,'PivotTrac Totals'!$1:$255,38,FALSE),)</f>
        <v>0</v>
      </c>
      <c r="Z808">
        <f>IFERROR(VLOOKUP($A808,'PivotTrac Totals'!$1:$255,40,FALSE),)</f>
        <v>0</v>
      </c>
      <c r="AA808">
        <f>IFERROR(VLOOKUP($A808,'PivotTrac Totals'!$1:$255,42,FALSE),)</f>
        <v>0</v>
      </c>
      <c r="AB808">
        <f>IFERROR(VLOOKUP($A808,'PivotTrac Totals'!$1:$255,44,FALSE),)</f>
        <v>0</v>
      </c>
      <c r="AC808">
        <f>IFERROR(VLOOKUP($A808,'PivotTrac Totals'!$1:$255,46,FALSE),)</f>
        <v>0</v>
      </c>
      <c r="AD808">
        <f>IFERROR(VLOOKUP($A808,'PivotTrac Totals'!$1:$255,48,FALSE),)</f>
        <v>0</v>
      </c>
      <c r="AE808">
        <f>IFERROR(VLOOKUP($A808,'PivotTrac Totals'!$1:$255,50,FALSE),)</f>
        <v>0</v>
      </c>
      <c r="AF808">
        <f>IFERROR(VLOOKUP($A808,'PivotTrac Totals'!$1:$255,52,FALSE),)</f>
        <v>0</v>
      </c>
      <c r="AG808">
        <f>IFERROR(VLOOKUP($A808,'PivotTrac Totals'!$1:$255,54,FALSE),)</f>
        <v>0</v>
      </c>
      <c r="AH808">
        <f t="shared" si="91"/>
        <v>0</v>
      </c>
    </row>
    <row r="809" spans="1:34" ht="15.75" hidden="1" thickBot="1" x14ac:dyDescent="0.25">
      <c r="A809" s="25"/>
      <c r="B809" s="25" t="s">
        <v>166</v>
      </c>
      <c r="C809" s="28" t="str">
        <f t="shared" ref="C809:C816" si="95">C808</f>
        <v>80</v>
      </c>
      <c r="D809" s="25" t="s">
        <v>307</v>
      </c>
      <c r="E809" s="25"/>
      <c r="F809" s="25"/>
      <c r="G809" s="25"/>
      <c r="H809">
        <f>IFERROR(VLOOKUP($A809,'PivotTrac Totals'!$A$1:$AK$255,4,FALSE),)</f>
        <v>0</v>
      </c>
      <c r="I809">
        <f>IFERROR(VLOOKUP($A809,'PivotTrac Totals'!$1:$405,6,FALSE),)</f>
        <v>0</v>
      </c>
      <c r="J809">
        <f>IFERROR(VLOOKUP($A809,'PivotTrac Totals'!$1:$255,8,FALSE),)</f>
        <v>0</v>
      </c>
      <c r="K809">
        <f>IFERROR(VLOOKUP($A809,'PivotTrac Totals'!$1:$255,10,FALSE),)</f>
        <v>0</v>
      </c>
      <c r="L809">
        <f>IFERROR(VLOOKUP($A809,'PivotTrac Totals'!$1:$255,12,FALSE),)</f>
        <v>0</v>
      </c>
      <c r="M809">
        <f>IFERROR(VLOOKUP($A809,'PivotTrac Totals'!$1:$255,14,FALSE),)</f>
        <v>0</v>
      </c>
      <c r="N809">
        <f>IFERROR(VLOOKUP($A809,'PivotTrac Totals'!$1:$255,16,FALSE),)</f>
        <v>0</v>
      </c>
      <c r="O809">
        <f>IFERROR(VLOOKUP($A809,'PivotTrac Totals'!$1:$255,18,FALSE),)</f>
        <v>0</v>
      </c>
      <c r="P809">
        <f>IFERROR(VLOOKUP($A809,'PivotTrac Totals'!$1:$255,20,FALSE),)</f>
        <v>0</v>
      </c>
      <c r="Q809">
        <f>IFERROR(VLOOKUP($A809,'PivotTrac Totals'!$1:$255,22,FALSE),)</f>
        <v>0</v>
      </c>
      <c r="R809">
        <f>IFERROR(VLOOKUP($A809,'PivotTrac Totals'!$1:$255,24,FALSE),)</f>
        <v>0</v>
      </c>
      <c r="S809">
        <f>IFERROR(VLOOKUP($A809,'PivotTrac Totals'!$1:$255,26,FALSE),)</f>
        <v>0</v>
      </c>
      <c r="T809">
        <f>IFERROR(VLOOKUP($A809,'PivotTrac Totals'!$1:$255,28,FALSE),)</f>
        <v>0</v>
      </c>
      <c r="U809">
        <f>IFERROR(VLOOKUP($A809,'PivotTrac Totals'!$1:$255,30,FALSE),)</f>
        <v>0</v>
      </c>
      <c r="V809">
        <f>IFERROR(VLOOKUP($A809,'PivotTrac Totals'!$1:$255,32,FALSE),)</f>
        <v>0</v>
      </c>
      <c r="W809">
        <f>IFERROR(VLOOKUP($A809,'PivotTrac Totals'!$1:$255,34,FALSE),)</f>
        <v>0</v>
      </c>
      <c r="X809">
        <f>IFERROR(VLOOKUP($A809,'PivotTrac Totals'!$1:$255,36,FALSE),)</f>
        <v>0</v>
      </c>
      <c r="Y809">
        <f>IFERROR(VLOOKUP($A809,'PivotTrac Totals'!$1:$255,38,FALSE),)</f>
        <v>0</v>
      </c>
      <c r="Z809">
        <f>IFERROR(VLOOKUP($A809,'PivotTrac Totals'!$1:$255,40,FALSE),)</f>
        <v>0</v>
      </c>
      <c r="AA809">
        <f>IFERROR(VLOOKUP($A809,'PivotTrac Totals'!$1:$255,42,FALSE),)</f>
        <v>0</v>
      </c>
      <c r="AB809">
        <f>IFERROR(VLOOKUP($A809,'PivotTrac Totals'!$1:$255,44,FALSE),)</f>
        <v>0</v>
      </c>
      <c r="AC809">
        <f>IFERROR(VLOOKUP($A809,'PivotTrac Totals'!$1:$255,46,FALSE),)</f>
        <v>0</v>
      </c>
      <c r="AD809">
        <f>IFERROR(VLOOKUP($A809,'PivotTrac Totals'!$1:$255,48,FALSE),)</f>
        <v>0</v>
      </c>
      <c r="AE809">
        <f>IFERROR(VLOOKUP($A809,'PivotTrac Totals'!$1:$255,50,FALSE),)</f>
        <v>0</v>
      </c>
      <c r="AF809">
        <f>IFERROR(VLOOKUP($A809,'PivotTrac Totals'!$1:$255,52,FALSE),)</f>
        <v>0</v>
      </c>
      <c r="AG809">
        <f>IFERROR(VLOOKUP($A809,'PivotTrac Totals'!$1:$255,54,FALSE),)</f>
        <v>0</v>
      </c>
      <c r="AH809">
        <f t="shared" si="91"/>
        <v>0</v>
      </c>
    </row>
    <row r="810" spans="1:34" ht="15.75" hidden="1" thickBot="1" x14ac:dyDescent="0.25">
      <c r="A810" s="25"/>
      <c r="B810" s="25" t="s">
        <v>166</v>
      </c>
      <c r="C810" s="28" t="str">
        <f t="shared" si="95"/>
        <v>80</v>
      </c>
      <c r="D810" s="25" t="s">
        <v>307</v>
      </c>
      <c r="E810" s="25"/>
      <c r="F810" s="25"/>
      <c r="G810" s="25"/>
      <c r="H810">
        <f>IFERROR(VLOOKUP($A810,'PivotTrac Totals'!$A$1:$AK$255,4,FALSE),)</f>
        <v>0</v>
      </c>
      <c r="I810">
        <f>IFERROR(VLOOKUP($A810,'PivotTrac Totals'!$1:$405,6,FALSE),)</f>
        <v>0</v>
      </c>
      <c r="J810">
        <f>IFERROR(VLOOKUP($A810,'PivotTrac Totals'!$1:$255,8,FALSE),)</f>
        <v>0</v>
      </c>
      <c r="K810">
        <f>IFERROR(VLOOKUP($A810,'PivotTrac Totals'!$1:$255,10,FALSE),)</f>
        <v>0</v>
      </c>
      <c r="L810">
        <f>IFERROR(VLOOKUP($A810,'PivotTrac Totals'!$1:$255,12,FALSE),)</f>
        <v>0</v>
      </c>
      <c r="M810">
        <f>IFERROR(VLOOKUP($A810,'PivotTrac Totals'!$1:$255,14,FALSE),)</f>
        <v>0</v>
      </c>
      <c r="N810">
        <f>IFERROR(VLOOKUP($A810,'PivotTrac Totals'!$1:$255,16,FALSE),)</f>
        <v>0</v>
      </c>
      <c r="O810">
        <f>IFERROR(VLOOKUP($A810,'PivotTrac Totals'!$1:$255,18,FALSE),)</f>
        <v>0</v>
      </c>
      <c r="P810">
        <f>IFERROR(VLOOKUP($A810,'PivotTrac Totals'!$1:$255,20,FALSE),)</f>
        <v>0</v>
      </c>
      <c r="Q810">
        <f>IFERROR(VLOOKUP($A810,'PivotTrac Totals'!$1:$255,22,FALSE),)</f>
        <v>0</v>
      </c>
      <c r="R810">
        <f>IFERROR(VLOOKUP($A810,'PivotTrac Totals'!$1:$255,24,FALSE),)</f>
        <v>0</v>
      </c>
      <c r="S810">
        <f>IFERROR(VLOOKUP($A810,'PivotTrac Totals'!$1:$255,26,FALSE),)</f>
        <v>0</v>
      </c>
      <c r="T810">
        <f>IFERROR(VLOOKUP($A810,'PivotTrac Totals'!$1:$255,28,FALSE),)</f>
        <v>0</v>
      </c>
      <c r="U810">
        <f>IFERROR(VLOOKUP($A810,'PivotTrac Totals'!$1:$255,30,FALSE),)</f>
        <v>0</v>
      </c>
      <c r="V810">
        <f>IFERROR(VLOOKUP($A810,'PivotTrac Totals'!$1:$255,32,FALSE),)</f>
        <v>0</v>
      </c>
      <c r="W810">
        <f>IFERROR(VLOOKUP($A810,'PivotTrac Totals'!$1:$255,34,FALSE),)</f>
        <v>0</v>
      </c>
      <c r="X810">
        <f>IFERROR(VLOOKUP($A810,'PivotTrac Totals'!$1:$255,36,FALSE),)</f>
        <v>0</v>
      </c>
      <c r="Y810">
        <f>IFERROR(VLOOKUP($A810,'PivotTrac Totals'!$1:$255,38,FALSE),)</f>
        <v>0</v>
      </c>
      <c r="Z810">
        <f>IFERROR(VLOOKUP($A810,'PivotTrac Totals'!$1:$255,40,FALSE),)</f>
        <v>0</v>
      </c>
      <c r="AA810">
        <f>IFERROR(VLOOKUP($A810,'PivotTrac Totals'!$1:$255,42,FALSE),)</f>
        <v>0</v>
      </c>
      <c r="AB810">
        <f>IFERROR(VLOOKUP($A810,'PivotTrac Totals'!$1:$255,44,FALSE),)</f>
        <v>0</v>
      </c>
      <c r="AC810">
        <f>IFERROR(VLOOKUP($A810,'PivotTrac Totals'!$1:$255,46,FALSE),)</f>
        <v>0</v>
      </c>
      <c r="AD810">
        <f>IFERROR(VLOOKUP($A810,'PivotTrac Totals'!$1:$255,48,FALSE),)</f>
        <v>0</v>
      </c>
      <c r="AE810">
        <f>IFERROR(VLOOKUP($A810,'PivotTrac Totals'!$1:$255,50,FALSE),)</f>
        <v>0</v>
      </c>
      <c r="AF810">
        <f>IFERROR(VLOOKUP($A810,'PivotTrac Totals'!$1:$255,52,FALSE),)</f>
        <v>0</v>
      </c>
      <c r="AG810">
        <f>IFERROR(VLOOKUP($A810,'PivotTrac Totals'!$1:$255,54,FALSE),)</f>
        <v>0</v>
      </c>
      <c r="AH810">
        <f t="shared" si="91"/>
        <v>0</v>
      </c>
    </row>
    <row r="811" spans="1:34" ht="15.75" hidden="1" thickBot="1" x14ac:dyDescent="0.25">
      <c r="A811" s="25"/>
      <c r="B811" s="25" t="s">
        <v>166</v>
      </c>
      <c r="C811" s="28" t="str">
        <f t="shared" si="95"/>
        <v>80</v>
      </c>
      <c r="D811" s="25" t="s">
        <v>307</v>
      </c>
      <c r="E811" s="25"/>
      <c r="F811" s="25"/>
      <c r="G811" s="25"/>
      <c r="H811">
        <f>IFERROR(VLOOKUP($A811,'PivotTrac Totals'!$A$1:$AK$255,4,FALSE),)</f>
        <v>0</v>
      </c>
      <c r="I811">
        <f>IFERROR(VLOOKUP($A811,'PivotTrac Totals'!$1:$405,6,FALSE),)</f>
        <v>0</v>
      </c>
      <c r="J811">
        <f>IFERROR(VLOOKUP($A811,'PivotTrac Totals'!$1:$255,8,FALSE),)</f>
        <v>0</v>
      </c>
      <c r="K811">
        <f>IFERROR(VLOOKUP($A811,'PivotTrac Totals'!$1:$255,10,FALSE),)</f>
        <v>0</v>
      </c>
      <c r="L811">
        <f>IFERROR(VLOOKUP($A811,'PivotTrac Totals'!$1:$255,12,FALSE),)</f>
        <v>0</v>
      </c>
      <c r="M811">
        <f>IFERROR(VLOOKUP($A811,'PivotTrac Totals'!$1:$255,14,FALSE),)</f>
        <v>0</v>
      </c>
      <c r="N811">
        <f>IFERROR(VLOOKUP($A811,'PivotTrac Totals'!$1:$255,16,FALSE),)</f>
        <v>0</v>
      </c>
      <c r="O811">
        <f>IFERROR(VLOOKUP($A811,'PivotTrac Totals'!$1:$255,18,FALSE),)</f>
        <v>0</v>
      </c>
      <c r="P811">
        <f>IFERROR(VLOOKUP($A811,'PivotTrac Totals'!$1:$255,20,FALSE),)</f>
        <v>0</v>
      </c>
      <c r="Q811">
        <f>IFERROR(VLOOKUP($A811,'PivotTrac Totals'!$1:$255,22,FALSE),)</f>
        <v>0</v>
      </c>
      <c r="R811">
        <f>IFERROR(VLOOKUP($A811,'PivotTrac Totals'!$1:$255,24,FALSE),)</f>
        <v>0</v>
      </c>
      <c r="S811">
        <f>IFERROR(VLOOKUP($A811,'PivotTrac Totals'!$1:$255,26,FALSE),)</f>
        <v>0</v>
      </c>
      <c r="T811">
        <f>IFERROR(VLOOKUP($A811,'PivotTrac Totals'!$1:$255,28,FALSE),)</f>
        <v>0</v>
      </c>
      <c r="U811">
        <f>IFERROR(VLOOKUP($A811,'PivotTrac Totals'!$1:$255,30,FALSE),)</f>
        <v>0</v>
      </c>
      <c r="V811">
        <f>IFERROR(VLOOKUP($A811,'PivotTrac Totals'!$1:$255,32,FALSE),)</f>
        <v>0</v>
      </c>
      <c r="W811">
        <f>IFERROR(VLOOKUP($A811,'PivotTrac Totals'!$1:$255,34,FALSE),)</f>
        <v>0</v>
      </c>
      <c r="X811">
        <f>IFERROR(VLOOKUP($A811,'PivotTrac Totals'!$1:$255,36,FALSE),)</f>
        <v>0</v>
      </c>
      <c r="Y811">
        <f>IFERROR(VLOOKUP($A811,'PivotTrac Totals'!$1:$255,38,FALSE),)</f>
        <v>0</v>
      </c>
      <c r="Z811">
        <f>IFERROR(VLOOKUP($A811,'PivotTrac Totals'!$1:$255,40,FALSE),)</f>
        <v>0</v>
      </c>
      <c r="AA811">
        <f>IFERROR(VLOOKUP($A811,'PivotTrac Totals'!$1:$255,42,FALSE),)</f>
        <v>0</v>
      </c>
      <c r="AB811">
        <f>IFERROR(VLOOKUP($A811,'PivotTrac Totals'!$1:$255,44,FALSE),)</f>
        <v>0</v>
      </c>
      <c r="AC811">
        <f>IFERROR(VLOOKUP($A811,'PivotTrac Totals'!$1:$255,46,FALSE),)</f>
        <v>0</v>
      </c>
      <c r="AD811">
        <f>IFERROR(VLOOKUP($A811,'PivotTrac Totals'!$1:$255,48,FALSE),)</f>
        <v>0</v>
      </c>
      <c r="AE811">
        <f>IFERROR(VLOOKUP($A811,'PivotTrac Totals'!$1:$255,50,FALSE),)</f>
        <v>0</v>
      </c>
      <c r="AF811">
        <f>IFERROR(VLOOKUP($A811,'PivotTrac Totals'!$1:$255,52,FALSE),)</f>
        <v>0</v>
      </c>
      <c r="AG811">
        <f>IFERROR(VLOOKUP($A811,'PivotTrac Totals'!$1:$255,54,FALSE),)</f>
        <v>0</v>
      </c>
      <c r="AH811">
        <f t="shared" si="91"/>
        <v>0</v>
      </c>
    </row>
    <row r="812" spans="1:34" ht="15.75" hidden="1" thickBot="1" x14ac:dyDescent="0.25">
      <c r="A812" s="25"/>
      <c r="B812" s="25" t="s">
        <v>166</v>
      </c>
      <c r="C812" s="28" t="str">
        <f t="shared" si="95"/>
        <v>80</v>
      </c>
      <c r="D812" s="25" t="s">
        <v>307</v>
      </c>
      <c r="E812" s="25"/>
      <c r="F812" s="25"/>
      <c r="G812" s="25"/>
      <c r="H812">
        <f>IFERROR(VLOOKUP($A812,'PivotTrac Totals'!$A$1:$AK$255,4,FALSE),)</f>
        <v>0</v>
      </c>
      <c r="I812">
        <f>IFERROR(VLOOKUP($A812,'PivotTrac Totals'!$1:$405,6,FALSE),)</f>
        <v>0</v>
      </c>
      <c r="J812">
        <f>IFERROR(VLOOKUP($A812,'PivotTrac Totals'!$1:$255,8,FALSE),)</f>
        <v>0</v>
      </c>
      <c r="K812">
        <f>IFERROR(VLOOKUP($A812,'PivotTrac Totals'!$1:$255,10,FALSE),)</f>
        <v>0</v>
      </c>
      <c r="L812">
        <f>IFERROR(VLOOKUP($A812,'PivotTrac Totals'!$1:$255,12,FALSE),)</f>
        <v>0</v>
      </c>
      <c r="M812">
        <f>IFERROR(VLOOKUP($A812,'PivotTrac Totals'!$1:$255,14,FALSE),)</f>
        <v>0</v>
      </c>
      <c r="N812">
        <f>IFERROR(VLOOKUP($A812,'PivotTrac Totals'!$1:$255,16,FALSE),)</f>
        <v>0</v>
      </c>
      <c r="O812">
        <f>IFERROR(VLOOKUP($A812,'PivotTrac Totals'!$1:$255,18,FALSE),)</f>
        <v>0</v>
      </c>
      <c r="P812">
        <f>IFERROR(VLOOKUP($A812,'PivotTrac Totals'!$1:$255,20,FALSE),)</f>
        <v>0</v>
      </c>
      <c r="Q812">
        <f>IFERROR(VLOOKUP($A812,'PivotTrac Totals'!$1:$255,22,FALSE),)</f>
        <v>0</v>
      </c>
      <c r="R812">
        <f>IFERROR(VLOOKUP($A812,'PivotTrac Totals'!$1:$255,24,FALSE),)</f>
        <v>0</v>
      </c>
      <c r="S812">
        <f>IFERROR(VLOOKUP($A812,'PivotTrac Totals'!$1:$255,26,FALSE),)</f>
        <v>0</v>
      </c>
      <c r="T812">
        <f>IFERROR(VLOOKUP($A812,'PivotTrac Totals'!$1:$255,28,FALSE),)</f>
        <v>0</v>
      </c>
      <c r="U812">
        <f>IFERROR(VLOOKUP($A812,'PivotTrac Totals'!$1:$255,30,FALSE),)</f>
        <v>0</v>
      </c>
      <c r="V812">
        <f>IFERROR(VLOOKUP($A812,'PivotTrac Totals'!$1:$255,32,FALSE),)</f>
        <v>0</v>
      </c>
      <c r="W812">
        <f>IFERROR(VLOOKUP($A812,'PivotTrac Totals'!$1:$255,34,FALSE),)</f>
        <v>0</v>
      </c>
      <c r="X812">
        <f>IFERROR(VLOOKUP($A812,'PivotTrac Totals'!$1:$255,36,FALSE),)</f>
        <v>0</v>
      </c>
      <c r="Y812">
        <f>IFERROR(VLOOKUP($A812,'PivotTrac Totals'!$1:$255,38,FALSE),)</f>
        <v>0</v>
      </c>
      <c r="Z812">
        <f>IFERROR(VLOOKUP($A812,'PivotTrac Totals'!$1:$255,40,FALSE),)</f>
        <v>0</v>
      </c>
      <c r="AA812">
        <f>IFERROR(VLOOKUP($A812,'PivotTrac Totals'!$1:$255,42,FALSE),)</f>
        <v>0</v>
      </c>
      <c r="AB812">
        <f>IFERROR(VLOOKUP($A812,'PivotTrac Totals'!$1:$255,44,FALSE),)</f>
        <v>0</v>
      </c>
      <c r="AC812">
        <f>IFERROR(VLOOKUP($A812,'PivotTrac Totals'!$1:$255,46,FALSE),)</f>
        <v>0</v>
      </c>
      <c r="AD812">
        <f>IFERROR(VLOOKUP($A812,'PivotTrac Totals'!$1:$255,48,FALSE),)</f>
        <v>0</v>
      </c>
      <c r="AE812">
        <f>IFERROR(VLOOKUP($A812,'PivotTrac Totals'!$1:$255,50,FALSE),)</f>
        <v>0</v>
      </c>
      <c r="AF812">
        <f>IFERROR(VLOOKUP($A812,'PivotTrac Totals'!$1:$255,52,FALSE),)</f>
        <v>0</v>
      </c>
      <c r="AG812">
        <f>IFERROR(VLOOKUP($A812,'PivotTrac Totals'!$1:$255,54,FALSE),)</f>
        <v>0</v>
      </c>
      <c r="AH812">
        <f t="shared" si="91"/>
        <v>0</v>
      </c>
    </row>
    <row r="813" spans="1:34" ht="15.75" hidden="1" thickBot="1" x14ac:dyDescent="0.25">
      <c r="A813" s="25"/>
      <c r="B813" s="25" t="s">
        <v>166</v>
      </c>
      <c r="C813" s="28" t="str">
        <f t="shared" si="95"/>
        <v>80</v>
      </c>
      <c r="D813" s="25" t="s">
        <v>307</v>
      </c>
      <c r="E813" s="25"/>
      <c r="F813" s="25"/>
      <c r="G813" s="25"/>
      <c r="H813">
        <f>IFERROR(VLOOKUP($A813,'PivotTrac Totals'!$A$1:$AK$255,4,FALSE),)</f>
        <v>0</v>
      </c>
      <c r="I813">
        <f>IFERROR(VLOOKUP($A813,'PivotTrac Totals'!$1:$405,6,FALSE),)</f>
        <v>0</v>
      </c>
      <c r="J813">
        <f>IFERROR(VLOOKUP($A813,'PivotTrac Totals'!$1:$255,8,FALSE),)</f>
        <v>0</v>
      </c>
      <c r="K813">
        <f>IFERROR(VLOOKUP($A813,'PivotTrac Totals'!$1:$255,10,FALSE),)</f>
        <v>0</v>
      </c>
      <c r="L813">
        <f>IFERROR(VLOOKUP($A813,'PivotTrac Totals'!$1:$255,12,FALSE),)</f>
        <v>0</v>
      </c>
      <c r="M813">
        <f>IFERROR(VLOOKUP($A813,'PivotTrac Totals'!$1:$255,14,FALSE),)</f>
        <v>0</v>
      </c>
      <c r="N813">
        <f>IFERROR(VLOOKUP($A813,'PivotTrac Totals'!$1:$255,16,FALSE),)</f>
        <v>0</v>
      </c>
      <c r="O813">
        <f>IFERROR(VLOOKUP($A813,'PivotTrac Totals'!$1:$255,18,FALSE),)</f>
        <v>0</v>
      </c>
      <c r="P813">
        <f>IFERROR(VLOOKUP($A813,'PivotTrac Totals'!$1:$255,20,FALSE),)</f>
        <v>0</v>
      </c>
      <c r="Q813">
        <f>IFERROR(VLOOKUP($A813,'PivotTrac Totals'!$1:$255,22,FALSE),)</f>
        <v>0</v>
      </c>
      <c r="R813">
        <f>IFERROR(VLOOKUP($A813,'PivotTrac Totals'!$1:$255,24,FALSE),)</f>
        <v>0</v>
      </c>
      <c r="S813">
        <f>IFERROR(VLOOKUP($A813,'PivotTrac Totals'!$1:$255,26,FALSE),)</f>
        <v>0</v>
      </c>
      <c r="T813">
        <f>IFERROR(VLOOKUP($A813,'PivotTrac Totals'!$1:$255,28,FALSE),)</f>
        <v>0</v>
      </c>
      <c r="U813">
        <f>IFERROR(VLOOKUP($A813,'PivotTrac Totals'!$1:$255,30,FALSE),)</f>
        <v>0</v>
      </c>
      <c r="V813">
        <f>IFERROR(VLOOKUP($A813,'PivotTrac Totals'!$1:$255,32,FALSE),)</f>
        <v>0</v>
      </c>
      <c r="W813">
        <f>IFERROR(VLOOKUP($A813,'PivotTrac Totals'!$1:$255,34,FALSE),)</f>
        <v>0</v>
      </c>
      <c r="X813">
        <f>IFERROR(VLOOKUP($A813,'PivotTrac Totals'!$1:$255,36,FALSE),)</f>
        <v>0</v>
      </c>
      <c r="Y813">
        <f>IFERROR(VLOOKUP($A813,'PivotTrac Totals'!$1:$255,38,FALSE),)</f>
        <v>0</v>
      </c>
      <c r="Z813">
        <f>IFERROR(VLOOKUP($A813,'PivotTrac Totals'!$1:$255,40,FALSE),)</f>
        <v>0</v>
      </c>
      <c r="AA813">
        <f>IFERROR(VLOOKUP($A813,'PivotTrac Totals'!$1:$255,42,FALSE),)</f>
        <v>0</v>
      </c>
      <c r="AB813">
        <f>IFERROR(VLOOKUP($A813,'PivotTrac Totals'!$1:$255,44,FALSE),)</f>
        <v>0</v>
      </c>
      <c r="AC813">
        <f>IFERROR(VLOOKUP($A813,'PivotTrac Totals'!$1:$255,46,FALSE),)</f>
        <v>0</v>
      </c>
      <c r="AD813">
        <f>IFERROR(VLOOKUP($A813,'PivotTrac Totals'!$1:$255,48,FALSE),)</f>
        <v>0</v>
      </c>
      <c r="AE813">
        <f>IFERROR(VLOOKUP($A813,'PivotTrac Totals'!$1:$255,50,FALSE),)</f>
        <v>0</v>
      </c>
      <c r="AF813">
        <f>IFERROR(VLOOKUP($A813,'PivotTrac Totals'!$1:$255,52,FALSE),)</f>
        <v>0</v>
      </c>
      <c r="AG813">
        <f>IFERROR(VLOOKUP($A813,'PivotTrac Totals'!$1:$255,54,FALSE),)</f>
        <v>0</v>
      </c>
      <c r="AH813">
        <f t="shared" si="91"/>
        <v>0</v>
      </c>
    </row>
    <row r="814" spans="1:34" ht="15.75" hidden="1" thickBot="1" x14ac:dyDescent="0.25">
      <c r="A814" s="25"/>
      <c r="B814" s="25" t="s">
        <v>166</v>
      </c>
      <c r="C814" s="28" t="str">
        <f t="shared" si="95"/>
        <v>80</v>
      </c>
      <c r="D814" s="25" t="s">
        <v>307</v>
      </c>
      <c r="E814" s="25"/>
      <c r="F814" s="25"/>
      <c r="G814" s="25"/>
      <c r="H814">
        <f>IFERROR(VLOOKUP($A814,'PivotTrac Totals'!$A$1:$AK$255,4,FALSE),)</f>
        <v>0</v>
      </c>
      <c r="I814">
        <f>IFERROR(VLOOKUP($A814,'PivotTrac Totals'!$1:$405,6,FALSE),)</f>
        <v>0</v>
      </c>
      <c r="J814">
        <f>IFERROR(VLOOKUP($A814,'PivotTrac Totals'!$1:$255,8,FALSE),)</f>
        <v>0</v>
      </c>
      <c r="K814">
        <f>IFERROR(VLOOKUP($A814,'PivotTrac Totals'!$1:$255,10,FALSE),)</f>
        <v>0</v>
      </c>
      <c r="L814">
        <f>IFERROR(VLOOKUP($A814,'PivotTrac Totals'!$1:$255,12,FALSE),)</f>
        <v>0</v>
      </c>
      <c r="M814">
        <f>IFERROR(VLOOKUP($A814,'PivotTrac Totals'!$1:$255,14,FALSE),)</f>
        <v>0</v>
      </c>
      <c r="N814">
        <f>IFERROR(VLOOKUP($A814,'PivotTrac Totals'!$1:$255,16,FALSE),)</f>
        <v>0</v>
      </c>
      <c r="O814">
        <f>IFERROR(VLOOKUP($A814,'PivotTrac Totals'!$1:$255,18,FALSE),)</f>
        <v>0</v>
      </c>
      <c r="P814">
        <f>IFERROR(VLOOKUP($A814,'PivotTrac Totals'!$1:$255,20,FALSE),)</f>
        <v>0</v>
      </c>
      <c r="Q814">
        <f>IFERROR(VLOOKUP($A814,'PivotTrac Totals'!$1:$255,22,FALSE),)</f>
        <v>0</v>
      </c>
      <c r="R814">
        <f>IFERROR(VLOOKUP($A814,'PivotTrac Totals'!$1:$255,24,FALSE),)</f>
        <v>0</v>
      </c>
      <c r="S814">
        <f>IFERROR(VLOOKUP($A814,'PivotTrac Totals'!$1:$255,26,FALSE),)</f>
        <v>0</v>
      </c>
      <c r="T814">
        <f>IFERROR(VLOOKUP($A814,'PivotTrac Totals'!$1:$255,28,FALSE),)</f>
        <v>0</v>
      </c>
      <c r="U814">
        <f>IFERROR(VLOOKUP($A814,'PivotTrac Totals'!$1:$255,30,FALSE),)</f>
        <v>0</v>
      </c>
      <c r="V814">
        <f>IFERROR(VLOOKUP($A814,'PivotTrac Totals'!$1:$255,32,FALSE),)</f>
        <v>0</v>
      </c>
      <c r="W814">
        <f>IFERROR(VLOOKUP($A814,'PivotTrac Totals'!$1:$255,34,FALSE),)</f>
        <v>0</v>
      </c>
      <c r="X814">
        <f>IFERROR(VLOOKUP($A814,'PivotTrac Totals'!$1:$255,36,FALSE),)</f>
        <v>0</v>
      </c>
      <c r="Y814">
        <f>IFERROR(VLOOKUP($A814,'PivotTrac Totals'!$1:$255,38,FALSE),)</f>
        <v>0</v>
      </c>
      <c r="Z814">
        <f>IFERROR(VLOOKUP($A814,'PivotTrac Totals'!$1:$255,40,FALSE),)</f>
        <v>0</v>
      </c>
      <c r="AA814">
        <f>IFERROR(VLOOKUP($A814,'PivotTrac Totals'!$1:$255,42,FALSE),)</f>
        <v>0</v>
      </c>
      <c r="AB814">
        <f>IFERROR(VLOOKUP($A814,'PivotTrac Totals'!$1:$255,44,FALSE),)</f>
        <v>0</v>
      </c>
      <c r="AC814">
        <f>IFERROR(VLOOKUP($A814,'PivotTrac Totals'!$1:$255,46,FALSE),)</f>
        <v>0</v>
      </c>
      <c r="AD814">
        <f>IFERROR(VLOOKUP($A814,'PivotTrac Totals'!$1:$255,48,FALSE),)</f>
        <v>0</v>
      </c>
      <c r="AE814">
        <f>IFERROR(VLOOKUP($A814,'PivotTrac Totals'!$1:$255,50,FALSE),)</f>
        <v>0</v>
      </c>
      <c r="AF814">
        <f>IFERROR(VLOOKUP($A814,'PivotTrac Totals'!$1:$255,52,FALSE),)</f>
        <v>0</v>
      </c>
      <c r="AG814">
        <f>IFERROR(VLOOKUP($A814,'PivotTrac Totals'!$1:$255,54,FALSE),)</f>
        <v>0</v>
      </c>
      <c r="AH814">
        <f t="shared" si="91"/>
        <v>0</v>
      </c>
    </row>
    <row r="815" spans="1:34" ht="15.75" hidden="1" thickBot="1" x14ac:dyDescent="0.25">
      <c r="A815" s="25"/>
      <c r="B815" s="25" t="s">
        <v>166</v>
      </c>
      <c r="C815" s="28" t="str">
        <f t="shared" si="95"/>
        <v>80</v>
      </c>
      <c r="D815" s="25" t="s">
        <v>307</v>
      </c>
      <c r="E815" s="25"/>
      <c r="F815" s="25"/>
      <c r="G815" s="25"/>
      <c r="H815">
        <f>IFERROR(VLOOKUP($A815,'PivotTrac Totals'!$A$1:$AK$255,4,FALSE),)</f>
        <v>0</v>
      </c>
      <c r="I815">
        <f>IFERROR(VLOOKUP($A815,'PivotTrac Totals'!$1:$405,6,FALSE),)</f>
        <v>0</v>
      </c>
      <c r="J815">
        <f>IFERROR(VLOOKUP($A815,'PivotTrac Totals'!$1:$255,8,FALSE),)</f>
        <v>0</v>
      </c>
      <c r="K815">
        <f>IFERROR(VLOOKUP($A815,'PivotTrac Totals'!$1:$255,10,FALSE),)</f>
        <v>0</v>
      </c>
      <c r="L815">
        <f>IFERROR(VLOOKUP($A815,'PivotTrac Totals'!$1:$255,12,FALSE),)</f>
        <v>0</v>
      </c>
      <c r="M815">
        <f>IFERROR(VLOOKUP($A815,'PivotTrac Totals'!$1:$255,14,FALSE),)</f>
        <v>0</v>
      </c>
      <c r="N815">
        <f>IFERROR(VLOOKUP($A815,'PivotTrac Totals'!$1:$255,16,FALSE),)</f>
        <v>0</v>
      </c>
      <c r="O815">
        <f>IFERROR(VLOOKUP($A815,'PivotTrac Totals'!$1:$255,18,FALSE),)</f>
        <v>0</v>
      </c>
      <c r="P815">
        <f>IFERROR(VLOOKUP($A815,'PivotTrac Totals'!$1:$255,20,FALSE),)</f>
        <v>0</v>
      </c>
      <c r="Q815">
        <f>IFERROR(VLOOKUP($A815,'PivotTrac Totals'!$1:$255,22,FALSE),)</f>
        <v>0</v>
      </c>
      <c r="R815">
        <f>IFERROR(VLOOKUP($A815,'PivotTrac Totals'!$1:$255,24,FALSE),)</f>
        <v>0</v>
      </c>
      <c r="S815">
        <f>IFERROR(VLOOKUP($A815,'PivotTrac Totals'!$1:$255,26,FALSE),)</f>
        <v>0</v>
      </c>
      <c r="T815">
        <f>IFERROR(VLOOKUP($A815,'PivotTrac Totals'!$1:$255,28,FALSE),)</f>
        <v>0</v>
      </c>
      <c r="U815">
        <f>IFERROR(VLOOKUP($A815,'PivotTrac Totals'!$1:$255,30,FALSE),)</f>
        <v>0</v>
      </c>
      <c r="V815">
        <f>IFERROR(VLOOKUP($A815,'PivotTrac Totals'!$1:$255,32,FALSE),)</f>
        <v>0</v>
      </c>
      <c r="W815">
        <f>IFERROR(VLOOKUP($A815,'PivotTrac Totals'!$1:$255,34,FALSE),)</f>
        <v>0</v>
      </c>
      <c r="X815">
        <f>IFERROR(VLOOKUP($A815,'PivotTrac Totals'!$1:$255,36,FALSE),)</f>
        <v>0</v>
      </c>
      <c r="Y815">
        <f>IFERROR(VLOOKUP($A815,'PivotTrac Totals'!$1:$255,38,FALSE),)</f>
        <v>0</v>
      </c>
      <c r="Z815">
        <f>IFERROR(VLOOKUP($A815,'PivotTrac Totals'!$1:$255,40,FALSE),)</f>
        <v>0</v>
      </c>
      <c r="AA815">
        <f>IFERROR(VLOOKUP($A815,'PivotTrac Totals'!$1:$255,42,FALSE),)</f>
        <v>0</v>
      </c>
      <c r="AB815">
        <f>IFERROR(VLOOKUP($A815,'PivotTrac Totals'!$1:$255,44,FALSE),)</f>
        <v>0</v>
      </c>
      <c r="AC815">
        <f>IFERROR(VLOOKUP($A815,'PivotTrac Totals'!$1:$255,46,FALSE),)</f>
        <v>0</v>
      </c>
      <c r="AD815">
        <f>IFERROR(VLOOKUP($A815,'PivotTrac Totals'!$1:$255,48,FALSE),)</f>
        <v>0</v>
      </c>
      <c r="AE815">
        <f>IFERROR(VLOOKUP($A815,'PivotTrac Totals'!$1:$255,50,FALSE),)</f>
        <v>0</v>
      </c>
      <c r="AF815">
        <f>IFERROR(VLOOKUP($A815,'PivotTrac Totals'!$1:$255,52,FALSE),)</f>
        <v>0</v>
      </c>
      <c r="AG815">
        <f>IFERROR(VLOOKUP($A815,'PivotTrac Totals'!$1:$255,54,FALSE),)</f>
        <v>0</v>
      </c>
      <c r="AH815">
        <f t="shared" si="91"/>
        <v>0</v>
      </c>
    </row>
    <row r="816" spans="1:34" ht="15.75" hidden="1" thickBot="1" x14ac:dyDescent="0.25">
      <c r="A816" s="25"/>
      <c r="B816" s="25" t="s">
        <v>166</v>
      </c>
      <c r="C816" s="28" t="str">
        <f t="shared" si="95"/>
        <v>80</v>
      </c>
      <c r="D816" s="25" t="s">
        <v>307</v>
      </c>
      <c r="E816" s="25"/>
      <c r="F816" s="25"/>
      <c r="G816" s="25"/>
      <c r="H816">
        <f>IFERROR(VLOOKUP($A816,'PivotTrac Totals'!$A$1:$AK$255,4,FALSE),)</f>
        <v>0</v>
      </c>
      <c r="I816">
        <f>IFERROR(VLOOKUP($A816,'PivotTrac Totals'!$1:$405,6,FALSE),)</f>
        <v>0</v>
      </c>
      <c r="J816">
        <f>IFERROR(VLOOKUP($A816,'PivotTrac Totals'!$1:$255,8,FALSE),)</f>
        <v>0</v>
      </c>
      <c r="K816">
        <f>IFERROR(VLOOKUP($A816,'PivotTrac Totals'!$1:$255,10,FALSE),)</f>
        <v>0</v>
      </c>
      <c r="L816">
        <f>IFERROR(VLOOKUP($A816,'PivotTrac Totals'!$1:$255,12,FALSE),)</f>
        <v>0</v>
      </c>
      <c r="M816">
        <f>IFERROR(VLOOKUP($A816,'PivotTrac Totals'!$1:$255,14,FALSE),)</f>
        <v>0</v>
      </c>
      <c r="N816">
        <f>IFERROR(VLOOKUP($A816,'PivotTrac Totals'!$1:$255,16,FALSE),)</f>
        <v>0</v>
      </c>
      <c r="O816">
        <f>IFERROR(VLOOKUP($A816,'PivotTrac Totals'!$1:$255,18,FALSE),)</f>
        <v>0</v>
      </c>
      <c r="P816">
        <f>IFERROR(VLOOKUP($A816,'PivotTrac Totals'!$1:$255,20,FALSE),)</f>
        <v>0</v>
      </c>
      <c r="Q816">
        <f>IFERROR(VLOOKUP($A816,'PivotTrac Totals'!$1:$255,22,FALSE),)</f>
        <v>0</v>
      </c>
      <c r="R816">
        <f>IFERROR(VLOOKUP($A816,'PivotTrac Totals'!$1:$255,24,FALSE),)</f>
        <v>0</v>
      </c>
      <c r="S816">
        <f>IFERROR(VLOOKUP($A816,'PivotTrac Totals'!$1:$255,26,FALSE),)</f>
        <v>0</v>
      </c>
      <c r="T816">
        <f>IFERROR(VLOOKUP($A816,'PivotTrac Totals'!$1:$255,28,FALSE),)</f>
        <v>0</v>
      </c>
      <c r="U816">
        <f>IFERROR(VLOOKUP($A816,'PivotTrac Totals'!$1:$255,30,FALSE),)</f>
        <v>0</v>
      </c>
      <c r="V816">
        <f>IFERROR(VLOOKUP($A816,'PivotTrac Totals'!$1:$255,32,FALSE),)</f>
        <v>0</v>
      </c>
      <c r="W816">
        <f>IFERROR(VLOOKUP($A816,'PivotTrac Totals'!$1:$255,34,FALSE),)</f>
        <v>0</v>
      </c>
      <c r="X816">
        <f>IFERROR(VLOOKUP($A816,'PivotTrac Totals'!$1:$255,36,FALSE),)</f>
        <v>0</v>
      </c>
      <c r="Y816">
        <f>IFERROR(VLOOKUP($A816,'PivotTrac Totals'!$1:$255,38,FALSE),)</f>
        <v>0</v>
      </c>
      <c r="Z816">
        <f>IFERROR(VLOOKUP($A816,'PivotTrac Totals'!$1:$255,40,FALSE),)</f>
        <v>0</v>
      </c>
      <c r="AA816">
        <f>IFERROR(VLOOKUP($A816,'PivotTrac Totals'!$1:$255,42,FALSE),)</f>
        <v>0</v>
      </c>
      <c r="AB816">
        <f>IFERROR(VLOOKUP($A816,'PivotTrac Totals'!$1:$255,44,FALSE),)</f>
        <v>0</v>
      </c>
      <c r="AC816">
        <f>IFERROR(VLOOKUP($A816,'PivotTrac Totals'!$1:$255,46,FALSE),)</f>
        <v>0</v>
      </c>
      <c r="AD816">
        <f>IFERROR(VLOOKUP($A816,'PivotTrac Totals'!$1:$255,48,FALSE),)</f>
        <v>0</v>
      </c>
      <c r="AE816">
        <f>IFERROR(VLOOKUP($A816,'PivotTrac Totals'!$1:$255,50,FALSE),)</f>
        <v>0</v>
      </c>
      <c r="AF816">
        <f>IFERROR(VLOOKUP($A816,'PivotTrac Totals'!$1:$255,52,FALSE),)</f>
        <v>0</v>
      </c>
      <c r="AG816">
        <f>IFERROR(VLOOKUP($A816,'PivotTrac Totals'!$1:$255,54,FALSE),)</f>
        <v>0</v>
      </c>
      <c r="AH816">
        <f t="shared" si="91"/>
        <v>0</v>
      </c>
    </row>
    <row r="817" spans="1:34" ht="15.75" hidden="1" thickBot="1" x14ac:dyDescent="0.25">
      <c r="A817" s="29" t="s">
        <v>308</v>
      </c>
      <c r="B817" s="25" t="s">
        <v>166</v>
      </c>
      <c r="C817" s="28" t="str">
        <f>MID(A817,FIND(" ",A817)+1,256)</f>
        <v>81</v>
      </c>
      <c r="D817" s="25" t="s">
        <v>307</v>
      </c>
      <c r="E817" s="25"/>
      <c r="F817" s="25"/>
      <c r="G817" s="25"/>
      <c r="H817" s="24">
        <f>IF($B817="Hamer",IF($F817="Spring Grain",SUMIFS('Hamer Agrimet'!$D:$D,'Hamer Agrimet'!$A:$A,"&lt;="&amp;Data!H$1,'Hamer Agrimet'!$D:$D,"&gt;0"),IF($F817="Winter Grain",SUMIFS('Hamer Agrimet'!$C:$C,'Hamer Agrimet'!$A:$A,"&lt;="&amp;Data!H$1,'Hamer Agrimet'!$C:$C,"&gt;0"),IF($F817="Potatoes",SUMIFS('Hamer Agrimet'!$E:$E,'Hamer Agrimet'!$A:$A,"&lt;="&amp;Data!H$1,'Hamer Agrimet'!$E:$E,"&gt;0"),0))),SUMIFS('Osgood Agrimet'!$S$2:$S$274,'Hamer Agrimet'!$H$147:$H$288,"&lt;="&amp;Data!H$1,'Osgood Agrimet'!$S$2:$S$274,"&gt;0"))</f>
        <v>0</v>
      </c>
      <c r="I817" s="24">
        <f>IF($B817="Hamer",IF($F817="Spring Grain",SUMIFS('Hamer Agrimet'!$D:$D,'Hamer Agrimet'!$A:$A,"&lt;="&amp;Data!I$1,'Hamer Agrimet'!$D:$D,"&gt;0"),IF($F817="Winter Grain",SUMIFS('Hamer Agrimet'!$C:$C,'Hamer Agrimet'!$A:$A,"&lt;="&amp;Data!I$1,'Hamer Agrimet'!$C:$C,"&gt;0"),IF($F817="Potatoes",SUMIFS('Hamer Agrimet'!$E:$E,'Hamer Agrimet'!$A:$A,"&lt;="&amp;Data!I$1,'Hamer Agrimet'!$E:$E,"&gt;0"),0))),SUMIFS('Osgood Agrimet'!$S$2:$S$274,'Hamer Agrimet'!$H$147:$H$288,"&lt;="&amp;Data!I$1,'Osgood Agrimet'!$S$2:$S$274,"&gt;0"))</f>
        <v>0</v>
      </c>
      <c r="J817" s="24">
        <f>IF($B817="Hamer",IF($F817="Spring Grain",SUMIFS('Hamer Agrimet'!$D:$D,'Hamer Agrimet'!$A:$A,"&lt;="&amp;Data!J$1,'Hamer Agrimet'!$D:$D,"&gt;0"),IF($F817="Winter Grain",SUMIFS('Hamer Agrimet'!$C:$C,'Hamer Agrimet'!$A:$A,"&lt;="&amp;Data!J$1,'Hamer Agrimet'!$C:$C,"&gt;0"),IF($F817="Potatoes",SUMIFS('Hamer Agrimet'!$E:$E,'Hamer Agrimet'!$A:$A,"&lt;="&amp;Data!J$1,'Hamer Agrimet'!$E:$E,"&gt;0"),0))),SUMIFS('Osgood Agrimet'!$S$2:$S$274,'Hamer Agrimet'!$H$147:$H$288,"&lt;="&amp;Data!J$1,'Osgood Agrimet'!$S$2:$S$274,"&gt;0"))</f>
        <v>0</v>
      </c>
      <c r="K817" s="24">
        <f>IF($B817="Hamer",IF($F817="Spring Grain",SUMIFS('Hamer Agrimet'!$D:$D,'Hamer Agrimet'!$A:$A,"&lt;="&amp;Data!K$1,'Hamer Agrimet'!$D:$D,"&gt;0"),IF($F817="Winter Grain",SUMIFS('Hamer Agrimet'!$C:$C,'Hamer Agrimet'!$A:$A,"&lt;="&amp;Data!K$1,'Hamer Agrimet'!$C:$C,"&gt;0"),IF($F817="Potatoes",SUMIFS('Hamer Agrimet'!$E:$E,'Hamer Agrimet'!$A:$A,"&lt;="&amp;Data!K$1,'Hamer Agrimet'!$E:$E,"&gt;0"),0))),SUMIFS('Osgood Agrimet'!$S$2:$S$274,'Hamer Agrimet'!$H$147:$H$288,"&lt;="&amp;Data!K$1,'Osgood Agrimet'!$S$2:$S$274,"&gt;0"))</f>
        <v>0</v>
      </c>
      <c r="L817" s="24">
        <f>IF($B817="Hamer",IF($F817="Spring Grain",SUMIFS('Hamer Agrimet'!$D:$D,'Hamer Agrimet'!$A:$A,"&lt;="&amp;Data!L$1,'Hamer Agrimet'!$D:$D,"&gt;0"),IF($F817="Winter Grain",SUMIFS('Hamer Agrimet'!$C:$C,'Hamer Agrimet'!$A:$A,"&lt;="&amp;Data!L$1,'Hamer Agrimet'!$C:$C,"&gt;0"),IF($F817="Potatoes",SUMIFS('Hamer Agrimet'!$E:$E,'Hamer Agrimet'!$A:$A,"&lt;="&amp;Data!L$1,'Hamer Agrimet'!$E:$E,"&gt;0"),0))),SUMIFS('Osgood Agrimet'!$S$2:$S$274,'Hamer Agrimet'!$H$147:$H$288,"&lt;="&amp;Data!L$1,'Osgood Agrimet'!$S$2:$S$274,"&gt;0"))</f>
        <v>0</v>
      </c>
      <c r="M817" s="24">
        <f>IF($B817="Hamer",IF($F817="Spring Grain",SUMIFS('Hamer Agrimet'!$D:$D,'Hamer Agrimet'!$A:$A,"&lt;="&amp;Data!M$1,'Hamer Agrimet'!$D:$D,"&gt;0"),IF($F817="Winter Grain",SUMIFS('Hamer Agrimet'!$C:$C,'Hamer Agrimet'!$A:$A,"&lt;="&amp;Data!M$1,'Hamer Agrimet'!$C:$C,"&gt;0"),IF($F817="Potatoes",SUMIFS('Hamer Agrimet'!$E:$E,'Hamer Agrimet'!$A:$A,"&lt;="&amp;Data!M$1,'Hamer Agrimet'!$E:$E,"&gt;0"),0))),SUMIFS('Osgood Agrimet'!$S$2:$S$274,'Hamer Agrimet'!$H$147:$H$288,"&lt;="&amp;Data!M$1,'Osgood Agrimet'!$S$2:$S$274,"&gt;0"))</f>
        <v>0</v>
      </c>
      <c r="N817" s="24">
        <f>IF($B817="Hamer",IF($F817="Spring Grain",SUMIFS('Hamer Agrimet'!$D:$D,'Hamer Agrimet'!$A:$A,"&lt;="&amp;Data!N$1,'Hamer Agrimet'!$D:$D,"&gt;0"),IF($F817="Winter Grain",SUMIFS('Hamer Agrimet'!$C:$C,'Hamer Agrimet'!$A:$A,"&lt;="&amp;Data!N$1,'Hamer Agrimet'!$C:$C,"&gt;0"),IF($F817="Potatoes",SUMIFS('Hamer Agrimet'!$E:$E,'Hamer Agrimet'!$A:$A,"&lt;="&amp;Data!N$1,'Hamer Agrimet'!$E:$E,"&gt;0"),0))),SUMIFS('Osgood Agrimet'!$S$2:$S$274,'Hamer Agrimet'!$H$147:$H$288,"&lt;="&amp;Data!N$1,'Osgood Agrimet'!$S$2:$S$274,"&gt;0"))</f>
        <v>0</v>
      </c>
      <c r="O817" s="24">
        <f>IF($B817="Hamer",IF($F817="Spring Grain",SUMIFS('Hamer Agrimet'!$D:$D,'Hamer Agrimet'!$A:$A,"&lt;="&amp;Data!O$1,'Hamer Agrimet'!$D:$D,"&gt;0"),IF($F817="Winter Grain",SUMIFS('Hamer Agrimet'!$C:$C,'Hamer Agrimet'!$A:$A,"&lt;="&amp;Data!O$1,'Hamer Agrimet'!$C:$C,"&gt;0"),IF($F817="Potatoes",SUMIFS('Hamer Agrimet'!$E:$E,'Hamer Agrimet'!$A:$A,"&lt;="&amp;Data!O$1,'Hamer Agrimet'!$E:$E,"&gt;0"),0))),SUMIFS('Osgood Agrimet'!$S$2:$S$274,'Hamer Agrimet'!$H$147:$H$288,"&lt;="&amp;Data!O$1,'Osgood Agrimet'!$S$2:$S$274,"&gt;0"))</f>
        <v>0</v>
      </c>
      <c r="P817" s="24">
        <f>IF($B817="Hamer",IF($F817="Spring Grain",SUMIFS('Hamer Agrimet'!$D:$D,'Hamer Agrimet'!$A:$A,"&lt;="&amp;Data!P$1,'Hamer Agrimet'!$D:$D,"&gt;0"),IF($F817="Winter Grain",SUMIFS('Hamer Agrimet'!$C:$C,'Hamer Agrimet'!$A:$A,"&lt;="&amp;Data!P$1,'Hamer Agrimet'!$C:$C,"&gt;0"),IF($F817="Potatoes",SUMIFS('Hamer Agrimet'!$E:$E,'Hamer Agrimet'!$A:$A,"&lt;="&amp;Data!P$1,'Hamer Agrimet'!$E:$E,"&gt;0"),0))),SUMIFS('Osgood Agrimet'!$S$2:$S$274,'Hamer Agrimet'!$H$147:$H$288,"&lt;="&amp;Data!P$1,'Osgood Agrimet'!$S$2:$S$274,"&gt;0"))</f>
        <v>0</v>
      </c>
      <c r="Q817" s="24">
        <f>IF($B817="Hamer",IF($F817="Spring Grain",SUMIFS('Hamer Agrimet'!$D:$D,'Hamer Agrimet'!$A:$A,"&lt;="&amp;Data!Q$1,'Hamer Agrimet'!$D:$D,"&gt;0"),IF($F817="Winter Grain",SUMIFS('Hamer Agrimet'!$C:$C,'Hamer Agrimet'!$A:$A,"&lt;="&amp;Data!Q$1,'Hamer Agrimet'!$C:$C,"&gt;0"),IF($F817="Potatoes",SUMIFS('Hamer Agrimet'!$E:$E,'Hamer Agrimet'!$A:$A,"&lt;="&amp;Data!Q$1,'Hamer Agrimet'!$E:$E,"&gt;0"),0))),SUMIFS('Osgood Agrimet'!$S$2:$S$274,'Hamer Agrimet'!$H$147:$H$288,"&lt;="&amp;Data!Q$1,'Osgood Agrimet'!$S$2:$S$274,"&gt;0"))</f>
        <v>0</v>
      </c>
      <c r="R817" s="24">
        <f>IF($B817="Hamer",IF($F817="Spring Grain",SUMIFS('Hamer Agrimet'!$D:$D,'Hamer Agrimet'!$A:$A,"&lt;="&amp;Data!R$1,'Hamer Agrimet'!$D:$D,"&gt;0"),IF($F817="Winter Grain",SUMIFS('Hamer Agrimet'!$C:$C,'Hamer Agrimet'!$A:$A,"&lt;="&amp;Data!R$1,'Hamer Agrimet'!$C:$C,"&gt;0"),IF($F817="Potatoes",SUMIFS('Hamer Agrimet'!$E:$E,'Hamer Agrimet'!$A:$A,"&lt;="&amp;Data!R$1,'Hamer Agrimet'!$E:$E,"&gt;0"),0))),SUMIFS('Osgood Agrimet'!$S$2:$S$274,'Hamer Agrimet'!$H$147:$H$288,"&lt;="&amp;Data!R$1,'Osgood Agrimet'!$S$2:$S$274,"&gt;0"))</f>
        <v>0</v>
      </c>
      <c r="S817" s="24">
        <f>IF($B817="Hamer",IF($F817="Spring Grain",SUMIFS('Hamer Agrimet'!$D:$D,'Hamer Agrimet'!$A:$A,"&lt;="&amp;Data!S$1,'Hamer Agrimet'!$D:$D,"&gt;0"),IF($F817="Winter Grain",SUMIFS('Hamer Agrimet'!$C:$C,'Hamer Agrimet'!$A:$A,"&lt;="&amp;Data!S$1,'Hamer Agrimet'!$C:$C,"&gt;0"),IF($F817="Potatoes",SUMIFS('Hamer Agrimet'!$E:$E,'Hamer Agrimet'!$A:$A,"&lt;="&amp;Data!S$1,'Hamer Agrimet'!$E:$E,"&gt;0"),0))),SUMIFS('Osgood Agrimet'!$S$2:$S$274,'Hamer Agrimet'!$H$147:$H$288,"&lt;="&amp;Data!S$1,'Osgood Agrimet'!$S$2:$S$274,"&gt;0"))</f>
        <v>0</v>
      </c>
      <c r="T817" s="24">
        <f>IF($B817="Hamer",IF($F817="Spring Grain",SUMIFS('Hamer Agrimet'!$D:$D,'Hamer Agrimet'!$A:$A,"&lt;="&amp;Data!T$1,'Hamer Agrimet'!$D:$D,"&gt;0"),IF($F817="Winter Grain",SUMIFS('Hamer Agrimet'!$C:$C,'Hamer Agrimet'!$A:$A,"&lt;="&amp;Data!T$1,'Hamer Agrimet'!$C:$C,"&gt;0"),IF($F817="Potatoes",SUMIFS('Hamer Agrimet'!$E:$E,'Hamer Agrimet'!$A:$A,"&lt;="&amp;Data!T$1,'Hamer Agrimet'!$E:$E,"&gt;0"),0))),SUMIFS('Osgood Agrimet'!$S$2:$S$274,'Hamer Agrimet'!$H$147:$H$288,"&lt;="&amp;Data!T$1,'Osgood Agrimet'!$S$2:$S$274,"&gt;0"))</f>
        <v>0</v>
      </c>
      <c r="U817" s="24">
        <f>IF($B817="Hamer",IF($F817="Spring Grain",SUMIFS('Hamer Agrimet'!$D:$D,'Hamer Agrimet'!$A:$A,"&lt;="&amp;Data!U$1,'Hamer Agrimet'!$D:$D,"&gt;0"),IF($F817="Winter Grain",SUMIFS('Hamer Agrimet'!$C:$C,'Hamer Agrimet'!$A:$A,"&lt;="&amp;Data!U$1,'Hamer Agrimet'!$C:$C,"&gt;0"),IF($F817="Potatoes",SUMIFS('Hamer Agrimet'!$E:$E,'Hamer Agrimet'!$A:$A,"&lt;="&amp;Data!U$1,'Hamer Agrimet'!$E:$E,"&gt;0"),0))),SUMIFS('Osgood Agrimet'!$S$2:$S$274,'Hamer Agrimet'!$H$147:$H$288,"&lt;="&amp;Data!U$1,'Osgood Agrimet'!$S$2:$S$274,"&gt;0"))</f>
        <v>0</v>
      </c>
      <c r="V817" s="24">
        <f>IF($B817="Hamer",IF($F817="Spring Grain",SUMIFS('Hamer Agrimet'!$D:$D,'Hamer Agrimet'!$A:$A,"&lt;="&amp;Data!V$1,'Hamer Agrimet'!$D:$D,"&gt;0"),IF($F817="Winter Grain",SUMIFS('Hamer Agrimet'!$C:$C,'Hamer Agrimet'!$A:$A,"&lt;="&amp;Data!V$1,'Hamer Agrimet'!$C:$C,"&gt;0"),IF($F817="Potatoes",SUMIFS('Hamer Agrimet'!$E:$E,'Hamer Agrimet'!$A:$A,"&lt;="&amp;Data!V$1,'Hamer Agrimet'!$E:$E,"&gt;0"),0))),SUMIFS('Osgood Agrimet'!$S$2:$S$274,'Hamer Agrimet'!$H$147:$H$288,"&lt;="&amp;Data!V$1,'Osgood Agrimet'!$S$2:$S$274,"&gt;0"))</f>
        <v>0</v>
      </c>
      <c r="W817" s="24">
        <f>IF($B817="Hamer",IF($F817="Spring Grain",SUMIFS('Hamer Agrimet'!$D:$D,'Hamer Agrimet'!$A:$A,"&lt;="&amp;Data!W$1,'Hamer Agrimet'!$D:$D,"&gt;0"),IF($F817="Winter Grain",SUMIFS('Hamer Agrimet'!$C:$C,'Hamer Agrimet'!$A:$A,"&lt;="&amp;Data!W$1,'Hamer Agrimet'!$C:$C,"&gt;0"),IF($F817="Potatoes",SUMIFS('Hamer Agrimet'!$E:$E,'Hamer Agrimet'!$A:$A,"&lt;="&amp;Data!W$1,'Hamer Agrimet'!$E:$E,"&gt;0"),0))),SUMIFS('Osgood Agrimet'!$S$2:$S$274,'Hamer Agrimet'!$H$147:$H$288,"&lt;="&amp;Data!W$1,'Osgood Agrimet'!$S$2:$S$274,"&gt;0"))</f>
        <v>0</v>
      </c>
      <c r="X817" s="24">
        <f>IF($B817="Hamer",IF($F817="Spring Grain",SUMIFS('Hamer Agrimet'!$D:$D,'Hamer Agrimet'!$A:$A,"&lt;="&amp;Data!X$1,'Hamer Agrimet'!$D:$D,"&gt;0"),IF($F817="Winter Grain",SUMIFS('Hamer Agrimet'!$C:$C,'Hamer Agrimet'!$A:$A,"&lt;="&amp;Data!X$1,'Hamer Agrimet'!$C:$C,"&gt;0"),IF($F817="Potatoes",SUMIFS('Hamer Agrimet'!$E:$E,'Hamer Agrimet'!$A:$A,"&lt;="&amp;Data!X$1,'Hamer Agrimet'!$E:$E,"&gt;0"),0))),SUMIFS('Osgood Agrimet'!$S$2:$S$274,'Hamer Agrimet'!$H$147:$H$288,"&lt;="&amp;Data!X$1,'Osgood Agrimet'!$S$2:$S$274,"&gt;0"))</f>
        <v>0</v>
      </c>
      <c r="Y817" s="24">
        <f>IF($B817="Hamer",IF($F817="Spring Grain",SUMIFS('Hamer Agrimet'!$D:$D,'Hamer Agrimet'!$A:$A,"&lt;="&amp;Data!Y$1,'Hamer Agrimet'!$D:$D,"&gt;0"),IF($F817="Winter Grain",SUMIFS('Hamer Agrimet'!$C:$C,'Hamer Agrimet'!$A:$A,"&lt;="&amp;Data!Y$1,'Hamer Agrimet'!$C:$C,"&gt;0"),IF($F817="Potatoes",SUMIFS('Hamer Agrimet'!$E:$E,'Hamer Agrimet'!$A:$A,"&lt;="&amp;Data!Y$1,'Hamer Agrimet'!$E:$E,"&gt;0"),0))),SUMIFS('Osgood Agrimet'!$S$2:$S$274,'Hamer Agrimet'!$H$147:$H$288,"&lt;="&amp;Data!Y$1,'Osgood Agrimet'!$S$2:$S$274,"&gt;0"))</f>
        <v>0</v>
      </c>
      <c r="Z817" s="24">
        <f>IF($B817="Hamer",IF($F817="Spring Grain",SUMIFS('Hamer Agrimet'!$D:$D,'Hamer Agrimet'!$A:$A,"&lt;="&amp;Data!Z$1,'Hamer Agrimet'!$D:$D,"&gt;0"),IF($F817="Winter Grain",SUMIFS('Hamer Agrimet'!$C:$C,'Hamer Agrimet'!$A:$A,"&lt;="&amp;Data!Z$1,'Hamer Agrimet'!$C:$C,"&gt;0"),IF($F817="Potatoes",SUMIFS('Hamer Agrimet'!$E:$E,'Hamer Agrimet'!$A:$A,"&lt;="&amp;Data!Z$1,'Hamer Agrimet'!$E:$E,"&gt;0"),0))),SUMIFS('Osgood Agrimet'!$S$2:$S$274,'Hamer Agrimet'!$H$147:$H$288,"&lt;="&amp;Data!Z$1,'Osgood Agrimet'!$S$2:$S$274,"&gt;0"))</f>
        <v>0</v>
      </c>
      <c r="AA817" s="24">
        <f>IF($B817="Hamer",IF($F817="Spring Grain",SUMIFS('Hamer Agrimet'!$D:$D,'Hamer Agrimet'!$A:$A,"&lt;="&amp;Data!AA$1,'Hamer Agrimet'!$D:$D,"&gt;0"),IF($F817="Winter Grain",SUMIFS('Hamer Agrimet'!$C:$C,'Hamer Agrimet'!$A:$A,"&lt;="&amp;Data!AA$1,'Hamer Agrimet'!$C:$C,"&gt;0"),IF($F817="Potatoes",SUMIFS('Hamer Agrimet'!$E:$E,'Hamer Agrimet'!$A:$A,"&lt;="&amp;Data!AA$1,'Hamer Agrimet'!$E:$E,"&gt;0"),0))),SUMIFS('Osgood Agrimet'!$S$2:$S$274,'Hamer Agrimet'!$H$147:$H$288,"&lt;="&amp;Data!AA$1,'Osgood Agrimet'!$S$2:$S$274,"&gt;0"))</f>
        <v>0</v>
      </c>
      <c r="AB817" s="24">
        <f>IF($B817="Hamer",IF($F817="Spring Grain",SUMIFS('Hamer Agrimet'!$D:$D,'Hamer Agrimet'!$A:$A,"&lt;="&amp;Data!AB$1,'Hamer Agrimet'!$D:$D,"&gt;0"),IF($F817="Winter Grain",SUMIFS('Hamer Agrimet'!$C:$C,'Hamer Agrimet'!$A:$A,"&lt;="&amp;Data!AB$1,'Hamer Agrimet'!$C:$C,"&gt;0"),IF($F817="Potatoes",SUMIFS('Hamer Agrimet'!$E:$E,'Hamer Agrimet'!$A:$A,"&lt;="&amp;Data!AB$1,'Hamer Agrimet'!$E:$E,"&gt;0"),0))),SUMIFS('Osgood Agrimet'!$S$2:$S$274,'Hamer Agrimet'!$H$147:$H$288,"&lt;="&amp;Data!AB$1,'Osgood Agrimet'!$S$2:$S$274,"&gt;0"))</f>
        <v>0</v>
      </c>
      <c r="AC817" s="24">
        <f>IF($B817="Hamer",IF($F817="Spring Grain",SUMIFS('Hamer Agrimet'!$D:$D,'Hamer Agrimet'!$A:$A,"&lt;="&amp;Data!AC$1,'Hamer Agrimet'!$D:$D,"&gt;0"),IF($F817="Winter Grain",SUMIFS('Hamer Agrimet'!$C:$C,'Hamer Agrimet'!$A:$A,"&lt;="&amp;Data!AC$1,'Hamer Agrimet'!$C:$C,"&gt;0"),IF($F817="Potatoes",SUMIFS('Hamer Agrimet'!$E:$E,'Hamer Agrimet'!$A:$A,"&lt;="&amp;Data!AC$1,'Hamer Agrimet'!$E:$E,"&gt;0"),0))),SUMIFS('Osgood Agrimet'!$S$2:$S$274,'Hamer Agrimet'!$H$147:$H$288,"&lt;="&amp;Data!AC$1,'Osgood Agrimet'!$S$2:$S$274,"&gt;0"))</f>
        <v>0</v>
      </c>
      <c r="AD817" s="24">
        <f>IF($B817="Hamer",IF($F817="Spring Grain",SUMIFS('Hamer Agrimet'!$D:$D,'Hamer Agrimet'!$A:$A,"&lt;="&amp;Data!AD$1,'Hamer Agrimet'!$D:$D,"&gt;0"),IF($F817="Winter Grain",SUMIFS('Hamer Agrimet'!$C:$C,'Hamer Agrimet'!$A:$A,"&lt;="&amp;Data!AD$1,'Hamer Agrimet'!$C:$C,"&gt;0"),IF($F817="Potatoes",SUMIFS('Hamer Agrimet'!$E:$E,'Hamer Agrimet'!$A:$A,"&lt;="&amp;Data!AD$1,'Hamer Agrimet'!$E:$E,"&gt;0"),0))),SUMIFS('Osgood Agrimet'!$S$2:$S$274,'Hamer Agrimet'!$H$147:$H$288,"&lt;="&amp;Data!AD$1,'Osgood Agrimet'!$S$2:$S$274,"&gt;0"))</f>
        <v>0</v>
      </c>
      <c r="AE817" s="24">
        <f>IF($B817="Hamer",IF($F817="Spring Grain",SUMIFS('Hamer Agrimet'!$D:$D,'Hamer Agrimet'!$A:$A,"&lt;="&amp;Data!AE$1,'Hamer Agrimet'!$D:$D,"&gt;0"),IF($F817="Winter Grain",SUMIFS('Hamer Agrimet'!$C:$C,'Hamer Agrimet'!$A:$A,"&lt;="&amp;Data!AE$1,'Hamer Agrimet'!$C:$C,"&gt;0"),IF($F817="Potatoes",SUMIFS('Hamer Agrimet'!$E:$E,'Hamer Agrimet'!$A:$A,"&lt;="&amp;Data!AE$1,'Hamer Agrimet'!$E:$E,"&gt;0"),0))),SUMIFS('Osgood Agrimet'!$S$2:$S$274,'Hamer Agrimet'!$H$147:$H$288,"&lt;="&amp;Data!AE$1,'Osgood Agrimet'!$S$2:$S$274,"&gt;0"))</f>
        <v>0</v>
      </c>
      <c r="AF817" s="24">
        <f>IF($B817="Hamer",IF($F817="Spring Grain",SUMIFS('Hamer Agrimet'!$D:$D,'Hamer Agrimet'!$A:$A,"&lt;="&amp;Data!AF$1,'Hamer Agrimet'!$D:$D,"&gt;0"),IF($F817="Winter Grain",SUMIFS('Hamer Agrimet'!$C:$C,'Hamer Agrimet'!$A:$A,"&lt;="&amp;Data!AF$1,'Hamer Agrimet'!$C:$C,"&gt;0"),IF($F817="Potatoes",SUMIFS('Hamer Agrimet'!$E:$E,'Hamer Agrimet'!$A:$A,"&lt;="&amp;Data!AF$1,'Hamer Agrimet'!$E:$E,"&gt;0"),0))),SUMIFS('Osgood Agrimet'!$S$2:$S$274,'Hamer Agrimet'!$H$147:$H$288,"&lt;="&amp;Data!AF$1,'Osgood Agrimet'!$S$2:$S$274,"&gt;0"))</f>
        <v>0</v>
      </c>
      <c r="AG817" s="24">
        <f>IF($B817="Hamer",IF($F817="Spring Grain",SUMIFS('Hamer Agrimet'!$D:$D,'Hamer Agrimet'!$A:$A,"&lt;="&amp;Data!AG$1,'Hamer Agrimet'!$D:$D,"&gt;0"),IF($F817="Winter Grain",SUMIFS('Hamer Agrimet'!$C:$C,'Hamer Agrimet'!$A:$A,"&lt;="&amp;Data!AG$1,'Hamer Agrimet'!$C:$C,"&gt;0"),IF($F817="Potatoes",SUMIFS('Hamer Agrimet'!$E:$E,'Hamer Agrimet'!$A:$A,"&lt;="&amp;Data!AG$1,'Hamer Agrimet'!$E:$E,"&gt;0"),0))),SUMIFS('Osgood Agrimet'!$S$2:$S$274,'Hamer Agrimet'!$H$147:$H$288,"&lt;="&amp;Data!AG$1,'Osgood Agrimet'!$S$2:$S$274,"&gt;0"))</f>
        <v>0</v>
      </c>
      <c r="AH817">
        <f>+SUM(H817:AG817)</f>
        <v>0</v>
      </c>
    </row>
    <row r="818" spans="1:34" ht="15.75" hidden="1" thickBot="1" x14ac:dyDescent="0.25">
      <c r="A818" s="25"/>
      <c r="B818" s="25" t="s">
        <v>166</v>
      </c>
      <c r="C818" s="28" t="str">
        <f>C817</f>
        <v>81</v>
      </c>
      <c r="D818" s="25" t="s">
        <v>307</v>
      </c>
      <c r="E818" s="25"/>
      <c r="F818" s="25"/>
      <c r="G818" s="25"/>
      <c r="H818">
        <f>IFERROR(VLOOKUP($A818,'PivotTrac Totals'!$A$1:$AK$255,4,FALSE),)</f>
        <v>0</v>
      </c>
      <c r="I818">
        <f>IFERROR(VLOOKUP($A818,'PivotTrac Totals'!$1:$405,6,FALSE),)</f>
        <v>0</v>
      </c>
      <c r="J818">
        <f>IFERROR(VLOOKUP($A818,'PivotTrac Totals'!$1:$255,8,FALSE),)</f>
        <v>0</v>
      </c>
      <c r="K818">
        <f>IFERROR(VLOOKUP($A818,'PivotTrac Totals'!$1:$255,10,FALSE),)</f>
        <v>0</v>
      </c>
      <c r="L818">
        <f>IFERROR(VLOOKUP($A818,'PivotTrac Totals'!$1:$255,12,FALSE),)</f>
        <v>0</v>
      </c>
      <c r="M818">
        <f>IFERROR(VLOOKUP($A818,'PivotTrac Totals'!$1:$255,14,FALSE),)</f>
        <v>0</v>
      </c>
      <c r="N818">
        <f>IFERROR(VLOOKUP($A818,'PivotTrac Totals'!$1:$255,16,FALSE),)</f>
        <v>0</v>
      </c>
      <c r="O818">
        <f>IFERROR(VLOOKUP($A818,'PivotTrac Totals'!$1:$255,18,FALSE),)</f>
        <v>0</v>
      </c>
      <c r="P818">
        <f>IFERROR(VLOOKUP($A818,'PivotTrac Totals'!$1:$255,20,FALSE),)</f>
        <v>0</v>
      </c>
      <c r="Q818">
        <f>IFERROR(VLOOKUP($A818,'PivotTrac Totals'!$1:$255,22,FALSE),)</f>
        <v>0</v>
      </c>
      <c r="R818">
        <f>IFERROR(VLOOKUP($A818,'PivotTrac Totals'!$1:$255,24,FALSE),)</f>
        <v>0</v>
      </c>
      <c r="S818">
        <f>IFERROR(VLOOKUP($A818,'PivotTrac Totals'!$1:$255,26,FALSE),)</f>
        <v>0</v>
      </c>
      <c r="T818">
        <f>IFERROR(VLOOKUP($A818,'PivotTrac Totals'!$1:$255,28,FALSE),)</f>
        <v>0</v>
      </c>
      <c r="U818">
        <f>IFERROR(VLOOKUP($A818,'PivotTrac Totals'!$1:$255,30,FALSE),)</f>
        <v>0</v>
      </c>
      <c r="V818">
        <f>IFERROR(VLOOKUP($A818,'PivotTrac Totals'!$1:$255,32,FALSE),)</f>
        <v>0</v>
      </c>
      <c r="W818">
        <f>IFERROR(VLOOKUP($A818,'PivotTrac Totals'!$1:$255,34,FALSE),)</f>
        <v>0</v>
      </c>
      <c r="X818">
        <f>IFERROR(VLOOKUP($A818,'PivotTrac Totals'!$1:$255,36,FALSE),)</f>
        <v>0</v>
      </c>
      <c r="Y818">
        <f>IFERROR(VLOOKUP($A818,'PivotTrac Totals'!$1:$255,38,FALSE),)</f>
        <v>0</v>
      </c>
      <c r="Z818">
        <f>IFERROR(VLOOKUP($A818,'PivotTrac Totals'!$1:$255,40,FALSE),)</f>
        <v>0</v>
      </c>
      <c r="AA818">
        <f>IFERROR(VLOOKUP($A818,'PivotTrac Totals'!$1:$255,42,FALSE),)</f>
        <v>0</v>
      </c>
      <c r="AB818">
        <f>IFERROR(VLOOKUP($A818,'PivotTrac Totals'!$1:$255,44,FALSE),)</f>
        <v>0</v>
      </c>
      <c r="AC818">
        <f>IFERROR(VLOOKUP($A818,'PivotTrac Totals'!$1:$255,46,FALSE),)</f>
        <v>0</v>
      </c>
      <c r="AD818">
        <f>IFERROR(VLOOKUP($A818,'PivotTrac Totals'!$1:$255,48,FALSE),)</f>
        <v>0</v>
      </c>
      <c r="AE818">
        <f>IFERROR(VLOOKUP($A818,'PivotTrac Totals'!$1:$255,50,FALSE),)</f>
        <v>0</v>
      </c>
      <c r="AF818">
        <f>IFERROR(VLOOKUP($A818,'PivotTrac Totals'!$1:$255,52,FALSE),)</f>
        <v>0</v>
      </c>
      <c r="AG818">
        <f>IFERROR(VLOOKUP($A818,'PivotTrac Totals'!$1:$255,54,FALSE),)</f>
        <v>0</v>
      </c>
      <c r="AH818">
        <f t="shared" si="91"/>
        <v>0</v>
      </c>
    </row>
    <row r="819" spans="1:34" ht="15.75" hidden="1" thickBot="1" x14ac:dyDescent="0.25">
      <c r="A819" s="25"/>
      <c r="B819" s="25" t="s">
        <v>166</v>
      </c>
      <c r="C819" s="28" t="str">
        <f t="shared" ref="C819:C826" si="96">C818</f>
        <v>81</v>
      </c>
      <c r="D819" s="25" t="s">
        <v>307</v>
      </c>
      <c r="E819" s="25"/>
      <c r="F819" s="25"/>
      <c r="G819" s="25"/>
      <c r="H819">
        <f>IFERROR(VLOOKUP($A819,'PivotTrac Totals'!$A$1:$AK$255,4,FALSE),)</f>
        <v>0</v>
      </c>
      <c r="I819">
        <f>IFERROR(VLOOKUP($A819,'PivotTrac Totals'!$1:$405,6,FALSE),)</f>
        <v>0</v>
      </c>
      <c r="J819">
        <f>IFERROR(VLOOKUP($A819,'PivotTrac Totals'!$1:$255,8,FALSE),)</f>
        <v>0</v>
      </c>
      <c r="K819">
        <f>IFERROR(VLOOKUP($A819,'PivotTrac Totals'!$1:$255,10,FALSE),)</f>
        <v>0</v>
      </c>
      <c r="L819">
        <f>IFERROR(VLOOKUP($A819,'PivotTrac Totals'!$1:$255,12,FALSE),)</f>
        <v>0</v>
      </c>
      <c r="M819">
        <f>IFERROR(VLOOKUP($A819,'PivotTrac Totals'!$1:$255,14,FALSE),)</f>
        <v>0</v>
      </c>
      <c r="N819">
        <f>IFERROR(VLOOKUP($A819,'PivotTrac Totals'!$1:$255,16,FALSE),)</f>
        <v>0</v>
      </c>
      <c r="O819">
        <f>IFERROR(VLOOKUP($A819,'PivotTrac Totals'!$1:$255,18,FALSE),)</f>
        <v>0</v>
      </c>
      <c r="P819">
        <f>IFERROR(VLOOKUP($A819,'PivotTrac Totals'!$1:$255,20,FALSE),)</f>
        <v>0</v>
      </c>
      <c r="Q819">
        <f>IFERROR(VLOOKUP($A819,'PivotTrac Totals'!$1:$255,22,FALSE),)</f>
        <v>0</v>
      </c>
      <c r="R819">
        <f>IFERROR(VLOOKUP($A819,'PivotTrac Totals'!$1:$255,24,FALSE),)</f>
        <v>0</v>
      </c>
      <c r="S819">
        <f>IFERROR(VLOOKUP($A819,'PivotTrac Totals'!$1:$255,26,FALSE),)</f>
        <v>0</v>
      </c>
      <c r="T819">
        <f>IFERROR(VLOOKUP($A819,'PivotTrac Totals'!$1:$255,28,FALSE),)</f>
        <v>0</v>
      </c>
      <c r="U819">
        <f>IFERROR(VLOOKUP($A819,'PivotTrac Totals'!$1:$255,30,FALSE),)</f>
        <v>0</v>
      </c>
      <c r="V819">
        <f>IFERROR(VLOOKUP($A819,'PivotTrac Totals'!$1:$255,32,FALSE),)</f>
        <v>0</v>
      </c>
      <c r="W819">
        <f>IFERROR(VLOOKUP($A819,'PivotTrac Totals'!$1:$255,34,FALSE),)</f>
        <v>0</v>
      </c>
      <c r="X819">
        <f>IFERROR(VLOOKUP($A819,'PivotTrac Totals'!$1:$255,36,FALSE),)</f>
        <v>0</v>
      </c>
      <c r="Y819">
        <f>IFERROR(VLOOKUP($A819,'PivotTrac Totals'!$1:$255,38,FALSE),)</f>
        <v>0</v>
      </c>
      <c r="Z819">
        <f>IFERROR(VLOOKUP($A819,'PivotTrac Totals'!$1:$255,40,FALSE),)</f>
        <v>0</v>
      </c>
      <c r="AA819">
        <f>IFERROR(VLOOKUP($A819,'PivotTrac Totals'!$1:$255,42,FALSE),)</f>
        <v>0</v>
      </c>
      <c r="AB819">
        <f>IFERROR(VLOOKUP($A819,'PivotTrac Totals'!$1:$255,44,FALSE),)</f>
        <v>0</v>
      </c>
      <c r="AC819">
        <f>IFERROR(VLOOKUP($A819,'PivotTrac Totals'!$1:$255,46,FALSE),)</f>
        <v>0</v>
      </c>
      <c r="AD819">
        <f>IFERROR(VLOOKUP($A819,'PivotTrac Totals'!$1:$255,48,FALSE),)</f>
        <v>0</v>
      </c>
      <c r="AE819">
        <f>IFERROR(VLOOKUP($A819,'PivotTrac Totals'!$1:$255,50,FALSE),)</f>
        <v>0</v>
      </c>
      <c r="AF819">
        <f>IFERROR(VLOOKUP($A819,'PivotTrac Totals'!$1:$255,52,FALSE),)</f>
        <v>0</v>
      </c>
      <c r="AG819">
        <f>IFERROR(VLOOKUP($A819,'PivotTrac Totals'!$1:$255,54,FALSE),)</f>
        <v>0</v>
      </c>
      <c r="AH819">
        <f t="shared" si="91"/>
        <v>0</v>
      </c>
    </row>
    <row r="820" spans="1:34" ht="15.75" hidden="1" thickBot="1" x14ac:dyDescent="0.25">
      <c r="A820" s="25"/>
      <c r="B820" s="25" t="s">
        <v>166</v>
      </c>
      <c r="C820" s="28" t="str">
        <f t="shared" si="96"/>
        <v>81</v>
      </c>
      <c r="D820" s="25" t="s">
        <v>307</v>
      </c>
      <c r="E820" s="25"/>
      <c r="F820" s="25"/>
      <c r="G820" s="25"/>
      <c r="H820">
        <f>IFERROR(VLOOKUP($A820,'PivotTrac Totals'!$A$1:$AK$255,4,FALSE),)</f>
        <v>0</v>
      </c>
      <c r="I820">
        <f>IFERROR(VLOOKUP($A820,'PivotTrac Totals'!$1:$405,6,FALSE),)</f>
        <v>0</v>
      </c>
      <c r="J820">
        <f>IFERROR(VLOOKUP($A820,'PivotTrac Totals'!$1:$255,8,FALSE),)</f>
        <v>0</v>
      </c>
      <c r="K820">
        <f>IFERROR(VLOOKUP($A820,'PivotTrac Totals'!$1:$255,10,FALSE),)</f>
        <v>0</v>
      </c>
      <c r="L820">
        <f>IFERROR(VLOOKUP($A820,'PivotTrac Totals'!$1:$255,12,FALSE),)</f>
        <v>0</v>
      </c>
      <c r="M820">
        <f>IFERROR(VLOOKUP($A820,'PivotTrac Totals'!$1:$255,14,FALSE),)</f>
        <v>0</v>
      </c>
      <c r="N820">
        <f>IFERROR(VLOOKUP($A820,'PivotTrac Totals'!$1:$255,16,FALSE),)</f>
        <v>0</v>
      </c>
      <c r="O820">
        <f>IFERROR(VLOOKUP($A820,'PivotTrac Totals'!$1:$255,18,FALSE),)</f>
        <v>0</v>
      </c>
      <c r="P820">
        <f>IFERROR(VLOOKUP($A820,'PivotTrac Totals'!$1:$255,20,FALSE),)</f>
        <v>0</v>
      </c>
      <c r="Q820">
        <f>IFERROR(VLOOKUP($A820,'PivotTrac Totals'!$1:$255,22,FALSE),)</f>
        <v>0</v>
      </c>
      <c r="R820">
        <f>IFERROR(VLOOKUP($A820,'PivotTrac Totals'!$1:$255,24,FALSE),)</f>
        <v>0</v>
      </c>
      <c r="S820">
        <f>IFERROR(VLOOKUP($A820,'PivotTrac Totals'!$1:$255,26,FALSE),)</f>
        <v>0</v>
      </c>
      <c r="T820">
        <f>IFERROR(VLOOKUP($A820,'PivotTrac Totals'!$1:$255,28,FALSE),)</f>
        <v>0</v>
      </c>
      <c r="U820">
        <f>IFERROR(VLOOKUP($A820,'PivotTrac Totals'!$1:$255,30,FALSE),)</f>
        <v>0</v>
      </c>
      <c r="V820">
        <f>IFERROR(VLOOKUP($A820,'PivotTrac Totals'!$1:$255,32,FALSE),)</f>
        <v>0</v>
      </c>
      <c r="W820">
        <f>IFERROR(VLOOKUP($A820,'PivotTrac Totals'!$1:$255,34,FALSE),)</f>
        <v>0</v>
      </c>
      <c r="X820">
        <f>IFERROR(VLOOKUP($A820,'PivotTrac Totals'!$1:$255,36,FALSE),)</f>
        <v>0</v>
      </c>
      <c r="Y820">
        <f>IFERROR(VLOOKUP($A820,'PivotTrac Totals'!$1:$255,38,FALSE),)</f>
        <v>0</v>
      </c>
      <c r="Z820">
        <f>IFERROR(VLOOKUP($A820,'PivotTrac Totals'!$1:$255,40,FALSE),)</f>
        <v>0</v>
      </c>
      <c r="AA820">
        <f>IFERROR(VLOOKUP($A820,'PivotTrac Totals'!$1:$255,42,FALSE),)</f>
        <v>0</v>
      </c>
      <c r="AB820">
        <f>IFERROR(VLOOKUP($A820,'PivotTrac Totals'!$1:$255,44,FALSE),)</f>
        <v>0</v>
      </c>
      <c r="AC820">
        <f>IFERROR(VLOOKUP($A820,'PivotTrac Totals'!$1:$255,46,FALSE),)</f>
        <v>0</v>
      </c>
      <c r="AD820">
        <f>IFERROR(VLOOKUP($A820,'PivotTrac Totals'!$1:$255,48,FALSE),)</f>
        <v>0</v>
      </c>
      <c r="AE820">
        <f>IFERROR(VLOOKUP($A820,'PivotTrac Totals'!$1:$255,50,FALSE),)</f>
        <v>0</v>
      </c>
      <c r="AF820">
        <f>IFERROR(VLOOKUP($A820,'PivotTrac Totals'!$1:$255,52,FALSE),)</f>
        <v>0</v>
      </c>
      <c r="AG820">
        <f>IFERROR(VLOOKUP($A820,'PivotTrac Totals'!$1:$255,54,FALSE),)</f>
        <v>0</v>
      </c>
      <c r="AH820">
        <f t="shared" si="91"/>
        <v>0</v>
      </c>
    </row>
    <row r="821" spans="1:34" ht="15.75" hidden="1" thickBot="1" x14ac:dyDescent="0.25">
      <c r="A821" s="25"/>
      <c r="B821" s="25" t="s">
        <v>166</v>
      </c>
      <c r="C821" s="28" t="str">
        <f t="shared" si="96"/>
        <v>81</v>
      </c>
      <c r="D821" s="25" t="s">
        <v>307</v>
      </c>
      <c r="E821" s="25"/>
      <c r="F821" s="25"/>
      <c r="G821" s="25"/>
      <c r="H821">
        <f>IFERROR(VLOOKUP($A821,'PivotTrac Totals'!$A$1:$AK$255,4,FALSE),)</f>
        <v>0</v>
      </c>
      <c r="I821">
        <f>IFERROR(VLOOKUP($A821,'PivotTrac Totals'!$1:$405,6,FALSE),)</f>
        <v>0</v>
      </c>
      <c r="J821">
        <f>IFERROR(VLOOKUP($A821,'PivotTrac Totals'!$1:$255,8,FALSE),)</f>
        <v>0</v>
      </c>
      <c r="K821">
        <f>IFERROR(VLOOKUP($A821,'PivotTrac Totals'!$1:$255,10,FALSE),)</f>
        <v>0</v>
      </c>
      <c r="L821">
        <f>IFERROR(VLOOKUP($A821,'PivotTrac Totals'!$1:$255,12,FALSE),)</f>
        <v>0</v>
      </c>
      <c r="M821">
        <f>IFERROR(VLOOKUP($A821,'PivotTrac Totals'!$1:$255,14,FALSE),)</f>
        <v>0</v>
      </c>
      <c r="N821">
        <f>IFERROR(VLOOKUP($A821,'PivotTrac Totals'!$1:$255,16,FALSE),)</f>
        <v>0</v>
      </c>
      <c r="O821">
        <f>IFERROR(VLOOKUP($A821,'PivotTrac Totals'!$1:$255,18,FALSE),)</f>
        <v>0</v>
      </c>
      <c r="P821">
        <f>IFERROR(VLOOKUP($A821,'PivotTrac Totals'!$1:$255,20,FALSE),)</f>
        <v>0</v>
      </c>
      <c r="Q821">
        <f>IFERROR(VLOOKUP($A821,'PivotTrac Totals'!$1:$255,22,FALSE),)</f>
        <v>0</v>
      </c>
      <c r="R821">
        <f>IFERROR(VLOOKUP($A821,'PivotTrac Totals'!$1:$255,24,FALSE),)</f>
        <v>0</v>
      </c>
      <c r="S821">
        <f>IFERROR(VLOOKUP($A821,'PivotTrac Totals'!$1:$255,26,FALSE),)</f>
        <v>0</v>
      </c>
      <c r="T821">
        <f>IFERROR(VLOOKUP($A821,'PivotTrac Totals'!$1:$255,28,FALSE),)</f>
        <v>0</v>
      </c>
      <c r="U821">
        <f>IFERROR(VLOOKUP($A821,'PivotTrac Totals'!$1:$255,30,FALSE),)</f>
        <v>0</v>
      </c>
      <c r="V821">
        <f>IFERROR(VLOOKUP($A821,'PivotTrac Totals'!$1:$255,32,FALSE),)</f>
        <v>0</v>
      </c>
      <c r="W821">
        <f>IFERROR(VLOOKUP($A821,'PivotTrac Totals'!$1:$255,34,FALSE),)</f>
        <v>0</v>
      </c>
      <c r="X821">
        <f>IFERROR(VLOOKUP($A821,'PivotTrac Totals'!$1:$255,36,FALSE),)</f>
        <v>0</v>
      </c>
      <c r="Y821">
        <f>IFERROR(VLOOKUP($A821,'PivotTrac Totals'!$1:$255,38,FALSE),)</f>
        <v>0</v>
      </c>
      <c r="Z821">
        <f>IFERROR(VLOOKUP($A821,'PivotTrac Totals'!$1:$255,40,FALSE),)</f>
        <v>0</v>
      </c>
      <c r="AA821">
        <f>IFERROR(VLOOKUP($A821,'PivotTrac Totals'!$1:$255,42,FALSE),)</f>
        <v>0</v>
      </c>
      <c r="AB821">
        <f>IFERROR(VLOOKUP($A821,'PivotTrac Totals'!$1:$255,44,FALSE),)</f>
        <v>0</v>
      </c>
      <c r="AC821">
        <f>IFERROR(VLOOKUP($A821,'PivotTrac Totals'!$1:$255,46,FALSE),)</f>
        <v>0</v>
      </c>
      <c r="AD821">
        <f>IFERROR(VLOOKUP($A821,'PivotTrac Totals'!$1:$255,48,FALSE),)</f>
        <v>0</v>
      </c>
      <c r="AE821">
        <f>IFERROR(VLOOKUP($A821,'PivotTrac Totals'!$1:$255,50,FALSE),)</f>
        <v>0</v>
      </c>
      <c r="AF821">
        <f>IFERROR(VLOOKUP($A821,'PivotTrac Totals'!$1:$255,52,FALSE),)</f>
        <v>0</v>
      </c>
      <c r="AG821">
        <f>IFERROR(VLOOKUP($A821,'PivotTrac Totals'!$1:$255,54,FALSE),)</f>
        <v>0</v>
      </c>
      <c r="AH821">
        <f t="shared" si="91"/>
        <v>0</v>
      </c>
    </row>
    <row r="822" spans="1:34" ht="15.75" hidden="1" thickBot="1" x14ac:dyDescent="0.25">
      <c r="A822" s="25"/>
      <c r="B822" s="25" t="s">
        <v>166</v>
      </c>
      <c r="C822" s="28" t="str">
        <f t="shared" si="96"/>
        <v>81</v>
      </c>
      <c r="D822" s="25" t="s">
        <v>307</v>
      </c>
      <c r="E822" s="25"/>
      <c r="F822" s="25"/>
      <c r="G822" s="25"/>
      <c r="H822">
        <f>IFERROR(VLOOKUP($A822,'PivotTrac Totals'!$A$1:$AK$255,4,FALSE),)</f>
        <v>0</v>
      </c>
      <c r="I822">
        <f>IFERROR(VLOOKUP($A822,'PivotTrac Totals'!$1:$405,6,FALSE),)</f>
        <v>0</v>
      </c>
      <c r="J822">
        <f>IFERROR(VLOOKUP($A822,'PivotTrac Totals'!$1:$255,8,FALSE),)</f>
        <v>0</v>
      </c>
      <c r="K822">
        <f>IFERROR(VLOOKUP($A822,'PivotTrac Totals'!$1:$255,10,FALSE),)</f>
        <v>0</v>
      </c>
      <c r="L822">
        <f>IFERROR(VLOOKUP($A822,'PivotTrac Totals'!$1:$255,12,FALSE),)</f>
        <v>0</v>
      </c>
      <c r="M822">
        <f>IFERROR(VLOOKUP($A822,'PivotTrac Totals'!$1:$255,14,FALSE),)</f>
        <v>0</v>
      </c>
      <c r="N822">
        <f>IFERROR(VLOOKUP($A822,'PivotTrac Totals'!$1:$255,16,FALSE),)</f>
        <v>0</v>
      </c>
      <c r="O822">
        <f>IFERROR(VLOOKUP($A822,'PivotTrac Totals'!$1:$255,18,FALSE),)</f>
        <v>0</v>
      </c>
      <c r="P822">
        <f>IFERROR(VLOOKUP($A822,'PivotTrac Totals'!$1:$255,20,FALSE),)</f>
        <v>0</v>
      </c>
      <c r="Q822">
        <f>IFERROR(VLOOKUP($A822,'PivotTrac Totals'!$1:$255,22,FALSE),)</f>
        <v>0</v>
      </c>
      <c r="R822">
        <f>IFERROR(VLOOKUP($A822,'PivotTrac Totals'!$1:$255,24,FALSE),)</f>
        <v>0</v>
      </c>
      <c r="S822">
        <f>IFERROR(VLOOKUP($A822,'PivotTrac Totals'!$1:$255,26,FALSE),)</f>
        <v>0</v>
      </c>
      <c r="T822">
        <f>IFERROR(VLOOKUP($A822,'PivotTrac Totals'!$1:$255,28,FALSE),)</f>
        <v>0</v>
      </c>
      <c r="U822">
        <f>IFERROR(VLOOKUP($A822,'PivotTrac Totals'!$1:$255,30,FALSE),)</f>
        <v>0</v>
      </c>
      <c r="V822">
        <f>IFERROR(VLOOKUP($A822,'PivotTrac Totals'!$1:$255,32,FALSE),)</f>
        <v>0</v>
      </c>
      <c r="W822">
        <f>IFERROR(VLOOKUP($A822,'PivotTrac Totals'!$1:$255,34,FALSE),)</f>
        <v>0</v>
      </c>
      <c r="X822">
        <f>IFERROR(VLOOKUP($A822,'PivotTrac Totals'!$1:$255,36,FALSE),)</f>
        <v>0</v>
      </c>
      <c r="Y822">
        <f>IFERROR(VLOOKUP($A822,'PivotTrac Totals'!$1:$255,38,FALSE),)</f>
        <v>0</v>
      </c>
      <c r="Z822">
        <f>IFERROR(VLOOKUP($A822,'PivotTrac Totals'!$1:$255,40,FALSE),)</f>
        <v>0</v>
      </c>
      <c r="AA822">
        <f>IFERROR(VLOOKUP($A822,'PivotTrac Totals'!$1:$255,42,FALSE),)</f>
        <v>0</v>
      </c>
      <c r="AB822">
        <f>IFERROR(VLOOKUP($A822,'PivotTrac Totals'!$1:$255,44,FALSE),)</f>
        <v>0</v>
      </c>
      <c r="AC822">
        <f>IFERROR(VLOOKUP($A822,'PivotTrac Totals'!$1:$255,46,FALSE),)</f>
        <v>0</v>
      </c>
      <c r="AD822">
        <f>IFERROR(VLOOKUP($A822,'PivotTrac Totals'!$1:$255,48,FALSE),)</f>
        <v>0</v>
      </c>
      <c r="AE822">
        <f>IFERROR(VLOOKUP($A822,'PivotTrac Totals'!$1:$255,50,FALSE),)</f>
        <v>0</v>
      </c>
      <c r="AF822">
        <f>IFERROR(VLOOKUP($A822,'PivotTrac Totals'!$1:$255,52,FALSE),)</f>
        <v>0</v>
      </c>
      <c r="AG822">
        <f>IFERROR(VLOOKUP($A822,'PivotTrac Totals'!$1:$255,54,FALSE),)</f>
        <v>0</v>
      </c>
      <c r="AH822">
        <f t="shared" si="91"/>
        <v>0</v>
      </c>
    </row>
    <row r="823" spans="1:34" ht="15.75" hidden="1" thickBot="1" x14ac:dyDescent="0.25">
      <c r="A823" s="25"/>
      <c r="B823" s="25" t="s">
        <v>166</v>
      </c>
      <c r="C823" s="28" t="str">
        <f t="shared" si="96"/>
        <v>81</v>
      </c>
      <c r="D823" s="25" t="s">
        <v>307</v>
      </c>
      <c r="E823" s="25"/>
      <c r="F823" s="25"/>
      <c r="G823" s="25"/>
      <c r="H823">
        <f>IFERROR(VLOOKUP($A823,'PivotTrac Totals'!$A$1:$AK$255,4,FALSE),)</f>
        <v>0</v>
      </c>
      <c r="I823">
        <f>IFERROR(VLOOKUP($A823,'PivotTrac Totals'!$1:$405,6,FALSE),)</f>
        <v>0</v>
      </c>
      <c r="J823">
        <f>IFERROR(VLOOKUP($A823,'PivotTrac Totals'!$1:$255,8,FALSE),)</f>
        <v>0</v>
      </c>
      <c r="K823">
        <f>IFERROR(VLOOKUP($A823,'PivotTrac Totals'!$1:$255,10,FALSE),)</f>
        <v>0</v>
      </c>
      <c r="L823">
        <f>IFERROR(VLOOKUP($A823,'PivotTrac Totals'!$1:$255,12,FALSE),)</f>
        <v>0</v>
      </c>
      <c r="M823">
        <f>IFERROR(VLOOKUP($A823,'PivotTrac Totals'!$1:$255,14,FALSE),)</f>
        <v>0</v>
      </c>
      <c r="N823">
        <f>IFERROR(VLOOKUP($A823,'PivotTrac Totals'!$1:$255,16,FALSE),)</f>
        <v>0</v>
      </c>
      <c r="O823">
        <f>IFERROR(VLOOKUP($A823,'PivotTrac Totals'!$1:$255,18,FALSE),)</f>
        <v>0</v>
      </c>
      <c r="P823">
        <f>IFERROR(VLOOKUP($A823,'PivotTrac Totals'!$1:$255,20,FALSE),)</f>
        <v>0</v>
      </c>
      <c r="Q823">
        <f>IFERROR(VLOOKUP($A823,'PivotTrac Totals'!$1:$255,22,FALSE),)</f>
        <v>0</v>
      </c>
      <c r="R823">
        <f>IFERROR(VLOOKUP($A823,'PivotTrac Totals'!$1:$255,24,FALSE),)</f>
        <v>0</v>
      </c>
      <c r="S823">
        <f>IFERROR(VLOOKUP($A823,'PivotTrac Totals'!$1:$255,26,FALSE),)</f>
        <v>0</v>
      </c>
      <c r="T823">
        <f>IFERROR(VLOOKUP($A823,'PivotTrac Totals'!$1:$255,28,FALSE),)</f>
        <v>0</v>
      </c>
      <c r="U823">
        <f>IFERROR(VLOOKUP($A823,'PivotTrac Totals'!$1:$255,30,FALSE),)</f>
        <v>0</v>
      </c>
      <c r="V823">
        <f>IFERROR(VLOOKUP($A823,'PivotTrac Totals'!$1:$255,32,FALSE),)</f>
        <v>0</v>
      </c>
      <c r="W823">
        <f>IFERROR(VLOOKUP($A823,'PivotTrac Totals'!$1:$255,34,FALSE),)</f>
        <v>0</v>
      </c>
      <c r="X823">
        <f>IFERROR(VLOOKUP($A823,'PivotTrac Totals'!$1:$255,36,FALSE),)</f>
        <v>0</v>
      </c>
      <c r="Y823">
        <f>IFERROR(VLOOKUP($A823,'PivotTrac Totals'!$1:$255,38,FALSE),)</f>
        <v>0</v>
      </c>
      <c r="Z823">
        <f>IFERROR(VLOOKUP($A823,'PivotTrac Totals'!$1:$255,40,FALSE),)</f>
        <v>0</v>
      </c>
      <c r="AA823">
        <f>IFERROR(VLOOKUP($A823,'PivotTrac Totals'!$1:$255,42,FALSE),)</f>
        <v>0</v>
      </c>
      <c r="AB823">
        <f>IFERROR(VLOOKUP($A823,'PivotTrac Totals'!$1:$255,44,FALSE),)</f>
        <v>0</v>
      </c>
      <c r="AC823">
        <f>IFERROR(VLOOKUP($A823,'PivotTrac Totals'!$1:$255,46,FALSE),)</f>
        <v>0</v>
      </c>
      <c r="AD823">
        <f>IFERROR(VLOOKUP($A823,'PivotTrac Totals'!$1:$255,48,FALSE),)</f>
        <v>0</v>
      </c>
      <c r="AE823">
        <f>IFERROR(VLOOKUP($A823,'PivotTrac Totals'!$1:$255,50,FALSE),)</f>
        <v>0</v>
      </c>
      <c r="AF823">
        <f>IFERROR(VLOOKUP($A823,'PivotTrac Totals'!$1:$255,52,FALSE),)</f>
        <v>0</v>
      </c>
      <c r="AG823">
        <f>IFERROR(VLOOKUP($A823,'PivotTrac Totals'!$1:$255,54,FALSE),)</f>
        <v>0</v>
      </c>
      <c r="AH823">
        <f t="shared" si="91"/>
        <v>0</v>
      </c>
    </row>
    <row r="824" spans="1:34" ht="15.75" hidden="1" thickBot="1" x14ac:dyDescent="0.25">
      <c r="A824" s="25"/>
      <c r="B824" s="25" t="s">
        <v>166</v>
      </c>
      <c r="C824" s="28" t="str">
        <f t="shared" si="96"/>
        <v>81</v>
      </c>
      <c r="D824" s="25" t="s">
        <v>307</v>
      </c>
      <c r="E824" s="25"/>
      <c r="F824" s="25"/>
      <c r="G824" s="25"/>
      <c r="H824">
        <f>IFERROR(VLOOKUP($A824,'PivotTrac Totals'!$A$1:$AK$255,4,FALSE),)</f>
        <v>0</v>
      </c>
      <c r="I824">
        <f>IFERROR(VLOOKUP($A824,'PivotTrac Totals'!$1:$405,6,FALSE),)</f>
        <v>0</v>
      </c>
      <c r="J824">
        <f>IFERROR(VLOOKUP($A824,'PivotTrac Totals'!$1:$255,8,FALSE),)</f>
        <v>0</v>
      </c>
      <c r="K824">
        <f>IFERROR(VLOOKUP($A824,'PivotTrac Totals'!$1:$255,10,FALSE),)</f>
        <v>0</v>
      </c>
      <c r="L824">
        <f>IFERROR(VLOOKUP($A824,'PivotTrac Totals'!$1:$255,12,FALSE),)</f>
        <v>0</v>
      </c>
      <c r="M824">
        <f>IFERROR(VLOOKUP($A824,'PivotTrac Totals'!$1:$255,14,FALSE),)</f>
        <v>0</v>
      </c>
      <c r="N824">
        <f>IFERROR(VLOOKUP($A824,'PivotTrac Totals'!$1:$255,16,FALSE),)</f>
        <v>0</v>
      </c>
      <c r="O824">
        <f>IFERROR(VLOOKUP($A824,'PivotTrac Totals'!$1:$255,18,FALSE),)</f>
        <v>0</v>
      </c>
      <c r="P824">
        <f>IFERROR(VLOOKUP($A824,'PivotTrac Totals'!$1:$255,20,FALSE),)</f>
        <v>0</v>
      </c>
      <c r="Q824">
        <f>IFERROR(VLOOKUP($A824,'PivotTrac Totals'!$1:$255,22,FALSE),)</f>
        <v>0</v>
      </c>
      <c r="R824">
        <f>IFERROR(VLOOKUP($A824,'PivotTrac Totals'!$1:$255,24,FALSE),)</f>
        <v>0</v>
      </c>
      <c r="S824">
        <f>IFERROR(VLOOKUP($A824,'PivotTrac Totals'!$1:$255,26,FALSE),)</f>
        <v>0</v>
      </c>
      <c r="T824">
        <f>IFERROR(VLOOKUP($A824,'PivotTrac Totals'!$1:$255,28,FALSE),)</f>
        <v>0</v>
      </c>
      <c r="U824">
        <f>IFERROR(VLOOKUP($A824,'PivotTrac Totals'!$1:$255,30,FALSE),)</f>
        <v>0</v>
      </c>
      <c r="V824">
        <f>IFERROR(VLOOKUP($A824,'PivotTrac Totals'!$1:$255,32,FALSE),)</f>
        <v>0</v>
      </c>
      <c r="W824">
        <f>IFERROR(VLOOKUP($A824,'PivotTrac Totals'!$1:$255,34,FALSE),)</f>
        <v>0</v>
      </c>
      <c r="X824">
        <f>IFERROR(VLOOKUP($A824,'PivotTrac Totals'!$1:$255,36,FALSE),)</f>
        <v>0</v>
      </c>
      <c r="Y824">
        <f>IFERROR(VLOOKUP($A824,'PivotTrac Totals'!$1:$255,38,FALSE),)</f>
        <v>0</v>
      </c>
      <c r="Z824">
        <f>IFERROR(VLOOKUP($A824,'PivotTrac Totals'!$1:$255,40,FALSE),)</f>
        <v>0</v>
      </c>
      <c r="AA824">
        <f>IFERROR(VLOOKUP($A824,'PivotTrac Totals'!$1:$255,42,FALSE),)</f>
        <v>0</v>
      </c>
      <c r="AB824">
        <f>IFERROR(VLOOKUP($A824,'PivotTrac Totals'!$1:$255,44,FALSE),)</f>
        <v>0</v>
      </c>
      <c r="AC824">
        <f>IFERROR(VLOOKUP($A824,'PivotTrac Totals'!$1:$255,46,FALSE),)</f>
        <v>0</v>
      </c>
      <c r="AD824">
        <f>IFERROR(VLOOKUP($A824,'PivotTrac Totals'!$1:$255,48,FALSE),)</f>
        <v>0</v>
      </c>
      <c r="AE824">
        <f>IFERROR(VLOOKUP($A824,'PivotTrac Totals'!$1:$255,50,FALSE),)</f>
        <v>0</v>
      </c>
      <c r="AF824">
        <f>IFERROR(VLOOKUP($A824,'PivotTrac Totals'!$1:$255,52,FALSE),)</f>
        <v>0</v>
      </c>
      <c r="AG824">
        <f>IFERROR(VLOOKUP($A824,'PivotTrac Totals'!$1:$255,54,FALSE),)</f>
        <v>0</v>
      </c>
      <c r="AH824">
        <f t="shared" si="91"/>
        <v>0</v>
      </c>
    </row>
    <row r="825" spans="1:34" ht="15.75" hidden="1" thickBot="1" x14ac:dyDescent="0.25">
      <c r="A825" s="25"/>
      <c r="B825" s="25" t="s">
        <v>166</v>
      </c>
      <c r="C825" s="28" t="str">
        <f t="shared" si="96"/>
        <v>81</v>
      </c>
      <c r="D825" s="25" t="s">
        <v>307</v>
      </c>
      <c r="E825" s="25"/>
      <c r="F825" s="25"/>
      <c r="G825" s="25"/>
      <c r="H825">
        <f>IFERROR(VLOOKUP($A825,'PivotTrac Totals'!$A$1:$AK$255,4,FALSE),)</f>
        <v>0</v>
      </c>
      <c r="I825">
        <f>IFERROR(VLOOKUP($A825,'PivotTrac Totals'!$1:$405,6,FALSE),)</f>
        <v>0</v>
      </c>
      <c r="J825">
        <f>IFERROR(VLOOKUP($A825,'PivotTrac Totals'!$1:$255,8,FALSE),)</f>
        <v>0</v>
      </c>
      <c r="K825">
        <f>IFERROR(VLOOKUP($A825,'PivotTrac Totals'!$1:$255,10,FALSE),)</f>
        <v>0</v>
      </c>
      <c r="L825">
        <f>IFERROR(VLOOKUP($A825,'PivotTrac Totals'!$1:$255,12,FALSE),)</f>
        <v>0</v>
      </c>
      <c r="M825">
        <f>IFERROR(VLOOKUP($A825,'PivotTrac Totals'!$1:$255,14,FALSE),)</f>
        <v>0</v>
      </c>
      <c r="N825">
        <f>IFERROR(VLOOKUP($A825,'PivotTrac Totals'!$1:$255,16,FALSE),)</f>
        <v>0</v>
      </c>
      <c r="O825">
        <f>IFERROR(VLOOKUP($A825,'PivotTrac Totals'!$1:$255,18,FALSE),)</f>
        <v>0</v>
      </c>
      <c r="P825">
        <f>IFERROR(VLOOKUP($A825,'PivotTrac Totals'!$1:$255,20,FALSE),)</f>
        <v>0</v>
      </c>
      <c r="Q825">
        <f>IFERROR(VLOOKUP($A825,'PivotTrac Totals'!$1:$255,22,FALSE),)</f>
        <v>0</v>
      </c>
      <c r="R825">
        <f>IFERROR(VLOOKUP($A825,'PivotTrac Totals'!$1:$255,24,FALSE),)</f>
        <v>0</v>
      </c>
      <c r="S825">
        <f>IFERROR(VLOOKUP($A825,'PivotTrac Totals'!$1:$255,26,FALSE),)</f>
        <v>0</v>
      </c>
      <c r="T825">
        <f>IFERROR(VLOOKUP($A825,'PivotTrac Totals'!$1:$255,28,FALSE),)</f>
        <v>0</v>
      </c>
      <c r="U825">
        <f>IFERROR(VLOOKUP($A825,'PivotTrac Totals'!$1:$255,30,FALSE),)</f>
        <v>0</v>
      </c>
      <c r="V825">
        <f>IFERROR(VLOOKUP($A825,'PivotTrac Totals'!$1:$255,32,FALSE),)</f>
        <v>0</v>
      </c>
      <c r="W825">
        <f>IFERROR(VLOOKUP($A825,'PivotTrac Totals'!$1:$255,34,FALSE),)</f>
        <v>0</v>
      </c>
      <c r="X825">
        <f>IFERROR(VLOOKUP($A825,'PivotTrac Totals'!$1:$255,36,FALSE),)</f>
        <v>0</v>
      </c>
      <c r="Y825">
        <f>IFERROR(VLOOKUP($A825,'PivotTrac Totals'!$1:$255,38,FALSE),)</f>
        <v>0</v>
      </c>
      <c r="Z825">
        <f>IFERROR(VLOOKUP($A825,'PivotTrac Totals'!$1:$255,40,FALSE),)</f>
        <v>0</v>
      </c>
      <c r="AA825">
        <f>IFERROR(VLOOKUP($A825,'PivotTrac Totals'!$1:$255,42,FALSE),)</f>
        <v>0</v>
      </c>
      <c r="AB825">
        <f>IFERROR(VLOOKUP($A825,'PivotTrac Totals'!$1:$255,44,FALSE),)</f>
        <v>0</v>
      </c>
      <c r="AC825">
        <f>IFERROR(VLOOKUP($A825,'PivotTrac Totals'!$1:$255,46,FALSE),)</f>
        <v>0</v>
      </c>
      <c r="AD825">
        <f>IFERROR(VLOOKUP($A825,'PivotTrac Totals'!$1:$255,48,FALSE),)</f>
        <v>0</v>
      </c>
      <c r="AE825">
        <f>IFERROR(VLOOKUP($A825,'PivotTrac Totals'!$1:$255,50,FALSE),)</f>
        <v>0</v>
      </c>
      <c r="AF825">
        <f>IFERROR(VLOOKUP($A825,'PivotTrac Totals'!$1:$255,52,FALSE),)</f>
        <v>0</v>
      </c>
      <c r="AG825">
        <f>IFERROR(VLOOKUP($A825,'PivotTrac Totals'!$1:$255,54,FALSE),)</f>
        <v>0</v>
      </c>
      <c r="AH825">
        <f t="shared" si="91"/>
        <v>0</v>
      </c>
    </row>
    <row r="826" spans="1:34" ht="15.75" hidden="1" thickBot="1" x14ac:dyDescent="0.25">
      <c r="A826" s="25"/>
      <c r="B826" s="25" t="s">
        <v>166</v>
      </c>
      <c r="C826" s="28" t="str">
        <f t="shared" si="96"/>
        <v>81</v>
      </c>
      <c r="D826" s="25" t="s">
        <v>307</v>
      </c>
      <c r="E826" s="25"/>
      <c r="F826" s="25"/>
      <c r="G826" s="25"/>
      <c r="H826">
        <f>IFERROR(VLOOKUP($A826,'PivotTrac Totals'!$A$1:$AK$255,4,FALSE),)</f>
        <v>0</v>
      </c>
      <c r="I826">
        <f>IFERROR(VLOOKUP($A826,'PivotTrac Totals'!$1:$405,6,FALSE),)</f>
        <v>0</v>
      </c>
      <c r="J826">
        <f>IFERROR(VLOOKUP($A826,'PivotTrac Totals'!$1:$255,8,FALSE),)</f>
        <v>0</v>
      </c>
      <c r="K826">
        <f>IFERROR(VLOOKUP($A826,'PivotTrac Totals'!$1:$255,10,FALSE),)</f>
        <v>0</v>
      </c>
      <c r="L826">
        <f>IFERROR(VLOOKUP($A826,'PivotTrac Totals'!$1:$255,12,FALSE),)</f>
        <v>0</v>
      </c>
      <c r="M826">
        <f>IFERROR(VLOOKUP($A826,'PivotTrac Totals'!$1:$255,14,FALSE),)</f>
        <v>0</v>
      </c>
      <c r="N826">
        <f>IFERROR(VLOOKUP($A826,'PivotTrac Totals'!$1:$255,16,FALSE),)</f>
        <v>0</v>
      </c>
      <c r="O826">
        <f>IFERROR(VLOOKUP($A826,'PivotTrac Totals'!$1:$255,18,FALSE),)</f>
        <v>0</v>
      </c>
      <c r="P826">
        <f>IFERROR(VLOOKUP($A826,'PivotTrac Totals'!$1:$255,20,FALSE),)</f>
        <v>0</v>
      </c>
      <c r="Q826">
        <f>IFERROR(VLOOKUP($A826,'PivotTrac Totals'!$1:$255,22,FALSE),)</f>
        <v>0</v>
      </c>
      <c r="R826">
        <f>IFERROR(VLOOKUP($A826,'PivotTrac Totals'!$1:$255,24,FALSE),)</f>
        <v>0</v>
      </c>
      <c r="S826">
        <f>IFERROR(VLOOKUP($A826,'PivotTrac Totals'!$1:$255,26,FALSE),)</f>
        <v>0</v>
      </c>
      <c r="T826">
        <f>IFERROR(VLOOKUP($A826,'PivotTrac Totals'!$1:$255,28,FALSE),)</f>
        <v>0</v>
      </c>
      <c r="U826">
        <f>IFERROR(VLOOKUP($A826,'PivotTrac Totals'!$1:$255,30,FALSE),)</f>
        <v>0</v>
      </c>
      <c r="V826">
        <f>IFERROR(VLOOKUP($A826,'PivotTrac Totals'!$1:$255,32,FALSE),)</f>
        <v>0</v>
      </c>
      <c r="W826">
        <f>IFERROR(VLOOKUP($A826,'PivotTrac Totals'!$1:$255,34,FALSE),)</f>
        <v>0</v>
      </c>
      <c r="X826">
        <f>IFERROR(VLOOKUP($A826,'PivotTrac Totals'!$1:$255,36,FALSE),)</f>
        <v>0</v>
      </c>
      <c r="Y826">
        <f>IFERROR(VLOOKUP($A826,'PivotTrac Totals'!$1:$255,38,FALSE),)</f>
        <v>0</v>
      </c>
      <c r="Z826">
        <f>IFERROR(VLOOKUP($A826,'PivotTrac Totals'!$1:$255,40,FALSE),)</f>
        <v>0</v>
      </c>
      <c r="AA826">
        <f>IFERROR(VLOOKUP($A826,'PivotTrac Totals'!$1:$255,42,FALSE),)</f>
        <v>0</v>
      </c>
      <c r="AB826">
        <f>IFERROR(VLOOKUP($A826,'PivotTrac Totals'!$1:$255,44,FALSE),)</f>
        <v>0</v>
      </c>
      <c r="AC826">
        <f>IFERROR(VLOOKUP($A826,'PivotTrac Totals'!$1:$255,46,FALSE),)</f>
        <v>0</v>
      </c>
      <c r="AD826">
        <f>IFERROR(VLOOKUP($A826,'PivotTrac Totals'!$1:$255,48,FALSE),)</f>
        <v>0</v>
      </c>
      <c r="AE826">
        <f>IFERROR(VLOOKUP($A826,'PivotTrac Totals'!$1:$255,50,FALSE),)</f>
        <v>0</v>
      </c>
      <c r="AF826">
        <f>IFERROR(VLOOKUP($A826,'PivotTrac Totals'!$1:$255,52,FALSE),)</f>
        <v>0</v>
      </c>
      <c r="AG826">
        <f>IFERROR(VLOOKUP($A826,'PivotTrac Totals'!$1:$255,54,FALSE),)</f>
        <v>0</v>
      </c>
      <c r="AH826">
        <f t="shared" si="91"/>
        <v>0</v>
      </c>
    </row>
    <row r="827" spans="1:34" ht="15.75" hidden="1" thickBot="1" x14ac:dyDescent="0.25">
      <c r="A827" s="29" t="s">
        <v>309</v>
      </c>
      <c r="B827" s="25" t="s">
        <v>166</v>
      </c>
      <c r="C827" s="28" t="str">
        <f>MID(A827,FIND(" ",A827)+1,256)</f>
        <v>82</v>
      </c>
      <c r="D827" s="25" t="s">
        <v>307</v>
      </c>
      <c r="E827" s="25"/>
      <c r="F827" s="25"/>
      <c r="G827" s="25"/>
      <c r="H827" s="24">
        <f>IF($B827="Hamer",IF($F827="Spring Grain",SUMIFS('Hamer Agrimet'!$D:$D,'Hamer Agrimet'!$A:$A,"&lt;="&amp;Data!H$1,'Hamer Agrimet'!$D:$D,"&gt;0"),IF($F827="Winter Grain",SUMIFS('Hamer Agrimet'!$C:$C,'Hamer Agrimet'!$A:$A,"&lt;="&amp;Data!H$1,'Hamer Agrimet'!$C:$C,"&gt;0"),IF($F827="Potatoes",SUMIFS('Hamer Agrimet'!$E:$E,'Hamer Agrimet'!$A:$A,"&lt;="&amp;Data!H$1,'Hamer Agrimet'!$E:$E,"&gt;0"),0))),SUMIFS('Osgood Agrimet'!$S$2:$S$274,'Hamer Agrimet'!$H$147:$H$288,"&lt;="&amp;Data!H$1,'Osgood Agrimet'!$S$2:$S$274,"&gt;0"))</f>
        <v>0</v>
      </c>
      <c r="I827" s="24">
        <f>IF($B827="Hamer",IF($F827="Spring Grain",SUMIFS('Hamer Agrimet'!$D:$D,'Hamer Agrimet'!$A:$A,"&lt;="&amp;Data!I$1,'Hamer Agrimet'!$D:$D,"&gt;0"),IF($F827="Winter Grain",SUMIFS('Hamer Agrimet'!$C:$C,'Hamer Agrimet'!$A:$A,"&lt;="&amp;Data!I$1,'Hamer Agrimet'!$C:$C,"&gt;0"),IF($F827="Potatoes",SUMIFS('Hamer Agrimet'!$E:$E,'Hamer Agrimet'!$A:$A,"&lt;="&amp;Data!I$1,'Hamer Agrimet'!$E:$E,"&gt;0"),0))),SUMIFS('Osgood Agrimet'!$S$2:$S$274,'Hamer Agrimet'!$H$147:$H$288,"&lt;="&amp;Data!I$1,'Osgood Agrimet'!$S$2:$S$274,"&gt;0"))</f>
        <v>0</v>
      </c>
      <c r="J827" s="24">
        <f>IF($B827="Hamer",IF($F827="Spring Grain",SUMIFS('Hamer Agrimet'!$D:$D,'Hamer Agrimet'!$A:$A,"&lt;="&amp;Data!J$1,'Hamer Agrimet'!$D:$D,"&gt;0"),IF($F827="Winter Grain",SUMIFS('Hamer Agrimet'!$C:$C,'Hamer Agrimet'!$A:$A,"&lt;="&amp;Data!J$1,'Hamer Agrimet'!$C:$C,"&gt;0"),IF($F827="Potatoes",SUMIFS('Hamer Agrimet'!$E:$E,'Hamer Agrimet'!$A:$A,"&lt;="&amp;Data!J$1,'Hamer Agrimet'!$E:$E,"&gt;0"),0))),SUMIFS('Osgood Agrimet'!$S$2:$S$274,'Hamer Agrimet'!$H$147:$H$288,"&lt;="&amp;Data!J$1,'Osgood Agrimet'!$S$2:$S$274,"&gt;0"))</f>
        <v>0</v>
      </c>
      <c r="K827" s="24">
        <f>IF($B827="Hamer",IF($F827="Spring Grain",SUMIFS('Hamer Agrimet'!$D:$D,'Hamer Agrimet'!$A:$A,"&lt;="&amp;Data!K$1,'Hamer Agrimet'!$D:$D,"&gt;0"),IF($F827="Winter Grain",SUMIFS('Hamer Agrimet'!$C:$C,'Hamer Agrimet'!$A:$A,"&lt;="&amp;Data!K$1,'Hamer Agrimet'!$C:$C,"&gt;0"),IF($F827="Potatoes",SUMIFS('Hamer Agrimet'!$E:$E,'Hamer Agrimet'!$A:$A,"&lt;="&amp;Data!K$1,'Hamer Agrimet'!$E:$E,"&gt;0"),0))),SUMIFS('Osgood Agrimet'!$S$2:$S$274,'Hamer Agrimet'!$H$147:$H$288,"&lt;="&amp;Data!K$1,'Osgood Agrimet'!$S$2:$S$274,"&gt;0"))</f>
        <v>0</v>
      </c>
      <c r="L827" s="24">
        <f>IF($B827="Hamer",IF($F827="Spring Grain",SUMIFS('Hamer Agrimet'!$D:$D,'Hamer Agrimet'!$A:$A,"&lt;="&amp;Data!L$1,'Hamer Agrimet'!$D:$D,"&gt;0"),IF($F827="Winter Grain",SUMIFS('Hamer Agrimet'!$C:$C,'Hamer Agrimet'!$A:$A,"&lt;="&amp;Data!L$1,'Hamer Agrimet'!$C:$C,"&gt;0"),IF($F827="Potatoes",SUMIFS('Hamer Agrimet'!$E:$E,'Hamer Agrimet'!$A:$A,"&lt;="&amp;Data!L$1,'Hamer Agrimet'!$E:$E,"&gt;0"),0))),SUMIFS('Osgood Agrimet'!$S$2:$S$274,'Hamer Agrimet'!$H$147:$H$288,"&lt;="&amp;Data!L$1,'Osgood Agrimet'!$S$2:$S$274,"&gt;0"))</f>
        <v>0</v>
      </c>
      <c r="M827" s="24">
        <f>IF($B827="Hamer",IF($F827="Spring Grain",SUMIFS('Hamer Agrimet'!$D:$D,'Hamer Agrimet'!$A:$A,"&lt;="&amp;Data!M$1,'Hamer Agrimet'!$D:$D,"&gt;0"),IF($F827="Winter Grain",SUMIFS('Hamer Agrimet'!$C:$C,'Hamer Agrimet'!$A:$A,"&lt;="&amp;Data!M$1,'Hamer Agrimet'!$C:$C,"&gt;0"),IF($F827="Potatoes",SUMIFS('Hamer Agrimet'!$E:$E,'Hamer Agrimet'!$A:$A,"&lt;="&amp;Data!M$1,'Hamer Agrimet'!$E:$E,"&gt;0"),0))),SUMIFS('Osgood Agrimet'!$S$2:$S$274,'Hamer Agrimet'!$H$147:$H$288,"&lt;="&amp;Data!M$1,'Osgood Agrimet'!$S$2:$S$274,"&gt;0"))</f>
        <v>0</v>
      </c>
      <c r="N827" s="24">
        <f>IF($B827="Hamer",IF($F827="Spring Grain",SUMIFS('Hamer Agrimet'!$D:$D,'Hamer Agrimet'!$A:$A,"&lt;="&amp;Data!N$1,'Hamer Agrimet'!$D:$D,"&gt;0"),IF($F827="Winter Grain",SUMIFS('Hamer Agrimet'!$C:$C,'Hamer Agrimet'!$A:$A,"&lt;="&amp;Data!N$1,'Hamer Agrimet'!$C:$C,"&gt;0"),IF($F827="Potatoes",SUMIFS('Hamer Agrimet'!$E:$E,'Hamer Agrimet'!$A:$A,"&lt;="&amp;Data!N$1,'Hamer Agrimet'!$E:$E,"&gt;0"),0))),SUMIFS('Osgood Agrimet'!$S$2:$S$274,'Hamer Agrimet'!$H$147:$H$288,"&lt;="&amp;Data!N$1,'Osgood Agrimet'!$S$2:$S$274,"&gt;0"))</f>
        <v>0</v>
      </c>
      <c r="O827" s="24">
        <f>IF($B827="Hamer",IF($F827="Spring Grain",SUMIFS('Hamer Agrimet'!$D:$D,'Hamer Agrimet'!$A:$A,"&lt;="&amp;Data!O$1,'Hamer Agrimet'!$D:$D,"&gt;0"),IF($F827="Winter Grain",SUMIFS('Hamer Agrimet'!$C:$C,'Hamer Agrimet'!$A:$A,"&lt;="&amp;Data!O$1,'Hamer Agrimet'!$C:$C,"&gt;0"),IF($F827="Potatoes",SUMIFS('Hamer Agrimet'!$E:$E,'Hamer Agrimet'!$A:$A,"&lt;="&amp;Data!O$1,'Hamer Agrimet'!$E:$E,"&gt;0"),0))),SUMIFS('Osgood Agrimet'!$S$2:$S$274,'Hamer Agrimet'!$H$147:$H$288,"&lt;="&amp;Data!O$1,'Osgood Agrimet'!$S$2:$S$274,"&gt;0"))</f>
        <v>0</v>
      </c>
      <c r="P827" s="24">
        <f>IF($B827="Hamer",IF($F827="Spring Grain",SUMIFS('Hamer Agrimet'!$D:$D,'Hamer Agrimet'!$A:$A,"&lt;="&amp;Data!P$1,'Hamer Agrimet'!$D:$D,"&gt;0"),IF($F827="Winter Grain",SUMIFS('Hamer Agrimet'!$C:$C,'Hamer Agrimet'!$A:$A,"&lt;="&amp;Data!P$1,'Hamer Agrimet'!$C:$C,"&gt;0"),IF($F827="Potatoes",SUMIFS('Hamer Agrimet'!$E:$E,'Hamer Agrimet'!$A:$A,"&lt;="&amp;Data!P$1,'Hamer Agrimet'!$E:$E,"&gt;0"),0))),SUMIFS('Osgood Agrimet'!$S$2:$S$274,'Hamer Agrimet'!$H$147:$H$288,"&lt;="&amp;Data!P$1,'Osgood Agrimet'!$S$2:$S$274,"&gt;0"))</f>
        <v>0</v>
      </c>
      <c r="Q827" s="24">
        <f>IF($B827="Hamer",IF($F827="Spring Grain",SUMIFS('Hamer Agrimet'!$D:$D,'Hamer Agrimet'!$A:$A,"&lt;="&amp;Data!Q$1,'Hamer Agrimet'!$D:$D,"&gt;0"),IF($F827="Winter Grain",SUMIFS('Hamer Agrimet'!$C:$C,'Hamer Agrimet'!$A:$A,"&lt;="&amp;Data!Q$1,'Hamer Agrimet'!$C:$C,"&gt;0"),IF($F827="Potatoes",SUMIFS('Hamer Agrimet'!$E:$E,'Hamer Agrimet'!$A:$A,"&lt;="&amp;Data!Q$1,'Hamer Agrimet'!$E:$E,"&gt;0"),0))),SUMIFS('Osgood Agrimet'!$S$2:$S$274,'Hamer Agrimet'!$H$147:$H$288,"&lt;="&amp;Data!Q$1,'Osgood Agrimet'!$S$2:$S$274,"&gt;0"))</f>
        <v>0</v>
      </c>
      <c r="R827" s="24">
        <f>IF($B827="Hamer",IF($F827="Spring Grain",SUMIFS('Hamer Agrimet'!$D:$D,'Hamer Agrimet'!$A:$A,"&lt;="&amp;Data!R$1,'Hamer Agrimet'!$D:$D,"&gt;0"),IF($F827="Winter Grain",SUMIFS('Hamer Agrimet'!$C:$C,'Hamer Agrimet'!$A:$A,"&lt;="&amp;Data!R$1,'Hamer Agrimet'!$C:$C,"&gt;0"),IF($F827="Potatoes",SUMIFS('Hamer Agrimet'!$E:$E,'Hamer Agrimet'!$A:$A,"&lt;="&amp;Data!R$1,'Hamer Agrimet'!$E:$E,"&gt;0"),0))),SUMIFS('Osgood Agrimet'!$S$2:$S$274,'Hamer Agrimet'!$H$147:$H$288,"&lt;="&amp;Data!R$1,'Osgood Agrimet'!$S$2:$S$274,"&gt;0"))</f>
        <v>0</v>
      </c>
      <c r="S827" s="24">
        <f>IF($B827="Hamer",IF($F827="Spring Grain",SUMIFS('Hamer Agrimet'!$D:$D,'Hamer Agrimet'!$A:$A,"&lt;="&amp;Data!S$1,'Hamer Agrimet'!$D:$D,"&gt;0"),IF($F827="Winter Grain",SUMIFS('Hamer Agrimet'!$C:$C,'Hamer Agrimet'!$A:$A,"&lt;="&amp;Data!S$1,'Hamer Agrimet'!$C:$C,"&gt;0"),IF($F827="Potatoes",SUMIFS('Hamer Agrimet'!$E:$E,'Hamer Agrimet'!$A:$A,"&lt;="&amp;Data!S$1,'Hamer Agrimet'!$E:$E,"&gt;0"),0))),SUMIFS('Osgood Agrimet'!$S$2:$S$274,'Hamer Agrimet'!$H$147:$H$288,"&lt;="&amp;Data!S$1,'Osgood Agrimet'!$S$2:$S$274,"&gt;0"))</f>
        <v>0</v>
      </c>
      <c r="T827" s="24">
        <f>IF($B827="Hamer",IF($F827="Spring Grain",SUMIFS('Hamer Agrimet'!$D:$D,'Hamer Agrimet'!$A:$A,"&lt;="&amp;Data!T$1,'Hamer Agrimet'!$D:$D,"&gt;0"),IF($F827="Winter Grain",SUMIFS('Hamer Agrimet'!$C:$C,'Hamer Agrimet'!$A:$A,"&lt;="&amp;Data!T$1,'Hamer Agrimet'!$C:$C,"&gt;0"),IF($F827="Potatoes",SUMIFS('Hamer Agrimet'!$E:$E,'Hamer Agrimet'!$A:$A,"&lt;="&amp;Data!T$1,'Hamer Agrimet'!$E:$E,"&gt;0"),0))),SUMIFS('Osgood Agrimet'!$S$2:$S$274,'Hamer Agrimet'!$H$147:$H$288,"&lt;="&amp;Data!T$1,'Osgood Agrimet'!$S$2:$S$274,"&gt;0"))</f>
        <v>0</v>
      </c>
      <c r="U827" s="24">
        <f>IF($B827="Hamer",IF($F827="Spring Grain",SUMIFS('Hamer Agrimet'!$D:$D,'Hamer Agrimet'!$A:$A,"&lt;="&amp;Data!U$1,'Hamer Agrimet'!$D:$D,"&gt;0"),IF($F827="Winter Grain",SUMIFS('Hamer Agrimet'!$C:$C,'Hamer Agrimet'!$A:$A,"&lt;="&amp;Data!U$1,'Hamer Agrimet'!$C:$C,"&gt;0"),IF($F827="Potatoes",SUMIFS('Hamer Agrimet'!$E:$E,'Hamer Agrimet'!$A:$A,"&lt;="&amp;Data!U$1,'Hamer Agrimet'!$E:$E,"&gt;0"),0))),SUMIFS('Osgood Agrimet'!$S$2:$S$274,'Hamer Agrimet'!$H$147:$H$288,"&lt;="&amp;Data!U$1,'Osgood Agrimet'!$S$2:$S$274,"&gt;0"))</f>
        <v>0</v>
      </c>
      <c r="V827" s="24">
        <f>IF($B827="Hamer",IF($F827="Spring Grain",SUMIFS('Hamer Agrimet'!$D:$D,'Hamer Agrimet'!$A:$A,"&lt;="&amp;Data!V$1,'Hamer Agrimet'!$D:$D,"&gt;0"),IF($F827="Winter Grain",SUMIFS('Hamer Agrimet'!$C:$C,'Hamer Agrimet'!$A:$A,"&lt;="&amp;Data!V$1,'Hamer Agrimet'!$C:$C,"&gt;0"),IF($F827="Potatoes",SUMIFS('Hamer Agrimet'!$E:$E,'Hamer Agrimet'!$A:$A,"&lt;="&amp;Data!V$1,'Hamer Agrimet'!$E:$E,"&gt;0"),0))),SUMIFS('Osgood Agrimet'!$S$2:$S$274,'Hamer Agrimet'!$H$147:$H$288,"&lt;="&amp;Data!V$1,'Osgood Agrimet'!$S$2:$S$274,"&gt;0"))</f>
        <v>0</v>
      </c>
      <c r="W827" s="24">
        <f>IF($B827="Hamer",IF($F827="Spring Grain",SUMIFS('Hamer Agrimet'!$D:$D,'Hamer Agrimet'!$A:$A,"&lt;="&amp;Data!W$1,'Hamer Agrimet'!$D:$D,"&gt;0"),IF($F827="Winter Grain",SUMIFS('Hamer Agrimet'!$C:$C,'Hamer Agrimet'!$A:$A,"&lt;="&amp;Data!W$1,'Hamer Agrimet'!$C:$C,"&gt;0"),IF($F827="Potatoes",SUMIFS('Hamer Agrimet'!$E:$E,'Hamer Agrimet'!$A:$A,"&lt;="&amp;Data!W$1,'Hamer Agrimet'!$E:$E,"&gt;0"),0))),SUMIFS('Osgood Agrimet'!$S$2:$S$274,'Hamer Agrimet'!$H$147:$H$288,"&lt;="&amp;Data!W$1,'Osgood Agrimet'!$S$2:$S$274,"&gt;0"))</f>
        <v>0</v>
      </c>
      <c r="X827" s="24">
        <f>IF($B827="Hamer",IF($F827="Spring Grain",SUMIFS('Hamer Agrimet'!$D:$D,'Hamer Agrimet'!$A:$A,"&lt;="&amp;Data!X$1,'Hamer Agrimet'!$D:$D,"&gt;0"),IF($F827="Winter Grain",SUMIFS('Hamer Agrimet'!$C:$C,'Hamer Agrimet'!$A:$A,"&lt;="&amp;Data!X$1,'Hamer Agrimet'!$C:$C,"&gt;0"),IF($F827="Potatoes",SUMIFS('Hamer Agrimet'!$E:$E,'Hamer Agrimet'!$A:$A,"&lt;="&amp;Data!X$1,'Hamer Agrimet'!$E:$E,"&gt;0"),0))),SUMIFS('Osgood Agrimet'!$S$2:$S$274,'Hamer Agrimet'!$H$147:$H$288,"&lt;="&amp;Data!X$1,'Osgood Agrimet'!$S$2:$S$274,"&gt;0"))</f>
        <v>0</v>
      </c>
      <c r="Y827" s="24">
        <f>IF($B827="Hamer",IF($F827="Spring Grain",SUMIFS('Hamer Agrimet'!$D:$D,'Hamer Agrimet'!$A:$A,"&lt;="&amp;Data!Y$1,'Hamer Agrimet'!$D:$D,"&gt;0"),IF($F827="Winter Grain",SUMIFS('Hamer Agrimet'!$C:$C,'Hamer Agrimet'!$A:$A,"&lt;="&amp;Data!Y$1,'Hamer Agrimet'!$C:$C,"&gt;0"),IF($F827="Potatoes",SUMIFS('Hamer Agrimet'!$E:$E,'Hamer Agrimet'!$A:$A,"&lt;="&amp;Data!Y$1,'Hamer Agrimet'!$E:$E,"&gt;0"),0))),SUMIFS('Osgood Agrimet'!$S$2:$S$274,'Hamer Agrimet'!$H$147:$H$288,"&lt;="&amp;Data!Y$1,'Osgood Agrimet'!$S$2:$S$274,"&gt;0"))</f>
        <v>0</v>
      </c>
      <c r="Z827" s="24">
        <f>IF($B827="Hamer",IF($F827="Spring Grain",SUMIFS('Hamer Agrimet'!$D:$D,'Hamer Agrimet'!$A:$A,"&lt;="&amp;Data!Z$1,'Hamer Agrimet'!$D:$D,"&gt;0"),IF($F827="Winter Grain",SUMIFS('Hamer Agrimet'!$C:$C,'Hamer Agrimet'!$A:$A,"&lt;="&amp;Data!Z$1,'Hamer Agrimet'!$C:$C,"&gt;0"),IF($F827="Potatoes",SUMIFS('Hamer Agrimet'!$E:$E,'Hamer Agrimet'!$A:$A,"&lt;="&amp;Data!Z$1,'Hamer Agrimet'!$E:$E,"&gt;0"),0))),SUMIFS('Osgood Agrimet'!$S$2:$S$274,'Hamer Agrimet'!$H$147:$H$288,"&lt;="&amp;Data!Z$1,'Osgood Agrimet'!$S$2:$S$274,"&gt;0"))</f>
        <v>0</v>
      </c>
      <c r="AA827" s="24">
        <f>IF($B827="Hamer",IF($F827="Spring Grain",SUMIFS('Hamer Agrimet'!$D:$D,'Hamer Agrimet'!$A:$A,"&lt;="&amp;Data!AA$1,'Hamer Agrimet'!$D:$D,"&gt;0"),IF($F827="Winter Grain",SUMIFS('Hamer Agrimet'!$C:$C,'Hamer Agrimet'!$A:$A,"&lt;="&amp;Data!AA$1,'Hamer Agrimet'!$C:$C,"&gt;0"),IF($F827="Potatoes",SUMIFS('Hamer Agrimet'!$E:$E,'Hamer Agrimet'!$A:$A,"&lt;="&amp;Data!AA$1,'Hamer Agrimet'!$E:$E,"&gt;0"),0))),SUMIFS('Osgood Agrimet'!$S$2:$S$274,'Hamer Agrimet'!$H$147:$H$288,"&lt;="&amp;Data!AA$1,'Osgood Agrimet'!$S$2:$S$274,"&gt;0"))</f>
        <v>0</v>
      </c>
      <c r="AB827" s="24">
        <f>IF($B827="Hamer",IF($F827="Spring Grain",SUMIFS('Hamer Agrimet'!$D:$D,'Hamer Agrimet'!$A:$A,"&lt;="&amp;Data!AB$1,'Hamer Agrimet'!$D:$D,"&gt;0"),IF($F827="Winter Grain",SUMIFS('Hamer Agrimet'!$C:$C,'Hamer Agrimet'!$A:$A,"&lt;="&amp;Data!AB$1,'Hamer Agrimet'!$C:$C,"&gt;0"),IF($F827="Potatoes",SUMIFS('Hamer Agrimet'!$E:$E,'Hamer Agrimet'!$A:$A,"&lt;="&amp;Data!AB$1,'Hamer Agrimet'!$E:$E,"&gt;0"),0))),SUMIFS('Osgood Agrimet'!$S$2:$S$274,'Hamer Agrimet'!$H$147:$H$288,"&lt;="&amp;Data!AB$1,'Osgood Agrimet'!$S$2:$S$274,"&gt;0"))</f>
        <v>0</v>
      </c>
      <c r="AC827" s="24">
        <f>IF($B827="Hamer",IF($F827="Spring Grain",SUMIFS('Hamer Agrimet'!$D:$D,'Hamer Agrimet'!$A:$A,"&lt;="&amp;Data!AC$1,'Hamer Agrimet'!$D:$D,"&gt;0"),IF($F827="Winter Grain",SUMIFS('Hamer Agrimet'!$C:$C,'Hamer Agrimet'!$A:$A,"&lt;="&amp;Data!AC$1,'Hamer Agrimet'!$C:$C,"&gt;0"),IF($F827="Potatoes",SUMIFS('Hamer Agrimet'!$E:$E,'Hamer Agrimet'!$A:$A,"&lt;="&amp;Data!AC$1,'Hamer Agrimet'!$E:$E,"&gt;0"),0))),SUMIFS('Osgood Agrimet'!$S$2:$S$274,'Hamer Agrimet'!$H$147:$H$288,"&lt;="&amp;Data!AC$1,'Osgood Agrimet'!$S$2:$S$274,"&gt;0"))</f>
        <v>0</v>
      </c>
      <c r="AD827" s="24">
        <f>IF($B827="Hamer",IF($F827="Spring Grain",SUMIFS('Hamer Agrimet'!$D:$D,'Hamer Agrimet'!$A:$A,"&lt;="&amp;Data!AD$1,'Hamer Agrimet'!$D:$D,"&gt;0"),IF($F827="Winter Grain",SUMIFS('Hamer Agrimet'!$C:$C,'Hamer Agrimet'!$A:$A,"&lt;="&amp;Data!AD$1,'Hamer Agrimet'!$C:$C,"&gt;0"),IF($F827="Potatoes",SUMIFS('Hamer Agrimet'!$E:$E,'Hamer Agrimet'!$A:$A,"&lt;="&amp;Data!AD$1,'Hamer Agrimet'!$E:$E,"&gt;0"),0))),SUMIFS('Osgood Agrimet'!$S$2:$S$274,'Hamer Agrimet'!$H$147:$H$288,"&lt;="&amp;Data!AD$1,'Osgood Agrimet'!$S$2:$S$274,"&gt;0"))</f>
        <v>0</v>
      </c>
      <c r="AE827" s="24">
        <f>IF($B827="Hamer",IF($F827="Spring Grain",SUMIFS('Hamer Agrimet'!$D:$D,'Hamer Agrimet'!$A:$A,"&lt;="&amp;Data!AE$1,'Hamer Agrimet'!$D:$D,"&gt;0"),IF($F827="Winter Grain",SUMIFS('Hamer Agrimet'!$C:$C,'Hamer Agrimet'!$A:$A,"&lt;="&amp;Data!AE$1,'Hamer Agrimet'!$C:$C,"&gt;0"),IF($F827="Potatoes",SUMIFS('Hamer Agrimet'!$E:$E,'Hamer Agrimet'!$A:$A,"&lt;="&amp;Data!AE$1,'Hamer Agrimet'!$E:$E,"&gt;0"),0))),SUMIFS('Osgood Agrimet'!$S$2:$S$274,'Hamer Agrimet'!$H$147:$H$288,"&lt;="&amp;Data!AE$1,'Osgood Agrimet'!$S$2:$S$274,"&gt;0"))</f>
        <v>0</v>
      </c>
      <c r="AF827" s="24">
        <f>IF($B827="Hamer",IF($F827="Spring Grain",SUMIFS('Hamer Agrimet'!$D:$D,'Hamer Agrimet'!$A:$A,"&lt;="&amp;Data!AF$1,'Hamer Agrimet'!$D:$D,"&gt;0"),IF($F827="Winter Grain",SUMIFS('Hamer Agrimet'!$C:$C,'Hamer Agrimet'!$A:$A,"&lt;="&amp;Data!AF$1,'Hamer Agrimet'!$C:$C,"&gt;0"),IF($F827="Potatoes",SUMIFS('Hamer Agrimet'!$E:$E,'Hamer Agrimet'!$A:$A,"&lt;="&amp;Data!AF$1,'Hamer Agrimet'!$E:$E,"&gt;0"),0))),SUMIFS('Osgood Agrimet'!$S$2:$S$274,'Hamer Agrimet'!$H$147:$H$288,"&lt;="&amp;Data!AF$1,'Osgood Agrimet'!$S$2:$S$274,"&gt;0"))</f>
        <v>0</v>
      </c>
      <c r="AG827" s="24">
        <f>IF($B827="Hamer",IF($F827="Spring Grain",SUMIFS('Hamer Agrimet'!$D:$D,'Hamer Agrimet'!$A:$A,"&lt;="&amp;Data!AG$1,'Hamer Agrimet'!$D:$D,"&gt;0"),IF($F827="Winter Grain",SUMIFS('Hamer Agrimet'!$C:$C,'Hamer Agrimet'!$A:$A,"&lt;="&amp;Data!AG$1,'Hamer Agrimet'!$C:$C,"&gt;0"),IF($F827="Potatoes",SUMIFS('Hamer Agrimet'!$E:$E,'Hamer Agrimet'!$A:$A,"&lt;="&amp;Data!AG$1,'Hamer Agrimet'!$E:$E,"&gt;0"),0))),SUMIFS('Osgood Agrimet'!$S$2:$S$274,'Hamer Agrimet'!$H$147:$H$288,"&lt;="&amp;Data!AG$1,'Osgood Agrimet'!$S$2:$S$274,"&gt;0"))</f>
        <v>0</v>
      </c>
      <c r="AH827">
        <f>+SUM(H827:AG827)</f>
        <v>0</v>
      </c>
    </row>
    <row r="828" spans="1:34" ht="15.75" hidden="1" thickBot="1" x14ac:dyDescent="0.25">
      <c r="A828" s="25"/>
      <c r="B828" s="25" t="s">
        <v>166</v>
      </c>
      <c r="C828" s="28" t="str">
        <f>C827</f>
        <v>82</v>
      </c>
      <c r="D828" s="25" t="s">
        <v>307</v>
      </c>
      <c r="E828" s="25"/>
      <c r="F828" s="25"/>
      <c r="G828" s="25"/>
      <c r="H828">
        <f>IFERROR(VLOOKUP($A828,'PivotTrac Totals'!$A$1:$AK$255,4,FALSE),)</f>
        <v>0</v>
      </c>
      <c r="I828">
        <f>IFERROR(VLOOKUP($A828,'PivotTrac Totals'!$1:$405,6,FALSE),)</f>
        <v>0</v>
      </c>
      <c r="J828">
        <f>IFERROR(VLOOKUP($A828,'PivotTrac Totals'!$1:$255,8,FALSE),)</f>
        <v>0</v>
      </c>
      <c r="K828">
        <f>IFERROR(VLOOKUP($A828,'PivotTrac Totals'!$1:$255,10,FALSE),)</f>
        <v>0</v>
      </c>
      <c r="L828">
        <f>IFERROR(VLOOKUP($A828,'PivotTrac Totals'!$1:$255,12,FALSE),)</f>
        <v>0</v>
      </c>
      <c r="M828">
        <f>IFERROR(VLOOKUP($A828,'PivotTrac Totals'!$1:$255,14,FALSE),)</f>
        <v>0</v>
      </c>
      <c r="N828">
        <f>IFERROR(VLOOKUP($A828,'PivotTrac Totals'!$1:$255,16,FALSE),)</f>
        <v>0</v>
      </c>
      <c r="O828">
        <f>IFERROR(VLOOKUP($A828,'PivotTrac Totals'!$1:$255,18,FALSE),)</f>
        <v>0</v>
      </c>
      <c r="P828">
        <f>IFERROR(VLOOKUP($A828,'PivotTrac Totals'!$1:$255,20,FALSE),)</f>
        <v>0</v>
      </c>
      <c r="Q828">
        <f>IFERROR(VLOOKUP($A828,'PivotTrac Totals'!$1:$255,22,FALSE),)</f>
        <v>0</v>
      </c>
      <c r="R828">
        <f>IFERROR(VLOOKUP($A828,'PivotTrac Totals'!$1:$255,24,FALSE),)</f>
        <v>0</v>
      </c>
      <c r="S828">
        <f>IFERROR(VLOOKUP($A828,'PivotTrac Totals'!$1:$255,26,FALSE),)</f>
        <v>0</v>
      </c>
      <c r="T828">
        <f>IFERROR(VLOOKUP($A828,'PivotTrac Totals'!$1:$255,28,FALSE),)</f>
        <v>0</v>
      </c>
      <c r="U828">
        <f>IFERROR(VLOOKUP($A828,'PivotTrac Totals'!$1:$255,30,FALSE),)</f>
        <v>0</v>
      </c>
      <c r="V828">
        <f>IFERROR(VLOOKUP($A828,'PivotTrac Totals'!$1:$255,32,FALSE),)</f>
        <v>0</v>
      </c>
      <c r="W828">
        <f>IFERROR(VLOOKUP($A828,'PivotTrac Totals'!$1:$255,34,FALSE),)</f>
        <v>0</v>
      </c>
      <c r="X828">
        <f>IFERROR(VLOOKUP($A828,'PivotTrac Totals'!$1:$255,36,FALSE),)</f>
        <v>0</v>
      </c>
      <c r="Y828">
        <f>IFERROR(VLOOKUP($A828,'PivotTrac Totals'!$1:$255,38,FALSE),)</f>
        <v>0</v>
      </c>
      <c r="Z828">
        <f>IFERROR(VLOOKUP($A828,'PivotTrac Totals'!$1:$255,40,FALSE),)</f>
        <v>0</v>
      </c>
      <c r="AA828">
        <f>IFERROR(VLOOKUP($A828,'PivotTrac Totals'!$1:$255,42,FALSE),)</f>
        <v>0</v>
      </c>
      <c r="AB828">
        <f>IFERROR(VLOOKUP($A828,'PivotTrac Totals'!$1:$255,44,FALSE),)</f>
        <v>0</v>
      </c>
      <c r="AC828">
        <f>IFERROR(VLOOKUP($A828,'PivotTrac Totals'!$1:$255,46,FALSE),)</f>
        <v>0</v>
      </c>
      <c r="AD828">
        <f>IFERROR(VLOOKUP($A828,'PivotTrac Totals'!$1:$255,48,FALSE),)</f>
        <v>0</v>
      </c>
      <c r="AE828">
        <f>IFERROR(VLOOKUP($A828,'PivotTrac Totals'!$1:$255,50,FALSE),)</f>
        <v>0</v>
      </c>
      <c r="AF828">
        <f>IFERROR(VLOOKUP($A828,'PivotTrac Totals'!$1:$255,52,FALSE),)</f>
        <v>0</v>
      </c>
      <c r="AG828">
        <f>IFERROR(VLOOKUP($A828,'PivotTrac Totals'!$1:$255,54,FALSE),)</f>
        <v>0</v>
      </c>
      <c r="AH828">
        <f t="shared" si="91"/>
        <v>0</v>
      </c>
    </row>
    <row r="829" spans="1:34" ht="15.75" hidden="1" thickBot="1" x14ac:dyDescent="0.25">
      <c r="A829" s="25"/>
      <c r="B829" s="25" t="s">
        <v>166</v>
      </c>
      <c r="C829" s="28" t="str">
        <f t="shared" ref="C829:C836" si="97">C828</f>
        <v>82</v>
      </c>
      <c r="D829" s="25" t="s">
        <v>307</v>
      </c>
      <c r="E829" s="25"/>
      <c r="F829" s="25"/>
      <c r="G829" s="25"/>
      <c r="H829">
        <f>IFERROR(VLOOKUP($A829,'PivotTrac Totals'!$A$1:$AK$255,4,FALSE),)</f>
        <v>0</v>
      </c>
      <c r="I829">
        <f>IFERROR(VLOOKUP($A829,'PivotTrac Totals'!$1:$405,6,FALSE),)</f>
        <v>0</v>
      </c>
      <c r="J829">
        <f>IFERROR(VLOOKUP($A829,'PivotTrac Totals'!$1:$255,8,FALSE),)</f>
        <v>0</v>
      </c>
      <c r="K829">
        <f>IFERROR(VLOOKUP($A829,'PivotTrac Totals'!$1:$255,10,FALSE),)</f>
        <v>0</v>
      </c>
      <c r="L829">
        <f>IFERROR(VLOOKUP($A829,'PivotTrac Totals'!$1:$255,12,FALSE),)</f>
        <v>0</v>
      </c>
      <c r="M829">
        <f>IFERROR(VLOOKUP($A829,'PivotTrac Totals'!$1:$255,14,FALSE),)</f>
        <v>0</v>
      </c>
      <c r="N829">
        <f>IFERROR(VLOOKUP($A829,'PivotTrac Totals'!$1:$255,16,FALSE),)</f>
        <v>0</v>
      </c>
      <c r="O829">
        <f>IFERROR(VLOOKUP($A829,'PivotTrac Totals'!$1:$255,18,FALSE),)</f>
        <v>0</v>
      </c>
      <c r="P829">
        <f>IFERROR(VLOOKUP($A829,'PivotTrac Totals'!$1:$255,20,FALSE),)</f>
        <v>0</v>
      </c>
      <c r="Q829">
        <f>IFERROR(VLOOKUP($A829,'PivotTrac Totals'!$1:$255,22,FALSE),)</f>
        <v>0</v>
      </c>
      <c r="R829">
        <f>IFERROR(VLOOKUP($A829,'PivotTrac Totals'!$1:$255,24,FALSE),)</f>
        <v>0</v>
      </c>
      <c r="S829">
        <f>IFERROR(VLOOKUP($A829,'PivotTrac Totals'!$1:$255,26,FALSE),)</f>
        <v>0</v>
      </c>
      <c r="T829">
        <f>IFERROR(VLOOKUP($A829,'PivotTrac Totals'!$1:$255,28,FALSE),)</f>
        <v>0</v>
      </c>
      <c r="U829">
        <f>IFERROR(VLOOKUP($A829,'PivotTrac Totals'!$1:$255,30,FALSE),)</f>
        <v>0</v>
      </c>
      <c r="V829">
        <f>IFERROR(VLOOKUP($A829,'PivotTrac Totals'!$1:$255,32,FALSE),)</f>
        <v>0</v>
      </c>
      <c r="W829">
        <f>IFERROR(VLOOKUP($A829,'PivotTrac Totals'!$1:$255,34,FALSE),)</f>
        <v>0</v>
      </c>
      <c r="X829">
        <f>IFERROR(VLOOKUP($A829,'PivotTrac Totals'!$1:$255,36,FALSE),)</f>
        <v>0</v>
      </c>
      <c r="Y829">
        <f>IFERROR(VLOOKUP($A829,'PivotTrac Totals'!$1:$255,38,FALSE),)</f>
        <v>0</v>
      </c>
      <c r="Z829">
        <f>IFERROR(VLOOKUP($A829,'PivotTrac Totals'!$1:$255,40,FALSE),)</f>
        <v>0</v>
      </c>
      <c r="AA829">
        <f>IFERROR(VLOOKUP($A829,'PivotTrac Totals'!$1:$255,42,FALSE),)</f>
        <v>0</v>
      </c>
      <c r="AB829">
        <f>IFERROR(VLOOKUP($A829,'PivotTrac Totals'!$1:$255,44,FALSE),)</f>
        <v>0</v>
      </c>
      <c r="AC829">
        <f>IFERROR(VLOOKUP($A829,'PivotTrac Totals'!$1:$255,46,FALSE),)</f>
        <v>0</v>
      </c>
      <c r="AD829">
        <f>IFERROR(VLOOKUP($A829,'PivotTrac Totals'!$1:$255,48,FALSE),)</f>
        <v>0</v>
      </c>
      <c r="AE829">
        <f>IFERROR(VLOOKUP($A829,'PivotTrac Totals'!$1:$255,50,FALSE),)</f>
        <v>0</v>
      </c>
      <c r="AF829">
        <f>IFERROR(VLOOKUP($A829,'PivotTrac Totals'!$1:$255,52,FALSE),)</f>
        <v>0</v>
      </c>
      <c r="AG829">
        <f>IFERROR(VLOOKUP($A829,'PivotTrac Totals'!$1:$255,54,FALSE),)</f>
        <v>0</v>
      </c>
      <c r="AH829">
        <f t="shared" si="91"/>
        <v>0</v>
      </c>
    </row>
    <row r="830" spans="1:34" ht="15.75" hidden="1" thickBot="1" x14ac:dyDescent="0.25">
      <c r="A830" s="25"/>
      <c r="B830" s="25" t="s">
        <v>166</v>
      </c>
      <c r="C830" s="28" t="str">
        <f t="shared" si="97"/>
        <v>82</v>
      </c>
      <c r="D830" s="25" t="s">
        <v>307</v>
      </c>
      <c r="E830" s="25"/>
      <c r="F830" s="25"/>
      <c r="G830" s="25"/>
      <c r="H830">
        <f>IFERROR(VLOOKUP($A830,'PivotTrac Totals'!$A$1:$AK$255,4,FALSE),)</f>
        <v>0</v>
      </c>
      <c r="I830">
        <f>IFERROR(VLOOKUP($A830,'PivotTrac Totals'!$1:$405,6,FALSE),)</f>
        <v>0</v>
      </c>
      <c r="J830">
        <f>IFERROR(VLOOKUP($A830,'PivotTrac Totals'!$1:$255,8,FALSE),)</f>
        <v>0</v>
      </c>
      <c r="K830">
        <f>IFERROR(VLOOKUP($A830,'PivotTrac Totals'!$1:$255,10,FALSE),)</f>
        <v>0</v>
      </c>
      <c r="L830">
        <f>IFERROR(VLOOKUP($A830,'PivotTrac Totals'!$1:$255,12,FALSE),)</f>
        <v>0</v>
      </c>
      <c r="M830">
        <f>IFERROR(VLOOKUP($A830,'PivotTrac Totals'!$1:$255,14,FALSE),)</f>
        <v>0</v>
      </c>
      <c r="N830">
        <f>IFERROR(VLOOKUP($A830,'PivotTrac Totals'!$1:$255,16,FALSE),)</f>
        <v>0</v>
      </c>
      <c r="O830">
        <f>IFERROR(VLOOKUP($A830,'PivotTrac Totals'!$1:$255,18,FALSE),)</f>
        <v>0</v>
      </c>
      <c r="P830">
        <f>IFERROR(VLOOKUP($A830,'PivotTrac Totals'!$1:$255,20,FALSE),)</f>
        <v>0</v>
      </c>
      <c r="Q830">
        <f>IFERROR(VLOOKUP($A830,'PivotTrac Totals'!$1:$255,22,FALSE),)</f>
        <v>0</v>
      </c>
      <c r="R830">
        <f>IFERROR(VLOOKUP($A830,'PivotTrac Totals'!$1:$255,24,FALSE),)</f>
        <v>0</v>
      </c>
      <c r="S830">
        <f>IFERROR(VLOOKUP($A830,'PivotTrac Totals'!$1:$255,26,FALSE),)</f>
        <v>0</v>
      </c>
      <c r="T830">
        <f>IFERROR(VLOOKUP($A830,'PivotTrac Totals'!$1:$255,28,FALSE),)</f>
        <v>0</v>
      </c>
      <c r="U830">
        <f>IFERROR(VLOOKUP($A830,'PivotTrac Totals'!$1:$255,30,FALSE),)</f>
        <v>0</v>
      </c>
      <c r="V830">
        <f>IFERROR(VLOOKUP($A830,'PivotTrac Totals'!$1:$255,32,FALSE),)</f>
        <v>0</v>
      </c>
      <c r="W830">
        <f>IFERROR(VLOOKUP($A830,'PivotTrac Totals'!$1:$255,34,FALSE),)</f>
        <v>0</v>
      </c>
      <c r="X830">
        <f>IFERROR(VLOOKUP($A830,'PivotTrac Totals'!$1:$255,36,FALSE),)</f>
        <v>0</v>
      </c>
      <c r="Y830">
        <f>IFERROR(VLOOKUP($A830,'PivotTrac Totals'!$1:$255,38,FALSE),)</f>
        <v>0</v>
      </c>
      <c r="Z830">
        <f>IFERROR(VLOOKUP($A830,'PivotTrac Totals'!$1:$255,40,FALSE),)</f>
        <v>0</v>
      </c>
      <c r="AA830">
        <f>IFERROR(VLOOKUP($A830,'PivotTrac Totals'!$1:$255,42,FALSE),)</f>
        <v>0</v>
      </c>
      <c r="AB830">
        <f>IFERROR(VLOOKUP($A830,'PivotTrac Totals'!$1:$255,44,FALSE),)</f>
        <v>0</v>
      </c>
      <c r="AC830">
        <f>IFERROR(VLOOKUP($A830,'PivotTrac Totals'!$1:$255,46,FALSE),)</f>
        <v>0</v>
      </c>
      <c r="AD830">
        <f>IFERROR(VLOOKUP($A830,'PivotTrac Totals'!$1:$255,48,FALSE),)</f>
        <v>0</v>
      </c>
      <c r="AE830">
        <f>IFERROR(VLOOKUP($A830,'PivotTrac Totals'!$1:$255,50,FALSE),)</f>
        <v>0</v>
      </c>
      <c r="AF830">
        <f>IFERROR(VLOOKUP($A830,'PivotTrac Totals'!$1:$255,52,FALSE),)</f>
        <v>0</v>
      </c>
      <c r="AG830">
        <f>IFERROR(VLOOKUP($A830,'PivotTrac Totals'!$1:$255,54,FALSE),)</f>
        <v>0</v>
      </c>
      <c r="AH830">
        <f t="shared" si="91"/>
        <v>0</v>
      </c>
    </row>
    <row r="831" spans="1:34" ht="15.75" hidden="1" thickBot="1" x14ac:dyDescent="0.25">
      <c r="A831" s="25"/>
      <c r="B831" s="25" t="s">
        <v>166</v>
      </c>
      <c r="C831" s="28" t="str">
        <f t="shared" si="97"/>
        <v>82</v>
      </c>
      <c r="D831" s="25" t="s">
        <v>307</v>
      </c>
      <c r="E831" s="25"/>
      <c r="F831" s="25"/>
      <c r="G831" s="25"/>
      <c r="H831">
        <f>IFERROR(VLOOKUP($A831,'PivotTrac Totals'!$A$1:$AK$255,4,FALSE),)</f>
        <v>0</v>
      </c>
      <c r="I831">
        <f>IFERROR(VLOOKUP($A831,'PivotTrac Totals'!$1:$405,6,FALSE),)</f>
        <v>0</v>
      </c>
      <c r="J831">
        <f>IFERROR(VLOOKUP($A831,'PivotTrac Totals'!$1:$255,8,FALSE),)</f>
        <v>0</v>
      </c>
      <c r="K831">
        <f>IFERROR(VLOOKUP($A831,'PivotTrac Totals'!$1:$255,10,FALSE),)</f>
        <v>0</v>
      </c>
      <c r="L831">
        <f>IFERROR(VLOOKUP($A831,'PivotTrac Totals'!$1:$255,12,FALSE),)</f>
        <v>0</v>
      </c>
      <c r="M831">
        <f>IFERROR(VLOOKUP($A831,'PivotTrac Totals'!$1:$255,14,FALSE),)</f>
        <v>0</v>
      </c>
      <c r="N831">
        <f>IFERROR(VLOOKUP($A831,'PivotTrac Totals'!$1:$255,16,FALSE),)</f>
        <v>0</v>
      </c>
      <c r="O831">
        <f>IFERROR(VLOOKUP($A831,'PivotTrac Totals'!$1:$255,18,FALSE),)</f>
        <v>0</v>
      </c>
      <c r="P831">
        <f>IFERROR(VLOOKUP($A831,'PivotTrac Totals'!$1:$255,20,FALSE),)</f>
        <v>0</v>
      </c>
      <c r="Q831">
        <f>IFERROR(VLOOKUP($A831,'PivotTrac Totals'!$1:$255,22,FALSE),)</f>
        <v>0</v>
      </c>
      <c r="R831">
        <f>IFERROR(VLOOKUP($A831,'PivotTrac Totals'!$1:$255,24,FALSE),)</f>
        <v>0</v>
      </c>
      <c r="S831">
        <f>IFERROR(VLOOKUP($A831,'PivotTrac Totals'!$1:$255,26,FALSE),)</f>
        <v>0</v>
      </c>
      <c r="T831">
        <f>IFERROR(VLOOKUP($A831,'PivotTrac Totals'!$1:$255,28,FALSE),)</f>
        <v>0</v>
      </c>
      <c r="U831">
        <f>IFERROR(VLOOKUP($A831,'PivotTrac Totals'!$1:$255,30,FALSE),)</f>
        <v>0</v>
      </c>
      <c r="V831">
        <f>IFERROR(VLOOKUP($A831,'PivotTrac Totals'!$1:$255,32,FALSE),)</f>
        <v>0</v>
      </c>
      <c r="W831">
        <f>IFERROR(VLOOKUP($A831,'PivotTrac Totals'!$1:$255,34,FALSE),)</f>
        <v>0</v>
      </c>
      <c r="X831">
        <f>IFERROR(VLOOKUP($A831,'PivotTrac Totals'!$1:$255,36,FALSE),)</f>
        <v>0</v>
      </c>
      <c r="Y831">
        <f>IFERROR(VLOOKUP($A831,'PivotTrac Totals'!$1:$255,38,FALSE),)</f>
        <v>0</v>
      </c>
      <c r="Z831">
        <f>IFERROR(VLOOKUP($A831,'PivotTrac Totals'!$1:$255,40,FALSE),)</f>
        <v>0</v>
      </c>
      <c r="AA831">
        <f>IFERROR(VLOOKUP($A831,'PivotTrac Totals'!$1:$255,42,FALSE),)</f>
        <v>0</v>
      </c>
      <c r="AB831">
        <f>IFERROR(VLOOKUP($A831,'PivotTrac Totals'!$1:$255,44,FALSE),)</f>
        <v>0</v>
      </c>
      <c r="AC831">
        <f>IFERROR(VLOOKUP($A831,'PivotTrac Totals'!$1:$255,46,FALSE),)</f>
        <v>0</v>
      </c>
      <c r="AD831">
        <f>IFERROR(VLOOKUP($A831,'PivotTrac Totals'!$1:$255,48,FALSE),)</f>
        <v>0</v>
      </c>
      <c r="AE831">
        <f>IFERROR(VLOOKUP($A831,'PivotTrac Totals'!$1:$255,50,FALSE),)</f>
        <v>0</v>
      </c>
      <c r="AF831">
        <f>IFERROR(VLOOKUP($A831,'PivotTrac Totals'!$1:$255,52,FALSE),)</f>
        <v>0</v>
      </c>
      <c r="AG831">
        <f>IFERROR(VLOOKUP($A831,'PivotTrac Totals'!$1:$255,54,FALSE),)</f>
        <v>0</v>
      </c>
      <c r="AH831">
        <f t="shared" si="91"/>
        <v>0</v>
      </c>
    </row>
    <row r="832" spans="1:34" ht="15.75" hidden="1" thickBot="1" x14ac:dyDescent="0.25">
      <c r="A832" s="25"/>
      <c r="B832" s="25" t="s">
        <v>166</v>
      </c>
      <c r="C832" s="28" t="str">
        <f t="shared" si="97"/>
        <v>82</v>
      </c>
      <c r="D832" s="25" t="s">
        <v>307</v>
      </c>
      <c r="E832" s="25"/>
      <c r="F832" s="25"/>
      <c r="G832" s="25"/>
      <c r="H832">
        <f>IFERROR(VLOOKUP($A832,'PivotTrac Totals'!$A$1:$AK$255,4,FALSE),)</f>
        <v>0</v>
      </c>
      <c r="I832">
        <f>IFERROR(VLOOKUP($A832,'PivotTrac Totals'!$1:$405,6,FALSE),)</f>
        <v>0</v>
      </c>
      <c r="J832">
        <f>IFERROR(VLOOKUP($A832,'PivotTrac Totals'!$1:$255,8,FALSE),)</f>
        <v>0</v>
      </c>
      <c r="K832">
        <f>IFERROR(VLOOKUP($A832,'PivotTrac Totals'!$1:$255,10,FALSE),)</f>
        <v>0</v>
      </c>
      <c r="L832">
        <f>IFERROR(VLOOKUP($A832,'PivotTrac Totals'!$1:$255,12,FALSE),)</f>
        <v>0</v>
      </c>
      <c r="M832">
        <f>IFERROR(VLOOKUP($A832,'PivotTrac Totals'!$1:$255,14,FALSE),)</f>
        <v>0</v>
      </c>
      <c r="N832">
        <f>IFERROR(VLOOKUP($A832,'PivotTrac Totals'!$1:$255,16,FALSE),)</f>
        <v>0</v>
      </c>
      <c r="O832">
        <f>IFERROR(VLOOKUP($A832,'PivotTrac Totals'!$1:$255,18,FALSE),)</f>
        <v>0</v>
      </c>
      <c r="P832">
        <f>IFERROR(VLOOKUP($A832,'PivotTrac Totals'!$1:$255,20,FALSE),)</f>
        <v>0</v>
      </c>
      <c r="Q832">
        <f>IFERROR(VLOOKUP($A832,'PivotTrac Totals'!$1:$255,22,FALSE),)</f>
        <v>0</v>
      </c>
      <c r="R832">
        <f>IFERROR(VLOOKUP($A832,'PivotTrac Totals'!$1:$255,24,FALSE),)</f>
        <v>0</v>
      </c>
      <c r="S832">
        <f>IFERROR(VLOOKUP($A832,'PivotTrac Totals'!$1:$255,26,FALSE),)</f>
        <v>0</v>
      </c>
      <c r="T832">
        <f>IFERROR(VLOOKUP($A832,'PivotTrac Totals'!$1:$255,28,FALSE),)</f>
        <v>0</v>
      </c>
      <c r="U832">
        <f>IFERROR(VLOOKUP($A832,'PivotTrac Totals'!$1:$255,30,FALSE),)</f>
        <v>0</v>
      </c>
      <c r="V832">
        <f>IFERROR(VLOOKUP($A832,'PivotTrac Totals'!$1:$255,32,FALSE),)</f>
        <v>0</v>
      </c>
      <c r="W832">
        <f>IFERROR(VLOOKUP($A832,'PivotTrac Totals'!$1:$255,34,FALSE),)</f>
        <v>0</v>
      </c>
      <c r="X832">
        <f>IFERROR(VLOOKUP($A832,'PivotTrac Totals'!$1:$255,36,FALSE),)</f>
        <v>0</v>
      </c>
      <c r="Y832">
        <f>IFERROR(VLOOKUP($A832,'PivotTrac Totals'!$1:$255,38,FALSE),)</f>
        <v>0</v>
      </c>
      <c r="Z832">
        <f>IFERROR(VLOOKUP($A832,'PivotTrac Totals'!$1:$255,40,FALSE),)</f>
        <v>0</v>
      </c>
      <c r="AA832">
        <f>IFERROR(VLOOKUP($A832,'PivotTrac Totals'!$1:$255,42,FALSE),)</f>
        <v>0</v>
      </c>
      <c r="AB832">
        <f>IFERROR(VLOOKUP($A832,'PivotTrac Totals'!$1:$255,44,FALSE),)</f>
        <v>0</v>
      </c>
      <c r="AC832">
        <f>IFERROR(VLOOKUP($A832,'PivotTrac Totals'!$1:$255,46,FALSE),)</f>
        <v>0</v>
      </c>
      <c r="AD832">
        <f>IFERROR(VLOOKUP($A832,'PivotTrac Totals'!$1:$255,48,FALSE),)</f>
        <v>0</v>
      </c>
      <c r="AE832">
        <f>IFERROR(VLOOKUP($A832,'PivotTrac Totals'!$1:$255,50,FALSE),)</f>
        <v>0</v>
      </c>
      <c r="AF832">
        <f>IFERROR(VLOOKUP($A832,'PivotTrac Totals'!$1:$255,52,FALSE),)</f>
        <v>0</v>
      </c>
      <c r="AG832">
        <f>IFERROR(VLOOKUP($A832,'PivotTrac Totals'!$1:$255,54,FALSE),)</f>
        <v>0</v>
      </c>
      <c r="AH832">
        <f t="shared" si="91"/>
        <v>0</v>
      </c>
    </row>
    <row r="833" spans="1:34" ht="15.75" hidden="1" thickBot="1" x14ac:dyDescent="0.25">
      <c r="A833" s="25"/>
      <c r="B833" s="25" t="s">
        <v>166</v>
      </c>
      <c r="C833" s="28" t="str">
        <f t="shared" si="97"/>
        <v>82</v>
      </c>
      <c r="D833" s="25" t="s">
        <v>307</v>
      </c>
      <c r="E833" s="25"/>
      <c r="F833" s="25"/>
      <c r="G833" s="25"/>
      <c r="H833">
        <f>IFERROR(VLOOKUP($A833,'PivotTrac Totals'!$A$1:$AK$255,4,FALSE),)</f>
        <v>0</v>
      </c>
      <c r="I833">
        <f>IFERROR(VLOOKUP($A833,'PivotTrac Totals'!$1:$405,6,FALSE),)</f>
        <v>0</v>
      </c>
      <c r="J833">
        <f>IFERROR(VLOOKUP($A833,'PivotTrac Totals'!$1:$255,8,FALSE),)</f>
        <v>0</v>
      </c>
      <c r="K833">
        <f>IFERROR(VLOOKUP($A833,'PivotTrac Totals'!$1:$255,10,FALSE),)</f>
        <v>0</v>
      </c>
      <c r="L833">
        <f>IFERROR(VLOOKUP($A833,'PivotTrac Totals'!$1:$255,12,FALSE),)</f>
        <v>0</v>
      </c>
      <c r="M833">
        <f>IFERROR(VLOOKUP($A833,'PivotTrac Totals'!$1:$255,14,FALSE),)</f>
        <v>0</v>
      </c>
      <c r="N833">
        <f>IFERROR(VLOOKUP($A833,'PivotTrac Totals'!$1:$255,16,FALSE),)</f>
        <v>0</v>
      </c>
      <c r="O833">
        <f>IFERROR(VLOOKUP($A833,'PivotTrac Totals'!$1:$255,18,FALSE),)</f>
        <v>0</v>
      </c>
      <c r="P833">
        <f>IFERROR(VLOOKUP($A833,'PivotTrac Totals'!$1:$255,20,FALSE),)</f>
        <v>0</v>
      </c>
      <c r="Q833">
        <f>IFERROR(VLOOKUP($A833,'PivotTrac Totals'!$1:$255,22,FALSE),)</f>
        <v>0</v>
      </c>
      <c r="R833">
        <f>IFERROR(VLOOKUP($A833,'PivotTrac Totals'!$1:$255,24,FALSE),)</f>
        <v>0</v>
      </c>
      <c r="S833">
        <f>IFERROR(VLOOKUP($A833,'PivotTrac Totals'!$1:$255,26,FALSE),)</f>
        <v>0</v>
      </c>
      <c r="T833">
        <f>IFERROR(VLOOKUP($A833,'PivotTrac Totals'!$1:$255,28,FALSE),)</f>
        <v>0</v>
      </c>
      <c r="U833">
        <f>IFERROR(VLOOKUP($A833,'PivotTrac Totals'!$1:$255,30,FALSE),)</f>
        <v>0</v>
      </c>
      <c r="V833">
        <f>IFERROR(VLOOKUP($A833,'PivotTrac Totals'!$1:$255,32,FALSE),)</f>
        <v>0</v>
      </c>
      <c r="W833">
        <f>IFERROR(VLOOKUP($A833,'PivotTrac Totals'!$1:$255,34,FALSE),)</f>
        <v>0</v>
      </c>
      <c r="X833">
        <f>IFERROR(VLOOKUP($A833,'PivotTrac Totals'!$1:$255,36,FALSE),)</f>
        <v>0</v>
      </c>
      <c r="Y833">
        <f>IFERROR(VLOOKUP($A833,'PivotTrac Totals'!$1:$255,38,FALSE),)</f>
        <v>0</v>
      </c>
      <c r="Z833">
        <f>IFERROR(VLOOKUP($A833,'PivotTrac Totals'!$1:$255,40,FALSE),)</f>
        <v>0</v>
      </c>
      <c r="AA833">
        <f>IFERROR(VLOOKUP($A833,'PivotTrac Totals'!$1:$255,42,FALSE),)</f>
        <v>0</v>
      </c>
      <c r="AB833">
        <f>IFERROR(VLOOKUP($A833,'PivotTrac Totals'!$1:$255,44,FALSE),)</f>
        <v>0</v>
      </c>
      <c r="AC833">
        <f>IFERROR(VLOOKUP($A833,'PivotTrac Totals'!$1:$255,46,FALSE),)</f>
        <v>0</v>
      </c>
      <c r="AD833">
        <f>IFERROR(VLOOKUP($A833,'PivotTrac Totals'!$1:$255,48,FALSE),)</f>
        <v>0</v>
      </c>
      <c r="AE833">
        <f>IFERROR(VLOOKUP($A833,'PivotTrac Totals'!$1:$255,50,FALSE),)</f>
        <v>0</v>
      </c>
      <c r="AF833">
        <f>IFERROR(VLOOKUP($A833,'PivotTrac Totals'!$1:$255,52,FALSE),)</f>
        <v>0</v>
      </c>
      <c r="AG833">
        <f>IFERROR(VLOOKUP($A833,'PivotTrac Totals'!$1:$255,54,FALSE),)</f>
        <v>0</v>
      </c>
      <c r="AH833">
        <f t="shared" si="91"/>
        <v>0</v>
      </c>
    </row>
    <row r="834" spans="1:34" ht="15.75" hidden="1" thickBot="1" x14ac:dyDescent="0.25">
      <c r="A834" s="25"/>
      <c r="B834" s="25" t="s">
        <v>166</v>
      </c>
      <c r="C834" s="28" t="str">
        <f t="shared" si="97"/>
        <v>82</v>
      </c>
      <c r="D834" s="25" t="s">
        <v>307</v>
      </c>
      <c r="E834" s="25"/>
      <c r="F834" s="25"/>
      <c r="G834" s="25"/>
      <c r="H834">
        <f>IFERROR(VLOOKUP($A834,'PivotTrac Totals'!$A$1:$AK$255,4,FALSE),)</f>
        <v>0</v>
      </c>
      <c r="I834">
        <f>IFERROR(VLOOKUP($A834,'PivotTrac Totals'!$1:$405,6,FALSE),)</f>
        <v>0</v>
      </c>
      <c r="J834">
        <f>IFERROR(VLOOKUP($A834,'PivotTrac Totals'!$1:$255,8,FALSE),)</f>
        <v>0</v>
      </c>
      <c r="K834">
        <f>IFERROR(VLOOKUP($A834,'PivotTrac Totals'!$1:$255,10,FALSE),)</f>
        <v>0</v>
      </c>
      <c r="L834">
        <f>IFERROR(VLOOKUP($A834,'PivotTrac Totals'!$1:$255,12,FALSE),)</f>
        <v>0</v>
      </c>
      <c r="M834">
        <f>IFERROR(VLOOKUP($A834,'PivotTrac Totals'!$1:$255,14,FALSE),)</f>
        <v>0</v>
      </c>
      <c r="N834">
        <f>IFERROR(VLOOKUP($A834,'PivotTrac Totals'!$1:$255,16,FALSE),)</f>
        <v>0</v>
      </c>
      <c r="O834">
        <f>IFERROR(VLOOKUP($A834,'PivotTrac Totals'!$1:$255,18,FALSE),)</f>
        <v>0</v>
      </c>
      <c r="P834">
        <f>IFERROR(VLOOKUP($A834,'PivotTrac Totals'!$1:$255,20,FALSE),)</f>
        <v>0</v>
      </c>
      <c r="Q834">
        <f>IFERROR(VLOOKUP($A834,'PivotTrac Totals'!$1:$255,22,FALSE),)</f>
        <v>0</v>
      </c>
      <c r="R834">
        <f>IFERROR(VLOOKUP($A834,'PivotTrac Totals'!$1:$255,24,FALSE),)</f>
        <v>0</v>
      </c>
      <c r="S834">
        <f>IFERROR(VLOOKUP($A834,'PivotTrac Totals'!$1:$255,26,FALSE),)</f>
        <v>0</v>
      </c>
      <c r="T834">
        <f>IFERROR(VLOOKUP($A834,'PivotTrac Totals'!$1:$255,28,FALSE),)</f>
        <v>0</v>
      </c>
      <c r="U834">
        <f>IFERROR(VLOOKUP($A834,'PivotTrac Totals'!$1:$255,30,FALSE),)</f>
        <v>0</v>
      </c>
      <c r="V834">
        <f>IFERROR(VLOOKUP($A834,'PivotTrac Totals'!$1:$255,32,FALSE),)</f>
        <v>0</v>
      </c>
      <c r="W834">
        <f>IFERROR(VLOOKUP($A834,'PivotTrac Totals'!$1:$255,34,FALSE),)</f>
        <v>0</v>
      </c>
      <c r="X834">
        <f>IFERROR(VLOOKUP($A834,'PivotTrac Totals'!$1:$255,36,FALSE),)</f>
        <v>0</v>
      </c>
      <c r="Y834">
        <f>IFERROR(VLOOKUP($A834,'PivotTrac Totals'!$1:$255,38,FALSE),)</f>
        <v>0</v>
      </c>
      <c r="Z834">
        <f>IFERROR(VLOOKUP($A834,'PivotTrac Totals'!$1:$255,40,FALSE),)</f>
        <v>0</v>
      </c>
      <c r="AA834">
        <f>IFERROR(VLOOKUP($A834,'PivotTrac Totals'!$1:$255,42,FALSE),)</f>
        <v>0</v>
      </c>
      <c r="AB834">
        <f>IFERROR(VLOOKUP($A834,'PivotTrac Totals'!$1:$255,44,FALSE),)</f>
        <v>0</v>
      </c>
      <c r="AC834">
        <f>IFERROR(VLOOKUP($A834,'PivotTrac Totals'!$1:$255,46,FALSE),)</f>
        <v>0</v>
      </c>
      <c r="AD834">
        <f>IFERROR(VLOOKUP($A834,'PivotTrac Totals'!$1:$255,48,FALSE),)</f>
        <v>0</v>
      </c>
      <c r="AE834">
        <f>IFERROR(VLOOKUP($A834,'PivotTrac Totals'!$1:$255,50,FALSE),)</f>
        <v>0</v>
      </c>
      <c r="AF834">
        <f>IFERROR(VLOOKUP($A834,'PivotTrac Totals'!$1:$255,52,FALSE),)</f>
        <v>0</v>
      </c>
      <c r="AG834">
        <f>IFERROR(VLOOKUP($A834,'PivotTrac Totals'!$1:$255,54,FALSE),)</f>
        <v>0</v>
      </c>
      <c r="AH834">
        <f t="shared" si="91"/>
        <v>0</v>
      </c>
    </row>
    <row r="835" spans="1:34" ht="15.75" hidden="1" thickBot="1" x14ac:dyDescent="0.25">
      <c r="A835" s="25"/>
      <c r="B835" s="25" t="s">
        <v>166</v>
      </c>
      <c r="C835" s="28" t="str">
        <f t="shared" si="97"/>
        <v>82</v>
      </c>
      <c r="D835" s="25" t="s">
        <v>307</v>
      </c>
      <c r="E835" s="25"/>
      <c r="F835" s="25"/>
      <c r="G835" s="25"/>
      <c r="H835">
        <f>IFERROR(VLOOKUP($A835,'PivotTrac Totals'!$A$1:$AK$255,4,FALSE),)</f>
        <v>0</v>
      </c>
      <c r="I835">
        <f>IFERROR(VLOOKUP($A835,'PivotTrac Totals'!$1:$405,6,FALSE),)</f>
        <v>0</v>
      </c>
      <c r="J835">
        <f>IFERROR(VLOOKUP($A835,'PivotTrac Totals'!$1:$255,8,FALSE),)</f>
        <v>0</v>
      </c>
      <c r="K835">
        <f>IFERROR(VLOOKUP($A835,'PivotTrac Totals'!$1:$255,10,FALSE),)</f>
        <v>0</v>
      </c>
      <c r="L835">
        <f>IFERROR(VLOOKUP($A835,'PivotTrac Totals'!$1:$255,12,FALSE),)</f>
        <v>0</v>
      </c>
      <c r="M835">
        <f>IFERROR(VLOOKUP($A835,'PivotTrac Totals'!$1:$255,14,FALSE),)</f>
        <v>0</v>
      </c>
      <c r="N835">
        <f>IFERROR(VLOOKUP($A835,'PivotTrac Totals'!$1:$255,16,FALSE),)</f>
        <v>0</v>
      </c>
      <c r="O835">
        <f>IFERROR(VLOOKUP($A835,'PivotTrac Totals'!$1:$255,18,FALSE),)</f>
        <v>0</v>
      </c>
      <c r="P835">
        <f>IFERROR(VLOOKUP($A835,'PivotTrac Totals'!$1:$255,20,FALSE),)</f>
        <v>0</v>
      </c>
      <c r="Q835">
        <f>IFERROR(VLOOKUP($A835,'PivotTrac Totals'!$1:$255,22,FALSE),)</f>
        <v>0</v>
      </c>
      <c r="R835">
        <f>IFERROR(VLOOKUP($A835,'PivotTrac Totals'!$1:$255,24,FALSE),)</f>
        <v>0</v>
      </c>
      <c r="S835">
        <f>IFERROR(VLOOKUP($A835,'PivotTrac Totals'!$1:$255,26,FALSE),)</f>
        <v>0</v>
      </c>
      <c r="T835">
        <f>IFERROR(VLOOKUP($A835,'PivotTrac Totals'!$1:$255,28,FALSE),)</f>
        <v>0</v>
      </c>
      <c r="U835">
        <f>IFERROR(VLOOKUP($A835,'PivotTrac Totals'!$1:$255,30,FALSE),)</f>
        <v>0</v>
      </c>
      <c r="V835">
        <f>IFERROR(VLOOKUP($A835,'PivotTrac Totals'!$1:$255,32,FALSE),)</f>
        <v>0</v>
      </c>
      <c r="W835">
        <f>IFERROR(VLOOKUP($A835,'PivotTrac Totals'!$1:$255,34,FALSE),)</f>
        <v>0</v>
      </c>
      <c r="X835">
        <f>IFERROR(VLOOKUP($A835,'PivotTrac Totals'!$1:$255,36,FALSE),)</f>
        <v>0</v>
      </c>
      <c r="Y835">
        <f>IFERROR(VLOOKUP($A835,'PivotTrac Totals'!$1:$255,38,FALSE),)</f>
        <v>0</v>
      </c>
      <c r="Z835">
        <f>IFERROR(VLOOKUP($A835,'PivotTrac Totals'!$1:$255,40,FALSE),)</f>
        <v>0</v>
      </c>
      <c r="AA835">
        <f>IFERROR(VLOOKUP($A835,'PivotTrac Totals'!$1:$255,42,FALSE),)</f>
        <v>0</v>
      </c>
      <c r="AB835">
        <f>IFERROR(VLOOKUP($A835,'PivotTrac Totals'!$1:$255,44,FALSE),)</f>
        <v>0</v>
      </c>
      <c r="AC835">
        <f>IFERROR(VLOOKUP($A835,'PivotTrac Totals'!$1:$255,46,FALSE),)</f>
        <v>0</v>
      </c>
      <c r="AD835">
        <f>IFERROR(VLOOKUP($A835,'PivotTrac Totals'!$1:$255,48,FALSE),)</f>
        <v>0</v>
      </c>
      <c r="AE835">
        <f>IFERROR(VLOOKUP($A835,'PivotTrac Totals'!$1:$255,50,FALSE),)</f>
        <v>0</v>
      </c>
      <c r="AF835">
        <f>IFERROR(VLOOKUP($A835,'PivotTrac Totals'!$1:$255,52,FALSE),)</f>
        <v>0</v>
      </c>
      <c r="AG835">
        <f>IFERROR(VLOOKUP($A835,'PivotTrac Totals'!$1:$255,54,FALSE),)</f>
        <v>0</v>
      </c>
      <c r="AH835">
        <f t="shared" si="91"/>
        <v>0</v>
      </c>
    </row>
    <row r="836" spans="1:34" ht="15.75" hidden="1" thickBot="1" x14ac:dyDescent="0.25">
      <c r="A836" s="25"/>
      <c r="B836" s="25" t="s">
        <v>166</v>
      </c>
      <c r="C836" s="28" t="str">
        <f t="shared" si="97"/>
        <v>82</v>
      </c>
      <c r="D836" s="25" t="s">
        <v>307</v>
      </c>
      <c r="E836" s="25"/>
      <c r="F836" s="25"/>
      <c r="G836" s="25"/>
      <c r="H836">
        <f>IFERROR(VLOOKUP($A836,'PivotTrac Totals'!$A$1:$AK$255,4,FALSE),)</f>
        <v>0</v>
      </c>
      <c r="I836">
        <f>IFERROR(VLOOKUP($A836,'PivotTrac Totals'!$1:$405,6,FALSE),)</f>
        <v>0</v>
      </c>
      <c r="J836">
        <f>IFERROR(VLOOKUP($A836,'PivotTrac Totals'!$1:$255,8,FALSE),)</f>
        <v>0</v>
      </c>
      <c r="K836">
        <f>IFERROR(VLOOKUP($A836,'PivotTrac Totals'!$1:$255,10,FALSE),)</f>
        <v>0</v>
      </c>
      <c r="L836">
        <f>IFERROR(VLOOKUP($A836,'PivotTrac Totals'!$1:$255,12,FALSE),)</f>
        <v>0</v>
      </c>
      <c r="M836">
        <f>IFERROR(VLOOKUP($A836,'PivotTrac Totals'!$1:$255,14,FALSE),)</f>
        <v>0</v>
      </c>
      <c r="N836">
        <f>IFERROR(VLOOKUP($A836,'PivotTrac Totals'!$1:$255,16,FALSE),)</f>
        <v>0</v>
      </c>
      <c r="O836">
        <f>IFERROR(VLOOKUP($A836,'PivotTrac Totals'!$1:$255,18,FALSE),)</f>
        <v>0</v>
      </c>
      <c r="P836">
        <f>IFERROR(VLOOKUP($A836,'PivotTrac Totals'!$1:$255,20,FALSE),)</f>
        <v>0</v>
      </c>
      <c r="Q836">
        <f>IFERROR(VLOOKUP($A836,'PivotTrac Totals'!$1:$255,22,FALSE),)</f>
        <v>0</v>
      </c>
      <c r="R836">
        <f>IFERROR(VLOOKUP($A836,'PivotTrac Totals'!$1:$255,24,FALSE),)</f>
        <v>0</v>
      </c>
      <c r="S836">
        <f>IFERROR(VLOOKUP($A836,'PivotTrac Totals'!$1:$255,26,FALSE),)</f>
        <v>0</v>
      </c>
      <c r="T836">
        <f>IFERROR(VLOOKUP($A836,'PivotTrac Totals'!$1:$255,28,FALSE),)</f>
        <v>0</v>
      </c>
      <c r="U836">
        <f>IFERROR(VLOOKUP($A836,'PivotTrac Totals'!$1:$255,30,FALSE),)</f>
        <v>0</v>
      </c>
      <c r="V836">
        <f>IFERROR(VLOOKUP($A836,'PivotTrac Totals'!$1:$255,32,FALSE),)</f>
        <v>0</v>
      </c>
      <c r="W836">
        <f>IFERROR(VLOOKUP($A836,'PivotTrac Totals'!$1:$255,34,FALSE),)</f>
        <v>0</v>
      </c>
      <c r="X836">
        <f>IFERROR(VLOOKUP($A836,'PivotTrac Totals'!$1:$255,36,FALSE),)</f>
        <v>0</v>
      </c>
      <c r="Y836">
        <f>IFERROR(VLOOKUP($A836,'PivotTrac Totals'!$1:$255,38,FALSE),)</f>
        <v>0</v>
      </c>
      <c r="Z836">
        <f>IFERROR(VLOOKUP($A836,'PivotTrac Totals'!$1:$255,40,FALSE),)</f>
        <v>0</v>
      </c>
      <c r="AA836">
        <f>IFERROR(VLOOKUP($A836,'PivotTrac Totals'!$1:$255,42,FALSE),)</f>
        <v>0</v>
      </c>
      <c r="AB836">
        <f>IFERROR(VLOOKUP($A836,'PivotTrac Totals'!$1:$255,44,FALSE),)</f>
        <v>0</v>
      </c>
      <c r="AC836">
        <f>IFERROR(VLOOKUP($A836,'PivotTrac Totals'!$1:$255,46,FALSE),)</f>
        <v>0</v>
      </c>
      <c r="AD836">
        <f>IFERROR(VLOOKUP($A836,'PivotTrac Totals'!$1:$255,48,FALSE),)</f>
        <v>0</v>
      </c>
      <c r="AE836">
        <f>IFERROR(VLOOKUP($A836,'PivotTrac Totals'!$1:$255,50,FALSE),)</f>
        <v>0</v>
      </c>
      <c r="AF836">
        <f>IFERROR(VLOOKUP($A836,'PivotTrac Totals'!$1:$255,52,FALSE),)</f>
        <v>0</v>
      </c>
      <c r="AG836">
        <f>IFERROR(VLOOKUP($A836,'PivotTrac Totals'!$1:$255,54,FALSE),)</f>
        <v>0</v>
      </c>
      <c r="AH836">
        <f t="shared" si="91"/>
        <v>0</v>
      </c>
    </row>
    <row r="837" spans="1:34" ht="15.75" hidden="1" thickBot="1" x14ac:dyDescent="0.25">
      <c r="A837" s="29" t="s">
        <v>310</v>
      </c>
      <c r="B837" s="25" t="s">
        <v>166</v>
      </c>
      <c r="C837" s="28" t="str">
        <f>MID(A837,FIND(" ",A837)+1,256)</f>
        <v>83</v>
      </c>
      <c r="D837" s="25" t="s">
        <v>307</v>
      </c>
      <c r="E837" s="25"/>
      <c r="F837" s="25"/>
      <c r="G837" s="25"/>
      <c r="H837" s="24">
        <f>IF($B837="Hamer",IF($F837="Spring Grain",SUMIFS('Hamer Agrimet'!$D:$D,'Hamer Agrimet'!$A:$A,"&lt;="&amp;Data!H$1,'Hamer Agrimet'!$D:$D,"&gt;0"),IF($F837="Winter Grain",SUMIFS('Hamer Agrimet'!$C:$C,'Hamer Agrimet'!$A:$A,"&lt;="&amp;Data!H$1,'Hamer Agrimet'!$C:$C,"&gt;0"),IF($F837="Potatoes",SUMIFS('Hamer Agrimet'!$E:$E,'Hamer Agrimet'!$A:$A,"&lt;="&amp;Data!H$1,'Hamer Agrimet'!$E:$E,"&gt;0"),0))),SUMIFS('Osgood Agrimet'!$S$2:$S$274,'Hamer Agrimet'!$H$147:$H$288,"&lt;="&amp;Data!H$1,'Osgood Agrimet'!$S$2:$S$274,"&gt;0"))</f>
        <v>0</v>
      </c>
      <c r="I837" s="24">
        <f>IF($B837="Hamer",IF($F837="Spring Grain",SUMIFS('Hamer Agrimet'!$D:$D,'Hamer Agrimet'!$A:$A,"&lt;="&amp;Data!I$1,'Hamer Agrimet'!$D:$D,"&gt;0"),IF($F837="Winter Grain",SUMIFS('Hamer Agrimet'!$C:$C,'Hamer Agrimet'!$A:$A,"&lt;="&amp;Data!I$1,'Hamer Agrimet'!$C:$C,"&gt;0"),IF($F837="Potatoes",SUMIFS('Hamer Agrimet'!$E:$E,'Hamer Agrimet'!$A:$A,"&lt;="&amp;Data!I$1,'Hamer Agrimet'!$E:$E,"&gt;0"),0))),SUMIFS('Osgood Agrimet'!$S$2:$S$274,'Hamer Agrimet'!$H$147:$H$288,"&lt;="&amp;Data!I$1,'Osgood Agrimet'!$S$2:$S$274,"&gt;0"))</f>
        <v>0</v>
      </c>
      <c r="J837" s="24">
        <f>IF($B837="Hamer",IF($F837="Spring Grain",SUMIFS('Hamer Agrimet'!$D:$D,'Hamer Agrimet'!$A:$A,"&lt;="&amp;Data!J$1,'Hamer Agrimet'!$D:$D,"&gt;0"),IF($F837="Winter Grain",SUMIFS('Hamer Agrimet'!$C:$C,'Hamer Agrimet'!$A:$A,"&lt;="&amp;Data!J$1,'Hamer Agrimet'!$C:$C,"&gt;0"),IF($F837="Potatoes",SUMIFS('Hamer Agrimet'!$E:$E,'Hamer Agrimet'!$A:$A,"&lt;="&amp;Data!J$1,'Hamer Agrimet'!$E:$E,"&gt;0"),0))),SUMIFS('Osgood Agrimet'!$S$2:$S$274,'Hamer Agrimet'!$H$147:$H$288,"&lt;="&amp;Data!J$1,'Osgood Agrimet'!$S$2:$S$274,"&gt;0"))</f>
        <v>0</v>
      </c>
      <c r="K837" s="24">
        <f>IF($B837="Hamer",IF($F837="Spring Grain",SUMIFS('Hamer Agrimet'!$D:$D,'Hamer Agrimet'!$A:$A,"&lt;="&amp;Data!K$1,'Hamer Agrimet'!$D:$D,"&gt;0"),IF($F837="Winter Grain",SUMIFS('Hamer Agrimet'!$C:$C,'Hamer Agrimet'!$A:$A,"&lt;="&amp;Data!K$1,'Hamer Agrimet'!$C:$C,"&gt;0"),IF($F837="Potatoes",SUMIFS('Hamer Agrimet'!$E:$E,'Hamer Agrimet'!$A:$A,"&lt;="&amp;Data!K$1,'Hamer Agrimet'!$E:$E,"&gt;0"),0))),SUMIFS('Osgood Agrimet'!$S$2:$S$274,'Hamer Agrimet'!$H$147:$H$288,"&lt;="&amp;Data!K$1,'Osgood Agrimet'!$S$2:$S$274,"&gt;0"))</f>
        <v>0</v>
      </c>
      <c r="L837" s="24">
        <f>IF($B837="Hamer",IF($F837="Spring Grain",SUMIFS('Hamer Agrimet'!$D:$D,'Hamer Agrimet'!$A:$A,"&lt;="&amp;Data!L$1,'Hamer Agrimet'!$D:$D,"&gt;0"),IF($F837="Winter Grain",SUMIFS('Hamer Agrimet'!$C:$C,'Hamer Agrimet'!$A:$A,"&lt;="&amp;Data!L$1,'Hamer Agrimet'!$C:$C,"&gt;0"),IF($F837="Potatoes",SUMIFS('Hamer Agrimet'!$E:$E,'Hamer Agrimet'!$A:$A,"&lt;="&amp;Data!L$1,'Hamer Agrimet'!$E:$E,"&gt;0"),0))),SUMIFS('Osgood Agrimet'!$S$2:$S$274,'Hamer Agrimet'!$H$147:$H$288,"&lt;="&amp;Data!L$1,'Osgood Agrimet'!$S$2:$S$274,"&gt;0"))</f>
        <v>0</v>
      </c>
      <c r="M837" s="24">
        <f>IF($B837="Hamer",IF($F837="Spring Grain",SUMIFS('Hamer Agrimet'!$D:$D,'Hamer Agrimet'!$A:$A,"&lt;="&amp;Data!M$1,'Hamer Agrimet'!$D:$D,"&gt;0"),IF($F837="Winter Grain",SUMIFS('Hamer Agrimet'!$C:$C,'Hamer Agrimet'!$A:$A,"&lt;="&amp;Data!M$1,'Hamer Agrimet'!$C:$C,"&gt;0"),IF($F837="Potatoes",SUMIFS('Hamer Agrimet'!$E:$E,'Hamer Agrimet'!$A:$A,"&lt;="&amp;Data!M$1,'Hamer Agrimet'!$E:$E,"&gt;0"),0))),SUMIFS('Osgood Agrimet'!$S$2:$S$274,'Hamer Agrimet'!$H$147:$H$288,"&lt;="&amp;Data!M$1,'Osgood Agrimet'!$S$2:$S$274,"&gt;0"))</f>
        <v>0</v>
      </c>
      <c r="N837" s="24">
        <f>IF($B837="Hamer",IF($F837="Spring Grain",SUMIFS('Hamer Agrimet'!$D:$D,'Hamer Agrimet'!$A:$A,"&lt;="&amp;Data!N$1,'Hamer Agrimet'!$D:$D,"&gt;0"),IF($F837="Winter Grain",SUMIFS('Hamer Agrimet'!$C:$C,'Hamer Agrimet'!$A:$A,"&lt;="&amp;Data!N$1,'Hamer Agrimet'!$C:$C,"&gt;0"),IF($F837="Potatoes",SUMIFS('Hamer Agrimet'!$E:$E,'Hamer Agrimet'!$A:$A,"&lt;="&amp;Data!N$1,'Hamer Agrimet'!$E:$E,"&gt;0"),0))),SUMIFS('Osgood Agrimet'!$S$2:$S$274,'Hamer Agrimet'!$H$147:$H$288,"&lt;="&amp;Data!N$1,'Osgood Agrimet'!$S$2:$S$274,"&gt;0"))</f>
        <v>0</v>
      </c>
      <c r="O837" s="24">
        <f>IF($B837="Hamer",IF($F837="Spring Grain",SUMIFS('Hamer Agrimet'!$D:$D,'Hamer Agrimet'!$A:$A,"&lt;="&amp;Data!O$1,'Hamer Agrimet'!$D:$D,"&gt;0"),IF($F837="Winter Grain",SUMIFS('Hamer Agrimet'!$C:$C,'Hamer Agrimet'!$A:$A,"&lt;="&amp;Data!O$1,'Hamer Agrimet'!$C:$C,"&gt;0"),IF($F837="Potatoes",SUMIFS('Hamer Agrimet'!$E:$E,'Hamer Agrimet'!$A:$A,"&lt;="&amp;Data!O$1,'Hamer Agrimet'!$E:$E,"&gt;0"),0))),SUMIFS('Osgood Agrimet'!$S$2:$S$274,'Hamer Agrimet'!$H$147:$H$288,"&lt;="&amp;Data!O$1,'Osgood Agrimet'!$S$2:$S$274,"&gt;0"))</f>
        <v>0</v>
      </c>
      <c r="P837" s="24">
        <f>IF($B837="Hamer",IF($F837="Spring Grain",SUMIFS('Hamer Agrimet'!$D:$D,'Hamer Agrimet'!$A:$A,"&lt;="&amp;Data!P$1,'Hamer Agrimet'!$D:$D,"&gt;0"),IF($F837="Winter Grain",SUMIFS('Hamer Agrimet'!$C:$C,'Hamer Agrimet'!$A:$A,"&lt;="&amp;Data!P$1,'Hamer Agrimet'!$C:$C,"&gt;0"),IF($F837="Potatoes",SUMIFS('Hamer Agrimet'!$E:$E,'Hamer Agrimet'!$A:$A,"&lt;="&amp;Data!P$1,'Hamer Agrimet'!$E:$E,"&gt;0"),0))),SUMIFS('Osgood Agrimet'!$S$2:$S$274,'Hamer Agrimet'!$H$147:$H$288,"&lt;="&amp;Data!P$1,'Osgood Agrimet'!$S$2:$S$274,"&gt;0"))</f>
        <v>0</v>
      </c>
      <c r="Q837" s="24">
        <f>IF($B837="Hamer",IF($F837="Spring Grain",SUMIFS('Hamer Agrimet'!$D:$D,'Hamer Agrimet'!$A:$A,"&lt;="&amp;Data!Q$1,'Hamer Agrimet'!$D:$D,"&gt;0"),IF($F837="Winter Grain",SUMIFS('Hamer Agrimet'!$C:$C,'Hamer Agrimet'!$A:$A,"&lt;="&amp;Data!Q$1,'Hamer Agrimet'!$C:$C,"&gt;0"),IF($F837="Potatoes",SUMIFS('Hamer Agrimet'!$E:$E,'Hamer Agrimet'!$A:$A,"&lt;="&amp;Data!Q$1,'Hamer Agrimet'!$E:$E,"&gt;0"),0))),SUMIFS('Osgood Agrimet'!$S$2:$S$274,'Hamer Agrimet'!$H$147:$H$288,"&lt;="&amp;Data!Q$1,'Osgood Agrimet'!$S$2:$S$274,"&gt;0"))</f>
        <v>0</v>
      </c>
      <c r="R837" s="24">
        <f>IF($B837="Hamer",IF($F837="Spring Grain",SUMIFS('Hamer Agrimet'!$D:$D,'Hamer Agrimet'!$A:$A,"&lt;="&amp;Data!R$1,'Hamer Agrimet'!$D:$D,"&gt;0"),IF($F837="Winter Grain",SUMIFS('Hamer Agrimet'!$C:$C,'Hamer Agrimet'!$A:$A,"&lt;="&amp;Data!R$1,'Hamer Agrimet'!$C:$C,"&gt;0"),IF($F837="Potatoes",SUMIFS('Hamer Agrimet'!$E:$E,'Hamer Agrimet'!$A:$A,"&lt;="&amp;Data!R$1,'Hamer Agrimet'!$E:$E,"&gt;0"),0))),SUMIFS('Osgood Agrimet'!$S$2:$S$274,'Hamer Agrimet'!$H$147:$H$288,"&lt;="&amp;Data!R$1,'Osgood Agrimet'!$S$2:$S$274,"&gt;0"))</f>
        <v>0</v>
      </c>
      <c r="S837" s="24">
        <f>IF($B837="Hamer",IF($F837="Spring Grain",SUMIFS('Hamer Agrimet'!$D:$D,'Hamer Agrimet'!$A:$A,"&lt;="&amp;Data!S$1,'Hamer Agrimet'!$D:$D,"&gt;0"),IF($F837="Winter Grain",SUMIFS('Hamer Agrimet'!$C:$C,'Hamer Agrimet'!$A:$A,"&lt;="&amp;Data!S$1,'Hamer Agrimet'!$C:$C,"&gt;0"),IF($F837="Potatoes",SUMIFS('Hamer Agrimet'!$E:$E,'Hamer Agrimet'!$A:$A,"&lt;="&amp;Data!S$1,'Hamer Agrimet'!$E:$E,"&gt;0"),0))),SUMIFS('Osgood Agrimet'!$S$2:$S$274,'Hamer Agrimet'!$H$147:$H$288,"&lt;="&amp;Data!S$1,'Osgood Agrimet'!$S$2:$S$274,"&gt;0"))</f>
        <v>0</v>
      </c>
      <c r="T837" s="24">
        <f>IF($B837="Hamer",IF($F837="Spring Grain",SUMIFS('Hamer Agrimet'!$D:$D,'Hamer Agrimet'!$A:$A,"&lt;="&amp;Data!T$1,'Hamer Agrimet'!$D:$D,"&gt;0"),IF($F837="Winter Grain",SUMIFS('Hamer Agrimet'!$C:$C,'Hamer Agrimet'!$A:$A,"&lt;="&amp;Data!T$1,'Hamer Agrimet'!$C:$C,"&gt;0"),IF($F837="Potatoes",SUMIFS('Hamer Agrimet'!$E:$E,'Hamer Agrimet'!$A:$A,"&lt;="&amp;Data!T$1,'Hamer Agrimet'!$E:$E,"&gt;0"),0))),SUMIFS('Osgood Agrimet'!$S$2:$S$274,'Hamer Agrimet'!$H$147:$H$288,"&lt;="&amp;Data!T$1,'Osgood Agrimet'!$S$2:$S$274,"&gt;0"))</f>
        <v>0</v>
      </c>
      <c r="U837" s="24">
        <f>IF($B837="Hamer",IF($F837="Spring Grain",SUMIFS('Hamer Agrimet'!$D:$D,'Hamer Agrimet'!$A:$A,"&lt;="&amp;Data!U$1,'Hamer Agrimet'!$D:$D,"&gt;0"),IF($F837="Winter Grain",SUMIFS('Hamer Agrimet'!$C:$C,'Hamer Agrimet'!$A:$A,"&lt;="&amp;Data!U$1,'Hamer Agrimet'!$C:$C,"&gt;0"),IF($F837="Potatoes",SUMIFS('Hamer Agrimet'!$E:$E,'Hamer Agrimet'!$A:$A,"&lt;="&amp;Data!U$1,'Hamer Agrimet'!$E:$E,"&gt;0"),0))),SUMIFS('Osgood Agrimet'!$S$2:$S$274,'Hamer Agrimet'!$H$147:$H$288,"&lt;="&amp;Data!U$1,'Osgood Agrimet'!$S$2:$S$274,"&gt;0"))</f>
        <v>0</v>
      </c>
      <c r="V837" s="24">
        <f>IF($B837="Hamer",IF($F837="Spring Grain",SUMIFS('Hamer Agrimet'!$D:$D,'Hamer Agrimet'!$A:$A,"&lt;="&amp;Data!V$1,'Hamer Agrimet'!$D:$D,"&gt;0"),IF($F837="Winter Grain",SUMIFS('Hamer Agrimet'!$C:$C,'Hamer Agrimet'!$A:$A,"&lt;="&amp;Data!V$1,'Hamer Agrimet'!$C:$C,"&gt;0"),IF($F837="Potatoes",SUMIFS('Hamer Agrimet'!$E:$E,'Hamer Agrimet'!$A:$A,"&lt;="&amp;Data!V$1,'Hamer Agrimet'!$E:$E,"&gt;0"),0))),SUMIFS('Osgood Agrimet'!$S$2:$S$274,'Hamer Agrimet'!$H$147:$H$288,"&lt;="&amp;Data!V$1,'Osgood Agrimet'!$S$2:$S$274,"&gt;0"))</f>
        <v>0</v>
      </c>
      <c r="W837" s="24">
        <f>IF($B837="Hamer",IF($F837="Spring Grain",SUMIFS('Hamer Agrimet'!$D:$D,'Hamer Agrimet'!$A:$A,"&lt;="&amp;Data!W$1,'Hamer Agrimet'!$D:$D,"&gt;0"),IF($F837="Winter Grain",SUMIFS('Hamer Agrimet'!$C:$C,'Hamer Agrimet'!$A:$A,"&lt;="&amp;Data!W$1,'Hamer Agrimet'!$C:$C,"&gt;0"),IF($F837="Potatoes",SUMIFS('Hamer Agrimet'!$E:$E,'Hamer Agrimet'!$A:$A,"&lt;="&amp;Data!W$1,'Hamer Agrimet'!$E:$E,"&gt;0"),0))),SUMIFS('Osgood Agrimet'!$S$2:$S$274,'Hamer Agrimet'!$H$147:$H$288,"&lt;="&amp;Data!W$1,'Osgood Agrimet'!$S$2:$S$274,"&gt;0"))</f>
        <v>0</v>
      </c>
      <c r="X837" s="24">
        <f>IF($B837="Hamer",IF($F837="Spring Grain",SUMIFS('Hamer Agrimet'!$D:$D,'Hamer Agrimet'!$A:$A,"&lt;="&amp;Data!X$1,'Hamer Agrimet'!$D:$D,"&gt;0"),IF($F837="Winter Grain",SUMIFS('Hamer Agrimet'!$C:$C,'Hamer Agrimet'!$A:$A,"&lt;="&amp;Data!X$1,'Hamer Agrimet'!$C:$C,"&gt;0"),IF($F837="Potatoes",SUMIFS('Hamer Agrimet'!$E:$E,'Hamer Agrimet'!$A:$A,"&lt;="&amp;Data!X$1,'Hamer Agrimet'!$E:$E,"&gt;0"),0))),SUMIFS('Osgood Agrimet'!$S$2:$S$274,'Hamer Agrimet'!$H$147:$H$288,"&lt;="&amp;Data!X$1,'Osgood Agrimet'!$S$2:$S$274,"&gt;0"))</f>
        <v>0</v>
      </c>
      <c r="Y837" s="24">
        <f>IF($B837="Hamer",IF($F837="Spring Grain",SUMIFS('Hamer Agrimet'!$D:$D,'Hamer Agrimet'!$A:$A,"&lt;="&amp;Data!Y$1,'Hamer Agrimet'!$D:$D,"&gt;0"),IF($F837="Winter Grain",SUMIFS('Hamer Agrimet'!$C:$C,'Hamer Agrimet'!$A:$A,"&lt;="&amp;Data!Y$1,'Hamer Agrimet'!$C:$C,"&gt;0"),IF($F837="Potatoes",SUMIFS('Hamer Agrimet'!$E:$E,'Hamer Agrimet'!$A:$A,"&lt;="&amp;Data!Y$1,'Hamer Agrimet'!$E:$E,"&gt;0"),0))),SUMIFS('Osgood Agrimet'!$S$2:$S$274,'Hamer Agrimet'!$H$147:$H$288,"&lt;="&amp;Data!Y$1,'Osgood Agrimet'!$S$2:$S$274,"&gt;0"))</f>
        <v>0</v>
      </c>
      <c r="Z837" s="24">
        <f>IF($B837="Hamer",IF($F837="Spring Grain",SUMIFS('Hamer Agrimet'!$D:$D,'Hamer Agrimet'!$A:$A,"&lt;="&amp;Data!Z$1,'Hamer Agrimet'!$D:$D,"&gt;0"),IF($F837="Winter Grain",SUMIFS('Hamer Agrimet'!$C:$C,'Hamer Agrimet'!$A:$A,"&lt;="&amp;Data!Z$1,'Hamer Agrimet'!$C:$C,"&gt;0"),IF($F837="Potatoes",SUMIFS('Hamer Agrimet'!$E:$E,'Hamer Agrimet'!$A:$A,"&lt;="&amp;Data!Z$1,'Hamer Agrimet'!$E:$E,"&gt;0"),0))),SUMIFS('Osgood Agrimet'!$S$2:$S$274,'Hamer Agrimet'!$H$147:$H$288,"&lt;="&amp;Data!Z$1,'Osgood Agrimet'!$S$2:$S$274,"&gt;0"))</f>
        <v>0</v>
      </c>
      <c r="AA837" s="24">
        <f>IF($B837="Hamer",IF($F837="Spring Grain",SUMIFS('Hamer Agrimet'!$D:$D,'Hamer Agrimet'!$A:$A,"&lt;="&amp;Data!AA$1,'Hamer Agrimet'!$D:$D,"&gt;0"),IF($F837="Winter Grain",SUMIFS('Hamer Agrimet'!$C:$C,'Hamer Agrimet'!$A:$A,"&lt;="&amp;Data!AA$1,'Hamer Agrimet'!$C:$C,"&gt;0"),IF($F837="Potatoes",SUMIFS('Hamer Agrimet'!$E:$E,'Hamer Agrimet'!$A:$A,"&lt;="&amp;Data!AA$1,'Hamer Agrimet'!$E:$E,"&gt;0"),0))),SUMIFS('Osgood Agrimet'!$S$2:$S$274,'Hamer Agrimet'!$H$147:$H$288,"&lt;="&amp;Data!AA$1,'Osgood Agrimet'!$S$2:$S$274,"&gt;0"))</f>
        <v>0</v>
      </c>
      <c r="AB837" s="24">
        <f>IF($B837="Hamer",IF($F837="Spring Grain",SUMIFS('Hamer Agrimet'!$D:$D,'Hamer Agrimet'!$A:$A,"&lt;="&amp;Data!AB$1,'Hamer Agrimet'!$D:$D,"&gt;0"),IF($F837="Winter Grain",SUMIFS('Hamer Agrimet'!$C:$C,'Hamer Agrimet'!$A:$A,"&lt;="&amp;Data!AB$1,'Hamer Agrimet'!$C:$C,"&gt;0"),IF($F837="Potatoes",SUMIFS('Hamer Agrimet'!$E:$E,'Hamer Agrimet'!$A:$A,"&lt;="&amp;Data!AB$1,'Hamer Agrimet'!$E:$E,"&gt;0"),0))),SUMIFS('Osgood Agrimet'!$S$2:$S$274,'Hamer Agrimet'!$H$147:$H$288,"&lt;="&amp;Data!AB$1,'Osgood Agrimet'!$S$2:$S$274,"&gt;0"))</f>
        <v>0</v>
      </c>
      <c r="AC837" s="24">
        <f>IF($B837="Hamer",IF($F837="Spring Grain",SUMIFS('Hamer Agrimet'!$D:$D,'Hamer Agrimet'!$A:$A,"&lt;="&amp;Data!AC$1,'Hamer Agrimet'!$D:$D,"&gt;0"),IF($F837="Winter Grain",SUMIFS('Hamer Agrimet'!$C:$C,'Hamer Agrimet'!$A:$A,"&lt;="&amp;Data!AC$1,'Hamer Agrimet'!$C:$C,"&gt;0"),IF($F837="Potatoes",SUMIFS('Hamer Agrimet'!$E:$E,'Hamer Agrimet'!$A:$A,"&lt;="&amp;Data!AC$1,'Hamer Agrimet'!$E:$E,"&gt;0"),0))),SUMIFS('Osgood Agrimet'!$S$2:$S$274,'Hamer Agrimet'!$H$147:$H$288,"&lt;="&amp;Data!AC$1,'Osgood Agrimet'!$S$2:$S$274,"&gt;0"))</f>
        <v>0</v>
      </c>
      <c r="AD837" s="24">
        <f>IF($B837="Hamer",IF($F837="Spring Grain",SUMIFS('Hamer Agrimet'!$D:$D,'Hamer Agrimet'!$A:$A,"&lt;="&amp;Data!AD$1,'Hamer Agrimet'!$D:$D,"&gt;0"),IF($F837="Winter Grain",SUMIFS('Hamer Agrimet'!$C:$C,'Hamer Agrimet'!$A:$A,"&lt;="&amp;Data!AD$1,'Hamer Agrimet'!$C:$C,"&gt;0"),IF($F837="Potatoes",SUMIFS('Hamer Agrimet'!$E:$E,'Hamer Agrimet'!$A:$A,"&lt;="&amp;Data!AD$1,'Hamer Agrimet'!$E:$E,"&gt;0"),0))),SUMIFS('Osgood Agrimet'!$S$2:$S$274,'Hamer Agrimet'!$H$147:$H$288,"&lt;="&amp;Data!AD$1,'Osgood Agrimet'!$S$2:$S$274,"&gt;0"))</f>
        <v>0</v>
      </c>
      <c r="AE837" s="24">
        <f>IF($B837="Hamer",IF($F837="Spring Grain",SUMIFS('Hamer Agrimet'!$D:$D,'Hamer Agrimet'!$A:$A,"&lt;="&amp;Data!AE$1,'Hamer Agrimet'!$D:$D,"&gt;0"),IF($F837="Winter Grain",SUMIFS('Hamer Agrimet'!$C:$C,'Hamer Agrimet'!$A:$A,"&lt;="&amp;Data!AE$1,'Hamer Agrimet'!$C:$C,"&gt;0"),IF($F837="Potatoes",SUMIFS('Hamer Agrimet'!$E:$E,'Hamer Agrimet'!$A:$A,"&lt;="&amp;Data!AE$1,'Hamer Agrimet'!$E:$E,"&gt;0"),0))),SUMIFS('Osgood Agrimet'!$S$2:$S$274,'Hamer Agrimet'!$H$147:$H$288,"&lt;="&amp;Data!AE$1,'Osgood Agrimet'!$S$2:$S$274,"&gt;0"))</f>
        <v>0</v>
      </c>
      <c r="AF837" s="24">
        <f>IF($B837="Hamer",IF($F837="Spring Grain",SUMIFS('Hamer Agrimet'!$D:$D,'Hamer Agrimet'!$A:$A,"&lt;="&amp;Data!AF$1,'Hamer Agrimet'!$D:$D,"&gt;0"),IF($F837="Winter Grain",SUMIFS('Hamer Agrimet'!$C:$C,'Hamer Agrimet'!$A:$A,"&lt;="&amp;Data!AF$1,'Hamer Agrimet'!$C:$C,"&gt;0"),IF($F837="Potatoes",SUMIFS('Hamer Agrimet'!$E:$E,'Hamer Agrimet'!$A:$A,"&lt;="&amp;Data!AF$1,'Hamer Agrimet'!$E:$E,"&gt;0"),0))),SUMIFS('Osgood Agrimet'!$S$2:$S$274,'Hamer Agrimet'!$H$147:$H$288,"&lt;="&amp;Data!AF$1,'Osgood Agrimet'!$S$2:$S$274,"&gt;0"))</f>
        <v>0</v>
      </c>
      <c r="AG837" s="24">
        <f>IF($B837="Hamer",IF($F837="Spring Grain",SUMIFS('Hamer Agrimet'!$D:$D,'Hamer Agrimet'!$A:$A,"&lt;="&amp;Data!AG$1,'Hamer Agrimet'!$D:$D,"&gt;0"),IF($F837="Winter Grain",SUMIFS('Hamer Agrimet'!$C:$C,'Hamer Agrimet'!$A:$A,"&lt;="&amp;Data!AG$1,'Hamer Agrimet'!$C:$C,"&gt;0"),IF($F837="Potatoes",SUMIFS('Hamer Agrimet'!$E:$E,'Hamer Agrimet'!$A:$A,"&lt;="&amp;Data!AG$1,'Hamer Agrimet'!$E:$E,"&gt;0"),0))),SUMIFS('Osgood Agrimet'!$S$2:$S$274,'Hamer Agrimet'!$H$147:$H$288,"&lt;="&amp;Data!AG$1,'Osgood Agrimet'!$S$2:$S$274,"&gt;0"))</f>
        <v>0</v>
      </c>
      <c r="AH837">
        <f>+SUM(H837:AG837)</f>
        <v>0</v>
      </c>
    </row>
    <row r="838" spans="1:34" ht="15.75" hidden="1" thickBot="1" x14ac:dyDescent="0.25">
      <c r="A838" s="25"/>
      <c r="B838" s="25" t="s">
        <v>166</v>
      </c>
      <c r="C838" s="28" t="str">
        <f>C837</f>
        <v>83</v>
      </c>
      <c r="D838" s="25" t="s">
        <v>307</v>
      </c>
      <c r="E838" s="25"/>
      <c r="F838" s="25"/>
      <c r="G838" s="25"/>
      <c r="H838">
        <f>IFERROR(VLOOKUP($A838,'PivotTrac Totals'!$A$1:$AK$255,4,FALSE),)</f>
        <v>0</v>
      </c>
      <c r="I838">
        <f>IFERROR(VLOOKUP($A838,'PivotTrac Totals'!$1:$405,6,FALSE),)</f>
        <v>0</v>
      </c>
      <c r="J838">
        <f>IFERROR(VLOOKUP($A838,'PivotTrac Totals'!$1:$255,8,FALSE),)</f>
        <v>0</v>
      </c>
      <c r="K838">
        <f>IFERROR(VLOOKUP($A838,'PivotTrac Totals'!$1:$255,10,FALSE),)</f>
        <v>0</v>
      </c>
      <c r="L838">
        <f>IFERROR(VLOOKUP($A838,'PivotTrac Totals'!$1:$255,12,FALSE),)</f>
        <v>0</v>
      </c>
      <c r="M838">
        <f>IFERROR(VLOOKUP($A838,'PivotTrac Totals'!$1:$255,14,FALSE),)</f>
        <v>0</v>
      </c>
      <c r="N838">
        <f>IFERROR(VLOOKUP($A838,'PivotTrac Totals'!$1:$255,16,FALSE),)</f>
        <v>0</v>
      </c>
      <c r="O838">
        <f>IFERROR(VLOOKUP($A838,'PivotTrac Totals'!$1:$255,18,FALSE),)</f>
        <v>0</v>
      </c>
      <c r="P838">
        <f>IFERROR(VLOOKUP($A838,'PivotTrac Totals'!$1:$255,20,FALSE),)</f>
        <v>0</v>
      </c>
      <c r="Q838">
        <f>IFERROR(VLOOKUP($A838,'PivotTrac Totals'!$1:$255,22,FALSE),)</f>
        <v>0</v>
      </c>
      <c r="R838">
        <f>IFERROR(VLOOKUP($A838,'PivotTrac Totals'!$1:$255,24,FALSE),)</f>
        <v>0</v>
      </c>
      <c r="S838">
        <f>IFERROR(VLOOKUP($A838,'PivotTrac Totals'!$1:$255,26,FALSE),)</f>
        <v>0</v>
      </c>
      <c r="T838">
        <f>IFERROR(VLOOKUP($A838,'PivotTrac Totals'!$1:$255,28,FALSE),)</f>
        <v>0</v>
      </c>
      <c r="U838">
        <f>IFERROR(VLOOKUP($A838,'PivotTrac Totals'!$1:$255,30,FALSE),)</f>
        <v>0</v>
      </c>
      <c r="V838">
        <f>IFERROR(VLOOKUP($A838,'PivotTrac Totals'!$1:$255,32,FALSE),)</f>
        <v>0</v>
      </c>
      <c r="W838">
        <f>IFERROR(VLOOKUP($A838,'PivotTrac Totals'!$1:$255,34,FALSE),)</f>
        <v>0</v>
      </c>
      <c r="X838">
        <f>IFERROR(VLOOKUP($A838,'PivotTrac Totals'!$1:$255,36,FALSE),)</f>
        <v>0</v>
      </c>
      <c r="Y838">
        <f>IFERROR(VLOOKUP($A838,'PivotTrac Totals'!$1:$255,38,FALSE),)</f>
        <v>0</v>
      </c>
      <c r="Z838">
        <f>IFERROR(VLOOKUP($A838,'PivotTrac Totals'!$1:$255,40,FALSE),)</f>
        <v>0</v>
      </c>
      <c r="AA838">
        <f>IFERROR(VLOOKUP($A838,'PivotTrac Totals'!$1:$255,42,FALSE),)</f>
        <v>0</v>
      </c>
      <c r="AB838">
        <f>IFERROR(VLOOKUP($A838,'PivotTrac Totals'!$1:$255,44,FALSE),)</f>
        <v>0</v>
      </c>
      <c r="AC838">
        <f>IFERROR(VLOOKUP($A838,'PivotTrac Totals'!$1:$255,46,FALSE),)</f>
        <v>0</v>
      </c>
      <c r="AD838">
        <f>IFERROR(VLOOKUP($A838,'PivotTrac Totals'!$1:$255,48,FALSE),)</f>
        <v>0</v>
      </c>
      <c r="AE838">
        <f>IFERROR(VLOOKUP($A838,'PivotTrac Totals'!$1:$255,50,FALSE),)</f>
        <v>0</v>
      </c>
      <c r="AF838">
        <f>IFERROR(VLOOKUP($A838,'PivotTrac Totals'!$1:$255,52,FALSE),)</f>
        <v>0</v>
      </c>
      <c r="AG838">
        <f>IFERROR(VLOOKUP($A838,'PivotTrac Totals'!$1:$255,54,FALSE),)</f>
        <v>0</v>
      </c>
      <c r="AH838">
        <f t="shared" si="91"/>
        <v>0</v>
      </c>
    </row>
    <row r="839" spans="1:34" ht="15.75" hidden="1" thickBot="1" x14ac:dyDescent="0.25">
      <c r="A839" s="25"/>
      <c r="B839" s="25" t="s">
        <v>166</v>
      </c>
      <c r="C839" s="28" t="str">
        <f t="shared" ref="C839:C846" si="98">C838</f>
        <v>83</v>
      </c>
      <c r="D839" s="25" t="s">
        <v>307</v>
      </c>
      <c r="E839" s="25"/>
      <c r="F839" s="25"/>
      <c r="G839" s="25"/>
      <c r="H839">
        <f>IFERROR(VLOOKUP($A839,'PivotTrac Totals'!$A$1:$AK$255,4,FALSE),)</f>
        <v>0</v>
      </c>
      <c r="I839">
        <f>IFERROR(VLOOKUP($A839,'PivotTrac Totals'!$1:$405,6,FALSE),)</f>
        <v>0</v>
      </c>
      <c r="J839">
        <f>IFERROR(VLOOKUP($A839,'PivotTrac Totals'!$1:$255,8,FALSE),)</f>
        <v>0</v>
      </c>
      <c r="K839">
        <f>IFERROR(VLOOKUP($A839,'PivotTrac Totals'!$1:$255,10,FALSE),)</f>
        <v>0</v>
      </c>
      <c r="L839">
        <f>IFERROR(VLOOKUP($A839,'PivotTrac Totals'!$1:$255,12,FALSE),)</f>
        <v>0</v>
      </c>
      <c r="M839">
        <f>IFERROR(VLOOKUP($A839,'PivotTrac Totals'!$1:$255,14,FALSE),)</f>
        <v>0</v>
      </c>
      <c r="N839">
        <f>IFERROR(VLOOKUP($A839,'PivotTrac Totals'!$1:$255,16,FALSE),)</f>
        <v>0</v>
      </c>
      <c r="O839">
        <f>IFERROR(VLOOKUP($A839,'PivotTrac Totals'!$1:$255,18,FALSE),)</f>
        <v>0</v>
      </c>
      <c r="P839">
        <f>IFERROR(VLOOKUP($A839,'PivotTrac Totals'!$1:$255,20,FALSE),)</f>
        <v>0</v>
      </c>
      <c r="Q839">
        <f>IFERROR(VLOOKUP($A839,'PivotTrac Totals'!$1:$255,22,FALSE),)</f>
        <v>0</v>
      </c>
      <c r="R839">
        <f>IFERROR(VLOOKUP($A839,'PivotTrac Totals'!$1:$255,24,FALSE),)</f>
        <v>0</v>
      </c>
      <c r="S839">
        <f>IFERROR(VLOOKUP($A839,'PivotTrac Totals'!$1:$255,26,FALSE),)</f>
        <v>0</v>
      </c>
      <c r="T839">
        <f>IFERROR(VLOOKUP($A839,'PivotTrac Totals'!$1:$255,28,FALSE),)</f>
        <v>0</v>
      </c>
      <c r="U839">
        <f>IFERROR(VLOOKUP($A839,'PivotTrac Totals'!$1:$255,30,FALSE),)</f>
        <v>0</v>
      </c>
      <c r="V839">
        <f>IFERROR(VLOOKUP($A839,'PivotTrac Totals'!$1:$255,32,FALSE),)</f>
        <v>0</v>
      </c>
      <c r="W839">
        <f>IFERROR(VLOOKUP($A839,'PivotTrac Totals'!$1:$255,34,FALSE),)</f>
        <v>0</v>
      </c>
      <c r="X839">
        <f>IFERROR(VLOOKUP($A839,'PivotTrac Totals'!$1:$255,36,FALSE),)</f>
        <v>0</v>
      </c>
      <c r="Y839">
        <f>IFERROR(VLOOKUP($A839,'PivotTrac Totals'!$1:$255,38,FALSE),)</f>
        <v>0</v>
      </c>
      <c r="Z839">
        <f>IFERROR(VLOOKUP($A839,'PivotTrac Totals'!$1:$255,40,FALSE),)</f>
        <v>0</v>
      </c>
      <c r="AA839">
        <f>IFERROR(VLOOKUP($A839,'PivotTrac Totals'!$1:$255,42,FALSE),)</f>
        <v>0</v>
      </c>
      <c r="AB839">
        <f>IFERROR(VLOOKUP($A839,'PivotTrac Totals'!$1:$255,44,FALSE),)</f>
        <v>0</v>
      </c>
      <c r="AC839">
        <f>IFERROR(VLOOKUP($A839,'PivotTrac Totals'!$1:$255,46,FALSE),)</f>
        <v>0</v>
      </c>
      <c r="AD839">
        <f>IFERROR(VLOOKUP($A839,'PivotTrac Totals'!$1:$255,48,FALSE),)</f>
        <v>0</v>
      </c>
      <c r="AE839">
        <f>IFERROR(VLOOKUP($A839,'PivotTrac Totals'!$1:$255,50,FALSE),)</f>
        <v>0</v>
      </c>
      <c r="AF839">
        <f>IFERROR(VLOOKUP($A839,'PivotTrac Totals'!$1:$255,52,FALSE),)</f>
        <v>0</v>
      </c>
      <c r="AG839">
        <f>IFERROR(VLOOKUP($A839,'PivotTrac Totals'!$1:$255,54,FALSE),)</f>
        <v>0</v>
      </c>
      <c r="AH839">
        <f t="shared" ref="AH839:AH902" si="99">+SUM(H839:AG839)</f>
        <v>0</v>
      </c>
    </row>
    <row r="840" spans="1:34" ht="15.75" hidden="1" thickBot="1" x14ac:dyDescent="0.25">
      <c r="A840" s="25"/>
      <c r="B840" s="25" t="s">
        <v>166</v>
      </c>
      <c r="C840" s="28" t="str">
        <f t="shared" si="98"/>
        <v>83</v>
      </c>
      <c r="D840" s="25" t="s">
        <v>307</v>
      </c>
      <c r="E840" s="25"/>
      <c r="F840" s="25"/>
      <c r="G840" s="25"/>
      <c r="H840">
        <f>IFERROR(VLOOKUP($A840,'PivotTrac Totals'!$A$1:$AK$255,4,FALSE),)</f>
        <v>0</v>
      </c>
      <c r="I840">
        <f>IFERROR(VLOOKUP($A840,'PivotTrac Totals'!$1:$405,6,FALSE),)</f>
        <v>0</v>
      </c>
      <c r="J840">
        <f>IFERROR(VLOOKUP($A840,'PivotTrac Totals'!$1:$255,8,FALSE),)</f>
        <v>0</v>
      </c>
      <c r="K840">
        <f>IFERROR(VLOOKUP($A840,'PivotTrac Totals'!$1:$255,10,FALSE),)</f>
        <v>0</v>
      </c>
      <c r="L840">
        <f>IFERROR(VLOOKUP($A840,'PivotTrac Totals'!$1:$255,12,FALSE),)</f>
        <v>0</v>
      </c>
      <c r="M840">
        <f>IFERROR(VLOOKUP($A840,'PivotTrac Totals'!$1:$255,14,FALSE),)</f>
        <v>0</v>
      </c>
      <c r="N840">
        <f>IFERROR(VLOOKUP($A840,'PivotTrac Totals'!$1:$255,16,FALSE),)</f>
        <v>0</v>
      </c>
      <c r="O840">
        <f>IFERROR(VLOOKUP($A840,'PivotTrac Totals'!$1:$255,18,FALSE),)</f>
        <v>0</v>
      </c>
      <c r="P840">
        <f>IFERROR(VLOOKUP($A840,'PivotTrac Totals'!$1:$255,20,FALSE),)</f>
        <v>0</v>
      </c>
      <c r="Q840">
        <f>IFERROR(VLOOKUP($A840,'PivotTrac Totals'!$1:$255,22,FALSE),)</f>
        <v>0</v>
      </c>
      <c r="R840">
        <f>IFERROR(VLOOKUP($A840,'PivotTrac Totals'!$1:$255,24,FALSE),)</f>
        <v>0</v>
      </c>
      <c r="S840">
        <f>IFERROR(VLOOKUP($A840,'PivotTrac Totals'!$1:$255,26,FALSE),)</f>
        <v>0</v>
      </c>
      <c r="T840">
        <f>IFERROR(VLOOKUP($A840,'PivotTrac Totals'!$1:$255,28,FALSE),)</f>
        <v>0</v>
      </c>
      <c r="U840">
        <f>IFERROR(VLOOKUP($A840,'PivotTrac Totals'!$1:$255,30,FALSE),)</f>
        <v>0</v>
      </c>
      <c r="V840">
        <f>IFERROR(VLOOKUP($A840,'PivotTrac Totals'!$1:$255,32,FALSE),)</f>
        <v>0</v>
      </c>
      <c r="W840">
        <f>IFERROR(VLOOKUP($A840,'PivotTrac Totals'!$1:$255,34,FALSE),)</f>
        <v>0</v>
      </c>
      <c r="X840">
        <f>IFERROR(VLOOKUP($A840,'PivotTrac Totals'!$1:$255,36,FALSE),)</f>
        <v>0</v>
      </c>
      <c r="Y840">
        <f>IFERROR(VLOOKUP($A840,'PivotTrac Totals'!$1:$255,38,FALSE),)</f>
        <v>0</v>
      </c>
      <c r="Z840">
        <f>IFERROR(VLOOKUP($A840,'PivotTrac Totals'!$1:$255,40,FALSE),)</f>
        <v>0</v>
      </c>
      <c r="AA840">
        <f>IFERROR(VLOOKUP($A840,'PivotTrac Totals'!$1:$255,42,FALSE),)</f>
        <v>0</v>
      </c>
      <c r="AB840">
        <f>IFERROR(VLOOKUP($A840,'PivotTrac Totals'!$1:$255,44,FALSE),)</f>
        <v>0</v>
      </c>
      <c r="AC840">
        <f>IFERROR(VLOOKUP($A840,'PivotTrac Totals'!$1:$255,46,FALSE),)</f>
        <v>0</v>
      </c>
      <c r="AD840">
        <f>IFERROR(VLOOKUP($A840,'PivotTrac Totals'!$1:$255,48,FALSE),)</f>
        <v>0</v>
      </c>
      <c r="AE840">
        <f>IFERROR(VLOOKUP($A840,'PivotTrac Totals'!$1:$255,50,FALSE),)</f>
        <v>0</v>
      </c>
      <c r="AF840">
        <f>IFERROR(VLOOKUP($A840,'PivotTrac Totals'!$1:$255,52,FALSE),)</f>
        <v>0</v>
      </c>
      <c r="AG840">
        <f>IFERROR(VLOOKUP($A840,'PivotTrac Totals'!$1:$255,54,FALSE),)</f>
        <v>0</v>
      </c>
      <c r="AH840">
        <f t="shared" si="99"/>
        <v>0</v>
      </c>
    </row>
    <row r="841" spans="1:34" ht="15.75" hidden="1" thickBot="1" x14ac:dyDescent="0.25">
      <c r="A841" s="25"/>
      <c r="B841" s="25" t="s">
        <v>166</v>
      </c>
      <c r="C841" s="28" t="str">
        <f t="shared" si="98"/>
        <v>83</v>
      </c>
      <c r="D841" s="25" t="s">
        <v>307</v>
      </c>
      <c r="E841" s="25"/>
      <c r="F841" s="25"/>
      <c r="G841" s="25"/>
      <c r="H841">
        <f>IFERROR(VLOOKUP($A841,'PivotTrac Totals'!$A$1:$AK$255,4,FALSE),)</f>
        <v>0</v>
      </c>
      <c r="I841">
        <f>IFERROR(VLOOKUP($A841,'PivotTrac Totals'!$1:$405,6,FALSE),)</f>
        <v>0</v>
      </c>
      <c r="J841">
        <f>IFERROR(VLOOKUP($A841,'PivotTrac Totals'!$1:$255,8,FALSE),)</f>
        <v>0</v>
      </c>
      <c r="K841">
        <f>IFERROR(VLOOKUP($A841,'PivotTrac Totals'!$1:$255,10,FALSE),)</f>
        <v>0</v>
      </c>
      <c r="L841">
        <f>IFERROR(VLOOKUP($A841,'PivotTrac Totals'!$1:$255,12,FALSE),)</f>
        <v>0</v>
      </c>
      <c r="M841">
        <f>IFERROR(VLOOKUP($A841,'PivotTrac Totals'!$1:$255,14,FALSE),)</f>
        <v>0</v>
      </c>
      <c r="N841">
        <f>IFERROR(VLOOKUP($A841,'PivotTrac Totals'!$1:$255,16,FALSE),)</f>
        <v>0</v>
      </c>
      <c r="O841">
        <f>IFERROR(VLOOKUP($A841,'PivotTrac Totals'!$1:$255,18,FALSE),)</f>
        <v>0</v>
      </c>
      <c r="P841">
        <f>IFERROR(VLOOKUP($A841,'PivotTrac Totals'!$1:$255,20,FALSE),)</f>
        <v>0</v>
      </c>
      <c r="Q841">
        <f>IFERROR(VLOOKUP($A841,'PivotTrac Totals'!$1:$255,22,FALSE),)</f>
        <v>0</v>
      </c>
      <c r="R841">
        <f>IFERROR(VLOOKUP($A841,'PivotTrac Totals'!$1:$255,24,FALSE),)</f>
        <v>0</v>
      </c>
      <c r="S841">
        <f>IFERROR(VLOOKUP($A841,'PivotTrac Totals'!$1:$255,26,FALSE),)</f>
        <v>0</v>
      </c>
      <c r="T841">
        <f>IFERROR(VLOOKUP($A841,'PivotTrac Totals'!$1:$255,28,FALSE),)</f>
        <v>0</v>
      </c>
      <c r="U841">
        <f>IFERROR(VLOOKUP($A841,'PivotTrac Totals'!$1:$255,30,FALSE),)</f>
        <v>0</v>
      </c>
      <c r="V841">
        <f>IFERROR(VLOOKUP($A841,'PivotTrac Totals'!$1:$255,32,FALSE),)</f>
        <v>0</v>
      </c>
      <c r="W841">
        <f>IFERROR(VLOOKUP($A841,'PivotTrac Totals'!$1:$255,34,FALSE),)</f>
        <v>0</v>
      </c>
      <c r="X841">
        <f>IFERROR(VLOOKUP($A841,'PivotTrac Totals'!$1:$255,36,FALSE),)</f>
        <v>0</v>
      </c>
      <c r="Y841">
        <f>IFERROR(VLOOKUP($A841,'PivotTrac Totals'!$1:$255,38,FALSE),)</f>
        <v>0</v>
      </c>
      <c r="Z841">
        <f>IFERROR(VLOOKUP($A841,'PivotTrac Totals'!$1:$255,40,FALSE),)</f>
        <v>0</v>
      </c>
      <c r="AA841">
        <f>IFERROR(VLOOKUP($A841,'PivotTrac Totals'!$1:$255,42,FALSE),)</f>
        <v>0</v>
      </c>
      <c r="AB841">
        <f>IFERROR(VLOOKUP($A841,'PivotTrac Totals'!$1:$255,44,FALSE),)</f>
        <v>0</v>
      </c>
      <c r="AC841">
        <f>IFERROR(VLOOKUP($A841,'PivotTrac Totals'!$1:$255,46,FALSE),)</f>
        <v>0</v>
      </c>
      <c r="AD841">
        <f>IFERROR(VLOOKUP($A841,'PivotTrac Totals'!$1:$255,48,FALSE),)</f>
        <v>0</v>
      </c>
      <c r="AE841">
        <f>IFERROR(VLOOKUP($A841,'PivotTrac Totals'!$1:$255,50,FALSE),)</f>
        <v>0</v>
      </c>
      <c r="AF841">
        <f>IFERROR(VLOOKUP($A841,'PivotTrac Totals'!$1:$255,52,FALSE),)</f>
        <v>0</v>
      </c>
      <c r="AG841">
        <f>IFERROR(VLOOKUP($A841,'PivotTrac Totals'!$1:$255,54,FALSE),)</f>
        <v>0</v>
      </c>
      <c r="AH841">
        <f t="shared" si="99"/>
        <v>0</v>
      </c>
    </row>
    <row r="842" spans="1:34" ht="15.75" hidden="1" thickBot="1" x14ac:dyDescent="0.25">
      <c r="A842" s="25"/>
      <c r="B842" s="25" t="s">
        <v>166</v>
      </c>
      <c r="C842" s="28" t="str">
        <f t="shared" si="98"/>
        <v>83</v>
      </c>
      <c r="D842" s="25" t="s">
        <v>307</v>
      </c>
      <c r="E842" s="25"/>
      <c r="F842" s="25"/>
      <c r="G842" s="25"/>
      <c r="H842">
        <f>IFERROR(VLOOKUP($A842,'PivotTrac Totals'!$A$1:$AK$255,4,FALSE),)</f>
        <v>0</v>
      </c>
      <c r="I842">
        <f>IFERROR(VLOOKUP($A842,'PivotTrac Totals'!$1:$405,6,FALSE),)</f>
        <v>0</v>
      </c>
      <c r="J842">
        <f>IFERROR(VLOOKUP($A842,'PivotTrac Totals'!$1:$255,8,FALSE),)</f>
        <v>0</v>
      </c>
      <c r="K842">
        <f>IFERROR(VLOOKUP($A842,'PivotTrac Totals'!$1:$255,10,FALSE),)</f>
        <v>0</v>
      </c>
      <c r="L842">
        <f>IFERROR(VLOOKUP($A842,'PivotTrac Totals'!$1:$255,12,FALSE),)</f>
        <v>0</v>
      </c>
      <c r="M842">
        <f>IFERROR(VLOOKUP($A842,'PivotTrac Totals'!$1:$255,14,FALSE),)</f>
        <v>0</v>
      </c>
      <c r="N842">
        <f>IFERROR(VLOOKUP($A842,'PivotTrac Totals'!$1:$255,16,FALSE),)</f>
        <v>0</v>
      </c>
      <c r="O842">
        <f>IFERROR(VLOOKUP($A842,'PivotTrac Totals'!$1:$255,18,FALSE),)</f>
        <v>0</v>
      </c>
      <c r="P842">
        <f>IFERROR(VLOOKUP($A842,'PivotTrac Totals'!$1:$255,20,FALSE),)</f>
        <v>0</v>
      </c>
      <c r="Q842">
        <f>IFERROR(VLOOKUP($A842,'PivotTrac Totals'!$1:$255,22,FALSE),)</f>
        <v>0</v>
      </c>
      <c r="R842">
        <f>IFERROR(VLOOKUP($A842,'PivotTrac Totals'!$1:$255,24,FALSE),)</f>
        <v>0</v>
      </c>
      <c r="S842">
        <f>IFERROR(VLOOKUP($A842,'PivotTrac Totals'!$1:$255,26,FALSE),)</f>
        <v>0</v>
      </c>
      <c r="T842">
        <f>IFERROR(VLOOKUP($A842,'PivotTrac Totals'!$1:$255,28,FALSE),)</f>
        <v>0</v>
      </c>
      <c r="U842">
        <f>IFERROR(VLOOKUP($A842,'PivotTrac Totals'!$1:$255,30,FALSE),)</f>
        <v>0</v>
      </c>
      <c r="V842">
        <f>IFERROR(VLOOKUP($A842,'PivotTrac Totals'!$1:$255,32,FALSE),)</f>
        <v>0</v>
      </c>
      <c r="W842">
        <f>IFERROR(VLOOKUP($A842,'PivotTrac Totals'!$1:$255,34,FALSE),)</f>
        <v>0</v>
      </c>
      <c r="X842">
        <f>IFERROR(VLOOKUP($A842,'PivotTrac Totals'!$1:$255,36,FALSE),)</f>
        <v>0</v>
      </c>
      <c r="Y842">
        <f>IFERROR(VLOOKUP($A842,'PivotTrac Totals'!$1:$255,38,FALSE),)</f>
        <v>0</v>
      </c>
      <c r="Z842">
        <f>IFERROR(VLOOKUP($A842,'PivotTrac Totals'!$1:$255,40,FALSE),)</f>
        <v>0</v>
      </c>
      <c r="AA842">
        <f>IFERROR(VLOOKUP($A842,'PivotTrac Totals'!$1:$255,42,FALSE),)</f>
        <v>0</v>
      </c>
      <c r="AB842">
        <f>IFERROR(VLOOKUP($A842,'PivotTrac Totals'!$1:$255,44,FALSE),)</f>
        <v>0</v>
      </c>
      <c r="AC842">
        <f>IFERROR(VLOOKUP($A842,'PivotTrac Totals'!$1:$255,46,FALSE),)</f>
        <v>0</v>
      </c>
      <c r="AD842">
        <f>IFERROR(VLOOKUP($A842,'PivotTrac Totals'!$1:$255,48,FALSE),)</f>
        <v>0</v>
      </c>
      <c r="AE842">
        <f>IFERROR(VLOOKUP($A842,'PivotTrac Totals'!$1:$255,50,FALSE),)</f>
        <v>0</v>
      </c>
      <c r="AF842">
        <f>IFERROR(VLOOKUP($A842,'PivotTrac Totals'!$1:$255,52,FALSE),)</f>
        <v>0</v>
      </c>
      <c r="AG842">
        <f>IFERROR(VLOOKUP($A842,'PivotTrac Totals'!$1:$255,54,FALSE),)</f>
        <v>0</v>
      </c>
      <c r="AH842">
        <f t="shared" si="99"/>
        <v>0</v>
      </c>
    </row>
    <row r="843" spans="1:34" ht="15.75" hidden="1" thickBot="1" x14ac:dyDescent="0.25">
      <c r="A843" s="25"/>
      <c r="B843" s="25" t="s">
        <v>166</v>
      </c>
      <c r="C843" s="28" t="str">
        <f t="shared" si="98"/>
        <v>83</v>
      </c>
      <c r="D843" s="25" t="s">
        <v>307</v>
      </c>
      <c r="E843" s="25"/>
      <c r="F843" s="25"/>
      <c r="G843" s="25"/>
      <c r="H843">
        <f>IFERROR(VLOOKUP($A843,'PivotTrac Totals'!$A$1:$AK$255,4,FALSE),)</f>
        <v>0</v>
      </c>
      <c r="I843">
        <f>IFERROR(VLOOKUP($A843,'PivotTrac Totals'!$1:$405,6,FALSE),)</f>
        <v>0</v>
      </c>
      <c r="J843">
        <f>IFERROR(VLOOKUP($A843,'PivotTrac Totals'!$1:$255,8,FALSE),)</f>
        <v>0</v>
      </c>
      <c r="K843">
        <f>IFERROR(VLOOKUP($A843,'PivotTrac Totals'!$1:$255,10,FALSE),)</f>
        <v>0</v>
      </c>
      <c r="L843">
        <f>IFERROR(VLOOKUP($A843,'PivotTrac Totals'!$1:$255,12,FALSE),)</f>
        <v>0</v>
      </c>
      <c r="M843">
        <f>IFERROR(VLOOKUP($A843,'PivotTrac Totals'!$1:$255,14,FALSE),)</f>
        <v>0</v>
      </c>
      <c r="N843">
        <f>IFERROR(VLOOKUP($A843,'PivotTrac Totals'!$1:$255,16,FALSE),)</f>
        <v>0</v>
      </c>
      <c r="O843">
        <f>IFERROR(VLOOKUP($A843,'PivotTrac Totals'!$1:$255,18,FALSE),)</f>
        <v>0</v>
      </c>
      <c r="P843">
        <f>IFERROR(VLOOKUP($A843,'PivotTrac Totals'!$1:$255,20,FALSE),)</f>
        <v>0</v>
      </c>
      <c r="Q843">
        <f>IFERROR(VLOOKUP($A843,'PivotTrac Totals'!$1:$255,22,FALSE),)</f>
        <v>0</v>
      </c>
      <c r="R843">
        <f>IFERROR(VLOOKUP($A843,'PivotTrac Totals'!$1:$255,24,FALSE),)</f>
        <v>0</v>
      </c>
      <c r="S843">
        <f>IFERROR(VLOOKUP($A843,'PivotTrac Totals'!$1:$255,26,FALSE),)</f>
        <v>0</v>
      </c>
      <c r="T843">
        <f>IFERROR(VLOOKUP($A843,'PivotTrac Totals'!$1:$255,28,FALSE),)</f>
        <v>0</v>
      </c>
      <c r="U843">
        <f>IFERROR(VLOOKUP($A843,'PivotTrac Totals'!$1:$255,30,FALSE),)</f>
        <v>0</v>
      </c>
      <c r="V843">
        <f>IFERROR(VLOOKUP($A843,'PivotTrac Totals'!$1:$255,32,FALSE),)</f>
        <v>0</v>
      </c>
      <c r="W843">
        <f>IFERROR(VLOOKUP($A843,'PivotTrac Totals'!$1:$255,34,FALSE),)</f>
        <v>0</v>
      </c>
      <c r="X843">
        <f>IFERROR(VLOOKUP($A843,'PivotTrac Totals'!$1:$255,36,FALSE),)</f>
        <v>0</v>
      </c>
      <c r="Y843">
        <f>IFERROR(VLOOKUP($A843,'PivotTrac Totals'!$1:$255,38,FALSE),)</f>
        <v>0</v>
      </c>
      <c r="Z843">
        <f>IFERROR(VLOOKUP($A843,'PivotTrac Totals'!$1:$255,40,FALSE),)</f>
        <v>0</v>
      </c>
      <c r="AA843">
        <f>IFERROR(VLOOKUP($A843,'PivotTrac Totals'!$1:$255,42,FALSE),)</f>
        <v>0</v>
      </c>
      <c r="AB843">
        <f>IFERROR(VLOOKUP($A843,'PivotTrac Totals'!$1:$255,44,FALSE),)</f>
        <v>0</v>
      </c>
      <c r="AC843">
        <f>IFERROR(VLOOKUP($A843,'PivotTrac Totals'!$1:$255,46,FALSE),)</f>
        <v>0</v>
      </c>
      <c r="AD843">
        <f>IFERROR(VLOOKUP($A843,'PivotTrac Totals'!$1:$255,48,FALSE),)</f>
        <v>0</v>
      </c>
      <c r="AE843">
        <f>IFERROR(VLOOKUP($A843,'PivotTrac Totals'!$1:$255,50,FALSE),)</f>
        <v>0</v>
      </c>
      <c r="AF843">
        <f>IFERROR(VLOOKUP($A843,'PivotTrac Totals'!$1:$255,52,FALSE),)</f>
        <v>0</v>
      </c>
      <c r="AG843">
        <f>IFERROR(VLOOKUP($A843,'PivotTrac Totals'!$1:$255,54,FALSE),)</f>
        <v>0</v>
      </c>
      <c r="AH843">
        <f t="shared" si="99"/>
        <v>0</v>
      </c>
    </row>
    <row r="844" spans="1:34" ht="15.75" hidden="1" thickBot="1" x14ac:dyDescent="0.25">
      <c r="A844" s="25"/>
      <c r="B844" s="25" t="s">
        <v>166</v>
      </c>
      <c r="C844" s="28" t="str">
        <f t="shared" si="98"/>
        <v>83</v>
      </c>
      <c r="D844" s="25" t="s">
        <v>307</v>
      </c>
      <c r="E844" s="25"/>
      <c r="F844" s="25"/>
      <c r="G844" s="25"/>
      <c r="H844">
        <f>IFERROR(VLOOKUP($A844,'PivotTrac Totals'!$A$1:$AK$255,4,FALSE),)</f>
        <v>0</v>
      </c>
      <c r="I844">
        <f>IFERROR(VLOOKUP($A844,'PivotTrac Totals'!$1:$405,6,FALSE),)</f>
        <v>0</v>
      </c>
      <c r="J844">
        <f>IFERROR(VLOOKUP($A844,'PivotTrac Totals'!$1:$255,8,FALSE),)</f>
        <v>0</v>
      </c>
      <c r="K844">
        <f>IFERROR(VLOOKUP($A844,'PivotTrac Totals'!$1:$255,10,FALSE),)</f>
        <v>0</v>
      </c>
      <c r="L844">
        <f>IFERROR(VLOOKUP($A844,'PivotTrac Totals'!$1:$255,12,FALSE),)</f>
        <v>0</v>
      </c>
      <c r="M844">
        <f>IFERROR(VLOOKUP($A844,'PivotTrac Totals'!$1:$255,14,FALSE),)</f>
        <v>0</v>
      </c>
      <c r="N844">
        <f>IFERROR(VLOOKUP($A844,'PivotTrac Totals'!$1:$255,16,FALSE),)</f>
        <v>0</v>
      </c>
      <c r="O844">
        <f>IFERROR(VLOOKUP($A844,'PivotTrac Totals'!$1:$255,18,FALSE),)</f>
        <v>0</v>
      </c>
      <c r="P844">
        <f>IFERROR(VLOOKUP($A844,'PivotTrac Totals'!$1:$255,20,FALSE),)</f>
        <v>0</v>
      </c>
      <c r="Q844">
        <f>IFERROR(VLOOKUP($A844,'PivotTrac Totals'!$1:$255,22,FALSE),)</f>
        <v>0</v>
      </c>
      <c r="R844">
        <f>IFERROR(VLOOKUP($A844,'PivotTrac Totals'!$1:$255,24,FALSE),)</f>
        <v>0</v>
      </c>
      <c r="S844">
        <f>IFERROR(VLOOKUP($A844,'PivotTrac Totals'!$1:$255,26,FALSE),)</f>
        <v>0</v>
      </c>
      <c r="T844">
        <f>IFERROR(VLOOKUP($A844,'PivotTrac Totals'!$1:$255,28,FALSE),)</f>
        <v>0</v>
      </c>
      <c r="U844">
        <f>IFERROR(VLOOKUP($A844,'PivotTrac Totals'!$1:$255,30,FALSE),)</f>
        <v>0</v>
      </c>
      <c r="V844">
        <f>IFERROR(VLOOKUP($A844,'PivotTrac Totals'!$1:$255,32,FALSE),)</f>
        <v>0</v>
      </c>
      <c r="W844">
        <f>IFERROR(VLOOKUP($A844,'PivotTrac Totals'!$1:$255,34,FALSE),)</f>
        <v>0</v>
      </c>
      <c r="X844">
        <f>IFERROR(VLOOKUP($A844,'PivotTrac Totals'!$1:$255,36,FALSE),)</f>
        <v>0</v>
      </c>
      <c r="Y844">
        <f>IFERROR(VLOOKUP($A844,'PivotTrac Totals'!$1:$255,38,FALSE),)</f>
        <v>0</v>
      </c>
      <c r="Z844">
        <f>IFERROR(VLOOKUP($A844,'PivotTrac Totals'!$1:$255,40,FALSE),)</f>
        <v>0</v>
      </c>
      <c r="AA844">
        <f>IFERROR(VLOOKUP($A844,'PivotTrac Totals'!$1:$255,42,FALSE),)</f>
        <v>0</v>
      </c>
      <c r="AB844">
        <f>IFERROR(VLOOKUP($A844,'PivotTrac Totals'!$1:$255,44,FALSE),)</f>
        <v>0</v>
      </c>
      <c r="AC844">
        <f>IFERROR(VLOOKUP($A844,'PivotTrac Totals'!$1:$255,46,FALSE),)</f>
        <v>0</v>
      </c>
      <c r="AD844">
        <f>IFERROR(VLOOKUP($A844,'PivotTrac Totals'!$1:$255,48,FALSE),)</f>
        <v>0</v>
      </c>
      <c r="AE844">
        <f>IFERROR(VLOOKUP($A844,'PivotTrac Totals'!$1:$255,50,FALSE),)</f>
        <v>0</v>
      </c>
      <c r="AF844">
        <f>IFERROR(VLOOKUP($A844,'PivotTrac Totals'!$1:$255,52,FALSE),)</f>
        <v>0</v>
      </c>
      <c r="AG844">
        <f>IFERROR(VLOOKUP($A844,'PivotTrac Totals'!$1:$255,54,FALSE),)</f>
        <v>0</v>
      </c>
      <c r="AH844">
        <f t="shared" si="99"/>
        <v>0</v>
      </c>
    </row>
    <row r="845" spans="1:34" ht="15.75" hidden="1" thickBot="1" x14ac:dyDescent="0.25">
      <c r="A845" s="25"/>
      <c r="B845" s="25" t="s">
        <v>166</v>
      </c>
      <c r="C845" s="28" t="str">
        <f t="shared" si="98"/>
        <v>83</v>
      </c>
      <c r="D845" s="25" t="s">
        <v>307</v>
      </c>
      <c r="E845" s="25"/>
      <c r="F845" s="25"/>
      <c r="G845" s="25"/>
      <c r="H845">
        <f>IFERROR(VLOOKUP($A845,'PivotTrac Totals'!$A$1:$AK$255,4,FALSE),)</f>
        <v>0</v>
      </c>
      <c r="I845">
        <f>IFERROR(VLOOKUP($A845,'PivotTrac Totals'!$1:$405,6,FALSE),)</f>
        <v>0</v>
      </c>
      <c r="J845">
        <f>IFERROR(VLOOKUP($A845,'PivotTrac Totals'!$1:$255,8,FALSE),)</f>
        <v>0</v>
      </c>
      <c r="K845">
        <f>IFERROR(VLOOKUP($A845,'PivotTrac Totals'!$1:$255,10,FALSE),)</f>
        <v>0</v>
      </c>
      <c r="L845">
        <f>IFERROR(VLOOKUP($A845,'PivotTrac Totals'!$1:$255,12,FALSE),)</f>
        <v>0</v>
      </c>
      <c r="M845">
        <f>IFERROR(VLOOKUP($A845,'PivotTrac Totals'!$1:$255,14,FALSE),)</f>
        <v>0</v>
      </c>
      <c r="N845">
        <f>IFERROR(VLOOKUP($A845,'PivotTrac Totals'!$1:$255,16,FALSE),)</f>
        <v>0</v>
      </c>
      <c r="O845">
        <f>IFERROR(VLOOKUP($A845,'PivotTrac Totals'!$1:$255,18,FALSE),)</f>
        <v>0</v>
      </c>
      <c r="P845">
        <f>IFERROR(VLOOKUP($A845,'PivotTrac Totals'!$1:$255,20,FALSE),)</f>
        <v>0</v>
      </c>
      <c r="Q845">
        <f>IFERROR(VLOOKUP($A845,'PivotTrac Totals'!$1:$255,22,FALSE),)</f>
        <v>0</v>
      </c>
      <c r="R845">
        <f>IFERROR(VLOOKUP($A845,'PivotTrac Totals'!$1:$255,24,FALSE),)</f>
        <v>0</v>
      </c>
      <c r="S845">
        <f>IFERROR(VLOOKUP($A845,'PivotTrac Totals'!$1:$255,26,FALSE),)</f>
        <v>0</v>
      </c>
      <c r="T845">
        <f>IFERROR(VLOOKUP($A845,'PivotTrac Totals'!$1:$255,28,FALSE),)</f>
        <v>0</v>
      </c>
      <c r="U845">
        <f>IFERROR(VLOOKUP($A845,'PivotTrac Totals'!$1:$255,30,FALSE),)</f>
        <v>0</v>
      </c>
      <c r="V845">
        <f>IFERROR(VLOOKUP($A845,'PivotTrac Totals'!$1:$255,32,FALSE),)</f>
        <v>0</v>
      </c>
      <c r="W845">
        <f>IFERROR(VLOOKUP($A845,'PivotTrac Totals'!$1:$255,34,FALSE),)</f>
        <v>0</v>
      </c>
      <c r="X845">
        <f>IFERROR(VLOOKUP($A845,'PivotTrac Totals'!$1:$255,36,FALSE),)</f>
        <v>0</v>
      </c>
      <c r="Y845">
        <f>IFERROR(VLOOKUP($A845,'PivotTrac Totals'!$1:$255,38,FALSE),)</f>
        <v>0</v>
      </c>
      <c r="Z845">
        <f>IFERROR(VLOOKUP($A845,'PivotTrac Totals'!$1:$255,40,FALSE),)</f>
        <v>0</v>
      </c>
      <c r="AA845">
        <f>IFERROR(VLOOKUP($A845,'PivotTrac Totals'!$1:$255,42,FALSE),)</f>
        <v>0</v>
      </c>
      <c r="AB845">
        <f>IFERROR(VLOOKUP($A845,'PivotTrac Totals'!$1:$255,44,FALSE),)</f>
        <v>0</v>
      </c>
      <c r="AC845">
        <f>IFERROR(VLOOKUP($A845,'PivotTrac Totals'!$1:$255,46,FALSE),)</f>
        <v>0</v>
      </c>
      <c r="AD845">
        <f>IFERROR(VLOOKUP($A845,'PivotTrac Totals'!$1:$255,48,FALSE),)</f>
        <v>0</v>
      </c>
      <c r="AE845">
        <f>IFERROR(VLOOKUP($A845,'PivotTrac Totals'!$1:$255,50,FALSE),)</f>
        <v>0</v>
      </c>
      <c r="AF845">
        <f>IFERROR(VLOOKUP($A845,'PivotTrac Totals'!$1:$255,52,FALSE),)</f>
        <v>0</v>
      </c>
      <c r="AG845">
        <f>IFERROR(VLOOKUP($A845,'PivotTrac Totals'!$1:$255,54,FALSE),)</f>
        <v>0</v>
      </c>
      <c r="AH845">
        <f t="shared" si="99"/>
        <v>0</v>
      </c>
    </row>
    <row r="846" spans="1:34" ht="15.75" hidden="1" thickBot="1" x14ac:dyDescent="0.25">
      <c r="A846" s="25"/>
      <c r="B846" s="25" t="s">
        <v>166</v>
      </c>
      <c r="C846" s="28" t="str">
        <f t="shared" si="98"/>
        <v>83</v>
      </c>
      <c r="D846" s="25" t="s">
        <v>307</v>
      </c>
      <c r="E846" s="25"/>
      <c r="F846" s="25"/>
      <c r="G846" s="25"/>
      <c r="H846">
        <f>IFERROR(VLOOKUP($A846,'PivotTrac Totals'!$A$1:$AK$255,4,FALSE),)</f>
        <v>0</v>
      </c>
      <c r="I846">
        <f>IFERROR(VLOOKUP($A846,'PivotTrac Totals'!$1:$405,6,FALSE),)</f>
        <v>0</v>
      </c>
      <c r="J846">
        <f>IFERROR(VLOOKUP($A846,'PivotTrac Totals'!$1:$255,8,FALSE),)</f>
        <v>0</v>
      </c>
      <c r="K846">
        <f>IFERROR(VLOOKUP($A846,'PivotTrac Totals'!$1:$255,10,FALSE),)</f>
        <v>0</v>
      </c>
      <c r="L846">
        <f>IFERROR(VLOOKUP($A846,'PivotTrac Totals'!$1:$255,12,FALSE),)</f>
        <v>0</v>
      </c>
      <c r="M846">
        <f>IFERROR(VLOOKUP($A846,'PivotTrac Totals'!$1:$255,14,FALSE),)</f>
        <v>0</v>
      </c>
      <c r="N846">
        <f>IFERROR(VLOOKUP($A846,'PivotTrac Totals'!$1:$255,16,FALSE),)</f>
        <v>0</v>
      </c>
      <c r="O846">
        <f>IFERROR(VLOOKUP($A846,'PivotTrac Totals'!$1:$255,18,FALSE),)</f>
        <v>0</v>
      </c>
      <c r="P846">
        <f>IFERROR(VLOOKUP($A846,'PivotTrac Totals'!$1:$255,20,FALSE),)</f>
        <v>0</v>
      </c>
      <c r="Q846">
        <f>IFERROR(VLOOKUP($A846,'PivotTrac Totals'!$1:$255,22,FALSE),)</f>
        <v>0</v>
      </c>
      <c r="R846">
        <f>IFERROR(VLOOKUP($A846,'PivotTrac Totals'!$1:$255,24,FALSE),)</f>
        <v>0</v>
      </c>
      <c r="S846">
        <f>IFERROR(VLOOKUP($A846,'PivotTrac Totals'!$1:$255,26,FALSE),)</f>
        <v>0</v>
      </c>
      <c r="T846">
        <f>IFERROR(VLOOKUP($A846,'PivotTrac Totals'!$1:$255,28,FALSE),)</f>
        <v>0</v>
      </c>
      <c r="U846">
        <f>IFERROR(VLOOKUP($A846,'PivotTrac Totals'!$1:$255,30,FALSE),)</f>
        <v>0</v>
      </c>
      <c r="V846">
        <f>IFERROR(VLOOKUP($A846,'PivotTrac Totals'!$1:$255,32,FALSE),)</f>
        <v>0</v>
      </c>
      <c r="W846">
        <f>IFERROR(VLOOKUP($A846,'PivotTrac Totals'!$1:$255,34,FALSE),)</f>
        <v>0</v>
      </c>
      <c r="X846">
        <f>IFERROR(VLOOKUP($A846,'PivotTrac Totals'!$1:$255,36,FALSE),)</f>
        <v>0</v>
      </c>
      <c r="Y846">
        <f>IFERROR(VLOOKUP($A846,'PivotTrac Totals'!$1:$255,38,FALSE),)</f>
        <v>0</v>
      </c>
      <c r="Z846">
        <f>IFERROR(VLOOKUP($A846,'PivotTrac Totals'!$1:$255,40,FALSE),)</f>
        <v>0</v>
      </c>
      <c r="AA846">
        <f>IFERROR(VLOOKUP($A846,'PivotTrac Totals'!$1:$255,42,FALSE),)</f>
        <v>0</v>
      </c>
      <c r="AB846">
        <f>IFERROR(VLOOKUP($A846,'PivotTrac Totals'!$1:$255,44,FALSE),)</f>
        <v>0</v>
      </c>
      <c r="AC846">
        <f>IFERROR(VLOOKUP($A846,'PivotTrac Totals'!$1:$255,46,FALSE),)</f>
        <v>0</v>
      </c>
      <c r="AD846">
        <f>IFERROR(VLOOKUP($A846,'PivotTrac Totals'!$1:$255,48,FALSE),)</f>
        <v>0</v>
      </c>
      <c r="AE846">
        <f>IFERROR(VLOOKUP($A846,'PivotTrac Totals'!$1:$255,50,FALSE),)</f>
        <v>0</v>
      </c>
      <c r="AF846">
        <f>IFERROR(VLOOKUP($A846,'PivotTrac Totals'!$1:$255,52,FALSE),)</f>
        <v>0</v>
      </c>
      <c r="AG846">
        <f>IFERROR(VLOOKUP($A846,'PivotTrac Totals'!$1:$255,54,FALSE),)</f>
        <v>0</v>
      </c>
      <c r="AH846">
        <f t="shared" si="99"/>
        <v>0</v>
      </c>
    </row>
    <row r="847" spans="1:34" ht="15.75" hidden="1" thickBot="1" x14ac:dyDescent="0.25">
      <c r="A847" s="29" t="s">
        <v>311</v>
      </c>
      <c r="B847" s="25" t="s">
        <v>166</v>
      </c>
      <c r="C847" s="28" t="str">
        <f>MID(A847,FIND(" ",A847)+1,256)</f>
        <v>84</v>
      </c>
      <c r="D847" s="25" t="s">
        <v>307</v>
      </c>
      <c r="E847" s="25"/>
      <c r="F847" s="25"/>
      <c r="G847" s="25"/>
      <c r="H847" s="24">
        <f>IF($B847="Hamer",IF($F847="Spring Grain",SUMIFS('Hamer Agrimet'!$D:$D,'Hamer Agrimet'!$A:$A,"&lt;="&amp;Data!H$1,'Hamer Agrimet'!$D:$D,"&gt;0"),IF($F847="Winter Grain",SUMIFS('Hamer Agrimet'!$C:$C,'Hamer Agrimet'!$A:$A,"&lt;="&amp;Data!H$1,'Hamer Agrimet'!$C:$C,"&gt;0"),IF($F847="Potatoes",SUMIFS('Hamer Agrimet'!$E:$E,'Hamer Agrimet'!$A:$A,"&lt;="&amp;Data!H$1,'Hamer Agrimet'!$E:$E,"&gt;0"),0))),SUMIFS('Osgood Agrimet'!$S$2:$S$274,'Hamer Agrimet'!$H$147:$H$288,"&lt;="&amp;Data!H$1,'Osgood Agrimet'!$S$2:$S$274,"&gt;0"))</f>
        <v>0</v>
      </c>
      <c r="I847" s="24">
        <f>IF($B847="Hamer",IF($F847="Spring Grain",SUMIFS('Hamer Agrimet'!$D:$D,'Hamer Agrimet'!$A:$A,"&lt;="&amp;Data!I$1,'Hamer Agrimet'!$D:$D,"&gt;0"),IF($F847="Winter Grain",SUMIFS('Hamer Agrimet'!$C:$C,'Hamer Agrimet'!$A:$A,"&lt;="&amp;Data!I$1,'Hamer Agrimet'!$C:$C,"&gt;0"),IF($F847="Potatoes",SUMIFS('Hamer Agrimet'!$E:$E,'Hamer Agrimet'!$A:$A,"&lt;="&amp;Data!I$1,'Hamer Agrimet'!$E:$E,"&gt;0"),0))),SUMIFS('Osgood Agrimet'!$S$2:$S$274,'Hamer Agrimet'!$H$147:$H$288,"&lt;="&amp;Data!I$1,'Osgood Agrimet'!$S$2:$S$274,"&gt;0"))</f>
        <v>0</v>
      </c>
      <c r="J847" s="24">
        <f>IF($B847="Hamer",IF($F847="Spring Grain",SUMIFS('Hamer Agrimet'!$D:$D,'Hamer Agrimet'!$A:$A,"&lt;="&amp;Data!J$1,'Hamer Agrimet'!$D:$D,"&gt;0"),IF($F847="Winter Grain",SUMIFS('Hamer Agrimet'!$C:$C,'Hamer Agrimet'!$A:$A,"&lt;="&amp;Data!J$1,'Hamer Agrimet'!$C:$C,"&gt;0"),IF($F847="Potatoes",SUMIFS('Hamer Agrimet'!$E:$E,'Hamer Agrimet'!$A:$A,"&lt;="&amp;Data!J$1,'Hamer Agrimet'!$E:$E,"&gt;0"),0))),SUMIFS('Osgood Agrimet'!$S$2:$S$274,'Hamer Agrimet'!$H$147:$H$288,"&lt;="&amp;Data!J$1,'Osgood Agrimet'!$S$2:$S$274,"&gt;0"))</f>
        <v>0</v>
      </c>
      <c r="K847" s="24">
        <f>IF($B847="Hamer",IF($F847="Spring Grain",SUMIFS('Hamer Agrimet'!$D:$D,'Hamer Agrimet'!$A:$A,"&lt;="&amp;Data!K$1,'Hamer Agrimet'!$D:$D,"&gt;0"),IF($F847="Winter Grain",SUMIFS('Hamer Agrimet'!$C:$C,'Hamer Agrimet'!$A:$A,"&lt;="&amp;Data!K$1,'Hamer Agrimet'!$C:$C,"&gt;0"),IF($F847="Potatoes",SUMIFS('Hamer Agrimet'!$E:$E,'Hamer Agrimet'!$A:$A,"&lt;="&amp;Data!K$1,'Hamer Agrimet'!$E:$E,"&gt;0"),0))),SUMIFS('Osgood Agrimet'!$S$2:$S$274,'Hamer Agrimet'!$H$147:$H$288,"&lt;="&amp;Data!K$1,'Osgood Agrimet'!$S$2:$S$274,"&gt;0"))</f>
        <v>0</v>
      </c>
      <c r="L847" s="24">
        <f>IF($B847="Hamer",IF($F847="Spring Grain",SUMIFS('Hamer Agrimet'!$D:$D,'Hamer Agrimet'!$A:$A,"&lt;="&amp;Data!L$1,'Hamer Agrimet'!$D:$D,"&gt;0"),IF($F847="Winter Grain",SUMIFS('Hamer Agrimet'!$C:$C,'Hamer Agrimet'!$A:$A,"&lt;="&amp;Data!L$1,'Hamer Agrimet'!$C:$C,"&gt;0"),IF($F847="Potatoes",SUMIFS('Hamer Agrimet'!$E:$E,'Hamer Agrimet'!$A:$A,"&lt;="&amp;Data!L$1,'Hamer Agrimet'!$E:$E,"&gt;0"),0))),SUMIFS('Osgood Agrimet'!$S$2:$S$274,'Hamer Agrimet'!$H$147:$H$288,"&lt;="&amp;Data!L$1,'Osgood Agrimet'!$S$2:$S$274,"&gt;0"))</f>
        <v>0</v>
      </c>
      <c r="M847" s="24">
        <f>IF($B847="Hamer",IF($F847="Spring Grain",SUMIFS('Hamer Agrimet'!$D:$D,'Hamer Agrimet'!$A:$A,"&lt;="&amp;Data!M$1,'Hamer Agrimet'!$D:$D,"&gt;0"),IF($F847="Winter Grain",SUMIFS('Hamer Agrimet'!$C:$C,'Hamer Agrimet'!$A:$A,"&lt;="&amp;Data!M$1,'Hamer Agrimet'!$C:$C,"&gt;0"),IF($F847="Potatoes",SUMIFS('Hamer Agrimet'!$E:$E,'Hamer Agrimet'!$A:$A,"&lt;="&amp;Data!M$1,'Hamer Agrimet'!$E:$E,"&gt;0"),0))),SUMIFS('Osgood Agrimet'!$S$2:$S$274,'Hamer Agrimet'!$H$147:$H$288,"&lt;="&amp;Data!M$1,'Osgood Agrimet'!$S$2:$S$274,"&gt;0"))</f>
        <v>0</v>
      </c>
      <c r="N847" s="24">
        <f>IF($B847="Hamer",IF($F847="Spring Grain",SUMIFS('Hamer Agrimet'!$D:$D,'Hamer Agrimet'!$A:$A,"&lt;="&amp;Data!N$1,'Hamer Agrimet'!$D:$D,"&gt;0"),IF($F847="Winter Grain",SUMIFS('Hamer Agrimet'!$C:$C,'Hamer Agrimet'!$A:$A,"&lt;="&amp;Data!N$1,'Hamer Agrimet'!$C:$C,"&gt;0"),IF($F847="Potatoes",SUMIFS('Hamer Agrimet'!$E:$E,'Hamer Agrimet'!$A:$A,"&lt;="&amp;Data!N$1,'Hamer Agrimet'!$E:$E,"&gt;0"),0))),SUMIFS('Osgood Agrimet'!$S$2:$S$274,'Hamer Agrimet'!$H$147:$H$288,"&lt;="&amp;Data!N$1,'Osgood Agrimet'!$S$2:$S$274,"&gt;0"))</f>
        <v>0</v>
      </c>
      <c r="O847" s="24">
        <f>IF($B847="Hamer",IF($F847="Spring Grain",SUMIFS('Hamer Agrimet'!$D:$D,'Hamer Agrimet'!$A:$A,"&lt;="&amp;Data!O$1,'Hamer Agrimet'!$D:$D,"&gt;0"),IF($F847="Winter Grain",SUMIFS('Hamer Agrimet'!$C:$C,'Hamer Agrimet'!$A:$A,"&lt;="&amp;Data!O$1,'Hamer Agrimet'!$C:$C,"&gt;0"),IF($F847="Potatoes",SUMIFS('Hamer Agrimet'!$E:$E,'Hamer Agrimet'!$A:$A,"&lt;="&amp;Data!O$1,'Hamer Agrimet'!$E:$E,"&gt;0"),0))),SUMIFS('Osgood Agrimet'!$S$2:$S$274,'Hamer Agrimet'!$H$147:$H$288,"&lt;="&amp;Data!O$1,'Osgood Agrimet'!$S$2:$S$274,"&gt;0"))</f>
        <v>0</v>
      </c>
      <c r="P847" s="24">
        <f>IF($B847="Hamer",IF($F847="Spring Grain",SUMIFS('Hamer Agrimet'!$D:$D,'Hamer Agrimet'!$A:$A,"&lt;="&amp;Data!P$1,'Hamer Agrimet'!$D:$D,"&gt;0"),IF($F847="Winter Grain",SUMIFS('Hamer Agrimet'!$C:$C,'Hamer Agrimet'!$A:$A,"&lt;="&amp;Data!P$1,'Hamer Agrimet'!$C:$C,"&gt;0"),IF($F847="Potatoes",SUMIFS('Hamer Agrimet'!$E:$E,'Hamer Agrimet'!$A:$A,"&lt;="&amp;Data!P$1,'Hamer Agrimet'!$E:$E,"&gt;0"),0))),SUMIFS('Osgood Agrimet'!$S$2:$S$274,'Hamer Agrimet'!$H$147:$H$288,"&lt;="&amp;Data!P$1,'Osgood Agrimet'!$S$2:$S$274,"&gt;0"))</f>
        <v>0</v>
      </c>
      <c r="Q847" s="24">
        <f>IF($B847="Hamer",IF($F847="Spring Grain",SUMIFS('Hamer Agrimet'!$D:$D,'Hamer Agrimet'!$A:$A,"&lt;="&amp;Data!Q$1,'Hamer Agrimet'!$D:$D,"&gt;0"),IF($F847="Winter Grain",SUMIFS('Hamer Agrimet'!$C:$C,'Hamer Agrimet'!$A:$A,"&lt;="&amp;Data!Q$1,'Hamer Agrimet'!$C:$C,"&gt;0"),IF($F847="Potatoes",SUMIFS('Hamer Agrimet'!$E:$E,'Hamer Agrimet'!$A:$A,"&lt;="&amp;Data!Q$1,'Hamer Agrimet'!$E:$E,"&gt;0"),0))),SUMIFS('Osgood Agrimet'!$S$2:$S$274,'Hamer Agrimet'!$H$147:$H$288,"&lt;="&amp;Data!Q$1,'Osgood Agrimet'!$S$2:$S$274,"&gt;0"))</f>
        <v>0</v>
      </c>
      <c r="R847" s="24">
        <f>IF($B847="Hamer",IF($F847="Spring Grain",SUMIFS('Hamer Agrimet'!$D:$D,'Hamer Agrimet'!$A:$A,"&lt;="&amp;Data!R$1,'Hamer Agrimet'!$D:$D,"&gt;0"),IF($F847="Winter Grain",SUMIFS('Hamer Agrimet'!$C:$C,'Hamer Agrimet'!$A:$A,"&lt;="&amp;Data!R$1,'Hamer Agrimet'!$C:$C,"&gt;0"),IF($F847="Potatoes",SUMIFS('Hamer Agrimet'!$E:$E,'Hamer Agrimet'!$A:$A,"&lt;="&amp;Data!R$1,'Hamer Agrimet'!$E:$E,"&gt;0"),0))),SUMIFS('Osgood Agrimet'!$S$2:$S$274,'Hamer Agrimet'!$H$147:$H$288,"&lt;="&amp;Data!R$1,'Osgood Agrimet'!$S$2:$S$274,"&gt;0"))</f>
        <v>0</v>
      </c>
      <c r="S847" s="24">
        <f>IF($B847="Hamer",IF($F847="Spring Grain",SUMIFS('Hamer Agrimet'!$D:$D,'Hamer Agrimet'!$A:$A,"&lt;="&amp;Data!S$1,'Hamer Agrimet'!$D:$D,"&gt;0"),IF($F847="Winter Grain",SUMIFS('Hamer Agrimet'!$C:$C,'Hamer Agrimet'!$A:$A,"&lt;="&amp;Data!S$1,'Hamer Agrimet'!$C:$C,"&gt;0"),IF($F847="Potatoes",SUMIFS('Hamer Agrimet'!$E:$E,'Hamer Agrimet'!$A:$A,"&lt;="&amp;Data!S$1,'Hamer Agrimet'!$E:$E,"&gt;0"),0))),SUMIFS('Osgood Agrimet'!$S$2:$S$274,'Hamer Agrimet'!$H$147:$H$288,"&lt;="&amp;Data!S$1,'Osgood Agrimet'!$S$2:$S$274,"&gt;0"))</f>
        <v>0</v>
      </c>
      <c r="T847" s="24">
        <f>IF($B847="Hamer",IF($F847="Spring Grain",SUMIFS('Hamer Agrimet'!$D:$D,'Hamer Agrimet'!$A:$A,"&lt;="&amp;Data!T$1,'Hamer Agrimet'!$D:$D,"&gt;0"),IF($F847="Winter Grain",SUMIFS('Hamer Agrimet'!$C:$C,'Hamer Agrimet'!$A:$A,"&lt;="&amp;Data!T$1,'Hamer Agrimet'!$C:$C,"&gt;0"),IF($F847="Potatoes",SUMIFS('Hamer Agrimet'!$E:$E,'Hamer Agrimet'!$A:$A,"&lt;="&amp;Data!T$1,'Hamer Agrimet'!$E:$E,"&gt;0"),0))),SUMIFS('Osgood Agrimet'!$S$2:$S$274,'Hamer Agrimet'!$H$147:$H$288,"&lt;="&amp;Data!T$1,'Osgood Agrimet'!$S$2:$S$274,"&gt;0"))</f>
        <v>0</v>
      </c>
      <c r="U847" s="24">
        <f>IF($B847="Hamer",IF($F847="Spring Grain",SUMIFS('Hamer Agrimet'!$D:$D,'Hamer Agrimet'!$A:$A,"&lt;="&amp;Data!U$1,'Hamer Agrimet'!$D:$D,"&gt;0"),IF($F847="Winter Grain",SUMIFS('Hamer Agrimet'!$C:$C,'Hamer Agrimet'!$A:$A,"&lt;="&amp;Data!U$1,'Hamer Agrimet'!$C:$C,"&gt;0"),IF($F847="Potatoes",SUMIFS('Hamer Agrimet'!$E:$E,'Hamer Agrimet'!$A:$A,"&lt;="&amp;Data!U$1,'Hamer Agrimet'!$E:$E,"&gt;0"),0))),SUMIFS('Osgood Agrimet'!$S$2:$S$274,'Hamer Agrimet'!$H$147:$H$288,"&lt;="&amp;Data!U$1,'Osgood Agrimet'!$S$2:$S$274,"&gt;0"))</f>
        <v>0</v>
      </c>
      <c r="V847" s="24">
        <f>IF($B847="Hamer",IF($F847="Spring Grain",SUMIFS('Hamer Agrimet'!$D:$D,'Hamer Agrimet'!$A:$A,"&lt;="&amp;Data!V$1,'Hamer Agrimet'!$D:$D,"&gt;0"),IF($F847="Winter Grain",SUMIFS('Hamer Agrimet'!$C:$C,'Hamer Agrimet'!$A:$A,"&lt;="&amp;Data!V$1,'Hamer Agrimet'!$C:$C,"&gt;0"),IF($F847="Potatoes",SUMIFS('Hamer Agrimet'!$E:$E,'Hamer Agrimet'!$A:$A,"&lt;="&amp;Data!V$1,'Hamer Agrimet'!$E:$E,"&gt;0"),0))),SUMIFS('Osgood Agrimet'!$S$2:$S$274,'Hamer Agrimet'!$H$147:$H$288,"&lt;="&amp;Data!V$1,'Osgood Agrimet'!$S$2:$S$274,"&gt;0"))</f>
        <v>0</v>
      </c>
      <c r="W847" s="24">
        <f>IF($B847="Hamer",IF($F847="Spring Grain",SUMIFS('Hamer Agrimet'!$D:$D,'Hamer Agrimet'!$A:$A,"&lt;="&amp;Data!W$1,'Hamer Agrimet'!$D:$D,"&gt;0"),IF($F847="Winter Grain",SUMIFS('Hamer Agrimet'!$C:$C,'Hamer Agrimet'!$A:$A,"&lt;="&amp;Data!W$1,'Hamer Agrimet'!$C:$C,"&gt;0"),IF($F847="Potatoes",SUMIFS('Hamer Agrimet'!$E:$E,'Hamer Agrimet'!$A:$A,"&lt;="&amp;Data!W$1,'Hamer Agrimet'!$E:$E,"&gt;0"),0))),SUMIFS('Osgood Agrimet'!$S$2:$S$274,'Hamer Agrimet'!$H$147:$H$288,"&lt;="&amp;Data!W$1,'Osgood Agrimet'!$S$2:$S$274,"&gt;0"))</f>
        <v>0</v>
      </c>
      <c r="X847" s="24">
        <f>IF($B847="Hamer",IF($F847="Spring Grain",SUMIFS('Hamer Agrimet'!$D:$D,'Hamer Agrimet'!$A:$A,"&lt;="&amp;Data!X$1,'Hamer Agrimet'!$D:$D,"&gt;0"),IF($F847="Winter Grain",SUMIFS('Hamer Agrimet'!$C:$C,'Hamer Agrimet'!$A:$A,"&lt;="&amp;Data!X$1,'Hamer Agrimet'!$C:$C,"&gt;0"),IF($F847="Potatoes",SUMIFS('Hamer Agrimet'!$E:$E,'Hamer Agrimet'!$A:$A,"&lt;="&amp;Data!X$1,'Hamer Agrimet'!$E:$E,"&gt;0"),0))),SUMIFS('Osgood Agrimet'!$S$2:$S$274,'Hamer Agrimet'!$H$147:$H$288,"&lt;="&amp;Data!X$1,'Osgood Agrimet'!$S$2:$S$274,"&gt;0"))</f>
        <v>0</v>
      </c>
      <c r="Y847" s="24">
        <f>IF($B847="Hamer",IF($F847="Spring Grain",SUMIFS('Hamer Agrimet'!$D:$D,'Hamer Agrimet'!$A:$A,"&lt;="&amp;Data!Y$1,'Hamer Agrimet'!$D:$D,"&gt;0"),IF($F847="Winter Grain",SUMIFS('Hamer Agrimet'!$C:$C,'Hamer Agrimet'!$A:$A,"&lt;="&amp;Data!Y$1,'Hamer Agrimet'!$C:$C,"&gt;0"),IF($F847="Potatoes",SUMIFS('Hamer Agrimet'!$E:$E,'Hamer Agrimet'!$A:$A,"&lt;="&amp;Data!Y$1,'Hamer Agrimet'!$E:$E,"&gt;0"),0))),SUMIFS('Osgood Agrimet'!$S$2:$S$274,'Hamer Agrimet'!$H$147:$H$288,"&lt;="&amp;Data!Y$1,'Osgood Agrimet'!$S$2:$S$274,"&gt;0"))</f>
        <v>0</v>
      </c>
      <c r="Z847" s="24">
        <f>IF($B847="Hamer",IF($F847="Spring Grain",SUMIFS('Hamer Agrimet'!$D:$D,'Hamer Agrimet'!$A:$A,"&lt;="&amp;Data!Z$1,'Hamer Agrimet'!$D:$D,"&gt;0"),IF($F847="Winter Grain",SUMIFS('Hamer Agrimet'!$C:$C,'Hamer Agrimet'!$A:$A,"&lt;="&amp;Data!Z$1,'Hamer Agrimet'!$C:$C,"&gt;0"),IF($F847="Potatoes",SUMIFS('Hamer Agrimet'!$E:$E,'Hamer Agrimet'!$A:$A,"&lt;="&amp;Data!Z$1,'Hamer Agrimet'!$E:$E,"&gt;0"),0))),SUMIFS('Osgood Agrimet'!$S$2:$S$274,'Hamer Agrimet'!$H$147:$H$288,"&lt;="&amp;Data!Z$1,'Osgood Agrimet'!$S$2:$S$274,"&gt;0"))</f>
        <v>0</v>
      </c>
      <c r="AA847" s="24">
        <f>IF($B847="Hamer",IF($F847="Spring Grain",SUMIFS('Hamer Agrimet'!$D:$D,'Hamer Agrimet'!$A:$A,"&lt;="&amp;Data!AA$1,'Hamer Agrimet'!$D:$D,"&gt;0"),IF($F847="Winter Grain",SUMIFS('Hamer Agrimet'!$C:$C,'Hamer Agrimet'!$A:$A,"&lt;="&amp;Data!AA$1,'Hamer Agrimet'!$C:$C,"&gt;0"),IF($F847="Potatoes",SUMIFS('Hamer Agrimet'!$E:$E,'Hamer Agrimet'!$A:$A,"&lt;="&amp;Data!AA$1,'Hamer Agrimet'!$E:$E,"&gt;0"),0))),SUMIFS('Osgood Agrimet'!$S$2:$S$274,'Hamer Agrimet'!$H$147:$H$288,"&lt;="&amp;Data!AA$1,'Osgood Agrimet'!$S$2:$S$274,"&gt;0"))</f>
        <v>0</v>
      </c>
      <c r="AB847" s="24">
        <f>IF($B847="Hamer",IF($F847="Spring Grain",SUMIFS('Hamer Agrimet'!$D:$D,'Hamer Agrimet'!$A:$A,"&lt;="&amp;Data!AB$1,'Hamer Agrimet'!$D:$D,"&gt;0"),IF($F847="Winter Grain",SUMIFS('Hamer Agrimet'!$C:$C,'Hamer Agrimet'!$A:$A,"&lt;="&amp;Data!AB$1,'Hamer Agrimet'!$C:$C,"&gt;0"),IF($F847="Potatoes",SUMIFS('Hamer Agrimet'!$E:$E,'Hamer Agrimet'!$A:$A,"&lt;="&amp;Data!AB$1,'Hamer Agrimet'!$E:$E,"&gt;0"),0))),SUMIFS('Osgood Agrimet'!$S$2:$S$274,'Hamer Agrimet'!$H$147:$H$288,"&lt;="&amp;Data!AB$1,'Osgood Agrimet'!$S$2:$S$274,"&gt;0"))</f>
        <v>0</v>
      </c>
      <c r="AC847" s="24">
        <f>IF($B847="Hamer",IF($F847="Spring Grain",SUMIFS('Hamer Agrimet'!$D:$D,'Hamer Agrimet'!$A:$A,"&lt;="&amp;Data!AC$1,'Hamer Agrimet'!$D:$D,"&gt;0"),IF($F847="Winter Grain",SUMIFS('Hamer Agrimet'!$C:$C,'Hamer Agrimet'!$A:$A,"&lt;="&amp;Data!AC$1,'Hamer Agrimet'!$C:$C,"&gt;0"),IF($F847="Potatoes",SUMIFS('Hamer Agrimet'!$E:$E,'Hamer Agrimet'!$A:$A,"&lt;="&amp;Data!AC$1,'Hamer Agrimet'!$E:$E,"&gt;0"),0))),SUMIFS('Osgood Agrimet'!$S$2:$S$274,'Hamer Agrimet'!$H$147:$H$288,"&lt;="&amp;Data!AC$1,'Osgood Agrimet'!$S$2:$S$274,"&gt;0"))</f>
        <v>0</v>
      </c>
      <c r="AD847" s="24">
        <f>IF($B847="Hamer",IF($F847="Spring Grain",SUMIFS('Hamer Agrimet'!$D:$D,'Hamer Agrimet'!$A:$A,"&lt;="&amp;Data!AD$1,'Hamer Agrimet'!$D:$D,"&gt;0"),IF($F847="Winter Grain",SUMIFS('Hamer Agrimet'!$C:$C,'Hamer Agrimet'!$A:$A,"&lt;="&amp;Data!AD$1,'Hamer Agrimet'!$C:$C,"&gt;0"),IF($F847="Potatoes",SUMIFS('Hamer Agrimet'!$E:$E,'Hamer Agrimet'!$A:$A,"&lt;="&amp;Data!AD$1,'Hamer Agrimet'!$E:$E,"&gt;0"),0))),SUMIFS('Osgood Agrimet'!$S$2:$S$274,'Hamer Agrimet'!$H$147:$H$288,"&lt;="&amp;Data!AD$1,'Osgood Agrimet'!$S$2:$S$274,"&gt;0"))</f>
        <v>0</v>
      </c>
      <c r="AE847" s="24">
        <f>IF($B847="Hamer",IF($F847="Spring Grain",SUMIFS('Hamer Agrimet'!$D:$D,'Hamer Agrimet'!$A:$A,"&lt;="&amp;Data!AE$1,'Hamer Agrimet'!$D:$D,"&gt;0"),IF($F847="Winter Grain",SUMIFS('Hamer Agrimet'!$C:$C,'Hamer Agrimet'!$A:$A,"&lt;="&amp;Data!AE$1,'Hamer Agrimet'!$C:$C,"&gt;0"),IF($F847="Potatoes",SUMIFS('Hamer Agrimet'!$E:$E,'Hamer Agrimet'!$A:$A,"&lt;="&amp;Data!AE$1,'Hamer Agrimet'!$E:$E,"&gt;0"),0))),SUMIFS('Osgood Agrimet'!$S$2:$S$274,'Hamer Agrimet'!$H$147:$H$288,"&lt;="&amp;Data!AE$1,'Osgood Agrimet'!$S$2:$S$274,"&gt;0"))</f>
        <v>0</v>
      </c>
      <c r="AF847" s="24">
        <f>IF($B847="Hamer",IF($F847="Spring Grain",SUMIFS('Hamer Agrimet'!$D:$D,'Hamer Agrimet'!$A:$A,"&lt;="&amp;Data!AF$1,'Hamer Agrimet'!$D:$D,"&gt;0"),IF($F847="Winter Grain",SUMIFS('Hamer Agrimet'!$C:$C,'Hamer Agrimet'!$A:$A,"&lt;="&amp;Data!AF$1,'Hamer Agrimet'!$C:$C,"&gt;0"),IF($F847="Potatoes",SUMIFS('Hamer Agrimet'!$E:$E,'Hamer Agrimet'!$A:$A,"&lt;="&amp;Data!AF$1,'Hamer Agrimet'!$E:$E,"&gt;0"),0))),SUMIFS('Osgood Agrimet'!$S$2:$S$274,'Hamer Agrimet'!$H$147:$H$288,"&lt;="&amp;Data!AF$1,'Osgood Agrimet'!$S$2:$S$274,"&gt;0"))</f>
        <v>0</v>
      </c>
      <c r="AG847" s="24">
        <f>IF($B847="Hamer",IF($F847="Spring Grain",SUMIFS('Hamer Agrimet'!$D:$D,'Hamer Agrimet'!$A:$A,"&lt;="&amp;Data!AG$1,'Hamer Agrimet'!$D:$D,"&gt;0"),IF($F847="Winter Grain",SUMIFS('Hamer Agrimet'!$C:$C,'Hamer Agrimet'!$A:$A,"&lt;="&amp;Data!AG$1,'Hamer Agrimet'!$C:$C,"&gt;0"),IF($F847="Potatoes",SUMIFS('Hamer Agrimet'!$E:$E,'Hamer Agrimet'!$A:$A,"&lt;="&amp;Data!AG$1,'Hamer Agrimet'!$E:$E,"&gt;0"),0))),SUMIFS('Osgood Agrimet'!$S$2:$S$274,'Hamer Agrimet'!$H$147:$H$288,"&lt;="&amp;Data!AG$1,'Osgood Agrimet'!$S$2:$S$274,"&gt;0"))</f>
        <v>0</v>
      </c>
      <c r="AH847">
        <f>+SUM(H847:AG847)</f>
        <v>0</v>
      </c>
    </row>
    <row r="848" spans="1:34" ht="15.75" hidden="1" thickBot="1" x14ac:dyDescent="0.25">
      <c r="A848" s="25"/>
      <c r="B848" s="25" t="s">
        <v>166</v>
      </c>
      <c r="C848" s="28" t="str">
        <f>C847</f>
        <v>84</v>
      </c>
      <c r="D848" s="25" t="s">
        <v>307</v>
      </c>
      <c r="E848" s="25"/>
      <c r="F848" s="25"/>
      <c r="G848" s="25"/>
      <c r="H848">
        <f>IFERROR(VLOOKUP($A848,'PivotTrac Totals'!$A$1:$AK$255,4,FALSE),)</f>
        <v>0</v>
      </c>
      <c r="I848">
        <f>IFERROR(VLOOKUP($A848,'PivotTrac Totals'!$1:$405,6,FALSE),)</f>
        <v>0</v>
      </c>
      <c r="J848">
        <f>IFERROR(VLOOKUP($A848,'PivotTrac Totals'!$1:$255,8,FALSE),)</f>
        <v>0</v>
      </c>
      <c r="K848">
        <f>IFERROR(VLOOKUP($A848,'PivotTrac Totals'!$1:$255,10,FALSE),)</f>
        <v>0</v>
      </c>
      <c r="L848">
        <f>IFERROR(VLOOKUP($A848,'PivotTrac Totals'!$1:$255,12,FALSE),)</f>
        <v>0</v>
      </c>
      <c r="M848">
        <f>IFERROR(VLOOKUP($A848,'PivotTrac Totals'!$1:$255,14,FALSE),)</f>
        <v>0</v>
      </c>
      <c r="N848">
        <f>IFERROR(VLOOKUP($A848,'PivotTrac Totals'!$1:$255,16,FALSE),)</f>
        <v>0</v>
      </c>
      <c r="O848">
        <f>IFERROR(VLOOKUP($A848,'PivotTrac Totals'!$1:$255,18,FALSE),)</f>
        <v>0</v>
      </c>
      <c r="P848">
        <f>IFERROR(VLOOKUP($A848,'PivotTrac Totals'!$1:$255,20,FALSE),)</f>
        <v>0</v>
      </c>
      <c r="Q848">
        <f>IFERROR(VLOOKUP($A848,'PivotTrac Totals'!$1:$255,22,FALSE),)</f>
        <v>0</v>
      </c>
      <c r="R848">
        <f>IFERROR(VLOOKUP($A848,'PivotTrac Totals'!$1:$255,24,FALSE),)</f>
        <v>0</v>
      </c>
      <c r="S848">
        <f>IFERROR(VLOOKUP($A848,'PivotTrac Totals'!$1:$255,26,FALSE),)</f>
        <v>0</v>
      </c>
      <c r="T848">
        <f>IFERROR(VLOOKUP($A848,'PivotTrac Totals'!$1:$255,28,FALSE),)</f>
        <v>0</v>
      </c>
      <c r="U848">
        <f>IFERROR(VLOOKUP($A848,'PivotTrac Totals'!$1:$255,30,FALSE),)</f>
        <v>0</v>
      </c>
      <c r="V848">
        <f>IFERROR(VLOOKUP($A848,'PivotTrac Totals'!$1:$255,32,FALSE),)</f>
        <v>0</v>
      </c>
      <c r="W848">
        <f>IFERROR(VLOOKUP($A848,'PivotTrac Totals'!$1:$255,34,FALSE),)</f>
        <v>0</v>
      </c>
      <c r="X848">
        <f>IFERROR(VLOOKUP($A848,'PivotTrac Totals'!$1:$255,36,FALSE),)</f>
        <v>0</v>
      </c>
      <c r="Y848">
        <f>IFERROR(VLOOKUP($A848,'PivotTrac Totals'!$1:$255,38,FALSE),)</f>
        <v>0</v>
      </c>
      <c r="Z848">
        <f>IFERROR(VLOOKUP($A848,'PivotTrac Totals'!$1:$255,40,FALSE),)</f>
        <v>0</v>
      </c>
      <c r="AA848">
        <f>IFERROR(VLOOKUP($A848,'PivotTrac Totals'!$1:$255,42,FALSE),)</f>
        <v>0</v>
      </c>
      <c r="AB848">
        <f>IFERROR(VLOOKUP($A848,'PivotTrac Totals'!$1:$255,44,FALSE),)</f>
        <v>0</v>
      </c>
      <c r="AC848">
        <f>IFERROR(VLOOKUP($A848,'PivotTrac Totals'!$1:$255,46,FALSE),)</f>
        <v>0</v>
      </c>
      <c r="AD848">
        <f>IFERROR(VLOOKUP($A848,'PivotTrac Totals'!$1:$255,48,FALSE),)</f>
        <v>0</v>
      </c>
      <c r="AE848">
        <f>IFERROR(VLOOKUP($A848,'PivotTrac Totals'!$1:$255,50,FALSE),)</f>
        <v>0</v>
      </c>
      <c r="AF848">
        <f>IFERROR(VLOOKUP($A848,'PivotTrac Totals'!$1:$255,52,FALSE),)</f>
        <v>0</v>
      </c>
      <c r="AG848">
        <f>IFERROR(VLOOKUP($A848,'PivotTrac Totals'!$1:$255,54,FALSE),)</f>
        <v>0</v>
      </c>
      <c r="AH848">
        <f t="shared" si="99"/>
        <v>0</v>
      </c>
    </row>
    <row r="849" spans="1:34" ht="15.75" hidden="1" thickBot="1" x14ac:dyDescent="0.25">
      <c r="A849" s="25"/>
      <c r="B849" s="25" t="s">
        <v>166</v>
      </c>
      <c r="C849" s="28" t="str">
        <f t="shared" ref="C849:C856" si="100">C848</f>
        <v>84</v>
      </c>
      <c r="D849" s="25" t="s">
        <v>307</v>
      </c>
      <c r="E849" s="25"/>
      <c r="F849" s="25"/>
      <c r="G849" s="25"/>
      <c r="H849">
        <f>IFERROR(VLOOKUP($A849,'PivotTrac Totals'!$A$1:$AK$255,4,FALSE),)</f>
        <v>0</v>
      </c>
      <c r="I849">
        <f>IFERROR(VLOOKUP($A849,'PivotTrac Totals'!$1:$405,6,FALSE),)</f>
        <v>0</v>
      </c>
      <c r="J849">
        <f>IFERROR(VLOOKUP($A849,'PivotTrac Totals'!$1:$255,8,FALSE),)</f>
        <v>0</v>
      </c>
      <c r="K849">
        <f>IFERROR(VLOOKUP($A849,'PivotTrac Totals'!$1:$255,10,FALSE),)</f>
        <v>0</v>
      </c>
      <c r="L849">
        <f>IFERROR(VLOOKUP($A849,'PivotTrac Totals'!$1:$255,12,FALSE),)</f>
        <v>0</v>
      </c>
      <c r="M849">
        <f>IFERROR(VLOOKUP($A849,'PivotTrac Totals'!$1:$255,14,FALSE),)</f>
        <v>0</v>
      </c>
      <c r="N849">
        <f>IFERROR(VLOOKUP($A849,'PivotTrac Totals'!$1:$255,16,FALSE),)</f>
        <v>0</v>
      </c>
      <c r="O849">
        <f>IFERROR(VLOOKUP($A849,'PivotTrac Totals'!$1:$255,18,FALSE),)</f>
        <v>0</v>
      </c>
      <c r="P849">
        <f>IFERROR(VLOOKUP($A849,'PivotTrac Totals'!$1:$255,20,FALSE),)</f>
        <v>0</v>
      </c>
      <c r="Q849">
        <f>IFERROR(VLOOKUP($A849,'PivotTrac Totals'!$1:$255,22,FALSE),)</f>
        <v>0</v>
      </c>
      <c r="R849">
        <f>IFERROR(VLOOKUP($A849,'PivotTrac Totals'!$1:$255,24,FALSE),)</f>
        <v>0</v>
      </c>
      <c r="S849">
        <f>IFERROR(VLOOKUP($A849,'PivotTrac Totals'!$1:$255,26,FALSE),)</f>
        <v>0</v>
      </c>
      <c r="T849">
        <f>IFERROR(VLOOKUP($A849,'PivotTrac Totals'!$1:$255,28,FALSE),)</f>
        <v>0</v>
      </c>
      <c r="U849">
        <f>IFERROR(VLOOKUP($A849,'PivotTrac Totals'!$1:$255,30,FALSE),)</f>
        <v>0</v>
      </c>
      <c r="V849">
        <f>IFERROR(VLOOKUP($A849,'PivotTrac Totals'!$1:$255,32,FALSE),)</f>
        <v>0</v>
      </c>
      <c r="W849">
        <f>IFERROR(VLOOKUP($A849,'PivotTrac Totals'!$1:$255,34,FALSE),)</f>
        <v>0</v>
      </c>
      <c r="X849">
        <f>IFERROR(VLOOKUP($A849,'PivotTrac Totals'!$1:$255,36,FALSE),)</f>
        <v>0</v>
      </c>
      <c r="Y849">
        <f>IFERROR(VLOOKUP($A849,'PivotTrac Totals'!$1:$255,38,FALSE),)</f>
        <v>0</v>
      </c>
      <c r="Z849">
        <f>IFERROR(VLOOKUP($A849,'PivotTrac Totals'!$1:$255,40,FALSE),)</f>
        <v>0</v>
      </c>
      <c r="AA849">
        <f>IFERROR(VLOOKUP($A849,'PivotTrac Totals'!$1:$255,42,FALSE),)</f>
        <v>0</v>
      </c>
      <c r="AB849">
        <f>IFERROR(VLOOKUP($A849,'PivotTrac Totals'!$1:$255,44,FALSE),)</f>
        <v>0</v>
      </c>
      <c r="AC849">
        <f>IFERROR(VLOOKUP($A849,'PivotTrac Totals'!$1:$255,46,FALSE),)</f>
        <v>0</v>
      </c>
      <c r="AD849">
        <f>IFERROR(VLOOKUP($A849,'PivotTrac Totals'!$1:$255,48,FALSE),)</f>
        <v>0</v>
      </c>
      <c r="AE849">
        <f>IFERROR(VLOOKUP($A849,'PivotTrac Totals'!$1:$255,50,FALSE),)</f>
        <v>0</v>
      </c>
      <c r="AF849">
        <f>IFERROR(VLOOKUP($A849,'PivotTrac Totals'!$1:$255,52,FALSE),)</f>
        <v>0</v>
      </c>
      <c r="AG849">
        <f>IFERROR(VLOOKUP($A849,'PivotTrac Totals'!$1:$255,54,FALSE),)</f>
        <v>0</v>
      </c>
      <c r="AH849">
        <f t="shared" si="99"/>
        <v>0</v>
      </c>
    </row>
    <row r="850" spans="1:34" ht="15.75" hidden="1" thickBot="1" x14ac:dyDescent="0.25">
      <c r="A850" s="25"/>
      <c r="B850" s="25" t="s">
        <v>166</v>
      </c>
      <c r="C850" s="28" t="str">
        <f t="shared" si="100"/>
        <v>84</v>
      </c>
      <c r="D850" s="25" t="s">
        <v>307</v>
      </c>
      <c r="E850" s="25"/>
      <c r="F850" s="25"/>
      <c r="G850" s="25"/>
      <c r="H850">
        <f>IFERROR(VLOOKUP($A850,'PivotTrac Totals'!$A$1:$AK$255,4,FALSE),)</f>
        <v>0</v>
      </c>
      <c r="I850">
        <f>IFERROR(VLOOKUP($A850,'PivotTrac Totals'!$1:$405,6,FALSE),)</f>
        <v>0</v>
      </c>
      <c r="J850">
        <f>IFERROR(VLOOKUP($A850,'PivotTrac Totals'!$1:$255,8,FALSE),)</f>
        <v>0</v>
      </c>
      <c r="K850">
        <f>IFERROR(VLOOKUP($A850,'PivotTrac Totals'!$1:$255,10,FALSE),)</f>
        <v>0</v>
      </c>
      <c r="L850">
        <f>IFERROR(VLOOKUP($A850,'PivotTrac Totals'!$1:$255,12,FALSE),)</f>
        <v>0</v>
      </c>
      <c r="M850">
        <f>IFERROR(VLOOKUP($A850,'PivotTrac Totals'!$1:$255,14,FALSE),)</f>
        <v>0</v>
      </c>
      <c r="N850">
        <f>IFERROR(VLOOKUP($A850,'PivotTrac Totals'!$1:$255,16,FALSE),)</f>
        <v>0</v>
      </c>
      <c r="O850">
        <f>IFERROR(VLOOKUP($A850,'PivotTrac Totals'!$1:$255,18,FALSE),)</f>
        <v>0</v>
      </c>
      <c r="P850">
        <f>IFERROR(VLOOKUP($A850,'PivotTrac Totals'!$1:$255,20,FALSE),)</f>
        <v>0</v>
      </c>
      <c r="Q850">
        <f>IFERROR(VLOOKUP($A850,'PivotTrac Totals'!$1:$255,22,FALSE),)</f>
        <v>0</v>
      </c>
      <c r="R850">
        <f>IFERROR(VLOOKUP($A850,'PivotTrac Totals'!$1:$255,24,FALSE),)</f>
        <v>0</v>
      </c>
      <c r="S850">
        <f>IFERROR(VLOOKUP($A850,'PivotTrac Totals'!$1:$255,26,FALSE),)</f>
        <v>0</v>
      </c>
      <c r="T850">
        <f>IFERROR(VLOOKUP($A850,'PivotTrac Totals'!$1:$255,28,FALSE),)</f>
        <v>0</v>
      </c>
      <c r="U850">
        <f>IFERROR(VLOOKUP($A850,'PivotTrac Totals'!$1:$255,30,FALSE),)</f>
        <v>0</v>
      </c>
      <c r="V850">
        <f>IFERROR(VLOOKUP($A850,'PivotTrac Totals'!$1:$255,32,FALSE),)</f>
        <v>0</v>
      </c>
      <c r="W850">
        <f>IFERROR(VLOOKUP($A850,'PivotTrac Totals'!$1:$255,34,FALSE),)</f>
        <v>0</v>
      </c>
      <c r="X850">
        <f>IFERROR(VLOOKUP($A850,'PivotTrac Totals'!$1:$255,36,FALSE),)</f>
        <v>0</v>
      </c>
      <c r="Y850">
        <f>IFERROR(VLOOKUP($A850,'PivotTrac Totals'!$1:$255,38,FALSE),)</f>
        <v>0</v>
      </c>
      <c r="Z850">
        <f>IFERROR(VLOOKUP($A850,'PivotTrac Totals'!$1:$255,40,FALSE),)</f>
        <v>0</v>
      </c>
      <c r="AA850">
        <f>IFERROR(VLOOKUP($A850,'PivotTrac Totals'!$1:$255,42,FALSE),)</f>
        <v>0</v>
      </c>
      <c r="AB850">
        <f>IFERROR(VLOOKUP($A850,'PivotTrac Totals'!$1:$255,44,FALSE),)</f>
        <v>0</v>
      </c>
      <c r="AC850">
        <f>IFERROR(VLOOKUP($A850,'PivotTrac Totals'!$1:$255,46,FALSE),)</f>
        <v>0</v>
      </c>
      <c r="AD850">
        <f>IFERROR(VLOOKUP($A850,'PivotTrac Totals'!$1:$255,48,FALSE),)</f>
        <v>0</v>
      </c>
      <c r="AE850">
        <f>IFERROR(VLOOKUP($A850,'PivotTrac Totals'!$1:$255,50,FALSE),)</f>
        <v>0</v>
      </c>
      <c r="AF850">
        <f>IFERROR(VLOOKUP($A850,'PivotTrac Totals'!$1:$255,52,FALSE),)</f>
        <v>0</v>
      </c>
      <c r="AG850">
        <f>IFERROR(VLOOKUP($A850,'PivotTrac Totals'!$1:$255,54,FALSE),)</f>
        <v>0</v>
      </c>
      <c r="AH850">
        <f t="shared" si="99"/>
        <v>0</v>
      </c>
    </row>
    <row r="851" spans="1:34" ht="15.75" hidden="1" thickBot="1" x14ac:dyDescent="0.25">
      <c r="A851" s="25"/>
      <c r="B851" s="25" t="s">
        <v>166</v>
      </c>
      <c r="C851" s="28" t="str">
        <f t="shared" si="100"/>
        <v>84</v>
      </c>
      <c r="D851" s="25" t="s">
        <v>307</v>
      </c>
      <c r="E851" s="25"/>
      <c r="F851" s="25"/>
      <c r="G851" s="25"/>
      <c r="H851">
        <f>IFERROR(VLOOKUP($A851,'PivotTrac Totals'!$A$1:$AK$255,4,FALSE),)</f>
        <v>0</v>
      </c>
      <c r="I851">
        <f>IFERROR(VLOOKUP($A851,'PivotTrac Totals'!$1:$405,6,FALSE),)</f>
        <v>0</v>
      </c>
      <c r="J851">
        <f>IFERROR(VLOOKUP($A851,'PivotTrac Totals'!$1:$255,8,FALSE),)</f>
        <v>0</v>
      </c>
      <c r="K851">
        <f>IFERROR(VLOOKUP($A851,'PivotTrac Totals'!$1:$255,10,FALSE),)</f>
        <v>0</v>
      </c>
      <c r="L851">
        <f>IFERROR(VLOOKUP($A851,'PivotTrac Totals'!$1:$255,12,FALSE),)</f>
        <v>0</v>
      </c>
      <c r="M851">
        <f>IFERROR(VLOOKUP($A851,'PivotTrac Totals'!$1:$255,14,FALSE),)</f>
        <v>0</v>
      </c>
      <c r="N851">
        <f>IFERROR(VLOOKUP($A851,'PivotTrac Totals'!$1:$255,16,FALSE),)</f>
        <v>0</v>
      </c>
      <c r="O851">
        <f>IFERROR(VLOOKUP($A851,'PivotTrac Totals'!$1:$255,18,FALSE),)</f>
        <v>0</v>
      </c>
      <c r="P851">
        <f>IFERROR(VLOOKUP($A851,'PivotTrac Totals'!$1:$255,20,FALSE),)</f>
        <v>0</v>
      </c>
      <c r="Q851">
        <f>IFERROR(VLOOKUP($A851,'PivotTrac Totals'!$1:$255,22,FALSE),)</f>
        <v>0</v>
      </c>
      <c r="R851">
        <f>IFERROR(VLOOKUP($A851,'PivotTrac Totals'!$1:$255,24,FALSE),)</f>
        <v>0</v>
      </c>
      <c r="S851">
        <f>IFERROR(VLOOKUP($A851,'PivotTrac Totals'!$1:$255,26,FALSE),)</f>
        <v>0</v>
      </c>
      <c r="T851">
        <f>IFERROR(VLOOKUP($A851,'PivotTrac Totals'!$1:$255,28,FALSE),)</f>
        <v>0</v>
      </c>
      <c r="U851">
        <f>IFERROR(VLOOKUP($A851,'PivotTrac Totals'!$1:$255,30,FALSE),)</f>
        <v>0</v>
      </c>
      <c r="V851">
        <f>IFERROR(VLOOKUP($A851,'PivotTrac Totals'!$1:$255,32,FALSE),)</f>
        <v>0</v>
      </c>
      <c r="W851">
        <f>IFERROR(VLOOKUP($A851,'PivotTrac Totals'!$1:$255,34,FALSE),)</f>
        <v>0</v>
      </c>
      <c r="X851">
        <f>IFERROR(VLOOKUP($A851,'PivotTrac Totals'!$1:$255,36,FALSE),)</f>
        <v>0</v>
      </c>
      <c r="Y851">
        <f>IFERROR(VLOOKUP($A851,'PivotTrac Totals'!$1:$255,38,FALSE),)</f>
        <v>0</v>
      </c>
      <c r="Z851">
        <f>IFERROR(VLOOKUP($A851,'PivotTrac Totals'!$1:$255,40,FALSE),)</f>
        <v>0</v>
      </c>
      <c r="AA851">
        <f>IFERROR(VLOOKUP($A851,'PivotTrac Totals'!$1:$255,42,FALSE),)</f>
        <v>0</v>
      </c>
      <c r="AB851">
        <f>IFERROR(VLOOKUP($A851,'PivotTrac Totals'!$1:$255,44,FALSE),)</f>
        <v>0</v>
      </c>
      <c r="AC851">
        <f>IFERROR(VLOOKUP($A851,'PivotTrac Totals'!$1:$255,46,FALSE),)</f>
        <v>0</v>
      </c>
      <c r="AD851">
        <f>IFERROR(VLOOKUP($A851,'PivotTrac Totals'!$1:$255,48,FALSE),)</f>
        <v>0</v>
      </c>
      <c r="AE851">
        <f>IFERROR(VLOOKUP($A851,'PivotTrac Totals'!$1:$255,50,FALSE),)</f>
        <v>0</v>
      </c>
      <c r="AF851">
        <f>IFERROR(VLOOKUP($A851,'PivotTrac Totals'!$1:$255,52,FALSE),)</f>
        <v>0</v>
      </c>
      <c r="AG851">
        <f>IFERROR(VLOOKUP($A851,'PivotTrac Totals'!$1:$255,54,FALSE),)</f>
        <v>0</v>
      </c>
      <c r="AH851">
        <f t="shared" si="99"/>
        <v>0</v>
      </c>
    </row>
    <row r="852" spans="1:34" ht="15.75" hidden="1" thickBot="1" x14ac:dyDescent="0.25">
      <c r="A852" s="25"/>
      <c r="B852" s="25" t="s">
        <v>166</v>
      </c>
      <c r="C852" s="28" t="str">
        <f t="shared" si="100"/>
        <v>84</v>
      </c>
      <c r="D852" s="25" t="s">
        <v>307</v>
      </c>
      <c r="E852" s="25"/>
      <c r="F852" s="25"/>
      <c r="G852" s="25"/>
      <c r="H852">
        <f>IFERROR(VLOOKUP($A852,'PivotTrac Totals'!$A$1:$AK$255,4,FALSE),)</f>
        <v>0</v>
      </c>
      <c r="I852">
        <f>IFERROR(VLOOKUP($A852,'PivotTrac Totals'!$1:$405,6,FALSE),)</f>
        <v>0</v>
      </c>
      <c r="J852">
        <f>IFERROR(VLOOKUP($A852,'PivotTrac Totals'!$1:$255,8,FALSE),)</f>
        <v>0</v>
      </c>
      <c r="K852">
        <f>IFERROR(VLOOKUP($A852,'PivotTrac Totals'!$1:$255,10,FALSE),)</f>
        <v>0</v>
      </c>
      <c r="L852">
        <f>IFERROR(VLOOKUP($A852,'PivotTrac Totals'!$1:$255,12,FALSE),)</f>
        <v>0</v>
      </c>
      <c r="M852">
        <f>IFERROR(VLOOKUP($A852,'PivotTrac Totals'!$1:$255,14,FALSE),)</f>
        <v>0</v>
      </c>
      <c r="N852">
        <f>IFERROR(VLOOKUP($A852,'PivotTrac Totals'!$1:$255,16,FALSE),)</f>
        <v>0</v>
      </c>
      <c r="O852">
        <f>IFERROR(VLOOKUP($A852,'PivotTrac Totals'!$1:$255,18,FALSE),)</f>
        <v>0</v>
      </c>
      <c r="P852">
        <f>IFERROR(VLOOKUP($A852,'PivotTrac Totals'!$1:$255,20,FALSE),)</f>
        <v>0</v>
      </c>
      <c r="Q852">
        <f>IFERROR(VLOOKUP($A852,'PivotTrac Totals'!$1:$255,22,FALSE),)</f>
        <v>0</v>
      </c>
      <c r="R852">
        <f>IFERROR(VLOOKUP($A852,'PivotTrac Totals'!$1:$255,24,FALSE),)</f>
        <v>0</v>
      </c>
      <c r="S852">
        <f>IFERROR(VLOOKUP($A852,'PivotTrac Totals'!$1:$255,26,FALSE),)</f>
        <v>0</v>
      </c>
      <c r="T852">
        <f>IFERROR(VLOOKUP($A852,'PivotTrac Totals'!$1:$255,28,FALSE),)</f>
        <v>0</v>
      </c>
      <c r="U852">
        <f>IFERROR(VLOOKUP($A852,'PivotTrac Totals'!$1:$255,30,FALSE),)</f>
        <v>0</v>
      </c>
      <c r="V852">
        <f>IFERROR(VLOOKUP($A852,'PivotTrac Totals'!$1:$255,32,FALSE),)</f>
        <v>0</v>
      </c>
      <c r="W852">
        <f>IFERROR(VLOOKUP($A852,'PivotTrac Totals'!$1:$255,34,FALSE),)</f>
        <v>0</v>
      </c>
      <c r="X852">
        <f>IFERROR(VLOOKUP($A852,'PivotTrac Totals'!$1:$255,36,FALSE),)</f>
        <v>0</v>
      </c>
      <c r="Y852">
        <f>IFERROR(VLOOKUP($A852,'PivotTrac Totals'!$1:$255,38,FALSE),)</f>
        <v>0</v>
      </c>
      <c r="Z852">
        <f>IFERROR(VLOOKUP($A852,'PivotTrac Totals'!$1:$255,40,FALSE),)</f>
        <v>0</v>
      </c>
      <c r="AA852">
        <f>IFERROR(VLOOKUP($A852,'PivotTrac Totals'!$1:$255,42,FALSE),)</f>
        <v>0</v>
      </c>
      <c r="AB852">
        <f>IFERROR(VLOOKUP($A852,'PivotTrac Totals'!$1:$255,44,FALSE),)</f>
        <v>0</v>
      </c>
      <c r="AC852">
        <f>IFERROR(VLOOKUP($A852,'PivotTrac Totals'!$1:$255,46,FALSE),)</f>
        <v>0</v>
      </c>
      <c r="AD852">
        <f>IFERROR(VLOOKUP($A852,'PivotTrac Totals'!$1:$255,48,FALSE),)</f>
        <v>0</v>
      </c>
      <c r="AE852">
        <f>IFERROR(VLOOKUP($A852,'PivotTrac Totals'!$1:$255,50,FALSE),)</f>
        <v>0</v>
      </c>
      <c r="AF852">
        <f>IFERROR(VLOOKUP($A852,'PivotTrac Totals'!$1:$255,52,FALSE),)</f>
        <v>0</v>
      </c>
      <c r="AG852">
        <f>IFERROR(VLOOKUP($A852,'PivotTrac Totals'!$1:$255,54,FALSE),)</f>
        <v>0</v>
      </c>
      <c r="AH852">
        <f t="shared" si="99"/>
        <v>0</v>
      </c>
    </row>
    <row r="853" spans="1:34" ht="15.75" hidden="1" thickBot="1" x14ac:dyDescent="0.25">
      <c r="A853" s="25"/>
      <c r="B853" s="25" t="s">
        <v>166</v>
      </c>
      <c r="C853" s="28" t="str">
        <f t="shared" si="100"/>
        <v>84</v>
      </c>
      <c r="D853" s="25" t="s">
        <v>307</v>
      </c>
      <c r="E853" s="25"/>
      <c r="F853" s="25"/>
      <c r="G853" s="25"/>
      <c r="H853">
        <f>IFERROR(VLOOKUP($A853,'PivotTrac Totals'!$A$1:$AK$255,4,FALSE),)</f>
        <v>0</v>
      </c>
      <c r="I853">
        <f>IFERROR(VLOOKUP($A853,'PivotTrac Totals'!$1:$405,6,FALSE),)</f>
        <v>0</v>
      </c>
      <c r="J853">
        <f>IFERROR(VLOOKUP($A853,'PivotTrac Totals'!$1:$255,8,FALSE),)</f>
        <v>0</v>
      </c>
      <c r="K853">
        <f>IFERROR(VLOOKUP($A853,'PivotTrac Totals'!$1:$255,10,FALSE),)</f>
        <v>0</v>
      </c>
      <c r="L853">
        <f>IFERROR(VLOOKUP($A853,'PivotTrac Totals'!$1:$255,12,FALSE),)</f>
        <v>0</v>
      </c>
      <c r="M853">
        <f>IFERROR(VLOOKUP($A853,'PivotTrac Totals'!$1:$255,14,FALSE),)</f>
        <v>0</v>
      </c>
      <c r="N853">
        <f>IFERROR(VLOOKUP($A853,'PivotTrac Totals'!$1:$255,16,FALSE),)</f>
        <v>0</v>
      </c>
      <c r="O853">
        <f>IFERROR(VLOOKUP($A853,'PivotTrac Totals'!$1:$255,18,FALSE),)</f>
        <v>0</v>
      </c>
      <c r="P853">
        <f>IFERROR(VLOOKUP($A853,'PivotTrac Totals'!$1:$255,20,FALSE),)</f>
        <v>0</v>
      </c>
      <c r="Q853">
        <f>IFERROR(VLOOKUP($A853,'PivotTrac Totals'!$1:$255,22,FALSE),)</f>
        <v>0</v>
      </c>
      <c r="R853">
        <f>IFERROR(VLOOKUP($A853,'PivotTrac Totals'!$1:$255,24,FALSE),)</f>
        <v>0</v>
      </c>
      <c r="S853">
        <f>IFERROR(VLOOKUP($A853,'PivotTrac Totals'!$1:$255,26,FALSE),)</f>
        <v>0</v>
      </c>
      <c r="T853">
        <f>IFERROR(VLOOKUP($A853,'PivotTrac Totals'!$1:$255,28,FALSE),)</f>
        <v>0</v>
      </c>
      <c r="U853">
        <f>IFERROR(VLOOKUP($A853,'PivotTrac Totals'!$1:$255,30,FALSE),)</f>
        <v>0</v>
      </c>
      <c r="V853">
        <f>IFERROR(VLOOKUP($A853,'PivotTrac Totals'!$1:$255,32,FALSE),)</f>
        <v>0</v>
      </c>
      <c r="W853">
        <f>IFERROR(VLOOKUP($A853,'PivotTrac Totals'!$1:$255,34,FALSE),)</f>
        <v>0</v>
      </c>
      <c r="X853">
        <f>IFERROR(VLOOKUP($A853,'PivotTrac Totals'!$1:$255,36,FALSE),)</f>
        <v>0</v>
      </c>
      <c r="Y853">
        <f>IFERROR(VLOOKUP($A853,'PivotTrac Totals'!$1:$255,38,FALSE),)</f>
        <v>0</v>
      </c>
      <c r="Z853">
        <f>IFERROR(VLOOKUP($A853,'PivotTrac Totals'!$1:$255,40,FALSE),)</f>
        <v>0</v>
      </c>
      <c r="AA853">
        <f>IFERROR(VLOOKUP($A853,'PivotTrac Totals'!$1:$255,42,FALSE),)</f>
        <v>0</v>
      </c>
      <c r="AB853">
        <f>IFERROR(VLOOKUP($A853,'PivotTrac Totals'!$1:$255,44,FALSE),)</f>
        <v>0</v>
      </c>
      <c r="AC853">
        <f>IFERROR(VLOOKUP($A853,'PivotTrac Totals'!$1:$255,46,FALSE),)</f>
        <v>0</v>
      </c>
      <c r="AD853">
        <f>IFERROR(VLOOKUP($A853,'PivotTrac Totals'!$1:$255,48,FALSE),)</f>
        <v>0</v>
      </c>
      <c r="AE853">
        <f>IFERROR(VLOOKUP($A853,'PivotTrac Totals'!$1:$255,50,FALSE),)</f>
        <v>0</v>
      </c>
      <c r="AF853">
        <f>IFERROR(VLOOKUP($A853,'PivotTrac Totals'!$1:$255,52,FALSE),)</f>
        <v>0</v>
      </c>
      <c r="AG853">
        <f>IFERROR(VLOOKUP($A853,'PivotTrac Totals'!$1:$255,54,FALSE),)</f>
        <v>0</v>
      </c>
      <c r="AH853">
        <f t="shared" si="99"/>
        <v>0</v>
      </c>
    </row>
    <row r="854" spans="1:34" ht="15.75" hidden="1" thickBot="1" x14ac:dyDescent="0.25">
      <c r="A854" s="25"/>
      <c r="B854" s="25" t="s">
        <v>166</v>
      </c>
      <c r="C854" s="28" t="str">
        <f t="shared" si="100"/>
        <v>84</v>
      </c>
      <c r="D854" s="25" t="s">
        <v>307</v>
      </c>
      <c r="E854" s="25"/>
      <c r="F854" s="25"/>
      <c r="G854" s="25"/>
      <c r="H854">
        <f>IFERROR(VLOOKUP($A854,'PivotTrac Totals'!$A$1:$AK$255,4,FALSE),)</f>
        <v>0</v>
      </c>
      <c r="I854">
        <f>IFERROR(VLOOKUP($A854,'PivotTrac Totals'!$1:$405,6,FALSE),)</f>
        <v>0</v>
      </c>
      <c r="J854">
        <f>IFERROR(VLOOKUP($A854,'PivotTrac Totals'!$1:$255,8,FALSE),)</f>
        <v>0</v>
      </c>
      <c r="K854">
        <f>IFERROR(VLOOKUP($A854,'PivotTrac Totals'!$1:$255,10,FALSE),)</f>
        <v>0</v>
      </c>
      <c r="L854">
        <f>IFERROR(VLOOKUP($A854,'PivotTrac Totals'!$1:$255,12,FALSE),)</f>
        <v>0</v>
      </c>
      <c r="M854">
        <f>IFERROR(VLOOKUP($A854,'PivotTrac Totals'!$1:$255,14,FALSE),)</f>
        <v>0</v>
      </c>
      <c r="N854">
        <f>IFERROR(VLOOKUP($A854,'PivotTrac Totals'!$1:$255,16,FALSE),)</f>
        <v>0</v>
      </c>
      <c r="O854">
        <f>IFERROR(VLOOKUP($A854,'PivotTrac Totals'!$1:$255,18,FALSE),)</f>
        <v>0</v>
      </c>
      <c r="P854">
        <f>IFERROR(VLOOKUP($A854,'PivotTrac Totals'!$1:$255,20,FALSE),)</f>
        <v>0</v>
      </c>
      <c r="Q854">
        <f>IFERROR(VLOOKUP($A854,'PivotTrac Totals'!$1:$255,22,FALSE),)</f>
        <v>0</v>
      </c>
      <c r="R854">
        <f>IFERROR(VLOOKUP($A854,'PivotTrac Totals'!$1:$255,24,FALSE),)</f>
        <v>0</v>
      </c>
      <c r="S854">
        <f>IFERROR(VLOOKUP($A854,'PivotTrac Totals'!$1:$255,26,FALSE),)</f>
        <v>0</v>
      </c>
      <c r="T854">
        <f>IFERROR(VLOOKUP($A854,'PivotTrac Totals'!$1:$255,28,FALSE),)</f>
        <v>0</v>
      </c>
      <c r="U854">
        <f>IFERROR(VLOOKUP($A854,'PivotTrac Totals'!$1:$255,30,FALSE),)</f>
        <v>0</v>
      </c>
      <c r="V854">
        <f>IFERROR(VLOOKUP($A854,'PivotTrac Totals'!$1:$255,32,FALSE),)</f>
        <v>0</v>
      </c>
      <c r="W854">
        <f>IFERROR(VLOOKUP($A854,'PivotTrac Totals'!$1:$255,34,FALSE),)</f>
        <v>0</v>
      </c>
      <c r="X854">
        <f>IFERROR(VLOOKUP($A854,'PivotTrac Totals'!$1:$255,36,FALSE),)</f>
        <v>0</v>
      </c>
      <c r="Y854">
        <f>IFERROR(VLOOKUP($A854,'PivotTrac Totals'!$1:$255,38,FALSE),)</f>
        <v>0</v>
      </c>
      <c r="Z854">
        <f>IFERROR(VLOOKUP($A854,'PivotTrac Totals'!$1:$255,40,FALSE),)</f>
        <v>0</v>
      </c>
      <c r="AA854">
        <f>IFERROR(VLOOKUP($A854,'PivotTrac Totals'!$1:$255,42,FALSE),)</f>
        <v>0</v>
      </c>
      <c r="AB854">
        <f>IFERROR(VLOOKUP($A854,'PivotTrac Totals'!$1:$255,44,FALSE),)</f>
        <v>0</v>
      </c>
      <c r="AC854">
        <f>IFERROR(VLOOKUP($A854,'PivotTrac Totals'!$1:$255,46,FALSE),)</f>
        <v>0</v>
      </c>
      <c r="AD854">
        <f>IFERROR(VLOOKUP($A854,'PivotTrac Totals'!$1:$255,48,FALSE),)</f>
        <v>0</v>
      </c>
      <c r="AE854">
        <f>IFERROR(VLOOKUP($A854,'PivotTrac Totals'!$1:$255,50,FALSE),)</f>
        <v>0</v>
      </c>
      <c r="AF854">
        <f>IFERROR(VLOOKUP($A854,'PivotTrac Totals'!$1:$255,52,FALSE),)</f>
        <v>0</v>
      </c>
      <c r="AG854">
        <f>IFERROR(VLOOKUP($A854,'PivotTrac Totals'!$1:$255,54,FALSE),)</f>
        <v>0</v>
      </c>
      <c r="AH854">
        <f t="shared" si="99"/>
        <v>0</v>
      </c>
    </row>
    <row r="855" spans="1:34" ht="15.75" hidden="1" thickBot="1" x14ac:dyDescent="0.25">
      <c r="A855" s="25"/>
      <c r="B855" s="25" t="s">
        <v>166</v>
      </c>
      <c r="C855" s="28" t="str">
        <f t="shared" si="100"/>
        <v>84</v>
      </c>
      <c r="D855" s="25" t="s">
        <v>307</v>
      </c>
      <c r="E855" s="25"/>
      <c r="F855" s="25"/>
      <c r="G855" s="25"/>
      <c r="H855">
        <f>IFERROR(VLOOKUP($A855,'PivotTrac Totals'!$A$1:$AK$255,4,FALSE),)</f>
        <v>0</v>
      </c>
      <c r="I855">
        <f>IFERROR(VLOOKUP($A855,'PivotTrac Totals'!$1:$405,6,FALSE),)</f>
        <v>0</v>
      </c>
      <c r="J855">
        <f>IFERROR(VLOOKUP($A855,'PivotTrac Totals'!$1:$255,8,FALSE),)</f>
        <v>0</v>
      </c>
      <c r="K855">
        <f>IFERROR(VLOOKUP($A855,'PivotTrac Totals'!$1:$255,10,FALSE),)</f>
        <v>0</v>
      </c>
      <c r="L855">
        <f>IFERROR(VLOOKUP($A855,'PivotTrac Totals'!$1:$255,12,FALSE),)</f>
        <v>0</v>
      </c>
      <c r="M855">
        <f>IFERROR(VLOOKUP($A855,'PivotTrac Totals'!$1:$255,14,FALSE),)</f>
        <v>0</v>
      </c>
      <c r="N855">
        <f>IFERROR(VLOOKUP($A855,'PivotTrac Totals'!$1:$255,16,FALSE),)</f>
        <v>0</v>
      </c>
      <c r="O855">
        <f>IFERROR(VLOOKUP($A855,'PivotTrac Totals'!$1:$255,18,FALSE),)</f>
        <v>0</v>
      </c>
      <c r="P855">
        <f>IFERROR(VLOOKUP($A855,'PivotTrac Totals'!$1:$255,20,FALSE),)</f>
        <v>0</v>
      </c>
      <c r="Q855">
        <f>IFERROR(VLOOKUP($A855,'PivotTrac Totals'!$1:$255,22,FALSE),)</f>
        <v>0</v>
      </c>
      <c r="R855">
        <f>IFERROR(VLOOKUP($A855,'PivotTrac Totals'!$1:$255,24,FALSE),)</f>
        <v>0</v>
      </c>
      <c r="S855">
        <f>IFERROR(VLOOKUP($A855,'PivotTrac Totals'!$1:$255,26,FALSE),)</f>
        <v>0</v>
      </c>
      <c r="T855">
        <f>IFERROR(VLOOKUP($A855,'PivotTrac Totals'!$1:$255,28,FALSE),)</f>
        <v>0</v>
      </c>
      <c r="U855">
        <f>IFERROR(VLOOKUP($A855,'PivotTrac Totals'!$1:$255,30,FALSE),)</f>
        <v>0</v>
      </c>
      <c r="V855">
        <f>IFERROR(VLOOKUP($A855,'PivotTrac Totals'!$1:$255,32,FALSE),)</f>
        <v>0</v>
      </c>
      <c r="W855">
        <f>IFERROR(VLOOKUP($A855,'PivotTrac Totals'!$1:$255,34,FALSE),)</f>
        <v>0</v>
      </c>
      <c r="X855">
        <f>IFERROR(VLOOKUP($A855,'PivotTrac Totals'!$1:$255,36,FALSE),)</f>
        <v>0</v>
      </c>
      <c r="Y855">
        <f>IFERROR(VLOOKUP($A855,'PivotTrac Totals'!$1:$255,38,FALSE),)</f>
        <v>0</v>
      </c>
      <c r="Z855">
        <f>IFERROR(VLOOKUP($A855,'PivotTrac Totals'!$1:$255,40,FALSE),)</f>
        <v>0</v>
      </c>
      <c r="AA855">
        <f>IFERROR(VLOOKUP($A855,'PivotTrac Totals'!$1:$255,42,FALSE),)</f>
        <v>0</v>
      </c>
      <c r="AB855">
        <f>IFERROR(VLOOKUP($A855,'PivotTrac Totals'!$1:$255,44,FALSE),)</f>
        <v>0</v>
      </c>
      <c r="AC855">
        <f>IFERROR(VLOOKUP($A855,'PivotTrac Totals'!$1:$255,46,FALSE),)</f>
        <v>0</v>
      </c>
      <c r="AD855">
        <f>IFERROR(VLOOKUP($A855,'PivotTrac Totals'!$1:$255,48,FALSE),)</f>
        <v>0</v>
      </c>
      <c r="AE855">
        <f>IFERROR(VLOOKUP($A855,'PivotTrac Totals'!$1:$255,50,FALSE),)</f>
        <v>0</v>
      </c>
      <c r="AF855">
        <f>IFERROR(VLOOKUP($A855,'PivotTrac Totals'!$1:$255,52,FALSE),)</f>
        <v>0</v>
      </c>
      <c r="AG855">
        <f>IFERROR(VLOOKUP($A855,'PivotTrac Totals'!$1:$255,54,FALSE),)</f>
        <v>0</v>
      </c>
      <c r="AH855">
        <f t="shared" si="99"/>
        <v>0</v>
      </c>
    </row>
    <row r="856" spans="1:34" ht="15.75" hidden="1" thickBot="1" x14ac:dyDescent="0.25">
      <c r="A856" s="25"/>
      <c r="B856" s="25" t="s">
        <v>166</v>
      </c>
      <c r="C856" s="28" t="str">
        <f t="shared" si="100"/>
        <v>84</v>
      </c>
      <c r="D856" s="25" t="s">
        <v>307</v>
      </c>
      <c r="E856" s="25"/>
      <c r="F856" s="25"/>
      <c r="G856" s="25"/>
      <c r="H856">
        <f>IFERROR(VLOOKUP($A856,'PivotTrac Totals'!$A$1:$AK$255,4,FALSE),)</f>
        <v>0</v>
      </c>
      <c r="I856">
        <f>IFERROR(VLOOKUP($A856,'PivotTrac Totals'!$1:$405,6,FALSE),)</f>
        <v>0</v>
      </c>
      <c r="J856">
        <f>IFERROR(VLOOKUP($A856,'PivotTrac Totals'!$1:$255,8,FALSE),)</f>
        <v>0</v>
      </c>
      <c r="K856">
        <f>IFERROR(VLOOKUP($A856,'PivotTrac Totals'!$1:$255,10,FALSE),)</f>
        <v>0</v>
      </c>
      <c r="L856">
        <f>IFERROR(VLOOKUP($A856,'PivotTrac Totals'!$1:$255,12,FALSE),)</f>
        <v>0</v>
      </c>
      <c r="M856">
        <f>IFERROR(VLOOKUP($A856,'PivotTrac Totals'!$1:$255,14,FALSE),)</f>
        <v>0</v>
      </c>
      <c r="N856">
        <f>IFERROR(VLOOKUP($A856,'PivotTrac Totals'!$1:$255,16,FALSE),)</f>
        <v>0</v>
      </c>
      <c r="O856">
        <f>IFERROR(VLOOKUP($A856,'PivotTrac Totals'!$1:$255,18,FALSE),)</f>
        <v>0</v>
      </c>
      <c r="P856">
        <f>IFERROR(VLOOKUP($A856,'PivotTrac Totals'!$1:$255,20,FALSE),)</f>
        <v>0</v>
      </c>
      <c r="Q856">
        <f>IFERROR(VLOOKUP($A856,'PivotTrac Totals'!$1:$255,22,FALSE),)</f>
        <v>0</v>
      </c>
      <c r="R856">
        <f>IFERROR(VLOOKUP($A856,'PivotTrac Totals'!$1:$255,24,FALSE),)</f>
        <v>0</v>
      </c>
      <c r="S856">
        <f>IFERROR(VLOOKUP($A856,'PivotTrac Totals'!$1:$255,26,FALSE),)</f>
        <v>0</v>
      </c>
      <c r="T856">
        <f>IFERROR(VLOOKUP($A856,'PivotTrac Totals'!$1:$255,28,FALSE),)</f>
        <v>0</v>
      </c>
      <c r="U856">
        <f>IFERROR(VLOOKUP($A856,'PivotTrac Totals'!$1:$255,30,FALSE),)</f>
        <v>0</v>
      </c>
      <c r="V856">
        <f>IFERROR(VLOOKUP($A856,'PivotTrac Totals'!$1:$255,32,FALSE),)</f>
        <v>0</v>
      </c>
      <c r="W856">
        <f>IFERROR(VLOOKUP($A856,'PivotTrac Totals'!$1:$255,34,FALSE),)</f>
        <v>0</v>
      </c>
      <c r="X856">
        <f>IFERROR(VLOOKUP($A856,'PivotTrac Totals'!$1:$255,36,FALSE),)</f>
        <v>0</v>
      </c>
      <c r="Y856">
        <f>IFERROR(VLOOKUP($A856,'PivotTrac Totals'!$1:$255,38,FALSE),)</f>
        <v>0</v>
      </c>
      <c r="Z856">
        <f>IFERROR(VLOOKUP($A856,'PivotTrac Totals'!$1:$255,40,FALSE),)</f>
        <v>0</v>
      </c>
      <c r="AA856">
        <f>IFERROR(VLOOKUP($A856,'PivotTrac Totals'!$1:$255,42,FALSE),)</f>
        <v>0</v>
      </c>
      <c r="AB856">
        <f>IFERROR(VLOOKUP($A856,'PivotTrac Totals'!$1:$255,44,FALSE),)</f>
        <v>0</v>
      </c>
      <c r="AC856">
        <f>IFERROR(VLOOKUP($A856,'PivotTrac Totals'!$1:$255,46,FALSE),)</f>
        <v>0</v>
      </c>
      <c r="AD856">
        <f>IFERROR(VLOOKUP($A856,'PivotTrac Totals'!$1:$255,48,FALSE),)</f>
        <v>0</v>
      </c>
      <c r="AE856">
        <f>IFERROR(VLOOKUP($A856,'PivotTrac Totals'!$1:$255,50,FALSE),)</f>
        <v>0</v>
      </c>
      <c r="AF856">
        <f>IFERROR(VLOOKUP($A856,'PivotTrac Totals'!$1:$255,52,FALSE),)</f>
        <v>0</v>
      </c>
      <c r="AG856">
        <f>IFERROR(VLOOKUP($A856,'PivotTrac Totals'!$1:$255,54,FALSE),)</f>
        <v>0</v>
      </c>
      <c r="AH856">
        <f t="shared" si="99"/>
        <v>0</v>
      </c>
    </row>
    <row r="857" spans="1:34" ht="15.75" hidden="1" thickBot="1" x14ac:dyDescent="0.25">
      <c r="A857" s="29" t="s">
        <v>312</v>
      </c>
      <c r="B857" s="25" t="s">
        <v>166</v>
      </c>
      <c r="C857" s="28" t="str">
        <f>MID(A857,FIND(" ",A857)+1,256)</f>
        <v>85</v>
      </c>
      <c r="D857" s="25" t="s">
        <v>307</v>
      </c>
      <c r="E857" s="25"/>
      <c r="F857" s="25"/>
      <c r="G857" s="25"/>
      <c r="H857" s="24">
        <f>IF($B857="Hamer",IF($F857="Spring Grain",SUMIFS('Hamer Agrimet'!$D:$D,'Hamer Agrimet'!$A:$A,"&lt;="&amp;Data!H$1,'Hamer Agrimet'!$D:$D,"&gt;0"),IF($F857="Winter Grain",SUMIFS('Hamer Agrimet'!$C:$C,'Hamer Agrimet'!$A:$A,"&lt;="&amp;Data!H$1,'Hamer Agrimet'!$C:$C,"&gt;0"),IF($F857="Potatoes",SUMIFS('Hamer Agrimet'!$E:$E,'Hamer Agrimet'!$A:$A,"&lt;="&amp;Data!H$1,'Hamer Agrimet'!$E:$E,"&gt;0"),0))),SUMIFS('Osgood Agrimet'!$S$2:$S$274,'Hamer Agrimet'!$H$147:$H$288,"&lt;="&amp;Data!H$1,'Osgood Agrimet'!$S$2:$S$274,"&gt;0"))</f>
        <v>0</v>
      </c>
      <c r="I857" s="24">
        <f>IF($B857="Hamer",IF($F857="Spring Grain",SUMIFS('Hamer Agrimet'!$D:$D,'Hamer Agrimet'!$A:$A,"&lt;="&amp;Data!I$1,'Hamer Agrimet'!$D:$D,"&gt;0"),IF($F857="Winter Grain",SUMIFS('Hamer Agrimet'!$C:$C,'Hamer Agrimet'!$A:$A,"&lt;="&amp;Data!I$1,'Hamer Agrimet'!$C:$C,"&gt;0"),IF($F857="Potatoes",SUMIFS('Hamer Agrimet'!$E:$E,'Hamer Agrimet'!$A:$A,"&lt;="&amp;Data!I$1,'Hamer Agrimet'!$E:$E,"&gt;0"),0))),SUMIFS('Osgood Agrimet'!$S$2:$S$274,'Hamer Agrimet'!$H$147:$H$288,"&lt;="&amp;Data!I$1,'Osgood Agrimet'!$S$2:$S$274,"&gt;0"))</f>
        <v>0</v>
      </c>
      <c r="J857" s="24">
        <f>IF($B857="Hamer",IF($F857="Spring Grain",SUMIFS('Hamer Agrimet'!$D:$D,'Hamer Agrimet'!$A:$A,"&lt;="&amp;Data!J$1,'Hamer Agrimet'!$D:$D,"&gt;0"),IF($F857="Winter Grain",SUMIFS('Hamer Agrimet'!$C:$C,'Hamer Agrimet'!$A:$A,"&lt;="&amp;Data!J$1,'Hamer Agrimet'!$C:$C,"&gt;0"),IF($F857="Potatoes",SUMIFS('Hamer Agrimet'!$E:$E,'Hamer Agrimet'!$A:$A,"&lt;="&amp;Data!J$1,'Hamer Agrimet'!$E:$E,"&gt;0"),0))),SUMIFS('Osgood Agrimet'!$S$2:$S$274,'Hamer Agrimet'!$H$147:$H$288,"&lt;="&amp;Data!J$1,'Osgood Agrimet'!$S$2:$S$274,"&gt;0"))</f>
        <v>0</v>
      </c>
      <c r="K857" s="24">
        <f>IF($B857="Hamer",IF($F857="Spring Grain",SUMIFS('Hamer Agrimet'!$D:$D,'Hamer Agrimet'!$A:$A,"&lt;="&amp;Data!K$1,'Hamer Agrimet'!$D:$D,"&gt;0"),IF($F857="Winter Grain",SUMIFS('Hamer Agrimet'!$C:$C,'Hamer Agrimet'!$A:$A,"&lt;="&amp;Data!K$1,'Hamer Agrimet'!$C:$C,"&gt;0"),IF($F857="Potatoes",SUMIFS('Hamer Agrimet'!$E:$E,'Hamer Agrimet'!$A:$A,"&lt;="&amp;Data!K$1,'Hamer Agrimet'!$E:$E,"&gt;0"),0))),SUMIFS('Osgood Agrimet'!$S$2:$S$274,'Hamer Agrimet'!$H$147:$H$288,"&lt;="&amp;Data!K$1,'Osgood Agrimet'!$S$2:$S$274,"&gt;0"))</f>
        <v>0</v>
      </c>
      <c r="L857" s="24">
        <f>IF($B857="Hamer",IF($F857="Spring Grain",SUMIFS('Hamer Agrimet'!$D:$D,'Hamer Agrimet'!$A:$A,"&lt;="&amp;Data!L$1,'Hamer Agrimet'!$D:$D,"&gt;0"),IF($F857="Winter Grain",SUMIFS('Hamer Agrimet'!$C:$C,'Hamer Agrimet'!$A:$A,"&lt;="&amp;Data!L$1,'Hamer Agrimet'!$C:$C,"&gt;0"),IF($F857="Potatoes",SUMIFS('Hamer Agrimet'!$E:$E,'Hamer Agrimet'!$A:$A,"&lt;="&amp;Data!L$1,'Hamer Agrimet'!$E:$E,"&gt;0"),0))),SUMIFS('Osgood Agrimet'!$S$2:$S$274,'Hamer Agrimet'!$H$147:$H$288,"&lt;="&amp;Data!L$1,'Osgood Agrimet'!$S$2:$S$274,"&gt;0"))</f>
        <v>0</v>
      </c>
      <c r="M857" s="24">
        <f>IF($B857="Hamer",IF($F857="Spring Grain",SUMIFS('Hamer Agrimet'!$D:$D,'Hamer Agrimet'!$A:$A,"&lt;="&amp;Data!M$1,'Hamer Agrimet'!$D:$D,"&gt;0"),IF($F857="Winter Grain",SUMIFS('Hamer Agrimet'!$C:$C,'Hamer Agrimet'!$A:$A,"&lt;="&amp;Data!M$1,'Hamer Agrimet'!$C:$C,"&gt;0"),IF($F857="Potatoes",SUMIFS('Hamer Agrimet'!$E:$E,'Hamer Agrimet'!$A:$A,"&lt;="&amp;Data!M$1,'Hamer Agrimet'!$E:$E,"&gt;0"),0))),SUMIFS('Osgood Agrimet'!$S$2:$S$274,'Hamer Agrimet'!$H$147:$H$288,"&lt;="&amp;Data!M$1,'Osgood Agrimet'!$S$2:$S$274,"&gt;0"))</f>
        <v>0</v>
      </c>
      <c r="N857" s="24">
        <f>IF($B857="Hamer",IF($F857="Spring Grain",SUMIFS('Hamer Agrimet'!$D:$D,'Hamer Agrimet'!$A:$A,"&lt;="&amp;Data!N$1,'Hamer Agrimet'!$D:$D,"&gt;0"),IF($F857="Winter Grain",SUMIFS('Hamer Agrimet'!$C:$C,'Hamer Agrimet'!$A:$A,"&lt;="&amp;Data!N$1,'Hamer Agrimet'!$C:$C,"&gt;0"),IF($F857="Potatoes",SUMIFS('Hamer Agrimet'!$E:$E,'Hamer Agrimet'!$A:$A,"&lt;="&amp;Data!N$1,'Hamer Agrimet'!$E:$E,"&gt;0"),0))),SUMIFS('Osgood Agrimet'!$S$2:$S$274,'Hamer Agrimet'!$H$147:$H$288,"&lt;="&amp;Data!N$1,'Osgood Agrimet'!$S$2:$S$274,"&gt;0"))</f>
        <v>0</v>
      </c>
      <c r="O857" s="24">
        <f>IF($B857="Hamer",IF($F857="Spring Grain",SUMIFS('Hamer Agrimet'!$D:$D,'Hamer Agrimet'!$A:$A,"&lt;="&amp;Data!O$1,'Hamer Agrimet'!$D:$D,"&gt;0"),IF($F857="Winter Grain",SUMIFS('Hamer Agrimet'!$C:$C,'Hamer Agrimet'!$A:$A,"&lt;="&amp;Data!O$1,'Hamer Agrimet'!$C:$C,"&gt;0"),IF($F857="Potatoes",SUMIFS('Hamer Agrimet'!$E:$E,'Hamer Agrimet'!$A:$A,"&lt;="&amp;Data!O$1,'Hamer Agrimet'!$E:$E,"&gt;0"),0))),SUMIFS('Osgood Agrimet'!$S$2:$S$274,'Hamer Agrimet'!$H$147:$H$288,"&lt;="&amp;Data!O$1,'Osgood Agrimet'!$S$2:$S$274,"&gt;0"))</f>
        <v>0</v>
      </c>
      <c r="P857" s="24">
        <f>IF($B857="Hamer",IF($F857="Spring Grain",SUMIFS('Hamer Agrimet'!$D:$D,'Hamer Agrimet'!$A:$A,"&lt;="&amp;Data!P$1,'Hamer Agrimet'!$D:$D,"&gt;0"),IF($F857="Winter Grain",SUMIFS('Hamer Agrimet'!$C:$C,'Hamer Agrimet'!$A:$A,"&lt;="&amp;Data!P$1,'Hamer Agrimet'!$C:$C,"&gt;0"),IF($F857="Potatoes",SUMIFS('Hamer Agrimet'!$E:$E,'Hamer Agrimet'!$A:$A,"&lt;="&amp;Data!P$1,'Hamer Agrimet'!$E:$E,"&gt;0"),0))),SUMIFS('Osgood Agrimet'!$S$2:$S$274,'Hamer Agrimet'!$H$147:$H$288,"&lt;="&amp;Data!P$1,'Osgood Agrimet'!$S$2:$S$274,"&gt;0"))</f>
        <v>0</v>
      </c>
      <c r="Q857" s="24">
        <f>IF($B857="Hamer",IF($F857="Spring Grain",SUMIFS('Hamer Agrimet'!$D:$D,'Hamer Agrimet'!$A:$A,"&lt;="&amp;Data!Q$1,'Hamer Agrimet'!$D:$D,"&gt;0"),IF($F857="Winter Grain",SUMIFS('Hamer Agrimet'!$C:$C,'Hamer Agrimet'!$A:$A,"&lt;="&amp;Data!Q$1,'Hamer Agrimet'!$C:$C,"&gt;0"),IF($F857="Potatoes",SUMIFS('Hamer Agrimet'!$E:$E,'Hamer Agrimet'!$A:$A,"&lt;="&amp;Data!Q$1,'Hamer Agrimet'!$E:$E,"&gt;0"),0))),SUMIFS('Osgood Agrimet'!$S$2:$S$274,'Hamer Agrimet'!$H$147:$H$288,"&lt;="&amp;Data!Q$1,'Osgood Agrimet'!$S$2:$S$274,"&gt;0"))</f>
        <v>0</v>
      </c>
      <c r="R857" s="24">
        <f>IF($B857="Hamer",IF($F857="Spring Grain",SUMIFS('Hamer Agrimet'!$D:$D,'Hamer Agrimet'!$A:$A,"&lt;="&amp;Data!R$1,'Hamer Agrimet'!$D:$D,"&gt;0"),IF($F857="Winter Grain",SUMIFS('Hamer Agrimet'!$C:$C,'Hamer Agrimet'!$A:$A,"&lt;="&amp;Data!R$1,'Hamer Agrimet'!$C:$C,"&gt;0"),IF($F857="Potatoes",SUMIFS('Hamer Agrimet'!$E:$E,'Hamer Agrimet'!$A:$A,"&lt;="&amp;Data!R$1,'Hamer Agrimet'!$E:$E,"&gt;0"),0))),SUMIFS('Osgood Agrimet'!$S$2:$S$274,'Hamer Agrimet'!$H$147:$H$288,"&lt;="&amp;Data!R$1,'Osgood Agrimet'!$S$2:$S$274,"&gt;0"))</f>
        <v>0</v>
      </c>
      <c r="S857" s="24">
        <f>IF($B857="Hamer",IF($F857="Spring Grain",SUMIFS('Hamer Agrimet'!$D:$D,'Hamer Agrimet'!$A:$A,"&lt;="&amp;Data!S$1,'Hamer Agrimet'!$D:$D,"&gt;0"),IF($F857="Winter Grain",SUMIFS('Hamer Agrimet'!$C:$C,'Hamer Agrimet'!$A:$A,"&lt;="&amp;Data!S$1,'Hamer Agrimet'!$C:$C,"&gt;0"),IF($F857="Potatoes",SUMIFS('Hamer Agrimet'!$E:$E,'Hamer Agrimet'!$A:$A,"&lt;="&amp;Data!S$1,'Hamer Agrimet'!$E:$E,"&gt;0"),0))),SUMIFS('Osgood Agrimet'!$S$2:$S$274,'Hamer Agrimet'!$H$147:$H$288,"&lt;="&amp;Data!S$1,'Osgood Agrimet'!$S$2:$S$274,"&gt;0"))</f>
        <v>0</v>
      </c>
      <c r="T857" s="24">
        <f>IF($B857="Hamer",IF($F857="Spring Grain",SUMIFS('Hamer Agrimet'!$D:$D,'Hamer Agrimet'!$A:$A,"&lt;="&amp;Data!T$1,'Hamer Agrimet'!$D:$D,"&gt;0"),IF($F857="Winter Grain",SUMIFS('Hamer Agrimet'!$C:$C,'Hamer Agrimet'!$A:$A,"&lt;="&amp;Data!T$1,'Hamer Agrimet'!$C:$C,"&gt;0"),IF($F857="Potatoes",SUMIFS('Hamer Agrimet'!$E:$E,'Hamer Agrimet'!$A:$A,"&lt;="&amp;Data!T$1,'Hamer Agrimet'!$E:$E,"&gt;0"),0))),SUMIFS('Osgood Agrimet'!$S$2:$S$274,'Hamer Agrimet'!$H$147:$H$288,"&lt;="&amp;Data!T$1,'Osgood Agrimet'!$S$2:$S$274,"&gt;0"))</f>
        <v>0</v>
      </c>
      <c r="U857" s="24">
        <f>IF($B857="Hamer",IF($F857="Spring Grain",SUMIFS('Hamer Agrimet'!$D:$D,'Hamer Agrimet'!$A:$A,"&lt;="&amp;Data!U$1,'Hamer Agrimet'!$D:$D,"&gt;0"),IF($F857="Winter Grain",SUMIFS('Hamer Agrimet'!$C:$C,'Hamer Agrimet'!$A:$A,"&lt;="&amp;Data!U$1,'Hamer Agrimet'!$C:$C,"&gt;0"),IF($F857="Potatoes",SUMIFS('Hamer Agrimet'!$E:$E,'Hamer Agrimet'!$A:$A,"&lt;="&amp;Data!U$1,'Hamer Agrimet'!$E:$E,"&gt;0"),0))),SUMIFS('Osgood Agrimet'!$S$2:$S$274,'Hamer Agrimet'!$H$147:$H$288,"&lt;="&amp;Data!U$1,'Osgood Agrimet'!$S$2:$S$274,"&gt;0"))</f>
        <v>0</v>
      </c>
      <c r="V857" s="24">
        <f>IF($B857="Hamer",IF($F857="Spring Grain",SUMIFS('Hamer Agrimet'!$D:$D,'Hamer Agrimet'!$A:$A,"&lt;="&amp;Data!V$1,'Hamer Agrimet'!$D:$D,"&gt;0"),IF($F857="Winter Grain",SUMIFS('Hamer Agrimet'!$C:$C,'Hamer Agrimet'!$A:$A,"&lt;="&amp;Data!V$1,'Hamer Agrimet'!$C:$C,"&gt;0"),IF($F857="Potatoes",SUMIFS('Hamer Agrimet'!$E:$E,'Hamer Agrimet'!$A:$A,"&lt;="&amp;Data!V$1,'Hamer Agrimet'!$E:$E,"&gt;0"),0))),SUMIFS('Osgood Agrimet'!$S$2:$S$274,'Hamer Agrimet'!$H$147:$H$288,"&lt;="&amp;Data!V$1,'Osgood Agrimet'!$S$2:$S$274,"&gt;0"))</f>
        <v>0</v>
      </c>
      <c r="W857" s="24">
        <f>IF($B857="Hamer",IF($F857="Spring Grain",SUMIFS('Hamer Agrimet'!$D:$D,'Hamer Agrimet'!$A:$A,"&lt;="&amp;Data!W$1,'Hamer Agrimet'!$D:$D,"&gt;0"),IF($F857="Winter Grain",SUMIFS('Hamer Agrimet'!$C:$C,'Hamer Agrimet'!$A:$A,"&lt;="&amp;Data!W$1,'Hamer Agrimet'!$C:$C,"&gt;0"),IF($F857="Potatoes",SUMIFS('Hamer Agrimet'!$E:$E,'Hamer Agrimet'!$A:$A,"&lt;="&amp;Data!W$1,'Hamer Agrimet'!$E:$E,"&gt;0"),0))),SUMIFS('Osgood Agrimet'!$S$2:$S$274,'Hamer Agrimet'!$H$147:$H$288,"&lt;="&amp;Data!W$1,'Osgood Agrimet'!$S$2:$S$274,"&gt;0"))</f>
        <v>0</v>
      </c>
      <c r="X857" s="24">
        <f>IF($B857="Hamer",IF($F857="Spring Grain",SUMIFS('Hamer Agrimet'!$D:$D,'Hamer Agrimet'!$A:$A,"&lt;="&amp;Data!X$1,'Hamer Agrimet'!$D:$D,"&gt;0"),IF($F857="Winter Grain",SUMIFS('Hamer Agrimet'!$C:$C,'Hamer Agrimet'!$A:$A,"&lt;="&amp;Data!X$1,'Hamer Agrimet'!$C:$C,"&gt;0"),IF($F857="Potatoes",SUMIFS('Hamer Agrimet'!$E:$E,'Hamer Agrimet'!$A:$A,"&lt;="&amp;Data!X$1,'Hamer Agrimet'!$E:$E,"&gt;0"),0))),SUMIFS('Osgood Agrimet'!$S$2:$S$274,'Hamer Agrimet'!$H$147:$H$288,"&lt;="&amp;Data!X$1,'Osgood Agrimet'!$S$2:$S$274,"&gt;0"))</f>
        <v>0</v>
      </c>
      <c r="Y857" s="24">
        <f>IF($B857="Hamer",IF($F857="Spring Grain",SUMIFS('Hamer Agrimet'!$D:$D,'Hamer Agrimet'!$A:$A,"&lt;="&amp;Data!Y$1,'Hamer Agrimet'!$D:$D,"&gt;0"),IF($F857="Winter Grain",SUMIFS('Hamer Agrimet'!$C:$C,'Hamer Agrimet'!$A:$A,"&lt;="&amp;Data!Y$1,'Hamer Agrimet'!$C:$C,"&gt;0"),IF($F857="Potatoes",SUMIFS('Hamer Agrimet'!$E:$E,'Hamer Agrimet'!$A:$A,"&lt;="&amp;Data!Y$1,'Hamer Agrimet'!$E:$E,"&gt;0"),0))),SUMIFS('Osgood Agrimet'!$S$2:$S$274,'Hamer Agrimet'!$H$147:$H$288,"&lt;="&amp;Data!Y$1,'Osgood Agrimet'!$S$2:$S$274,"&gt;0"))</f>
        <v>0</v>
      </c>
      <c r="Z857" s="24">
        <f>IF($B857="Hamer",IF($F857="Spring Grain",SUMIFS('Hamer Agrimet'!$D:$D,'Hamer Agrimet'!$A:$A,"&lt;="&amp;Data!Z$1,'Hamer Agrimet'!$D:$D,"&gt;0"),IF($F857="Winter Grain",SUMIFS('Hamer Agrimet'!$C:$C,'Hamer Agrimet'!$A:$A,"&lt;="&amp;Data!Z$1,'Hamer Agrimet'!$C:$C,"&gt;0"),IF($F857="Potatoes",SUMIFS('Hamer Agrimet'!$E:$E,'Hamer Agrimet'!$A:$A,"&lt;="&amp;Data!Z$1,'Hamer Agrimet'!$E:$E,"&gt;0"),0))),SUMIFS('Osgood Agrimet'!$S$2:$S$274,'Hamer Agrimet'!$H$147:$H$288,"&lt;="&amp;Data!Z$1,'Osgood Agrimet'!$S$2:$S$274,"&gt;0"))</f>
        <v>0</v>
      </c>
      <c r="AA857" s="24">
        <f>IF($B857="Hamer",IF($F857="Spring Grain",SUMIFS('Hamer Agrimet'!$D:$D,'Hamer Agrimet'!$A:$A,"&lt;="&amp;Data!AA$1,'Hamer Agrimet'!$D:$D,"&gt;0"),IF($F857="Winter Grain",SUMIFS('Hamer Agrimet'!$C:$C,'Hamer Agrimet'!$A:$A,"&lt;="&amp;Data!AA$1,'Hamer Agrimet'!$C:$C,"&gt;0"),IF($F857="Potatoes",SUMIFS('Hamer Agrimet'!$E:$E,'Hamer Agrimet'!$A:$A,"&lt;="&amp;Data!AA$1,'Hamer Agrimet'!$E:$E,"&gt;0"),0))),SUMIFS('Osgood Agrimet'!$S$2:$S$274,'Hamer Agrimet'!$H$147:$H$288,"&lt;="&amp;Data!AA$1,'Osgood Agrimet'!$S$2:$S$274,"&gt;0"))</f>
        <v>0</v>
      </c>
      <c r="AB857" s="24">
        <f>IF($B857="Hamer",IF($F857="Spring Grain",SUMIFS('Hamer Agrimet'!$D:$D,'Hamer Agrimet'!$A:$A,"&lt;="&amp;Data!AB$1,'Hamer Agrimet'!$D:$D,"&gt;0"),IF($F857="Winter Grain",SUMIFS('Hamer Agrimet'!$C:$C,'Hamer Agrimet'!$A:$A,"&lt;="&amp;Data!AB$1,'Hamer Agrimet'!$C:$C,"&gt;0"),IF($F857="Potatoes",SUMIFS('Hamer Agrimet'!$E:$E,'Hamer Agrimet'!$A:$A,"&lt;="&amp;Data!AB$1,'Hamer Agrimet'!$E:$E,"&gt;0"),0))),SUMIFS('Osgood Agrimet'!$S$2:$S$274,'Hamer Agrimet'!$H$147:$H$288,"&lt;="&amp;Data!AB$1,'Osgood Agrimet'!$S$2:$S$274,"&gt;0"))</f>
        <v>0</v>
      </c>
      <c r="AC857" s="24">
        <f>IF($B857="Hamer",IF($F857="Spring Grain",SUMIFS('Hamer Agrimet'!$D:$D,'Hamer Agrimet'!$A:$A,"&lt;="&amp;Data!AC$1,'Hamer Agrimet'!$D:$D,"&gt;0"),IF($F857="Winter Grain",SUMIFS('Hamer Agrimet'!$C:$C,'Hamer Agrimet'!$A:$A,"&lt;="&amp;Data!AC$1,'Hamer Agrimet'!$C:$C,"&gt;0"),IF($F857="Potatoes",SUMIFS('Hamer Agrimet'!$E:$E,'Hamer Agrimet'!$A:$A,"&lt;="&amp;Data!AC$1,'Hamer Agrimet'!$E:$E,"&gt;0"),0))),SUMIFS('Osgood Agrimet'!$S$2:$S$274,'Hamer Agrimet'!$H$147:$H$288,"&lt;="&amp;Data!AC$1,'Osgood Agrimet'!$S$2:$S$274,"&gt;0"))</f>
        <v>0</v>
      </c>
      <c r="AD857" s="24">
        <f>IF($B857="Hamer",IF($F857="Spring Grain",SUMIFS('Hamer Agrimet'!$D:$D,'Hamer Agrimet'!$A:$A,"&lt;="&amp;Data!AD$1,'Hamer Agrimet'!$D:$D,"&gt;0"),IF($F857="Winter Grain",SUMIFS('Hamer Agrimet'!$C:$C,'Hamer Agrimet'!$A:$A,"&lt;="&amp;Data!AD$1,'Hamer Agrimet'!$C:$C,"&gt;0"),IF($F857="Potatoes",SUMIFS('Hamer Agrimet'!$E:$E,'Hamer Agrimet'!$A:$A,"&lt;="&amp;Data!AD$1,'Hamer Agrimet'!$E:$E,"&gt;0"),0))),SUMIFS('Osgood Agrimet'!$S$2:$S$274,'Hamer Agrimet'!$H$147:$H$288,"&lt;="&amp;Data!AD$1,'Osgood Agrimet'!$S$2:$S$274,"&gt;0"))</f>
        <v>0</v>
      </c>
      <c r="AE857" s="24">
        <f>IF($B857="Hamer",IF($F857="Spring Grain",SUMIFS('Hamer Agrimet'!$D:$D,'Hamer Agrimet'!$A:$A,"&lt;="&amp;Data!AE$1,'Hamer Agrimet'!$D:$D,"&gt;0"),IF($F857="Winter Grain",SUMIFS('Hamer Agrimet'!$C:$C,'Hamer Agrimet'!$A:$A,"&lt;="&amp;Data!AE$1,'Hamer Agrimet'!$C:$C,"&gt;0"),IF($F857="Potatoes",SUMIFS('Hamer Agrimet'!$E:$E,'Hamer Agrimet'!$A:$A,"&lt;="&amp;Data!AE$1,'Hamer Agrimet'!$E:$E,"&gt;0"),0))),SUMIFS('Osgood Agrimet'!$S$2:$S$274,'Hamer Agrimet'!$H$147:$H$288,"&lt;="&amp;Data!AE$1,'Osgood Agrimet'!$S$2:$S$274,"&gt;0"))</f>
        <v>0</v>
      </c>
      <c r="AF857" s="24">
        <f>IF($B857="Hamer",IF($F857="Spring Grain",SUMIFS('Hamer Agrimet'!$D:$D,'Hamer Agrimet'!$A:$A,"&lt;="&amp;Data!AF$1,'Hamer Agrimet'!$D:$D,"&gt;0"),IF($F857="Winter Grain",SUMIFS('Hamer Agrimet'!$C:$C,'Hamer Agrimet'!$A:$A,"&lt;="&amp;Data!AF$1,'Hamer Agrimet'!$C:$C,"&gt;0"),IF($F857="Potatoes",SUMIFS('Hamer Agrimet'!$E:$E,'Hamer Agrimet'!$A:$A,"&lt;="&amp;Data!AF$1,'Hamer Agrimet'!$E:$E,"&gt;0"),0))),SUMIFS('Osgood Agrimet'!$S$2:$S$274,'Hamer Agrimet'!$H$147:$H$288,"&lt;="&amp;Data!AF$1,'Osgood Agrimet'!$S$2:$S$274,"&gt;0"))</f>
        <v>0</v>
      </c>
      <c r="AG857" s="24">
        <f>IF($B857="Hamer",IF($F857="Spring Grain",SUMIFS('Hamer Agrimet'!$D:$D,'Hamer Agrimet'!$A:$A,"&lt;="&amp;Data!AG$1,'Hamer Agrimet'!$D:$D,"&gt;0"),IF($F857="Winter Grain",SUMIFS('Hamer Agrimet'!$C:$C,'Hamer Agrimet'!$A:$A,"&lt;="&amp;Data!AG$1,'Hamer Agrimet'!$C:$C,"&gt;0"),IF($F857="Potatoes",SUMIFS('Hamer Agrimet'!$E:$E,'Hamer Agrimet'!$A:$A,"&lt;="&amp;Data!AG$1,'Hamer Agrimet'!$E:$E,"&gt;0"),0))),SUMIFS('Osgood Agrimet'!$S$2:$S$274,'Hamer Agrimet'!$H$147:$H$288,"&lt;="&amp;Data!AG$1,'Osgood Agrimet'!$S$2:$S$274,"&gt;0"))</f>
        <v>0</v>
      </c>
      <c r="AH857">
        <f>+SUM(H857:AG857)</f>
        <v>0</v>
      </c>
    </row>
    <row r="858" spans="1:34" ht="15.75" hidden="1" thickBot="1" x14ac:dyDescent="0.25">
      <c r="A858" s="25"/>
      <c r="B858" s="25" t="s">
        <v>166</v>
      </c>
      <c r="C858" s="28" t="str">
        <f>C857</f>
        <v>85</v>
      </c>
      <c r="D858" s="25" t="s">
        <v>307</v>
      </c>
      <c r="E858" s="25"/>
      <c r="F858" s="25"/>
      <c r="G858" s="25"/>
      <c r="H858">
        <f>IFERROR(VLOOKUP($A858,'PivotTrac Totals'!$A$1:$AK$255,4,FALSE),)</f>
        <v>0</v>
      </c>
      <c r="I858">
        <f>IFERROR(VLOOKUP($A858,'PivotTrac Totals'!$1:$405,6,FALSE),)</f>
        <v>0</v>
      </c>
      <c r="J858">
        <f>IFERROR(VLOOKUP($A858,'PivotTrac Totals'!$1:$255,8,FALSE),)</f>
        <v>0</v>
      </c>
      <c r="K858">
        <f>IFERROR(VLOOKUP($A858,'PivotTrac Totals'!$1:$255,10,FALSE),)</f>
        <v>0</v>
      </c>
      <c r="L858">
        <f>IFERROR(VLOOKUP($A858,'PivotTrac Totals'!$1:$255,12,FALSE),)</f>
        <v>0</v>
      </c>
      <c r="M858">
        <f>IFERROR(VLOOKUP($A858,'PivotTrac Totals'!$1:$255,14,FALSE),)</f>
        <v>0</v>
      </c>
      <c r="N858">
        <f>IFERROR(VLOOKUP($A858,'PivotTrac Totals'!$1:$255,16,FALSE),)</f>
        <v>0</v>
      </c>
      <c r="O858">
        <f>IFERROR(VLOOKUP($A858,'PivotTrac Totals'!$1:$255,18,FALSE),)</f>
        <v>0</v>
      </c>
      <c r="P858">
        <f>IFERROR(VLOOKUP($A858,'PivotTrac Totals'!$1:$255,20,FALSE),)</f>
        <v>0</v>
      </c>
      <c r="Q858">
        <f>IFERROR(VLOOKUP($A858,'PivotTrac Totals'!$1:$255,22,FALSE),)</f>
        <v>0</v>
      </c>
      <c r="R858">
        <f>IFERROR(VLOOKUP($A858,'PivotTrac Totals'!$1:$255,24,FALSE),)</f>
        <v>0</v>
      </c>
      <c r="S858">
        <f>IFERROR(VLOOKUP($A858,'PivotTrac Totals'!$1:$255,26,FALSE),)</f>
        <v>0</v>
      </c>
      <c r="T858">
        <f>IFERROR(VLOOKUP($A858,'PivotTrac Totals'!$1:$255,28,FALSE),)</f>
        <v>0</v>
      </c>
      <c r="U858">
        <f>IFERROR(VLOOKUP($A858,'PivotTrac Totals'!$1:$255,30,FALSE),)</f>
        <v>0</v>
      </c>
      <c r="V858">
        <f>IFERROR(VLOOKUP($A858,'PivotTrac Totals'!$1:$255,32,FALSE),)</f>
        <v>0</v>
      </c>
      <c r="W858">
        <f>IFERROR(VLOOKUP($A858,'PivotTrac Totals'!$1:$255,34,FALSE),)</f>
        <v>0</v>
      </c>
      <c r="X858">
        <f>IFERROR(VLOOKUP($A858,'PivotTrac Totals'!$1:$255,36,FALSE),)</f>
        <v>0</v>
      </c>
      <c r="Y858">
        <f>IFERROR(VLOOKUP($A858,'PivotTrac Totals'!$1:$255,38,FALSE),)</f>
        <v>0</v>
      </c>
      <c r="Z858">
        <f>IFERROR(VLOOKUP($A858,'PivotTrac Totals'!$1:$255,40,FALSE),)</f>
        <v>0</v>
      </c>
      <c r="AA858">
        <f>IFERROR(VLOOKUP($A858,'PivotTrac Totals'!$1:$255,42,FALSE),)</f>
        <v>0</v>
      </c>
      <c r="AB858">
        <f>IFERROR(VLOOKUP($A858,'PivotTrac Totals'!$1:$255,44,FALSE),)</f>
        <v>0</v>
      </c>
      <c r="AC858">
        <f>IFERROR(VLOOKUP($A858,'PivotTrac Totals'!$1:$255,46,FALSE),)</f>
        <v>0</v>
      </c>
      <c r="AD858">
        <f>IFERROR(VLOOKUP($A858,'PivotTrac Totals'!$1:$255,48,FALSE),)</f>
        <v>0</v>
      </c>
      <c r="AE858">
        <f>IFERROR(VLOOKUP($A858,'PivotTrac Totals'!$1:$255,50,FALSE),)</f>
        <v>0</v>
      </c>
      <c r="AF858">
        <f>IFERROR(VLOOKUP($A858,'PivotTrac Totals'!$1:$255,52,FALSE),)</f>
        <v>0</v>
      </c>
      <c r="AG858">
        <f>IFERROR(VLOOKUP($A858,'PivotTrac Totals'!$1:$255,54,FALSE),)</f>
        <v>0</v>
      </c>
      <c r="AH858">
        <f t="shared" si="99"/>
        <v>0</v>
      </c>
    </row>
    <row r="859" spans="1:34" ht="15.75" hidden="1" thickBot="1" x14ac:dyDescent="0.25">
      <c r="A859" s="25"/>
      <c r="B859" s="25" t="s">
        <v>166</v>
      </c>
      <c r="C859" s="28" t="str">
        <f t="shared" ref="C859:C866" si="101">C858</f>
        <v>85</v>
      </c>
      <c r="D859" s="25" t="s">
        <v>307</v>
      </c>
      <c r="E859" s="25"/>
      <c r="F859" s="25"/>
      <c r="G859" s="25"/>
      <c r="H859">
        <f>IFERROR(VLOOKUP($A859,'PivotTrac Totals'!$A$1:$AK$255,4,FALSE),)</f>
        <v>0</v>
      </c>
      <c r="I859">
        <f>IFERROR(VLOOKUP($A859,'PivotTrac Totals'!$1:$405,6,FALSE),)</f>
        <v>0</v>
      </c>
      <c r="J859">
        <f>IFERROR(VLOOKUP($A859,'PivotTrac Totals'!$1:$255,8,FALSE),)</f>
        <v>0</v>
      </c>
      <c r="K859">
        <f>IFERROR(VLOOKUP($A859,'PivotTrac Totals'!$1:$255,10,FALSE),)</f>
        <v>0</v>
      </c>
      <c r="L859">
        <f>IFERROR(VLOOKUP($A859,'PivotTrac Totals'!$1:$255,12,FALSE),)</f>
        <v>0</v>
      </c>
      <c r="M859">
        <f>IFERROR(VLOOKUP($A859,'PivotTrac Totals'!$1:$255,14,FALSE),)</f>
        <v>0</v>
      </c>
      <c r="N859">
        <f>IFERROR(VLOOKUP($A859,'PivotTrac Totals'!$1:$255,16,FALSE),)</f>
        <v>0</v>
      </c>
      <c r="O859">
        <f>IFERROR(VLOOKUP($A859,'PivotTrac Totals'!$1:$255,18,FALSE),)</f>
        <v>0</v>
      </c>
      <c r="P859">
        <f>IFERROR(VLOOKUP($A859,'PivotTrac Totals'!$1:$255,20,FALSE),)</f>
        <v>0</v>
      </c>
      <c r="Q859">
        <f>IFERROR(VLOOKUP($A859,'PivotTrac Totals'!$1:$255,22,FALSE),)</f>
        <v>0</v>
      </c>
      <c r="R859">
        <f>IFERROR(VLOOKUP($A859,'PivotTrac Totals'!$1:$255,24,FALSE),)</f>
        <v>0</v>
      </c>
      <c r="S859">
        <f>IFERROR(VLOOKUP($A859,'PivotTrac Totals'!$1:$255,26,FALSE),)</f>
        <v>0</v>
      </c>
      <c r="T859">
        <f>IFERROR(VLOOKUP($A859,'PivotTrac Totals'!$1:$255,28,FALSE),)</f>
        <v>0</v>
      </c>
      <c r="U859">
        <f>IFERROR(VLOOKUP($A859,'PivotTrac Totals'!$1:$255,30,FALSE),)</f>
        <v>0</v>
      </c>
      <c r="V859">
        <f>IFERROR(VLOOKUP($A859,'PivotTrac Totals'!$1:$255,32,FALSE),)</f>
        <v>0</v>
      </c>
      <c r="W859">
        <f>IFERROR(VLOOKUP($A859,'PivotTrac Totals'!$1:$255,34,FALSE),)</f>
        <v>0</v>
      </c>
      <c r="X859">
        <f>IFERROR(VLOOKUP($A859,'PivotTrac Totals'!$1:$255,36,FALSE),)</f>
        <v>0</v>
      </c>
      <c r="Y859">
        <f>IFERROR(VLOOKUP($A859,'PivotTrac Totals'!$1:$255,38,FALSE),)</f>
        <v>0</v>
      </c>
      <c r="Z859">
        <f>IFERROR(VLOOKUP($A859,'PivotTrac Totals'!$1:$255,40,FALSE),)</f>
        <v>0</v>
      </c>
      <c r="AA859">
        <f>IFERROR(VLOOKUP($A859,'PivotTrac Totals'!$1:$255,42,FALSE),)</f>
        <v>0</v>
      </c>
      <c r="AB859">
        <f>IFERROR(VLOOKUP($A859,'PivotTrac Totals'!$1:$255,44,FALSE),)</f>
        <v>0</v>
      </c>
      <c r="AC859">
        <f>IFERROR(VLOOKUP($A859,'PivotTrac Totals'!$1:$255,46,FALSE),)</f>
        <v>0</v>
      </c>
      <c r="AD859">
        <f>IFERROR(VLOOKUP($A859,'PivotTrac Totals'!$1:$255,48,FALSE),)</f>
        <v>0</v>
      </c>
      <c r="AE859">
        <f>IFERROR(VLOOKUP($A859,'PivotTrac Totals'!$1:$255,50,FALSE),)</f>
        <v>0</v>
      </c>
      <c r="AF859">
        <f>IFERROR(VLOOKUP($A859,'PivotTrac Totals'!$1:$255,52,FALSE),)</f>
        <v>0</v>
      </c>
      <c r="AG859">
        <f>IFERROR(VLOOKUP($A859,'PivotTrac Totals'!$1:$255,54,FALSE),)</f>
        <v>0</v>
      </c>
      <c r="AH859">
        <f t="shared" si="99"/>
        <v>0</v>
      </c>
    </row>
    <row r="860" spans="1:34" ht="15.75" hidden="1" thickBot="1" x14ac:dyDescent="0.25">
      <c r="A860" s="25"/>
      <c r="B860" s="25" t="s">
        <v>166</v>
      </c>
      <c r="C860" s="28" t="str">
        <f t="shared" si="101"/>
        <v>85</v>
      </c>
      <c r="D860" s="25" t="s">
        <v>307</v>
      </c>
      <c r="E860" s="25"/>
      <c r="F860" s="25"/>
      <c r="G860" s="25"/>
      <c r="H860">
        <f>IFERROR(VLOOKUP($A860,'PivotTrac Totals'!$A$1:$AK$255,4,FALSE),)</f>
        <v>0</v>
      </c>
      <c r="I860">
        <f>IFERROR(VLOOKUP($A860,'PivotTrac Totals'!$1:$405,6,FALSE),)</f>
        <v>0</v>
      </c>
      <c r="J860">
        <f>IFERROR(VLOOKUP($A860,'PivotTrac Totals'!$1:$255,8,FALSE),)</f>
        <v>0</v>
      </c>
      <c r="K860">
        <f>IFERROR(VLOOKUP($A860,'PivotTrac Totals'!$1:$255,10,FALSE),)</f>
        <v>0</v>
      </c>
      <c r="L860">
        <f>IFERROR(VLOOKUP($A860,'PivotTrac Totals'!$1:$255,12,FALSE),)</f>
        <v>0</v>
      </c>
      <c r="M860">
        <f>IFERROR(VLOOKUP($A860,'PivotTrac Totals'!$1:$255,14,FALSE),)</f>
        <v>0</v>
      </c>
      <c r="N860">
        <f>IFERROR(VLOOKUP($A860,'PivotTrac Totals'!$1:$255,16,FALSE),)</f>
        <v>0</v>
      </c>
      <c r="O860">
        <f>IFERROR(VLOOKUP($A860,'PivotTrac Totals'!$1:$255,18,FALSE),)</f>
        <v>0</v>
      </c>
      <c r="P860">
        <f>IFERROR(VLOOKUP($A860,'PivotTrac Totals'!$1:$255,20,FALSE),)</f>
        <v>0</v>
      </c>
      <c r="Q860">
        <f>IFERROR(VLOOKUP($A860,'PivotTrac Totals'!$1:$255,22,FALSE),)</f>
        <v>0</v>
      </c>
      <c r="R860">
        <f>IFERROR(VLOOKUP($A860,'PivotTrac Totals'!$1:$255,24,FALSE),)</f>
        <v>0</v>
      </c>
      <c r="S860">
        <f>IFERROR(VLOOKUP($A860,'PivotTrac Totals'!$1:$255,26,FALSE),)</f>
        <v>0</v>
      </c>
      <c r="T860">
        <f>IFERROR(VLOOKUP($A860,'PivotTrac Totals'!$1:$255,28,FALSE),)</f>
        <v>0</v>
      </c>
      <c r="U860">
        <f>IFERROR(VLOOKUP($A860,'PivotTrac Totals'!$1:$255,30,FALSE),)</f>
        <v>0</v>
      </c>
      <c r="V860">
        <f>IFERROR(VLOOKUP($A860,'PivotTrac Totals'!$1:$255,32,FALSE),)</f>
        <v>0</v>
      </c>
      <c r="W860">
        <f>IFERROR(VLOOKUP($A860,'PivotTrac Totals'!$1:$255,34,FALSE),)</f>
        <v>0</v>
      </c>
      <c r="X860">
        <f>IFERROR(VLOOKUP($A860,'PivotTrac Totals'!$1:$255,36,FALSE),)</f>
        <v>0</v>
      </c>
      <c r="Y860">
        <f>IFERROR(VLOOKUP($A860,'PivotTrac Totals'!$1:$255,38,FALSE),)</f>
        <v>0</v>
      </c>
      <c r="Z860">
        <f>IFERROR(VLOOKUP($A860,'PivotTrac Totals'!$1:$255,40,FALSE),)</f>
        <v>0</v>
      </c>
      <c r="AA860">
        <f>IFERROR(VLOOKUP($A860,'PivotTrac Totals'!$1:$255,42,FALSE),)</f>
        <v>0</v>
      </c>
      <c r="AB860">
        <f>IFERROR(VLOOKUP($A860,'PivotTrac Totals'!$1:$255,44,FALSE),)</f>
        <v>0</v>
      </c>
      <c r="AC860">
        <f>IFERROR(VLOOKUP($A860,'PivotTrac Totals'!$1:$255,46,FALSE),)</f>
        <v>0</v>
      </c>
      <c r="AD860">
        <f>IFERROR(VLOOKUP($A860,'PivotTrac Totals'!$1:$255,48,FALSE),)</f>
        <v>0</v>
      </c>
      <c r="AE860">
        <f>IFERROR(VLOOKUP($A860,'PivotTrac Totals'!$1:$255,50,FALSE),)</f>
        <v>0</v>
      </c>
      <c r="AF860">
        <f>IFERROR(VLOOKUP($A860,'PivotTrac Totals'!$1:$255,52,FALSE),)</f>
        <v>0</v>
      </c>
      <c r="AG860">
        <f>IFERROR(VLOOKUP($A860,'PivotTrac Totals'!$1:$255,54,FALSE),)</f>
        <v>0</v>
      </c>
      <c r="AH860">
        <f t="shared" si="99"/>
        <v>0</v>
      </c>
    </row>
    <row r="861" spans="1:34" ht="15.75" hidden="1" thickBot="1" x14ac:dyDescent="0.25">
      <c r="A861" s="25"/>
      <c r="B861" s="25" t="s">
        <v>166</v>
      </c>
      <c r="C861" s="28" t="str">
        <f t="shared" si="101"/>
        <v>85</v>
      </c>
      <c r="D861" s="25" t="s">
        <v>307</v>
      </c>
      <c r="E861" s="25"/>
      <c r="F861" s="25"/>
      <c r="G861" s="25"/>
      <c r="H861">
        <f>IFERROR(VLOOKUP($A861,'PivotTrac Totals'!$A$1:$AK$255,4,FALSE),)</f>
        <v>0</v>
      </c>
      <c r="I861">
        <f>IFERROR(VLOOKUP($A861,'PivotTrac Totals'!$1:$405,6,FALSE),)</f>
        <v>0</v>
      </c>
      <c r="J861">
        <f>IFERROR(VLOOKUP($A861,'PivotTrac Totals'!$1:$255,8,FALSE),)</f>
        <v>0</v>
      </c>
      <c r="K861">
        <f>IFERROR(VLOOKUP($A861,'PivotTrac Totals'!$1:$255,10,FALSE),)</f>
        <v>0</v>
      </c>
      <c r="L861">
        <f>IFERROR(VLOOKUP($A861,'PivotTrac Totals'!$1:$255,12,FALSE),)</f>
        <v>0</v>
      </c>
      <c r="M861">
        <f>IFERROR(VLOOKUP($A861,'PivotTrac Totals'!$1:$255,14,FALSE),)</f>
        <v>0</v>
      </c>
      <c r="N861">
        <f>IFERROR(VLOOKUP($A861,'PivotTrac Totals'!$1:$255,16,FALSE),)</f>
        <v>0</v>
      </c>
      <c r="O861">
        <f>IFERROR(VLOOKUP($A861,'PivotTrac Totals'!$1:$255,18,FALSE),)</f>
        <v>0</v>
      </c>
      <c r="P861">
        <f>IFERROR(VLOOKUP($A861,'PivotTrac Totals'!$1:$255,20,FALSE),)</f>
        <v>0</v>
      </c>
      <c r="Q861">
        <f>IFERROR(VLOOKUP($A861,'PivotTrac Totals'!$1:$255,22,FALSE),)</f>
        <v>0</v>
      </c>
      <c r="R861">
        <f>IFERROR(VLOOKUP($A861,'PivotTrac Totals'!$1:$255,24,FALSE),)</f>
        <v>0</v>
      </c>
      <c r="S861">
        <f>IFERROR(VLOOKUP($A861,'PivotTrac Totals'!$1:$255,26,FALSE),)</f>
        <v>0</v>
      </c>
      <c r="T861">
        <f>IFERROR(VLOOKUP($A861,'PivotTrac Totals'!$1:$255,28,FALSE),)</f>
        <v>0</v>
      </c>
      <c r="U861">
        <f>IFERROR(VLOOKUP($A861,'PivotTrac Totals'!$1:$255,30,FALSE),)</f>
        <v>0</v>
      </c>
      <c r="V861">
        <f>IFERROR(VLOOKUP($A861,'PivotTrac Totals'!$1:$255,32,FALSE),)</f>
        <v>0</v>
      </c>
      <c r="W861">
        <f>IFERROR(VLOOKUP($A861,'PivotTrac Totals'!$1:$255,34,FALSE),)</f>
        <v>0</v>
      </c>
      <c r="X861">
        <f>IFERROR(VLOOKUP($A861,'PivotTrac Totals'!$1:$255,36,FALSE),)</f>
        <v>0</v>
      </c>
      <c r="Y861">
        <f>IFERROR(VLOOKUP($A861,'PivotTrac Totals'!$1:$255,38,FALSE),)</f>
        <v>0</v>
      </c>
      <c r="Z861">
        <f>IFERROR(VLOOKUP($A861,'PivotTrac Totals'!$1:$255,40,FALSE),)</f>
        <v>0</v>
      </c>
      <c r="AA861">
        <f>IFERROR(VLOOKUP($A861,'PivotTrac Totals'!$1:$255,42,FALSE),)</f>
        <v>0</v>
      </c>
      <c r="AB861">
        <f>IFERROR(VLOOKUP($A861,'PivotTrac Totals'!$1:$255,44,FALSE),)</f>
        <v>0</v>
      </c>
      <c r="AC861">
        <f>IFERROR(VLOOKUP($A861,'PivotTrac Totals'!$1:$255,46,FALSE),)</f>
        <v>0</v>
      </c>
      <c r="AD861">
        <f>IFERROR(VLOOKUP($A861,'PivotTrac Totals'!$1:$255,48,FALSE),)</f>
        <v>0</v>
      </c>
      <c r="AE861">
        <f>IFERROR(VLOOKUP($A861,'PivotTrac Totals'!$1:$255,50,FALSE),)</f>
        <v>0</v>
      </c>
      <c r="AF861">
        <f>IFERROR(VLOOKUP($A861,'PivotTrac Totals'!$1:$255,52,FALSE),)</f>
        <v>0</v>
      </c>
      <c r="AG861">
        <f>IFERROR(VLOOKUP($A861,'PivotTrac Totals'!$1:$255,54,FALSE),)</f>
        <v>0</v>
      </c>
      <c r="AH861">
        <f t="shared" si="99"/>
        <v>0</v>
      </c>
    </row>
    <row r="862" spans="1:34" ht="15.75" hidden="1" thickBot="1" x14ac:dyDescent="0.25">
      <c r="A862" s="25"/>
      <c r="B862" s="25" t="s">
        <v>166</v>
      </c>
      <c r="C862" s="28" t="str">
        <f t="shared" si="101"/>
        <v>85</v>
      </c>
      <c r="D862" s="25" t="s">
        <v>307</v>
      </c>
      <c r="E862" s="25"/>
      <c r="F862" s="25"/>
      <c r="G862" s="25"/>
      <c r="H862">
        <f>IFERROR(VLOOKUP($A862,'PivotTrac Totals'!$A$1:$AK$255,4,FALSE),)</f>
        <v>0</v>
      </c>
      <c r="I862">
        <f>IFERROR(VLOOKUP($A862,'PivotTrac Totals'!$1:$405,6,FALSE),)</f>
        <v>0</v>
      </c>
      <c r="J862">
        <f>IFERROR(VLOOKUP($A862,'PivotTrac Totals'!$1:$255,8,FALSE),)</f>
        <v>0</v>
      </c>
      <c r="K862">
        <f>IFERROR(VLOOKUP($A862,'PivotTrac Totals'!$1:$255,10,FALSE),)</f>
        <v>0</v>
      </c>
      <c r="L862">
        <f>IFERROR(VLOOKUP($A862,'PivotTrac Totals'!$1:$255,12,FALSE),)</f>
        <v>0</v>
      </c>
      <c r="M862">
        <f>IFERROR(VLOOKUP($A862,'PivotTrac Totals'!$1:$255,14,FALSE),)</f>
        <v>0</v>
      </c>
      <c r="N862">
        <f>IFERROR(VLOOKUP($A862,'PivotTrac Totals'!$1:$255,16,FALSE),)</f>
        <v>0</v>
      </c>
      <c r="O862">
        <f>IFERROR(VLOOKUP($A862,'PivotTrac Totals'!$1:$255,18,FALSE),)</f>
        <v>0</v>
      </c>
      <c r="P862">
        <f>IFERROR(VLOOKUP($A862,'PivotTrac Totals'!$1:$255,20,FALSE),)</f>
        <v>0</v>
      </c>
      <c r="Q862">
        <f>IFERROR(VLOOKUP($A862,'PivotTrac Totals'!$1:$255,22,FALSE),)</f>
        <v>0</v>
      </c>
      <c r="R862">
        <f>IFERROR(VLOOKUP($A862,'PivotTrac Totals'!$1:$255,24,FALSE),)</f>
        <v>0</v>
      </c>
      <c r="S862">
        <f>IFERROR(VLOOKUP($A862,'PivotTrac Totals'!$1:$255,26,FALSE),)</f>
        <v>0</v>
      </c>
      <c r="T862">
        <f>IFERROR(VLOOKUP($A862,'PivotTrac Totals'!$1:$255,28,FALSE),)</f>
        <v>0</v>
      </c>
      <c r="U862">
        <f>IFERROR(VLOOKUP($A862,'PivotTrac Totals'!$1:$255,30,FALSE),)</f>
        <v>0</v>
      </c>
      <c r="V862">
        <f>IFERROR(VLOOKUP($A862,'PivotTrac Totals'!$1:$255,32,FALSE),)</f>
        <v>0</v>
      </c>
      <c r="W862">
        <f>IFERROR(VLOOKUP($A862,'PivotTrac Totals'!$1:$255,34,FALSE),)</f>
        <v>0</v>
      </c>
      <c r="X862">
        <f>IFERROR(VLOOKUP($A862,'PivotTrac Totals'!$1:$255,36,FALSE),)</f>
        <v>0</v>
      </c>
      <c r="Y862">
        <f>IFERROR(VLOOKUP($A862,'PivotTrac Totals'!$1:$255,38,FALSE),)</f>
        <v>0</v>
      </c>
      <c r="Z862">
        <f>IFERROR(VLOOKUP($A862,'PivotTrac Totals'!$1:$255,40,FALSE),)</f>
        <v>0</v>
      </c>
      <c r="AA862">
        <f>IFERROR(VLOOKUP($A862,'PivotTrac Totals'!$1:$255,42,FALSE),)</f>
        <v>0</v>
      </c>
      <c r="AB862">
        <f>IFERROR(VLOOKUP($A862,'PivotTrac Totals'!$1:$255,44,FALSE),)</f>
        <v>0</v>
      </c>
      <c r="AC862">
        <f>IFERROR(VLOOKUP($A862,'PivotTrac Totals'!$1:$255,46,FALSE),)</f>
        <v>0</v>
      </c>
      <c r="AD862">
        <f>IFERROR(VLOOKUP($A862,'PivotTrac Totals'!$1:$255,48,FALSE),)</f>
        <v>0</v>
      </c>
      <c r="AE862">
        <f>IFERROR(VLOOKUP($A862,'PivotTrac Totals'!$1:$255,50,FALSE),)</f>
        <v>0</v>
      </c>
      <c r="AF862">
        <f>IFERROR(VLOOKUP($A862,'PivotTrac Totals'!$1:$255,52,FALSE),)</f>
        <v>0</v>
      </c>
      <c r="AG862">
        <f>IFERROR(VLOOKUP($A862,'PivotTrac Totals'!$1:$255,54,FALSE),)</f>
        <v>0</v>
      </c>
      <c r="AH862">
        <f t="shared" si="99"/>
        <v>0</v>
      </c>
    </row>
    <row r="863" spans="1:34" ht="15.75" hidden="1" thickBot="1" x14ac:dyDescent="0.25">
      <c r="A863" s="25"/>
      <c r="B863" s="25" t="s">
        <v>166</v>
      </c>
      <c r="C863" s="28" t="str">
        <f t="shared" si="101"/>
        <v>85</v>
      </c>
      <c r="D863" s="25" t="s">
        <v>307</v>
      </c>
      <c r="E863" s="25"/>
      <c r="F863" s="25"/>
      <c r="G863" s="25"/>
      <c r="H863">
        <f>IFERROR(VLOOKUP($A863,'PivotTrac Totals'!$A$1:$AK$255,4,FALSE),)</f>
        <v>0</v>
      </c>
      <c r="I863">
        <f>IFERROR(VLOOKUP($A863,'PivotTrac Totals'!$1:$405,6,FALSE),)</f>
        <v>0</v>
      </c>
      <c r="J863">
        <f>IFERROR(VLOOKUP($A863,'PivotTrac Totals'!$1:$255,8,FALSE),)</f>
        <v>0</v>
      </c>
      <c r="K863">
        <f>IFERROR(VLOOKUP($A863,'PivotTrac Totals'!$1:$255,10,FALSE),)</f>
        <v>0</v>
      </c>
      <c r="L863">
        <f>IFERROR(VLOOKUP($A863,'PivotTrac Totals'!$1:$255,12,FALSE),)</f>
        <v>0</v>
      </c>
      <c r="M863">
        <f>IFERROR(VLOOKUP($A863,'PivotTrac Totals'!$1:$255,14,FALSE),)</f>
        <v>0</v>
      </c>
      <c r="N863">
        <f>IFERROR(VLOOKUP($A863,'PivotTrac Totals'!$1:$255,16,FALSE),)</f>
        <v>0</v>
      </c>
      <c r="O863">
        <f>IFERROR(VLOOKUP($A863,'PivotTrac Totals'!$1:$255,18,FALSE),)</f>
        <v>0</v>
      </c>
      <c r="P863">
        <f>IFERROR(VLOOKUP($A863,'PivotTrac Totals'!$1:$255,20,FALSE),)</f>
        <v>0</v>
      </c>
      <c r="Q863">
        <f>IFERROR(VLOOKUP($A863,'PivotTrac Totals'!$1:$255,22,FALSE),)</f>
        <v>0</v>
      </c>
      <c r="R863">
        <f>IFERROR(VLOOKUP($A863,'PivotTrac Totals'!$1:$255,24,FALSE),)</f>
        <v>0</v>
      </c>
      <c r="S863">
        <f>IFERROR(VLOOKUP($A863,'PivotTrac Totals'!$1:$255,26,FALSE),)</f>
        <v>0</v>
      </c>
      <c r="T863">
        <f>IFERROR(VLOOKUP($A863,'PivotTrac Totals'!$1:$255,28,FALSE),)</f>
        <v>0</v>
      </c>
      <c r="U863">
        <f>IFERROR(VLOOKUP($A863,'PivotTrac Totals'!$1:$255,30,FALSE),)</f>
        <v>0</v>
      </c>
      <c r="V863">
        <f>IFERROR(VLOOKUP($A863,'PivotTrac Totals'!$1:$255,32,FALSE),)</f>
        <v>0</v>
      </c>
      <c r="W863">
        <f>IFERROR(VLOOKUP($A863,'PivotTrac Totals'!$1:$255,34,FALSE),)</f>
        <v>0</v>
      </c>
      <c r="X863">
        <f>IFERROR(VLOOKUP($A863,'PivotTrac Totals'!$1:$255,36,FALSE),)</f>
        <v>0</v>
      </c>
      <c r="Y863">
        <f>IFERROR(VLOOKUP($A863,'PivotTrac Totals'!$1:$255,38,FALSE),)</f>
        <v>0</v>
      </c>
      <c r="Z863">
        <f>IFERROR(VLOOKUP($A863,'PivotTrac Totals'!$1:$255,40,FALSE),)</f>
        <v>0</v>
      </c>
      <c r="AA863">
        <f>IFERROR(VLOOKUP($A863,'PivotTrac Totals'!$1:$255,42,FALSE),)</f>
        <v>0</v>
      </c>
      <c r="AB863">
        <f>IFERROR(VLOOKUP($A863,'PivotTrac Totals'!$1:$255,44,FALSE),)</f>
        <v>0</v>
      </c>
      <c r="AC863">
        <f>IFERROR(VLOOKUP($A863,'PivotTrac Totals'!$1:$255,46,FALSE),)</f>
        <v>0</v>
      </c>
      <c r="AD863">
        <f>IFERROR(VLOOKUP($A863,'PivotTrac Totals'!$1:$255,48,FALSE),)</f>
        <v>0</v>
      </c>
      <c r="AE863">
        <f>IFERROR(VLOOKUP($A863,'PivotTrac Totals'!$1:$255,50,FALSE),)</f>
        <v>0</v>
      </c>
      <c r="AF863">
        <f>IFERROR(VLOOKUP($A863,'PivotTrac Totals'!$1:$255,52,FALSE),)</f>
        <v>0</v>
      </c>
      <c r="AG863">
        <f>IFERROR(VLOOKUP($A863,'PivotTrac Totals'!$1:$255,54,FALSE),)</f>
        <v>0</v>
      </c>
      <c r="AH863">
        <f t="shared" si="99"/>
        <v>0</v>
      </c>
    </row>
    <row r="864" spans="1:34" ht="15.75" hidden="1" thickBot="1" x14ac:dyDescent="0.25">
      <c r="A864" s="25"/>
      <c r="B864" s="25" t="s">
        <v>166</v>
      </c>
      <c r="C864" s="28" t="str">
        <f t="shared" si="101"/>
        <v>85</v>
      </c>
      <c r="D864" s="25" t="s">
        <v>307</v>
      </c>
      <c r="E864" s="25"/>
      <c r="F864" s="25"/>
      <c r="G864" s="25"/>
      <c r="H864">
        <f>IFERROR(VLOOKUP($A864,'PivotTrac Totals'!$A$1:$AK$255,4,FALSE),)</f>
        <v>0</v>
      </c>
      <c r="I864">
        <f>IFERROR(VLOOKUP($A864,'PivotTrac Totals'!$1:$405,6,FALSE),)</f>
        <v>0</v>
      </c>
      <c r="J864">
        <f>IFERROR(VLOOKUP($A864,'PivotTrac Totals'!$1:$255,8,FALSE),)</f>
        <v>0</v>
      </c>
      <c r="K864">
        <f>IFERROR(VLOOKUP($A864,'PivotTrac Totals'!$1:$255,10,FALSE),)</f>
        <v>0</v>
      </c>
      <c r="L864">
        <f>IFERROR(VLOOKUP($A864,'PivotTrac Totals'!$1:$255,12,FALSE),)</f>
        <v>0</v>
      </c>
      <c r="M864">
        <f>IFERROR(VLOOKUP($A864,'PivotTrac Totals'!$1:$255,14,FALSE),)</f>
        <v>0</v>
      </c>
      <c r="N864">
        <f>IFERROR(VLOOKUP($A864,'PivotTrac Totals'!$1:$255,16,FALSE),)</f>
        <v>0</v>
      </c>
      <c r="O864">
        <f>IFERROR(VLOOKUP($A864,'PivotTrac Totals'!$1:$255,18,FALSE),)</f>
        <v>0</v>
      </c>
      <c r="P864">
        <f>IFERROR(VLOOKUP($A864,'PivotTrac Totals'!$1:$255,20,FALSE),)</f>
        <v>0</v>
      </c>
      <c r="Q864">
        <f>IFERROR(VLOOKUP($A864,'PivotTrac Totals'!$1:$255,22,FALSE),)</f>
        <v>0</v>
      </c>
      <c r="R864">
        <f>IFERROR(VLOOKUP($A864,'PivotTrac Totals'!$1:$255,24,FALSE),)</f>
        <v>0</v>
      </c>
      <c r="S864">
        <f>IFERROR(VLOOKUP($A864,'PivotTrac Totals'!$1:$255,26,FALSE),)</f>
        <v>0</v>
      </c>
      <c r="T864">
        <f>IFERROR(VLOOKUP($A864,'PivotTrac Totals'!$1:$255,28,FALSE),)</f>
        <v>0</v>
      </c>
      <c r="U864">
        <f>IFERROR(VLOOKUP($A864,'PivotTrac Totals'!$1:$255,30,FALSE),)</f>
        <v>0</v>
      </c>
      <c r="V864">
        <f>IFERROR(VLOOKUP($A864,'PivotTrac Totals'!$1:$255,32,FALSE),)</f>
        <v>0</v>
      </c>
      <c r="W864">
        <f>IFERROR(VLOOKUP($A864,'PivotTrac Totals'!$1:$255,34,FALSE),)</f>
        <v>0</v>
      </c>
      <c r="X864">
        <f>IFERROR(VLOOKUP($A864,'PivotTrac Totals'!$1:$255,36,FALSE),)</f>
        <v>0</v>
      </c>
      <c r="Y864">
        <f>IFERROR(VLOOKUP($A864,'PivotTrac Totals'!$1:$255,38,FALSE),)</f>
        <v>0</v>
      </c>
      <c r="Z864">
        <f>IFERROR(VLOOKUP($A864,'PivotTrac Totals'!$1:$255,40,FALSE),)</f>
        <v>0</v>
      </c>
      <c r="AA864">
        <f>IFERROR(VLOOKUP($A864,'PivotTrac Totals'!$1:$255,42,FALSE),)</f>
        <v>0</v>
      </c>
      <c r="AB864">
        <f>IFERROR(VLOOKUP($A864,'PivotTrac Totals'!$1:$255,44,FALSE),)</f>
        <v>0</v>
      </c>
      <c r="AC864">
        <f>IFERROR(VLOOKUP($A864,'PivotTrac Totals'!$1:$255,46,FALSE),)</f>
        <v>0</v>
      </c>
      <c r="AD864">
        <f>IFERROR(VLOOKUP($A864,'PivotTrac Totals'!$1:$255,48,FALSE),)</f>
        <v>0</v>
      </c>
      <c r="AE864">
        <f>IFERROR(VLOOKUP($A864,'PivotTrac Totals'!$1:$255,50,FALSE),)</f>
        <v>0</v>
      </c>
      <c r="AF864">
        <f>IFERROR(VLOOKUP($A864,'PivotTrac Totals'!$1:$255,52,FALSE),)</f>
        <v>0</v>
      </c>
      <c r="AG864">
        <f>IFERROR(VLOOKUP($A864,'PivotTrac Totals'!$1:$255,54,FALSE),)</f>
        <v>0</v>
      </c>
      <c r="AH864">
        <f t="shared" si="99"/>
        <v>0</v>
      </c>
    </row>
    <row r="865" spans="1:34" ht="15.75" hidden="1" thickBot="1" x14ac:dyDescent="0.25">
      <c r="A865" s="25"/>
      <c r="B865" s="25" t="s">
        <v>166</v>
      </c>
      <c r="C865" s="28" t="str">
        <f t="shared" si="101"/>
        <v>85</v>
      </c>
      <c r="D865" s="25" t="s">
        <v>307</v>
      </c>
      <c r="E865" s="25"/>
      <c r="F865" s="25"/>
      <c r="G865" s="25"/>
      <c r="H865">
        <f>IFERROR(VLOOKUP($A865,'PivotTrac Totals'!$A$1:$AK$255,4,FALSE),)</f>
        <v>0</v>
      </c>
      <c r="I865">
        <f>IFERROR(VLOOKUP($A865,'PivotTrac Totals'!$1:$405,6,FALSE),)</f>
        <v>0</v>
      </c>
      <c r="J865">
        <f>IFERROR(VLOOKUP($A865,'PivotTrac Totals'!$1:$255,8,FALSE),)</f>
        <v>0</v>
      </c>
      <c r="K865">
        <f>IFERROR(VLOOKUP($A865,'PivotTrac Totals'!$1:$255,10,FALSE),)</f>
        <v>0</v>
      </c>
      <c r="L865">
        <f>IFERROR(VLOOKUP($A865,'PivotTrac Totals'!$1:$255,12,FALSE),)</f>
        <v>0</v>
      </c>
      <c r="M865">
        <f>IFERROR(VLOOKUP($A865,'PivotTrac Totals'!$1:$255,14,FALSE),)</f>
        <v>0</v>
      </c>
      <c r="N865">
        <f>IFERROR(VLOOKUP($A865,'PivotTrac Totals'!$1:$255,16,FALSE),)</f>
        <v>0</v>
      </c>
      <c r="O865">
        <f>IFERROR(VLOOKUP($A865,'PivotTrac Totals'!$1:$255,18,FALSE),)</f>
        <v>0</v>
      </c>
      <c r="P865">
        <f>IFERROR(VLOOKUP($A865,'PivotTrac Totals'!$1:$255,20,FALSE),)</f>
        <v>0</v>
      </c>
      <c r="Q865">
        <f>IFERROR(VLOOKUP($A865,'PivotTrac Totals'!$1:$255,22,FALSE),)</f>
        <v>0</v>
      </c>
      <c r="R865">
        <f>IFERROR(VLOOKUP($A865,'PivotTrac Totals'!$1:$255,24,FALSE),)</f>
        <v>0</v>
      </c>
      <c r="S865">
        <f>IFERROR(VLOOKUP($A865,'PivotTrac Totals'!$1:$255,26,FALSE),)</f>
        <v>0</v>
      </c>
      <c r="T865">
        <f>IFERROR(VLOOKUP($A865,'PivotTrac Totals'!$1:$255,28,FALSE),)</f>
        <v>0</v>
      </c>
      <c r="U865">
        <f>IFERROR(VLOOKUP($A865,'PivotTrac Totals'!$1:$255,30,FALSE),)</f>
        <v>0</v>
      </c>
      <c r="V865">
        <f>IFERROR(VLOOKUP($A865,'PivotTrac Totals'!$1:$255,32,FALSE),)</f>
        <v>0</v>
      </c>
      <c r="W865">
        <f>IFERROR(VLOOKUP($A865,'PivotTrac Totals'!$1:$255,34,FALSE),)</f>
        <v>0</v>
      </c>
      <c r="X865">
        <f>IFERROR(VLOOKUP($A865,'PivotTrac Totals'!$1:$255,36,FALSE),)</f>
        <v>0</v>
      </c>
      <c r="Y865">
        <f>IFERROR(VLOOKUP($A865,'PivotTrac Totals'!$1:$255,38,FALSE),)</f>
        <v>0</v>
      </c>
      <c r="Z865">
        <f>IFERROR(VLOOKUP($A865,'PivotTrac Totals'!$1:$255,40,FALSE),)</f>
        <v>0</v>
      </c>
      <c r="AA865">
        <f>IFERROR(VLOOKUP($A865,'PivotTrac Totals'!$1:$255,42,FALSE),)</f>
        <v>0</v>
      </c>
      <c r="AB865">
        <f>IFERROR(VLOOKUP($A865,'PivotTrac Totals'!$1:$255,44,FALSE),)</f>
        <v>0</v>
      </c>
      <c r="AC865">
        <f>IFERROR(VLOOKUP($A865,'PivotTrac Totals'!$1:$255,46,FALSE),)</f>
        <v>0</v>
      </c>
      <c r="AD865">
        <f>IFERROR(VLOOKUP($A865,'PivotTrac Totals'!$1:$255,48,FALSE),)</f>
        <v>0</v>
      </c>
      <c r="AE865">
        <f>IFERROR(VLOOKUP($A865,'PivotTrac Totals'!$1:$255,50,FALSE),)</f>
        <v>0</v>
      </c>
      <c r="AF865">
        <f>IFERROR(VLOOKUP($A865,'PivotTrac Totals'!$1:$255,52,FALSE),)</f>
        <v>0</v>
      </c>
      <c r="AG865">
        <f>IFERROR(VLOOKUP($A865,'PivotTrac Totals'!$1:$255,54,FALSE),)</f>
        <v>0</v>
      </c>
      <c r="AH865">
        <f t="shared" si="99"/>
        <v>0</v>
      </c>
    </row>
    <row r="866" spans="1:34" ht="15.75" hidden="1" thickBot="1" x14ac:dyDescent="0.25">
      <c r="A866" s="25"/>
      <c r="B866" s="25" t="s">
        <v>166</v>
      </c>
      <c r="C866" s="28" t="str">
        <f t="shared" si="101"/>
        <v>85</v>
      </c>
      <c r="D866" s="25" t="s">
        <v>307</v>
      </c>
      <c r="E866" s="25"/>
      <c r="F866" s="25"/>
      <c r="G866" s="25"/>
      <c r="H866">
        <f>IFERROR(VLOOKUP($A866,'PivotTrac Totals'!$A$1:$AK$255,4,FALSE),)</f>
        <v>0</v>
      </c>
      <c r="I866">
        <f>IFERROR(VLOOKUP($A866,'PivotTrac Totals'!$1:$405,6,FALSE),)</f>
        <v>0</v>
      </c>
      <c r="J866">
        <f>IFERROR(VLOOKUP($A866,'PivotTrac Totals'!$1:$255,8,FALSE),)</f>
        <v>0</v>
      </c>
      <c r="K866">
        <f>IFERROR(VLOOKUP($A866,'PivotTrac Totals'!$1:$255,10,FALSE),)</f>
        <v>0</v>
      </c>
      <c r="L866">
        <f>IFERROR(VLOOKUP($A866,'PivotTrac Totals'!$1:$255,12,FALSE),)</f>
        <v>0</v>
      </c>
      <c r="M866">
        <f>IFERROR(VLOOKUP($A866,'PivotTrac Totals'!$1:$255,14,FALSE),)</f>
        <v>0</v>
      </c>
      <c r="N866">
        <f>IFERROR(VLOOKUP($A866,'PivotTrac Totals'!$1:$255,16,FALSE),)</f>
        <v>0</v>
      </c>
      <c r="O866">
        <f>IFERROR(VLOOKUP($A866,'PivotTrac Totals'!$1:$255,18,FALSE),)</f>
        <v>0</v>
      </c>
      <c r="P866">
        <f>IFERROR(VLOOKUP($A866,'PivotTrac Totals'!$1:$255,20,FALSE),)</f>
        <v>0</v>
      </c>
      <c r="Q866">
        <f>IFERROR(VLOOKUP($A866,'PivotTrac Totals'!$1:$255,22,FALSE),)</f>
        <v>0</v>
      </c>
      <c r="R866">
        <f>IFERROR(VLOOKUP($A866,'PivotTrac Totals'!$1:$255,24,FALSE),)</f>
        <v>0</v>
      </c>
      <c r="S866">
        <f>IFERROR(VLOOKUP($A866,'PivotTrac Totals'!$1:$255,26,FALSE),)</f>
        <v>0</v>
      </c>
      <c r="T866">
        <f>IFERROR(VLOOKUP($A866,'PivotTrac Totals'!$1:$255,28,FALSE),)</f>
        <v>0</v>
      </c>
      <c r="U866">
        <f>IFERROR(VLOOKUP($A866,'PivotTrac Totals'!$1:$255,30,FALSE),)</f>
        <v>0</v>
      </c>
      <c r="V866">
        <f>IFERROR(VLOOKUP($A866,'PivotTrac Totals'!$1:$255,32,FALSE),)</f>
        <v>0</v>
      </c>
      <c r="W866">
        <f>IFERROR(VLOOKUP($A866,'PivotTrac Totals'!$1:$255,34,FALSE),)</f>
        <v>0</v>
      </c>
      <c r="X866">
        <f>IFERROR(VLOOKUP($A866,'PivotTrac Totals'!$1:$255,36,FALSE),)</f>
        <v>0</v>
      </c>
      <c r="Y866">
        <f>IFERROR(VLOOKUP($A866,'PivotTrac Totals'!$1:$255,38,FALSE),)</f>
        <v>0</v>
      </c>
      <c r="Z866">
        <f>IFERROR(VLOOKUP($A866,'PivotTrac Totals'!$1:$255,40,FALSE),)</f>
        <v>0</v>
      </c>
      <c r="AA866">
        <f>IFERROR(VLOOKUP($A866,'PivotTrac Totals'!$1:$255,42,FALSE),)</f>
        <v>0</v>
      </c>
      <c r="AB866">
        <f>IFERROR(VLOOKUP($A866,'PivotTrac Totals'!$1:$255,44,FALSE),)</f>
        <v>0</v>
      </c>
      <c r="AC866">
        <f>IFERROR(VLOOKUP($A866,'PivotTrac Totals'!$1:$255,46,FALSE),)</f>
        <v>0</v>
      </c>
      <c r="AD866">
        <f>IFERROR(VLOOKUP($A866,'PivotTrac Totals'!$1:$255,48,FALSE),)</f>
        <v>0</v>
      </c>
      <c r="AE866">
        <f>IFERROR(VLOOKUP($A866,'PivotTrac Totals'!$1:$255,50,FALSE),)</f>
        <v>0</v>
      </c>
      <c r="AF866">
        <f>IFERROR(VLOOKUP($A866,'PivotTrac Totals'!$1:$255,52,FALSE),)</f>
        <v>0</v>
      </c>
      <c r="AG866">
        <f>IFERROR(VLOOKUP($A866,'PivotTrac Totals'!$1:$255,54,FALSE),)</f>
        <v>0</v>
      </c>
      <c r="AH866">
        <f t="shared" si="99"/>
        <v>0</v>
      </c>
    </row>
    <row r="867" spans="1:34" ht="15.75" hidden="1" thickBot="1" x14ac:dyDescent="0.25">
      <c r="A867" s="29" t="s">
        <v>313</v>
      </c>
      <c r="B867" s="25" t="s">
        <v>166</v>
      </c>
      <c r="C867" s="28" t="str">
        <f>MID(A867,FIND(" ",A867)+1,256)</f>
        <v>86</v>
      </c>
      <c r="D867" s="25" t="s">
        <v>307</v>
      </c>
      <c r="E867" s="25"/>
      <c r="F867" s="25"/>
      <c r="G867" s="25"/>
      <c r="H867" s="24">
        <f>IF($B867="Hamer",IF($F867="Spring Grain",SUMIFS('Hamer Agrimet'!$D:$D,'Hamer Agrimet'!$A:$A,"&lt;="&amp;Data!H$1,'Hamer Agrimet'!$D:$D,"&gt;0"),IF($F867="Winter Grain",SUMIFS('Hamer Agrimet'!$C:$C,'Hamer Agrimet'!$A:$A,"&lt;="&amp;Data!H$1,'Hamer Agrimet'!$C:$C,"&gt;0"),IF($F867="Potatoes",SUMIFS('Hamer Agrimet'!$E:$E,'Hamer Agrimet'!$A:$A,"&lt;="&amp;Data!H$1,'Hamer Agrimet'!$E:$E,"&gt;0"),0))),SUMIFS('Osgood Agrimet'!$S$2:$S$274,'Hamer Agrimet'!$H$147:$H$288,"&lt;="&amp;Data!H$1,'Osgood Agrimet'!$S$2:$S$274,"&gt;0"))</f>
        <v>0</v>
      </c>
      <c r="I867" s="24">
        <f>IF($B867="Hamer",IF($F867="Spring Grain",SUMIFS('Hamer Agrimet'!$D:$D,'Hamer Agrimet'!$A:$A,"&lt;="&amp;Data!I$1,'Hamer Agrimet'!$D:$D,"&gt;0"),IF($F867="Winter Grain",SUMIFS('Hamer Agrimet'!$C:$C,'Hamer Agrimet'!$A:$A,"&lt;="&amp;Data!I$1,'Hamer Agrimet'!$C:$C,"&gt;0"),IF($F867="Potatoes",SUMIFS('Hamer Agrimet'!$E:$E,'Hamer Agrimet'!$A:$A,"&lt;="&amp;Data!I$1,'Hamer Agrimet'!$E:$E,"&gt;0"),0))),SUMIFS('Osgood Agrimet'!$S$2:$S$274,'Hamer Agrimet'!$H$147:$H$288,"&lt;="&amp;Data!I$1,'Osgood Agrimet'!$S$2:$S$274,"&gt;0"))</f>
        <v>0</v>
      </c>
      <c r="J867" s="24">
        <f>IF($B867="Hamer",IF($F867="Spring Grain",SUMIFS('Hamer Agrimet'!$D:$D,'Hamer Agrimet'!$A:$A,"&lt;="&amp;Data!J$1,'Hamer Agrimet'!$D:$D,"&gt;0"),IF($F867="Winter Grain",SUMIFS('Hamer Agrimet'!$C:$C,'Hamer Agrimet'!$A:$A,"&lt;="&amp;Data!J$1,'Hamer Agrimet'!$C:$C,"&gt;0"),IF($F867="Potatoes",SUMIFS('Hamer Agrimet'!$E:$E,'Hamer Agrimet'!$A:$A,"&lt;="&amp;Data!J$1,'Hamer Agrimet'!$E:$E,"&gt;0"),0))),SUMIFS('Osgood Agrimet'!$S$2:$S$274,'Hamer Agrimet'!$H$147:$H$288,"&lt;="&amp;Data!J$1,'Osgood Agrimet'!$S$2:$S$274,"&gt;0"))</f>
        <v>0</v>
      </c>
      <c r="K867" s="24">
        <f>IF($B867="Hamer",IF($F867="Spring Grain",SUMIFS('Hamer Agrimet'!$D:$D,'Hamer Agrimet'!$A:$A,"&lt;="&amp;Data!K$1,'Hamer Agrimet'!$D:$D,"&gt;0"),IF($F867="Winter Grain",SUMIFS('Hamer Agrimet'!$C:$C,'Hamer Agrimet'!$A:$A,"&lt;="&amp;Data!K$1,'Hamer Agrimet'!$C:$C,"&gt;0"),IF($F867="Potatoes",SUMIFS('Hamer Agrimet'!$E:$E,'Hamer Agrimet'!$A:$A,"&lt;="&amp;Data!K$1,'Hamer Agrimet'!$E:$E,"&gt;0"),0))),SUMIFS('Osgood Agrimet'!$S$2:$S$274,'Hamer Agrimet'!$H$147:$H$288,"&lt;="&amp;Data!K$1,'Osgood Agrimet'!$S$2:$S$274,"&gt;0"))</f>
        <v>0</v>
      </c>
      <c r="L867" s="24">
        <f>IF($B867="Hamer",IF($F867="Spring Grain",SUMIFS('Hamer Agrimet'!$D:$D,'Hamer Agrimet'!$A:$A,"&lt;="&amp;Data!L$1,'Hamer Agrimet'!$D:$D,"&gt;0"),IF($F867="Winter Grain",SUMIFS('Hamer Agrimet'!$C:$C,'Hamer Agrimet'!$A:$A,"&lt;="&amp;Data!L$1,'Hamer Agrimet'!$C:$C,"&gt;0"),IF($F867="Potatoes",SUMIFS('Hamer Agrimet'!$E:$E,'Hamer Agrimet'!$A:$A,"&lt;="&amp;Data!L$1,'Hamer Agrimet'!$E:$E,"&gt;0"),0))),SUMIFS('Osgood Agrimet'!$S$2:$S$274,'Hamer Agrimet'!$H$147:$H$288,"&lt;="&amp;Data!L$1,'Osgood Agrimet'!$S$2:$S$274,"&gt;0"))</f>
        <v>0</v>
      </c>
      <c r="M867" s="24">
        <f>IF($B867="Hamer",IF($F867="Spring Grain",SUMIFS('Hamer Agrimet'!$D:$D,'Hamer Agrimet'!$A:$A,"&lt;="&amp;Data!M$1,'Hamer Agrimet'!$D:$D,"&gt;0"),IF($F867="Winter Grain",SUMIFS('Hamer Agrimet'!$C:$C,'Hamer Agrimet'!$A:$A,"&lt;="&amp;Data!M$1,'Hamer Agrimet'!$C:$C,"&gt;0"),IF($F867="Potatoes",SUMIFS('Hamer Agrimet'!$E:$E,'Hamer Agrimet'!$A:$A,"&lt;="&amp;Data!M$1,'Hamer Agrimet'!$E:$E,"&gt;0"),0))),SUMIFS('Osgood Agrimet'!$S$2:$S$274,'Hamer Agrimet'!$H$147:$H$288,"&lt;="&amp;Data!M$1,'Osgood Agrimet'!$S$2:$S$274,"&gt;0"))</f>
        <v>0</v>
      </c>
      <c r="N867" s="24">
        <f>IF($B867="Hamer",IF($F867="Spring Grain",SUMIFS('Hamer Agrimet'!$D:$D,'Hamer Agrimet'!$A:$A,"&lt;="&amp;Data!N$1,'Hamer Agrimet'!$D:$D,"&gt;0"),IF($F867="Winter Grain",SUMIFS('Hamer Agrimet'!$C:$C,'Hamer Agrimet'!$A:$A,"&lt;="&amp;Data!N$1,'Hamer Agrimet'!$C:$C,"&gt;0"),IF($F867="Potatoes",SUMIFS('Hamer Agrimet'!$E:$E,'Hamer Agrimet'!$A:$A,"&lt;="&amp;Data!N$1,'Hamer Agrimet'!$E:$E,"&gt;0"),0))),SUMIFS('Osgood Agrimet'!$S$2:$S$274,'Hamer Agrimet'!$H$147:$H$288,"&lt;="&amp;Data!N$1,'Osgood Agrimet'!$S$2:$S$274,"&gt;0"))</f>
        <v>0</v>
      </c>
      <c r="O867" s="24">
        <f>IF($B867="Hamer",IF($F867="Spring Grain",SUMIFS('Hamer Agrimet'!$D:$D,'Hamer Agrimet'!$A:$A,"&lt;="&amp;Data!O$1,'Hamer Agrimet'!$D:$D,"&gt;0"),IF($F867="Winter Grain",SUMIFS('Hamer Agrimet'!$C:$C,'Hamer Agrimet'!$A:$A,"&lt;="&amp;Data!O$1,'Hamer Agrimet'!$C:$C,"&gt;0"),IF($F867="Potatoes",SUMIFS('Hamer Agrimet'!$E:$E,'Hamer Agrimet'!$A:$A,"&lt;="&amp;Data!O$1,'Hamer Agrimet'!$E:$E,"&gt;0"),0))),SUMIFS('Osgood Agrimet'!$S$2:$S$274,'Hamer Agrimet'!$H$147:$H$288,"&lt;="&amp;Data!O$1,'Osgood Agrimet'!$S$2:$S$274,"&gt;0"))</f>
        <v>0</v>
      </c>
      <c r="P867" s="24">
        <f>IF($B867="Hamer",IF($F867="Spring Grain",SUMIFS('Hamer Agrimet'!$D:$D,'Hamer Agrimet'!$A:$A,"&lt;="&amp;Data!P$1,'Hamer Agrimet'!$D:$D,"&gt;0"),IF($F867="Winter Grain",SUMIFS('Hamer Agrimet'!$C:$C,'Hamer Agrimet'!$A:$A,"&lt;="&amp;Data!P$1,'Hamer Agrimet'!$C:$C,"&gt;0"),IF($F867="Potatoes",SUMIFS('Hamer Agrimet'!$E:$E,'Hamer Agrimet'!$A:$A,"&lt;="&amp;Data!P$1,'Hamer Agrimet'!$E:$E,"&gt;0"),0))),SUMIFS('Osgood Agrimet'!$S$2:$S$274,'Hamer Agrimet'!$H$147:$H$288,"&lt;="&amp;Data!P$1,'Osgood Agrimet'!$S$2:$S$274,"&gt;0"))</f>
        <v>0</v>
      </c>
      <c r="Q867" s="24">
        <f>IF($B867="Hamer",IF($F867="Spring Grain",SUMIFS('Hamer Agrimet'!$D:$D,'Hamer Agrimet'!$A:$A,"&lt;="&amp;Data!Q$1,'Hamer Agrimet'!$D:$D,"&gt;0"),IF($F867="Winter Grain",SUMIFS('Hamer Agrimet'!$C:$C,'Hamer Agrimet'!$A:$A,"&lt;="&amp;Data!Q$1,'Hamer Agrimet'!$C:$C,"&gt;0"),IF($F867="Potatoes",SUMIFS('Hamer Agrimet'!$E:$E,'Hamer Agrimet'!$A:$A,"&lt;="&amp;Data!Q$1,'Hamer Agrimet'!$E:$E,"&gt;0"),0))),SUMIFS('Osgood Agrimet'!$S$2:$S$274,'Hamer Agrimet'!$H$147:$H$288,"&lt;="&amp;Data!Q$1,'Osgood Agrimet'!$S$2:$S$274,"&gt;0"))</f>
        <v>0</v>
      </c>
      <c r="R867" s="24">
        <f>IF($B867="Hamer",IF($F867="Spring Grain",SUMIFS('Hamer Agrimet'!$D:$D,'Hamer Agrimet'!$A:$A,"&lt;="&amp;Data!R$1,'Hamer Agrimet'!$D:$D,"&gt;0"),IF($F867="Winter Grain",SUMIFS('Hamer Agrimet'!$C:$C,'Hamer Agrimet'!$A:$A,"&lt;="&amp;Data!R$1,'Hamer Agrimet'!$C:$C,"&gt;0"),IF($F867="Potatoes",SUMIFS('Hamer Agrimet'!$E:$E,'Hamer Agrimet'!$A:$A,"&lt;="&amp;Data!R$1,'Hamer Agrimet'!$E:$E,"&gt;0"),0))),SUMIFS('Osgood Agrimet'!$S$2:$S$274,'Hamer Agrimet'!$H$147:$H$288,"&lt;="&amp;Data!R$1,'Osgood Agrimet'!$S$2:$S$274,"&gt;0"))</f>
        <v>0</v>
      </c>
      <c r="S867" s="24">
        <f>IF($B867="Hamer",IF($F867="Spring Grain",SUMIFS('Hamer Agrimet'!$D:$D,'Hamer Agrimet'!$A:$A,"&lt;="&amp;Data!S$1,'Hamer Agrimet'!$D:$D,"&gt;0"),IF($F867="Winter Grain",SUMIFS('Hamer Agrimet'!$C:$C,'Hamer Agrimet'!$A:$A,"&lt;="&amp;Data!S$1,'Hamer Agrimet'!$C:$C,"&gt;0"),IF($F867="Potatoes",SUMIFS('Hamer Agrimet'!$E:$E,'Hamer Agrimet'!$A:$A,"&lt;="&amp;Data!S$1,'Hamer Agrimet'!$E:$E,"&gt;0"),0))),SUMIFS('Osgood Agrimet'!$S$2:$S$274,'Hamer Agrimet'!$H$147:$H$288,"&lt;="&amp;Data!S$1,'Osgood Agrimet'!$S$2:$S$274,"&gt;0"))</f>
        <v>0</v>
      </c>
      <c r="T867" s="24">
        <f>IF($B867="Hamer",IF($F867="Spring Grain",SUMIFS('Hamer Agrimet'!$D:$D,'Hamer Agrimet'!$A:$A,"&lt;="&amp;Data!T$1,'Hamer Agrimet'!$D:$D,"&gt;0"),IF($F867="Winter Grain",SUMIFS('Hamer Agrimet'!$C:$C,'Hamer Agrimet'!$A:$A,"&lt;="&amp;Data!T$1,'Hamer Agrimet'!$C:$C,"&gt;0"),IF($F867="Potatoes",SUMIFS('Hamer Agrimet'!$E:$E,'Hamer Agrimet'!$A:$A,"&lt;="&amp;Data!T$1,'Hamer Agrimet'!$E:$E,"&gt;0"),0))),SUMIFS('Osgood Agrimet'!$S$2:$S$274,'Hamer Agrimet'!$H$147:$H$288,"&lt;="&amp;Data!T$1,'Osgood Agrimet'!$S$2:$S$274,"&gt;0"))</f>
        <v>0</v>
      </c>
      <c r="U867" s="24">
        <f>IF($B867="Hamer",IF($F867="Spring Grain",SUMIFS('Hamer Agrimet'!$D:$D,'Hamer Agrimet'!$A:$A,"&lt;="&amp;Data!U$1,'Hamer Agrimet'!$D:$D,"&gt;0"),IF($F867="Winter Grain",SUMIFS('Hamer Agrimet'!$C:$C,'Hamer Agrimet'!$A:$A,"&lt;="&amp;Data!U$1,'Hamer Agrimet'!$C:$C,"&gt;0"),IF($F867="Potatoes",SUMIFS('Hamer Agrimet'!$E:$E,'Hamer Agrimet'!$A:$A,"&lt;="&amp;Data!U$1,'Hamer Agrimet'!$E:$E,"&gt;0"),0))),SUMIFS('Osgood Agrimet'!$S$2:$S$274,'Hamer Agrimet'!$H$147:$H$288,"&lt;="&amp;Data!U$1,'Osgood Agrimet'!$S$2:$S$274,"&gt;0"))</f>
        <v>0</v>
      </c>
      <c r="V867" s="24">
        <f>IF($B867="Hamer",IF($F867="Spring Grain",SUMIFS('Hamer Agrimet'!$D:$D,'Hamer Agrimet'!$A:$A,"&lt;="&amp;Data!V$1,'Hamer Agrimet'!$D:$D,"&gt;0"),IF($F867="Winter Grain",SUMIFS('Hamer Agrimet'!$C:$C,'Hamer Agrimet'!$A:$A,"&lt;="&amp;Data!V$1,'Hamer Agrimet'!$C:$C,"&gt;0"),IF($F867="Potatoes",SUMIFS('Hamer Agrimet'!$E:$E,'Hamer Agrimet'!$A:$A,"&lt;="&amp;Data!V$1,'Hamer Agrimet'!$E:$E,"&gt;0"),0))),SUMIFS('Osgood Agrimet'!$S$2:$S$274,'Hamer Agrimet'!$H$147:$H$288,"&lt;="&amp;Data!V$1,'Osgood Agrimet'!$S$2:$S$274,"&gt;0"))</f>
        <v>0</v>
      </c>
      <c r="W867" s="24">
        <f>IF($B867="Hamer",IF($F867="Spring Grain",SUMIFS('Hamer Agrimet'!$D:$D,'Hamer Agrimet'!$A:$A,"&lt;="&amp;Data!W$1,'Hamer Agrimet'!$D:$D,"&gt;0"),IF($F867="Winter Grain",SUMIFS('Hamer Agrimet'!$C:$C,'Hamer Agrimet'!$A:$A,"&lt;="&amp;Data!W$1,'Hamer Agrimet'!$C:$C,"&gt;0"),IF($F867="Potatoes",SUMIFS('Hamer Agrimet'!$E:$E,'Hamer Agrimet'!$A:$A,"&lt;="&amp;Data!W$1,'Hamer Agrimet'!$E:$E,"&gt;0"),0))),SUMIFS('Osgood Agrimet'!$S$2:$S$274,'Hamer Agrimet'!$H$147:$H$288,"&lt;="&amp;Data!W$1,'Osgood Agrimet'!$S$2:$S$274,"&gt;0"))</f>
        <v>0</v>
      </c>
      <c r="X867" s="24">
        <f>IF($B867="Hamer",IF($F867="Spring Grain",SUMIFS('Hamer Agrimet'!$D:$D,'Hamer Agrimet'!$A:$A,"&lt;="&amp;Data!X$1,'Hamer Agrimet'!$D:$D,"&gt;0"),IF($F867="Winter Grain",SUMIFS('Hamer Agrimet'!$C:$C,'Hamer Agrimet'!$A:$A,"&lt;="&amp;Data!X$1,'Hamer Agrimet'!$C:$C,"&gt;0"),IF($F867="Potatoes",SUMIFS('Hamer Agrimet'!$E:$E,'Hamer Agrimet'!$A:$A,"&lt;="&amp;Data!X$1,'Hamer Agrimet'!$E:$E,"&gt;0"),0))),SUMIFS('Osgood Agrimet'!$S$2:$S$274,'Hamer Agrimet'!$H$147:$H$288,"&lt;="&amp;Data!X$1,'Osgood Agrimet'!$S$2:$S$274,"&gt;0"))</f>
        <v>0</v>
      </c>
      <c r="Y867" s="24">
        <f>IF($B867="Hamer",IF($F867="Spring Grain",SUMIFS('Hamer Agrimet'!$D:$D,'Hamer Agrimet'!$A:$A,"&lt;="&amp;Data!Y$1,'Hamer Agrimet'!$D:$D,"&gt;0"),IF($F867="Winter Grain",SUMIFS('Hamer Agrimet'!$C:$C,'Hamer Agrimet'!$A:$A,"&lt;="&amp;Data!Y$1,'Hamer Agrimet'!$C:$C,"&gt;0"),IF($F867="Potatoes",SUMIFS('Hamer Agrimet'!$E:$E,'Hamer Agrimet'!$A:$A,"&lt;="&amp;Data!Y$1,'Hamer Agrimet'!$E:$E,"&gt;0"),0))),SUMIFS('Osgood Agrimet'!$S$2:$S$274,'Hamer Agrimet'!$H$147:$H$288,"&lt;="&amp;Data!Y$1,'Osgood Agrimet'!$S$2:$S$274,"&gt;0"))</f>
        <v>0</v>
      </c>
      <c r="Z867" s="24">
        <f>IF($B867="Hamer",IF($F867="Spring Grain",SUMIFS('Hamer Agrimet'!$D:$D,'Hamer Agrimet'!$A:$A,"&lt;="&amp;Data!Z$1,'Hamer Agrimet'!$D:$D,"&gt;0"),IF($F867="Winter Grain",SUMIFS('Hamer Agrimet'!$C:$C,'Hamer Agrimet'!$A:$A,"&lt;="&amp;Data!Z$1,'Hamer Agrimet'!$C:$C,"&gt;0"),IF($F867="Potatoes",SUMIFS('Hamer Agrimet'!$E:$E,'Hamer Agrimet'!$A:$A,"&lt;="&amp;Data!Z$1,'Hamer Agrimet'!$E:$E,"&gt;0"),0))),SUMIFS('Osgood Agrimet'!$S$2:$S$274,'Hamer Agrimet'!$H$147:$H$288,"&lt;="&amp;Data!Z$1,'Osgood Agrimet'!$S$2:$S$274,"&gt;0"))</f>
        <v>0</v>
      </c>
      <c r="AA867" s="24">
        <f>IF($B867="Hamer",IF($F867="Spring Grain",SUMIFS('Hamer Agrimet'!$D:$D,'Hamer Agrimet'!$A:$A,"&lt;="&amp;Data!AA$1,'Hamer Agrimet'!$D:$D,"&gt;0"),IF($F867="Winter Grain",SUMIFS('Hamer Agrimet'!$C:$C,'Hamer Agrimet'!$A:$A,"&lt;="&amp;Data!AA$1,'Hamer Agrimet'!$C:$C,"&gt;0"),IF($F867="Potatoes",SUMIFS('Hamer Agrimet'!$E:$E,'Hamer Agrimet'!$A:$A,"&lt;="&amp;Data!AA$1,'Hamer Agrimet'!$E:$E,"&gt;0"),0))),SUMIFS('Osgood Agrimet'!$S$2:$S$274,'Hamer Agrimet'!$H$147:$H$288,"&lt;="&amp;Data!AA$1,'Osgood Agrimet'!$S$2:$S$274,"&gt;0"))</f>
        <v>0</v>
      </c>
      <c r="AB867" s="24">
        <f>IF($B867="Hamer",IF($F867="Spring Grain",SUMIFS('Hamer Agrimet'!$D:$D,'Hamer Agrimet'!$A:$A,"&lt;="&amp;Data!AB$1,'Hamer Agrimet'!$D:$D,"&gt;0"),IF($F867="Winter Grain",SUMIFS('Hamer Agrimet'!$C:$C,'Hamer Agrimet'!$A:$A,"&lt;="&amp;Data!AB$1,'Hamer Agrimet'!$C:$C,"&gt;0"),IF($F867="Potatoes",SUMIFS('Hamer Agrimet'!$E:$E,'Hamer Agrimet'!$A:$A,"&lt;="&amp;Data!AB$1,'Hamer Agrimet'!$E:$E,"&gt;0"),0))),SUMIFS('Osgood Agrimet'!$S$2:$S$274,'Hamer Agrimet'!$H$147:$H$288,"&lt;="&amp;Data!AB$1,'Osgood Agrimet'!$S$2:$S$274,"&gt;0"))</f>
        <v>0</v>
      </c>
      <c r="AC867" s="24">
        <f>IF($B867="Hamer",IF($F867="Spring Grain",SUMIFS('Hamer Agrimet'!$D:$D,'Hamer Agrimet'!$A:$A,"&lt;="&amp;Data!AC$1,'Hamer Agrimet'!$D:$D,"&gt;0"),IF($F867="Winter Grain",SUMIFS('Hamer Agrimet'!$C:$C,'Hamer Agrimet'!$A:$A,"&lt;="&amp;Data!AC$1,'Hamer Agrimet'!$C:$C,"&gt;0"),IF($F867="Potatoes",SUMIFS('Hamer Agrimet'!$E:$E,'Hamer Agrimet'!$A:$A,"&lt;="&amp;Data!AC$1,'Hamer Agrimet'!$E:$E,"&gt;0"),0))),SUMIFS('Osgood Agrimet'!$S$2:$S$274,'Hamer Agrimet'!$H$147:$H$288,"&lt;="&amp;Data!AC$1,'Osgood Agrimet'!$S$2:$S$274,"&gt;0"))</f>
        <v>0</v>
      </c>
      <c r="AD867" s="24">
        <f>IF($B867="Hamer",IF($F867="Spring Grain",SUMIFS('Hamer Agrimet'!$D:$D,'Hamer Agrimet'!$A:$A,"&lt;="&amp;Data!AD$1,'Hamer Agrimet'!$D:$D,"&gt;0"),IF($F867="Winter Grain",SUMIFS('Hamer Agrimet'!$C:$C,'Hamer Agrimet'!$A:$A,"&lt;="&amp;Data!AD$1,'Hamer Agrimet'!$C:$C,"&gt;0"),IF($F867="Potatoes",SUMIFS('Hamer Agrimet'!$E:$E,'Hamer Agrimet'!$A:$A,"&lt;="&amp;Data!AD$1,'Hamer Agrimet'!$E:$E,"&gt;0"),0))),SUMIFS('Osgood Agrimet'!$S$2:$S$274,'Hamer Agrimet'!$H$147:$H$288,"&lt;="&amp;Data!AD$1,'Osgood Agrimet'!$S$2:$S$274,"&gt;0"))</f>
        <v>0</v>
      </c>
      <c r="AE867" s="24">
        <f>IF($B867="Hamer",IF($F867="Spring Grain",SUMIFS('Hamer Agrimet'!$D:$D,'Hamer Agrimet'!$A:$A,"&lt;="&amp;Data!AE$1,'Hamer Agrimet'!$D:$D,"&gt;0"),IF($F867="Winter Grain",SUMIFS('Hamer Agrimet'!$C:$C,'Hamer Agrimet'!$A:$A,"&lt;="&amp;Data!AE$1,'Hamer Agrimet'!$C:$C,"&gt;0"),IF($F867="Potatoes",SUMIFS('Hamer Agrimet'!$E:$E,'Hamer Agrimet'!$A:$A,"&lt;="&amp;Data!AE$1,'Hamer Agrimet'!$E:$E,"&gt;0"),0))),SUMIFS('Osgood Agrimet'!$S$2:$S$274,'Hamer Agrimet'!$H$147:$H$288,"&lt;="&amp;Data!AE$1,'Osgood Agrimet'!$S$2:$S$274,"&gt;0"))</f>
        <v>0</v>
      </c>
      <c r="AF867" s="24">
        <f>IF($B867="Hamer",IF($F867="Spring Grain",SUMIFS('Hamer Agrimet'!$D:$D,'Hamer Agrimet'!$A:$A,"&lt;="&amp;Data!AF$1,'Hamer Agrimet'!$D:$D,"&gt;0"),IF($F867="Winter Grain",SUMIFS('Hamer Agrimet'!$C:$C,'Hamer Agrimet'!$A:$A,"&lt;="&amp;Data!AF$1,'Hamer Agrimet'!$C:$C,"&gt;0"),IF($F867="Potatoes",SUMIFS('Hamer Agrimet'!$E:$E,'Hamer Agrimet'!$A:$A,"&lt;="&amp;Data!AF$1,'Hamer Agrimet'!$E:$E,"&gt;0"),0))),SUMIFS('Osgood Agrimet'!$S$2:$S$274,'Hamer Agrimet'!$H$147:$H$288,"&lt;="&amp;Data!AF$1,'Osgood Agrimet'!$S$2:$S$274,"&gt;0"))</f>
        <v>0</v>
      </c>
      <c r="AG867" s="24">
        <f>IF($B867="Hamer",IF($F867="Spring Grain",SUMIFS('Hamer Agrimet'!$D:$D,'Hamer Agrimet'!$A:$A,"&lt;="&amp;Data!AG$1,'Hamer Agrimet'!$D:$D,"&gt;0"),IF($F867="Winter Grain",SUMIFS('Hamer Agrimet'!$C:$C,'Hamer Agrimet'!$A:$A,"&lt;="&amp;Data!AG$1,'Hamer Agrimet'!$C:$C,"&gt;0"),IF($F867="Potatoes",SUMIFS('Hamer Agrimet'!$E:$E,'Hamer Agrimet'!$A:$A,"&lt;="&amp;Data!AG$1,'Hamer Agrimet'!$E:$E,"&gt;0"),0))),SUMIFS('Osgood Agrimet'!$S$2:$S$274,'Hamer Agrimet'!$H$147:$H$288,"&lt;="&amp;Data!AG$1,'Osgood Agrimet'!$S$2:$S$274,"&gt;0"))</f>
        <v>0</v>
      </c>
      <c r="AH867">
        <f>+SUM(H867:AG867)</f>
        <v>0</v>
      </c>
    </row>
    <row r="868" spans="1:34" ht="15.75" hidden="1" thickBot="1" x14ac:dyDescent="0.25">
      <c r="A868" s="25"/>
      <c r="B868" s="25" t="s">
        <v>166</v>
      </c>
      <c r="C868" s="28" t="str">
        <f>C867</f>
        <v>86</v>
      </c>
      <c r="D868" s="25" t="s">
        <v>307</v>
      </c>
      <c r="E868" s="25"/>
      <c r="F868" s="25"/>
      <c r="G868" s="25"/>
      <c r="H868">
        <f>IFERROR(VLOOKUP($A868,'PivotTrac Totals'!$A$1:$AK$255,4,FALSE),)</f>
        <v>0</v>
      </c>
      <c r="I868">
        <f>IFERROR(VLOOKUP($A868,'PivotTrac Totals'!$1:$405,6,FALSE),)</f>
        <v>0</v>
      </c>
      <c r="J868">
        <f>IFERROR(VLOOKUP($A868,'PivotTrac Totals'!$1:$255,8,FALSE),)</f>
        <v>0</v>
      </c>
      <c r="K868">
        <f>IFERROR(VLOOKUP($A868,'PivotTrac Totals'!$1:$255,10,FALSE),)</f>
        <v>0</v>
      </c>
      <c r="L868">
        <f>IFERROR(VLOOKUP($A868,'PivotTrac Totals'!$1:$255,12,FALSE),)</f>
        <v>0</v>
      </c>
      <c r="M868">
        <f>IFERROR(VLOOKUP($A868,'PivotTrac Totals'!$1:$255,14,FALSE),)</f>
        <v>0</v>
      </c>
      <c r="N868">
        <f>IFERROR(VLOOKUP($A868,'PivotTrac Totals'!$1:$255,16,FALSE),)</f>
        <v>0</v>
      </c>
      <c r="O868">
        <f>IFERROR(VLOOKUP($A868,'PivotTrac Totals'!$1:$255,18,FALSE),)</f>
        <v>0</v>
      </c>
      <c r="P868">
        <f>IFERROR(VLOOKUP($A868,'PivotTrac Totals'!$1:$255,20,FALSE),)</f>
        <v>0</v>
      </c>
      <c r="Q868">
        <f>IFERROR(VLOOKUP($A868,'PivotTrac Totals'!$1:$255,22,FALSE),)</f>
        <v>0</v>
      </c>
      <c r="R868">
        <f>IFERROR(VLOOKUP($A868,'PivotTrac Totals'!$1:$255,24,FALSE),)</f>
        <v>0</v>
      </c>
      <c r="S868">
        <f>IFERROR(VLOOKUP($A868,'PivotTrac Totals'!$1:$255,26,FALSE),)</f>
        <v>0</v>
      </c>
      <c r="T868">
        <f>IFERROR(VLOOKUP($A868,'PivotTrac Totals'!$1:$255,28,FALSE),)</f>
        <v>0</v>
      </c>
      <c r="U868">
        <f>IFERROR(VLOOKUP($A868,'PivotTrac Totals'!$1:$255,30,FALSE),)</f>
        <v>0</v>
      </c>
      <c r="V868">
        <f>IFERROR(VLOOKUP($A868,'PivotTrac Totals'!$1:$255,32,FALSE),)</f>
        <v>0</v>
      </c>
      <c r="W868">
        <f>IFERROR(VLOOKUP($A868,'PivotTrac Totals'!$1:$255,34,FALSE),)</f>
        <v>0</v>
      </c>
      <c r="X868">
        <f>IFERROR(VLOOKUP($A868,'PivotTrac Totals'!$1:$255,36,FALSE),)</f>
        <v>0</v>
      </c>
      <c r="Y868">
        <f>IFERROR(VLOOKUP($A868,'PivotTrac Totals'!$1:$255,38,FALSE),)</f>
        <v>0</v>
      </c>
      <c r="Z868">
        <f>IFERROR(VLOOKUP($A868,'PivotTrac Totals'!$1:$255,40,FALSE),)</f>
        <v>0</v>
      </c>
      <c r="AA868">
        <f>IFERROR(VLOOKUP($A868,'PivotTrac Totals'!$1:$255,42,FALSE),)</f>
        <v>0</v>
      </c>
      <c r="AB868">
        <f>IFERROR(VLOOKUP($A868,'PivotTrac Totals'!$1:$255,44,FALSE),)</f>
        <v>0</v>
      </c>
      <c r="AC868">
        <f>IFERROR(VLOOKUP($A868,'PivotTrac Totals'!$1:$255,46,FALSE),)</f>
        <v>0</v>
      </c>
      <c r="AD868">
        <f>IFERROR(VLOOKUP($A868,'PivotTrac Totals'!$1:$255,48,FALSE),)</f>
        <v>0</v>
      </c>
      <c r="AE868">
        <f>IFERROR(VLOOKUP($A868,'PivotTrac Totals'!$1:$255,50,FALSE),)</f>
        <v>0</v>
      </c>
      <c r="AF868">
        <f>IFERROR(VLOOKUP($A868,'PivotTrac Totals'!$1:$255,52,FALSE),)</f>
        <v>0</v>
      </c>
      <c r="AG868">
        <f>IFERROR(VLOOKUP($A868,'PivotTrac Totals'!$1:$255,54,FALSE),)</f>
        <v>0</v>
      </c>
      <c r="AH868">
        <f t="shared" si="99"/>
        <v>0</v>
      </c>
    </row>
    <row r="869" spans="1:34" ht="15.75" hidden="1" thickBot="1" x14ac:dyDescent="0.25">
      <c r="A869" s="25"/>
      <c r="B869" s="25" t="s">
        <v>166</v>
      </c>
      <c r="C869" s="28" t="str">
        <f t="shared" ref="C869:C876" si="102">C868</f>
        <v>86</v>
      </c>
      <c r="D869" s="25" t="s">
        <v>307</v>
      </c>
      <c r="E869" s="25"/>
      <c r="F869" s="25"/>
      <c r="G869" s="25"/>
      <c r="H869">
        <f>IFERROR(VLOOKUP($A869,'PivotTrac Totals'!$A$1:$AK$255,4,FALSE),)</f>
        <v>0</v>
      </c>
      <c r="I869">
        <f>IFERROR(VLOOKUP($A869,'PivotTrac Totals'!$1:$405,6,FALSE),)</f>
        <v>0</v>
      </c>
      <c r="J869">
        <f>IFERROR(VLOOKUP($A869,'PivotTrac Totals'!$1:$255,8,FALSE),)</f>
        <v>0</v>
      </c>
      <c r="K869">
        <f>IFERROR(VLOOKUP($A869,'PivotTrac Totals'!$1:$255,10,FALSE),)</f>
        <v>0</v>
      </c>
      <c r="L869">
        <f>IFERROR(VLOOKUP($A869,'PivotTrac Totals'!$1:$255,12,FALSE),)</f>
        <v>0</v>
      </c>
      <c r="M869">
        <f>IFERROR(VLOOKUP($A869,'PivotTrac Totals'!$1:$255,14,FALSE),)</f>
        <v>0</v>
      </c>
      <c r="N869">
        <f>IFERROR(VLOOKUP($A869,'PivotTrac Totals'!$1:$255,16,FALSE),)</f>
        <v>0</v>
      </c>
      <c r="O869">
        <f>IFERROR(VLOOKUP($A869,'PivotTrac Totals'!$1:$255,18,FALSE),)</f>
        <v>0</v>
      </c>
      <c r="P869">
        <f>IFERROR(VLOOKUP($A869,'PivotTrac Totals'!$1:$255,20,FALSE),)</f>
        <v>0</v>
      </c>
      <c r="Q869">
        <f>IFERROR(VLOOKUP($A869,'PivotTrac Totals'!$1:$255,22,FALSE),)</f>
        <v>0</v>
      </c>
      <c r="R869">
        <f>IFERROR(VLOOKUP($A869,'PivotTrac Totals'!$1:$255,24,FALSE),)</f>
        <v>0</v>
      </c>
      <c r="S869">
        <f>IFERROR(VLOOKUP($A869,'PivotTrac Totals'!$1:$255,26,FALSE),)</f>
        <v>0</v>
      </c>
      <c r="T869">
        <f>IFERROR(VLOOKUP($A869,'PivotTrac Totals'!$1:$255,28,FALSE),)</f>
        <v>0</v>
      </c>
      <c r="U869">
        <f>IFERROR(VLOOKUP($A869,'PivotTrac Totals'!$1:$255,30,FALSE),)</f>
        <v>0</v>
      </c>
      <c r="V869">
        <f>IFERROR(VLOOKUP($A869,'PivotTrac Totals'!$1:$255,32,FALSE),)</f>
        <v>0</v>
      </c>
      <c r="W869">
        <f>IFERROR(VLOOKUP($A869,'PivotTrac Totals'!$1:$255,34,FALSE),)</f>
        <v>0</v>
      </c>
      <c r="X869">
        <f>IFERROR(VLOOKUP($A869,'PivotTrac Totals'!$1:$255,36,FALSE),)</f>
        <v>0</v>
      </c>
      <c r="Y869">
        <f>IFERROR(VLOOKUP($A869,'PivotTrac Totals'!$1:$255,38,FALSE),)</f>
        <v>0</v>
      </c>
      <c r="Z869">
        <f>IFERROR(VLOOKUP($A869,'PivotTrac Totals'!$1:$255,40,FALSE),)</f>
        <v>0</v>
      </c>
      <c r="AA869">
        <f>IFERROR(VLOOKUP($A869,'PivotTrac Totals'!$1:$255,42,FALSE),)</f>
        <v>0</v>
      </c>
      <c r="AB869">
        <f>IFERROR(VLOOKUP($A869,'PivotTrac Totals'!$1:$255,44,FALSE),)</f>
        <v>0</v>
      </c>
      <c r="AC869">
        <f>IFERROR(VLOOKUP($A869,'PivotTrac Totals'!$1:$255,46,FALSE),)</f>
        <v>0</v>
      </c>
      <c r="AD869">
        <f>IFERROR(VLOOKUP($A869,'PivotTrac Totals'!$1:$255,48,FALSE),)</f>
        <v>0</v>
      </c>
      <c r="AE869">
        <f>IFERROR(VLOOKUP($A869,'PivotTrac Totals'!$1:$255,50,FALSE),)</f>
        <v>0</v>
      </c>
      <c r="AF869">
        <f>IFERROR(VLOOKUP($A869,'PivotTrac Totals'!$1:$255,52,FALSE),)</f>
        <v>0</v>
      </c>
      <c r="AG869">
        <f>IFERROR(VLOOKUP($A869,'PivotTrac Totals'!$1:$255,54,FALSE),)</f>
        <v>0</v>
      </c>
      <c r="AH869">
        <f t="shared" si="99"/>
        <v>0</v>
      </c>
    </row>
    <row r="870" spans="1:34" ht="15.75" hidden="1" thickBot="1" x14ac:dyDescent="0.25">
      <c r="A870" s="25"/>
      <c r="B870" s="25" t="s">
        <v>166</v>
      </c>
      <c r="C870" s="28" t="str">
        <f t="shared" si="102"/>
        <v>86</v>
      </c>
      <c r="D870" s="25" t="s">
        <v>307</v>
      </c>
      <c r="E870" s="25"/>
      <c r="F870" s="25"/>
      <c r="G870" s="25"/>
      <c r="H870">
        <f>IFERROR(VLOOKUP($A870,'PivotTrac Totals'!$A$1:$AK$255,4,FALSE),)</f>
        <v>0</v>
      </c>
      <c r="I870">
        <f>IFERROR(VLOOKUP($A870,'PivotTrac Totals'!$1:$405,6,FALSE),)</f>
        <v>0</v>
      </c>
      <c r="J870">
        <f>IFERROR(VLOOKUP($A870,'PivotTrac Totals'!$1:$255,8,FALSE),)</f>
        <v>0</v>
      </c>
      <c r="K870">
        <f>IFERROR(VLOOKUP($A870,'PivotTrac Totals'!$1:$255,10,FALSE),)</f>
        <v>0</v>
      </c>
      <c r="L870">
        <f>IFERROR(VLOOKUP($A870,'PivotTrac Totals'!$1:$255,12,FALSE),)</f>
        <v>0</v>
      </c>
      <c r="M870">
        <f>IFERROR(VLOOKUP($A870,'PivotTrac Totals'!$1:$255,14,FALSE),)</f>
        <v>0</v>
      </c>
      <c r="N870">
        <f>IFERROR(VLOOKUP($A870,'PivotTrac Totals'!$1:$255,16,FALSE),)</f>
        <v>0</v>
      </c>
      <c r="O870">
        <f>IFERROR(VLOOKUP($A870,'PivotTrac Totals'!$1:$255,18,FALSE),)</f>
        <v>0</v>
      </c>
      <c r="P870">
        <f>IFERROR(VLOOKUP($A870,'PivotTrac Totals'!$1:$255,20,FALSE),)</f>
        <v>0</v>
      </c>
      <c r="Q870">
        <f>IFERROR(VLOOKUP($A870,'PivotTrac Totals'!$1:$255,22,FALSE),)</f>
        <v>0</v>
      </c>
      <c r="R870">
        <f>IFERROR(VLOOKUP($A870,'PivotTrac Totals'!$1:$255,24,FALSE),)</f>
        <v>0</v>
      </c>
      <c r="S870">
        <f>IFERROR(VLOOKUP($A870,'PivotTrac Totals'!$1:$255,26,FALSE),)</f>
        <v>0</v>
      </c>
      <c r="T870">
        <f>IFERROR(VLOOKUP($A870,'PivotTrac Totals'!$1:$255,28,FALSE),)</f>
        <v>0</v>
      </c>
      <c r="U870">
        <f>IFERROR(VLOOKUP($A870,'PivotTrac Totals'!$1:$255,30,FALSE),)</f>
        <v>0</v>
      </c>
      <c r="V870">
        <f>IFERROR(VLOOKUP($A870,'PivotTrac Totals'!$1:$255,32,FALSE),)</f>
        <v>0</v>
      </c>
      <c r="W870">
        <f>IFERROR(VLOOKUP($A870,'PivotTrac Totals'!$1:$255,34,FALSE),)</f>
        <v>0</v>
      </c>
      <c r="X870">
        <f>IFERROR(VLOOKUP($A870,'PivotTrac Totals'!$1:$255,36,FALSE),)</f>
        <v>0</v>
      </c>
      <c r="Y870">
        <f>IFERROR(VLOOKUP($A870,'PivotTrac Totals'!$1:$255,38,FALSE),)</f>
        <v>0</v>
      </c>
      <c r="Z870">
        <f>IFERROR(VLOOKUP($A870,'PivotTrac Totals'!$1:$255,40,FALSE),)</f>
        <v>0</v>
      </c>
      <c r="AA870">
        <f>IFERROR(VLOOKUP($A870,'PivotTrac Totals'!$1:$255,42,FALSE),)</f>
        <v>0</v>
      </c>
      <c r="AB870">
        <f>IFERROR(VLOOKUP($A870,'PivotTrac Totals'!$1:$255,44,FALSE),)</f>
        <v>0</v>
      </c>
      <c r="AC870">
        <f>IFERROR(VLOOKUP($A870,'PivotTrac Totals'!$1:$255,46,FALSE),)</f>
        <v>0</v>
      </c>
      <c r="AD870">
        <f>IFERROR(VLOOKUP($A870,'PivotTrac Totals'!$1:$255,48,FALSE),)</f>
        <v>0</v>
      </c>
      <c r="AE870">
        <f>IFERROR(VLOOKUP($A870,'PivotTrac Totals'!$1:$255,50,FALSE),)</f>
        <v>0</v>
      </c>
      <c r="AF870">
        <f>IFERROR(VLOOKUP($A870,'PivotTrac Totals'!$1:$255,52,FALSE),)</f>
        <v>0</v>
      </c>
      <c r="AG870">
        <f>IFERROR(VLOOKUP($A870,'PivotTrac Totals'!$1:$255,54,FALSE),)</f>
        <v>0</v>
      </c>
      <c r="AH870">
        <f t="shared" si="99"/>
        <v>0</v>
      </c>
    </row>
    <row r="871" spans="1:34" ht="15.75" hidden="1" thickBot="1" x14ac:dyDescent="0.25">
      <c r="A871" s="25"/>
      <c r="B871" s="25" t="s">
        <v>166</v>
      </c>
      <c r="C871" s="28" t="str">
        <f t="shared" si="102"/>
        <v>86</v>
      </c>
      <c r="D871" s="25" t="s">
        <v>307</v>
      </c>
      <c r="E871" s="25"/>
      <c r="F871" s="25"/>
      <c r="G871" s="25"/>
      <c r="H871">
        <f>IFERROR(VLOOKUP($A871,'PivotTrac Totals'!$A$1:$AK$255,4,FALSE),)</f>
        <v>0</v>
      </c>
      <c r="I871">
        <f>IFERROR(VLOOKUP($A871,'PivotTrac Totals'!$1:$405,6,FALSE),)</f>
        <v>0</v>
      </c>
      <c r="J871">
        <f>IFERROR(VLOOKUP($A871,'PivotTrac Totals'!$1:$255,8,FALSE),)</f>
        <v>0</v>
      </c>
      <c r="K871">
        <f>IFERROR(VLOOKUP($A871,'PivotTrac Totals'!$1:$255,10,FALSE),)</f>
        <v>0</v>
      </c>
      <c r="L871">
        <f>IFERROR(VLOOKUP($A871,'PivotTrac Totals'!$1:$255,12,FALSE),)</f>
        <v>0</v>
      </c>
      <c r="M871">
        <f>IFERROR(VLOOKUP($A871,'PivotTrac Totals'!$1:$255,14,FALSE),)</f>
        <v>0</v>
      </c>
      <c r="N871">
        <f>IFERROR(VLOOKUP($A871,'PivotTrac Totals'!$1:$255,16,FALSE),)</f>
        <v>0</v>
      </c>
      <c r="O871">
        <f>IFERROR(VLOOKUP($A871,'PivotTrac Totals'!$1:$255,18,FALSE),)</f>
        <v>0</v>
      </c>
      <c r="P871">
        <f>IFERROR(VLOOKUP($A871,'PivotTrac Totals'!$1:$255,20,FALSE),)</f>
        <v>0</v>
      </c>
      <c r="Q871">
        <f>IFERROR(VLOOKUP($A871,'PivotTrac Totals'!$1:$255,22,FALSE),)</f>
        <v>0</v>
      </c>
      <c r="R871">
        <f>IFERROR(VLOOKUP($A871,'PivotTrac Totals'!$1:$255,24,FALSE),)</f>
        <v>0</v>
      </c>
      <c r="S871">
        <f>IFERROR(VLOOKUP($A871,'PivotTrac Totals'!$1:$255,26,FALSE),)</f>
        <v>0</v>
      </c>
      <c r="T871">
        <f>IFERROR(VLOOKUP($A871,'PivotTrac Totals'!$1:$255,28,FALSE),)</f>
        <v>0</v>
      </c>
      <c r="U871">
        <f>IFERROR(VLOOKUP($A871,'PivotTrac Totals'!$1:$255,30,FALSE),)</f>
        <v>0</v>
      </c>
      <c r="V871">
        <f>IFERROR(VLOOKUP($A871,'PivotTrac Totals'!$1:$255,32,FALSE),)</f>
        <v>0</v>
      </c>
      <c r="W871">
        <f>IFERROR(VLOOKUP($A871,'PivotTrac Totals'!$1:$255,34,FALSE),)</f>
        <v>0</v>
      </c>
      <c r="X871">
        <f>IFERROR(VLOOKUP($A871,'PivotTrac Totals'!$1:$255,36,FALSE),)</f>
        <v>0</v>
      </c>
      <c r="Y871">
        <f>IFERROR(VLOOKUP($A871,'PivotTrac Totals'!$1:$255,38,FALSE),)</f>
        <v>0</v>
      </c>
      <c r="Z871">
        <f>IFERROR(VLOOKUP($A871,'PivotTrac Totals'!$1:$255,40,FALSE),)</f>
        <v>0</v>
      </c>
      <c r="AA871">
        <f>IFERROR(VLOOKUP($A871,'PivotTrac Totals'!$1:$255,42,FALSE),)</f>
        <v>0</v>
      </c>
      <c r="AB871">
        <f>IFERROR(VLOOKUP($A871,'PivotTrac Totals'!$1:$255,44,FALSE),)</f>
        <v>0</v>
      </c>
      <c r="AC871">
        <f>IFERROR(VLOOKUP($A871,'PivotTrac Totals'!$1:$255,46,FALSE),)</f>
        <v>0</v>
      </c>
      <c r="AD871">
        <f>IFERROR(VLOOKUP($A871,'PivotTrac Totals'!$1:$255,48,FALSE),)</f>
        <v>0</v>
      </c>
      <c r="AE871">
        <f>IFERROR(VLOOKUP($A871,'PivotTrac Totals'!$1:$255,50,FALSE),)</f>
        <v>0</v>
      </c>
      <c r="AF871">
        <f>IFERROR(VLOOKUP($A871,'PivotTrac Totals'!$1:$255,52,FALSE),)</f>
        <v>0</v>
      </c>
      <c r="AG871">
        <f>IFERROR(VLOOKUP($A871,'PivotTrac Totals'!$1:$255,54,FALSE),)</f>
        <v>0</v>
      </c>
      <c r="AH871">
        <f t="shared" si="99"/>
        <v>0</v>
      </c>
    </row>
    <row r="872" spans="1:34" ht="15.75" hidden="1" thickBot="1" x14ac:dyDescent="0.25">
      <c r="A872" s="25"/>
      <c r="B872" s="25" t="s">
        <v>166</v>
      </c>
      <c r="C872" s="28" t="str">
        <f t="shared" si="102"/>
        <v>86</v>
      </c>
      <c r="D872" s="25" t="s">
        <v>307</v>
      </c>
      <c r="E872" s="25"/>
      <c r="F872" s="25"/>
      <c r="G872" s="25"/>
      <c r="H872">
        <f>IFERROR(VLOOKUP($A872,'PivotTrac Totals'!$A$1:$AK$255,4,FALSE),)</f>
        <v>0</v>
      </c>
      <c r="I872">
        <f>IFERROR(VLOOKUP($A872,'PivotTrac Totals'!$1:$405,6,FALSE),)</f>
        <v>0</v>
      </c>
      <c r="J872">
        <f>IFERROR(VLOOKUP($A872,'PivotTrac Totals'!$1:$255,8,FALSE),)</f>
        <v>0</v>
      </c>
      <c r="K872">
        <f>IFERROR(VLOOKUP($A872,'PivotTrac Totals'!$1:$255,10,FALSE),)</f>
        <v>0</v>
      </c>
      <c r="L872">
        <f>IFERROR(VLOOKUP($A872,'PivotTrac Totals'!$1:$255,12,FALSE),)</f>
        <v>0</v>
      </c>
      <c r="M872">
        <f>IFERROR(VLOOKUP($A872,'PivotTrac Totals'!$1:$255,14,FALSE),)</f>
        <v>0</v>
      </c>
      <c r="N872">
        <f>IFERROR(VLOOKUP($A872,'PivotTrac Totals'!$1:$255,16,FALSE),)</f>
        <v>0</v>
      </c>
      <c r="O872">
        <f>IFERROR(VLOOKUP($A872,'PivotTrac Totals'!$1:$255,18,FALSE),)</f>
        <v>0</v>
      </c>
      <c r="P872">
        <f>IFERROR(VLOOKUP($A872,'PivotTrac Totals'!$1:$255,20,FALSE),)</f>
        <v>0</v>
      </c>
      <c r="Q872">
        <f>IFERROR(VLOOKUP($A872,'PivotTrac Totals'!$1:$255,22,FALSE),)</f>
        <v>0</v>
      </c>
      <c r="R872">
        <f>IFERROR(VLOOKUP($A872,'PivotTrac Totals'!$1:$255,24,FALSE),)</f>
        <v>0</v>
      </c>
      <c r="S872">
        <f>IFERROR(VLOOKUP($A872,'PivotTrac Totals'!$1:$255,26,FALSE),)</f>
        <v>0</v>
      </c>
      <c r="T872">
        <f>IFERROR(VLOOKUP($A872,'PivotTrac Totals'!$1:$255,28,FALSE),)</f>
        <v>0</v>
      </c>
      <c r="U872">
        <f>IFERROR(VLOOKUP($A872,'PivotTrac Totals'!$1:$255,30,FALSE),)</f>
        <v>0</v>
      </c>
      <c r="V872">
        <f>IFERROR(VLOOKUP($A872,'PivotTrac Totals'!$1:$255,32,FALSE),)</f>
        <v>0</v>
      </c>
      <c r="W872">
        <f>IFERROR(VLOOKUP($A872,'PivotTrac Totals'!$1:$255,34,FALSE),)</f>
        <v>0</v>
      </c>
      <c r="X872">
        <f>IFERROR(VLOOKUP($A872,'PivotTrac Totals'!$1:$255,36,FALSE),)</f>
        <v>0</v>
      </c>
      <c r="Y872">
        <f>IFERROR(VLOOKUP($A872,'PivotTrac Totals'!$1:$255,38,FALSE),)</f>
        <v>0</v>
      </c>
      <c r="Z872">
        <f>IFERROR(VLOOKUP($A872,'PivotTrac Totals'!$1:$255,40,FALSE),)</f>
        <v>0</v>
      </c>
      <c r="AA872">
        <f>IFERROR(VLOOKUP($A872,'PivotTrac Totals'!$1:$255,42,FALSE),)</f>
        <v>0</v>
      </c>
      <c r="AB872">
        <f>IFERROR(VLOOKUP($A872,'PivotTrac Totals'!$1:$255,44,FALSE),)</f>
        <v>0</v>
      </c>
      <c r="AC872">
        <f>IFERROR(VLOOKUP($A872,'PivotTrac Totals'!$1:$255,46,FALSE),)</f>
        <v>0</v>
      </c>
      <c r="AD872">
        <f>IFERROR(VLOOKUP($A872,'PivotTrac Totals'!$1:$255,48,FALSE),)</f>
        <v>0</v>
      </c>
      <c r="AE872">
        <f>IFERROR(VLOOKUP($A872,'PivotTrac Totals'!$1:$255,50,FALSE),)</f>
        <v>0</v>
      </c>
      <c r="AF872">
        <f>IFERROR(VLOOKUP($A872,'PivotTrac Totals'!$1:$255,52,FALSE),)</f>
        <v>0</v>
      </c>
      <c r="AG872">
        <f>IFERROR(VLOOKUP($A872,'PivotTrac Totals'!$1:$255,54,FALSE),)</f>
        <v>0</v>
      </c>
      <c r="AH872">
        <f t="shared" si="99"/>
        <v>0</v>
      </c>
    </row>
    <row r="873" spans="1:34" ht="15.75" hidden="1" thickBot="1" x14ac:dyDescent="0.25">
      <c r="A873" s="25"/>
      <c r="B873" s="25" t="s">
        <v>166</v>
      </c>
      <c r="C873" s="28" t="str">
        <f t="shared" si="102"/>
        <v>86</v>
      </c>
      <c r="D873" s="25" t="s">
        <v>307</v>
      </c>
      <c r="E873" s="25"/>
      <c r="F873" s="25"/>
      <c r="G873" s="25"/>
      <c r="H873">
        <f>IFERROR(VLOOKUP($A873,'PivotTrac Totals'!$A$1:$AK$255,4,FALSE),)</f>
        <v>0</v>
      </c>
      <c r="I873">
        <f>IFERROR(VLOOKUP($A873,'PivotTrac Totals'!$1:$405,6,FALSE),)</f>
        <v>0</v>
      </c>
      <c r="J873">
        <f>IFERROR(VLOOKUP($A873,'PivotTrac Totals'!$1:$255,8,FALSE),)</f>
        <v>0</v>
      </c>
      <c r="K873">
        <f>IFERROR(VLOOKUP($A873,'PivotTrac Totals'!$1:$255,10,FALSE),)</f>
        <v>0</v>
      </c>
      <c r="L873">
        <f>IFERROR(VLOOKUP($A873,'PivotTrac Totals'!$1:$255,12,FALSE),)</f>
        <v>0</v>
      </c>
      <c r="M873">
        <f>IFERROR(VLOOKUP($A873,'PivotTrac Totals'!$1:$255,14,FALSE),)</f>
        <v>0</v>
      </c>
      <c r="N873">
        <f>IFERROR(VLOOKUP($A873,'PivotTrac Totals'!$1:$255,16,FALSE),)</f>
        <v>0</v>
      </c>
      <c r="O873">
        <f>IFERROR(VLOOKUP($A873,'PivotTrac Totals'!$1:$255,18,FALSE),)</f>
        <v>0</v>
      </c>
      <c r="P873">
        <f>IFERROR(VLOOKUP($A873,'PivotTrac Totals'!$1:$255,20,FALSE),)</f>
        <v>0</v>
      </c>
      <c r="Q873">
        <f>IFERROR(VLOOKUP($A873,'PivotTrac Totals'!$1:$255,22,FALSE),)</f>
        <v>0</v>
      </c>
      <c r="R873">
        <f>IFERROR(VLOOKUP($A873,'PivotTrac Totals'!$1:$255,24,FALSE),)</f>
        <v>0</v>
      </c>
      <c r="S873">
        <f>IFERROR(VLOOKUP($A873,'PivotTrac Totals'!$1:$255,26,FALSE),)</f>
        <v>0</v>
      </c>
      <c r="T873">
        <f>IFERROR(VLOOKUP($A873,'PivotTrac Totals'!$1:$255,28,FALSE),)</f>
        <v>0</v>
      </c>
      <c r="U873">
        <f>IFERROR(VLOOKUP($A873,'PivotTrac Totals'!$1:$255,30,FALSE),)</f>
        <v>0</v>
      </c>
      <c r="V873">
        <f>IFERROR(VLOOKUP($A873,'PivotTrac Totals'!$1:$255,32,FALSE),)</f>
        <v>0</v>
      </c>
      <c r="W873">
        <f>IFERROR(VLOOKUP($A873,'PivotTrac Totals'!$1:$255,34,FALSE),)</f>
        <v>0</v>
      </c>
      <c r="X873">
        <f>IFERROR(VLOOKUP($A873,'PivotTrac Totals'!$1:$255,36,FALSE),)</f>
        <v>0</v>
      </c>
      <c r="Y873">
        <f>IFERROR(VLOOKUP($A873,'PivotTrac Totals'!$1:$255,38,FALSE),)</f>
        <v>0</v>
      </c>
      <c r="Z873">
        <f>IFERROR(VLOOKUP($A873,'PivotTrac Totals'!$1:$255,40,FALSE),)</f>
        <v>0</v>
      </c>
      <c r="AA873">
        <f>IFERROR(VLOOKUP($A873,'PivotTrac Totals'!$1:$255,42,FALSE),)</f>
        <v>0</v>
      </c>
      <c r="AB873">
        <f>IFERROR(VLOOKUP($A873,'PivotTrac Totals'!$1:$255,44,FALSE),)</f>
        <v>0</v>
      </c>
      <c r="AC873">
        <f>IFERROR(VLOOKUP($A873,'PivotTrac Totals'!$1:$255,46,FALSE),)</f>
        <v>0</v>
      </c>
      <c r="AD873">
        <f>IFERROR(VLOOKUP($A873,'PivotTrac Totals'!$1:$255,48,FALSE),)</f>
        <v>0</v>
      </c>
      <c r="AE873">
        <f>IFERROR(VLOOKUP($A873,'PivotTrac Totals'!$1:$255,50,FALSE),)</f>
        <v>0</v>
      </c>
      <c r="AF873">
        <f>IFERROR(VLOOKUP($A873,'PivotTrac Totals'!$1:$255,52,FALSE),)</f>
        <v>0</v>
      </c>
      <c r="AG873">
        <f>IFERROR(VLOOKUP($A873,'PivotTrac Totals'!$1:$255,54,FALSE),)</f>
        <v>0</v>
      </c>
      <c r="AH873">
        <f t="shared" si="99"/>
        <v>0</v>
      </c>
    </row>
    <row r="874" spans="1:34" ht="15.75" hidden="1" thickBot="1" x14ac:dyDescent="0.25">
      <c r="A874" s="25"/>
      <c r="B874" s="25" t="s">
        <v>166</v>
      </c>
      <c r="C874" s="28" t="str">
        <f t="shared" si="102"/>
        <v>86</v>
      </c>
      <c r="D874" s="25" t="s">
        <v>307</v>
      </c>
      <c r="E874" s="25"/>
      <c r="F874" s="25"/>
      <c r="G874" s="25"/>
      <c r="H874">
        <f>IFERROR(VLOOKUP($A874,'PivotTrac Totals'!$A$1:$AK$255,4,FALSE),)</f>
        <v>0</v>
      </c>
      <c r="I874">
        <f>IFERROR(VLOOKUP($A874,'PivotTrac Totals'!$1:$405,6,FALSE),)</f>
        <v>0</v>
      </c>
      <c r="J874">
        <f>IFERROR(VLOOKUP($A874,'PivotTrac Totals'!$1:$255,8,FALSE),)</f>
        <v>0</v>
      </c>
      <c r="K874">
        <f>IFERROR(VLOOKUP($A874,'PivotTrac Totals'!$1:$255,10,FALSE),)</f>
        <v>0</v>
      </c>
      <c r="L874">
        <f>IFERROR(VLOOKUP($A874,'PivotTrac Totals'!$1:$255,12,FALSE),)</f>
        <v>0</v>
      </c>
      <c r="M874">
        <f>IFERROR(VLOOKUP($A874,'PivotTrac Totals'!$1:$255,14,FALSE),)</f>
        <v>0</v>
      </c>
      <c r="N874">
        <f>IFERROR(VLOOKUP($A874,'PivotTrac Totals'!$1:$255,16,FALSE),)</f>
        <v>0</v>
      </c>
      <c r="O874">
        <f>IFERROR(VLOOKUP($A874,'PivotTrac Totals'!$1:$255,18,FALSE),)</f>
        <v>0</v>
      </c>
      <c r="P874">
        <f>IFERROR(VLOOKUP($A874,'PivotTrac Totals'!$1:$255,20,FALSE),)</f>
        <v>0</v>
      </c>
      <c r="Q874">
        <f>IFERROR(VLOOKUP($A874,'PivotTrac Totals'!$1:$255,22,FALSE),)</f>
        <v>0</v>
      </c>
      <c r="R874">
        <f>IFERROR(VLOOKUP($A874,'PivotTrac Totals'!$1:$255,24,FALSE),)</f>
        <v>0</v>
      </c>
      <c r="S874">
        <f>IFERROR(VLOOKUP($A874,'PivotTrac Totals'!$1:$255,26,FALSE),)</f>
        <v>0</v>
      </c>
      <c r="T874">
        <f>IFERROR(VLOOKUP($A874,'PivotTrac Totals'!$1:$255,28,FALSE),)</f>
        <v>0</v>
      </c>
      <c r="U874">
        <f>IFERROR(VLOOKUP($A874,'PivotTrac Totals'!$1:$255,30,FALSE),)</f>
        <v>0</v>
      </c>
      <c r="V874">
        <f>IFERROR(VLOOKUP($A874,'PivotTrac Totals'!$1:$255,32,FALSE),)</f>
        <v>0</v>
      </c>
      <c r="W874">
        <f>IFERROR(VLOOKUP($A874,'PivotTrac Totals'!$1:$255,34,FALSE),)</f>
        <v>0</v>
      </c>
      <c r="X874">
        <f>IFERROR(VLOOKUP($A874,'PivotTrac Totals'!$1:$255,36,FALSE),)</f>
        <v>0</v>
      </c>
      <c r="Y874">
        <f>IFERROR(VLOOKUP($A874,'PivotTrac Totals'!$1:$255,38,FALSE),)</f>
        <v>0</v>
      </c>
      <c r="Z874">
        <f>IFERROR(VLOOKUP($A874,'PivotTrac Totals'!$1:$255,40,FALSE),)</f>
        <v>0</v>
      </c>
      <c r="AA874">
        <f>IFERROR(VLOOKUP($A874,'PivotTrac Totals'!$1:$255,42,FALSE),)</f>
        <v>0</v>
      </c>
      <c r="AB874">
        <f>IFERROR(VLOOKUP($A874,'PivotTrac Totals'!$1:$255,44,FALSE),)</f>
        <v>0</v>
      </c>
      <c r="AC874">
        <f>IFERROR(VLOOKUP($A874,'PivotTrac Totals'!$1:$255,46,FALSE),)</f>
        <v>0</v>
      </c>
      <c r="AD874">
        <f>IFERROR(VLOOKUP($A874,'PivotTrac Totals'!$1:$255,48,FALSE),)</f>
        <v>0</v>
      </c>
      <c r="AE874">
        <f>IFERROR(VLOOKUP($A874,'PivotTrac Totals'!$1:$255,50,FALSE),)</f>
        <v>0</v>
      </c>
      <c r="AF874">
        <f>IFERROR(VLOOKUP($A874,'PivotTrac Totals'!$1:$255,52,FALSE),)</f>
        <v>0</v>
      </c>
      <c r="AG874">
        <f>IFERROR(VLOOKUP($A874,'PivotTrac Totals'!$1:$255,54,FALSE),)</f>
        <v>0</v>
      </c>
      <c r="AH874">
        <f t="shared" si="99"/>
        <v>0</v>
      </c>
    </row>
    <row r="875" spans="1:34" ht="15.75" hidden="1" thickBot="1" x14ac:dyDescent="0.25">
      <c r="A875" s="25"/>
      <c r="B875" s="25" t="s">
        <v>166</v>
      </c>
      <c r="C875" s="28" t="str">
        <f t="shared" si="102"/>
        <v>86</v>
      </c>
      <c r="D875" s="25" t="s">
        <v>307</v>
      </c>
      <c r="E875" s="25"/>
      <c r="F875" s="25"/>
      <c r="G875" s="25"/>
      <c r="H875">
        <f>IFERROR(VLOOKUP($A875,'PivotTrac Totals'!$A$1:$AK$255,4,FALSE),)</f>
        <v>0</v>
      </c>
      <c r="I875">
        <f>IFERROR(VLOOKUP($A875,'PivotTrac Totals'!$1:$405,6,FALSE),)</f>
        <v>0</v>
      </c>
      <c r="J875">
        <f>IFERROR(VLOOKUP($A875,'PivotTrac Totals'!$1:$255,8,FALSE),)</f>
        <v>0</v>
      </c>
      <c r="K875">
        <f>IFERROR(VLOOKUP($A875,'PivotTrac Totals'!$1:$255,10,FALSE),)</f>
        <v>0</v>
      </c>
      <c r="L875">
        <f>IFERROR(VLOOKUP($A875,'PivotTrac Totals'!$1:$255,12,FALSE),)</f>
        <v>0</v>
      </c>
      <c r="M875">
        <f>IFERROR(VLOOKUP($A875,'PivotTrac Totals'!$1:$255,14,FALSE),)</f>
        <v>0</v>
      </c>
      <c r="N875">
        <f>IFERROR(VLOOKUP($A875,'PivotTrac Totals'!$1:$255,16,FALSE),)</f>
        <v>0</v>
      </c>
      <c r="O875">
        <f>IFERROR(VLOOKUP($A875,'PivotTrac Totals'!$1:$255,18,FALSE),)</f>
        <v>0</v>
      </c>
      <c r="P875">
        <f>IFERROR(VLOOKUP($A875,'PivotTrac Totals'!$1:$255,20,FALSE),)</f>
        <v>0</v>
      </c>
      <c r="Q875">
        <f>IFERROR(VLOOKUP($A875,'PivotTrac Totals'!$1:$255,22,FALSE),)</f>
        <v>0</v>
      </c>
      <c r="R875">
        <f>IFERROR(VLOOKUP($A875,'PivotTrac Totals'!$1:$255,24,FALSE),)</f>
        <v>0</v>
      </c>
      <c r="S875">
        <f>IFERROR(VLOOKUP($A875,'PivotTrac Totals'!$1:$255,26,FALSE),)</f>
        <v>0</v>
      </c>
      <c r="T875">
        <f>IFERROR(VLOOKUP($A875,'PivotTrac Totals'!$1:$255,28,FALSE),)</f>
        <v>0</v>
      </c>
      <c r="U875">
        <f>IFERROR(VLOOKUP($A875,'PivotTrac Totals'!$1:$255,30,FALSE),)</f>
        <v>0</v>
      </c>
      <c r="V875">
        <f>IFERROR(VLOOKUP($A875,'PivotTrac Totals'!$1:$255,32,FALSE),)</f>
        <v>0</v>
      </c>
      <c r="W875">
        <f>IFERROR(VLOOKUP($A875,'PivotTrac Totals'!$1:$255,34,FALSE),)</f>
        <v>0</v>
      </c>
      <c r="X875">
        <f>IFERROR(VLOOKUP($A875,'PivotTrac Totals'!$1:$255,36,FALSE),)</f>
        <v>0</v>
      </c>
      <c r="Y875">
        <f>IFERROR(VLOOKUP($A875,'PivotTrac Totals'!$1:$255,38,FALSE),)</f>
        <v>0</v>
      </c>
      <c r="Z875">
        <f>IFERROR(VLOOKUP($A875,'PivotTrac Totals'!$1:$255,40,FALSE),)</f>
        <v>0</v>
      </c>
      <c r="AA875">
        <f>IFERROR(VLOOKUP($A875,'PivotTrac Totals'!$1:$255,42,FALSE),)</f>
        <v>0</v>
      </c>
      <c r="AB875">
        <f>IFERROR(VLOOKUP($A875,'PivotTrac Totals'!$1:$255,44,FALSE),)</f>
        <v>0</v>
      </c>
      <c r="AC875">
        <f>IFERROR(VLOOKUP($A875,'PivotTrac Totals'!$1:$255,46,FALSE),)</f>
        <v>0</v>
      </c>
      <c r="AD875">
        <f>IFERROR(VLOOKUP($A875,'PivotTrac Totals'!$1:$255,48,FALSE),)</f>
        <v>0</v>
      </c>
      <c r="AE875">
        <f>IFERROR(VLOOKUP($A875,'PivotTrac Totals'!$1:$255,50,FALSE),)</f>
        <v>0</v>
      </c>
      <c r="AF875">
        <f>IFERROR(VLOOKUP($A875,'PivotTrac Totals'!$1:$255,52,FALSE),)</f>
        <v>0</v>
      </c>
      <c r="AG875">
        <f>IFERROR(VLOOKUP($A875,'PivotTrac Totals'!$1:$255,54,FALSE),)</f>
        <v>0</v>
      </c>
      <c r="AH875">
        <f t="shared" si="99"/>
        <v>0</v>
      </c>
    </row>
    <row r="876" spans="1:34" ht="15.75" hidden="1" thickBot="1" x14ac:dyDescent="0.25">
      <c r="A876" s="25"/>
      <c r="B876" s="25" t="s">
        <v>166</v>
      </c>
      <c r="C876" s="28" t="str">
        <f t="shared" si="102"/>
        <v>86</v>
      </c>
      <c r="D876" s="25" t="s">
        <v>307</v>
      </c>
      <c r="E876" s="25"/>
      <c r="F876" s="25"/>
      <c r="G876" s="25"/>
      <c r="H876">
        <f>IFERROR(VLOOKUP($A876,'PivotTrac Totals'!$A$1:$AK$255,4,FALSE),)</f>
        <v>0</v>
      </c>
      <c r="I876">
        <f>IFERROR(VLOOKUP($A876,'PivotTrac Totals'!$1:$405,6,FALSE),)</f>
        <v>0</v>
      </c>
      <c r="J876">
        <f>IFERROR(VLOOKUP($A876,'PivotTrac Totals'!$1:$255,8,FALSE),)</f>
        <v>0</v>
      </c>
      <c r="K876">
        <f>IFERROR(VLOOKUP($A876,'PivotTrac Totals'!$1:$255,10,FALSE),)</f>
        <v>0</v>
      </c>
      <c r="L876">
        <f>IFERROR(VLOOKUP($A876,'PivotTrac Totals'!$1:$255,12,FALSE),)</f>
        <v>0</v>
      </c>
      <c r="M876">
        <f>IFERROR(VLOOKUP($A876,'PivotTrac Totals'!$1:$255,14,FALSE),)</f>
        <v>0</v>
      </c>
      <c r="N876">
        <f>IFERROR(VLOOKUP($A876,'PivotTrac Totals'!$1:$255,16,FALSE),)</f>
        <v>0</v>
      </c>
      <c r="O876">
        <f>IFERROR(VLOOKUP($A876,'PivotTrac Totals'!$1:$255,18,FALSE),)</f>
        <v>0</v>
      </c>
      <c r="P876">
        <f>IFERROR(VLOOKUP($A876,'PivotTrac Totals'!$1:$255,20,FALSE),)</f>
        <v>0</v>
      </c>
      <c r="Q876">
        <f>IFERROR(VLOOKUP($A876,'PivotTrac Totals'!$1:$255,22,FALSE),)</f>
        <v>0</v>
      </c>
      <c r="R876">
        <f>IFERROR(VLOOKUP($A876,'PivotTrac Totals'!$1:$255,24,FALSE),)</f>
        <v>0</v>
      </c>
      <c r="S876">
        <f>IFERROR(VLOOKUP($A876,'PivotTrac Totals'!$1:$255,26,FALSE),)</f>
        <v>0</v>
      </c>
      <c r="T876">
        <f>IFERROR(VLOOKUP($A876,'PivotTrac Totals'!$1:$255,28,FALSE),)</f>
        <v>0</v>
      </c>
      <c r="U876">
        <f>IFERROR(VLOOKUP($A876,'PivotTrac Totals'!$1:$255,30,FALSE),)</f>
        <v>0</v>
      </c>
      <c r="V876">
        <f>IFERROR(VLOOKUP($A876,'PivotTrac Totals'!$1:$255,32,FALSE),)</f>
        <v>0</v>
      </c>
      <c r="W876">
        <f>IFERROR(VLOOKUP($A876,'PivotTrac Totals'!$1:$255,34,FALSE),)</f>
        <v>0</v>
      </c>
      <c r="X876">
        <f>IFERROR(VLOOKUP($A876,'PivotTrac Totals'!$1:$255,36,FALSE),)</f>
        <v>0</v>
      </c>
      <c r="Y876">
        <f>IFERROR(VLOOKUP($A876,'PivotTrac Totals'!$1:$255,38,FALSE),)</f>
        <v>0</v>
      </c>
      <c r="Z876">
        <f>IFERROR(VLOOKUP($A876,'PivotTrac Totals'!$1:$255,40,FALSE),)</f>
        <v>0</v>
      </c>
      <c r="AA876">
        <f>IFERROR(VLOOKUP($A876,'PivotTrac Totals'!$1:$255,42,FALSE),)</f>
        <v>0</v>
      </c>
      <c r="AB876">
        <f>IFERROR(VLOOKUP($A876,'PivotTrac Totals'!$1:$255,44,FALSE),)</f>
        <v>0</v>
      </c>
      <c r="AC876">
        <f>IFERROR(VLOOKUP($A876,'PivotTrac Totals'!$1:$255,46,FALSE),)</f>
        <v>0</v>
      </c>
      <c r="AD876">
        <f>IFERROR(VLOOKUP($A876,'PivotTrac Totals'!$1:$255,48,FALSE),)</f>
        <v>0</v>
      </c>
      <c r="AE876">
        <f>IFERROR(VLOOKUP($A876,'PivotTrac Totals'!$1:$255,50,FALSE),)</f>
        <v>0</v>
      </c>
      <c r="AF876">
        <f>IFERROR(VLOOKUP($A876,'PivotTrac Totals'!$1:$255,52,FALSE),)</f>
        <v>0</v>
      </c>
      <c r="AG876">
        <f>IFERROR(VLOOKUP($A876,'PivotTrac Totals'!$1:$255,54,FALSE),)</f>
        <v>0</v>
      </c>
      <c r="AH876">
        <f t="shared" si="99"/>
        <v>0</v>
      </c>
    </row>
    <row r="877" spans="1:34" ht="15.75" hidden="1" thickBot="1" x14ac:dyDescent="0.25">
      <c r="A877" s="29" t="s">
        <v>314</v>
      </c>
      <c r="B877" s="25" t="s">
        <v>166</v>
      </c>
      <c r="C877" s="28" t="str">
        <f>MID(A877,FIND(" ",A877)+1,256)</f>
        <v>87</v>
      </c>
      <c r="D877" s="25" t="s">
        <v>307</v>
      </c>
      <c r="E877" s="25"/>
      <c r="F877" s="25"/>
      <c r="G877" s="25"/>
      <c r="H877" s="24">
        <f>IF($B877="Hamer",IF($F877="Spring Grain",SUMIFS('Hamer Agrimet'!$D:$D,'Hamer Agrimet'!$A:$A,"&lt;="&amp;Data!H$1,'Hamer Agrimet'!$D:$D,"&gt;0"),IF($F877="Winter Grain",SUMIFS('Hamer Agrimet'!$C:$C,'Hamer Agrimet'!$A:$A,"&lt;="&amp;Data!H$1,'Hamer Agrimet'!$C:$C,"&gt;0"),IF($F877="Potatoes",SUMIFS('Hamer Agrimet'!$E:$E,'Hamer Agrimet'!$A:$A,"&lt;="&amp;Data!H$1,'Hamer Agrimet'!$E:$E,"&gt;0"),0))),SUMIFS('Osgood Agrimet'!$S$2:$S$274,'Hamer Agrimet'!$H$147:$H$288,"&lt;="&amp;Data!H$1,'Osgood Agrimet'!$S$2:$S$274,"&gt;0"))</f>
        <v>0</v>
      </c>
      <c r="I877" s="24">
        <f>IF($B877="Hamer",IF($F877="Spring Grain",SUMIFS('Hamer Agrimet'!$D:$D,'Hamer Agrimet'!$A:$A,"&lt;="&amp;Data!I$1,'Hamer Agrimet'!$D:$D,"&gt;0"),IF($F877="Winter Grain",SUMIFS('Hamer Agrimet'!$C:$C,'Hamer Agrimet'!$A:$A,"&lt;="&amp;Data!I$1,'Hamer Agrimet'!$C:$C,"&gt;0"),IF($F877="Potatoes",SUMIFS('Hamer Agrimet'!$E:$E,'Hamer Agrimet'!$A:$A,"&lt;="&amp;Data!I$1,'Hamer Agrimet'!$E:$E,"&gt;0"),0))),SUMIFS('Osgood Agrimet'!$S$2:$S$274,'Hamer Agrimet'!$H$147:$H$288,"&lt;="&amp;Data!I$1,'Osgood Agrimet'!$S$2:$S$274,"&gt;0"))</f>
        <v>0</v>
      </c>
      <c r="J877" s="24">
        <f>IF($B877="Hamer",IF($F877="Spring Grain",SUMIFS('Hamer Agrimet'!$D:$D,'Hamer Agrimet'!$A:$A,"&lt;="&amp;Data!J$1,'Hamer Agrimet'!$D:$D,"&gt;0"),IF($F877="Winter Grain",SUMIFS('Hamer Agrimet'!$C:$C,'Hamer Agrimet'!$A:$A,"&lt;="&amp;Data!J$1,'Hamer Agrimet'!$C:$C,"&gt;0"),IF($F877="Potatoes",SUMIFS('Hamer Agrimet'!$E:$E,'Hamer Agrimet'!$A:$A,"&lt;="&amp;Data!J$1,'Hamer Agrimet'!$E:$E,"&gt;0"),0))),SUMIFS('Osgood Agrimet'!$S$2:$S$274,'Hamer Agrimet'!$H$147:$H$288,"&lt;="&amp;Data!J$1,'Osgood Agrimet'!$S$2:$S$274,"&gt;0"))</f>
        <v>0</v>
      </c>
      <c r="K877" s="24">
        <f>IF($B877="Hamer",IF($F877="Spring Grain",SUMIFS('Hamer Agrimet'!$D:$D,'Hamer Agrimet'!$A:$A,"&lt;="&amp;Data!K$1,'Hamer Agrimet'!$D:$D,"&gt;0"),IF($F877="Winter Grain",SUMIFS('Hamer Agrimet'!$C:$C,'Hamer Agrimet'!$A:$A,"&lt;="&amp;Data!K$1,'Hamer Agrimet'!$C:$C,"&gt;0"),IF($F877="Potatoes",SUMIFS('Hamer Agrimet'!$E:$E,'Hamer Agrimet'!$A:$A,"&lt;="&amp;Data!K$1,'Hamer Agrimet'!$E:$E,"&gt;0"),0))),SUMIFS('Osgood Agrimet'!$S$2:$S$274,'Hamer Agrimet'!$H$147:$H$288,"&lt;="&amp;Data!K$1,'Osgood Agrimet'!$S$2:$S$274,"&gt;0"))</f>
        <v>0</v>
      </c>
      <c r="L877" s="24">
        <f>IF($B877="Hamer",IF($F877="Spring Grain",SUMIFS('Hamer Agrimet'!$D:$D,'Hamer Agrimet'!$A:$A,"&lt;="&amp;Data!L$1,'Hamer Agrimet'!$D:$D,"&gt;0"),IF($F877="Winter Grain",SUMIFS('Hamer Agrimet'!$C:$C,'Hamer Agrimet'!$A:$A,"&lt;="&amp;Data!L$1,'Hamer Agrimet'!$C:$C,"&gt;0"),IF($F877="Potatoes",SUMIFS('Hamer Agrimet'!$E:$E,'Hamer Agrimet'!$A:$A,"&lt;="&amp;Data!L$1,'Hamer Agrimet'!$E:$E,"&gt;0"),0))),SUMIFS('Osgood Agrimet'!$S$2:$S$274,'Hamer Agrimet'!$H$147:$H$288,"&lt;="&amp;Data!L$1,'Osgood Agrimet'!$S$2:$S$274,"&gt;0"))</f>
        <v>0</v>
      </c>
      <c r="M877" s="24">
        <f>IF($B877="Hamer",IF($F877="Spring Grain",SUMIFS('Hamer Agrimet'!$D:$D,'Hamer Agrimet'!$A:$A,"&lt;="&amp;Data!M$1,'Hamer Agrimet'!$D:$D,"&gt;0"),IF($F877="Winter Grain",SUMIFS('Hamer Agrimet'!$C:$C,'Hamer Agrimet'!$A:$A,"&lt;="&amp;Data!M$1,'Hamer Agrimet'!$C:$C,"&gt;0"),IF($F877="Potatoes",SUMIFS('Hamer Agrimet'!$E:$E,'Hamer Agrimet'!$A:$A,"&lt;="&amp;Data!M$1,'Hamer Agrimet'!$E:$E,"&gt;0"),0))),SUMIFS('Osgood Agrimet'!$S$2:$S$274,'Hamer Agrimet'!$H$147:$H$288,"&lt;="&amp;Data!M$1,'Osgood Agrimet'!$S$2:$S$274,"&gt;0"))</f>
        <v>0</v>
      </c>
      <c r="N877" s="24">
        <f>IF($B877="Hamer",IF($F877="Spring Grain",SUMIFS('Hamer Agrimet'!$D:$D,'Hamer Agrimet'!$A:$A,"&lt;="&amp;Data!N$1,'Hamer Agrimet'!$D:$D,"&gt;0"),IF($F877="Winter Grain",SUMIFS('Hamer Agrimet'!$C:$C,'Hamer Agrimet'!$A:$A,"&lt;="&amp;Data!N$1,'Hamer Agrimet'!$C:$C,"&gt;0"),IF($F877="Potatoes",SUMIFS('Hamer Agrimet'!$E:$E,'Hamer Agrimet'!$A:$A,"&lt;="&amp;Data!N$1,'Hamer Agrimet'!$E:$E,"&gt;0"),0))),SUMIFS('Osgood Agrimet'!$S$2:$S$274,'Hamer Agrimet'!$H$147:$H$288,"&lt;="&amp;Data!N$1,'Osgood Agrimet'!$S$2:$S$274,"&gt;0"))</f>
        <v>0</v>
      </c>
      <c r="O877" s="24">
        <f>IF($B877="Hamer",IF($F877="Spring Grain",SUMIFS('Hamer Agrimet'!$D:$D,'Hamer Agrimet'!$A:$A,"&lt;="&amp;Data!O$1,'Hamer Agrimet'!$D:$D,"&gt;0"),IF($F877="Winter Grain",SUMIFS('Hamer Agrimet'!$C:$C,'Hamer Agrimet'!$A:$A,"&lt;="&amp;Data!O$1,'Hamer Agrimet'!$C:$C,"&gt;0"),IF($F877="Potatoes",SUMIFS('Hamer Agrimet'!$E:$E,'Hamer Agrimet'!$A:$A,"&lt;="&amp;Data!O$1,'Hamer Agrimet'!$E:$E,"&gt;0"),0))),SUMIFS('Osgood Agrimet'!$S$2:$S$274,'Hamer Agrimet'!$H$147:$H$288,"&lt;="&amp;Data!O$1,'Osgood Agrimet'!$S$2:$S$274,"&gt;0"))</f>
        <v>0</v>
      </c>
      <c r="P877" s="24">
        <f>IF($B877="Hamer",IF($F877="Spring Grain",SUMIFS('Hamer Agrimet'!$D:$D,'Hamer Agrimet'!$A:$A,"&lt;="&amp;Data!P$1,'Hamer Agrimet'!$D:$D,"&gt;0"),IF($F877="Winter Grain",SUMIFS('Hamer Agrimet'!$C:$C,'Hamer Agrimet'!$A:$A,"&lt;="&amp;Data!P$1,'Hamer Agrimet'!$C:$C,"&gt;0"),IF($F877="Potatoes",SUMIFS('Hamer Agrimet'!$E:$E,'Hamer Agrimet'!$A:$A,"&lt;="&amp;Data!P$1,'Hamer Agrimet'!$E:$E,"&gt;0"),0))),SUMIFS('Osgood Agrimet'!$S$2:$S$274,'Hamer Agrimet'!$H$147:$H$288,"&lt;="&amp;Data!P$1,'Osgood Agrimet'!$S$2:$S$274,"&gt;0"))</f>
        <v>0</v>
      </c>
      <c r="Q877" s="24">
        <f>IF($B877="Hamer",IF($F877="Spring Grain",SUMIFS('Hamer Agrimet'!$D:$D,'Hamer Agrimet'!$A:$A,"&lt;="&amp;Data!Q$1,'Hamer Agrimet'!$D:$D,"&gt;0"),IF($F877="Winter Grain",SUMIFS('Hamer Agrimet'!$C:$C,'Hamer Agrimet'!$A:$A,"&lt;="&amp;Data!Q$1,'Hamer Agrimet'!$C:$C,"&gt;0"),IF($F877="Potatoes",SUMIFS('Hamer Agrimet'!$E:$E,'Hamer Agrimet'!$A:$A,"&lt;="&amp;Data!Q$1,'Hamer Agrimet'!$E:$E,"&gt;0"),0))),SUMIFS('Osgood Agrimet'!$S$2:$S$274,'Hamer Agrimet'!$H$147:$H$288,"&lt;="&amp;Data!Q$1,'Osgood Agrimet'!$S$2:$S$274,"&gt;0"))</f>
        <v>0</v>
      </c>
      <c r="R877" s="24">
        <f>IF($B877="Hamer",IF($F877="Spring Grain",SUMIFS('Hamer Agrimet'!$D:$D,'Hamer Agrimet'!$A:$A,"&lt;="&amp;Data!R$1,'Hamer Agrimet'!$D:$D,"&gt;0"),IF($F877="Winter Grain",SUMIFS('Hamer Agrimet'!$C:$C,'Hamer Agrimet'!$A:$A,"&lt;="&amp;Data!R$1,'Hamer Agrimet'!$C:$C,"&gt;0"),IF($F877="Potatoes",SUMIFS('Hamer Agrimet'!$E:$E,'Hamer Agrimet'!$A:$A,"&lt;="&amp;Data!R$1,'Hamer Agrimet'!$E:$E,"&gt;0"),0))),SUMIFS('Osgood Agrimet'!$S$2:$S$274,'Hamer Agrimet'!$H$147:$H$288,"&lt;="&amp;Data!R$1,'Osgood Agrimet'!$S$2:$S$274,"&gt;0"))</f>
        <v>0</v>
      </c>
      <c r="S877" s="24">
        <f>IF($B877="Hamer",IF($F877="Spring Grain",SUMIFS('Hamer Agrimet'!$D:$D,'Hamer Agrimet'!$A:$A,"&lt;="&amp;Data!S$1,'Hamer Agrimet'!$D:$D,"&gt;0"),IF($F877="Winter Grain",SUMIFS('Hamer Agrimet'!$C:$C,'Hamer Agrimet'!$A:$A,"&lt;="&amp;Data!S$1,'Hamer Agrimet'!$C:$C,"&gt;0"),IF($F877="Potatoes",SUMIFS('Hamer Agrimet'!$E:$E,'Hamer Agrimet'!$A:$A,"&lt;="&amp;Data!S$1,'Hamer Agrimet'!$E:$E,"&gt;0"),0))),SUMIFS('Osgood Agrimet'!$S$2:$S$274,'Hamer Agrimet'!$H$147:$H$288,"&lt;="&amp;Data!S$1,'Osgood Agrimet'!$S$2:$S$274,"&gt;0"))</f>
        <v>0</v>
      </c>
      <c r="T877" s="24">
        <f>IF($B877="Hamer",IF($F877="Spring Grain",SUMIFS('Hamer Agrimet'!$D:$D,'Hamer Agrimet'!$A:$A,"&lt;="&amp;Data!T$1,'Hamer Agrimet'!$D:$D,"&gt;0"),IF($F877="Winter Grain",SUMIFS('Hamer Agrimet'!$C:$C,'Hamer Agrimet'!$A:$A,"&lt;="&amp;Data!T$1,'Hamer Agrimet'!$C:$C,"&gt;0"),IF($F877="Potatoes",SUMIFS('Hamer Agrimet'!$E:$E,'Hamer Agrimet'!$A:$A,"&lt;="&amp;Data!T$1,'Hamer Agrimet'!$E:$E,"&gt;0"),0))),SUMIFS('Osgood Agrimet'!$S$2:$S$274,'Hamer Agrimet'!$H$147:$H$288,"&lt;="&amp;Data!T$1,'Osgood Agrimet'!$S$2:$S$274,"&gt;0"))</f>
        <v>0</v>
      </c>
      <c r="U877" s="24">
        <f>IF($B877="Hamer",IF($F877="Spring Grain",SUMIFS('Hamer Agrimet'!$D:$D,'Hamer Agrimet'!$A:$A,"&lt;="&amp;Data!U$1,'Hamer Agrimet'!$D:$D,"&gt;0"),IF($F877="Winter Grain",SUMIFS('Hamer Agrimet'!$C:$C,'Hamer Agrimet'!$A:$A,"&lt;="&amp;Data!U$1,'Hamer Agrimet'!$C:$C,"&gt;0"),IF($F877="Potatoes",SUMIFS('Hamer Agrimet'!$E:$E,'Hamer Agrimet'!$A:$A,"&lt;="&amp;Data!U$1,'Hamer Agrimet'!$E:$E,"&gt;0"),0))),SUMIFS('Osgood Agrimet'!$S$2:$S$274,'Hamer Agrimet'!$H$147:$H$288,"&lt;="&amp;Data!U$1,'Osgood Agrimet'!$S$2:$S$274,"&gt;0"))</f>
        <v>0</v>
      </c>
      <c r="V877" s="24">
        <f>IF($B877="Hamer",IF($F877="Spring Grain",SUMIFS('Hamer Agrimet'!$D:$D,'Hamer Agrimet'!$A:$A,"&lt;="&amp;Data!V$1,'Hamer Agrimet'!$D:$D,"&gt;0"),IF($F877="Winter Grain",SUMIFS('Hamer Agrimet'!$C:$C,'Hamer Agrimet'!$A:$A,"&lt;="&amp;Data!V$1,'Hamer Agrimet'!$C:$C,"&gt;0"),IF($F877="Potatoes",SUMIFS('Hamer Agrimet'!$E:$E,'Hamer Agrimet'!$A:$A,"&lt;="&amp;Data!V$1,'Hamer Agrimet'!$E:$E,"&gt;0"),0))),SUMIFS('Osgood Agrimet'!$S$2:$S$274,'Hamer Agrimet'!$H$147:$H$288,"&lt;="&amp;Data!V$1,'Osgood Agrimet'!$S$2:$S$274,"&gt;0"))</f>
        <v>0</v>
      </c>
      <c r="W877" s="24">
        <f>IF($B877="Hamer",IF($F877="Spring Grain",SUMIFS('Hamer Agrimet'!$D:$D,'Hamer Agrimet'!$A:$A,"&lt;="&amp;Data!W$1,'Hamer Agrimet'!$D:$D,"&gt;0"),IF($F877="Winter Grain",SUMIFS('Hamer Agrimet'!$C:$C,'Hamer Agrimet'!$A:$A,"&lt;="&amp;Data!W$1,'Hamer Agrimet'!$C:$C,"&gt;0"),IF($F877="Potatoes",SUMIFS('Hamer Agrimet'!$E:$E,'Hamer Agrimet'!$A:$A,"&lt;="&amp;Data!W$1,'Hamer Agrimet'!$E:$E,"&gt;0"),0))),SUMIFS('Osgood Agrimet'!$S$2:$S$274,'Hamer Agrimet'!$H$147:$H$288,"&lt;="&amp;Data!W$1,'Osgood Agrimet'!$S$2:$S$274,"&gt;0"))</f>
        <v>0</v>
      </c>
      <c r="X877" s="24">
        <f>IF($B877="Hamer",IF($F877="Spring Grain",SUMIFS('Hamer Agrimet'!$D:$D,'Hamer Agrimet'!$A:$A,"&lt;="&amp;Data!X$1,'Hamer Agrimet'!$D:$D,"&gt;0"),IF($F877="Winter Grain",SUMIFS('Hamer Agrimet'!$C:$C,'Hamer Agrimet'!$A:$A,"&lt;="&amp;Data!X$1,'Hamer Agrimet'!$C:$C,"&gt;0"),IF($F877="Potatoes",SUMIFS('Hamer Agrimet'!$E:$E,'Hamer Agrimet'!$A:$A,"&lt;="&amp;Data!X$1,'Hamer Agrimet'!$E:$E,"&gt;0"),0))),SUMIFS('Osgood Agrimet'!$S$2:$S$274,'Hamer Agrimet'!$H$147:$H$288,"&lt;="&amp;Data!X$1,'Osgood Agrimet'!$S$2:$S$274,"&gt;0"))</f>
        <v>0</v>
      </c>
      <c r="Y877" s="24">
        <f>IF($B877="Hamer",IF($F877="Spring Grain",SUMIFS('Hamer Agrimet'!$D:$D,'Hamer Agrimet'!$A:$A,"&lt;="&amp;Data!Y$1,'Hamer Agrimet'!$D:$D,"&gt;0"),IF($F877="Winter Grain",SUMIFS('Hamer Agrimet'!$C:$C,'Hamer Agrimet'!$A:$A,"&lt;="&amp;Data!Y$1,'Hamer Agrimet'!$C:$C,"&gt;0"),IF($F877="Potatoes",SUMIFS('Hamer Agrimet'!$E:$E,'Hamer Agrimet'!$A:$A,"&lt;="&amp;Data!Y$1,'Hamer Agrimet'!$E:$E,"&gt;0"),0))),SUMIFS('Osgood Agrimet'!$S$2:$S$274,'Hamer Agrimet'!$H$147:$H$288,"&lt;="&amp;Data!Y$1,'Osgood Agrimet'!$S$2:$S$274,"&gt;0"))</f>
        <v>0</v>
      </c>
      <c r="Z877" s="24">
        <f>IF($B877="Hamer",IF($F877="Spring Grain",SUMIFS('Hamer Agrimet'!$D:$D,'Hamer Agrimet'!$A:$A,"&lt;="&amp;Data!Z$1,'Hamer Agrimet'!$D:$D,"&gt;0"),IF($F877="Winter Grain",SUMIFS('Hamer Agrimet'!$C:$C,'Hamer Agrimet'!$A:$A,"&lt;="&amp;Data!Z$1,'Hamer Agrimet'!$C:$C,"&gt;0"),IF($F877="Potatoes",SUMIFS('Hamer Agrimet'!$E:$E,'Hamer Agrimet'!$A:$A,"&lt;="&amp;Data!Z$1,'Hamer Agrimet'!$E:$E,"&gt;0"),0))),SUMIFS('Osgood Agrimet'!$S$2:$S$274,'Hamer Agrimet'!$H$147:$H$288,"&lt;="&amp;Data!Z$1,'Osgood Agrimet'!$S$2:$S$274,"&gt;0"))</f>
        <v>0</v>
      </c>
      <c r="AA877" s="24">
        <f>IF($B877="Hamer",IF($F877="Spring Grain",SUMIFS('Hamer Agrimet'!$D:$D,'Hamer Agrimet'!$A:$A,"&lt;="&amp;Data!AA$1,'Hamer Agrimet'!$D:$D,"&gt;0"),IF($F877="Winter Grain",SUMIFS('Hamer Agrimet'!$C:$C,'Hamer Agrimet'!$A:$A,"&lt;="&amp;Data!AA$1,'Hamer Agrimet'!$C:$C,"&gt;0"),IF($F877="Potatoes",SUMIFS('Hamer Agrimet'!$E:$E,'Hamer Agrimet'!$A:$A,"&lt;="&amp;Data!AA$1,'Hamer Agrimet'!$E:$E,"&gt;0"),0))),SUMIFS('Osgood Agrimet'!$S$2:$S$274,'Hamer Agrimet'!$H$147:$H$288,"&lt;="&amp;Data!AA$1,'Osgood Agrimet'!$S$2:$S$274,"&gt;0"))</f>
        <v>0</v>
      </c>
      <c r="AB877" s="24">
        <f>IF($B877="Hamer",IF($F877="Spring Grain",SUMIFS('Hamer Agrimet'!$D:$D,'Hamer Agrimet'!$A:$A,"&lt;="&amp;Data!AB$1,'Hamer Agrimet'!$D:$D,"&gt;0"),IF($F877="Winter Grain",SUMIFS('Hamer Agrimet'!$C:$C,'Hamer Agrimet'!$A:$A,"&lt;="&amp;Data!AB$1,'Hamer Agrimet'!$C:$C,"&gt;0"),IF($F877="Potatoes",SUMIFS('Hamer Agrimet'!$E:$E,'Hamer Agrimet'!$A:$A,"&lt;="&amp;Data!AB$1,'Hamer Agrimet'!$E:$E,"&gt;0"),0))),SUMIFS('Osgood Agrimet'!$S$2:$S$274,'Hamer Agrimet'!$H$147:$H$288,"&lt;="&amp;Data!AB$1,'Osgood Agrimet'!$S$2:$S$274,"&gt;0"))</f>
        <v>0</v>
      </c>
      <c r="AC877" s="24">
        <f>IF($B877="Hamer",IF($F877="Spring Grain",SUMIFS('Hamer Agrimet'!$D:$D,'Hamer Agrimet'!$A:$A,"&lt;="&amp;Data!AC$1,'Hamer Agrimet'!$D:$D,"&gt;0"),IF($F877="Winter Grain",SUMIFS('Hamer Agrimet'!$C:$C,'Hamer Agrimet'!$A:$A,"&lt;="&amp;Data!AC$1,'Hamer Agrimet'!$C:$C,"&gt;0"),IF($F877="Potatoes",SUMIFS('Hamer Agrimet'!$E:$E,'Hamer Agrimet'!$A:$A,"&lt;="&amp;Data!AC$1,'Hamer Agrimet'!$E:$E,"&gt;0"),0))),SUMIFS('Osgood Agrimet'!$S$2:$S$274,'Hamer Agrimet'!$H$147:$H$288,"&lt;="&amp;Data!AC$1,'Osgood Agrimet'!$S$2:$S$274,"&gt;0"))</f>
        <v>0</v>
      </c>
      <c r="AD877" s="24">
        <f>IF($B877="Hamer",IF($F877="Spring Grain",SUMIFS('Hamer Agrimet'!$D:$D,'Hamer Agrimet'!$A:$A,"&lt;="&amp;Data!AD$1,'Hamer Agrimet'!$D:$D,"&gt;0"),IF($F877="Winter Grain",SUMIFS('Hamer Agrimet'!$C:$C,'Hamer Agrimet'!$A:$A,"&lt;="&amp;Data!AD$1,'Hamer Agrimet'!$C:$C,"&gt;0"),IF($F877="Potatoes",SUMIFS('Hamer Agrimet'!$E:$E,'Hamer Agrimet'!$A:$A,"&lt;="&amp;Data!AD$1,'Hamer Agrimet'!$E:$E,"&gt;0"),0))),SUMIFS('Osgood Agrimet'!$S$2:$S$274,'Hamer Agrimet'!$H$147:$H$288,"&lt;="&amp;Data!AD$1,'Osgood Agrimet'!$S$2:$S$274,"&gt;0"))</f>
        <v>0</v>
      </c>
      <c r="AE877" s="24">
        <f>IF($B877="Hamer",IF($F877="Spring Grain",SUMIFS('Hamer Agrimet'!$D:$D,'Hamer Agrimet'!$A:$A,"&lt;="&amp;Data!AE$1,'Hamer Agrimet'!$D:$D,"&gt;0"),IF($F877="Winter Grain",SUMIFS('Hamer Agrimet'!$C:$C,'Hamer Agrimet'!$A:$A,"&lt;="&amp;Data!AE$1,'Hamer Agrimet'!$C:$C,"&gt;0"),IF($F877="Potatoes",SUMIFS('Hamer Agrimet'!$E:$E,'Hamer Agrimet'!$A:$A,"&lt;="&amp;Data!AE$1,'Hamer Agrimet'!$E:$E,"&gt;0"),0))),SUMIFS('Osgood Agrimet'!$S$2:$S$274,'Hamer Agrimet'!$H$147:$H$288,"&lt;="&amp;Data!AE$1,'Osgood Agrimet'!$S$2:$S$274,"&gt;0"))</f>
        <v>0</v>
      </c>
      <c r="AF877" s="24">
        <f>IF($B877="Hamer",IF($F877="Spring Grain",SUMIFS('Hamer Agrimet'!$D:$D,'Hamer Agrimet'!$A:$A,"&lt;="&amp;Data!AF$1,'Hamer Agrimet'!$D:$D,"&gt;0"),IF($F877="Winter Grain",SUMIFS('Hamer Agrimet'!$C:$C,'Hamer Agrimet'!$A:$A,"&lt;="&amp;Data!AF$1,'Hamer Agrimet'!$C:$C,"&gt;0"),IF($F877="Potatoes",SUMIFS('Hamer Agrimet'!$E:$E,'Hamer Agrimet'!$A:$A,"&lt;="&amp;Data!AF$1,'Hamer Agrimet'!$E:$E,"&gt;0"),0))),SUMIFS('Osgood Agrimet'!$S$2:$S$274,'Hamer Agrimet'!$H$147:$H$288,"&lt;="&amp;Data!AF$1,'Osgood Agrimet'!$S$2:$S$274,"&gt;0"))</f>
        <v>0</v>
      </c>
      <c r="AG877" s="24">
        <f>IF($B877="Hamer",IF($F877="Spring Grain",SUMIFS('Hamer Agrimet'!$D:$D,'Hamer Agrimet'!$A:$A,"&lt;="&amp;Data!AG$1,'Hamer Agrimet'!$D:$D,"&gt;0"),IF($F877="Winter Grain",SUMIFS('Hamer Agrimet'!$C:$C,'Hamer Agrimet'!$A:$A,"&lt;="&amp;Data!AG$1,'Hamer Agrimet'!$C:$C,"&gt;0"),IF($F877="Potatoes",SUMIFS('Hamer Agrimet'!$E:$E,'Hamer Agrimet'!$A:$A,"&lt;="&amp;Data!AG$1,'Hamer Agrimet'!$E:$E,"&gt;0"),0))),SUMIFS('Osgood Agrimet'!$S$2:$S$274,'Hamer Agrimet'!$H$147:$H$288,"&lt;="&amp;Data!AG$1,'Osgood Agrimet'!$S$2:$S$274,"&gt;0"))</f>
        <v>0</v>
      </c>
      <c r="AH877">
        <f>+SUM(H877:AG877)</f>
        <v>0</v>
      </c>
    </row>
    <row r="878" spans="1:34" ht="15.75" hidden="1" thickBot="1" x14ac:dyDescent="0.25">
      <c r="A878" s="25"/>
      <c r="B878" s="25" t="s">
        <v>166</v>
      </c>
      <c r="C878" s="28" t="str">
        <f>C877</f>
        <v>87</v>
      </c>
      <c r="D878" s="25" t="s">
        <v>307</v>
      </c>
      <c r="E878" s="25"/>
      <c r="F878" s="25"/>
      <c r="G878" s="25"/>
      <c r="H878">
        <f>IFERROR(VLOOKUP($A878,'PivotTrac Totals'!$A$1:$AK$255,4,FALSE),)</f>
        <v>0</v>
      </c>
      <c r="I878">
        <f>IFERROR(VLOOKUP($A878,'PivotTrac Totals'!$1:$405,6,FALSE),)</f>
        <v>0</v>
      </c>
      <c r="J878">
        <f>IFERROR(VLOOKUP($A878,'PivotTrac Totals'!$1:$255,8,FALSE),)</f>
        <v>0</v>
      </c>
      <c r="K878">
        <f>IFERROR(VLOOKUP($A878,'PivotTrac Totals'!$1:$255,10,FALSE),)</f>
        <v>0</v>
      </c>
      <c r="L878">
        <f>IFERROR(VLOOKUP($A878,'PivotTrac Totals'!$1:$255,12,FALSE),)</f>
        <v>0</v>
      </c>
      <c r="M878">
        <f>IFERROR(VLOOKUP($A878,'PivotTrac Totals'!$1:$255,14,FALSE),)</f>
        <v>0</v>
      </c>
      <c r="N878">
        <f>IFERROR(VLOOKUP($A878,'PivotTrac Totals'!$1:$255,16,FALSE),)</f>
        <v>0</v>
      </c>
      <c r="O878">
        <f>IFERROR(VLOOKUP($A878,'PivotTrac Totals'!$1:$255,18,FALSE),)</f>
        <v>0</v>
      </c>
      <c r="P878">
        <f>IFERROR(VLOOKUP($A878,'PivotTrac Totals'!$1:$255,20,FALSE),)</f>
        <v>0</v>
      </c>
      <c r="Q878">
        <f>IFERROR(VLOOKUP($A878,'PivotTrac Totals'!$1:$255,22,FALSE),)</f>
        <v>0</v>
      </c>
      <c r="R878">
        <f>IFERROR(VLOOKUP($A878,'PivotTrac Totals'!$1:$255,24,FALSE),)</f>
        <v>0</v>
      </c>
      <c r="S878">
        <f>IFERROR(VLOOKUP($A878,'PivotTrac Totals'!$1:$255,26,FALSE),)</f>
        <v>0</v>
      </c>
      <c r="T878">
        <f>IFERROR(VLOOKUP($A878,'PivotTrac Totals'!$1:$255,28,FALSE),)</f>
        <v>0</v>
      </c>
      <c r="U878">
        <f>IFERROR(VLOOKUP($A878,'PivotTrac Totals'!$1:$255,30,FALSE),)</f>
        <v>0</v>
      </c>
      <c r="V878">
        <f>IFERROR(VLOOKUP($A878,'PivotTrac Totals'!$1:$255,32,FALSE),)</f>
        <v>0</v>
      </c>
      <c r="W878">
        <f>IFERROR(VLOOKUP($A878,'PivotTrac Totals'!$1:$255,34,FALSE),)</f>
        <v>0</v>
      </c>
      <c r="X878">
        <f>IFERROR(VLOOKUP($A878,'PivotTrac Totals'!$1:$255,36,FALSE),)</f>
        <v>0</v>
      </c>
      <c r="Y878">
        <f>IFERROR(VLOOKUP($A878,'PivotTrac Totals'!$1:$255,38,FALSE),)</f>
        <v>0</v>
      </c>
      <c r="Z878">
        <f>IFERROR(VLOOKUP($A878,'PivotTrac Totals'!$1:$255,40,FALSE),)</f>
        <v>0</v>
      </c>
      <c r="AA878">
        <f>IFERROR(VLOOKUP($A878,'PivotTrac Totals'!$1:$255,42,FALSE),)</f>
        <v>0</v>
      </c>
      <c r="AB878">
        <f>IFERROR(VLOOKUP($A878,'PivotTrac Totals'!$1:$255,44,FALSE),)</f>
        <v>0</v>
      </c>
      <c r="AC878">
        <f>IFERROR(VLOOKUP($A878,'PivotTrac Totals'!$1:$255,46,FALSE),)</f>
        <v>0</v>
      </c>
      <c r="AD878">
        <f>IFERROR(VLOOKUP($A878,'PivotTrac Totals'!$1:$255,48,FALSE),)</f>
        <v>0</v>
      </c>
      <c r="AE878">
        <f>IFERROR(VLOOKUP($A878,'PivotTrac Totals'!$1:$255,50,FALSE),)</f>
        <v>0</v>
      </c>
      <c r="AF878">
        <f>IFERROR(VLOOKUP($A878,'PivotTrac Totals'!$1:$255,52,FALSE),)</f>
        <v>0</v>
      </c>
      <c r="AG878">
        <f>IFERROR(VLOOKUP($A878,'PivotTrac Totals'!$1:$255,54,FALSE),)</f>
        <v>0</v>
      </c>
      <c r="AH878">
        <f t="shared" si="99"/>
        <v>0</v>
      </c>
    </row>
    <row r="879" spans="1:34" ht="15.75" hidden="1" thickBot="1" x14ac:dyDescent="0.25">
      <c r="A879" s="25"/>
      <c r="B879" s="25" t="s">
        <v>166</v>
      </c>
      <c r="C879" s="28" t="str">
        <f t="shared" ref="C879:C886" si="103">C878</f>
        <v>87</v>
      </c>
      <c r="D879" s="25" t="s">
        <v>307</v>
      </c>
      <c r="E879" s="25"/>
      <c r="F879" s="25"/>
      <c r="G879" s="25"/>
      <c r="H879">
        <f>IFERROR(VLOOKUP($A879,'PivotTrac Totals'!$A$1:$AK$255,4,FALSE),)</f>
        <v>0</v>
      </c>
      <c r="I879">
        <f>IFERROR(VLOOKUP($A879,'PivotTrac Totals'!$1:$405,6,FALSE),)</f>
        <v>0</v>
      </c>
      <c r="J879">
        <f>IFERROR(VLOOKUP($A879,'PivotTrac Totals'!$1:$255,8,FALSE),)</f>
        <v>0</v>
      </c>
      <c r="K879">
        <f>IFERROR(VLOOKUP($A879,'PivotTrac Totals'!$1:$255,10,FALSE),)</f>
        <v>0</v>
      </c>
      <c r="L879">
        <f>IFERROR(VLOOKUP($A879,'PivotTrac Totals'!$1:$255,12,FALSE),)</f>
        <v>0</v>
      </c>
      <c r="M879">
        <f>IFERROR(VLOOKUP($A879,'PivotTrac Totals'!$1:$255,14,FALSE),)</f>
        <v>0</v>
      </c>
      <c r="N879">
        <f>IFERROR(VLOOKUP($A879,'PivotTrac Totals'!$1:$255,16,FALSE),)</f>
        <v>0</v>
      </c>
      <c r="O879">
        <f>IFERROR(VLOOKUP($A879,'PivotTrac Totals'!$1:$255,18,FALSE),)</f>
        <v>0</v>
      </c>
      <c r="P879">
        <f>IFERROR(VLOOKUP($A879,'PivotTrac Totals'!$1:$255,20,FALSE),)</f>
        <v>0</v>
      </c>
      <c r="Q879">
        <f>IFERROR(VLOOKUP($A879,'PivotTrac Totals'!$1:$255,22,FALSE),)</f>
        <v>0</v>
      </c>
      <c r="R879">
        <f>IFERROR(VLOOKUP($A879,'PivotTrac Totals'!$1:$255,24,FALSE),)</f>
        <v>0</v>
      </c>
      <c r="S879">
        <f>IFERROR(VLOOKUP($A879,'PivotTrac Totals'!$1:$255,26,FALSE),)</f>
        <v>0</v>
      </c>
      <c r="T879">
        <f>IFERROR(VLOOKUP($A879,'PivotTrac Totals'!$1:$255,28,FALSE),)</f>
        <v>0</v>
      </c>
      <c r="U879">
        <f>IFERROR(VLOOKUP($A879,'PivotTrac Totals'!$1:$255,30,FALSE),)</f>
        <v>0</v>
      </c>
      <c r="V879">
        <f>IFERROR(VLOOKUP($A879,'PivotTrac Totals'!$1:$255,32,FALSE),)</f>
        <v>0</v>
      </c>
      <c r="W879">
        <f>IFERROR(VLOOKUP($A879,'PivotTrac Totals'!$1:$255,34,FALSE),)</f>
        <v>0</v>
      </c>
      <c r="X879">
        <f>IFERROR(VLOOKUP($A879,'PivotTrac Totals'!$1:$255,36,FALSE),)</f>
        <v>0</v>
      </c>
      <c r="Y879">
        <f>IFERROR(VLOOKUP($A879,'PivotTrac Totals'!$1:$255,38,FALSE),)</f>
        <v>0</v>
      </c>
      <c r="Z879">
        <f>IFERROR(VLOOKUP($A879,'PivotTrac Totals'!$1:$255,40,FALSE),)</f>
        <v>0</v>
      </c>
      <c r="AA879">
        <f>IFERROR(VLOOKUP($A879,'PivotTrac Totals'!$1:$255,42,FALSE),)</f>
        <v>0</v>
      </c>
      <c r="AB879">
        <f>IFERROR(VLOOKUP($A879,'PivotTrac Totals'!$1:$255,44,FALSE),)</f>
        <v>0</v>
      </c>
      <c r="AC879">
        <f>IFERROR(VLOOKUP($A879,'PivotTrac Totals'!$1:$255,46,FALSE),)</f>
        <v>0</v>
      </c>
      <c r="AD879">
        <f>IFERROR(VLOOKUP($A879,'PivotTrac Totals'!$1:$255,48,FALSE),)</f>
        <v>0</v>
      </c>
      <c r="AE879">
        <f>IFERROR(VLOOKUP($A879,'PivotTrac Totals'!$1:$255,50,FALSE),)</f>
        <v>0</v>
      </c>
      <c r="AF879">
        <f>IFERROR(VLOOKUP($A879,'PivotTrac Totals'!$1:$255,52,FALSE),)</f>
        <v>0</v>
      </c>
      <c r="AG879">
        <f>IFERROR(VLOOKUP($A879,'PivotTrac Totals'!$1:$255,54,FALSE),)</f>
        <v>0</v>
      </c>
      <c r="AH879">
        <f t="shared" si="99"/>
        <v>0</v>
      </c>
    </row>
    <row r="880" spans="1:34" ht="15.75" hidden="1" thickBot="1" x14ac:dyDescent="0.25">
      <c r="A880" s="25"/>
      <c r="B880" s="25" t="s">
        <v>166</v>
      </c>
      <c r="C880" s="28" t="str">
        <f t="shared" si="103"/>
        <v>87</v>
      </c>
      <c r="D880" s="25" t="s">
        <v>307</v>
      </c>
      <c r="E880" s="25"/>
      <c r="F880" s="25"/>
      <c r="G880" s="25"/>
      <c r="H880">
        <f>IFERROR(VLOOKUP($A880,'PivotTrac Totals'!$A$1:$AK$255,4,FALSE),)</f>
        <v>0</v>
      </c>
      <c r="I880">
        <f>IFERROR(VLOOKUP($A880,'PivotTrac Totals'!$1:$405,6,FALSE),)</f>
        <v>0</v>
      </c>
      <c r="J880">
        <f>IFERROR(VLOOKUP($A880,'PivotTrac Totals'!$1:$255,8,FALSE),)</f>
        <v>0</v>
      </c>
      <c r="K880">
        <f>IFERROR(VLOOKUP($A880,'PivotTrac Totals'!$1:$255,10,FALSE),)</f>
        <v>0</v>
      </c>
      <c r="L880">
        <f>IFERROR(VLOOKUP($A880,'PivotTrac Totals'!$1:$255,12,FALSE),)</f>
        <v>0</v>
      </c>
      <c r="M880">
        <f>IFERROR(VLOOKUP($A880,'PivotTrac Totals'!$1:$255,14,FALSE),)</f>
        <v>0</v>
      </c>
      <c r="N880">
        <f>IFERROR(VLOOKUP($A880,'PivotTrac Totals'!$1:$255,16,FALSE),)</f>
        <v>0</v>
      </c>
      <c r="O880">
        <f>IFERROR(VLOOKUP($A880,'PivotTrac Totals'!$1:$255,18,FALSE),)</f>
        <v>0</v>
      </c>
      <c r="P880">
        <f>IFERROR(VLOOKUP($A880,'PivotTrac Totals'!$1:$255,20,FALSE),)</f>
        <v>0</v>
      </c>
      <c r="Q880">
        <f>IFERROR(VLOOKUP($A880,'PivotTrac Totals'!$1:$255,22,FALSE),)</f>
        <v>0</v>
      </c>
      <c r="R880">
        <f>IFERROR(VLOOKUP($A880,'PivotTrac Totals'!$1:$255,24,FALSE),)</f>
        <v>0</v>
      </c>
      <c r="S880">
        <f>IFERROR(VLOOKUP($A880,'PivotTrac Totals'!$1:$255,26,FALSE),)</f>
        <v>0</v>
      </c>
      <c r="T880">
        <f>IFERROR(VLOOKUP($A880,'PivotTrac Totals'!$1:$255,28,FALSE),)</f>
        <v>0</v>
      </c>
      <c r="U880">
        <f>IFERROR(VLOOKUP($A880,'PivotTrac Totals'!$1:$255,30,FALSE),)</f>
        <v>0</v>
      </c>
      <c r="V880">
        <f>IFERROR(VLOOKUP($A880,'PivotTrac Totals'!$1:$255,32,FALSE),)</f>
        <v>0</v>
      </c>
      <c r="W880">
        <f>IFERROR(VLOOKUP($A880,'PivotTrac Totals'!$1:$255,34,FALSE),)</f>
        <v>0</v>
      </c>
      <c r="X880">
        <f>IFERROR(VLOOKUP($A880,'PivotTrac Totals'!$1:$255,36,FALSE),)</f>
        <v>0</v>
      </c>
      <c r="Y880">
        <f>IFERROR(VLOOKUP($A880,'PivotTrac Totals'!$1:$255,38,FALSE),)</f>
        <v>0</v>
      </c>
      <c r="Z880">
        <f>IFERROR(VLOOKUP($A880,'PivotTrac Totals'!$1:$255,40,FALSE),)</f>
        <v>0</v>
      </c>
      <c r="AA880">
        <f>IFERROR(VLOOKUP($A880,'PivotTrac Totals'!$1:$255,42,FALSE),)</f>
        <v>0</v>
      </c>
      <c r="AB880">
        <f>IFERROR(VLOOKUP($A880,'PivotTrac Totals'!$1:$255,44,FALSE),)</f>
        <v>0</v>
      </c>
      <c r="AC880">
        <f>IFERROR(VLOOKUP($A880,'PivotTrac Totals'!$1:$255,46,FALSE),)</f>
        <v>0</v>
      </c>
      <c r="AD880">
        <f>IFERROR(VLOOKUP($A880,'PivotTrac Totals'!$1:$255,48,FALSE),)</f>
        <v>0</v>
      </c>
      <c r="AE880">
        <f>IFERROR(VLOOKUP($A880,'PivotTrac Totals'!$1:$255,50,FALSE),)</f>
        <v>0</v>
      </c>
      <c r="AF880">
        <f>IFERROR(VLOOKUP($A880,'PivotTrac Totals'!$1:$255,52,FALSE),)</f>
        <v>0</v>
      </c>
      <c r="AG880">
        <f>IFERROR(VLOOKUP($A880,'PivotTrac Totals'!$1:$255,54,FALSE),)</f>
        <v>0</v>
      </c>
      <c r="AH880">
        <f t="shared" si="99"/>
        <v>0</v>
      </c>
    </row>
    <row r="881" spans="1:34" ht="15.75" hidden="1" thickBot="1" x14ac:dyDescent="0.25">
      <c r="A881" s="25"/>
      <c r="B881" s="25" t="s">
        <v>166</v>
      </c>
      <c r="C881" s="28" t="str">
        <f t="shared" si="103"/>
        <v>87</v>
      </c>
      <c r="D881" s="25" t="s">
        <v>307</v>
      </c>
      <c r="E881" s="25"/>
      <c r="F881" s="25"/>
      <c r="G881" s="25"/>
      <c r="H881">
        <f>IFERROR(VLOOKUP($A881,'PivotTrac Totals'!$A$1:$AK$255,4,FALSE),)</f>
        <v>0</v>
      </c>
      <c r="I881">
        <f>IFERROR(VLOOKUP($A881,'PivotTrac Totals'!$1:$405,6,FALSE),)</f>
        <v>0</v>
      </c>
      <c r="J881">
        <f>IFERROR(VLOOKUP($A881,'PivotTrac Totals'!$1:$255,8,FALSE),)</f>
        <v>0</v>
      </c>
      <c r="K881">
        <f>IFERROR(VLOOKUP($A881,'PivotTrac Totals'!$1:$255,10,FALSE),)</f>
        <v>0</v>
      </c>
      <c r="L881">
        <f>IFERROR(VLOOKUP($A881,'PivotTrac Totals'!$1:$255,12,FALSE),)</f>
        <v>0</v>
      </c>
      <c r="M881">
        <f>IFERROR(VLOOKUP($A881,'PivotTrac Totals'!$1:$255,14,FALSE),)</f>
        <v>0</v>
      </c>
      <c r="N881">
        <f>IFERROR(VLOOKUP($A881,'PivotTrac Totals'!$1:$255,16,FALSE),)</f>
        <v>0</v>
      </c>
      <c r="O881">
        <f>IFERROR(VLOOKUP($A881,'PivotTrac Totals'!$1:$255,18,FALSE),)</f>
        <v>0</v>
      </c>
      <c r="P881">
        <f>IFERROR(VLOOKUP($A881,'PivotTrac Totals'!$1:$255,20,FALSE),)</f>
        <v>0</v>
      </c>
      <c r="Q881">
        <f>IFERROR(VLOOKUP($A881,'PivotTrac Totals'!$1:$255,22,FALSE),)</f>
        <v>0</v>
      </c>
      <c r="R881">
        <f>IFERROR(VLOOKUP($A881,'PivotTrac Totals'!$1:$255,24,FALSE),)</f>
        <v>0</v>
      </c>
      <c r="S881">
        <f>IFERROR(VLOOKUP($A881,'PivotTrac Totals'!$1:$255,26,FALSE),)</f>
        <v>0</v>
      </c>
      <c r="T881">
        <f>IFERROR(VLOOKUP($A881,'PivotTrac Totals'!$1:$255,28,FALSE),)</f>
        <v>0</v>
      </c>
      <c r="U881">
        <f>IFERROR(VLOOKUP($A881,'PivotTrac Totals'!$1:$255,30,FALSE),)</f>
        <v>0</v>
      </c>
      <c r="V881">
        <f>IFERROR(VLOOKUP($A881,'PivotTrac Totals'!$1:$255,32,FALSE),)</f>
        <v>0</v>
      </c>
      <c r="W881">
        <f>IFERROR(VLOOKUP($A881,'PivotTrac Totals'!$1:$255,34,FALSE),)</f>
        <v>0</v>
      </c>
      <c r="X881">
        <f>IFERROR(VLOOKUP($A881,'PivotTrac Totals'!$1:$255,36,FALSE),)</f>
        <v>0</v>
      </c>
      <c r="Y881">
        <f>IFERROR(VLOOKUP($A881,'PivotTrac Totals'!$1:$255,38,FALSE),)</f>
        <v>0</v>
      </c>
      <c r="Z881">
        <f>IFERROR(VLOOKUP($A881,'PivotTrac Totals'!$1:$255,40,FALSE),)</f>
        <v>0</v>
      </c>
      <c r="AA881">
        <f>IFERROR(VLOOKUP($A881,'PivotTrac Totals'!$1:$255,42,FALSE),)</f>
        <v>0</v>
      </c>
      <c r="AB881">
        <f>IFERROR(VLOOKUP($A881,'PivotTrac Totals'!$1:$255,44,FALSE),)</f>
        <v>0</v>
      </c>
      <c r="AC881">
        <f>IFERROR(VLOOKUP($A881,'PivotTrac Totals'!$1:$255,46,FALSE),)</f>
        <v>0</v>
      </c>
      <c r="AD881">
        <f>IFERROR(VLOOKUP($A881,'PivotTrac Totals'!$1:$255,48,FALSE),)</f>
        <v>0</v>
      </c>
      <c r="AE881">
        <f>IFERROR(VLOOKUP($A881,'PivotTrac Totals'!$1:$255,50,FALSE),)</f>
        <v>0</v>
      </c>
      <c r="AF881">
        <f>IFERROR(VLOOKUP($A881,'PivotTrac Totals'!$1:$255,52,FALSE),)</f>
        <v>0</v>
      </c>
      <c r="AG881">
        <f>IFERROR(VLOOKUP($A881,'PivotTrac Totals'!$1:$255,54,FALSE),)</f>
        <v>0</v>
      </c>
      <c r="AH881">
        <f t="shared" si="99"/>
        <v>0</v>
      </c>
    </row>
    <row r="882" spans="1:34" ht="15.75" hidden="1" thickBot="1" x14ac:dyDescent="0.25">
      <c r="A882" s="25"/>
      <c r="B882" s="25" t="s">
        <v>166</v>
      </c>
      <c r="C882" s="28" t="str">
        <f t="shared" si="103"/>
        <v>87</v>
      </c>
      <c r="D882" s="25" t="s">
        <v>307</v>
      </c>
      <c r="E882" s="25"/>
      <c r="F882" s="25"/>
      <c r="G882" s="25"/>
      <c r="H882">
        <f>IFERROR(VLOOKUP($A882,'PivotTrac Totals'!$A$1:$AK$255,4,FALSE),)</f>
        <v>0</v>
      </c>
      <c r="I882">
        <f>IFERROR(VLOOKUP($A882,'PivotTrac Totals'!$1:$405,6,FALSE),)</f>
        <v>0</v>
      </c>
      <c r="J882">
        <f>IFERROR(VLOOKUP($A882,'PivotTrac Totals'!$1:$255,8,FALSE),)</f>
        <v>0</v>
      </c>
      <c r="K882">
        <f>IFERROR(VLOOKUP($A882,'PivotTrac Totals'!$1:$255,10,FALSE),)</f>
        <v>0</v>
      </c>
      <c r="L882">
        <f>IFERROR(VLOOKUP($A882,'PivotTrac Totals'!$1:$255,12,FALSE),)</f>
        <v>0</v>
      </c>
      <c r="M882">
        <f>IFERROR(VLOOKUP($A882,'PivotTrac Totals'!$1:$255,14,FALSE),)</f>
        <v>0</v>
      </c>
      <c r="N882">
        <f>IFERROR(VLOOKUP($A882,'PivotTrac Totals'!$1:$255,16,FALSE),)</f>
        <v>0</v>
      </c>
      <c r="O882">
        <f>IFERROR(VLOOKUP($A882,'PivotTrac Totals'!$1:$255,18,FALSE),)</f>
        <v>0</v>
      </c>
      <c r="P882">
        <f>IFERROR(VLOOKUP($A882,'PivotTrac Totals'!$1:$255,20,FALSE),)</f>
        <v>0</v>
      </c>
      <c r="Q882">
        <f>IFERROR(VLOOKUP($A882,'PivotTrac Totals'!$1:$255,22,FALSE),)</f>
        <v>0</v>
      </c>
      <c r="R882">
        <f>IFERROR(VLOOKUP($A882,'PivotTrac Totals'!$1:$255,24,FALSE),)</f>
        <v>0</v>
      </c>
      <c r="S882">
        <f>IFERROR(VLOOKUP($A882,'PivotTrac Totals'!$1:$255,26,FALSE),)</f>
        <v>0</v>
      </c>
      <c r="T882">
        <f>IFERROR(VLOOKUP($A882,'PivotTrac Totals'!$1:$255,28,FALSE),)</f>
        <v>0</v>
      </c>
      <c r="U882">
        <f>IFERROR(VLOOKUP($A882,'PivotTrac Totals'!$1:$255,30,FALSE),)</f>
        <v>0</v>
      </c>
      <c r="V882">
        <f>IFERROR(VLOOKUP($A882,'PivotTrac Totals'!$1:$255,32,FALSE),)</f>
        <v>0</v>
      </c>
      <c r="W882">
        <f>IFERROR(VLOOKUP($A882,'PivotTrac Totals'!$1:$255,34,FALSE),)</f>
        <v>0</v>
      </c>
      <c r="X882">
        <f>IFERROR(VLOOKUP($A882,'PivotTrac Totals'!$1:$255,36,FALSE),)</f>
        <v>0</v>
      </c>
      <c r="Y882">
        <f>IFERROR(VLOOKUP($A882,'PivotTrac Totals'!$1:$255,38,FALSE),)</f>
        <v>0</v>
      </c>
      <c r="Z882">
        <f>IFERROR(VLOOKUP($A882,'PivotTrac Totals'!$1:$255,40,FALSE),)</f>
        <v>0</v>
      </c>
      <c r="AA882">
        <f>IFERROR(VLOOKUP($A882,'PivotTrac Totals'!$1:$255,42,FALSE),)</f>
        <v>0</v>
      </c>
      <c r="AB882">
        <f>IFERROR(VLOOKUP($A882,'PivotTrac Totals'!$1:$255,44,FALSE),)</f>
        <v>0</v>
      </c>
      <c r="AC882">
        <f>IFERROR(VLOOKUP($A882,'PivotTrac Totals'!$1:$255,46,FALSE),)</f>
        <v>0</v>
      </c>
      <c r="AD882">
        <f>IFERROR(VLOOKUP($A882,'PivotTrac Totals'!$1:$255,48,FALSE),)</f>
        <v>0</v>
      </c>
      <c r="AE882">
        <f>IFERROR(VLOOKUP($A882,'PivotTrac Totals'!$1:$255,50,FALSE),)</f>
        <v>0</v>
      </c>
      <c r="AF882">
        <f>IFERROR(VLOOKUP($A882,'PivotTrac Totals'!$1:$255,52,FALSE),)</f>
        <v>0</v>
      </c>
      <c r="AG882">
        <f>IFERROR(VLOOKUP($A882,'PivotTrac Totals'!$1:$255,54,FALSE),)</f>
        <v>0</v>
      </c>
      <c r="AH882">
        <f t="shared" si="99"/>
        <v>0</v>
      </c>
    </row>
    <row r="883" spans="1:34" ht="15.75" hidden="1" thickBot="1" x14ac:dyDescent="0.25">
      <c r="A883" s="25"/>
      <c r="B883" s="25" t="s">
        <v>166</v>
      </c>
      <c r="C883" s="28" t="str">
        <f t="shared" si="103"/>
        <v>87</v>
      </c>
      <c r="D883" s="25" t="s">
        <v>307</v>
      </c>
      <c r="E883" s="25"/>
      <c r="F883" s="25"/>
      <c r="G883" s="25"/>
      <c r="H883">
        <f>IFERROR(VLOOKUP($A883,'PivotTrac Totals'!$A$1:$AK$255,4,FALSE),)</f>
        <v>0</v>
      </c>
      <c r="I883">
        <f>IFERROR(VLOOKUP($A883,'PivotTrac Totals'!$1:$405,6,FALSE),)</f>
        <v>0</v>
      </c>
      <c r="J883">
        <f>IFERROR(VLOOKUP($A883,'PivotTrac Totals'!$1:$255,8,FALSE),)</f>
        <v>0</v>
      </c>
      <c r="K883">
        <f>IFERROR(VLOOKUP($A883,'PivotTrac Totals'!$1:$255,10,FALSE),)</f>
        <v>0</v>
      </c>
      <c r="L883">
        <f>IFERROR(VLOOKUP($A883,'PivotTrac Totals'!$1:$255,12,FALSE),)</f>
        <v>0</v>
      </c>
      <c r="M883">
        <f>IFERROR(VLOOKUP($A883,'PivotTrac Totals'!$1:$255,14,FALSE),)</f>
        <v>0</v>
      </c>
      <c r="N883">
        <f>IFERROR(VLOOKUP($A883,'PivotTrac Totals'!$1:$255,16,FALSE),)</f>
        <v>0</v>
      </c>
      <c r="O883">
        <f>IFERROR(VLOOKUP($A883,'PivotTrac Totals'!$1:$255,18,FALSE),)</f>
        <v>0</v>
      </c>
      <c r="P883">
        <f>IFERROR(VLOOKUP($A883,'PivotTrac Totals'!$1:$255,20,FALSE),)</f>
        <v>0</v>
      </c>
      <c r="Q883">
        <f>IFERROR(VLOOKUP($A883,'PivotTrac Totals'!$1:$255,22,FALSE),)</f>
        <v>0</v>
      </c>
      <c r="R883">
        <f>IFERROR(VLOOKUP($A883,'PivotTrac Totals'!$1:$255,24,FALSE),)</f>
        <v>0</v>
      </c>
      <c r="S883">
        <f>IFERROR(VLOOKUP($A883,'PivotTrac Totals'!$1:$255,26,FALSE),)</f>
        <v>0</v>
      </c>
      <c r="T883">
        <f>IFERROR(VLOOKUP($A883,'PivotTrac Totals'!$1:$255,28,FALSE),)</f>
        <v>0</v>
      </c>
      <c r="U883">
        <f>IFERROR(VLOOKUP($A883,'PivotTrac Totals'!$1:$255,30,FALSE),)</f>
        <v>0</v>
      </c>
      <c r="V883">
        <f>IFERROR(VLOOKUP($A883,'PivotTrac Totals'!$1:$255,32,FALSE),)</f>
        <v>0</v>
      </c>
      <c r="W883">
        <f>IFERROR(VLOOKUP($A883,'PivotTrac Totals'!$1:$255,34,FALSE),)</f>
        <v>0</v>
      </c>
      <c r="X883">
        <f>IFERROR(VLOOKUP($A883,'PivotTrac Totals'!$1:$255,36,FALSE),)</f>
        <v>0</v>
      </c>
      <c r="Y883">
        <f>IFERROR(VLOOKUP($A883,'PivotTrac Totals'!$1:$255,38,FALSE),)</f>
        <v>0</v>
      </c>
      <c r="Z883">
        <f>IFERROR(VLOOKUP($A883,'PivotTrac Totals'!$1:$255,40,FALSE),)</f>
        <v>0</v>
      </c>
      <c r="AA883">
        <f>IFERROR(VLOOKUP($A883,'PivotTrac Totals'!$1:$255,42,FALSE),)</f>
        <v>0</v>
      </c>
      <c r="AB883">
        <f>IFERROR(VLOOKUP($A883,'PivotTrac Totals'!$1:$255,44,FALSE),)</f>
        <v>0</v>
      </c>
      <c r="AC883">
        <f>IFERROR(VLOOKUP($A883,'PivotTrac Totals'!$1:$255,46,FALSE),)</f>
        <v>0</v>
      </c>
      <c r="AD883">
        <f>IFERROR(VLOOKUP($A883,'PivotTrac Totals'!$1:$255,48,FALSE),)</f>
        <v>0</v>
      </c>
      <c r="AE883">
        <f>IFERROR(VLOOKUP($A883,'PivotTrac Totals'!$1:$255,50,FALSE),)</f>
        <v>0</v>
      </c>
      <c r="AF883">
        <f>IFERROR(VLOOKUP($A883,'PivotTrac Totals'!$1:$255,52,FALSE),)</f>
        <v>0</v>
      </c>
      <c r="AG883">
        <f>IFERROR(VLOOKUP($A883,'PivotTrac Totals'!$1:$255,54,FALSE),)</f>
        <v>0</v>
      </c>
      <c r="AH883">
        <f t="shared" si="99"/>
        <v>0</v>
      </c>
    </row>
    <row r="884" spans="1:34" ht="15.75" hidden="1" thickBot="1" x14ac:dyDescent="0.25">
      <c r="A884" s="25"/>
      <c r="B884" s="25" t="s">
        <v>166</v>
      </c>
      <c r="C884" s="28" t="str">
        <f t="shared" si="103"/>
        <v>87</v>
      </c>
      <c r="D884" s="25" t="s">
        <v>307</v>
      </c>
      <c r="E884" s="25"/>
      <c r="F884" s="25"/>
      <c r="G884" s="25"/>
      <c r="H884">
        <f>IFERROR(VLOOKUP($A884,'PivotTrac Totals'!$A$1:$AK$255,4,FALSE),)</f>
        <v>0</v>
      </c>
      <c r="I884">
        <f>IFERROR(VLOOKUP($A884,'PivotTrac Totals'!$1:$405,6,FALSE),)</f>
        <v>0</v>
      </c>
      <c r="J884">
        <f>IFERROR(VLOOKUP($A884,'PivotTrac Totals'!$1:$255,8,FALSE),)</f>
        <v>0</v>
      </c>
      <c r="K884">
        <f>IFERROR(VLOOKUP($A884,'PivotTrac Totals'!$1:$255,10,FALSE),)</f>
        <v>0</v>
      </c>
      <c r="L884">
        <f>IFERROR(VLOOKUP($A884,'PivotTrac Totals'!$1:$255,12,FALSE),)</f>
        <v>0</v>
      </c>
      <c r="M884">
        <f>IFERROR(VLOOKUP($A884,'PivotTrac Totals'!$1:$255,14,FALSE),)</f>
        <v>0</v>
      </c>
      <c r="N884">
        <f>IFERROR(VLOOKUP($A884,'PivotTrac Totals'!$1:$255,16,FALSE),)</f>
        <v>0</v>
      </c>
      <c r="O884">
        <f>IFERROR(VLOOKUP($A884,'PivotTrac Totals'!$1:$255,18,FALSE),)</f>
        <v>0</v>
      </c>
      <c r="P884">
        <f>IFERROR(VLOOKUP($A884,'PivotTrac Totals'!$1:$255,20,FALSE),)</f>
        <v>0</v>
      </c>
      <c r="Q884">
        <f>IFERROR(VLOOKUP($A884,'PivotTrac Totals'!$1:$255,22,FALSE),)</f>
        <v>0</v>
      </c>
      <c r="R884">
        <f>IFERROR(VLOOKUP($A884,'PivotTrac Totals'!$1:$255,24,FALSE),)</f>
        <v>0</v>
      </c>
      <c r="S884">
        <f>IFERROR(VLOOKUP($A884,'PivotTrac Totals'!$1:$255,26,FALSE),)</f>
        <v>0</v>
      </c>
      <c r="T884">
        <f>IFERROR(VLOOKUP($A884,'PivotTrac Totals'!$1:$255,28,FALSE),)</f>
        <v>0</v>
      </c>
      <c r="U884">
        <f>IFERROR(VLOOKUP($A884,'PivotTrac Totals'!$1:$255,30,FALSE),)</f>
        <v>0</v>
      </c>
      <c r="V884">
        <f>IFERROR(VLOOKUP($A884,'PivotTrac Totals'!$1:$255,32,FALSE),)</f>
        <v>0</v>
      </c>
      <c r="W884">
        <f>IFERROR(VLOOKUP($A884,'PivotTrac Totals'!$1:$255,34,FALSE),)</f>
        <v>0</v>
      </c>
      <c r="X884">
        <f>IFERROR(VLOOKUP($A884,'PivotTrac Totals'!$1:$255,36,FALSE),)</f>
        <v>0</v>
      </c>
      <c r="Y884">
        <f>IFERROR(VLOOKUP($A884,'PivotTrac Totals'!$1:$255,38,FALSE),)</f>
        <v>0</v>
      </c>
      <c r="Z884">
        <f>IFERROR(VLOOKUP($A884,'PivotTrac Totals'!$1:$255,40,FALSE),)</f>
        <v>0</v>
      </c>
      <c r="AA884">
        <f>IFERROR(VLOOKUP($A884,'PivotTrac Totals'!$1:$255,42,FALSE),)</f>
        <v>0</v>
      </c>
      <c r="AB884">
        <f>IFERROR(VLOOKUP($A884,'PivotTrac Totals'!$1:$255,44,FALSE),)</f>
        <v>0</v>
      </c>
      <c r="AC884">
        <f>IFERROR(VLOOKUP($A884,'PivotTrac Totals'!$1:$255,46,FALSE),)</f>
        <v>0</v>
      </c>
      <c r="AD884">
        <f>IFERROR(VLOOKUP($A884,'PivotTrac Totals'!$1:$255,48,FALSE),)</f>
        <v>0</v>
      </c>
      <c r="AE884">
        <f>IFERROR(VLOOKUP($A884,'PivotTrac Totals'!$1:$255,50,FALSE),)</f>
        <v>0</v>
      </c>
      <c r="AF884">
        <f>IFERROR(VLOOKUP($A884,'PivotTrac Totals'!$1:$255,52,FALSE),)</f>
        <v>0</v>
      </c>
      <c r="AG884">
        <f>IFERROR(VLOOKUP($A884,'PivotTrac Totals'!$1:$255,54,FALSE),)</f>
        <v>0</v>
      </c>
      <c r="AH884">
        <f t="shared" si="99"/>
        <v>0</v>
      </c>
    </row>
    <row r="885" spans="1:34" ht="15.75" hidden="1" thickBot="1" x14ac:dyDescent="0.25">
      <c r="A885" s="25"/>
      <c r="B885" s="25" t="s">
        <v>166</v>
      </c>
      <c r="C885" s="28" t="str">
        <f t="shared" si="103"/>
        <v>87</v>
      </c>
      <c r="D885" s="25" t="s">
        <v>307</v>
      </c>
      <c r="E885" s="25"/>
      <c r="F885" s="25"/>
      <c r="G885" s="25"/>
      <c r="H885">
        <f>IFERROR(VLOOKUP($A885,'PivotTrac Totals'!$A$1:$AK$255,4,FALSE),)</f>
        <v>0</v>
      </c>
      <c r="I885">
        <f>IFERROR(VLOOKUP($A885,'PivotTrac Totals'!$1:$405,6,FALSE),)</f>
        <v>0</v>
      </c>
      <c r="J885">
        <f>IFERROR(VLOOKUP($A885,'PivotTrac Totals'!$1:$255,8,FALSE),)</f>
        <v>0</v>
      </c>
      <c r="K885">
        <f>IFERROR(VLOOKUP($A885,'PivotTrac Totals'!$1:$255,10,FALSE),)</f>
        <v>0</v>
      </c>
      <c r="L885">
        <f>IFERROR(VLOOKUP($A885,'PivotTrac Totals'!$1:$255,12,FALSE),)</f>
        <v>0</v>
      </c>
      <c r="M885">
        <f>IFERROR(VLOOKUP($A885,'PivotTrac Totals'!$1:$255,14,FALSE),)</f>
        <v>0</v>
      </c>
      <c r="N885">
        <f>IFERROR(VLOOKUP($A885,'PivotTrac Totals'!$1:$255,16,FALSE),)</f>
        <v>0</v>
      </c>
      <c r="O885">
        <f>IFERROR(VLOOKUP($A885,'PivotTrac Totals'!$1:$255,18,FALSE),)</f>
        <v>0</v>
      </c>
      <c r="P885">
        <f>IFERROR(VLOOKUP($A885,'PivotTrac Totals'!$1:$255,20,FALSE),)</f>
        <v>0</v>
      </c>
      <c r="Q885">
        <f>IFERROR(VLOOKUP($A885,'PivotTrac Totals'!$1:$255,22,FALSE),)</f>
        <v>0</v>
      </c>
      <c r="R885">
        <f>IFERROR(VLOOKUP($A885,'PivotTrac Totals'!$1:$255,24,FALSE),)</f>
        <v>0</v>
      </c>
      <c r="S885">
        <f>IFERROR(VLOOKUP($A885,'PivotTrac Totals'!$1:$255,26,FALSE),)</f>
        <v>0</v>
      </c>
      <c r="T885">
        <f>IFERROR(VLOOKUP($A885,'PivotTrac Totals'!$1:$255,28,FALSE),)</f>
        <v>0</v>
      </c>
      <c r="U885">
        <f>IFERROR(VLOOKUP($A885,'PivotTrac Totals'!$1:$255,30,FALSE),)</f>
        <v>0</v>
      </c>
      <c r="V885">
        <f>IFERROR(VLOOKUP($A885,'PivotTrac Totals'!$1:$255,32,FALSE),)</f>
        <v>0</v>
      </c>
      <c r="W885">
        <f>IFERROR(VLOOKUP($A885,'PivotTrac Totals'!$1:$255,34,FALSE),)</f>
        <v>0</v>
      </c>
      <c r="X885">
        <f>IFERROR(VLOOKUP($A885,'PivotTrac Totals'!$1:$255,36,FALSE),)</f>
        <v>0</v>
      </c>
      <c r="Y885">
        <f>IFERROR(VLOOKUP($A885,'PivotTrac Totals'!$1:$255,38,FALSE),)</f>
        <v>0</v>
      </c>
      <c r="Z885">
        <f>IFERROR(VLOOKUP($A885,'PivotTrac Totals'!$1:$255,40,FALSE),)</f>
        <v>0</v>
      </c>
      <c r="AA885">
        <f>IFERROR(VLOOKUP($A885,'PivotTrac Totals'!$1:$255,42,FALSE),)</f>
        <v>0</v>
      </c>
      <c r="AB885">
        <f>IFERROR(VLOOKUP($A885,'PivotTrac Totals'!$1:$255,44,FALSE),)</f>
        <v>0</v>
      </c>
      <c r="AC885">
        <f>IFERROR(VLOOKUP($A885,'PivotTrac Totals'!$1:$255,46,FALSE),)</f>
        <v>0</v>
      </c>
      <c r="AD885">
        <f>IFERROR(VLOOKUP($A885,'PivotTrac Totals'!$1:$255,48,FALSE),)</f>
        <v>0</v>
      </c>
      <c r="AE885">
        <f>IFERROR(VLOOKUP($A885,'PivotTrac Totals'!$1:$255,50,FALSE),)</f>
        <v>0</v>
      </c>
      <c r="AF885">
        <f>IFERROR(VLOOKUP($A885,'PivotTrac Totals'!$1:$255,52,FALSE),)</f>
        <v>0</v>
      </c>
      <c r="AG885">
        <f>IFERROR(VLOOKUP($A885,'PivotTrac Totals'!$1:$255,54,FALSE),)</f>
        <v>0</v>
      </c>
      <c r="AH885">
        <f t="shared" si="99"/>
        <v>0</v>
      </c>
    </row>
    <row r="886" spans="1:34" ht="15.75" hidden="1" thickBot="1" x14ac:dyDescent="0.25">
      <c r="A886" s="25"/>
      <c r="B886" s="25" t="s">
        <v>166</v>
      </c>
      <c r="C886" s="28" t="str">
        <f t="shared" si="103"/>
        <v>87</v>
      </c>
      <c r="D886" s="25" t="s">
        <v>307</v>
      </c>
      <c r="E886" s="25"/>
      <c r="F886" s="25"/>
      <c r="G886" s="25"/>
      <c r="H886">
        <f>IFERROR(VLOOKUP($A886,'PivotTrac Totals'!$A$1:$AK$255,4,FALSE),)</f>
        <v>0</v>
      </c>
      <c r="I886">
        <f>IFERROR(VLOOKUP($A886,'PivotTrac Totals'!$1:$405,6,FALSE),)</f>
        <v>0</v>
      </c>
      <c r="J886">
        <f>IFERROR(VLOOKUP($A886,'PivotTrac Totals'!$1:$255,8,FALSE),)</f>
        <v>0</v>
      </c>
      <c r="K886">
        <f>IFERROR(VLOOKUP($A886,'PivotTrac Totals'!$1:$255,10,FALSE),)</f>
        <v>0</v>
      </c>
      <c r="L886">
        <f>IFERROR(VLOOKUP($A886,'PivotTrac Totals'!$1:$255,12,FALSE),)</f>
        <v>0</v>
      </c>
      <c r="M886">
        <f>IFERROR(VLOOKUP($A886,'PivotTrac Totals'!$1:$255,14,FALSE),)</f>
        <v>0</v>
      </c>
      <c r="N886">
        <f>IFERROR(VLOOKUP($A886,'PivotTrac Totals'!$1:$255,16,FALSE),)</f>
        <v>0</v>
      </c>
      <c r="O886">
        <f>IFERROR(VLOOKUP($A886,'PivotTrac Totals'!$1:$255,18,FALSE),)</f>
        <v>0</v>
      </c>
      <c r="P886">
        <f>IFERROR(VLOOKUP($A886,'PivotTrac Totals'!$1:$255,20,FALSE),)</f>
        <v>0</v>
      </c>
      <c r="Q886">
        <f>IFERROR(VLOOKUP($A886,'PivotTrac Totals'!$1:$255,22,FALSE),)</f>
        <v>0</v>
      </c>
      <c r="R886">
        <f>IFERROR(VLOOKUP($A886,'PivotTrac Totals'!$1:$255,24,FALSE),)</f>
        <v>0</v>
      </c>
      <c r="S886">
        <f>IFERROR(VLOOKUP($A886,'PivotTrac Totals'!$1:$255,26,FALSE),)</f>
        <v>0</v>
      </c>
      <c r="T886">
        <f>IFERROR(VLOOKUP($A886,'PivotTrac Totals'!$1:$255,28,FALSE),)</f>
        <v>0</v>
      </c>
      <c r="U886">
        <f>IFERROR(VLOOKUP($A886,'PivotTrac Totals'!$1:$255,30,FALSE),)</f>
        <v>0</v>
      </c>
      <c r="V886">
        <f>IFERROR(VLOOKUP($A886,'PivotTrac Totals'!$1:$255,32,FALSE),)</f>
        <v>0</v>
      </c>
      <c r="W886">
        <f>IFERROR(VLOOKUP($A886,'PivotTrac Totals'!$1:$255,34,FALSE),)</f>
        <v>0</v>
      </c>
      <c r="X886">
        <f>IFERROR(VLOOKUP($A886,'PivotTrac Totals'!$1:$255,36,FALSE),)</f>
        <v>0</v>
      </c>
      <c r="Y886">
        <f>IFERROR(VLOOKUP($A886,'PivotTrac Totals'!$1:$255,38,FALSE),)</f>
        <v>0</v>
      </c>
      <c r="Z886">
        <f>IFERROR(VLOOKUP($A886,'PivotTrac Totals'!$1:$255,40,FALSE),)</f>
        <v>0</v>
      </c>
      <c r="AA886">
        <f>IFERROR(VLOOKUP($A886,'PivotTrac Totals'!$1:$255,42,FALSE),)</f>
        <v>0</v>
      </c>
      <c r="AB886">
        <f>IFERROR(VLOOKUP($A886,'PivotTrac Totals'!$1:$255,44,FALSE),)</f>
        <v>0</v>
      </c>
      <c r="AC886">
        <f>IFERROR(VLOOKUP($A886,'PivotTrac Totals'!$1:$255,46,FALSE),)</f>
        <v>0</v>
      </c>
      <c r="AD886">
        <f>IFERROR(VLOOKUP($A886,'PivotTrac Totals'!$1:$255,48,FALSE),)</f>
        <v>0</v>
      </c>
      <c r="AE886">
        <f>IFERROR(VLOOKUP($A886,'PivotTrac Totals'!$1:$255,50,FALSE),)</f>
        <v>0</v>
      </c>
      <c r="AF886">
        <f>IFERROR(VLOOKUP($A886,'PivotTrac Totals'!$1:$255,52,FALSE),)</f>
        <v>0</v>
      </c>
      <c r="AG886">
        <f>IFERROR(VLOOKUP($A886,'PivotTrac Totals'!$1:$255,54,FALSE),)</f>
        <v>0</v>
      </c>
      <c r="AH886">
        <f t="shared" si="99"/>
        <v>0</v>
      </c>
    </row>
    <row r="887" spans="1:34" ht="15.75" hidden="1" thickBot="1" x14ac:dyDescent="0.25">
      <c r="A887" s="29" t="s">
        <v>315</v>
      </c>
      <c r="B887" s="25" t="s">
        <v>166</v>
      </c>
      <c r="C887" s="28" t="str">
        <f>MID(A887,FIND(" ",A887)+1,256)</f>
        <v>88</v>
      </c>
      <c r="D887" s="25" t="s">
        <v>307</v>
      </c>
      <c r="E887" s="25"/>
      <c r="F887" s="25"/>
      <c r="G887" s="25"/>
      <c r="H887" s="24">
        <f>IF($B887="Hamer",IF($F887="Spring Grain",SUMIFS('Hamer Agrimet'!$D:$D,'Hamer Agrimet'!$A:$A,"&lt;="&amp;Data!H$1,'Hamer Agrimet'!$D:$D,"&gt;0"),IF($F887="Winter Grain",SUMIFS('Hamer Agrimet'!$C:$C,'Hamer Agrimet'!$A:$A,"&lt;="&amp;Data!H$1,'Hamer Agrimet'!$C:$C,"&gt;0"),IF($F887="Potatoes",SUMIFS('Hamer Agrimet'!$E:$E,'Hamer Agrimet'!$A:$A,"&lt;="&amp;Data!H$1,'Hamer Agrimet'!$E:$E,"&gt;0"),0))),SUMIFS('Osgood Agrimet'!$S$2:$S$274,'Hamer Agrimet'!$H$147:$H$288,"&lt;="&amp;Data!H$1,'Osgood Agrimet'!$S$2:$S$274,"&gt;0"))</f>
        <v>0</v>
      </c>
      <c r="I887" s="24">
        <f>IF($B887="Hamer",IF($F887="Spring Grain",SUMIFS('Hamer Agrimet'!$D:$D,'Hamer Agrimet'!$A:$A,"&lt;="&amp;Data!I$1,'Hamer Agrimet'!$D:$D,"&gt;0"),IF($F887="Winter Grain",SUMIFS('Hamer Agrimet'!$C:$C,'Hamer Agrimet'!$A:$A,"&lt;="&amp;Data!I$1,'Hamer Agrimet'!$C:$C,"&gt;0"),IF($F887="Potatoes",SUMIFS('Hamer Agrimet'!$E:$E,'Hamer Agrimet'!$A:$A,"&lt;="&amp;Data!I$1,'Hamer Agrimet'!$E:$E,"&gt;0"),0))),SUMIFS('Osgood Agrimet'!$S$2:$S$274,'Hamer Agrimet'!$H$147:$H$288,"&lt;="&amp;Data!I$1,'Osgood Agrimet'!$S$2:$S$274,"&gt;0"))</f>
        <v>0</v>
      </c>
      <c r="J887" s="24">
        <f>IF($B887="Hamer",IF($F887="Spring Grain",SUMIFS('Hamer Agrimet'!$D:$D,'Hamer Agrimet'!$A:$A,"&lt;="&amp;Data!J$1,'Hamer Agrimet'!$D:$D,"&gt;0"),IF($F887="Winter Grain",SUMIFS('Hamer Agrimet'!$C:$C,'Hamer Agrimet'!$A:$A,"&lt;="&amp;Data!J$1,'Hamer Agrimet'!$C:$C,"&gt;0"),IF($F887="Potatoes",SUMIFS('Hamer Agrimet'!$E:$E,'Hamer Agrimet'!$A:$A,"&lt;="&amp;Data!J$1,'Hamer Agrimet'!$E:$E,"&gt;0"),0))),SUMIFS('Osgood Agrimet'!$S$2:$S$274,'Hamer Agrimet'!$H$147:$H$288,"&lt;="&amp;Data!J$1,'Osgood Agrimet'!$S$2:$S$274,"&gt;0"))</f>
        <v>0</v>
      </c>
      <c r="K887" s="24">
        <f>IF($B887="Hamer",IF($F887="Spring Grain",SUMIFS('Hamer Agrimet'!$D:$D,'Hamer Agrimet'!$A:$A,"&lt;="&amp;Data!K$1,'Hamer Agrimet'!$D:$D,"&gt;0"),IF($F887="Winter Grain",SUMIFS('Hamer Agrimet'!$C:$C,'Hamer Agrimet'!$A:$A,"&lt;="&amp;Data!K$1,'Hamer Agrimet'!$C:$C,"&gt;0"),IF($F887="Potatoes",SUMIFS('Hamer Agrimet'!$E:$E,'Hamer Agrimet'!$A:$A,"&lt;="&amp;Data!K$1,'Hamer Agrimet'!$E:$E,"&gt;0"),0))),SUMIFS('Osgood Agrimet'!$S$2:$S$274,'Hamer Agrimet'!$H$147:$H$288,"&lt;="&amp;Data!K$1,'Osgood Agrimet'!$S$2:$S$274,"&gt;0"))</f>
        <v>0</v>
      </c>
      <c r="L887" s="24">
        <f>IF($B887="Hamer",IF($F887="Spring Grain",SUMIFS('Hamer Agrimet'!$D:$D,'Hamer Agrimet'!$A:$A,"&lt;="&amp;Data!L$1,'Hamer Agrimet'!$D:$D,"&gt;0"),IF($F887="Winter Grain",SUMIFS('Hamer Agrimet'!$C:$C,'Hamer Agrimet'!$A:$A,"&lt;="&amp;Data!L$1,'Hamer Agrimet'!$C:$C,"&gt;0"),IF($F887="Potatoes",SUMIFS('Hamer Agrimet'!$E:$E,'Hamer Agrimet'!$A:$A,"&lt;="&amp;Data!L$1,'Hamer Agrimet'!$E:$E,"&gt;0"),0))),SUMIFS('Osgood Agrimet'!$S$2:$S$274,'Hamer Agrimet'!$H$147:$H$288,"&lt;="&amp;Data!L$1,'Osgood Agrimet'!$S$2:$S$274,"&gt;0"))</f>
        <v>0</v>
      </c>
      <c r="M887" s="24">
        <f>IF($B887="Hamer",IF($F887="Spring Grain",SUMIFS('Hamer Agrimet'!$D:$D,'Hamer Agrimet'!$A:$A,"&lt;="&amp;Data!M$1,'Hamer Agrimet'!$D:$D,"&gt;0"),IF($F887="Winter Grain",SUMIFS('Hamer Agrimet'!$C:$C,'Hamer Agrimet'!$A:$A,"&lt;="&amp;Data!M$1,'Hamer Agrimet'!$C:$C,"&gt;0"),IF($F887="Potatoes",SUMIFS('Hamer Agrimet'!$E:$E,'Hamer Agrimet'!$A:$A,"&lt;="&amp;Data!M$1,'Hamer Agrimet'!$E:$E,"&gt;0"),0))),SUMIFS('Osgood Agrimet'!$S$2:$S$274,'Hamer Agrimet'!$H$147:$H$288,"&lt;="&amp;Data!M$1,'Osgood Agrimet'!$S$2:$S$274,"&gt;0"))</f>
        <v>0</v>
      </c>
      <c r="N887" s="24">
        <f>IF($B887="Hamer",IF($F887="Spring Grain",SUMIFS('Hamer Agrimet'!$D:$D,'Hamer Agrimet'!$A:$A,"&lt;="&amp;Data!N$1,'Hamer Agrimet'!$D:$D,"&gt;0"),IF($F887="Winter Grain",SUMIFS('Hamer Agrimet'!$C:$C,'Hamer Agrimet'!$A:$A,"&lt;="&amp;Data!N$1,'Hamer Agrimet'!$C:$C,"&gt;0"),IF($F887="Potatoes",SUMIFS('Hamer Agrimet'!$E:$E,'Hamer Agrimet'!$A:$A,"&lt;="&amp;Data!N$1,'Hamer Agrimet'!$E:$E,"&gt;0"),0))),SUMIFS('Osgood Agrimet'!$S$2:$S$274,'Hamer Agrimet'!$H$147:$H$288,"&lt;="&amp;Data!N$1,'Osgood Agrimet'!$S$2:$S$274,"&gt;0"))</f>
        <v>0</v>
      </c>
      <c r="O887" s="24">
        <f>IF($B887="Hamer",IF($F887="Spring Grain",SUMIFS('Hamer Agrimet'!$D:$D,'Hamer Agrimet'!$A:$A,"&lt;="&amp;Data!O$1,'Hamer Agrimet'!$D:$D,"&gt;0"),IF($F887="Winter Grain",SUMIFS('Hamer Agrimet'!$C:$C,'Hamer Agrimet'!$A:$A,"&lt;="&amp;Data!O$1,'Hamer Agrimet'!$C:$C,"&gt;0"),IF($F887="Potatoes",SUMIFS('Hamer Agrimet'!$E:$E,'Hamer Agrimet'!$A:$A,"&lt;="&amp;Data!O$1,'Hamer Agrimet'!$E:$E,"&gt;0"),0))),SUMIFS('Osgood Agrimet'!$S$2:$S$274,'Hamer Agrimet'!$H$147:$H$288,"&lt;="&amp;Data!O$1,'Osgood Agrimet'!$S$2:$S$274,"&gt;0"))</f>
        <v>0</v>
      </c>
      <c r="P887" s="24">
        <f>IF($B887="Hamer",IF($F887="Spring Grain",SUMIFS('Hamer Agrimet'!$D:$D,'Hamer Agrimet'!$A:$A,"&lt;="&amp;Data!P$1,'Hamer Agrimet'!$D:$D,"&gt;0"),IF($F887="Winter Grain",SUMIFS('Hamer Agrimet'!$C:$C,'Hamer Agrimet'!$A:$A,"&lt;="&amp;Data!P$1,'Hamer Agrimet'!$C:$C,"&gt;0"),IF($F887="Potatoes",SUMIFS('Hamer Agrimet'!$E:$E,'Hamer Agrimet'!$A:$A,"&lt;="&amp;Data!P$1,'Hamer Agrimet'!$E:$E,"&gt;0"),0))),SUMIFS('Osgood Agrimet'!$S$2:$S$274,'Hamer Agrimet'!$H$147:$H$288,"&lt;="&amp;Data!P$1,'Osgood Agrimet'!$S$2:$S$274,"&gt;0"))</f>
        <v>0</v>
      </c>
      <c r="Q887" s="24">
        <f>IF($B887="Hamer",IF($F887="Spring Grain",SUMIFS('Hamer Agrimet'!$D:$D,'Hamer Agrimet'!$A:$A,"&lt;="&amp;Data!Q$1,'Hamer Agrimet'!$D:$D,"&gt;0"),IF($F887="Winter Grain",SUMIFS('Hamer Agrimet'!$C:$C,'Hamer Agrimet'!$A:$A,"&lt;="&amp;Data!Q$1,'Hamer Agrimet'!$C:$C,"&gt;0"),IF($F887="Potatoes",SUMIFS('Hamer Agrimet'!$E:$E,'Hamer Agrimet'!$A:$A,"&lt;="&amp;Data!Q$1,'Hamer Agrimet'!$E:$E,"&gt;0"),0))),SUMIFS('Osgood Agrimet'!$S$2:$S$274,'Hamer Agrimet'!$H$147:$H$288,"&lt;="&amp;Data!Q$1,'Osgood Agrimet'!$S$2:$S$274,"&gt;0"))</f>
        <v>0</v>
      </c>
      <c r="R887" s="24">
        <f>IF($B887="Hamer",IF($F887="Spring Grain",SUMIFS('Hamer Agrimet'!$D:$D,'Hamer Agrimet'!$A:$A,"&lt;="&amp;Data!R$1,'Hamer Agrimet'!$D:$D,"&gt;0"),IF($F887="Winter Grain",SUMIFS('Hamer Agrimet'!$C:$C,'Hamer Agrimet'!$A:$A,"&lt;="&amp;Data!R$1,'Hamer Agrimet'!$C:$C,"&gt;0"),IF($F887="Potatoes",SUMIFS('Hamer Agrimet'!$E:$E,'Hamer Agrimet'!$A:$A,"&lt;="&amp;Data!R$1,'Hamer Agrimet'!$E:$E,"&gt;0"),0))),SUMIFS('Osgood Agrimet'!$S$2:$S$274,'Hamer Agrimet'!$H$147:$H$288,"&lt;="&amp;Data!R$1,'Osgood Agrimet'!$S$2:$S$274,"&gt;0"))</f>
        <v>0</v>
      </c>
      <c r="S887" s="24">
        <f>IF($B887="Hamer",IF($F887="Spring Grain",SUMIFS('Hamer Agrimet'!$D:$D,'Hamer Agrimet'!$A:$A,"&lt;="&amp;Data!S$1,'Hamer Agrimet'!$D:$D,"&gt;0"),IF($F887="Winter Grain",SUMIFS('Hamer Agrimet'!$C:$C,'Hamer Agrimet'!$A:$A,"&lt;="&amp;Data!S$1,'Hamer Agrimet'!$C:$C,"&gt;0"),IF($F887="Potatoes",SUMIFS('Hamer Agrimet'!$E:$E,'Hamer Agrimet'!$A:$A,"&lt;="&amp;Data!S$1,'Hamer Agrimet'!$E:$E,"&gt;0"),0))),SUMIFS('Osgood Agrimet'!$S$2:$S$274,'Hamer Agrimet'!$H$147:$H$288,"&lt;="&amp;Data!S$1,'Osgood Agrimet'!$S$2:$S$274,"&gt;0"))</f>
        <v>0</v>
      </c>
      <c r="T887" s="24">
        <f>IF($B887="Hamer",IF($F887="Spring Grain",SUMIFS('Hamer Agrimet'!$D:$D,'Hamer Agrimet'!$A:$A,"&lt;="&amp;Data!T$1,'Hamer Agrimet'!$D:$D,"&gt;0"),IF($F887="Winter Grain",SUMIFS('Hamer Agrimet'!$C:$C,'Hamer Agrimet'!$A:$A,"&lt;="&amp;Data!T$1,'Hamer Agrimet'!$C:$C,"&gt;0"),IF($F887="Potatoes",SUMIFS('Hamer Agrimet'!$E:$E,'Hamer Agrimet'!$A:$A,"&lt;="&amp;Data!T$1,'Hamer Agrimet'!$E:$E,"&gt;0"),0))),SUMIFS('Osgood Agrimet'!$S$2:$S$274,'Hamer Agrimet'!$H$147:$H$288,"&lt;="&amp;Data!T$1,'Osgood Agrimet'!$S$2:$S$274,"&gt;0"))</f>
        <v>0</v>
      </c>
      <c r="U887" s="24">
        <f>IF($B887="Hamer",IF($F887="Spring Grain",SUMIFS('Hamer Agrimet'!$D:$D,'Hamer Agrimet'!$A:$A,"&lt;="&amp;Data!U$1,'Hamer Agrimet'!$D:$D,"&gt;0"),IF($F887="Winter Grain",SUMIFS('Hamer Agrimet'!$C:$C,'Hamer Agrimet'!$A:$A,"&lt;="&amp;Data!U$1,'Hamer Agrimet'!$C:$C,"&gt;0"),IF($F887="Potatoes",SUMIFS('Hamer Agrimet'!$E:$E,'Hamer Agrimet'!$A:$A,"&lt;="&amp;Data!U$1,'Hamer Agrimet'!$E:$E,"&gt;0"),0))),SUMIFS('Osgood Agrimet'!$S$2:$S$274,'Hamer Agrimet'!$H$147:$H$288,"&lt;="&amp;Data!U$1,'Osgood Agrimet'!$S$2:$S$274,"&gt;0"))</f>
        <v>0</v>
      </c>
      <c r="V887" s="24">
        <f>IF($B887="Hamer",IF($F887="Spring Grain",SUMIFS('Hamer Agrimet'!$D:$D,'Hamer Agrimet'!$A:$A,"&lt;="&amp;Data!V$1,'Hamer Agrimet'!$D:$D,"&gt;0"),IF($F887="Winter Grain",SUMIFS('Hamer Agrimet'!$C:$C,'Hamer Agrimet'!$A:$A,"&lt;="&amp;Data!V$1,'Hamer Agrimet'!$C:$C,"&gt;0"),IF($F887="Potatoes",SUMIFS('Hamer Agrimet'!$E:$E,'Hamer Agrimet'!$A:$A,"&lt;="&amp;Data!V$1,'Hamer Agrimet'!$E:$E,"&gt;0"),0))),SUMIFS('Osgood Agrimet'!$S$2:$S$274,'Hamer Agrimet'!$H$147:$H$288,"&lt;="&amp;Data!V$1,'Osgood Agrimet'!$S$2:$S$274,"&gt;0"))</f>
        <v>0</v>
      </c>
      <c r="W887" s="24">
        <f>IF($B887="Hamer",IF($F887="Spring Grain",SUMIFS('Hamer Agrimet'!$D:$D,'Hamer Agrimet'!$A:$A,"&lt;="&amp;Data!W$1,'Hamer Agrimet'!$D:$D,"&gt;0"),IF($F887="Winter Grain",SUMIFS('Hamer Agrimet'!$C:$C,'Hamer Agrimet'!$A:$A,"&lt;="&amp;Data!W$1,'Hamer Agrimet'!$C:$C,"&gt;0"),IF($F887="Potatoes",SUMIFS('Hamer Agrimet'!$E:$E,'Hamer Agrimet'!$A:$A,"&lt;="&amp;Data!W$1,'Hamer Agrimet'!$E:$E,"&gt;0"),0))),SUMIFS('Osgood Agrimet'!$S$2:$S$274,'Hamer Agrimet'!$H$147:$H$288,"&lt;="&amp;Data!W$1,'Osgood Agrimet'!$S$2:$S$274,"&gt;0"))</f>
        <v>0</v>
      </c>
      <c r="X887" s="24">
        <f>IF($B887="Hamer",IF($F887="Spring Grain",SUMIFS('Hamer Agrimet'!$D:$D,'Hamer Agrimet'!$A:$A,"&lt;="&amp;Data!X$1,'Hamer Agrimet'!$D:$D,"&gt;0"),IF($F887="Winter Grain",SUMIFS('Hamer Agrimet'!$C:$C,'Hamer Agrimet'!$A:$A,"&lt;="&amp;Data!X$1,'Hamer Agrimet'!$C:$C,"&gt;0"),IF($F887="Potatoes",SUMIFS('Hamer Agrimet'!$E:$E,'Hamer Agrimet'!$A:$A,"&lt;="&amp;Data!X$1,'Hamer Agrimet'!$E:$E,"&gt;0"),0))),SUMIFS('Osgood Agrimet'!$S$2:$S$274,'Hamer Agrimet'!$H$147:$H$288,"&lt;="&amp;Data!X$1,'Osgood Agrimet'!$S$2:$S$274,"&gt;0"))</f>
        <v>0</v>
      </c>
      <c r="Y887" s="24">
        <f>IF($B887="Hamer",IF($F887="Spring Grain",SUMIFS('Hamer Agrimet'!$D:$D,'Hamer Agrimet'!$A:$A,"&lt;="&amp;Data!Y$1,'Hamer Agrimet'!$D:$D,"&gt;0"),IF($F887="Winter Grain",SUMIFS('Hamer Agrimet'!$C:$C,'Hamer Agrimet'!$A:$A,"&lt;="&amp;Data!Y$1,'Hamer Agrimet'!$C:$C,"&gt;0"),IF($F887="Potatoes",SUMIFS('Hamer Agrimet'!$E:$E,'Hamer Agrimet'!$A:$A,"&lt;="&amp;Data!Y$1,'Hamer Agrimet'!$E:$E,"&gt;0"),0))),SUMIFS('Osgood Agrimet'!$S$2:$S$274,'Hamer Agrimet'!$H$147:$H$288,"&lt;="&amp;Data!Y$1,'Osgood Agrimet'!$S$2:$S$274,"&gt;0"))</f>
        <v>0</v>
      </c>
      <c r="Z887" s="24">
        <f>IF($B887="Hamer",IF($F887="Spring Grain",SUMIFS('Hamer Agrimet'!$D:$D,'Hamer Agrimet'!$A:$A,"&lt;="&amp;Data!Z$1,'Hamer Agrimet'!$D:$D,"&gt;0"),IF($F887="Winter Grain",SUMIFS('Hamer Agrimet'!$C:$C,'Hamer Agrimet'!$A:$A,"&lt;="&amp;Data!Z$1,'Hamer Agrimet'!$C:$C,"&gt;0"),IF($F887="Potatoes",SUMIFS('Hamer Agrimet'!$E:$E,'Hamer Agrimet'!$A:$A,"&lt;="&amp;Data!Z$1,'Hamer Agrimet'!$E:$E,"&gt;0"),0))),SUMIFS('Osgood Agrimet'!$S$2:$S$274,'Hamer Agrimet'!$H$147:$H$288,"&lt;="&amp;Data!Z$1,'Osgood Agrimet'!$S$2:$S$274,"&gt;0"))</f>
        <v>0</v>
      </c>
      <c r="AA887" s="24">
        <f>IF($B887="Hamer",IF($F887="Spring Grain",SUMIFS('Hamer Agrimet'!$D:$D,'Hamer Agrimet'!$A:$A,"&lt;="&amp;Data!AA$1,'Hamer Agrimet'!$D:$D,"&gt;0"),IF($F887="Winter Grain",SUMIFS('Hamer Agrimet'!$C:$C,'Hamer Agrimet'!$A:$A,"&lt;="&amp;Data!AA$1,'Hamer Agrimet'!$C:$C,"&gt;0"),IF($F887="Potatoes",SUMIFS('Hamer Agrimet'!$E:$E,'Hamer Agrimet'!$A:$A,"&lt;="&amp;Data!AA$1,'Hamer Agrimet'!$E:$E,"&gt;0"),0))),SUMIFS('Osgood Agrimet'!$S$2:$S$274,'Hamer Agrimet'!$H$147:$H$288,"&lt;="&amp;Data!AA$1,'Osgood Agrimet'!$S$2:$S$274,"&gt;0"))</f>
        <v>0</v>
      </c>
      <c r="AB887" s="24">
        <f>IF($B887="Hamer",IF($F887="Spring Grain",SUMIFS('Hamer Agrimet'!$D:$D,'Hamer Agrimet'!$A:$A,"&lt;="&amp;Data!AB$1,'Hamer Agrimet'!$D:$D,"&gt;0"),IF($F887="Winter Grain",SUMIFS('Hamer Agrimet'!$C:$C,'Hamer Agrimet'!$A:$A,"&lt;="&amp;Data!AB$1,'Hamer Agrimet'!$C:$C,"&gt;0"),IF($F887="Potatoes",SUMIFS('Hamer Agrimet'!$E:$E,'Hamer Agrimet'!$A:$A,"&lt;="&amp;Data!AB$1,'Hamer Agrimet'!$E:$E,"&gt;0"),0))),SUMIFS('Osgood Agrimet'!$S$2:$S$274,'Hamer Agrimet'!$H$147:$H$288,"&lt;="&amp;Data!AB$1,'Osgood Agrimet'!$S$2:$S$274,"&gt;0"))</f>
        <v>0</v>
      </c>
      <c r="AC887" s="24">
        <f>IF($B887="Hamer",IF($F887="Spring Grain",SUMIFS('Hamer Agrimet'!$D:$D,'Hamer Agrimet'!$A:$A,"&lt;="&amp;Data!AC$1,'Hamer Agrimet'!$D:$D,"&gt;0"),IF($F887="Winter Grain",SUMIFS('Hamer Agrimet'!$C:$C,'Hamer Agrimet'!$A:$A,"&lt;="&amp;Data!AC$1,'Hamer Agrimet'!$C:$C,"&gt;0"),IF($F887="Potatoes",SUMIFS('Hamer Agrimet'!$E:$E,'Hamer Agrimet'!$A:$A,"&lt;="&amp;Data!AC$1,'Hamer Agrimet'!$E:$E,"&gt;0"),0))),SUMIFS('Osgood Agrimet'!$S$2:$S$274,'Hamer Agrimet'!$H$147:$H$288,"&lt;="&amp;Data!AC$1,'Osgood Agrimet'!$S$2:$S$274,"&gt;0"))</f>
        <v>0</v>
      </c>
      <c r="AD887" s="24">
        <f>IF($B887="Hamer",IF($F887="Spring Grain",SUMIFS('Hamer Agrimet'!$D:$D,'Hamer Agrimet'!$A:$A,"&lt;="&amp;Data!AD$1,'Hamer Agrimet'!$D:$D,"&gt;0"),IF($F887="Winter Grain",SUMIFS('Hamer Agrimet'!$C:$C,'Hamer Agrimet'!$A:$A,"&lt;="&amp;Data!AD$1,'Hamer Agrimet'!$C:$C,"&gt;0"),IF($F887="Potatoes",SUMIFS('Hamer Agrimet'!$E:$E,'Hamer Agrimet'!$A:$A,"&lt;="&amp;Data!AD$1,'Hamer Agrimet'!$E:$E,"&gt;0"),0))),SUMIFS('Osgood Agrimet'!$S$2:$S$274,'Hamer Agrimet'!$H$147:$H$288,"&lt;="&amp;Data!AD$1,'Osgood Agrimet'!$S$2:$S$274,"&gt;0"))</f>
        <v>0</v>
      </c>
      <c r="AE887" s="24">
        <f>IF($B887="Hamer",IF($F887="Spring Grain",SUMIFS('Hamer Agrimet'!$D:$D,'Hamer Agrimet'!$A:$A,"&lt;="&amp;Data!AE$1,'Hamer Agrimet'!$D:$D,"&gt;0"),IF($F887="Winter Grain",SUMIFS('Hamer Agrimet'!$C:$C,'Hamer Agrimet'!$A:$A,"&lt;="&amp;Data!AE$1,'Hamer Agrimet'!$C:$C,"&gt;0"),IF($F887="Potatoes",SUMIFS('Hamer Agrimet'!$E:$E,'Hamer Agrimet'!$A:$A,"&lt;="&amp;Data!AE$1,'Hamer Agrimet'!$E:$E,"&gt;0"),0))),SUMIFS('Osgood Agrimet'!$S$2:$S$274,'Hamer Agrimet'!$H$147:$H$288,"&lt;="&amp;Data!AE$1,'Osgood Agrimet'!$S$2:$S$274,"&gt;0"))</f>
        <v>0</v>
      </c>
      <c r="AF887" s="24">
        <f>IF($B887="Hamer",IF($F887="Spring Grain",SUMIFS('Hamer Agrimet'!$D:$D,'Hamer Agrimet'!$A:$A,"&lt;="&amp;Data!AF$1,'Hamer Agrimet'!$D:$D,"&gt;0"),IF($F887="Winter Grain",SUMIFS('Hamer Agrimet'!$C:$C,'Hamer Agrimet'!$A:$A,"&lt;="&amp;Data!AF$1,'Hamer Agrimet'!$C:$C,"&gt;0"),IF($F887="Potatoes",SUMIFS('Hamer Agrimet'!$E:$E,'Hamer Agrimet'!$A:$A,"&lt;="&amp;Data!AF$1,'Hamer Agrimet'!$E:$E,"&gt;0"),0))),SUMIFS('Osgood Agrimet'!$S$2:$S$274,'Hamer Agrimet'!$H$147:$H$288,"&lt;="&amp;Data!AF$1,'Osgood Agrimet'!$S$2:$S$274,"&gt;0"))</f>
        <v>0</v>
      </c>
      <c r="AG887" s="24">
        <f>IF($B887="Hamer",IF($F887="Spring Grain",SUMIFS('Hamer Agrimet'!$D:$D,'Hamer Agrimet'!$A:$A,"&lt;="&amp;Data!AG$1,'Hamer Agrimet'!$D:$D,"&gt;0"),IF($F887="Winter Grain",SUMIFS('Hamer Agrimet'!$C:$C,'Hamer Agrimet'!$A:$A,"&lt;="&amp;Data!AG$1,'Hamer Agrimet'!$C:$C,"&gt;0"),IF($F887="Potatoes",SUMIFS('Hamer Agrimet'!$E:$E,'Hamer Agrimet'!$A:$A,"&lt;="&amp;Data!AG$1,'Hamer Agrimet'!$E:$E,"&gt;0"),0))),SUMIFS('Osgood Agrimet'!$S$2:$S$274,'Hamer Agrimet'!$H$147:$H$288,"&lt;="&amp;Data!AG$1,'Osgood Agrimet'!$S$2:$S$274,"&gt;0"))</f>
        <v>0</v>
      </c>
      <c r="AH887">
        <f>+SUM(H887:AG887)</f>
        <v>0</v>
      </c>
    </row>
    <row r="888" spans="1:34" ht="15.75" hidden="1" thickBot="1" x14ac:dyDescent="0.25">
      <c r="A888" s="25"/>
      <c r="B888" s="25" t="s">
        <v>166</v>
      </c>
      <c r="C888" s="28" t="str">
        <f>C887</f>
        <v>88</v>
      </c>
      <c r="D888" s="25" t="s">
        <v>307</v>
      </c>
      <c r="E888" s="25"/>
      <c r="F888" s="25"/>
      <c r="G888" s="25"/>
      <c r="H888">
        <f>IFERROR(VLOOKUP($A888,'PivotTrac Totals'!$A$1:$AK$255,4,FALSE),)</f>
        <v>0</v>
      </c>
      <c r="I888">
        <f>IFERROR(VLOOKUP($A888,'PivotTrac Totals'!$1:$405,6,FALSE),)</f>
        <v>0</v>
      </c>
      <c r="J888">
        <f>IFERROR(VLOOKUP($A888,'PivotTrac Totals'!$1:$255,8,FALSE),)</f>
        <v>0</v>
      </c>
      <c r="K888">
        <f>IFERROR(VLOOKUP($A888,'PivotTrac Totals'!$1:$255,10,FALSE),)</f>
        <v>0</v>
      </c>
      <c r="L888">
        <f>IFERROR(VLOOKUP($A888,'PivotTrac Totals'!$1:$255,12,FALSE),)</f>
        <v>0</v>
      </c>
      <c r="M888">
        <f>IFERROR(VLOOKUP($A888,'PivotTrac Totals'!$1:$255,14,FALSE),)</f>
        <v>0</v>
      </c>
      <c r="N888">
        <f>IFERROR(VLOOKUP($A888,'PivotTrac Totals'!$1:$255,16,FALSE),)</f>
        <v>0</v>
      </c>
      <c r="O888">
        <f>IFERROR(VLOOKUP($A888,'PivotTrac Totals'!$1:$255,18,FALSE),)</f>
        <v>0</v>
      </c>
      <c r="P888">
        <f>IFERROR(VLOOKUP($A888,'PivotTrac Totals'!$1:$255,20,FALSE),)</f>
        <v>0</v>
      </c>
      <c r="Q888">
        <f>IFERROR(VLOOKUP($A888,'PivotTrac Totals'!$1:$255,22,FALSE),)</f>
        <v>0</v>
      </c>
      <c r="R888">
        <f>IFERROR(VLOOKUP($A888,'PivotTrac Totals'!$1:$255,24,FALSE),)</f>
        <v>0</v>
      </c>
      <c r="S888">
        <f>IFERROR(VLOOKUP($A888,'PivotTrac Totals'!$1:$255,26,FALSE),)</f>
        <v>0</v>
      </c>
      <c r="T888">
        <f>IFERROR(VLOOKUP($A888,'PivotTrac Totals'!$1:$255,28,FALSE),)</f>
        <v>0</v>
      </c>
      <c r="U888">
        <f>IFERROR(VLOOKUP($A888,'PivotTrac Totals'!$1:$255,30,FALSE),)</f>
        <v>0</v>
      </c>
      <c r="V888">
        <f>IFERROR(VLOOKUP($A888,'PivotTrac Totals'!$1:$255,32,FALSE),)</f>
        <v>0</v>
      </c>
      <c r="W888">
        <f>IFERROR(VLOOKUP($A888,'PivotTrac Totals'!$1:$255,34,FALSE),)</f>
        <v>0</v>
      </c>
      <c r="X888">
        <f>IFERROR(VLOOKUP($A888,'PivotTrac Totals'!$1:$255,36,FALSE),)</f>
        <v>0</v>
      </c>
      <c r="Y888">
        <f>IFERROR(VLOOKUP($A888,'PivotTrac Totals'!$1:$255,38,FALSE),)</f>
        <v>0</v>
      </c>
      <c r="Z888">
        <f>IFERROR(VLOOKUP($A888,'PivotTrac Totals'!$1:$255,40,FALSE),)</f>
        <v>0</v>
      </c>
      <c r="AA888">
        <f>IFERROR(VLOOKUP($A888,'PivotTrac Totals'!$1:$255,42,FALSE),)</f>
        <v>0</v>
      </c>
      <c r="AB888">
        <f>IFERROR(VLOOKUP($A888,'PivotTrac Totals'!$1:$255,44,FALSE),)</f>
        <v>0</v>
      </c>
      <c r="AC888">
        <f>IFERROR(VLOOKUP($A888,'PivotTrac Totals'!$1:$255,46,FALSE),)</f>
        <v>0</v>
      </c>
      <c r="AD888">
        <f>IFERROR(VLOOKUP($A888,'PivotTrac Totals'!$1:$255,48,FALSE),)</f>
        <v>0</v>
      </c>
      <c r="AE888">
        <f>IFERROR(VLOOKUP($A888,'PivotTrac Totals'!$1:$255,50,FALSE),)</f>
        <v>0</v>
      </c>
      <c r="AF888">
        <f>IFERROR(VLOOKUP($A888,'PivotTrac Totals'!$1:$255,52,FALSE),)</f>
        <v>0</v>
      </c>
      <c r="AG888">
        <f>IFERROR(VLOOKUP($A888,'PivotTrac Totals'!$1:$255,54,FALSE),)</f>
        <v>0</v>
      </c>
      <c r="AH888">
        <f t="shared" si="99"/>
        <v>0</v>
      </c>
    </row>
    <row r="889" spans="1:34" ht="15.75" hidden="1" thickBot="1" x14ac:dyDescent="0.25">
      <c r="A889" s="25"/>
      <c r="B889" s="25" t="s">
        <v>166</v>
      </c>
      <c r="C889" s="28" t="str">
        <f t="shared" ref="C889:C896" si="104">C888</f>
        <v>88</v>
      </c>
      <c r="D889" s="25" t="s">
        <v>307</v>
      </c>
      <c r="E889" s="25"/>
      <c r="F889" s="25"/>
      <c r="G889" s="25"/>
      <c r="H889">
        <f>IFERROR(VLOOKUP($A889,'PivotTrac Totals'!$A$1:$AK$255,4,FALSE),)</f>
        <v>0</v>
      </c>
      <c r="I889">
        <f>IFERROR(VLOOKUP($A889,'PivotTrac Totals'!$1:$405,6,FALSE),)</f>
        <v>0</v>
      </c>
      <c r="J889">
        <f>IFERROR(VLOOKUP($A889,'PivotTrac Totals'!$1:$255,8,FALSE),)</f>
        <v>0</v>
      </c>
      <c r="K889">
        <f>IFERROR(VLOOKUP($A889,'PivotTrac Totals'!$1:$255,10,FALSE),)</f>
        <v>0</v>
      </c>
      <c r="L889">
        <f>IFERROR(VLOOKUP($A889,'PivotTrac Totals'!$1:$255,12,FALSE),)</f>
        <v>0</v>
      </c>
      <c r="M889">
        <f>IFERROR(VLOOKUP($A889,'PivotTrac Totals'!$1:$255,14,FALSE),)</f>
        <v>0</v>
      </c>
      <c r="N889">
        <f>IFERROR(VLOOKUP($A889,'PivotTrac Totals'!$1:$255,16,FALSE),)</f>
        <v>0</v>
      </c>
      <c r="O889">
        <f>IFERROR(VLOOKUP($A889,'PivotTrac Totals'!$1:$255,18,FALSE),)</f>
        <v>0</v>
      </c>
      <c r="P889">
        <f>IFERROR(VLOOKUP($A889,'PivotTrac Totals'!$1:$255,20,FALSE),)</f>
        <v>0</v>
      </c>
      <c r="Q889">
        <f>IFERROR(VLOOKUP($A889,'PivotTrac Totals'!$1:$255,22,FALSE),)</f>
        <v>0</v>
      </c>
      <c r="R889">
        <f>IFERROR(VLOOKUP($A889,'PivotTrac Totals'!$1:$255,24,FALSE),)</f>
        <v>0</v>
      </c>
      <c r="S889">
        <f>IFERROR(VLOOKUP($A889,'PivotTrac Totals'!$1:$255,26,FALSE),)</f>
        <v>0</v>
      </c>
      <c r="T889">
        <f>IFERROR(VLOOKUP($A889,'PivotTrac Totals'!$1:$255,28,FALSE),)</f>
        <v>0</v>
      </c>
      <c r="U889">
        <f>IFERROR(VLOOKUP($A889,'PivotTrac Totals'!$1:$255,30,FALSE),)</f>
        <v>0</v>
      </c>
      <c r="V889">
        <f>IFERROR(VLOOKUP($A889,'PivotTrac Totals'!$1:$255,32,FALSE),)</f>
        <v>0</v>
      </c>
      <c r="W889">
        <f>IFERROR(VLOOKUP($A889,'PivotTrac Totals'!$1:$255,34,FALSE),)</f>
        <v>0</v>
      </c>
      <c r="X889">
        <f>IFERROR(VLOOKUP($A889,'PivotTrac Totals'!$1:$255,36,FALSE),)</f>
        <v>0</v>
      </c>
      <c r="Y889">
        <f>IFERROR(VLOOKUP($A889,'PivotTrac Totals'!$1:$255,38,FALSE),)</f>
        <v>0</v>
      </c>
      <c r="Z889">
        <f>IFERROR(VLOOKUP($A889,'PivotTrac Totals'!$1:$255,40,FALSE),)</f>
        <v>0</v>
      </c>
      <c r="AA889">
        <f>IFERROR(VLOOKUP($A889,'PivotTrac Totals'!$1:$255,42,FALSE),)</f>
        <v>0</v>
      </c>
      <c r="AB889">
        <f>IFERROR(VLOOKUP($A889,'PivotTrac Totals'!$1:$255,44,FALSE),)</f>
        <v>0</v>
      </c>
      <c r="AC889">
        <f>IFERROR(VLOOKUP($A889,'PivotTrac Totals'!$1:$255,46,FALSE),)</f>
        <v>0</v>
      </c>
      <c r="AD889">
        <f>IFERROR(VLOOKUP($A889,'PivotTrac Totals'!$1:$255,48,FALSE),)</f>
        <v>0</v>
      </c>
      <c r="AE889">
        <f>IFERROR(VLOOKUP($A889,'PivotTrac Totals'!$1:$255,50,FALSE),)</f>
        <v>0</v>
      </c>
      <c r="AF889">
        <f>IFERROR(VLOOKUP($A889,'PivotTrac Totals'!$1:$255,52,FALSE),)</f>
        <v>0</v>
      </c>
      <c r="AG889">
        <f>IFERROR(VLOOKUP($A889,'PivotTrac Totals'!$1:$255,54,FALSE),)</f>
        <v>0</v>
      </c>
      <c r="AH889">
        <f t="shared" si="99"/>
        <v>0</v>
      </c>
    </row>
    <row r="890" spans="1:34" ht="15.75" hidden="1" thickBot="1" x14ac:dyDescent="0.25">
      <c r="A890" s="25"/>
      <c r="B890" s="25" t="s">
        <v>166</v>
      </c>
      <c r="C890" s="28" t="str">
        <f t="shared" si="104"/>
        <v>88</v>
      </c>
      <c r="D890" s="25" t="s">
        <v>307</v>
      </c>
      <c r="E890" s="25"/>
      <c r="F890" s="25"/>
      <c r="G890" s="25"/>
      <c r="H890">
        <f>IFERROR(VLOOKUP($A890,'PivotTrac Totals'!$A$1:$AK$255,4,FALSE),)</f>
        <v>0</v>
      </c>
      <c r="I890">
        <f>IFERROR(VLOOKUP($A890,'PivotTrac Totals'!$1:$405,6,FALSE),)</f>
        <v>0</v>
      </c>
      <c r="J890">
        <f>IFERROR(VLOOKUP($A890,'PivotTrac Totals'!$1:$255,8,FALSE),)</f>
        <v>0</v>
      </c>
      <c r="K890">
        <f>IFERROR(VLOOKUP($A890,'PivotTrac Totals'!$1:$255,10,FALSE),)</f>
        <v>0</v>
      </c>
      <c r="L890">
        <f>IFERROR(VLOOKUP($A890,'PivotTrac Totals'!$1:$255,12,FALSE),)</f>
        <v>0</v>
      </c>
      <c r="M890">
        <f>IFERROR(VLOOKUP($A890,'PivotTrac Totals'!$1:$255,14,FALSE),)</f>
        <v>0</v>
      </c>
      <c r="N890">
        <f>IFERROR(VLOOKUP($A890,'PivotTrac Totals'!$1:$255,16,FALSE),)</f>
        <v>0</v>
      </c>
      <c r="O890">
        <f>IFERROR(VLOOKUP($A890,'PivotTrac Totals'!$1:$255,18,FALSE),)</f>
        <v>0</v>
      </c>
      <c r="P890">
        <f>IFERROR(VLOOKUP($A890,'PivotTrac Totals'!$1:$255,20,FALSE),)</f>
        <v>0</v>
      </c>
      <c r="Q890">
        <f>IFERROR(VLOOKUP($A890,'PivotTrac Totals'!$1:$255,22,FALSE),)</f>
        <v>0</v>
      </c>
      <c r="R890">
        <f>IFERROR(VLOOKUP($A890,'PivotTrac Totals'!$1:$255,24,FALSE),)</f>
        <v>0</v>
      </c>
      <c r="S890">
        <f>IFERROR(VLOOKUP($A890,'PivotTrac Totals'!$1:$255,26,FALSE),)</f>
        <v>0</v>
      </c>
      <c r="T890">
        <f>IFERROR(VLOOKUP($A890,'PivotTrac Totals'!$1:$255,28,FALSE),)</f>
        <v>0</v>
      </c>
      <c r="U890">
        <f>IFERROR(VLOOKUP($A890,'PivotTrac Totals'!$1:$255,30,FALSE),)</f>
        <v>0</v>
      </c>
      <c r="V890">
        <f>IFERROR(VLOOKUP($A890,'PivotTrac Totals'!$1:$255,32,FALSE),)</f>
        <v>0</v>
      </c>
      <c r="W890">
        <f>IFERROR(VLOOKUP($A890,'PivotTrac Totals'!$1:$255,34,FALSE),)</f>
        <v>0</v>
      </c>
      <c r="X890">
        <f>IFERROR(VLOOKUP($A890,'PivotTrac Totals'!$1:$255,36,FALSE),)</f>
        <v>0</v>
      </c>
      <c r="Y890">
        <f>IFERROR(VLOOKUP($A890,'PivotTrac Totals'!$1:$255,38,FALSE),)</f>
        <v>0</v>
      </c>
      <c r="Z890">
        <f>IFERROR(VLOOKUP($A890,'PivotTrac Totals'!$1:$255,40,FALSE),)</f>
        <v>0</v>
      </c>
      <c r="AA890">
        <f>IFERROR(VLOOKUP($A890,'PivotTrac Totals'!$1:$255,42,FALSE),)</f>
        <v>0</v>
      </c>
      <c r="AB890">
        <f>IFERROR(VLOOKUP($A890,'PivotTrac Totals'!$1:$255,44,FALSE),)</f>
        <v>0</v>
      </c>
      <c r="AC890">
        <f>IFERROR(VLOOKUP($A890,'PivotTrac Totals'!$1:$255,46,FALSE),)</f>
        <v>0</v>
      </c>
      <c r="AD890">
        <f>IFERROR(VLOOKUP($A890,'PivotTrac Totals'!$1:$255,48,FALSE),)</f>
        <v>0</v>
      </c>
      <c r="AE890">
        <f>IFERROR(VLOOKUP($A890,'PivotTrac Totals'!$1:$255,50,FALSE),)</f>
        <v>0</v>
      </c>
      <c r="AF890">
        <f>IFERROR(VLOOKUP($A890,'PivotTrac Totals'!$1:$255,52,FALSE),)</f>
        <v>0</v>
      </c>
      <c r="AG890">
        <f>IFERROR(VLOOKUP($A890,'PivotTrac Totals'!$1:$255,54,FALSE),)</f>
        <v>0</v>
      </c>
      <c r="AH890">
        <f t="shared" si="99"/>
        <v>0</v>
      </c>
    </row>
    <row r="891" spans="1:34" ht="15.75" hidden="1" thickBot="1" x14ac:dyDescent="0.25">
      <c r="A891" s="25"/>
      <c r="B891" s="25" t="s">
        <v>166</v>
      </c>
      <c r="C891" s="28" t="str">
        <f t="shared" si="104"/>
        <v>88</v>
      </c>
      <c r="D891" s="25" t="s">
        <v>307</v>
      </c>
      <c r="E891" s="25"/>
      <c r="F891" s="25"/>
      <c r="G891" s="25"/>
      <c r="H891">
        <f>IFERROR(VLOOKUP($A891,'PivotTrac Totals'!$A$1:$AK$255,4,FALSE),)</f>
        <v>0</v>
      </c>
      <c r="I891">
        <f>IFERROR(VLOOKUP($A891,'PivotTrac Totals'!$1:$405,6,FALSE),)</f>
        <v>0</v>
      </c>
      <c r="J891">
        <f>IFERROR(VLOOKUP($A891,'PivotTrac Totals'!$1:$255,8,FALSE),)</f>
        <v>0</v>
      </c>
      <c r="K891">
        <f>IFERROR(VLOOKUP($A891,'PivotTrac Totals'!$1:$255,10,FALSE),)</f>
        <v>0</v>
      </c>
      <c r="L891">
        <f>IFERROR(VLOOKUP($A891,'PivotTrac Totals'!$1:$255,12,FALSE),)</f>
        <v>0</v>
      </c>
      <c r="M891">
        <f>IFERROR(VLOOKUP($A891,'PivotTrac Totals'!$1:$255,14,FALSE),)</f>
        <v>0</v>
      </c>
      <c r="N891">
        <f>IFERROR(VLOOKUP($A891,'PivotTrac Totals'!$1:$255,16,FALSE),)</f>
        <v>0</v>
      </c>
      <c r="O891">
        <f>IFERROR(VLOOKUP($A891,'PivotTrac Totals'!$1:$255,18,FALSE),)</f>
        <v>0</v>
      </c>
      <c r="P891">
        <f>IFERROR(VLOOKUP($A891,'PivotTrac Totals'!$1:$255,20,FALSE),)</f>
        <v>0</v>
      </c>
      <c r="Q891">
        <f>IFERROR(VLOOKUP($A891,'PivotTrac Totals'!$1:$255,22,FALSE),)</f>
        <v>0</v>
      </c>
      <c r="R891">
        <f>IFERROR(VLOOKUP($A891,'PivotTrac Totals'!$1:$255,24,FALSE),)</f>
        <v>0</v>
      </c>
      <c r="S891">
        <f>IFERROR(VLOOKUP($A891,'PivotTrac Totals'!$1:$255,26,FALSE),)</f>
        <v>0</v>
      </c>
      <c r="T891">
        <f>IFERROR(VLOOKUP($A891,'PivotTrac Totals'!$1:$255,28,FALSE),)</f>
        <v>0</v>
      </c>
      <c r="U891">
        <f>IFERROR(VLOOKUP($A891,'PivotTrac Totals'!$1:$255,30,FALSE),)</f>
        <v>0</v>
      </c>
      <c r="V891">
        <f>IFERROR(VLOOKUP($A891,'PivotTrac Totals'!$1:$255,32,FALSE),)</f>
        <v>0</v>
      </c>
      <c r="W891">
        <f>IFERROR(VLOOKUP($A891,'PivotTrac Totals'!$1:$255,34,FALSE),)</f>
        <v>0</v>
      </c>
      <c r="X891">
        <f>IFERROR(VLOOKUP($A891,'PivotTrac Totals'!$1:$255,36,FALSE),)</f>
        <v>0</v>
      </c>
      <c r="Y891">
        <f>IFERROR(VLOOKUP($A891,'PivotTrac Totals'!$1:$255,38,FALSE),)</f>
        <v>0</v>
      </c>
      <c r="Z891">
        <f>IFERROR(VLOOKUP($A891,'PivotTrac Totals'!$1:$255,40,FALSE),)</f>
        <v>0</v>
      </c>
      <c r="AA891">
        <f>IFERROR(VLOOKUP($A891,'PivotTrac Totals'!$1:$255,42,FALSE),)</f>
        <v>0</v>
      </c>
      <c r="AB891">
        <f>IFERROR(VLOOKUP($A891,'PivotTrac Totals'!$1:$255,44,FALSE),)</f>
        <v>0</v>
      </c>
      <c r="AC891">
        <f>IFERROR(VLOOKUP($A891,'PivotTrac Totals'!$1:$255,46,FALSE),)</f>
        <v>0</v>
      </c>
      <c r="AD891">
        <f>IFERROR(VLOOKUP($A891,'PivotTrac Totals'!$1:$255,48,FALSE),)</f>
        <v>0</v>
      </c>
      <c r="AE891">
        <f>IFERROR(VLOOKUP($A891,'PivotTrac Totals'!$1:$255,50,FALSE),)</f>
        <v>0</v>
      </c>
      <c r="AF891">
        <f>IFERROR(VLOOKUP($A891,'PivotTrac Totals'!$1:$255,52,FALSE),)</f>
        <v>0</v>
      </c>
      <c r="AG891">
        <f>IFERROR(VLOOKUP($A891,'PivotTrac Totals'!$1:$255,54,FALSE),)</f>
        <v>0</v>
      </c>
      <c r="AH891">
        <f t="shared" si="99"/>
        <v>0</v>
      </c>
    </row>
    <row r="892" spans="1:34" ht="15.75" hidden="1" thickBot="1" x14ac:dyDescent="0.25">
      <c r="A892" s="25"/>
      <c r="B892" s="25" t="s">
        <v>166</v>
      </c>
      <c r="C892" s="28" t="str">
        <f t="shared" si="104"/>
        <v>88</v>
      </c>
      <c r="D892" s="25" t="s">
        <v>307</v>
      </c>
      <c r="E892" s="25"/>
      <c r="F892" s="25"/>
      <c r="G892" s="25"/>
      <c r="H892">
        <f>IFERROR(VLOOKUP($A892,'PivotTrac Totals'!$A$1:$AK$255,4,FALSE),)</f>
        <v>0</v>
      </c>
      <c r="I892">
        <f>IFERROR(VLOOKUP($A892,'PivotTrac Totals'!$1:$405,6,FALSE),)</f>
        <v>0</v>
      </c>
      <c r="J892">
        <f>IFERROR(VLOOKUP($A892,'PivotTrac Totals'!$1:$255,8,FALSE),)</f>
        <v>0</v>
      </c>
      <c r="K892">
        <f>IFERROR(VLOOKUP($A892,'PivotTrac Totals'!$1:$255,10,FALSE),)</f>
        <v>0</v>
      </c>
      <c r="L892">
        <f>IFERROR(VLOOKUP($A892,'PivotTrac Totals'!$1:$255,12,FALSE),)</f>
        <v>0</v>
      </c>
      <c r="M892">
        <f>IFERROR(VLOOKUP($A892,'PivotTrac Totals'!$1:$255,14,FALSE),)</f>
        <v>0</v>
      </c>
      <c r="N892">
        <f>IFERROR(VLOOKUP($A892,'PivotTrac Totals'!$1:$255,16,FALSE),)</f>
        <v>0</v>
      </c>
      <c r="O892">
        <f>IFERROR(VLOOKUP($A892,'PivotTrac Totals'!$1:$255,18,FALSE),)</f>
        <v>0</v>
      </c>
      <c r="P892">
        <f>IFERROR(VLOOKUP($A892,'PivotTrac Totals'!$1:$255,20,FALSE),)</f>
        <v>0</v>
      </c>
      <c r="Q892">
        <f>IFERROR(VLOOKUP($A892,'PivotTrac Totals'!$1:$255,22,FALSE),)</f>
        <v>0</v>
      </c>
      <c r="R892">
        <f>IFERROR(VLOOKUP($A892,'PivotTrac Totals'!$1:$255,24,FALSE),)</f>
        <v>0</v>
      </c>
      <c r="S892">
        <f>IFERROR(VLOOKUP($A892,'PivotTrac Totals'!$1:$255,26,FALSE),)</f>
        <v>0</v>
      </c>
      <c r="T892">
        <f>IFERROR(VLOOKUP($A892,'PivotTrac Totals'!$1:$255,28,FALSE),)</f>
        <v>0</v>
      </c>
      <c r="U892">
        <f>IFERROR(VLOOKUP($A892,'PivotTrac Totals'!$1:$255,30,FALSE),)</f>
        <v>0</v>
      </c>
      <c r="V892">
        <f>IFERROR(VLOOKUP($A892,'PivotTrac Totals'!$1:$255,32,FALSE),)</f>
        <v>0</v>
      </c>
      <c r="W892">
        <f>IFERROR(VLOOKUP($A892,'PivotTrac Totals'!$1:$255,34,FALSE),)</f>
        <v>0</v>
      </c>
      <c r="X892">
        <f>IFERROR(VLOOKUP($A892,'PivotTrac Totals'!$1:$255,36,FALSE),)</f>
        <v>0</v>
      </c>
      <c r="Y892">
        <f>IFERROR(VLOOKUP($A892,'PivotTrac Totals'!$1:$255,38,FALSE),)</f>
        <v>0</v>
      </c>
      <c r="Z892">
        <f>IFERROR(VLOOKUP($A892,'PivotTrac Totals'!$1:$255,40,FALSE),)</f>
        <v>0</v>
      </c>
      <c r="AA892">
        <f>IFERROR(VLOOKUP($A892,'PivotTrac Totals'!$1:$255,42,FALSE),)</f>
        <v>0</v>
      </c>
      <c r="AB892">
        <f>IFERROR(VLOOKUP($A892,'PivotTrac Totals'!$1:$255,44,FALSE),)</f>
        <v>0</v>
      </c>
      <c r="AC892">
        <f>IFERROR(VLOOKUP($A892,'PivotTrac Totals'!$1:$255,46,FALSE),)</f>
        <v>0</v>
      </c>
      <c r="AD892">
        <f>IFERROR(VLOOKUP($A892,'PivotTrac Totals'!$1:$255,48,FALSE),)</f>
        <v>0</v>
      </c>
      <c r="AE892">
        <f>IFERROR(VLOOKUP($A892,'PivotTrac Totals'!$1:$255,50,FALSE),)</f>
        <v>0</v>
      </c>
      <c r="AF892">
        <f>IFERROR(VLOOKUP($A892,'PivotTrac Totals'!$1:$255,52,FALSE),)</f>
        <v>0</v>
      </c>
      <c r="AG892">
        <f>IFERROR(VLOOKUP($A892,'PivotTrac Totals'!$1:$255,54,FALSE),)</f>
        <v>0</v>
      </c>
      <c r="AH892">
        <f t="shared" si="99"/>
        <v>0</v>
      </c>
    </row>
    <row r="893" spans="1:34" ht="15.75" hidden="1" thickBot="1" x14ac:dyDescent="0.25">
      <c r="A893" s="25"/>
      <c r="B893" s="25" t="s">
        <v>166</v>
      </c>
      <c r="C893" s="28" t="str">
        <f t="shared" si="104"/>
        <v>88</v>
      </c>
      <c r="D893" s="25" t="s">
        <v>307</v>
      </c>
      <c r="E893" s="25"/>
      <c r="F893" s="25"/>
      <c r="G893" s="25"/>
      <c r="H893">
        <f>IFERROR(VLOOKUP($A893,'PivotTrac Totals'!$A$1:$AK$255,4,FALSE),)</f>
        <v>0</v>
      </c>
      <c r="I893">
        <f>IFERROR(VLOOKUP($A893,'PivotTrac Totals'!$1:$405,6,FALSE),)</f>
        <v>0</v>
      </c>
      <c r="J893">
        <f>IFERROR(VLOOKUP($A893,'PivotTrac Totals'!$1:$255,8,FALSE),)</f>
        <v>0</v>
      </c>
      <c r="K893">
        <f>IFERROR(VLOOKUP($A893,'PivotTrac Totals'!$1:$255,10,FALSE),)</f>
        <v>0</v>
      </c>
      <c r="L893">
        <f>IFERROR(VLOOKUP($A893,'PivotTrac Totals'!$1:$255,12,FALSE),)</f>
        <v>0</v>
      </c>
      <c r="M893">
        <f>IFERROR(VLOOKUP($A893,'PivotTrac Totals'!$1:$255,14,FALSE),)</f>
        <v>0</v>
      </c>
      <c r="N893">
        <f>IFERROR(VLOOKUP($A893,'PivotTrac Totals'!$1:$255,16,FALSE),)</f>
        <v>0</v>
      </c>
      <c r="O893">
        <f>IFERROR(VLOOKUP($A893,'PivotTrac Totals'!$1:$255,18,FALSE),)</f>
        <v>0</v>
      </c>
      <c r="P893">
        <f>IFERROR(VLOOKUP($A893,'PivotTrac Totals'!$1:$255,20,FALSE),)</f>
        <v>0</v>
      </c>
      <c r="Q893">
        <f>IFERROR(VLOOKUP($A893,'PivotTrac Totals'!$1:$255,22,FALSE),)</f>
        <v>0</v>
      </c>
      <c r="R893">
        <f>IFERROR(VLOOKUP($A893,'PivotTrac Totals'!$1:$255,24,FALSE),)</f>
        <v>0</v>
      </c>
      <c r="S893">
        <f>IFERROR(VLOOKUP($A893,'PivotTrac Totals'!$1:$255,26,FALSE),)</f>
        <v>0</v>
      </c>
      <c r="T893">
        <f>IFERROR(VLOOKUP($A893,'PivotTrac Totals'!$1:$255,28,FALSE),)</f>
        <v>0</v>
      </c>
      <c r="U893">
        <f>IFERROR(VLOOKUP($A893,'PivotTrac Totals'!$1:$255,30,FALSE),)</f>
        <v>0</v>
      </c>
      <c r="V893">
        <f>IFERROR(VLOOKUP($A893,'PivotTrac Totals'!$1:$255,32,FALSE),)</f>
        <v>0</v>
      </c>
      <c r="W893">
        <f>IFERROR(VLOOKUP($A893,'PivotTrac Totals'!$1:$255,34,FALSE),)</f>
        <v>0</v>
      </c>
      <c r="X893">
        <f>IFERROR(VLOOKUP($A893,'PivotTrac Totals'!$1:$255,36,FALSE),)</f>
        <v>0</v>
      </c>
      <c r="Y893">
        <f>IFERROR(VLOOKUP($A893,'PivotTrac Totals'!$1:$255,38,FALSE),)</f>
        <v>0</v>
      </c>
      <c r="Z893">
        <f>IFERROR(VLOOKUP($A893,'PivotTrac Totals'!$1:$255,40,FALSE),)</f>
        <v>0</v>
      </c>
      <c r="AA893">
        <f>IFERROR(VLOOKUP($A893,'PivotTrac Totals'!$1:$255,42,FALSE),)</f>
        <v>0</v>
      </c>
      <c r="AB893">
        <f>IFERROR(VLOOKUP($A893,'PivotTrac Totals'!$1:$255,44,FALSE),)</f>
        <v>0</v>
      </c>
      <c r="AC893">
        <f>IFERROR(VLOOKUP($A893,'PivotTrac Totals'!$1:$255,46,FALSE),)</f>
        <v>0</v>
      </c>
      <c r="AD893">
        <f>IFERROR(VLOOKUP($A893,'PivotTrac Totals'!$1:$255,48,FALSE),)</f>
        <v>0</v>
      </c>
      <c r="AE893">
        <f>IFERROR(VLOOKUP($A893,'PivotTrac Totals'!$1:$255,50,FALSE),)</f>
        <v>0</v>
      </c>
      <c r="AF893">
        <f>IFERROR(VLOOKUP($A893,'PivotTrac Totals'!$1:$255,52,FALSE),)</f>
        <v>0</v>
      </c>
      <c r="AG893">
        <f>IFERROR(VLOOKUP($A893,'PivotTrac Totals'!$1:$255,54,FALSE),)</f>
        <v>0</v>
      </c>
      <c r="AH893">
        <f t="shared" si="99"/>
        <v>0</v>
      </c>
    </row>
    <row r="894" spans="1:34" ht="15.75" hidden="1" thickBot="1" x14ac:dyDescent="0.25">
      <c r="A894" s="25"/>
      <c r="B894" s="25" t="s">
        <v>166</v>
      </c>
      <c r="C894" s="28" t="str">
        <f t="shared" si="104"/>
        <v>88</v>
      </c>
      <c r="D894" s="25" t="s">
        <v>307</v>
      </c>
      <c r="E894" s="25"/>
      <c r="F894" s="25"/>
      <c r="G894" s="25"/>
      <c r="H894">
        <f>IFERROR(VLOOKUP($A894,'PivotTrac Totals'!$A$1:$AK$255,4,FALSE),)</f>
        <v>0</v>
      </c>
      <c r="I894">
        <f>IFERROR(VLOOKUP($A894,'PivotTrac Totals'!$1:$405,6,FALSE),)</f>
        <v>0</v>
      </c>
      <c r="J894">
        <f>IFERROR(VLOOKUP($A894,'PivotTrac Totals'!$1:$255,8,FALSE),)</f>
        <v>0</v>
      </c>
      <c r="K894">
        <f>IFERROR(VLOOKUP($A894,'PivotTrac Totals'!$1:$255,10,FALSE),)</f>
        <v>0</v>
      </c>
      <c r="L894">
        <f>IFERROR(VLOOKUP($A894,'PivotTrac Totals'!$1:$255,12,FALSE),)</f>
        <v>0</v>
      </c>
      <c r="M894">
        <f>IFERROR(VLOOKUP($A894,'PivotTrac Totals'!$1:$255,14,FALSE),)</f>
        <v>0</v>
      </c>
      <c r="N894">
        <f>IFERROR(VLOOKUP($A894,'PivotTrac Totals'!$1:$255,16,FALSE),)</f>
        <v>0</v>
      </c>
      <c r="O894">
        <f>IFERROR(VLOOKUP($A894,'PivotTrac Totals'!$1:$255,18,FALSE),)</f>
        <v>0</v>
      </c>
      <c r="P894">
        <f>IFERROR(VLOOKUP($A894,'PivotTrac Totals'!$1:$255,20,FALSE),)</f>
        <v>0</v>
      </c>
      <c r="Q894">
        <f>IFERROR(VLOOKUP($A894,'PivotTrac Totals'!$1:$255,22,FALSE),)</f>
        <v>0</v>
      </c>
      <c r="R894">
        <f>IFERROR(VLOOKUP($A894,'PivotTrac Totals'!$1:$255,24,FALSE),)</f>
        <v>0</v>
      </c>
      <c r="S894">
        <f>IFERROR(VLOOKUP($A894,'PivotTrac Totals'!$1:$255,26,FALSE),)</f>
        <v>0</v>
      </c>
      <c r="T894">
        <f>IFERROR(VLOOKUP($A894,'PivotTrac Totals'!$1:$255,28,FALSE),)</f>
        <v>0</v>
      </c>
      <c r="U894">
        <f>IFERROR(VLOOKUP($A894,'PivotTrac Totals'!$1:$255,30,FALSE),)</f>
        <v>0</v>
      </c>
      <c r="V894">
        <f>IFERROR(VLOOKUP($A894,'PivotTrac Totals'!$1:$255,32,FALSE),)</f>
        <v>0</v>
      </c>
      <c r="W894">
        <f>IFERROR(VLOOKUP($A894,'PivotTrac Totals'!$1:$255,34,FALSE),)</f>
        <v>0</v>
      </c>
      <c r="X894">
        <f>IFERROR(VLOOKUP($A894,'PivotTrac Totals'!$1:$255,36,FALSE),)</f>
        <v>0</v>
      </c>
      <c r="Y894">
        <f>IFERROR(VLOOKUP($A894,'PivotTrac Totals'!$1:$255,38,FALSE),)</f>
        <v>0</v>
      </c>
      <c r="Z894">
        <f>IFERROR(VLOOKUP($A894,'PivotTrac Totals'!$1:$255,40,FALSE),)</f>
        <v>0</v>
      </c>
      <c r="AA894">
        <f>IFERROR(VLOOKUP($A894,'PivotTrac Totals'!$1:$255,42,FALSE),)</f>
        <v>0</v>
      </c>
      <c r="AB894">
        <f>IFERROR(VLOOKUP($A894,'PivotTrac Totals'!$1:$255,44,FALSE),)</f>
        <v>0</v>
      </c>
      <c r="AC894">
        <f>IFERROR(VLOOKUP($A894,'PivotTrac Totals'!$1:$255,46,FALSE),)</f>
        <v>0</v>
      </c>
      <c r="AD894">
        <f>IFERROR(VLOOKUP($A894,'PivotTrac Totals'!$1:$255,48,FALSE),)</f>
        <v>0</v>
      </c>
      <c r="AE894">
        <f>IFERROR(VLOOKUP($A894,'PivotTrac Totals'!$1:$255,50,FALSE),)</f>
        <v>0</v>
      </c>
      <c r="AF894">
        <f>IFERROR(VLOOKUP($A894,'PivotTrac Totals'!$1:$255,52,FALSE),)</f>
        <v>0</v>
      </c>
      <c r="AG894">
        <f>IFERROR(VLOOKUP($A894,'PivotTrac Totals'!$1:$255,54,FALSE),)</f>
        <v>0</v>
      </c>
      <c r="AH894">
        <f t="shared" si="99"/>
        <v>0</v>
      </c>
    </row>
    <row r="895" spans="1:34" ht="15.75" hidden="1" thickBot="1" x14ac:dyDescent="0.25">
      <c r="A895" s="25"/>
      <c r="B895" s="25" t="s">
        <v>166</v>
      </c>
      <c r="C895" s="28" t="str">
        <f t="shared" si="104"/>
        <v>88</v>
      </c>
      <c r="D895" s="25" t="s">
        <v>307</v>
      </c>
      <c r="E895" s="25"/>
      <c r="F895" s="25"/>
      <c r="G895" s="25"/>
      <c r="H895">
        <f>IFERROR(VLOOKUP($A895,'PivotTrac Totals'!$A$1:$AK$255,4,FALSE),)</f>
        <v>0</v>
      </c>
      <c r="I895">
        <f>IFERROR(VLOOKUP($A895,'PivotTrac Totals'!$1:$405,6,FALSE),)</f>
        <v>0</v>
      </c>
      <c r="J895">
        <f>IFERROR(VLOOKUP($A895,'PivotTrac Totals'!$1:$255,8,FALSE),)</f>
        <v>0</v>
      </c>
      <c r="K895">
        <f>IFERROR(VLOOKUP($A895,'PivotTrac Totals'!$1:$255,10,FALSE),)</f>
        <v>0</v>
      </c>
      <c r="L895">
        <f>IFERROR(VLOOKUP($A895,'PivotTrac Totals'!$1:$255,12,FALSE),)</f>
        <v>0</v>
      </c>
      <c r="M895">
        <f>IFERROR(VLOOKUP($A895,'PivotTrac Totals'!$1:$255,14,FALSE),)</f>
        <v>0</v>
      </c>
      <c r="N895">
        <f>IFERROR(VLOOKUP($A895,'PivotTrac Totals'!$1:$255,16,FALSE),)</f>
        <v>0</v>
      </c>
      <c r="O895">
        <f>IFERROR(VLOOKUP($A895,'PivotTrac Totals'!$1:$255,18,FALSE),)</f>
        <v>0</v>
      </c>
      <c r="P895">
        <f>IFERROR(VLOOKUP($A895,'PivotTrac Totals'!$1:$255,20,FALSE),)</f>
        <v>0</v>
      </c>
      <c r="Q895">
        <f>IFERROR(VLOOKUP($A895,'PivotTrac Totals'!$1:$255,22,FALSE),)</f>
        <v>0</v>
      </c>
      <c r="R895">
        <f>IFERROR(VLOOKUP($A895,'PivotTrac Totals'!$1:$255,24,FALSE),)</f>
        <v>0</v>
      </c>
      <c r="S895">
        <f>IFERROR(VLOOKUP($A895,'PivotTrac Totals'!$1:$255,26,FALSE),)</f>
        <v>0</v>
      </c>
      <c r="T895">
        <f>IFERROR(VLOOKUP($A895,'PivotTrac Totals'!$1:$255,28,FALSE),)</f>
        <v>0</v>
      </c>
      <c r="U895">
        <f>IFERROR(VLOOKUP($A895,'PivotTrac Totals'!$1:$255,30,FALSE),)</f>
        <v>0</v>
      </c>
      <c r="V895">
        <f>IFERROR(VLOOKUP($A895,'PivotTrac Totals'!$1:$255,32,FALSE),)</f>
        <v>0</v>
      </c>
      <c r="W895">
        <f>IFERROR(VLOOKUP($A895,'PivotTrac Totals'!$1:$255,34,FALSE),)</f>
        <v>0</v>
      </c>
      <c r="X895">
        <f>IFERROR(VLOOKUP($A895,'PivotTrac Totals'!$1:$255,36,FALSE),)</f>
        <v>0</v>
      </c>
      <c r="Y895">
        <f>IFERROR(VLOOKUP($A895,'PivotTrac Totals'!$1:$255,38,FALSE),)</f>
        <v>0</v>
      </c>
      <c r="Z895">
        <f>IFERROR(VLOOKUP($A895,'PivotTrac Totals'!$1:$255,40,FALSE),)</f>
        <v>0</v>
      </c>
      <c r="AA895">
        <f>IFERROR(VLOOKUP($A895,'PivotTrac Totals'!$1:$255,42,FALSE),)</f>
        <v>0</v>
      </c>
      <c r="AB895">
        <f>IFERROR(VLOOKUP($A895,'PivotTrac Totals'!$1:$255,44,FALSE),)</f>
        <v>0</v>
      </c>
      <c r="AC895">
        <f>IFERROR(VLOOKUP($A895,'PivotTrac Totals'!$1:$255,46,FALSE),)</f>
        <v>0</v>
      </c>
      <c r="AD895">
        <f>IFERROR(VLOOKUP($A895,'PivotTrac Totals'!$1:$255,48,FALSE),)</f>
        <v>0</v>
      </c>
      <c r="AE895">
        <f>IFERROR(VLOOKUP($A895,'PivotTrac Totals'!$1:$255,50,FALSE),)</f>
        <v>0</v>
      </c>
      <c r="AF895">
        <f>IFERROR(VLOOKUP($A895,'PivotTrac Totals'!$1:$255,52,FALSE),)</f>
        <v>0</v>
      </c>
      <c r="AG895">
        <f>IFERROR(VLOOKUP($A895,'PivotTrac Totals'!$1:$255,54,FALSE),)</f>
        <v>0</v>
      </c>
      <c r="AH895">
        <f t="shared" si="99"/>
        <v>0</v>
      </c>
    </row>
    <row r="896" spans="1:34" ht="15.75" hidden="1" thickBot="1" x14ac:dyDescent="0.25">
      <c r="A896" s="25"/>
      <c r="B896" s="25" t="s">
        <v>166</v>
      </c>
      <c r="C896" s="28" t="str">
        <f t="shared" si="104"/>
        <v>88</v>
      </c>
      <c r="D896" s="25" t="s">
        <v>307</v>
      </c>
      <c r="E896" s="25"/>
      <c r="F896" s="25"/>
      <c r="G896" s="25"/>
      <c r="H896">
        <f>IFERROR(VLOOKUP($A896,'PivotTrac Totals'!$A$1:$AK$255,4,FALSE),)</f>
        <v>0</v>
      </c>
      <c r="I896">
        <f>IFERROR(VLOOKUP($A896,'PivotTrac Totals'!$1:$405,6,FALSE),)</f>
        <v>0</v>
      </c>
      <c r="J896">
        <f>IFERROR(VLOOKUP($A896,'PivotTrac Totals'!$1:$255,8,FALSE),)</f>
        <v>0</v>
      </c>
      <c r="K896">
        <f>IFERROR(VLOOKUP($A896,'PivotTrac Totals'!$1:$255,10,FALSE),)</f>
        <v>0</v>
      </c>
      <c r="L896">
        <f>IFERROR(VLOOKUP($A896,'PivotTrac Totals'!$1:$255,12,FALSE),)</f>
        <v>0</v>
      </c>
      <c r="M896">
        <f>IFERROR(VLOOKUP($A896,'PivotTrac Totals'!$1:$255,14,FALSE),)</f>
        <v>0</v>
      </c>
      <c r="N896">
        <f>IFERROR(VLOOKUP($A896,'PivotTrac Totals'!$1:$255,16,FALSE),)</f>
        <v>0</v>
      </c>
      <c r="O896">
        <f>IFERROR(VLOOKUP($A896,'PivotTrac Totals'!$1:$255,18,FALSE),)</f>
        <v>0</v>
      </c>
      <c r="P896">
        <f>IFERROR(VLOOKUP($A896,'PivotTrac Totals'!$1:$255,20,FALSE),)</f>
        <v>0</v>
      </c>
      <c r="Q896">
        <f>IFERROR(VLOOKUP($A896,'PivotTrac Totals'!$1:$255,22,FALSE),)</f>
        <v>0</v>
      </c>
      <c r="R896">
        <f>IFERROR(VLOOKUP($A896,'PivotTrac Totals'!$1:$255,24,FALSE),)</f>
        <v>0</v>
      </c>
      <c r="S896">
        <f>IFERROR(VLOOKUP($A896,'PivotTrac Totals'!$1:$255,26,FALSE),)</f>
        <v>0</v>
      </c>
      <c r="T896">
        <f>IFERROR(VLOOKUP($A896,'PivotTrac Totals'!$1:$255,28,FALSE),)</f>
        <v>0</v>
      </c>
      <c r="U896">
        <f>IFERROR(VLOOKUP($A896,'PivotTrac Totals'!$1:$255,30,FALSE),)</f>
        <v>0</v>
      </c>
      <c r="V896">
        <f>IFERROR(VLOOKUP($A896,'PivotTrac Totals'!$1:$255,32,FALSE),)</f>
        <v>0</v>
      </c>
      <c r="W896">
        <f>IFERROR(VLOOKUP($A896,'PivotTrac Totals'!$1:$255,34,FALSE),)</f>
        <v>0</v>
      </c>
      <c r="X896">
        <f>IFERROR(VLOOKUP($A896,'PivotTrac Totals'!$1:$255,36,FALSE),)</f>
        <v>0</v>
      </c>
      <c r="Y896">
        <f>IFERROR(VLOOKUP($A896,'PivotTrac Totals'!$1:$255,38,FALSE),)</f>
        <v>0</v>
      </c>
      <c r="Z896">
        <f>IFERROR(VLOOKUP($A896,'PivotTrac Totals'!$1:$255,40,FALSE),)</f>
        <v>0</v>
      </c>
      <c r="AA896">
        <f>IFERROR(VLOOKUP($A896,'PivotTrac Totals'!$1:$255,42,FALSE),)</f>
        <v>0</v>
      </c>
      <c r="AB896">
        <f>IFERROR(VLOOKUP($A896,'PivotTrac Totals'!$1:$255,44,FALSE),)</f>
        <v>0</v>
      </c>
      <c r="AC896">
        <f>IFERROR(VLOOKUP($A896,'PivotTrac Totals'!$1:$255,46,FALSE),)</f>
        <v>0</v>
      </c>
      <c r="AD896">
        <f>IFERROR(VLOOKUP($A896,'PivotTrac Totals'!$1:$255,48,FALSE),)</f>
        <v>0</v>
      </c>
      <c r="AE896">
        <f>IFERROR(VLOOKUP($A896,'PivotTrac Totals'!$1:$255,50,FALSE),)</f>
        <v>0</v>
      </c>
      <c r="AF896">
        <f>IFERROR(VLOOKUP($A896,'PivotTrac Totals'!$1:$255,52,FALSE),)</f>
        <v>0</v>
      </c>
      <c r="AG896">
        <f>IFERROR(VLOOKUP($A896,'PivotTrac Totals'!$1:$255,54,FALSE),)</f>
        <v>0</v>
      </c>
      <c r="AH896">
        <f t="shared" si="99"/>
        <v>0</v>
      </c>
    </row>
    <row r="897" spans="1:34" ht="15.75" hidden="1" thickBot="1" x14ac:dyDescent="0.25">
      <c r="A897" s="29" t="s">
        <v>316</v>
      </c>
      <c r="B897" s="25" t="s">
        <v>166</v>
      </c>
      <c r="C897" s="28" t="str">
        <f>MID(A897,FIND(" ",A897)+1,256)</f>
        <v>89</v>
      </c>
      <c r="D897" s="25" t="s">
        <v>307</v>
      </c>
      <c r="E897" s="25"/>
      <c r="F897" s="25"/>
      <c r="G897" s="25"/>
      <c r="H897" s="24">
        <f>IF($B897="Hamer",IF($F897="Spring Grain",SUMIFS('Hamer Agrimet'!$D:$D,'Hamer Agrimet'!$A:$A,"&lt;="&amp;Data!H$1,'Hamer Agrimet'!$D:$D,"&gt;0"),IF($F897="Winter Grain",SUMIFS('Hamer Agrimet'!$C:$C,'Hamer Agrimet'!$A:$A,"&lt;="&amp;Data!H$1,'Hamer Agrimet'!$C:$C,"&gt;0"),IF($F897="Potatoes",SUMIFS('Hamer Agrimet'!$E:$E,'Hamer Agrimet'!$A:$A,"&lt;="&amp;Data!H$1,'Hamer Agrimet'!$E:$E,"&gt;0"),0))),SUMIFS('Osgood Agrimet'!$S$2:$S$274,'Hamer Agrimet'!$H$147:$H$288,"&lt;="&amp;Data!H$1,'Osgood Agrimet'!$S$2:$S$274,"&gt;0"))</f>
        <v>0</v>
      </c>
      <c r="I897" s="24">
        <f>IF($B897="Hamer",IF($F897="Spring Grain",SUMIFS('Hamer Agrimet'!$D:$D,'Hamer Agrimet'!$A:$A,"&lt;="&amp;Data!I$1,'Hamer Agrimet'!$D:$D,"&gt;0"),IF($F897="Winter Grain",SUMIFS('Hamer Agrimet'!$C:$C,'Hamer Agrimet'!$A:$A,"&lt;="&amp;Data!I$1,'Hamer Agrimet'!$C:$C,"&gt;0"),IF($F897="Potatoes",SUMIFS('Hamer Agrimet'!$E:$E,'Hamer Agrimet'!$A:$A,"&lt;="&amp;Data!I$1,'Hamer Agrimet'!$E:$E,"&gt;0"),0))),SUMIFS('Osgood Agrimet'!$S$2:$S$274,'Hamer Agrimet'!$H$147:$H$288,"&lt;="&amp;Data!I$1,'Osgood Agrimet'!$S$2:$S$274,"&gt;0"))</f>
        <v>0</v>
      </c>
      <c r="J897" s="24">
        <f>IF($B897="Hamer",IF($F897="Spring Grain",SUMIFS('Hamer Agrimet'!$D:$D,'Hamer Agrimet'!$A:$A,"&lt;="&amp;Data!J$1,'Hamer Agrimet'!$D:$D,"&gt;0"),IF($F897="Winter Grain",SUMIFS('Hamer Agrimet'!$C:$C,'Hamer Agrimet'!$A:$A,"&lt;="&amp;Data!J$1,'Hamer Agrimet'!$C:$C,"&gt;0"),IF($F897="Potatoes",SUMIFS('Hamer Agrimet'!$E:$E,'Hamer Agrimet'!$A:$A,"&lt;="&amp;Data!J$1,'Hamer Agrimet'!$E:$E,"&gt;0"),0))),SUMIFS('Osgood Agrimet'!$S$2:$S$274,'Hamer Agrimet'!$H$147:$H$288,"&lt;="&amp;Data!J$1,'Osgood Agrimet'!$S$2:$S$274,"&gt;0"))</f>
        <v>0</v>
      </c>
      <c r="K897" s="24">
        <f>IF($B897="Hamer",IF($F897="Spring Grain",SUMIFS('Hamer Agrimet'!$D:$D,'Hamer Agrimet'!$A:$A,"&lt;="&amp;Data!K$1,'Hamer Agrimet'!$D:$D,"&gt;0"),IF($F897="Winter Grain",SUMIFS('Hamer Agrimet'!$C:$C,'Hamer Agrimet'!$A:$A,"&lt;="&amp;Data!K$1,'Hamer Agrimet'!$C:$C,"&gt;0"),IF($F897="Potatoes",SUMIFS('Hamer Agrimet'!$E:$E,'Hamer Agrimet'!$A:$A,"&lt;="&amp;Data!K$1,'Hamer Agrimet'!$E:$E,"&gt;0"),0))),SUMIFS('Osgood Agrimet'!$S$2:$S$274,'Hamer Agrimet'!$H$147:$H$288,"&lt;="&amp;Data!K$1,'Osgood Agrimet'!$S$2:$S$274,"&gt;0"))</f>
        <v>0</v>
      </c>
      <c r="L897" s="24">
        <f>IF($B897="Hamer",IF($F897="Spring Grain",SUMIFS('Hamer Agrimet'!$D:$D,'Hamer Agrimet'!$A:$A,"&lt;="&amp;Data!L$1,'Hamer Agrimet'!$D:$D,"&gt;0"),IF($F897="Winter Grain",SUMIFS('Hamer Agrimet'!$C:$C,'Hamer Agrimet'!$A:$A,"&lt;="&amp;Data!L$1,'Hamer Agrimet'!$C:$C,"&gt;0"),IF($F897="Potatoes",SUMIFS('Hamer Agrimet'!$E:$E,'Hamer Agrimet'!$A:$A,"&lt;="&amp;Data!L$1,'Hamer Agrimet'!$E:$E,"&gt;0"),0))),SUMIFS('Osgood Agrimet'!$S$2:$S$274,'Hamer Agrimet'!$H$147:$H$288,"&lt;="&amp;Data!L$1,'Osgood Agrimet'!$S$2:$S$274,"&gt;0"))</f>
        <v>0</v>
      </c>
      <c r="M897" s="24">
        <f>IF($B897="Hamer",IF($F897="Spring Grain",SUMIFS('Hamer Agrimet'!$D:$D,'Hamer Agrimet'!$A:$A,"&lt;="&amp;Data!M$1,'Hamer Agrimet'!$D:$D,"&gt;0"),IF($F897="Winter Grain",SUMIFS('Hamer Agrimet'!$C:$C,'Hamer Agrimet'!$A:$A,"&lt;="&amp;Data!M$1,'Hamer Agrimet'!$C:$C,"&gt;0"),IF($F897="Potatoes",SUMIFS('Hamer Agrimet'!$E:$E,'Hamer Agrimet'!$A:$A,"&lt;="&amp;Data!M$1,'Hamer Agrimet'!$E:$E,"&gt;0"),0))),SUMIFS('Osgood Agrimet'!$S$2:$S$274,'Hamer Agrimet'!$H$147:$H$288,"&lt;="&amp;Data!M$1,'Osgood Agrimet'!$S$2:$S$274,"&gt;0"))</f>
        <v>0</v>
      </c>
      <c r="N897" s="24">
        <f>IF($B897="Hamer",IF($F897="Spring Grain",SUMIFS('Hamer Agrimet'!$D:$D,'Hamer Agrimet'!$A:$A,"&lt;="&amp;Data!N$1,'Hamer Agrimet'!$D:$D,"&gt;0"),IF($F897="Winter Grain",SUMIFS('Hamer Agrimet'!$C:$C,'Hamer Agrimet'!$A:$A,"&lt;="&amp;Data!N$1,'Hamer Agrimet'!$C:$C,"&gt;0"),IF($F897="Potatoes",SUMIFS('Hamer Agrimet'!$E:$E,'Hamer Agrimet'!$A:$A,"&lt;="&amp;Data!N$1,'Hamer Agrimet'!$E:$E,"&gt;0"),0))),SUMIFS('Osgood Agrimet'!$S$2:$S$274,'Hamer Agrimet'!$H$147:$H$288,"&lt;="&amp;Data!N$1,'Osgood Agrimet'!$S$2:$S$274,"&gt;0"))</f>
        <v>0</v>
      </c>
      <c r="O897" s="24">
        <f>IF($B897="Hamer",IF($F897="Spring Grain",SUMIFS('Hamer Agrimet'!$D:$D,'Hamer Agrimet'!$A:$A,"&lt;="&amp;Data!O$1,'Hamer Agrimet'!$D:$D,"&gt;0"),IF($F897="Winter Grain",SUMIFS('Hamer Agrimet'!$C:$C,'Hamer Agrimet'!$A:$A,"&lt;="&amp;Data!O$1,'Hamer Agrimet'!$C:$C,"&gt;0"),IF($F897="Potatoes",SUMIFS('Hamer Agrimet'!$E:$E,'Hamer Agrimet'!$A:$A,"&lt;="&amp;Data!O$1,'Hamer Agrimet'!$E:$E,"&gt;0"),0))),SUMIFS('Osgood Agrimet'!$S$2:$S$274,'Hamer Agrimet'!$H$147:$H$288,"&lt;="&amp;Data!O$1,'Osgood Agrimet'!$S$2:$S$274,"&gt;0"))</f>
        <v>0</v>
      </c>
      <c r="P897" s="24">
        <f>IF($B897="Hamer",IF($F897="Spring Grain",SUMIFS('Hamer Agrimet'!$D:$D,'Hamer Agrimet'!$A:$A,"&lt;="&amp;Data!P$1,'Hamer Agrimet'!$D:$D,"&gt;0"),IF($F897="Winter Grain",SUMIFS('Hamer Agrimet'!$C:$C,'Hamer Agrimet'!$A:$A,"&lt;="&amp;Data!P$1,'Hamer Agrimet'!$C:$C,"&gt;0"),IF($F897="Potatoes",SUMIFS('Hamer Agrimet'!$E:$E,'Hamer Agrimet'!$A:$A,"&lt;="&amp;Data!P$1,'Hamer Agrimet'!$E:$E,"&gt;0"),0))),SUMIFS('Osgood Agrimet'!$S$2:$S$274,'Hamer Agrimet'!$H$147:$H$288,"&lt;="&amp;Data!P$1,'Osgood Agrimet'!$S$2:$S$274,"&gt;0"))</f>
        <v>0</v>
      </c>
      <c r="Q897" s="24">
        <f>IF($B897="Hamer",IF($F897="Spring Grain",SUMIFS('Hamer Agrimet'!$D:$D,'Hamer Agrimet'!$A:$A,"&lt;="&amp;Data!Q$1,'Hamer Agrimet'!$D:$D,"&gt;0"),IF($F897="Winter Grain",SUMIFS('Hamer Agrimet'!$C:$C,'Hamer Agrimet'!$A:$A,"&lt;="&amp;Data!Q$1,'Hamer Agrimet'!$C:$C,"&gt;0"),IF($F897="Potatoes",SUMIFS('Hamer Agrimet'!$E:$E,'Hamer Agrimet'!$A:$A,"&lt;="&amp;Data!Q$1,'Hamer Agrimet'!$E:$E,"&gt;0"),0))),SUMIFS('Osgood Agrimet'!$S$2:$S$274,'Hamer Agrimet'!$H$147:$H$288,"&lt;="&amp;Data!Q$1,'Osgood Agrimet'!$S$2:$S$274,"&gt;0"))</f>
        <v>0</v>
      </c>
      <c r="R897" s="24">
        <f>IF($B897="Hamer",IF($F897="Spring Grain",SUMIFS('Hamer Agrimet'!$D:$D,'Hamer Agrimet'!$A:$A,"&lt;="&amp;Data!R$1,'Hamer Agrimet'!$D:$D,"&gt;0"),IF($F897="Winter Grain",SUMIFS('Hamer Agrimet'!$C:$C,'Hamer Agrimet'!$A:$A,"&lt;="&amp;Data!R$1,'Hamer Agrimet'!$C:$C,"&gt;0"),IF($F897="Potatoes",SUMIFS('Hamer Agrimet'!$E:$E,'Hamer Agrimet'!$A:$A,"&lt;="&amp;Data!R$1,'Hamer Agrimet'!$E:$E,"&gt;0"),0))),SUMIFS('Osgood Agrimet'!$S$2:$S$274,'Hamer Agrimet'!$H$147:$H$288,"&lt;="&amp;Data!R$1,'Osgood Agrimet'!$S$2:$S$274,"&gt;0"))</f>
        <v>0</v>
      </c>
      <c r="S897" s="24">
        <f>IF($B897="Hamer",IF($F897="Spring Grain",SUMIFS('Hamer Agrimet'!$D:$D,'Hamer Agrimet'!$A:$A,"&lt;="&amp;Data!S$1,'Hamer Agrimet'!$D:$D,"&gt;0"),IF($F897="Winter Grain",SUMIFS('Hamer Agrimet'!$C:$C,'Hamer Agrimet'!$A:$A,"&lt;="&amp;Data!S$1,'Hamer Agrimet'!$C:$C,"&gt;0"),IF($F897="Potatoes",SUMIFS('Hamer Agrimet'!$E:$E,'Hamer Agrimet'!$A:$A,"&lt;="&amp;Data!S$1,'Hamer Agrimet'!$E:$E,"&gt;0"),0))),SUMIFS('Osgood Agrimet'!$S$2:$S$274,'Hamer Agrimet'!$H$147:$H$288,"&lt;="&amp;Data!S$1,'Osgood Agrimet'!$S$2:$S$274,"&gt;0"))</f>
        <v>0</v>
      </c>
      <c r="T897" s="24">
        <f>IF($B897="Hamer",IF($F897="Spring Grain",SUMIFS('Hamer Agrimet'!$D:$D,'Hamer Agrimet'!$A:$A,"&lt;="&amp;Data!T$1,'Hamer Agrimet'!$D:$D,"&gt;0"),IF($F897="Winter Grain",SUMIFS('Hamer Agrimet'!$C:$C,'Hamer Agrimet'!$A:$A,"&lt;="&amp;Data!T$1,'Hamer Agrimet'!$C:$C,"&gt;0"),IF($F897="Potatoes",SUMIFS('Hamer Agrimet'!$E:$E,'Hamer Agrimet'!$A:$A,"&lt;="&amp;Data!T$1,'Hamer Agrimet'!$E:$E,"&gt;0"),0))),SUMIFS('Osgood Agrimet'!$S$2:$S$274,'Hamer Agrimet'!$H$147:$H$288,"&lt;="&amp;Data!T$1,'Osgood Agrimet'!$S$2:$S$274,"&gt;0"))</f>
        <v>0</v>
      </c>
      <c r="U897" s="24">
        <f>IF($B897="Hamer",IF($F897="Spring Grain",SUMIFS('Hamer Agrimet'!$D:$D,'Hamer Agrimet'!$A:$A,"&lt;="&amp;Data!U$1,'Hamer Agrimet'!$D:$D,"&gt;0"),IF($F897="Winter Grain",SUMIFS('Hamer Agrimet'!$C:$C,'Hamer Agrimet'!$A:$A,"&lt;="&amp;Data!U$1,'Hamer Agrimet'!$C:$C,"&gt;0"),IF($F897="Potatoes",SUMIFS('Hamer Agrimet'!$E:$E,'Hamer Agrimet'!$A:$A,"&lt;="&amp;Data!U$1,'Hamer Agrimet'!$E:$E,"&gt;0"),0))),SUMIFS('Osgood Agrimet'!$S$2:$S$274,'Hamer Agrimet'!$H$147:$H$288,"&lt;="&amp;Data!U$1,'Osgood Agrimet'!$S$2:$S$274,"&gt;0"))</f>
        <v>0</v>
      </c>
      <c r="V897" s="24">
        <f>IF($B897="Hamer",IF($F897="Spring Grain",SUMIFS('Hamer Agrimet'!$D:$D,'Hamer Agrimet'!$A:$A,"&lt;="&amp;Data!V$1,'Hamer Agrimet'!$D:$D,"&gt;0"),IF($F897="Winter Grain",SUMIFS('Hamer Agrimet'!$C:$C,'Hamer Agrimet'!$A:$A,"&lt;="&amp;Data!V$1,'Hamer Agrimet'!$C:$C,"&gt;0"),IF($F897="Potatoes",SUMIFS('Hamer Agrimet'!$E:$E,'Hamer Agrimet'!$A:$A,"&lt;="&amp;Data!V$1,'Hamer Agrimet'!$E:$E,"&gt;0"),0))),SUMIFS('Osgood Agrimet'!$S$2:$S$274,'Hamer Agrimet'!$H$147:$H$288,"&lt;="&amp;Data!V$1,'Osgood Agrimet'!$S$2:$S$274,"&gt;0"))</f>
        <v>0</v>
      </c>
      <c r="W897" s="24">
        <f>IF($B897="Hamer",IF($F897="Spring Grain",SUMIFS('Hamer Agrimet'!$D:$D,'Hamer Agrimet'!$A:$A,"&lt;="&amp;Data!W$1,'Hamer Agrimet'!$D:$D,"&gt;0"),IF($F897="Winter Grain",SUMIFS('Hamer Agrimet'!$C:$C,'Hamer Agrimet'!$A:$A,"&lt;="&amp;Data!W$1,'Hamer Agrimet'!$C:$C,"&gt;0"),IF($F897="Potatoes",SUMIFS('Hamer Agrimet'!$E:$E,'Hamer Agrimet'!$A:$A,"&lt;="&amp;Data!W$1,'Hamer Agrimet'!$E:$E,"&gt;0"),0))),SUMIFS('Osgood Agrimet'!$S$2:$S$274,'Hamer Agrimet'!$H$147:$H$288,"&lt;="&amp;Data!W$1,'Osgood Agrimet'!$S$2:$S$274,"&gt;0"))</f>
        <v>0</v>
      </c>
      <c r="X897" s="24">
        <f>IF($B897="Hamer",IF($F897="Spring Grain",SUMIFS('Hamer Agrimet'!$D:$D,'Hamer Agrimet'!$A:$A,"&lt;="&amp;Data!X$1,'Hamer Agrimet'!$D:$D,"&gt;0"),IF($F897="Winter Grain",SUMIFS('Hamer Agrimet'!$C:$C,'Hamer Agrimet'!$A:$A,"&lt;="&amp;Data!X$1,'Hamer Agrimet'!$C:$C,"&gt;0"),IF($F897="Potatoes",SUMIFS('Hamer Agrimet'!$E:$E,'Hamer Agrimet'!$A:$A,"&lt;="&amp;Data!X$1,'Hamer Agrimet'!$E:$E,"&gt;0"),0))),SUMIFS('Osgood Agrimet'!$S$2:$S$274,'Hamer Agrimet'!$H$147:$H$288,"&lt;="&amp;Data!X$1,'Osgood Agrimet'!$S$2:$S$274,"&gt;0"))</f>
        <v>0</v>
      </c>
      <c r="Y897" s="24">
        <f>IF($B897="Hamer",IF($F897="Spring Grain",SUMIFS('Hamer Agrimet'!$D:$D,'Hamer Agrimet'!$A:$A,"&lt;="&amp;Data!Y$1,'Hamer Agrimet'!$D:$D,"&gt;0"),IF($F897="Winter Grain",SUMIFS('Hamer Agrimet'!$C:$C,'Hamer Agrimet'!$A:$A,"&lt;="&amp;Data!Y$1,'Hamer Agrimet'!$C:$C,"&gt;0"),IF($F897="Potatoes",SUMIFS('Hamer Agrimet'!$E:$E,'Hamer Agrimet'!$A:$A,"&lt;="&amp;Data!Y$1,'Hamer Agrimet'!$E:$E,"&gt;0"),0))),SUMIFS('Osgood Agrimet'!$S$2:$S$274,'Hamer Agrimet'!$H$147:$H$288,"&lt;="&amp;Data!Y$1,'Osgood Agrimet'!$S$2:$S$274,"&gt;0"))</f>
        <v>0</v>
      </c>
      <c r="Z897" s="24">
        <f>IF($B897="Hamer",IF($F897="Spring Grain",SUMIFS('Hamer Agrimet'!$D:$D,'Hamer Agrimet'!$A:$A,"&lt;="&amp;Data!Z$1,'Hamer Agrimet'!$D:$D,"&gt;0"),IF($F897="Winter Grain",SUMIFS('Hamer Agrimet'!$C:$C,'Hamer Agrimet'!$A:$A,"&lt;="&amp;Data!Z$1,'Hamer Agrimet'!$C:$C,"&gt;0"),IF($F897="Potatoes",SUMIFS('Hamer Agrimet'!$E:$E,'Hamer Agrimet'!$A:$A,"&lt;="&amp;Data!Z$1,'Hamer Agrimet'!$E:$E,"&gt;0"),0))),SUMIFS('Osgood Agrimet'!$S$2:$S$274,'Hamer Agrimet'!$H$147:$H$288,"&lt;="&amp;Data!Z$1,'Osgood Agrimet'!$S$2:$S$274,"&gt;0"))</f>
        <v>0</v>
      </c>
      <c r="AA897" s="24">
        <f>IF($B897="Hamer",IF($F897="Spring Grain",SUMIFS('Hamer Agrimet'!$D:$D,'Hamer Agrimet'!$A:$A,"&lt;="&amp;Data!AA$1,'Hamer Agrimet'!$D:$D,"&gt;0"),IF($F897="Winter Grain",SUMIFS('Hamer Agrimet'!$C:$C,'Hamer Agrimet'!$A:$A,"&lt;="&amp;Data!AA$1,'Hamer Agrimet'!$C:$C,"&gt;0"),IF($F897="Potatoes",SUMIFS('Hamer Agrimet'!$E:$E,'Hamer Agrimet'!$A:$A,"&lt;="&amp;Data!AA$1,'Hamer Agrimet'!$E:$E,"&gt;0"),0))),SUMIFS('Osgood Agrimet'!$S$2:$S$274,'Hamer Agrimet'!$H$147:$H$288,"&lt;="&amp;Data!AA$1,'Osgood Agrimet'!$S$2:$S$274,"&gt;0"))</f>
        <v>0</v>
      </c>
      <c r="AB897" s="24">
        <f>IF($B897="Hamer",IF($F897="Spring Grain",SUMIFS('Hamer Agrimet'!$D:$D,'Hamer Agrimet'!$A:$A,"&lt;="&amp;Data!AB$1,'Hamer Agrimet'!$D:$D,"&gt;0"),IF($F897="Winter Grain",SUMIFS('Hamer Agrimet'!$C:$C,'Hamer Agrimet'!$A:$A,"&lt;="&amp;Data!AB$1,'Hamer Agrimet'!$C:$C,"&gt;0"),IF($F897="Potatoes",SUMIFS('Hamer Agrimet'!$E:$E,'Hamer Agrimet'!$A:$A,"&lt;="&amp;Data!AB$1,'Hamer Agrimet'!$E:$E,"&gt;0"),0))),SUMIFS('Osgood Agrimet'!$S$2:$S$274,'Hamer Agrimet'!$H$147:$H$288,"&lt;="&amp;Data!AB$1,'Osgood Agrimet'!$S$2:$S$274,"&gt;0"))</f>
        <v>0</v>
      </c>
      <c r="AC897" s="24">
        <f>IF($B897="Hamer",IF($F897="Spring Grain",SUMIFS('Hamer Agrimet'!$D:$D,'Hamer Agrimet'!$A:$A,"&lt;="&amp;Data!AC$1,'Hamer Agrimet'!$D:$D,"&gt;0"),IF($F897="Winter Grain",SUMIFS('Hamer Agrimet'!$C:$C,'Hamer Agrimet'!$A:$A,"&lt;="&amp;Data!AC$1,'Hamer Agrimet'!$C:$C,"&gt;0"),IF($F897="Potatoes",SUMIFS('Hamer Agrimet'!$E:$E,'Hamer Agrimet'!$A:$A,"&lt;="&amp;Data!AC$1,'Hamer Agrimet'!$E:$E,"&gt;0"),0))),SUMIFS('Osgood Agrimet'!$S$2:$S$274,'Hamer Agrimet'!$H$147:$H$288,"&lt;="&amp;Data!AC$1,'Osgood Agrimet'!$S$2:$S$274,"&gt;0"))</f>
        <v>0</v>
      </c>
      <c r="AD897" s="24">
        <f>IF($B897="Hamer",IF($F897="Spring Grain",SUMIFS('Hamer Agrimet'!$D:$D,'Hamer Agrimet'!$A:$A,"&lt;="&amp;Data!AD$1,'Hamer Agrimet'!$D:$D,"&gt;0"),IF($F897="Winter Grain",SUMIFS('Hamer Agrimet'!$C:$C,'Hamer Agrimet'!$A:$A,"&lt;="&amp;Data!AD$1,'Hamer Agrimet'!$C:$C,"&gt;0"),IF($F897="Potatoes",SUMIFS('Hamer Agrimet'!$E:$E,'Hamer Agrimet'!$A:$A,"&lt;="&amp;Data!AD$1,'Hamer Agrimet'!$E:$E,"&gt;0"),0))),SUMIFS('Osgood Agrimet'!$S$2:$S$274,'Hamer Agrimet'!$H$147:$H$288,"&lt;="&amp;Data!AD$1,'Osgood Agrimet'!$S$2:$S$274,"&gt;0"))</f>
        <v>0</v>
      </c>
      <c r="AE897" s="24">
        <f>IF($B897="Hamer",IF($F897="Spring Grain",SUMIFS('Hamer Agrimet'!$D:$D,'Hamer Agrimet'!$A:$A,"&lt;="&amp;Data!AE$1,'Hamer Agrimet'!$D:$D,"&gt;0"),IF($F897="Winter Grain",SUMIFS('Hamer Agrimet'!$C:$C,'Hamer Agrimet'!$A:$A,"&lt;="&amp;Data!AE$1,'Hamer Agrimet'!$C:$C,"&gt;0"),IF($F897="Potatoes",SUMIFS('Hamer Agrimet'!$E:$E,'Hamer Agrimet'!$A:$A,"&lt;="&amp;Data!AE$1,'Hamer Agrimet'!$E:$E,"&gt;0"),0))),SUMIFS('Osgood Agrimet'!$S$2:$S$274,'Hamer Agrimet'!$H$147:$H$288,"&lt;="&amp;Data!AE$1,'Osgood Agrimet'!$S$2:$S$274,"&gt;0"))</f>
        <v>0</v>
      </c>
      <c r="AF897" s="24">
        <f>IF($B897="Hamer",IF($F897="Spring Grain",SUMIFS('Hamer Agrimet'!$D:$D,'Hamer Agrimet'!$A:$A,"&lt;="&amp;Data!AF$1,'Hamer Agrimet'!$D:$D,"&gt;0"),IF($F897="Winter Grain",SUMIFS('Hamer Agrimet'!$C:$C,'Hamer Agrimet'!$A:$A,"&lt;="&amp;Data!AF$1,'Hamer Agrimet'!$C:$C,"&gt;0"),IF($F897="Potatoes",SUMIFS('Hamer Agrimet'!$E:$E,'Hamer Agrimet'!$A:$A,"&lt;="&amp;Data!AF$1,'Hamer Agrimet'!$E:$E,"&gt;0"),0))),SUMIFS('Osgood Agrimet'!$S$2:$S$274,'Hamer Agrimet'!$H$147:$H$288,"&lt;="&amp;Data!AF$1,'Osgood Agrimet'!$S$2:$S$274,"&gt;0"))</f>
        <v>0</v>
      </c>
      <c r="AG897" s="24">
        <f>IF($B897="Hamer",IF($F897="Spring Grain",SUMIFS('Hamer Agrimet'!$D:$D,'Hamer Agrimet'!$A:$A,"&lt;="&amp;Data!AG$1,'Hamer Agrimet'!$D:$D,"&gt;0"),IF($F897="Winter Grain",SUMIFS('Hamer Agrimet'!$C:$C,'Hamer Agrimet'!$A:$A,"&lt;="&amp;Data!AG$1,'Hamer Agrimet'!$C:$C,"&gt;0"),IF($F897="Potatoes",SUMIFS('Hamer Agrimet'!$E:$E,'Hamer Agrimet'!$A:$A,"&lt;="&amp;Data!AG$1,'Hamer Agrimet'!$E:$E,"&gt;0"),0))),SUMIFS('Osgood Agrimet'!$S$2:$S$274,'Hamer Agrimet'!$H$147:$H$288,"&lt;="&amp;Data!AG$1,'Osgood Agrimet'!$S$2:$S$274,"&gt;0"))</f>
        <v>0</v>
      </c>
      <c r="AH897">
        <f>+SUM(H897:AG897)</f>
        <v>0</v>
      </c>
    </row>
    <row r="898" spans="1:34" ht="15.75" hidden="1" thickBot="1" x14ac:dyDescent="0.25">
      <c r="A898" s="25"/>
      <c r="B898" s="25" t="s">
        <v>166</v>
      </c>
      <c r="C898" s="28" t="str">
        <f>C897</f>
        <v>89</v>
      </c>
      <c r="D898" s="25" t="s">
        <v>307</v>
      </c>
      <c r="E898" s="25"/>
      <c r="F898" s="25"/>
      <c r="G898" s="25"/>
      <c r="H898">
        <f>IFERROR(VLOOKUP($A898,'PivotTrac Totals'!$A$1:$AK$255,4,FALSE),)</f>
        <v>0</v>
      </c>
      <c r="I898">
        <f>IFERROR(VLOOKUP($A898,'PivotTrac Totals'!$1:$405,6,FALSE),)</f>
        <v>0</v>
      </c>
      <c r="J898">
        <f>IFERROR(VLOOKUP($A898,'PivotTrac Totals'!$1:$255,8,FALSE),)</f>
        <v>0</v>
      </c>
      <c r="K898">
        <f>IFERROR(VLOOKUP($A898,'PivotTrac Totals'!$1:$255,10,FALSE),)</f>
        <v>0</v>
      </c>
      <c r="L898">
        <f>IFERROR(VLOOKUP($A898,'PivotTrac Totals'!$1:$255,12,FALSE),)</f>
        <v>0</v>
      </c>
      <c r="M898">
        <f>IFERROR(VLOOKUP($A898,'PivotTrac Totals'!$1:$255,14,FALSE),)</f>
        <v>0</v>
      </c>
      <c r="N898">
        <f>IFERROR(VLOOKUP($A898,'PivotTrac Totals'!$1:$255,16,FALSE),)</f>
        <v>0</v>
      </c>
      <c r="O898">
        <f>IFERROR(VLOOKUP($A898,'PivotTrac Totals'!$1:$255,18,FALSE),)</f>
        <v>0</v>
      </c>
      <c r="P898">
        <f>IFERROR(VLOOKUP($A898,'PivotTrac Totals'!$1:$255,20,FALSE),)</f>
        <v>0</v>
      </c>
      <c r="Q898">
        <f>IFERROR(VLOOKUP($A898,'PivotTrac Totals'!$1:$255,22,FALSE),)</f>
        <v>0</v>
      </c>
      <c r="R898">
        <f>IFERROR(VLOOKUP($A898,'PivotTrac Totals'!$1:$255,24,FALSE),)</f>
        <v>0</v>
      </c>
      <c r="S898">
        <f>IFERROR(VLOOKUP($A898,'PivotTrac Totals'!$1:$255,26,FALSE),)</f>
        <v>0</v>
      </c>
      <c r="T898">
        <f>IFERROR(VLOOKUP($A898,'PivotTrac Totals'!$1:$255,28,FALSE),)</f>
        <v>0</v>
      </c>
      <c r="U898">
        <f>IFERROR(VLOOKUP($A898,'PivotTrac Totals'!$1:$255,30,FALSE),)</f>
        <v>0</v>
      </c>
      <c r="V898">
        <f>IFERROR(VLOOKUP($A898,'PivotTrac Totals'!$1:$255,32,FALSE),)</f>
        <v>0</v>
      </c>
      <c r="W898">
        <f>IFERROR(VLOOKUP($A898,'PivotTrac Totals'!$1:$255,34,FALSE),)</f>
        <v>0</v>
      </c>
      <c r="X898">
        <f>IFERROR(VLOOKUP($A898,'PivotTrac Totals'!$1:$255,36,FALSE),)</f>
        <v>0</v>
      </c>
      <c r="Y898">
        <f>IFERROR(VLOOKUP($A898,'PivotTrac Totals'!$1:$255,38,FALSE),)</f>
        <v>0</v>
      </c>
      <c r="Z898">
        <f>IFERROR(VLOOKUP($A898,'PivotTrac Totals'!$1:$255,40,FALSE),)</f>
        <v>0</v>
      </c>
      <c r="AA898">
        <f>IFERROR(VLOOKUP($A898,'PivotTrac Totals'!$1:$255,42,FALSE),)</f>
        <v>0</v>
      </c>
      <c r="AB898">
        <f>IFERROR(VLOOKUP($A898,'PivotTrac Totals'!$1:$255,44,FALSE),)</f>
        <v>0</v>
      </c>
      <c r="AC898">
        <f>IFERROR(VLOOKUP($A898,'PivotTrac Totals'!$1:$255,46,FALSE),)</f>
        <v>0</v>
      </c>
      <c r="AD898">
        <f>IFERROR(VLOOKUP($A898,'PivotTrac Totals'!$1:$255,48,FALSE),)</f>
        <v>0</v>
      </c>
      <c r="AE898">
        <f>IFERROR(VLOOKUP($A898,'PivotTrac Totals'!$1:$255,50,FALSE),)</f>
        <v>0</v>
      </c>
      <c r="AF898">
        <f>IFERROR(VLOOKUP($A898,'PivotTrac Totals'!$1:$255,52,FALSE),)</f>
        <v>0</v>
      </c>
      <c r="AG898">
        <f>IFERROR(VLOOKUP($A898,'PivotTrac Totals'!$1:$255,54,FALSE),)</f>
        <v>0</v>
      </c>
      <c r="AH898">
        <f t="shared" si="99"/>
        <v>0</v>
      </c>
    </row>
    <row r="899" spans="1:34" ht="15.75" hidden="1" thickBot="1" x14ac:dyDescent="0.25">
      <c r="A899" s="25"/>
      <c r="B899" s="25" t="s">
        <v>166</v>
      </c>
      <c r="C899" s="28" t="str">
        <f t="shared" ref="C899:C906" si="105">C898</f>
        <v>89</v>
      </c>
      <c r="D899" s="25" t="s">
        <v>307</v>
      </c>
      <c r="E899" s="25"/>
      <c r="F899" s="25"/>
      <c r="G899" s="25"/>
      <c r="H899">
        <f>IFERROR(VLOOKUP($A899,'PivotTrac Totals'!$A$1:$AK$255,4,FALSE),)</f>
        <v>0</v>
      </c>
      <c r="I899">
        <f>IFERROR(VLOOKUP($A899,'PivotTrac Totals'!$1:$405,6,FALSE),)</f>
        <v>0</v>
      </c>
      <c r="J899">
        <f>IFERROR(VLOOKUP($A899,'PivotTrac Totals'!$1:$255,8,FALSE),)</f>
        <v>0</v>
      </c>
      <c r="K899">
        <f>IFERROR(VLOOKUP($A899,'PivotTrac Totals'!$1:$255,10,FALSE),)</f>
        <v>0</v>
      </c>
      <c r="L899">
        <f>IFERROR(VLOOKUP($A899,'PivotTrac Totals'!$1:$255,12,FALSE),)</f>
        <v>0</v>
      </c>
      <c r="M899">
        <f>IFERROR(VLOOKUP($A899,'PivotTrac Totals'!$1:$255,14,FALSE),)</f>
        <v>0</v>
      </c>
      <c r="N899">
        <f>IFERROR(VLOOKUP($A899,'PivotTrac Totals'!$1:$255,16,FALSE),)</f>
        <v>0</v>
      </c>
      <c r="O899">
        <f>IFERROR(VLOOKUP($A899,'PivotTrac Totals'!$1:$255,18,FALSE),)</f>
        <v>0</v>
      </c>
      <c r="P899">
        <f>IFERROR(VLOOKUP($A899,'PivotTrac Totals'!$1:$255,20,FALSE),)</f>
        <v>0</v>
      </c>
      <c r="Q899">
        <f>IFERROR(VLOOKUP($A899,'PivotTrac Totals'!$1:$255,22,FALSE),)</f>
        <v>0</v>
      </c>
      <c r="R899">
        <f>IFERROR(VLOOKUP($A899,'PivotTrac Totals'!$1:$255,24,FALSE),)</f>
        <v>0</v>
      </c>
      <c r="S899">
        <f>IFERROR(VLOOKUP($A899,'PivotTrac Totals'!$1:$255,26,FALSE),)</f>
        <v>0</v>
      </c>
      <c r="T899">
        <f>IFERROR(VLOOKUP($A899,'PivotTrac Totals'!$1:$255,28,FALSE),)</f>
        <v>0</v>
      </c>
      <c r="U899">
        <f>IFERROR(VLOOKUP($A899,'PivotTrac Totals'!$1:$255,30,FALSE),)</f>
        <v>0</v>
      </c>
      <c r="V899">
        <f>IFERROR(VLOOKUP($A899,'PivotTrac Totals'!$1:$255,32,FALSE),)</f>
        <v>0</v>
      </c>
      <c r="W899">
        <f>IFERROR(VLOOKUP($A899,'PivotTrac Totals'!$1:$255,34,FALSE),)</f>
        <v>0</v>
      </c>
      <c r="X899">
        <f>IFERROR(VLOOKUP($A899,'PivotTrac Totals'!$1:$255,36,FALSE),)</f>
        <v>0</v>
      </c>
      <c r="Y899">
        <f>IFERROR(VLOOKUP($A899,'PivotTrac Totals'!$1:$255,38,FALSE),)</f>
        <v>0</v>
      </c>
      <c r="Z899">
        <f>IFERROR(VLOOKUP($A899,'PivotTrac Totals'!$1:$255,40,FALSE),)</f>
        <v>0</v>
      </c>
      <c r="AA899">
        <f>IFERROR(VLOOKUP($A899,'PivotTrac Totals'!$1:$255,42,FALSE),)</f>
        <v>0</v>
      </c>
      <c r="AB899">
        <f>IFERROR(VLOOKUP($A899,'PivotTrac Totals'!$1:$255,44,FALSE),)</f>
        <v>0</v>
      </c>
      <c r="AC899">
        <f>IFERROR(VLOOKUP($A899,'PivotTrac Totals'!$1:$255,46,FALSE),)</f>
        <v>0</v>
      </c>
      <c r="AD899">
        <f>IFERROR(VLOOKUP($A899,'PivotTrac Totals'!$1:$255,48,FALSE),)</f>
        <v>0</v>
      </c>
      <c r="AE899">
        <f>IFERROR(VLOOKUP($A899,'PivotTrac Totals'!$1:$255,50,FALSE),)</f>
        <v>0</v>
      </c>
      <c r="AF899">
        <f>IFERROR(VLOOKUP($A899,'PivotTrac Totals'!$1:$255,52,FALSE),)</f>
        <v>0</v>
      </c>
      <c r="AG899">
        <f>IFERROR(VLOOKUP($A899,'PivotTrac Totals'!$1:$255,54,FALSE),)</f>
        <v>0</v>
      </c>
      <c r="AH899">
        <f t="shared" si="99"/>
        <v>0</v>
      </c>
    </row>
    <row r="900" spans="1:34" ht="15.75" hidden="1" thickBot="1" x14ac:dyDescent="0.25">
      <c r="A900" s="25"/>
      <c r="B900" s="25" t="s">
        <v>166</v>
      </c>
      <c r="C900" s="28" t="str">
        <f t="shared" si="105"/>
        <v>89</v>
      </c>
      <c r="D900" s="25" t="s">
        <v>307</v>
      </c>
      <c r="E900" s="25"/>
      <c r="F900" s="25"/>
      <c r="G900" s="25"/>
      <c r="H900">
        <f>IFERROR(VLOOKUP($A900,'PivotTrac Totals'!$A$1:$AK$255,4,FALSE),)</f>
        <v>0</v>
      </c>
      <c r="I900">
        <f>IFERROR(VLOOKUP($A900,'PivotTrac Totals'!$1:$405,6,FALSE),)</f>
        <v>0</v>
      </c>
      <c r="J900">
        <f>IFERROR(VLOOKUP($A900,'PivotTrac Totals'!$1:$255,8,FALSE),)</f>
        <v>0</v>
      </c>
      <c r="K900">
        <f>IFERROR(VLOOKUP($A900,'PivotTrac Totals'!$1:$255,10,FALSE),)</f>
        <v>0</v>
      </c>
      <c r="L900">
        <f>IFERROR(VLOOKUP($A900,'PivotTrac Totals'!$1:$255,12,FALSE),)</f>
        <v>0</v>
      </c>
      <c r="M900">
        <f>IFERROR(VLOOKUP($A900,'PivotTrac Totals'!$1:$255,14,FALSE),)</f>
        <v>0</v>
      </c>
      <c r="N900">
        <f>IFERROR(VLOOKUP($A900,'PivotTrac Totals'!$1:$255,16,FALSE),)</f>
        <v>0</v>
      </c>
      <c r="O900">
        <f>IFERROR(VLOOKUP($A900,'PivotTrac Totals'!$1:$255,18,FALSE),)</f>
        <v>0</v>
      </c>
      <c r="P900">
        <f>IFERROR(VLOOKUP($A900,'PivotTrac Totals'!$1:$255,20,FALSE),)</f>
        <v>0</v>
      </c>
      <c r="Q900">
        <f>IFERROR(VLOOKUP($A900,'PivotTrac Totals'!$1:$255,22,FALSE),)</f>
        <v>0</v>
      </c>
      <c r="R900">
        <f>IFERROR(VLOOKUP($A900,'PivotTrac Totals'!$1:$255,24,FALSE),)</f>
        <v>0</v>
      </c>
      <c r="S900">
        <f>IFERROR(VLOOKUP($A900,'PivotTrac Totals'!$1:$255,26,FALSE),)</f>
        <v>0</v>
      </c>
      <c r="T900">
        <f>IFERROR(VLOOKUP($A900,'PivotTrac Totals'!$1:$255,28,FALSE),)</f>
        <v>0</v>
      </c>
      <c r="U900">
        <f>IFERROR(VLOOKUP($A900,'PivotTrac Totals'!$1:$255,30,FALSE),)</f>
        <v>0</v>
      </c>
      <c r="V900">
        <f>IFERROR(VLOOKUP($A900,'PivotTrac Totals'!$1:$255,32,FALSE),)</f>
        <v>0</v>
      </c>
      <c r="W900">
        <f>IFERROR(VLOOKUP($A900,'PivotTrac Totals'!$1:$255,34,FALSE),)</f>
        <v>0</v>
      </c>
      <c r="X900">
        <f>IFERROR(VLOOKUP($A900,'PivotTrac Totals'!$1:$255,36,FALSE),)</f>
        <v>0</v>
      </c>
      <c r="Y900">
        <f>IFERROR(VLOOKUP($A900,'PivotTrac Totals'!$1:$255,38,FALSE),)</f>
        <v>0</v>
      </c>
      <c r="Z900">
        <f>IFERROR(VLOOKUP($A900,'PivotTrac Totals'!$1:$255,40,FALSE),)</f>
        <v>0</v>
      </c>
      <c r="AA900">
        <f>IFERROR(VLOOKUP($A900,'PivotTrac Totals'!$1:$255,42,FALSE),)</f>
        <v>0</v>
      </c>
      <c r="AB900">
        <f>IFERROR(VLOOKUP($A900,'PivotTrac Totals'!$1:$255,44,FALSE),)</f>
        <v>0</v>
      </c>
      <c r="AC900">
        <f>IFERROR(VLOOKUP($A900,'PivotTrac Totals'!$1:$255,46,FALSE),)</f>
        <v>0</v>
      </c>
      <c r="AD900">
        <f>IFERROR(VLOOKUP($A900,'PivotTrac Totals'!$1:$255,48,FALSE),)</f>
        <v>0</v>
      </c>
      <c r="AE900">
        <f>IFERROR(VLOOKUP($A900,'PivotTrac Totals'!$1:$255,50,FALSE),)</f>
        <v>0</v>
      </c>
      <c r="AF900">
        <f>IFERROR(VLOOKUP($A900,'PivotTrac Totals'!$1:$255,52,FALSE),)</f>
        <v>0</v>
      </c>
      <c r="AG900">
        <f>IFERROR(VLOOKUP($A900,'PivotTrac Totals'!$1:$255,54,FALSE),)</f>
        <v>0</v>
      </c>
      <c r="AH900">
        <f t="shared" si="99"/>
        <v>0</v>
      </c>
    </row>
    <row r="901" spans="1:34" ht="15.75" hidden="1" thickBot="1" x14ac:dyDescent="0.25">
      <c r="A901" s="25"/>
      <c r="B901" s="25" t="s">
        <v>166</v>
      </c>
      <c r="C901" s="28" t="str">
        <f t="shared" si="105"/>
        <v>89</v>
      </c>
      <c r="D901" s="25" t="s">
        <v>307</v>
      </c>
      <c r="E901" s="25"/>
      <c r="F901" s="25"/>
      <c r="G901" s="25"/>
      <c r="H901">
        <f>IFERROR(VLOOKUP($A901,'PivotTrac Totals'!$A$1:$AK$255,4,FALSE),)</f>
        <v>0</v>
      </c>
      <c r="I901">
        <f>IFERROR(VLOOKUP($A901,'PivotTrac Totals'!$1:$405,6,FALSE),)</f>
        <v>0</v>
      </c>
      <c r="J901">
        <f>IFERROR(VLOOKUP($A901,'PivotTrac Totals'!$1:$255,8,FALSE),)</f>
        <v>0</v>
      </c>
      <c r="K901">
        <f>IFERROR(VLOOKUP($A901,'PivotTrac Totals'!$1:$255,10,FALSE),)</f>
        <v>0</v>
      </c>
      <c r="L901">
        <f>IFERROR(VLOOKUP($A901,'PivotTrac Totals'!$1:$255,12,FALSE),)</f>
        <v>0</v>
      </c>
      <c r="M901">
        <f>IFERROR(VLOOKUP($A901,'PivotTrac Totals'!$1:$255,14,FALSE),)</f>
        <v>0</v>
      </c>
      <c r="N901">
        <f>IFERROR(VLOOKUP($A901,'PivotTrac Totals'!$1:$255,16,FALSE),)</f>
        <v>0</v>
      </c>
      <c r="O901">
        <f>IFERROR(VLOOKUP($A901,'PivotTrac Totals'!$1:$255,18,FALSE),)</f>
        <v>0</v>
      </c>
      <c r="P901">
        <f>IFERROR(VLOOKUP($A901,'PivotTrac Totals'!$1:$255,20,FALSE),)</f>
        <v>0</v>
      </c>
      <c r="Q901">
        <f>IFERROR(VLOOKUP($A901,'PivotTrac Totals'!$1:$255,22,FALSE),)</f>
        <v>0</v>
      </c>
      <c r="R901">
        <f>IFERROR(VLOOKUP($A901,'PivotTrac Totals'!$1:$255,24,FALSE),)</f>
        <v>0</v>
      </c>
      <c r="S901">
        <f>IFERROR(VLOOKUP($A901,'PivotTrac Totals'!$1:$255,26,FALSE),)</f>
        <v>0</v>
      </c>
      <c r="T901">
        <f>IFERROR(VLOOKUP($A901,'PivotTrac Totals'!$1:$255,28,FALSE),)</f>
        <v>0</v>
      </c>
      <c r="U901">
        <f>IFERROR(VLOOKUP($A901,'PivotTrac Totals'!$1:$255,30,FALSE),)</f>
        <v>0</v>
      </c>
      <c r="V901">
        <f>IFERROR(VLOOKUP($A901,'PivotTrac Totals'!$1:$255,32,FALSE),)</f>
        <v>0</v>
      </c>
      <c r="W901">
        <f>IFERROR(VLOOKUP($A901,'PivotTrac Totals'!$1:$255,34,FALSE),)</f>
        <v>0</v>
      </c>
      <c r="X901">
        <f>IFERROR(VLOOKUP($A901,'PivotTrac Totals'!$1:$255,36,FALSE),)</f>
        <v>0</v>
      </c>
      <c r="Y901">
        <f>IFERROR(VLOOKUP($A901,'PivotTrac Totals'!$1:$255,38,FALSE),)</f>
        <v>0</v>
      </c>
      <c r="Z901">
        <f>IFERROR(VLOOKUP($A901,'PivotTrac Totals'!$1:$255,40,FALSE),)</f>
        <v>0</v>
      </c>
      <c r="AA901">
        <f>IFERROR(VLOOKUP($A901,'PivotTrac Totals'!$1:$255,42,FALSE),)</f>
        <v>0</v>
      </c>
      <c r="AB901">
        <f>IFERROR(VLOOKUP($A901,'PivotTrac Totals'!$1:$255,44,FALSE),)</f>
        <v>0</v>
      </c>
      <c r="AC901">
        <f>IFERROR(VLOOKUP($A901,'PivotTrac Totals'!$1:$255,46,FALSE),)</f>
        <v>0</v>
      </c>
      <c r="AD901">
        <f>IFERROR(VLOOKUP($A901,'PivotTrac Totals'!$1:$255,48,FALSE),)</f>
        <v>0</v>
      </c>
      <c r="AE901">
        <f>IFERROR(VLOOKUP($A901,'PivotTrac Totals'!$1:$255,50,FALSE),)</f>
        <v>0</v>
      </c>
      <c r="AF901">
        <f>IFERROR(VLOOKUP($A901,'PivotTrac Totals'!$1:$255,52,FALSE),)</f>
        <v>0</v>
      </c>
      <c r="AG901">
        <f>IFERROR(VLOOKUP($A901,'PivotTrac Totals'!$1:$255,54,FALSE),)</f>
        <v>0</v>
      </c>
      <c r="AH901">
        <f t="shared" si="99"/>
        <v>0</v>
      </c>
    </row>
    <row r="902" spans="1:34" ht="15.75" hidden="1" thickBot="1" x14ac:dyDescent="0.25">
      <c r="A902" s="25"/>
      <c r="B902" s="25" t="s">
        <v>166</v>
      </c>
      <c r="C902" s="28" t="str">
        <f t="shared" si="105"/>
        <v>89</v>
      </c>
      <c r="D902" s="25" t="s">
        <v>307</v>
      </c>
      <c r="E902" s="25"/>
      <c r="F902" s="25"/>
      <c r="G902" s="25"/>
      <c r="H902">
        <f>IFERROR(VLOOKUP($A902,'PivotTrac Totals'!$A$1:$AK$255,4,FALSE),)</f>
        <v>0</v>
      </c>
      <c r="I902">
        <f>IFERROR(VLOOKUP($A902,'PivotTrac Totals'!$1:$405,6,FALSE),)</f>
        <v>0</v>
      </c>
      <c r="J902">
        <f>IFERROR(VLOOKUP($A902,'PivotTrac Totals'!$1:$255,8,FALSE),)</f>
        <v>0</v>
      </c>
      <c r="K902">
        <f>IFERROR(VLOOKUP($A902,'PivotTrac Totals'!$1:$255,10,FALSE),)</f>
        <v>0</v>
      </c>
      <c r="L902">
        <f>IFERROR(VLOOKUP($A902,'PivotTrac Totals'!$1:$255,12,FALSE),)</f>
        <v>0</v>
      </c>
      <c r="M902">
        <f>IFERROR(VLOOKUP($A902,'PivotTrac Totals'!$1:$255,14,FALSE),)</f>
        <v>0</v>
      </c>
      <c r="N902">
        <f>IFERROR(VLOOKUP($A902,'PivotTrac Totals'!$1:$255,16,FALSE),)</f>
        <v>0</v>
      </c>
      <c r="O902">
        <f>IFERROR(VLOOKUP($A902,'PivotTrac Totals'!$1:$255,18,FALSE),)</f>
        <v>0</v>
      </c>
      <c r="P902">
        <f>IFERROR(VLOOKUP($A902,'PivotTrac Totals'!$1:$255,20,FALSE),)</f>
        <v>0</v>
      </c>
      <c r="Q902">
        <f>IFERROR(VLOOKUP($A902,'PivotTrac Totals'!$1:$255,22,FALSE),)</f>
        <v>0</v>
      </c>
      <c r="R902">
        <f>IFERROR(VLOOKUP($A902,'PivotTrac Totals'!$1:$255,24,FALSE),)</f>
        <v>0</v>
      </c>
      <c r="S902">
        <f>IFERROR(VLOOKUP($A902,'PivotTrac Totals'!$1:$255,26,FALSE),)</f>
        <v>0</v>
      </c>
      <c r="T902">
        <f>IFERROR(VLOOKUP($A902,'PivotTrac Totals'!$1:$255,28,FALSE),)</f>
        <v>0</v>
      </c>
      <c r="U902">
        <f>IFERROR(VLOOKUP($A902,'PivotTrac Totals'!$1:$255,30,FALSE),)</f>
        <v>0</v>
      </c>
      <c r="V902">
        <f>IFERROR(VLOOKUP($A902,'PivotTrac Totals'!$1:$255,32,FALSE),)</f>
        <v>0</v>
      </c>
      <c r="W902">
        <f>IFERROR(VLOOKUP($A902,'PivotTrac Totals'!$1:$255,34,FALSE),)</f>
        <v>0</v>
      </c>
      <c r="X902">
        <f>IFERROR(VLOOKUP($A902,'PivotTrac Totals'!$1:$255,36,FALSE),)</f>
        <v>0</v>
      </c>
      <c r="Y902">
        <f>IFERROR(VLOOKUP($A902,'PivotTrac Totals'!$1:$255,38,FALSE),)</f>
        <v>0</v>
      </c>
      <c r="Z902">
        <f>IFERROR(VLOOKUP($A902,'PivotTrac Totals'!$1:$255,40,FALSE),)</f>
        <v>0</v>
      </c>
      <c r="AA902">
        <f>IFERROR(VLOOKUP($A902,'PivotTrac Totals'!$1:$255,42,FALSE),)</f>
        <v>0</v>
      </c>
      <c r="AB902">
        <f>IFERROR(VLOOKUP($A902,'PivotTrac Totals'!$1:$255,44,FALSE),)</f>
        <v>0</v>
      </c>
      <c r="AC902">
        <f>IFERROR(VLOOKUP($A902,'PivotTrac Totals'!$1:$255,46,FALSE),)</f>
        <v>0</v>
      </c>
      <c r="AD902">
        <f>IFERROR(VLOOKUP($A902,'PivotTrac Totals'!$1:$255,48,FALSE),)</f>
        <v>0</v>
      </c>
      <c r="AE902">
        <f>IFERROR(VLOOKUP($A902,'PivotTrac Totals'!$1:$255,50,FALSE),)</f>
        <v>0</v>
      </c>
      <c r="AF902">
        <f>IFERROR(VLOOKUP($A902,'PivotTrac Totals'!$1:$255,52,FALSE),)</f>
        <v>0</v>
      </c>
      <c r="AG902">
        <f>IFERROR(VLOOKUP($A902,'PivotTrac Totals'!$1:$255,54,FALSE),)</f>
        <v>0</v>
      </c>
      <c r="AH902">
        <f t="shared" si="99"/>
        <v>0</v>
      </c>
    </row>
    <row r="903" spans="1:34" ht="15.75" hidden="1" thickBot="1" x14ac:dyDescent="0.25">
      <c r="A903" s="25"/>
      <c r="B903" s="25" t="s">
        <v>166</v>
      </c>
      <c r="C903" s="28" t="str">
        <f t="shared" si="105"/>
        <v>89</v>
      </c>
      <c r="D903" s="25" t="s">
        <v>307</v>
      </c>
      <c r="E903" s="25"/>
      <c r="F903" s="25"/>
      <c r="G903" s="25"/>
      <c r="H903">
        <f>IFERROR(VLOOKUP($A903,'PivotTrac Totals'!$A$1:$AK$255,4,FALSE),)</f>
        <v>0</v>
      </c>
      <c r="I903">
        <f>IFERROR(VLOOKUP($A903,'PivotTrac Totals'!$1:$405,6,FALSE),)</f>
        <v>0</v>
      </c>
      <c r="J903">
        <f>IFERROR(VLOOKUP($A903,'PivotTrac Totals'!$1:$255,8,FALSE),)</f>
        <v>0</v>
      </c>
      <c r="K903">
        <f>IFERROR(VLOOKUP($A903,'PivotTrac Totals'!$1:$255,10,FALSE),)</f>
        <v>0</v>
      </c>
      <c r="L903">
        <f>IFERROR(VLOOKUP($A903,'PivotTrac Totals'!$1:$255,12,FALSE),)</f>
        <v>0</v>
      </c>
      <c r="M903">
        <f>IFERROR(VLOOKUP($A903,'PivotTrac Totals'!$1:$255,14,FALSE),)</f>
        <v>0</v>
      </c>
      <c r="N903">
        <f>IFERROR(VLOOKUP($A903,'PivotTrac Totals'!$1:$255,16,FALSE),)</f>
        <v>0</v>
      </c>
      <c r="O903">
        <f>IFERROR(VLOOKUP($A903,'PivotTrac Totals'!$1:$255,18,FALSE),)</f>
        <v>0</v>
      </c>
      <c r="P903">
        <f>IFERROR(VLOOKUP($A903,'PivotTrac Totals'!$1:$255,20,FALSE),)</f>
        <v>0</v>
      </c>
      <c r="Q903">
        <f>IFERROR(VLOOKUP($A903,'PivotTrac Totals'!$1:$255,22,FALSE),)</f>
        <v>0</v>
      </c>
      <c r="R903">
        <f>IFERROR(VLOOKUP($A903,'PivotTrac Totals'!$1:$255,24,FALSE),)</f>
        <v>0</v>
      </c>
      <c r="S903">
        <f>IFERROR(VLOOKUP($A903,'PivotTrac Totals'!$1:$255,26,FALSE),)</f>
        <v>0</v>
      </c>
      <c r="T903">
        <f>IFERROR(VLOOKUP($A903,'PivotTrac Totals'!$1:$255,28,FALSE),)</f>
        <v>0</v>
      </c>
      <c r="U903">
        <f>IFERROR(VLOOKUP($A903,'PivotTrac Totals'!$1:$255,30,FALSE),)</f>
        <v>0</v>
      </c>
      <c r="V903">
        <f>IFERROR(VLOOKUP($A903,'PivotTrac Totals'!$1:$255,32,FALSE),)</f>
        <v>0</v>
      </c>
      <c r="W903">
        <f>IFERROR(VLOOKUP($A903,'PivotTrac Totals'!$1:$255,34,FALSE),)</f>
        <v>0</v>
      </c>
      <c r="X903">
        <f>IFERROR(VLOOKUP($A903,'PivotTrac Totals'!$1:$255,36,FALSE),)</f>
        <v>0</v>
      </c>
      <c r="Y903">
        <f>IFERROR(VLOOKUP($A903,'PivotTrac Totals'!$1:$255,38,FALSE),)</f>
        <v>0</v>
      </c>
      <c r="Z903">
        <f>IFERROR(VLOOKUP($A903,'PivotTrac Totals'!$1:$255,40,FALSE),)</f>
        <v>0</v>
      </c>
      <c r="AA903">
        <f>IFERROR(VLOOKUP($A903,'PivotTrac Totals'!$1:$255,42,FALSE),)</f>
        <v>0</v>
      </c>
      <c r="AB903">
        <f>IFERROR(VLOOKUP($A903,'PivotTrac Totals'!$1:$255,44,FALSE),)</f>
        <v>0</v>
      </c>
      <c r="AC903">
        <f>IFERROR(VLOOKUP($A903,'PivotTrac Totals'!$1:$255,46,FALSE),)</f>
        <v>0</v>
      </c>
      <c r="AD903">
        <f>IFERROR(VLOOKUP($A903,'PivotTrac Totals'!$1:$255,48,FALSE),)</f>
        <v>0</v>
      </c>
      <c r="AE903">
        <f>IFERROR(VLOOKUP($A903,'PivotTrac Totals'!$1:$255,50,FALSE),)</f>
        <v>0</v>
      </c>
      <c r="AF903">
        <f>IFERROR(VLOOKUP($A903,'PivotTrac Totals'!$1:$255,52,FALSE),)</f>
        <v>0</v>
      </c>
      <c r="AG903">
        <f>IFERROR(VLOOKUP($A903,'PivotTrac Totals'!$1:$255,54,FALSE),)</f>
        <v>0</v>
      </c>
      <c r="AH903">
        <f t="shared" ref="AH903:AH966" si="106">+SUM(H903:AG903)</f>
        <v>0</v>
      </c>
    </row>
    <row r="904" spans="1:34" ht="15.75" hidden="1" thickBot="1" x14ac:dyDescent="0.25">
      <c r="A904" s="25"/>
      <c r="B904" s="25" t="s">
        <v>166</v>
      </c>
      <c r="C904" s="28" t="str">
        <f t="shared" si="105"/>
        <v>89</v>
      </c>
      <c r="D904" s="25" t="s">
        <v>307</v>
      </c>
      <c r="E904" s="25"/>
      <c r="F904" s="25"/>
      <c r="G904" s="25"/>
      <c r="H904">
        <f>IFERROR(VLOOKUP($A904,'PivotTrac Totals'!$A$1:$AK$255,4,FALSE),)</f>
        <v>0</v>
      </c>
      <c r="I904">
        <f>IFERROR(VLOOKUP($A904,'PivotTrac Totals'!$1:$405,6,FALSE),)</f>
        <v>0</v>
      </c>
      <c r="J904">
        <f>IFERROR(VLOOKUP($A904,'PivotTrac Totals'!$1:$255,8,FALSE),)</f>
        <v>0</v>
      </c>
      <c r="K904">
        <f>IFERROR(VLOOKUP($A904,'PivotTrac Totals'!$1:$255,10,FALSE),)</f>
        <v>0</v>
      </c>
      <c r="L904">
        <f>IFERROR(VLOOKUP($A904,'PivotTrac Totals'!$1:$255,12,FALSE),)</f>
        <v>0</v>
      </c>
      <c r="M904">
        <f>IFERROR(VLOOKUP($A904,'PivotTrac Totals'!$1:$255,14,FALSE),)</f>
        <v>0</v>
      </c>
      <c r="N904">
        <f>IFERROR(VLOOKUP($A904,'PivotTrac Totals'!$1:$255,16,FALSE),)</f>
        <v>0</v>
      </c>
      <c r="O904">
        <f>IFERROR(VLOOKUP($A904,'PivotTrac Totals'!$1:$255,18,FALSE),)</f>
        <v>0</v>
      </c>
      <c r="P904">
        <f>IFERROR(VLOOKUP($A904,'PivotTrac Totals'!$1:$255,20,FALSE),)</f>
        <v>0</v>
      </c>
      <c r="Q904">
        <f>IFERROR(VLOOKUP($A904,'PivotTrac Totals'!$1:$255,22,FALSE),)</f>
        <v>0</v>
      </c>
      <c r="R904">
        <f>IFERROR(VLOOKUP($A904,'PivotTrac Totals'!$1:$255,24,FALSE),)</f>
        <v>0</v>
      </c>
      <c r="S904">
        <f>IFERROR(VLOOKUP($A904,'PivotTrac Totals'!$1:$255,26,FALSE),)</f>
        <v>0</v>
      </c>
      <c r="T904">
        <f>IFERROR(VLOOKUP($A904,'PivotTrac Totals'!$1:$255,28,FALSE),)</f>
        <v>0</v>
      </c>
      <c r="U904">
        <f>IFERROR(VLOOKUP($A904,'PivotTrac Totals'!$1:$255,30,FALSE),)</f>
        <v>0</v>
      </c>
      <c r="V904">
        <f>IFERROR(VLOOKUP($A904,'PivotTrac Totals'!$1:$255,32,FALSE),)</f>
        <v>0</v>
      </c>
      <c r="W904">
        <f>IFERROR(VLOOKUP($A904,'PivotTrac Totals'!$1:$255,34,FALSE),)</f>
        <v>0</v>
      </c>
      <c r="X904">
        <f>IFERROR(VLOOKUP($A904,'PivotTrac Totals'!$1:$255,36,FALSE),)</f>
        <v>0</v>
      </c>
      <c r="Y904">
        <f>IFERROR(VLOOKUP($A904,'PivotTrac Totals'!$1:$255,38,FALSE),)</f>
        <v>0</v>
      </c>
      <c r="Z904">
        <f>IFERROR(VLOOKUP($A904,'PivotTrac Totals'!$1:$255,40,FALSE),)</f>
        <v>0</v>
      </c>
      <c r="AA904">
        <f>IFERROR(VLOOKUP($A904,'PivotTrac Totals'!$1:$255,42,FALSE),)</f>
        <v>0</v>
      </c>
      <c r="AB904">
        <f>IFERROR(VLOOKUP($A904,'PivotTrac Totals'!$1:$255,44,FALSE),)</f>
        <v>0</v>
      </c>
      <c r="AC904">
        <f>IFERROR(VLOOKUP($A904,'PivotTrac Totals'!$1:$255,46,FALSE),)</f>
        <v>0</v>
      </c>
      <c r="AD904">
        <f>IFERROR(VLOOKUP($A904,'PivotTrac Totals'!$1:$255,48,FALSE),)</f>
        <v>0</v>
      </c>
      <c r="AE904">
        <f>IFERROR(VLOOKUP($A904,'PivotTrac Totals'!$1:$255,50,FALSE),)</f>
        <v>0</v>
      </c>
      <c r="AF904">
        <f>IFERROR(VLOOKUP($A904,'PivotTrac Totals'!$1:$255,52,FALSE),)</f>
        <v>0</v>
      </c>
      <c r="AG904">
        <f>IFERROR(VLOOKUP($A904,'PivotTrac Totals'!$1:$255,54,FALSE),)</f>
        <v>0</v>
      </c>
      <c r="AH904">
        <f t="shared" si="106"/>
        <v>0</v>
      </c>
    </row>
    <row r="905" spans="1:34" ht="15.75" hidden="1" thickBot="1" x14ac:dyDescent="0.25">
      <c r="A905" s="25"/>
      <c r="B905" s="25" t="s">
        <v>166</v>
      </c>
      <c r="C905" s="28" t="str">
        <f t="shared" si="105"/>
        <v>89</v>
      </c>
      <c r="D905" s="25" t="s">
        <v>307</v>
      </c>
      <c r="E905" s="25"/>
      <c r="F905" s="25"/>
      <c r="G905" s="25"/>
      <c r="H905">
        <f>IFERROR(VLOOKUP($A905,'PivotTrac Totals'!$A$1:$AK$255,4,FALSE),)</f>
        <v>0</v>
      </c>
      <c r="I905">
        <f>IFERROR(VLOOKUP($A905,'PivotTrac Totals'!$1:$405,6,FALSE),)</f>
        <v>0</v>
      </c>
      <c r="J905">
        <f>IFERROR(VLOOKUP($A905,'PivotTrac Totals'!$1:$255,8,FALSE),)</f>
        <v>0</v>
      </c>
      <c r="K905">
        <f>IFERROR(VLOOKUP($A905,'PivotTrac Totals'!$1:$255,10,FALSE),)</f>
        <v>0</v>
      </c>
      <c r="L905">
        <f>IFERROR(VLOOKUP($A905,'PivotTrac Totals'!$1:$255,12,FALSE),)</f>
        <v>0</v>
      </c>
      <c r="M905">
        <f>IFERROR(VLOOKUP($A905,'PivotTrac Totals'!$1:$255,14,FALSE),)</f>
        <v>0</v>
      </c>
      <c r="N905">
        <f>IFERROR(VLOOKUP($A905,'PivotTrac Totals'!$1:$255,16,FALSE),)</f>
        <v>0</v>
      </c>
      <c r="O905">
        <f>IFERROR(VLOOKUP($A905,'PivotTrac Totals'!$1:$255,18,FALSE),)</f>
        <v>0</v>
      </c>
      <c r="P905">
        <f>IFERROR(VLOOKUP($A905,'PivotTrac Totals'!$1:$255,20,FALSE),)</f>
        <v>0</v>
      </c>
      <c r="Q905">
        <f>IFERROR(VLOOKUP($A905,'PivotTrac Totals'!$1:$255,22,FALSE),)</f>
        <v>0</v>
      </c>
      <c r="R905">
        <f>IFERROR(VLOOKUP($A905,'PivotTrac Totals'!$1:$255,24,FALSE),)</f>
        <v>0</v>
      </c>
      <c r="S905">
        <f>IFERROR(VLOOKUP($A905,'PivotTrac Totals'!$1:$255,26,FALSE),)</f>
        <v>0</v>
      </c>
      <c r="T905">
        <f>IFERROR(VLOOKUP($A905,'PivotTrac Totals'!$1:$255,28,FALSE),)</f>
        <v>0</v>
      </c>
      <c r="U905">
        <f>IFERROR(VLOOKUP($A905,'PivotTrac Totals'!$1:$255,30,FALSE),)</f>
        <v>0</v>
      </c>
      <c r="V905">
        <f>IFERROR(VLOOKUP($A905,'PivotTrac Totals'!$1:$255,32,FALSE),)</f>
        <v>0</v>
      </c>
      <c r="W905">
        <f>IFERROR(VLOOKUP($A905,'PivotTrac Totals'!$1:$255,34,FALSE),)</f>
        <v>0</v>
      </c>
      <c r="X905">
        <f>IFERROR(VLOOKUP($A905,'PivotTrac Totals'!$1:$255,36,FALSE),)</f>
        <v>0</v>
      </c>
      <c r="Y905">
        <f>IFERROR(VLOOKUP($A905,'PivotTrac Totals'!$1:$255,38,FALSE),)</f>
        <v>0</v>
      </c>
      <c r="Z905">
        <f>IFERROR(VLOOKUP($A905,'PivotTrac Totals'!$1:$255,40,FALSE),)</f>
        <v>0</v>
      </c>
      <c r="AA905">
        <f>IFERROR(VLOOKUP($A905,'PivotTrac Totals'!$1:$255,42,FALSE),)</f>
        <v>0</v>
      </c>
      <c r="AB905">
        <f>IFERROR(VLOOKUP($A905,'PivotTrac Totals'!$1:$255,44,FALSE),)</f>
        <v>0</v>
      </c>
      <c r="AC905">
        <f>IFERROR(VLOOKUP($A905,'PivotTrac Totals'!$1:$255,46,FALSE),)</f>
        <v>0</v>
      </c>
      <c r="AD905">
        <f>IFERROR(VLOOKUP($A905,'PivotTrac Totals'!$1:$255,48,FALSE),)</f>
        <v>0</v>
      </c>
      <c r="AE905">
        <f>IFERROR(VLOOKUP($A905,'PivotTrac Totals'!$1:$255,50,FALSE),)</f>
        <v>0</v>
      </c>
      <c r="AF905">
        <f>IFERROR(VLOOKUP($A905,'PivotTrac Totals'!$1:$255,52,FALSE),)</f>
        <v>0</v>
      </c>
      <c r="AG905">
        <f>IFERROR(VLOOKUP($A905,'PivotTrac Totals'!$1:$255,54,FALSE),)</f>
        <v>0</v>
      </c>
      <c r="AH905">
        <f t="shared" si="106"/>
        <v>0</v>
      </c>
    </row>
    <row r="906" spans="1:34" ht="15.75" hidden="1" thickBot="1" x14ac:dyDescent="0.25">
      <c r="A906" s="25"/>
      <c r="B906" s="25" t="s">
        <v>166</v>
      </c>
      <c r="C906" s="28" t="str">
        <f t="shared" si="105"/>
        <v>89</v>
      </c>
      <c r="D906" s="25" t="s">
        <v>307</v>
      </c>
      <c r="E906" s="25"/>
      <c r="F906" s="25"/>
      <c r="G906" s="25"/>
      <c r="H906">
        <f>IFERROR(VLOOKUP($A906,'PivotTrac Totals'!$A$1:$AK$255,4,FALSE),)</f>
        <v>0</v>
      </c>
      <c r="I906">
        <f>IFERROR(VLOOKUP($A906,'PivotTrac Totals'!$1:$405,6,FALSE),)</f>
        <v>0</v>
      </c>
      <c r="J906">
        <f>IFERROR(VLOOKUP($A906,'PivotTrac Totals'!$1:$255,8,FALSE),)</f>
        <v>0</v>
      </c>
      <c r="K906">
        <f>IFERROR(VLOOKUP($A906,'PivotTrac Totals'!$1:$255,10,FALSE),)</f>
        <v>0</v>
      </c>
      <c r="L906">
        <f>IFERROR(VLOOKUP($A906,'PivotTrac Totals'!$1:$255,12,FALSE),)</f>
        <v>0</v>
      </c>
      <c r="M906">
        <f>IFERROR(VLOOKUP($A906,'PivotTrac Totals'!$1:$255,14,FALSE),)</f>
        <v>0</v>
      </c>
      <c r="N906">
        <f>IFERROR(VLOOKUP($A906,'PivotTrac Totals'!$1:$255,16,FALSE),)</f>
        <v>0</v>
      </c>
      <c r="O906">
        <f>IFERROR(VLOOKUP($A906,'PivotTrac Totals'!$1:$255,18,FALSE),)</f>
        <v>0</v>
      </c>
      <c r="P906">
        <f>IFERROR(VLOOKUP($A906,'PivotTrac Totals'!$1:$255,20,FALSE),)</f>
        <v>0</v>
      </c>
      <c r="Q906">
        <f>IFERROR(VLOOKUP($A906,'PivotTrac Totals'!$1:$255,22,FALSE),)</f>
        <v>0</v>
      </c>
      <c r="R906">
        <f>IFERROR(VLOOKUP($A906,'PivotTrac Totals'!$1:$255,24,FALSE),)</f>
        <v>0</v>
      </c>
      <c r="S906">
        <f>IFERROR(VLOOKUP($A906,'PivotTrac Totals'!$1:$255,26,FALSE),)</f>
        <v>0</v>
      </c>
      <c r="T906">
        <f>IFERROR(VLOOKUP($A906,'PivotTrac Totals'!$1:$255,28,FALSE),)</f>
        <v>0</v>
      </c>
      <c r="U906">
        <f>IFERROR(VLOOKUP($A906,'PivotTrac Totals'!$1:$255,30,FALSE),)</f>
        <v>0</v>
      </c>
      <c r="V906">
        <f>IFERROR(VLOOKUP($A906,'PivotTrac Totals'!$1:$255,32,FALSE),)</f>
        <v>0</v>
      </c>
      <c r="W906">
        <f>IFERROR(VLOOKUP($A906,'PivotTrac Totals'!$1:$255,34,FALSE),)</f>
        <v>0</v>
      </c>
      <c r="X906">
        <f>IFERROR(VLOOKUP($A906,'PivotTrac Totals'!$1:$255,36,FALSE),)</f>
        <v>0</v>
      </c>
      <c r="Y906">
        <f>IFERROR(VLOOKUP($A906,'PivotTrac Totals'!$1:$255,38,FALSE),)</f>
        <v>0</v>
      </c>
      <c r="Z906">
        <f>IFERROR(VLOOKUP($A906,'PivotTrac Totals'!$1:$255,40,FALSE),)</f>
        <v>0</v>
      </c>
      <c r="AA906">
        <f>IFERROR(VLOOKUP($A906,'PivotTrac Totals'!$1:$255,42,FALSE),)</f>
        <v>0</v>
      </c>
      <c r="AB906">
        <f>IFERROR(VLOOKUP($A906,'PivotTrac Totals'!$1:$255,44,FALSE),)</f>
        <v>0</v>
      </c>
      <c r="AC906">
        <f>IFERROR(VLOOKUP($A906,'PivotTrac Totals'!$1:$255,46,FALSE),)</f>
        <v>0</v>
      </c>
      <c r="AD906">
        <f>IFERROR(VLOOKUP($A906,'PivotTrac Totals'!$1:$255,48,FALSE),)</f>
        <v>0</v>
      </c>
      <c r="AE906">
        <f>IFERROR(VLOOKUP($A906,'PivotTrac Totals'!$1:$255,50,FALSE),)</f>
        <v>0</v>
      </c>
      <c r="AF906">
        <f>IFERROR(VLOOKUP($A906,'PivotTrac Totals'!$1:$255,52,FALSE),)</f>
        <v>0</v>
      </c>
      <c r="AG906">
        <f>IFERROR(VLOOKUP($A906,'PivotTrac Totals'!$1:$255,54,FALSE),)</f>
        <v>0</v>
      </c>
      <c r="AH906">
        <f t="shared" si="106"/>
        <v>0</v>
      </c>
    </row>
    <row r="907" spans="1:34" ht="15.75" thickBot="1" x14ac:dyDescent="0.25">
      <c r="A907" s="32" t="s">
        <v>317</v>
      </c>
      <c r="B907" t="s">
        <v>318</v>
      </c>
      <c r="C907" s="31" t="str">
        <f>MID(A907,FIND(" ",A907)+1,256)</f>
        <v>90</v>
      </c>
      <c r="D907" s="31" t="s">
        <v>103</v>
      </c>
      <c r="E907" t="s">
        <v>318</v>
      </c>
      <c r="F907" t="s">
        <v>33</v>
      </c>
      <c r="G907" t="s">
        <v>319</v>
      </c>
      <c r="H907">
        <f>+IF($F907="Spring Grain",SUMIFS('Ashton Agrimet'!$G:$G,'Ashton Agrimet'!$A:$A,"&lt;="&amp;Data!H$1,'Ashton Agrimet'!$G:$G,"&gt;0"),IF($F907="Winter Grain",SUMIFS('Ashton Agrimet'!$D:$D,'Ashton Agrimet'!$A:$A,"&lt;="&amp;Data!H$1,'Ashton Agrimet'!$D:$D,"&gt;0"),IF($F907="Potatoes",SUMIFS('Ashton Agrimet'!$C:$C,'Ashton Agrimet'!$A:$A,"&lt;="&amp;Data!H$1,'Ashton Agrimet'!$C:$C,"&gt;0"),0)))</f>
        <v>0</v>
      </c>
      <c r="I907">
        <f>+IF($F907="Spring Grain",SUMIFS('Ashton Agrimet'!$G:$G,'Ashton Agrimet'!$A:$A,"&lt;="&amp;Data!I$1,'Ashton Agrimet'!$G:$G,"&gt;0"),IF($F907="Winter Grain",SUMIFS('Ashton Agrimet'!$D:$D,'Ashton Agrimet'!$A:$A,"&lt;="&amp;Data!I$1,'Ashton Agrimet'!$D:$D,"&gt;0"),IF($F907="Potatoes",SUMIFS('Ashton Agrimet'!$C:$C,'Ashton Agrimet'!$A:$A,"&lt;="&amp;Data!I$1,'Ashton Agrimet'!$C:$C,"&gt;0"),0)))-$H907</f>
        <v>0</v>
      </c>
      <c r="J907">
        <f>+IF($F907="Spring Grain",SUMIFS('Ashton Agrimet'!$G:$G,'Ashton Agrimet'!$A:$A,"&lt;="&amp;Data!J$1,'Ashton Agrimet'!$G:$G,"&gt;0"),IF($F907="Winter Grain",SUMIFS('Ashton Agrimet'!$D:$D,'Ashton Agrimet'!$A:$A,"&lt;="&amp;Data!J$1,'Ashton Agrimet'!$D:$D,"&gt;0"),IF($F907="Potatoes",SUMIFS('Ashton Agrimet'!$C:$C,'Ashton Agrimet'!$A:$A,"&lt;="&amp;Data!J$1,'Ashton Agrimet'!$C:$C,"&gt;0"),0)))-SUM($H907:I907)</f>
        <v>0</v>
      </c>
      <c r="K907">
        <f>+IF($F907="Spring Grain",SUMIFS('Ashton Agrimet'!$G:$G,'Ashton Agrimet'!$A:$A,"&lt;="&amp;Data!K$1,'Ashton Agrimet'!$G:$G,"&gt;0"),IF($F907="Winter Grain",SUMIFS('Ashton Agrimet'!$D:$D,'Ashton Agrimet'!$A:$A,"&lt;="&amp;Data!K$1,'Ashton Agrimet'!$D:$D,"&gt;0"),IF($F907="Potatoes",SUMIFS('Ashton Agrimet'!$C:$C,'Ashton Agrimet'!$A:$A,"&lt;="&amp;Data!K$1,'Ashton Agrimet'!$C:$C,"&gt;0"),0)))-SUM($H907:J907)</f>
        <v>0</v>
      </c>
      <c r="L907">
        <f>+IF($F907="Spring Grain",SUMIFS('Ashton Agrimet'!$G:$G,'Ashton Agrimet'!$A:$A,"&lt;="&amp;Data!L$1,'Ashton Agrimet'!$G:$G,"&gt;0"),IF($F907="Winter Grain",SUMIFS('Ashton Agrimet'!$D:$D,'Ashton Agrimet'!$A:$A,"&lt;="&amp;Data!L$1,'Ashton Agrimet'!$D:$D,"&gt;0"),IF($F907="Potatoes",SUMIFS('Ashton Agrimet'!$C:$C,'Ashton Agrimet'!$A:$A,"&lt;="&amp;Data!L$1,'Ashton Agrimet'!$C:$C,"&gt;0"),0)))-SUM($H907:K907)</f>
        <v>0</v>
      </c>
      <c r="M907">
        <f>+IF($F907="Spring Grain",SUMIFS('Ashton Agrimet'!$G:$G,'Ashton Agrimet'!$A:$A,"&lt;="&amp;Data!M$1,'Ashton Agrimet'!$G:$G,"&gt;0"),IF($F907="Winter Grain",SUMIFS('Ashton Agrimet'!$D:$D,'Ashton Agrimet'!$A:$A,"&lt;="&amp;Data!M$1,'Ashton Agrimet'!$D:$D,"&gt;0"),IF($F907="Potatoes",SUMIFS('Ashton Agrimet'!$C:$C,'Ashton Agrimet'!$A:$A,"&lt;="&amp;Data!M$1,'Ashton Agrimet'!$C:$C,"&gt;0"),0)))-SUM($H907:L907)</f>
        <v>7.0000000000000007E-2</v>
      </c>
      <c r="N907">
        <f>+IF($F907="Spring Grain",SUMIFS('Ashton Agrimet'!$G:$G,'Ashton Agrimet'!$A:$A,"&lt;="&amp;Data!N$1,'Ashton Agrimet'!$G:$G,"&gt;0"),IF($F907="Winter Grain",SUMIFS('Ashton Agrimet'!$D:$D,'Ashton Agrimet'!$A:$A,"&lt;="&amp;Data!N$1,'Ashton Agrimet'!$D:$D,"&gt;0"),IF($F907="Potatoes",SUMIFS('Ashton Agrimet'!$C:$C,'Ashton Agrimet'!$A:$A,"&lt;="&amp;Data!N$1,'Ashton Agrimet'!$C:$C,"&gt;0"),0)))-SUM($H907:M907)</f>
        <v>0.64999999999999991</v>
      </c>
      <c r="O907">
        <f>+IF($F907="Spring Grain",SUMIFS('Ashton Agrimet'!$G:$G,'Ashton Agrimet'!$A:$A,"&lt;="&amp;Data!O$1,'Ashton Agrimet'!$G:$G,"&gt;0"),IF($F907="Winter Grain",SUMIFS('Ashton Agrimet'!$D:$D,'Ashton Agrimet'!$A:$A,"&lt;="&amp;Data!O$1,'Ashton Agrimet'!$D:$D,"&gt;0"),IF($F907="Potatoes",SUMIFS('Ashton Agrimet'!$C:$C,'Ashton Agrimet'!$A:$A,"&lt;="&amp;Data!O$1,'Ashton Agrimet'!$C:$C,"&gt;0"),0)))-SUM($H907:N907)</f>
        <v>0.74</v>
      </c>
      <c r="P907">
        <f>+IF($F907="Spring Grain",SUMIFS('Ashton Agrimet'!$G:$G,'Ashton Agrimet'!$A:$A,"&lt;="&amp;Data!P$1,'Ashton Agrimet'!$G:$G,"&gt;0"),IF($F907="Winter Grain",SUMIFS('Ashton Agrimet'!$D:$D,'Ashton Agrimet'!$A:$A,"&lt;="&amp;Data!P$1,'Ashton Agrimet'!$D:$D,"&gt;0"),IF($F907="Potatoes",SUMIFS('Ashton Agrimet'!$C:$C,'Ashton Agrimet'!$A:$A,"&lt;="&amp;Data!P$1,'Ashton Agrimet'!$C:$C,"&gt;0"),0)))-SUM($H907:O907)</f>
        <v>0.81999999999999984</v>
      </c>
      <c r="Q907">
        <f>+IF($F907="Spring Grain",SUMIFS('Ashton Agrimet'!$G:$G,'Ashton Agrimet'!$A:$A,"&lt;="&amp;Data!Q$1,'Ashton Agrimet'!$G:$G,"&gt;0"),IF($F907="Winter Grain",SUMIFS('Ashton Agrimet'!$D:$D,'Ashton Agrimet'!$A:$A,"&lt;="&amp;Data!Q$1,'Ashton Agrimet'!$D:$D,"&gt;0"),IF($F907="Potatoes",SUMIFS('Ashton Agrimet'!$C:$C,'Ashton Agrimet'!$A:$A,"&lt;="&amp;Data!Q$1,'Ashton Agrimet'!$C:$C,"&gt;0"),0)))-SUM($H907:P907)</f>
        <v>0.9700000000000002</v>
      </c>
      <c r="R907">
        <f>+IF($F907="Spring Grain",SUMIFS('Ashton Agrimet'!$G:$G,'Ashton Agrimet'!$A:$A,"&lt;="&amp;Data!R$1,'Ashton Agrimet'!$G:$G,"&gt;0"),IF($F907="Winter Grain",SUMIFS('Ashton Agrimet'!$D:$D,'Ashton Agrimet'!$A:$A,"&lt;="&amp;Data!R$1,'Ashton Agrimet'!$D:$D,"&gt;0"),IF($F907="Potatoes",SUMIFS('Ashton Agrimet'!$C:$C,'Ashton Agrimet'!$A:$A,"&lt;="&amp;Data!R$1,'Ashton Agrimet'!$C:$C,"&gt;0"),0)))-SUM($H907:Q907)</f>
        <v>1.3100000000000005</v>
      </c>
      <c r="S907">
        <f>+IF($F907="Spring Grain",SUMIFS('Ashton Agrimet'!$G:$G,'Ashton Agrimet'!$A:$A,"&lt;="&amp;Data!S$1,'Ashton Agrimet'!$G:$G,"&gt;0"),IF($F907="Winter Grain",SUMIFS('Ashton Agrimet'!$D:$D,'Ashton Agrimet'!$A:$A,"&lt;="&amp;Data!S$1,'Ashton Agrimet'!$D:$D,"&gt;0"),IF($F907="Potatoes",SUMIFS('Ashton Agrimet'!$C:$C,'Ashton Agrimet'!$A:$A,"&lt;="&amp;Data!S$1,'Ashton Agrimet'!$C:$C,"&gt;0"),0)))-SUM($H907:R907)</f>
        <v>1.660000000000001</v>
      </c>
      <c r="T907">
        <f>+IF($F907="Spring Grain",SUMIFS('Ashton Agrimet'!$G:$G,'Ashton Agrimet'!$A:$A,"&lt;="&amp;Data!T$1,'Ashton Agrimet'!$G:$G,"&gt;0"),IF($F907="Winter Grain",SUMIFS('Ashton Agrimet'!$D:$D,'Ashton Agrimet'!$A:$A,"&lt;="&amp;Data!T$1,'Ashton Agrimet'!$D:$D,"&gt;0"),IF($F907="Potatoes",SUMIFS('Ashton Agrimet'!$C:$C,'Ashton Agrimet'!$A:$A,"&lt;="&amp;Data!T$1,'Ashton Agrimet'!$C:$C,"&gt;0"),0)))-SUM($H907:S907)</f>
        <v>1.6599999999999993</v>
      </c>
      <c r="U907">
        <f>+IF($F907="Spring Grain",SUMIFS('Ashton Agrimet'!$G:$G,'Ashton Agrimet'!$A:$A,"&lt;="&amp;Data!U$1,'Ashton Agrimet'!$G:$G,"&gt;0"),IF($F907="Winter Grain",SUMIFS('Ashton Agrimet'!$D:$D,'Ashton Agrimet'!$A:$A,"&lt;="&amp;Data!U$1,'Ashton Agrimet'!$D:$D,"&gt;0"),IF($F907="Potatoes",SUMIFS('Ashton Agrimet'!$C:$C,'Ashton Agrimet'!$A:$A,"&lt;="&amp;Data!U$1,'Ashton Agrimet'!$C:$C,"&gt;0"),0)))-SUM($H907:T907)</f>
        <v>1.8599999999999994</v>
      </c>
      <c r="V907">
        <f>+IF($F907="Spring Grain",SUMIFS('Ashton Agrimet'!$G:$G,'Ashton Agrimet'!$A:$A,"&lt;="&amp;Data!V$1,'Ashton Agrimet'!$G:$G,"&gt;0"),IF($F907="Winter Grain",SUMIFS('Ashton Agrimet'!$D:$D,'Ashton Agrimet'!$A:$A,"&lt;="&amp;Data!V$1,'Ashton Agrimet'!$D:$D,"&gt;0"),IF($F907="Potatoes",SUMIFS('Ashton Agrimet'!$C:$C,'Ashton Agrimet'!$A:$A,"&lt;="&amp;Data!V$1,'Ashton Agrimet'!$C:$C,"&gt;0"),0)))-SUM($H907:U907)</f>
        <v>1.6199999999999992</v>
      </c>
      <c r="W907">
        <f>+IF($F907="Spring Grain",SUMIFS('Ashton Agrimet'!$G:$G,'Ashton Agrimet'!$A:$A,"&lt;="&amp;Data!W$1,'Ashton Agrimet'!$G:$G,"&gt;0"),IF($F907="Winter Grain",SUMIFS('Ashton Agrimet'!$D:$D,'Ashton Agrimet'!$A:$A,"&lt;="&amp;Data!W$1,'Ashton Agrimet'!$D:$D,"&gt;0"),IF($F907="Potatoes",SUMIFS('Ashton Agrimet'!$C:$C,'Ashton Agrimet'!$A:$A,"&lt;="&amp;Data!W$1,'Ashton Agrimet'!$C:$C,"&gt;0"),0)))-SUM($H907:V907)</f>
        <v>1.6999999999999993</v>
      </c>
      <c r="X907">
        <f>+IF($F907="Spring Grain",SUMIFS('Ashton Agrimet'!$G:$G,'Ashton Agrimet'!$A:$A,"&lt;="&amp;Data!X$1,'Ashton Agrimet'!$G:$G,"&gt;0"),IF($F907="Winter Grain",SUMIFS('Ashton Agrimet'!$D:$D,'Ashton Agrimet'!$A:$A,"&lt;="&amp;Data!X$1,'Ashton Agrimet'!$D:$D,"&gt;0"),IF($F907="Potatoes",SUMIFS('Ashton Agrimet'!$C:$C,'Ashton Agrimet'!$A:$A,"&lt;="&amp;Data!X$1,'Ashton Agrimet'!$C:$C,"&gt;0"),0)))-SUM($H907:W907)</f>
        <v>1.8399999999999999</v>
      </c>
      <c r="Y907">
        <f>+IF($F907="Spring Grain",SUMIFS('Ashton Agrimet'!$G:$G,'Ashton Agrimet'!$A:$A,"&lt;="&amp;Data!Y$1,'Ashton Agrimet'!$G:$G,"&gt;0"),IF($F907="Winter Grain",SUMIFS('Ashton Agrimet'!$D:$D,'Ashton Agrimet'!$A:$A,"&lt;="&amp;Data!Y$1,'Ashton Agrimet'!$D:$D,"&gt;0"),IF($F907="Potatoes",SUMIFS('Ashton Agrimet'!$C:$C,'Ashton Agrimet'!$A:$A,"&lt;="&amp;Data!Y$1,'Ashton Agrimet'!$C:$C,"&gt;0"),0)))-SUM($H907:X907)</f>
        <v>1.9299999999999962</v>
      </c>
      <c r="Z907">
        <f>+IF($F907="Spring Grain",SUMIFS('Ashton Agrimet'!$G:$G,'Ashton Agrimet'!$A:$A,"&lt;="&amp;Data!Z$1,'Ashton Agrimet'!$G:$G,"&gt;0"),IF($F907="Winter Grain",SUMIFS('Ashton Agrimet'!$D:$D,'Ashton Agrimet'!$A:$A,"&lt;="&amp;Data!Z$1,'Ashton Agrimet'!$D:$D,"&gt;0"),IF($F907="Potatoes",SUMIFS('Ashton Agrimet'!$C:$C,'Ashton Agrimet'!$A:$A,"&lt;="&amp;Data!Z$1,'Ashton Agrimet'!$C:$C,"&gt;0"),0)))-SUM($H907:Y907)</f>
        <v>1.7699999999999996</v>
      </c>
      <c r="AA907">
        <f>+IF($F907="Spring Grain",SUMIFS('Ashton Agrimet'!$G:$G,'Ashton Agrimet'!$A:$A,"&lt;="&amp;Data!AA$1,'Ashton Agrimet'!$G:$G,"&gt;0"),IF($F907="Winter Grain",SUMIFS('Ashton Agrimet'!$D:$D,'Ashton Agrimet'!$A:$A,"&lt;="&amp;Data!AA$1,'Ashton Agrimet'!$D:$D,"&gt;0"),IF($F907="Potatoes",SUMIFS('Ashton Agrimet'!$C:$C,'Ashton Agrimet'!$A:$A,"&lt;="&amp;Data!AA$1,'Ashton Agrimet'!$C:$C,"&gt;0"),0)))-SUM($H907:Z907)</f>
        <v>1.2699999999999996</v>
      </c>
      <c r="AB907">
        <f>+IF($F907="Spring Grain",SUMIFS('Ashton Agrimet'!$G:$G,'Ashton Agrimet'!$A:$A,"&lt;="&amp;Data!AB$1,'Ashton Agrimet'!$G:$G,"&gt;0"),IF($F907="Winter Grain",SUMIFS('Ashton Agrimet'!$D:$D,'Ashton Agrimet'!$A:$A,"&lt;="&amp;Data!AB$1,'Ashton Agrimet'!$D:$D,"&gt;0"),IF($F907="Potatoes",SUMIFS('Ashton Agrimet'!$C:$C,'Ashton Agrimet'!$A:$A,"&lt;="&amp;Data!AB$1,'Ashton Agrimet'!$C:$C,"&gt;0"),0)))-SUM($H907:AA907)</f>
        <v>0.74000000000000199</v>
      </c>
      <c r="AC907">
        <f>+IF($F907="Spring Grain",SUMIFS('Ashton Agrimet'!$G:$G,'Ashton Agrimet'!$A:$A,"&lt;="&amp;Data!AC$1,'Ashton Agrimet'!$G:$G,"&gt;0"),IF($F907="Winter Grain",SUMIFS('Ashton Agrimet'!$D:$D,'Ashton Agrimet'!$A:$A,"&lt;="&amp;Data!AC$1,'Ashton Agrimet'!$D:$D,"&gt;0"),IF($F907="Potatoes",SUMIFS('Ashton Agrimet'!$C:$C,'Ashton Agrimet'!$A:$A,"&lt;="&amp;Data!AC$1,'Ashton Agrimet'!$C:$C,"&gt;0"),0)))-SUM($H907:AB907)</f>
        <v>1.2899999999999991</v>
      </c>
      <c r="AD907">
        <f>+IF($F907="Spring Grain",SUMIFS('Ashton Agrimet'!$G:$G,'Ashton Agrimet'!$A:$A,"&lt;="&amp;Data!AD$1,'Ashton Agrimet'!$G:$G,"&gt;0"),IF($F907="Winter Grain",SUMIFS('Ashton Agrimet'!$D:$D,'Ashton Agrimet'!$A:$A,"&lt;="&amp;Data!AD$1,'Ashton Agrimet'!$D:$D,"&gt;0"),IF($F907="Potatoes",SUMIFS('Ashton Agrimet'!$C:$C,'Ashton Agrimet'!$A:$A,"&lt;="&amp;Data!AD$1,'Ashton Agrimet'!$C:$C,"&gt;0"),0)))-SUM($H907:AC907)</f>
        <v>0</v>
      </c>
      <c r="AE907">
        <f>+IF($F907="Spring Grain",SUMIFS('Ashton Agrimet'!$G:$G,'Ashton Agrimet'!$A:$A,"&lt;="&amp;Data!AE$1,'Ashton Agrimet'!$G:$G,"&gt;0"),IF($F907="Winter Grain",SUMIFS('Ashton Agrimet'!$D:$D,'Ashton Agrimet'!$A:$A,"&lt;="&amp;Data!AE$1,'Ashton Agrimet'!$D:$D,"&gt;0"),IF($F907="Potatoes",SUMIFS('Ashton Agrimet'!$C:$C,'Ashton Agrimet'!$A:$A,"&lt;="&amp;Data!AE$1,'Ashton Agrimet'!$C:$C,"&gt;0"),0)))-SUM($H907:AD907)</f>
        <v>0</v>
      </c>
      <c r="AF907">
        <f>+IF($F907="Spring Grain",SUMIFS('Ashton Agrimet'!$G:$G,'Ashton Agrimet'!$A:$A,"&lt;="&amp;Data!AF$1,'Ashton Agrimet'!$G:$G,"&gt;0"),IF($F907="Winter Grain",SUMIFS('Ashton Agrimet'!$D:$D,'Ashton Agrimet'!$A:$A,"&lt;="&amp;Data!AF$1,'Ashton Agrimet'!$D:$D,"&gt;0"),IF($F907="Potatoes",SUMIFS('Ashton Agrimet'!$C:$C,'Ashton Agrimet'!$A:$A,"&lt;="&amp;Data!AF$1,'Ashton Agrimet'!$C:$C,"&gt;0"),0)))-SUM($H907:AE907)</f>
        <v>0</v>
      </c>
      <c r="AG907">
        <f>+IF($F907="Spring Grain",SUMIFS('Ashton Agrimet'!$G:$G,'Ashton Agrimet'!$A:$A,"&lt;="&amp;Data!AG$1,'Ashton Agrimet'!$G:$G,"&gt;0"),IF($F907="Winter Grain",SUMIFS('Ashton Agrimet'!$D:$D,'Ashton Agrimet'!$A:$A,"&lt;="&amp;Data!AG$1,'Ashton Agrimet'!$D:$D,"&gt;0"),IF($F907="Potatoes",SUMIFS('Ashton Agrimet'!$C:$C,'Ashton Agrimet'!$A:$A,"&lt;="&amp;Data!AG$1,'Ashton Agrimet'!$C:$C,"&gt;0"),0)))-SUM($H907:AF907)</f>
        <v>0</v>
      </c>
      <c r="AH907">
        <f>+SUM(H907:AG907)</f>
        <v>21.899999999999995</v>
      </c>
    </row>
    <row r="908" spans="1:34" x14ac:dyDescent="0.2">
      <c r="A908" s="33" t="s">
        <v>320</v>
      </c>
      <c r="B908" t="s">
        <v>318</v>
      </c>
      <c r="C908" s="31" t="str">
        <f>C907</f>
        <v>90</v>
      </c>
      <c r="D908" s="31" t="s">
        <v>103</v>
      </c>
      <c r="E908" t="s">
        <v>318</v>
      </c>
      <c r="F908" t="s">
        <v>33</v>
      </c>
      <c r="G908" t="s">
        <v>319</v>
      </c>
      <c r="H908">
        <f>IFERROR(VLOOKUP($A908,'PivotTrac Totals'!$A$1:$AK$255,4,FALSE),)</f>
        <v>0</v>
      </c>
      <c r="I908">
        <f>IFERROR(VLOOKUP($A908,'PivotTrac Totals'!$1:$405,6,FALSE),)</f>
        <v>0</v>
      </c>
      <c r="J908">
        <f>IFERROR(VLOOKUP($A908,'PivotTrac Totals'!$1:$255,8,FALSE),)</f>
        <v>0</v>
      </c>
      <c r="K908">
        <f>IFERROR(VLOOKUP($A908,'PivotTrac Totals'!$1:$255,10,FALSE),)</f>
        <v>0</v>
      </c>
      <c r="L908" t="str">
        <f>IFERROR(VLOOKUP($A908,'PivotTrac Totals'!$1:$255,12,FALSE),)</f>
        <v/>
      </c>
      <c r="M908" t="str">
        <f>IFERROR(VLOOKUP($A908,'PivotTrac Totals'!$1:$255,14,FALSE),)</f>
        <v/>
      </c>
      <c r="N908">
        <f>IFERROR(VLOOKUP($A908,'PivotTrac Totals'!$1:$255,16,FALSE),)</f>
        <v>0.2</v>
      </c>
      <c r="O908">
        <f>IFERROR(VLOOKUP($A908,'PivotTrac Totals'!$1:$255,18,FALSE),)</f>
        <v>1.1100000000000001</v>
      </c>
      <c r="P908">
        <f>IFERROR(VLOOKUP($A908,'PivotTrac Totals'!$1:$255,20,FALSE),)</f>
        <v>1.83</v>
      </c>
      <c r="Q908">
        <f>IFERROR(VLOOKUP($A908,'PivotTrac Totals'!$1:$255,22,FALSE),)</f>
        <v>1.77</v>
      </c>
      <c r="R908">
        <f>IFERROR(VLOOKUP($A908,'PivotTrac Totals'!$1:$255,24,FALSE),)</f>
        <v>1.54</v>
      </c>
      <c r="S908">
        <f>IFERROR(VLOOKUP($A908,'PivotTrac Totals'!$1:$255,26,FALSE),)</f>
        <v>1.7399999999999993</v>
      </c>
      <c r="T908">
        <f>IFERROR(VLOOKUP($A908,'PivotTrac Totals'!$1:$255,28,FALSE),)</f>
        <v>1.7000000000000011</v>
      </c>
      <c r="U908">
        <f>IFERROR(VLOOKUP($A908,'PivotTrac Totals'!$1:$255,30,FALSE),)</f>
        <v>1.0099999999999998</v>
      </c>
      <c r="V908">
        <f>IFERROR(VLOOKUP($A908,'PivotTrac Totals'!$1:$255,32,FALSE),)</f>
        <v>1.4299999999999997</v>
      </c>
      <c r="W908">
        <f>IFERROR(VLOOKUP($A908,'PivotTrac Totals'!$1:$255,34,FALSE),)</f>
        <v>1.08</v>
      </c>
      <c r="X908">
        <f>IFERROR(VLOOKUP($A908,'PivotTrac Totals'!$1:$255,36,FALSE),)</f>
        <v>0.5</v>
      </c>
      <c r="Y908">
        <f>IFERROR(VLOOKUP($A908,'PivotTrac Totals'!$1:$255,38,FALSE),)</f>
        <v>0.97000000000000064</v>
      </c>
      <c r="Z908">
        <f>IFERROR(VLOOKUP($A908,'PivotTrac Totals'!$1:$255,40,FALSE),)</f>
        <v>1.0099999999999998</v>
      </c>
      <c r="AA908">
        <f>IFERROR(VLOOKUP($A908,'PivotTrac Totals'!$1:$255,42,FALSE),)</f>
        <v>8.9999999999999858E-2</v>
      </c>
      <c r="AB908">
        <f>IFERROR(VLOOKUP($A908,'PivotTrac Totals'!$1:$255,44,FALSE),)</f>
        <v>0</v>
      </c>
      <c r="AC908">
        <f>IFERROR(VLOOKUP($A908,'PivotTrac Totals'!$1:$255,46,FALSE),)</f>
        <v>0.57000000000000028</v>
      </c>
      <c r="AD908">
        <f>IFERROR(VLOOKUP($A908,'PivotTrac Totals'!$1:$255,48,FALSE),)</f>
        <v>0</v>
      </c>
      <c r="AE908">
        <f>IFERROR(VLOOKUP($A908,'PivotTrac Totals'!$1:$255,50,FALSE),)</f>
        <v>0</v>
      </c>
      <c r="AF908">
        <f>IFERROR(VLOOKUP($A908,'PivotTrac Totals'!$1:$255,52,FALSE),)</f>
        <v>0</v>
      </c>
      <c r="AG908">
        <f>IFERROR(VLOOKUP($A908,'PivotTrac Totals'!$1:$255,54,FALSE),)</f>
        <v>0</v>
      </c>
      <c r="AH908">
        <f t="shared" si="106"/>
        <v>16.55</v>
      </c>
    </row>
    <row r="909" spans="1:34" x14ac:dyDescent="0.2">
      <c r="A909" s="33" t="s">
        <v>321</v>
      </c>
      <c r="B909" t="s">
        <v>318</v>
      </c>
      <c r="C909" s="31" t="str">
        <f t="shared" ref="C909:C915" si="107">C908</f>
        <v>90</v>
      </c>
      <c r="D909" s="31" t="s">
        <v>103</v>
      </c>
      <c r="E909" t="s">
        <v>318</v>
      </c>
      <c r="F909" t="s">
        <v>33</v>
      </c>
      <c r="G909" t="s">
        <v>319</v>
      </c>
      <c r="H909">
        <f>IFERROR(VLOOKUP($A909,'PivotTrac Totals'!$A$1:$AK$255,4,FALSE),)</f>
        <v>0</v>
      </c>
      <c r="I909">
        <f>IFERROR(VLOOKUP($A909,'PivotTrac Totals'!$1:$405,6,FALSE),)</f>
        <v>0</v>
      </c>
      <c r="J909">
        <f>IFERROR(VLOOKUP($A909,'PivotTrac Totals'!$1:$255,8,FALSE),)</f>
        <v>0</v>
      </c>
      <c r="K909">
        <f>IFERROR(VLOOKUP($A909,'PivotTrac Totals'!$1:$255,10,FALSE),)</f>
        <v>0</v>
      </c>
      <c r="L909" t="str">
        <f>IFERROR(VLOOKUP($A909,'PivotTrac Totals'!$1:$255,12,FALSE),)</f>
        <v/>
      </c>
      <c r="M909" t="str">
        <f>IFERROR(VLOOKUP($A909,'PivotTrac Totals'!$1:$255,14,FALSE),)</f>
        <v/>
      </c>
      <c r="N909">
        <f>IFERROR(VLOOKUP($A909,'PivotTrac Totals'!$1:$255,16,FALSE),)</f>
        <v>0.6</v>
      </c>
      <c r="O909">
        <f>IFERROR(VLOOKUP($A909,'PivotTrac Totals'!$1:$255,18,FALSE),)</f>
        <v>1.72</v>
      </c>
      <c r="P909">
        <f>IFERROR(VLOOKUP($A909,'PivotTrac Totals'!$1:$255,20,FALSE),)</f>
        <v>2.3800000000000003</v>
      </c>
      <c r="Q909">
        <f>IFERROR(VLOOKUP($A909,'PivotTrac Totals'!$1:$255,22,FALSE),)</f>
        <v>1.7699999999999996</v>
      </c>
      <c r="R909">
        <f>IFERROR(VLOOKUP($A909,'PivotTrac Totals'!$1:$255,24,FALSE),)</f>
        <v>1.88</v>
      </c>
      <c r="S909">
        <f>IFERROR(VLOOKUP($A909,'PivotTrac Totals'!$1:$255,26,FALSE),)</f>
        <v>1.8600000000000012</v>
      </c>
      <c r="T909">
        <f>IFERROR(VLOOKUP($A909,'PivotTrac Totals'!$1:$255,28,FALSE),)</f>
        <v>1.7099999999999991</v>
      </c>
      <c r="U909">
        <f>IFERROR(VLOOKUP($A909,'PivotTrac Totals'!$1:$255,30,FALSE),)</f>
        <v>0.89000000000000057</v>
      </c>
      <c r="V909">
        <f>IFERROR(VLOOKUP($A909,'PivotTrac Totals'!$1:$255,32,FALSE),)</f>
        <v>1.1199999999999992</v>
      </c>
      <c r="W909">
        <f>IFERROR(VLOOKUP($A909,'PivotTrac Totals'!$1:$255,34,FALSE),)</f>
        <v>0.91999999999999993</v>
      </c>
      <c r="X909">
        <f>IFERROR(VLOOKUP($A909,'PivotTrac Totals'!$1:$255,36,FALSE),)</f>
        <v>8.9999999999999858E-2</v>
      </c>
      <c r="Y909">
        <f>IFERROR(VLOOKUP($A909,'PivotTrac Totals'!$1:$255,38,FALSE),)</f>
        <v>0</v>
      </c>
      <c r="Z909">
        <f>IFERROR(VLOOKUP($A909,'PivotTrac Totals'!$1:$255,40,FALSE),)</f>
        <v>0</v>
      </c>
      <c r="AA909">
        <f>IFERROR(VLOOKUP($A909,'PivotTrac Totals'!$1:$255,42,FALSE),)</f>
        <v>0.65000000000000036</v>
      </c>
      <c r="AB909">
        <f>IFERROR(VLOOKUP($A909,'PivotTrac Totals'!$1:$255,44,FALSE),)</f>
        <v>0.66000000000000014</v>
      </c>
      <c r="AC909">
        <f>IFERROR(VLOOKUP($A909,'PivotTrac Totals'!$1:$255,46,FALSE),)</f>
        <v>0</v>
      </c>
      <c r="AD909">
        <f>IFERROR(VLOOKUP($A909,'PivotTrac Totals'!$1:$255,48,FALSE),)</f>
        <v>0</v>
      </c>
      <c r="AE909">
        <f>IFERROR(VLOOKUP($A909,'PivotTrac Totals'!$1:$255,50,FALSE),)</f>
        <v>0</v>
      </c>
      <c r="AF909">
        <f>IFERROR(VLOOKUP($A909,'PivotTrac Totals'!$1:$255,52,FALSE),)</f>
        <v>0</v>
      </c>
      <c r="AG909">
        <f>IFERROR(VLOOKUP($A909,'PivotTrac Totals'!$1:$255,54,FALSE),)</f>
        <v>0</v>
      </c>
      <c r="AH909">
        <f t="shared" si="106"/>
        <v>16.25</v>
      </c>
    </row>
    <row r="910" spans="1:34" ht="15.75" thickBot="1" x14ac:dyDescent="0.25">
      <c r="A910" t="s">
        <v>322</v>
      </c>
      <c r="B910" t="s">
        <v>318</v>
      </c>
      <c r="C910" s="31" t="str">
        <f t="shared" si="107"/>
        <v>90</v>
      </c>
      <c r="D910" s="31" t="s">
        <v>103</v>
      </c>
      <c r="E910" t="s">
        <v>318</v>
      </c>
      <c r="F910" t="s">
        <v>33</v>
      </c>
      <c r="G910" t="s">
        <v>323</v>
      </c>
      <c r="H910">
        <f>IFERROR(VLOOKUP($A910,'PivotTrac Totals'!$A$1:$AK$255,4,FALSE),)</f>
        <v>0</v>
      </c>
      <c r="I910">
        <f>IFERROR(VLOOKUP($A910,'PivotTrac Totals'!$1:$405,6,FALSE),)</f>
        <v>0</v>
      </c>
      <c r="J910">
        <f>IFERROR(VLOOKUP($A910,'PivotTrac Totals'!$1:$255,8,FALSE),)</f>
        <v>0</v>
      </c>
      <c r="K910">
        <f>IFERROR(VLOOKUP($A910,'PivotTrac Totals'!$1:$255,10,FALSE),)</f>
        <v>0</v>
      </c>
      <c r="L910" t="str">
        <f>IFERROR(VLOOKUP($A910,'PivotTrac Totals'!$1:$255,12,FALSE),)</f>
        <v/>
      </c>
      <c r="M910" t="str">
        <f>IFERROR(VLOOKUP($A910,'PivotTrac Totals'!$1:$255,14,FALSE),)</f>
        <v/>
      </c>
      <c r="N910">
        <f>IFERROR(VLOOKUP($A910,'PivotTrac Totals'!$1:$255,16,FALSE),)</f>
        <v>0.43</v>
      </c>
      <c r="O910">
        <f>IFERROR(VLOOKUP($A910,'PivotTrac Totals'!$1:$255,18,FALSE),)</f>
        <v>2.11</v>
      </c>
      <c r="P910">
        <f>IFERROR(VLOOKUP($A910,'PivotTrac Totals'!$1:$255,20,FALSE),)</f>
        <v>2.92</v>
      </c>
      <c r="Q910">
        <f>IFERROR(VLOOKUP($A910,'PivotTrac Totals'!$1:$255,22,FALSE),)</f>
        <v>1.6799999999999997</v>
      </c>
      <c r="R910">
        <f>IFERROR(VLOOKUP($A910,'PivotTrac Totals'!$1:$255,24,FALSE),)</f>
        <v>1.87</v>
      </c>
      <c r="S910">
        <f>IFERROR(VLOOKUP($A910,'PivotTrac Totals'!$1:$255,26,FALSE),)</f>
        <v>1.5999999999999996</v>
      </c>
      <c r="T910">
        <f>IFERROR(VLOOKUP($A910,'PivotTrac Totals'!$1:$255,28,FALSE),)</f>
        <v>1.4100000000000001</v>
      </c>
      <c r="U910">
        <f>IFERROR(VLOOKUP($A910,'PivotTrac Totals'!$1:$255,30,FALSE),)</f>
        <v>0.8100000000000005</v>
      </c>
      <c r="V910">
        <f>IFERROR(VLOOKUP($A910,'PivotTrac Totals'!$1:$255,32,FALSE),)</f>
        <v>0.82000000000000028</v>
      </c>
      <c r="W910">
        <f>IFERROR(VLOOKUP($A910,'PivotTrac Totals'!$1:$255,34,FALSE),)</f>
        <v>0</v>
      </c>
      <c r="X910">
        <f>IFERROR(VLOOKUP($A910,'PivotTrac Totals'!$1:$255,36,FALSE),)</f>
        <v>0</v>
      </c>
      <c r="Y910">
        <f>IFERROR(VLOOKUP($A910,'PivotTrac Totals'!$1:$255,38,FALSE),)</f>
        <v>0</v>
      </c>
      <c r="Z910">
        <f>IFERROR(VLOOKUP($A910,'PivotTrac Totals'!$1:$255,40,FALSE),)</f>
        <v>0</v>
      </c>
      <c r="AA910">
        <f>IFERROR(VLOOKUP($A910,'PivotTrac Totals'!$1:$255,42,FALSE),)</f>
        <v>0.5</v>
      </c>
      <c r="AB910">
        <f>IFERROR(VLOOKUP($A910,'PivotTrac Totals'!$1:$255,44,FALSE),)</f>
        <v>0.50999999999999979</v>
      </c>
      <c r="AC910">
        <f>IFERROR(VLOOKUP($A910,'PivotTrac Totals'!$1:$255,46,FALSE),)</f>
        <v>0</v>
      </c>
      <c r="AD910">
        <f>IFERROR(VLOOKUP($A910,'PivotTrac Totals'!$1:$255,48,FALSE),)</f>
        <v>0</v>
      </c>
      <c r="AE910">
        <f>IFERROR(VLOOKUP($A910,'PivotTrac Totals'!$1:$255,50,FALSE),)</f>
        <v>0</v>
      </c>
      <c r="AF910">
        <f>IFERROR(VLOOKUP($A910,'PivotTrac Totals'!$1:$255,52,FALSE),)</f>
        <v>0</v>
      </c>
      <c r="AG910">
        <f>IFERROR(VLOOKUP($A910,'PivotTrac Totals'!$1:$255,54,FALSE),)</f>
        <v>0</v>
      </c>
      <c r="AH910">
        <f t="shared" si="106"/>
        <v>14.66</v>
      </c>
    </row>
    <row r="911" spans="1:34" ht="15.75" hidden="1" thickBot="1" x14ac:dyDescent="0.25">
      <c r="B911" t="s">
        <v>318</v>
      </c>
      <c r="C911" s="31" t="str">
        <f>C915</f>
        <v>90</v>
      </c>
      <c r="D911" s="31" t="s">
        <v>103</v>
      </c>
      <c r="H911">
        <f>IFERROR(VLOOKUP($A911,'PivotTrac Totals'!$A$1:$AK$255,4,FALSE),)</f>
        <v>0</v>
      </c>
      <c r="I911">
        <f>IFERROR(VLOOKUP($A911,'PivotTrac Totals'!$1:$405,6,FALSE),)</f>
        <v>0</v>
      </c>
      <c r="J911">
        <f>IFERROR(VLOOKUP($A911,'PivotTrac Totals'!$1:$255,8,FALSE),)</f>
        <v>0</v>
      </c>
      <c r="K911">
        <f>IFERROR(VLOOKUP($A911,'PivotTrac Totals'!$1:$255,10,FALSE),)</f>
        <v>0</v>
      </c>
      <c r="L911">
        <f>IFERROR(VLOOKUP($A911,'PivotTrac Totals'!$1:$255,12,FALSE),)</f>
        <v>0</v>
      </c>
      <c r="M911">
        <f>IFERROR(VLOOKUP($A911,'PivotTrac Totals'!$1:$255,14,FALSE),)</f>
        <v>0</v>
      </c>
      <c r="N911">
        <f>IFERROR(VLOOKUP($A911,'PivotTrac Totals'!$1:$255,16,FALSE),)</f>
        <v>0</v>
      </c>
      <c r="O911">
        <f>IFERROR(VLOOKUP($A911,'PivotTrac Totals'!$1:$255,18,FALSE),)</f>
        <v>0</v>
      </c>
      <c r="P911">
        <f>IFERROR(VLOOKUP($A911,'PivotTrac Totals'!$1:$255,20,FALSE),)</f>
        <v>0</v>
      </c>
      <c r="Q911">
        <f>IFERROR(VLOOKUP($A911,'PivotTrac Totals'!$1:$255,22,FALSE),)</f>
        <v>0</v>
      </c>
      <c r="R911">
        <f>IFERROR(VLOOKUP($A911,'PivotTrac Totals'!$1:$255,24,FALSE),)</f>
        <v>0</v>
      </c>
      <c r="S911">
        <f>IFERROR(VLOOKUP($A911,'PivotTrac Totals'!$1:$255,26,FALSE),)</f>
        <v>0</v>
      </c>
      <c r="T911">
        <f>IFERROR(VLOOKUP($A911,'PivotTrac Totals'!$1:$255,28,FALSE),)</f>
        <v>0</v>
      </c>
      <c r="U911">
        <f>IFERROR(VLOOKUP($A911,'PivotTrac Totals'!$1:$255,30,FALSE),)</f>
        <v>0</v>
      </c>
      <c r="V911">
        <f>IFERROR(VLOOKUP($A911,'PivotTrac Totals'!$1:$255,32,FALSE),)</f>
        <v>0</v>
      </c>
      <c r="W911">
        <f>IFERROR(VLOOKUP($A911,'PivotTrac Totals'!$1:$255,34,FALSE),)</f>
        <v>0</v>
      </c>
      <c r="X911">
        <f>IFERROR(VLOOKUP($A911,'PivotTrac Totals'!$1:$255,36,FALSE),)</f>
        <v>0</v>
      </c>
      <c r="Y911">
        <f>IFERROR(VLOOKUP($A911,'PivotTrac Totals'!$1:$255,38,FALSE),)</f>
        <v>0</v>
      </c>
      <c r="Z911">
        <f>IFERROR(VLOOKUP($A911,'PivotTrac Totals'!$1:$255,40,FALSE),)</f>
        <v>0</v>
      </c>
      <c r="AA911">
        <f>IFERROR(VLOOKUP($A911,'PivotTrac Totals'!$1:$255,42,FALSE),)</f>
        <v>0</v>
      </c>
      <c r="AB911">
        <f>IFERROR(VLOOKUP($A911,'PivotTrac Totals'!$1:$255,44,FALSE),)</f>
        <v>0</v>
      </c>
      <c r="AC911">
        <f>IFERROR(VLOOKUP($A911,'PivotTrac Totals'!$1:$255,46,FALSE),)</f>
        <v>0</v>
      </c>
      <c r="AD911">
        <f>IFERROR(VLOOKUP($A911,'PivotTrac Totals'!$1:$255,48,FALSE),)</f>
        <v>0</v>
      </c>
      <c r="AE911">
        <f>IFERROR(VLOOKUP($A911,'PivotTrac Totals'!$1:$255,50,FALSE),)</f>
        <v>0</v>
      </c>
      <c r="AF911">
        <f>IFERROR(VLOOKUP($A911,'PivotTrac Totals'!$1:$255,52,FALSE),)</f>
        <v>0</v>
      </c>
      <c r="AG911">
        <f>IFERROR(VLOOKUP($A911,'PivotTrac Totals'!$1:$255,54,FALSE),)</f>
        <v>0</v>
      </c>
      <c r="AH911">
        <f>+SUM(H911:AG911)</f>
        <v>0</v>
      </c>
    </row>
    <row r="912" spans="1:34" ht="15.75" hidden="1" thickBot="1" x14ac:dyDescent="0.25">
      <c r="A912" s="25"/>
      <c r="B912" s="25" t="s">
        <v>318</v>
      </c>
      <c r="C912" s="28" t="str">
        <f>C910</f>
        <v>90</v>
      </c>
      <c r="D912" s="28" t="s">
        <v>324</v>
      </c>
      <c r="E912" s="25"/>
      <c r="F912" s="25"/>
      <c r="G912" s="25"/>
      <c r="H912">
        <f>IFERROR(VLOOKUP($A912,'PivotTrac Totals'!$A$1:$AK$255,4,FALSE),)</f>
        <v>0</v>
      </c>
      <c r="I912">
        <f>IFERROR(VLOOKUP($A912,'PivotTrac Totals'!$1:$405,6,FALSE),)</f>
        <v>0</v>
      </c>
      <c r="J912">
        <f>IFERROR(VLOOKUP($A912,'PivotTrac Totals'!$1:$255,8,FALSE),)</f>
        <v>0</v>
      </c>
      <c r="K912">
        <f>IFERROR(VLOOKUP($A912,'PivotTrac Totals'!$1:$255,10,FALSE),)</f>
        <v>0</v>
      </c>
      <c r="L912">
        <f>IFERROR(VLOOKUP($A912,'PivotTrac Totals'!$1:$255,12,FALSE),)</f>
        <v>0</v>
      </c>
      <c r="M912">
        <f>IFERROR(VLOOKUP($A912,'PivotTrac Totals'!$1:$255,14,FALSE),)</f>
        <v>0</v>
      </c>
      <c r="N912">
        <f>IFERROR(VLOOKUP($A912,'PivotTrac Totals'!$1:$255,16,FALSE),)</f>
        <v>0</v>
      </c>
      <c r="O912">
        <f>IFERROR(VLOOKUP($A912,'PivotTrac Totals'!$1:$255,18,FALSE),)</f>
        <v>0</v>
      </c>
      <c r="P912">
        <f>IFERROR(VLOOKUP($A912,'PivotTrac Totals'!$1:$255,20,FALSE),)</f>
        <v>0</v>
      </c>
      <c r="Q912">
        <f>IFERROR(VLOOKUP($A912,'PivotTrac Totals'!$1:$255,22,FALSE),)</f>
        <v>0</v>
      </c>
      <c r="R912">
        <f>IFERROR(VLOOKUP($A912,'PivotTrac Totals'!$1:$255,24,FALSE),)</f>
        <v>0</v>
      </c>
      <c r="S912">
        <f>IFERROR(VLOOKUP($A912,'PivotTrac Totals'!$1:$255,26,FALSE),)</f>
        <v>0</v>
      </c>
      <c r="T912">
        <f>IFERROR(VLOOKUP($A912,'PivotTrac Totals'!$1:$255,28,FALSE),)</f>
        <v>0</v>
      </c>
      <c r="U912">
        <f>IFERROR(VLOOKUP($A912,'PivotTrac Totals'!$1:$255,30,FALSE),)</f>
        <v>0</v>
      </c>
      <c r="V912">
        <f>IFERROR(VLOOKUP($A912,'PivotTrac Totals'!$1:$255,32,FALSE),)</f>
        <v>0</v>
      </c>
      <c r="W912">
        <f>IFERROR(VLOOKUP($A912,'PivotTrac Totals'!$1:$255,34,FALSE),)</f>
        <v>0</v>
      </c>
      <c r="X912">
        <f>IFERROR(VLOOKUP($A912,'PivotTrac Totals'!$1:$255,36,FALSE),)</f>
        <v>0</v>
      </c>
      <c r="Y912">
        <f>IFERROR(VLOOKUP($A912,'PivotTrac Totals'!$1:$255,38,FALSE),)</f>
        <v>0</v>
      </c>
      <c r="Z912">
        <f>IFERROR(VLOOKUP($A912,'PivotTrac Totals'!$1:$255,40,FALSE),)</f>
        <v>0</v>
      </c>
      <c r="AA912">
        <f>IFERROR(VLOOKUP($A912,'PivotTrac Totals'!$1:$255,42,FALSE),)</f>
        <v>0</v>
      </c>
      <c r="AB912">
        <f>IFERROR(VLOOKUP($A912,'PivotTrac Totals'!$1:$255,44,FALSE),)</f>
        <v>0</v>
      </c>
      <c r="AC912">
        <f>IFERROR(VLOOKUP($A912,'PivotTrac Totals'!$1:$255,46,FALSE),)</f>
        <v>0</v>
      </c>
      <c r="AD912">
        <f>IFERROR(VLOOKUP($A912,'PivotTrac Totals'!$1:$255,48,FALSE),)</f>
        <v>0</v>
      </c>
      <c r="AE912">
        <f>IFERROR(VLOOKUP($A912,'PivotTrac Totals'!$1:$255,50,FALSE),)</f>
        <v>0</v>
      </c>
      <c r="AF912">
        <f>IFERROR(VLOOKUP($A912,'PivotTrac Totals'!$1:$255,52,FALSE),)</f>
        <v>0</v>
      </c>
      <c r="AG912">
        <f>IFERROR(VLOOKUP($A912,'PivotTrac Totals'!$1:$255,54,FALSE),)</f>
        <v>0</v>
      </c>
      <c r="AH912">
        <f t="shared" si="106"/>
        <v>0</v>
      </c>
    </row>
    <row r="913" spans="1:34" ht="15.75" hidden="1" thickBot="1" x14ac:dyDescent="0.25">
      <c r="A913" s="25"/>
      <c r="B913" s="25" t="s">
        <v>318</v>
      </c>
      <c r="C913" s="28" t="str">
        <f t="shared" si="107"/>
        <v>90</v>
      </c>
      <c r="D913" s="28" t="s">
        <v>324</v>
      </c>
      <c r="E913" s="25"/>
      <c r="F913" s="25"/>
      <c r="G913" s="25"/>
      <c r="H913">
        <f>IFERROR(VLOOKUP($A913,'PivotTrac Totals'!$A$1:$AK$255,4,FALSE),)</f>
        <v>0</v>
      </c>
      <c r="I913">
        <f>IFERROR(VLOOKUP($A913,'PivotTrac Totals'!$1:$405,6,FALSE),)</f>
        <v>0</v>
      </c>
      <c r="J913">
        <f>IFERROR(VLOOKUP($A913,'PivotTrac Totals'!$1:$255,8,FALSE),)</f>
        <v>0</v>
      </c>
      <c r="K913">
        <f>IFERROR(VLOOKUP($A913,'PivotTrac Totals'!$1:$255,10,FALSE),)</f>
        <v>0</v>
      </c>
      <c r="L913">
        <f>IFERROR(VLOOKUP($A913,'PivotTrac Totals'!$1:$255,12,FALSE),)</f>
        <v>0</v>
      </c>
      <c r="M913">
        <f>IFERROR(VLOOKUP($A913,'PivotTrac Totals'!$1:$255,14,FALSE),)</f>
        <v>0</v>
      </c>
      <c r="N913">
        <f>IFERROR(VLOOKUP($A913,'PivotTrac Totals'!$1:$255,16,FALSE),)</f>
        <v>0</v>
      </c>
      <c r="O913">
        <f>IFERROR(VLOOKUP($A913,'PivotTrac Totals'!$1:$255,18,FALSE),)</f>
        <v>0</v>
      </c>
      <c r="P913">
        <f>IFERROR(VLOOKUP($A913,'PivotTrac Totals'!$1:$255,20,FALSE),)</f>
        <v>0</v>
      </c>
      <c r="Q913">
        <f>IFERROR(VLOOKUP($A913,'PivotTrac Totals'!$1:$255,22,FALSE),)</f>
        <v>0</v>
      </c>
      <c r="R913">
        <f>IFERROR(VLOOKUP($A913,'PivotTrac Totals'!$1:$255,24,FALSE),)</f>
        <v>0</v>
      </c>
      <c r="S913">
        <f>IFERROR(VLOOKUP($A913,'PivotTrac Totals'!$1:$255,26,FALSE),)</f>
        <v>0</v>
      </c>
      <c r="T913">
        <f>IFERROR(VLOOKUP($A913,'PivotTrac Totals'!$1:$255,28,FALSE),)</f>
        <v>0</v>
      </c>
      <c r="U913">
        <f>IFERROR(VLOOKUP($A913,'PivotTrac Totals'!$1:$255,30,FALSE),)</f>
        <v>0</v>
      </c>
      <c r="V913">
        <f>IFERROR(VLOOKUP($A913,'PivotTrac Totals'!$1:$255,32,FALSE),)</f>
        <v>0</v>
      </c>
      <c r="W913">
        <f>IFERROR(VLOOKUP($A913,'PivotTrac Totals'!$1:$255,34,FALSE),)</f>
        <v>0</v>
      </c>
      <c r="X913">
        <f>IFERROR(VLOOKUP($A913,'PivotTrac Totals'!$1:$255,36,FALSE),)</f>
        <v>0</v>
      </c>
      <c r="Y913">
        <f>IFERROR(VLOOKUP($A913,'PivotTrac Totals'!$1:$255,38,FALSE),)</f>
        <v>0</v>
      </c>
      <c r="Z913">
        <f>IFERROR(VLOOKUP($A913,'PivotTrac Totals'!$1:$255,40,FALSE),)</f>
        <v>0</v>
      </c>
      <c r="AA913">
        <f>IFERROR(VLOOKUP($A913,'PivotTrac Totals'!$1:$255,42,FALSE),)</f>
        <v>0</v>
      </c>
      <c r="AB913">
        <f>IFERROR(VLOOKUP($A913,'PivotTrac Totals'!$1:$255,44,FALSE),)</f>
        <v>0</v>
      </c>
      <c r="AC913">
        <f>IFERROR(VLOOKUP($A913,'PivotTrac Totals'!$1:$255,46,FALSE),)</f>
        <v>0</v>
      </c>
      <c r="AD913">
        <f>IFERROR(VLOOKUP($A913,'PivotTrac Totals'!$1:$255,48,FALSE),)</f>
        <v>0</v>
      </c>
      <c r="AE913">
        <f>IFERROR(VLOOKUP($A913,'PivotTrac Totals'!$1:$255,50,FALSE),)</f>
        <v>0</v>
      </c>
      <c r="AF913">
        <f>IFERROR(VLOOKUP($A913,'PivotTrac Totals'!$1:$255,52,FALSE),)</f>
        <v>0</v>
      </c>
      <c r="AG913">
        <f>IFERROR(VLOOKUP($A913,'PivotTrac Totals'!$1:$255,54,FALSE),)</f>
        <v>0</v>
      </c>
      <c r="AH913">
        <f t="shared" si="106"/>
        <v>0</v>
      </c>
    </row>
    <row r="914" spans="1:34" ht="15.75" hidden="1" thickBot="1" x14ac:dyDescent="0.25">
      <c r="A914" s="25"/>
      <c r="B914" s="25" t="s">
        <v>318</v>
      </c>
      <c r="C914" s="28" t="str">
        <f t="shared" si="107"/>
        <v>90</v>
      </c>
      <c r="D914" s="28" t="s">
        <v>324</v>
      </c>
      <c r="E914" s="25"/>
      <c r="F914" s="25"/>
      <c r="G914" s="25"/>
      <c r="H914">
        <f>IFERROR(VLOOKUP($A914,'PivotTrac Totals'!$A$1:$AK$255,4,FALSE),)</f>
        <v>0</v>
      </c>
      <c r="I914">
        <f>IFERROR(VLOOKUP($A914,'PivotTrac Totals'!$1:$405,6,FALSE),)</f>
        <v>0</v>
      </c>
      <c r="J914">
        <f>IFERROR(VLOOKUP($A914,'PivotTrac Totals'!$1:$255,8,FALSE),)</f>
        <v>0</v>
      </c>
      <c r="K914">
        <f>IFERROR(VLOOKUP($A914,'PivotTrac Totals'!$1:$255,10,FALSE),)</f>
        <v>0</v>
      </c>
      <c r="L914">
        <f>IFERROR(VLOOKUP($A914,'PivotTrac Totals'!$1:$255,12,FALSE),)</f>
        <v>0</v>
      </c>
      <c r="M914">
        <f>IFERROR(VLOOKUP($A914,'PivotTrac Totals'!$1:$255,14,FALSE),)</f>
        <v>0</v>
      </c>
      <c r="N914">
        <f>IFERROR(VLOOKUP($A914,'PivotTrac Totals'!$1:$255,16,FALSE),)</f>
        <v>0</v>
      </c>
      <c r="O914">
        <f>IFERROR(VLOOKUP($A914,'PivotTrac Totals'!$1:$255,18,FALSE),)</f>
        <v>0</v>
      </c>
      <c r="P914">
        <f>IFERROR(VLOOKUP($A914,'PivotTrac Totals'!$1:$255,20,FALSE),)</f>
        <v>0</v>
      </c>
      <c r="Q914">
        <f>IFERROR(VLOOKUP($A914,'PivotTrac Totals'!$1:$255,22,FALSE),)</f>
        <v>0</v>
      </c>
      <c r="R914">
        <f>IFERROR(VLOOKUP($A914,'PivotTrac Totals'!$1:$255,24,FALSE),)</f>
        <v>0</v>
      </c>
      <c r="S914">
        <f>IFERROR(VLOOKUP($A914,'PivotTrac Totals'!$1:$255,26,FALSE),)</f>
        <v>0</v>
      </c>
      <c r="T914">
        <f>IFERROR(VLOOKUP($A914,'PivotTrac Totals'!$1:$255,28,FALSE),)</f>
        <v>0</v>
      </c>
      <c r="U914">
        <f>IFERROR(VLOOKUP($A914,'PivotTrac Totals'!$1:$255,30,FALSE),)</f>
        <v>0</v>
      </c>
      <c r="V914">
        <f>IFERROR(VLOOKUP($A914,'PivotTrac Totals'!$1:$255,32,FALSE),)</f>
        <v>0</v>
      </c>
      <c r="W914">
        <f>IFERROR(VLOOKUP($A914,'PivotTrac Totals'!$1:$255,34,FALSE),)</f>
        <v>0</v>
      </c>
      <c r="X914">
        <f>IFERROR(VLOOKUP($A914,'PivotTrac Totals'!$1:$255,36,FALSE),)</f>
        <v>0</v>
      </c>
      <c r="Y914">
        <f>IFERROR(VLOOKUP($A914,'PivotTrac Totals'!$1:$255,38,FALSE),)</f>
        <v>0</v>
      </c>
      <c r="Z914">
        <f>IFERROR(VLOOKUP($A914,'PivotTrac Totals'!$1:$255,40,FALSE),)</f>
        <v>0</v>
      </c>
      <c r="AA914">
        <f>IFERROR(VLOOKUP($A914,'PivotTrac Totals'!$1:$255,42,FALSE),)</f>
        <v>0</v>
      </c>
      <c r="AB914">
        <f>IFERROR(VLOOKUP($A914,'PivotTrac Totals'!$1:$255,44,FALSE),)</f>
        <v>0</v>
      </c>
      <c r="AC914">
        <f>IFERROR(VLOOKUP($A914,'PivotTrac Totals'!$1:$255,46,FALSE),)</f>
        <v>0</v>
      </c>
      <c r="AD914">
        <f>IFERROR(VLOOKUP($A914,'PivotTrac Totals'!$1:$255,48,FALSE),)</f>
        <v>0</v>
      </c>
      <c r="AE914">
        <f>IFERROR(VLOOKUP($A914,'PivotTrac Totals'!$1:$255,50,FALSE),)</f>
        <v>0</v>
      </c>
      <c r="AF914">
        <f>IFERROR(VLOOKUP($A914,'PivotTrac Totals'!$1:$255,52,FALSE),)</f>
        <v>0</v>
      </c>
      <c r="AG914">
        <f>IFERROR(VLOOKUP($A914,'PivotTrac Totals'!$1:$255,54,FALSE),)</f>
        <v>0</v>
      </c>
      <c r="AH914">
        <f t="shared" si="106"/>
        <v>0</v>
      </c>
    </row>
    <row r="915" spans="1:34" ht="15.75" hidden="1" thickBot="1" x14ac:dyDescent="0.25">
      <c r="A915" s="25"/>
      <c r="B915" s="25" t="s">
        <v>318</v>
      </c>
      <c r="C915" s="28" t="str">
        <f t="shared" si="107"/>
        <v>90</v>
      </c>
      <c r="D915" s="28" t="s">
        <v>324</v>
      </c>
      <c r="E915" s="25"/>
      <c r="F915" s="25"/>
      <c r="G915" s="25"/>
      <c r="H915">
        <f>IFERROR(VLOOKUP($A915,'PivotTrac Totals'!$A$1:$AK$255,4,FALSE),)</f>
        <v>0</v>
      </c>
      <c r="I915">
        <f>IFERROR(VLOOKUP($A915,'PivotTrac Totals'!$1:$405,6,FALSE),)</f>
        <v>0</v>
      </c>
      <c r="J915">
        <f>IFERROR(VLOOKUP($A915,'PivotTrac Totals'!$1:$255,8,FALSE),)</f>
        <v>0</v>
      </c>
      <c r="K915">
        <f>IFERROR(VLOOKUP($A915,'PivotTrac Totals'!$1:$255,10,FALSE),)</f>
        <v>0</v>
      </c>
      <c r="L915">
        <f>IFERROR(VLOOKUP($A915,'PivotTrac Totals'!$1:$255,12,FALSE),)</f>
        <v>0</v>
      </c>
      <c r="M915">
        <f>IFERROR(VLOOKUP($A915,'PivotTrac Totals'!$1:$255,14,FALSE),)</f>
        <v>0</v>
      </c>
      <c r="N915">
        <f>IFERROR(VLOOKUP($A915,'PivotTrac Totals'!$1:$255,16,FALSE),)</f>
        <v>0</v>
      </c>
      <c r="O915">
        <f>IFERROR(VLOOKUP($A915,'PivotTrac Totals'!$1:$255,18,FALSE),)</f>
        <v>0</v>
      </c>
      <c r="P915">
        <f>IFERROR(VLOOKUP($A915,'PivotTrac Totals'!$1:$255,20,FALSE),)</f>
        <v>0</v>
      </c>
      <c r="Q915">
        <f>IFERROR(VLOOKUP($A915,'PivotTrac Totals'!$1:$255,22,FALSE),)</f>
        <v>0</v>
      </c>
      <c r="R915">
        <f>IFERROR(VLOOKUP($A915,'PivotTrac Totals'!$1:$255,24,FALSE),)</f>
        <v>0</v>
      </c>
      <c r="S915">
        <f>IFERROR(VLOOKUP($A915,'PivotTrac Totals'!$1:$255,26,FALSE),)</f>
        <v>0</v>
      </c>
      <c r="T915">
        <f>IFERROR(VLOOKUP($A915,'PivotTrac Totals'!$1:$255,28,FALSE),)</f>
        <v>0</v>
      </c>
      <c r="U915">
        <f>IFERROR(VLOOKUP($A915,'PivotTrac Totals'!$1:$255,30,FALSE),)</f>
        <v>0</v>
      </c>
      <c r="V915">
        <f>IFERROR(VLOOKUP($A915,'PivotTrac Totals'!$1:$255,32,FALSE),)</f>
        <v>0</v>
      </c>
      <c r="W915">
        <f>IFERROR(VLOOKUP($A915,'PivotTrac Totals'!$1:$255,34,FALSE),)</f>
        <v>0</v>
      </c>
      <c r="X915">
        <f>IFERROR(VLOOKUP($A915,'PivotTrac Totals'!$1:$255,36,FALSE),)</f>
        <v>0</v>
      </c>
      <c r="Y915">
        <f>IFERROR(VLOOKUP($A915,'PivotTrac Totals'!$1:$255,38,FALSE),)</f>
        <v>0</v>
      </c>
      <c r="Z915">
        <f>IFERROR(VLOOKUP($A915,'PivotTrac Totals'!$1:$255,40,FALSE),)</f>
        <v>0</v>
      </c>
      <c r="AA915">
        <f>IFERROR(VLOOKUP($A915,'PivotTrac Totals'!$1:$255,42,FALSE),)</f>
        <v>0</v>
      </c>
      <c r="AB915">
        <f>IFERROR(VLOOKUP($A915,'PivotTrac Totals'!$1:$255,44,FALSE),)</f>
        <v>0</v>
      </c>
      <c r="AC915">
        <f>IFERROR(VLOOKUP($A915,'PivotTrac Totals'!$1:$255,46,FALSE),)</f>
        <v>0</v>
      </c>
      <c r="AD915">
        <f>IFERROR(VLOOKUP($A915,'PivotTrac Totals'!$1:$255,48,FALSE),)</f>
        <v>0</v>
      </c>
      <c r="AE915">
        <f>IFERROR(VLOOKUP($A915,'PivotTrac Totals'!$1:$255,50,FALSE),)</f>
        <v>0</v>
      </c>
      <c r="AF915">
        <f>IFERROR(VLOOKUP($A915,'PivotTrac Totals'!$1:$255,52,FALSE),)</f>
        <v>0</v>
      </c>
      <c r="AG915">
        <f>IFERROR(VLOOKUP($A915,'PivotTrac Totals'!$1:$255,54,FALSE),)</f>
        <v>0</v>
      </c>
      <c r="AH915">
        <f t="shared" si="106"/>
        <v>0</v>
      </c>
    </row>
    <row r="916" spans="1:34" ht="15.75" hidden="1" thickBot="1" x14ac:dyDescent="0.25">
      <c r="A916" s="25"/>
      <c r="B916" s="25" t="s">
        <v>318</v>
      </c>
      <c r="C916" s="28" t="str">
        <f>C911</f>
        <v>90</v>
      </c>
      <c r="D916" s="28" t="s">
        <v>324</v>
      </c>
      <c r="E916" s="25"/>
      <c r="F916" s="25"/>
      <c r="G916" s="25"/>
      <c r="H916">
        <f>IFERROR(VLOOKUP($A916,'PivotTrac Totals'!$A$1:$AK$255,4,FALSE),)</f>
        <v>0</v>
      </c>
      <c r="I916">
        <f>IFERROR(VLOOKUP($A916,'PivotTrac Totals'!$1:$405,6,FALSE),)</f>
        <v>0</v>
      </c>
      <c r="J916">
        <f>IFERROR(VLOOKUP($A916,'PivotTrac Totals'!$1:$255,8,FALSE),)</f>
        <v>0</v>
      </c>
      <c r="K916">
        <f>IFERROR(VLOOKUP($A916,'PivotTrac Totals'!$1:$255,10,FALSE),)</f>
        <v>0</v>
      </c>
      <c r="L916">
        <f>IFERROR(VLOOKUP($A916,'PivotTrac Totals'!$1:$255,12,FALSE),)</f>
        <v>0</v>
      </c>
      <c r="M916">
        <f>IFERROR(VLOOKUP($A916,'PivotTrac Totals'!$1:$255,14,FALSE),)</f>
        <v>0</v>
      </c>
      <c r="N916">
        <f>IFERROR(VLOOKUP($A916,'PivotTrac Totals'!$1:$255,16,FALSE),)</f>
        <v>0</v>
      </c>
      <c r="O916">
        <f>IFERROR(VLOOKUP($A916,'PivotTrac Totals'!$1:$255,18,FALSE),)</f>
        <v>0</v>
      </c>
      <c r="P916">
        <f>IFERROR(VLOOKUP($A916,'PivotTrac Totals'!$1:$255,20,FALSE),)</f>
        <v>0</v>
      </c>
      <c r="Q916">
        <f>IFERROR(VLOOKUP($A916,'PivotTrac Totals'!$1:$255,22,FALSE),)</f>
        <v>0</v>
      </c>
      <c r="R916">
        <f>IFERROR(VLOOKUP($A916,'PivotTrac Totals'!$1:$255,24,FALSE),)</f>
        <v>0</v>
      </c>
      <c r="S916">
        <f>IFERROR(VLOOKUP($A916,'PivotTrac Totals'!$1:$255,26,FALSE),)</f>
        <v>0</v>
      </c>
      <c r="T916">
        <f>IFERROR(VLOOKUP($A916,'PivotTrac Totals'!$1:$255,28,FALSE),)</f>
        <v>0</v>
      </c>
      <c r="U916">
        <f>IFERROR(VLOOKUP($A916,'PivotTrac Totals'!$1:$255,30,FALSE),)</f>
        <v>0</v>
      </c>
      <c r="V916">
        <f>IFERROR(VLOOKUP($A916,'PivotTrac Totals'!$1:$255,32,FALSE),)</f>
        <v>0</v>
      </c>
      <c r="W916">
        <f>IFERROR(VLOOKUP($A916,'PivotTrac Totals'!$1:$255,34,FALSE),)</f>
        <v>0</v>
      </c>
      <c r="X916">
        <f>IFERROR(VLOOKUP($A916,'PivotTrac Totals'!$1:$255,36,FALSE),)</f>
        <v>0</v>
      </c>
      <c r="Y916">
        <f>IFERROR(VLOOKUP($A916,'PivotTrac Totals'!$1:$255,38,FALSE),)</f>
        <v>0</v>
      </c>
      <c r="Z916">
        <f>IFERROR(VLOOKUP($A916,'PivotTrac Totals'!$1:$255,40,FALSE),)</f>
        <v>0</v>
      </c>
      <c r="AA916">
        <f>IFERROR(VLOOKUP($A916,'PivotTrac Totals'!$1:$255,42,FALSE),)</f>
        <v>0</v>
      </c>
      <c r="AB916">
        <f>IFERROR(VLOOKUP($A916,'PivotTrac Totals'!$1:$255,44,FALSE),)</f>
        <v>0</v>
      </c>
      <c r="AC916">
        <f>IFERROR(VLOOKUP($A916,'PivotTrac Totals'!$1:$255,46,FALSE),)</f>
        <v>0</v>
      </c>
      <c r="AD916">
        <f>IFERROR(VLOOKUP($A916,'PivotTrac Totals'!$1:$255,48,FALSE),)</f>
        <v>0</v>
      </c>
      <c r="AE916">
        <f>IFERROR(VLOOKUP($A916,'PivotTrac Totals'!$1:$255,50,FALSE),)</f>
        <v>0</v>
      </c>
      <c r="AF916">
        <f>IFERROR(VLOOKUP($A916,'PivotTrac Totals'!$1:$255,52,FALSE),)</f>
        <v>0</v>
      </c>
      <c r="AG916">
        <f>IFERROR(VLOOKUP($A916,'PivotTrac Totals'!$1:$255,54,FALSE),)</f>
        <v>0</v>
      </c>
      <c r="AH916">
        <f t="shared" si="106"/>
        <v>0</v>
      </c>
    </row>
    <row r="917" spans="1:34" ht="15.75" thickBot="1" x14ac:dyDescent="0.25">
      <c r="A917" s="32" t="s">
        <v>325</v>
      </c>
      <c r="B917" t="s">
        <v>318</v>
      </c>
      <c r="C917" s="31" t="str">
        <f>MID(A917,FIND(" ",A917)+1,256)</f>
        <v>91</v>
      </c>
      <c r="D917" s="31" t="s">
        <v>103</v>
      </c>
      <c r="E917" t="s">
        <v>318</v>
      </c>
      <c r="F917" t="s">
        <v>326</v>
      </c>
      <c r="G917" t="s">
        <v>326</v>
      </c>
      <c r="H917">
        <f ca="1">+IF($F917="Spring Grain",SUMIFS('Ashton Agrimet'!$G:$G,'Ashton Agrimet'!$A:$A,"&lt;="&amp;Data!H$1,'Ashton Agrimet'!$G:$G,"&gt;0"),IF($F917="Winter Grain",SUMIFS('Ashton Agrimet'!$D:$D,'Ashton Agrimet'!$A:$A,"&lt;="&amp;Data!H$1,'Ashton Agrimet'!$D:$D,"&gt;0"),IF($F917="Potatoes",SUMIFS('Ashton Agrimet'!$C:$C,'Ashton Agrimet'!$A:$A,"&lt;="&amp;Data!H$1,'Ashton Agrimet'!$C:$C,"&gt;0"),IF($F917="Canola",SUMIFS('Ashton Agrimet'!$H:$H,'Ashton Agrimet'!$A:$A,"&lt;="&amp;Data!H$1,'Ashton Agrimet'!$H:$H,"&gt;0"),0))))</f>
        <v>0</v>
      </c>
      <c r="I917">
        <f ca="1">+IF($F917="Spring Grain",SUMIFS('Ashton Agrimet'!$G:$G,'Ashton Agrimet'!$A:$A,"&lt;="&amp;Data!I$1,'Ashton Agrimet'!$G:$G,"&gt;0"),IF($F917="Winter Grain",SUMIFS('Ashton Agrimet'!$D:$D,'Ashton Agrimet'!$A:$A,"&lt;="&amp;Data!I$1,'Ashton Agrimet'!$D:$D,"&gt;0"),IF($F917="Potatoes",SUMIFS('Ashton Agrimet'!$C:$C,'Ashton Agrimet'!$A:$A,"&lt;="&amp;Data!I$1,'Ashton Agrimet'!$C:$C,"&gt;0"),IF($F917="Canola",SUMIFS('Ashton Agrimet'!$H:$H,'Ashton Agrimet'!$A:$A,"&lt;="&amp;Data!I$1,'Ashton Agrimet'!$H:$H,"&gt;0"),0))))-$H917</f>
        <v>0</v>
      </c>
      <c r="J917">
        <f ca="1">+IF($F917="Spring Grain",SUMIFS('Ashton Agrimet'!$G:$G,'Ashton Agrimet'!$A:$A,"&lt;="&amp;Data!J$1,'Ashton Agrimet'!$G:$G,"&gt;0"),IF($F917="Winter Grain",SUMIFS('Ashton Agrimet'!$D:$D,'Ashton Agrimet'!$A:$A,"&lt;="&amp;Data!J$1,'Ashton Agrimet'!$D:$D,"&gt;0"),IF($F917="Potatoes",SUMIFS('Ashton Agrimet'!$C:$C,'Ashton Agrimet'!$A:$A,"&lt;="&amp;Data!J$1,'Ashton Agrimet'!$C:$C,"&gt;0"),IF($F917="Canola",SUMIFS('Ashton Agrimet'!$H:$H,'Ashton Agrimet'!$A:$A,"&lt;="&amp;Data!J$1,'Ashton Agrimet'!$H:$H,"&gt;0"),0)))-SUM($H917:I917))</f>
        <v>0</v>
      </c>
      <c r="K917">
        <f ca="1">+IF($F917="Spring Grain",SUMIFS('Ashton Agrimet'!$G:$G,'Ashton Agrimet'!$A:$A,"&lt;="&amp;Data!K$1,'Ashton Agrimet'!$G:$G,"&gt;0"),IF($F917="Winter Grain",SUMIFS('Ashton Agrimet'!$D:$D,'Ashton Agrimet'!$A:$A,"&lt;="&amp;Data!K$1,'Ashton Agrimet'!$D:$D,"&gt;0"),IF($F917="Potatoes",SUMIFS('Ashton Agrimet'!$C:$C,'Ashton Agrimet'!$A:$A,"&lt;="&amp;Data!K$1,'Ashton Agrimet'!$C:$C,"&gt;0"),IF($F917="Canola",SUMIFS('Ashton Agrimet'!$H:$H,'Ashton Agrimet'!$A:$A,"&lt;="&amp;Data!K$1,'Ashton Agrimet'!$H:$H,"&gt;0"),0))))-SUM($H917:J917)</f>
        <v>0</v>
      </c>
      <c r="L917">
        <f ca="1">+IF($F917="Spring Grain",SUMIFS('Ashton Agrimet'!$G:$G,'Ashton Agrimet'!$A:$A,"&lt;="&amp;Data!L$1,'Ashton Agrimet'!$G:$G,"&gt;0"),IF($F917="Winter Grain",SUMIFS('Ashton Agrimet'!$D:$D,'Ashton Agrimet'!$A:$A,"&lt;="&amp;Data!L$1,'Ashton Agrimet'!$D:$D,"&gt;0"),IF($F917="Potatoes",SUMIFS('Ashton Agrimet'!$C:$C,'Ashton Agrimet'!$A:$A,"&lt;="&amp;Data!L$1,'Ashton Agrimet'!$C:$C,"&gt;0"),IF($F917="Canola",SUMIFS('Ashton Agrimet'!$H:$H,'Ashton Agrimet'!$A:$A,"&lt;="&amp;Data!L$1,'Ashton Agrimet'!$H:$H,"&gt;0"),0))))-SUM($H917:K917)</f>
        <v>0</v>
      </c>
      <c r="M917">
        <f ca="1">+IF($F917="Spring Grain",SUMIFS('Ashton Agrimet'!$G:$G,'Ashton Agrimet'!$A:$A,"&lt;="&amp;Data!M$1,'Ashton Agrimet'!$G:$G,"&gt;0"),IF($F917="Winter Grain",SUMIFS('Ashton Agrimet'!$D:$D,'Ashton Agrimet'!$A:$A,"&lt;="&amp;Data!M$1,'Ashton Agrimet'!$D:$D,"&gt;0"),IF($F917="Potatoes",SUMIFS('Ashton Agrimet'!$C:$C,'Ashton Agrimet'!$A:$A,"&lt;="&amp;Data!M$1,'Ashton Agrimet'!$C:$C,"&gt;0"),IF($F917="Canola",SUMIFS('Ashton Agrimet'!$F:$F,'Ashton Agrimet'!$A:$A,"&lt;="&amp;Data!M$1,'Ashton Agrimet'!$F:$F,"&gt;0"),0))))-SUM($H917:L917)</f>
        <v>0.05</v>
      </c>
      <c r="N917">
        <f ca="1">+IF($F917="Spring Grain",SUMIFS('Ashton Agrimet'!$G:$G,'Ashton Agrimet'!$A:$A,"&lt;="&amp;Data!N$1,'Ashton Agrimet'!$G:$G,"&gt;0"),IF($F917="Winter Grain",SUMIFS('Ashton Agrimet'!$D:$D,'Ashton Agrimet'!$A:$A,"&lt;="&amp;Data!N$1,'Ashton Agrimet'!$D:$D,"&gt;0"),IF($F917="Potatoes",SUMIFS('Ashton Agrimet'!$C:$C,'Ashton Agrimet'!$A:$A,"&lt;="&amp;Data!N$1,'Ashton Agrimet'!$C:$C,"&gt;0"),IF($F917="Canola",SUMIFS('Ashton Agrimet'!$F:$F,'Ashton Agrimet'!$A:$A,"&lt;="&amp;Data!N$1,'Ashton Agrimet'!$F:$F,"&gt;0"),0))))-SUM($H917:M917)</f>
        <v>0.44000000000000006</v>
      </c>
      <c r="O917">
        <f ca="1">+IF($F917="Spring Grain",SUMIFS('Ashton Agrimet'!$G:$G,'Ashton Agrimet'!$A:$A,"&lt;="&amp;Data!O$1,'Ashton Agrimet'!$G:$G,"&gt;0"),IF($F917="Winter Grain",SUMIFS('Ashton Agrimet'!$D:$D,'Ashton Agrimet'!$A:$A,"&lt;="&amp;Data!O$1,'Ashton Agrimet'!$D:$D,"&gt;0"),IF($F917="Potatoes",SUMIFS('Ashton Agrimet'!$C:$C,'Ashton Agrimet'!$A:$A,"&lt;="&amp;Data!O$1,'Ashton Agrimet'!$C:$C,"&gt;0"),IF($F917="Canola",SUMIFS('Ashton Agrimet'!$F:$F,'Ashton Agrimet'!$A:$A,"&lt;="&amp;Data!O$1,'Ashton Agrimet'!$F:$F,"&gt;0"),0))))-SUM($H917:N917)</f>
        <v>0.98</v>
      </c>
      <c r="P917">
        <f ca="1">+IF($F917="Spring Grain",SUMIFS('Ashton Agrimet'!$G:$G,'Ashton Agrimet'!$A:$A,"&lt;="&amp;Data!P$1,'Ashton Agrimet'!$G:$G,"&gt;0"),IF($F917="Winter Grain",SUMIFS('Ashton Agrimet'!$D:$D,'Ashton Agrimet'!$A:$A,"&lt;="&amp;Data!P$1,'Ashton Agrimet'!$D:$D,"&gt;0"),IF($F917="Potatoes",SUMIFS('Ashton Agrimet'!$C:$C,'Ashton Agrimet'!$A:$A,"&lt;="&amp;Data!P$1,'Ashton Agrimet'!$C:$C,"&gt;0"),IF($F917="Canola",SUMIFS('Ashton Agrimet'!$F:$F,'Ashton Agrimet'!$A:$A,"&lt;="&amp;Data!P$1,'Ashton Agrimet'!$F:$F,"&gt;0"),0))))-SUM($H917:O917)</f>
        <v>1.53</v>
      </c>
      <c r="Q917">
        <f ca="1">+IF($F917="Spring Grain",SUMIFS('Ashton Agrimet'!$G:$G,'Ashton Agrimet'!$A:$A,"&lt;="&amp;Data!Q$1,'Ashton Agrimet'!$G:$G,"&gt;0"),IF($F917="Winter Grain",SUMIFS('Ashton Agrimet'!$D:$D,'Ashton Agrimet'!$A:$A,"&lt;="&amp;Data!Q$1,'Ashton Agrimet'!$D:$D,"&gt;0"),IF($F917="Potatoes",SUMIFS('Ashton Agrimet'!$C:$C,'Ashton Agrimet'!$A:$A,"&lt;="&amp;Data!Q$1,'Ashton Agrimet'!$C:$C,"&gt;0"),IF($F917="Canola",SUMIFS('Ashton Agrimet'!$F:$F,'Ashton Agrimet'!$A:$A,"&lt;="&amp;Data!Q$1,'Ashton Agrimet'!$F:$F,"&gt;0"),0))))-SUM($H917:P917)</f>
        <v>1.6900000000000004</v>
      </c>
      <c r="R917">
        <f ca="1">+IF($F917="Spring Grain",SUMIFS('Ashton Agrimet'!$G:$G,'Ashton Agrimet'!$A:$A,"&lt;="&amp;Data!R$1,'Ashton Agrimet'!$G:$G,"&gt;0"),IF($F917="Winter Grain",SUMIFS('Ashton Agrimet'!$D:$D,'Ashton Agrimet'!$A:$A,"&lt;="&amp;Data!R$1,'Ashton Agrimet'!$D:$D,"&gt;0"),IF($F917="Potatoes",SUMIFS('Ashton Agrimet'!$C:$C,'Ashton Agrimet'!$A:$A,"&lt;="&amp;Data!R$1,'Ashton Agrimet'!$C:$C,"&gt;0"),IF($F917="Canola",SUMIFS('Ashton Agrimet'!$F:$F,'Ashton Agrimet'!$A:$A,"&lt;="&amp;Data!R$1,'Ashton Agrimet'!$F:$F,"&gt;0"),0))))-SUM($H917:Q917)</f>
        <v>1.9700000000000015</v>
      </c>
      <c r="S917">
        <f ca="1">+IF($F917="Spring Grain",SUMIFS('Ashton Agrimet'!$G:$G,'Ashton Agrimet'!$A:$A,"&lt;="&amp;Data!S$1,'Ashton Agrimet'!$G:$G,"&gt;0"),IF($F917="Winter Grain",SUMIFS('Ashton Agrimet'!$D:$D,'Ashton Agrimet'!$A:$A,"&lt;="&amp;Data!S$1,'Ashton Agrimet'!$D:$D,"&gt;0"),IF($F917="Potatoes",SUMIFS('Ashton Agrimet'!$C:$C,'Ashton Agrimet'!$A:$A,"&lt;="&amp;Data!S$1,'Ashton Agrimet'!$C:$C,"&gt;0"),IF($F917="Canola",SUMIFS('Ashton Agrimet'!$F:$F,'Ashton Agrimet'!$A:$A,"&lt;="&amp;Data!S$1,'Ashton Agrimet'!$F:$F,"&gt;0"),0))))-SUM($H917:R917)</f>
        <v>2.0999999999999996</v>
      </c>
      <c r="T917">
        <f ca="1">+IF($F917="Spring Grain",SUMIFS('Ashton Agrimet'!$G:$G,'Ashton Agrimet'!$A:$A,"&lt;="&amp;Data!T$1,'Ashton Agrimet'!$G:$G,"&gt;0"),IF($F917="Winter Grain",SUMIFS('Ashton Agrimet'!$D:$D,'Ashton Agrimet'!$A:$A,"&lt;="&amp;Data!T$1,'Ashton Agrimet'!$D:$D,"&gt;0"),IF($F917="Potatoes",SUMIFS('Ashton Agrimet'!$C:$C,'Ashton Agrimet'!$A:$A,"&lt;="&amp;Data!T$1,'Ashton Agrimet'!$C:$C,"&gt;0"),IF($F917="Canola",SUMIFS('Ashton Agrimet'!$F:$F,'Ashton Agrimet'!$A:$A,"&lt;="&amp;Data!T$1,'Ashton Agrimet'!$F:$F,"&gt;0"),0))))-SUM($H917:S917)</f>
        <v>1.9100000000000037</v>
      </c>
      <c r="U917">
        <f ca="1">+IF($F917="Spring Grain",SUMIFS('Ashton Agrimet'!$G:$G,'Ashton Agrimet'!$A:$A,"&lt;="&amp;Data!U$1,'Ashton Agrimet'!$G:$G,"&gt;0"),IF($F917="Winter Grain",SUMIFS('Ashton Agrimet'!$D:$D,'Ashton Agrimet'!$A:$A,"&lt;="&amp;Data!U$1,'Ashton Agrimet'!$D:$D,"&gt;0"),IF($F917="Potatoes",SUMIFS('Ashton Agrimet'!$C:$C,'Ashton Agrimet'!$A:$A,"&lt;="&amp;Data!U$1,'Ashton Agrimet'!$C:$C,"&gt;0"),IF($F917="Canola",SUMIFS('Ashton Agrimet'!$F:$F,'Ashton Agrimet'!$A:$A,"&lt;="&amp;Data!U$1,'Ashton Agrimet'!$F:$F,"&gt;0"),0))))-SUM($H917:T917)</f>
        <v>2.0299999999999994</v>
      </c>
      <c r="V917">
        <f ca="1">+IF($F917="Spring Grain",SUMIFS('Ashton Agrimet'!$G:$G,'Ashton Agrimet'!$A:$A,"&lt;="&amp;Data!V$1,'Ashton Agrimet'!$G:$G,"&gt;0"),IF($F917="Winter Grain",SUMIFS('Ashton Agrimet'!$D:$D,'Ashton Agrimet'!$A:$A,"&lt;="&amp;Data!V$1,'Ashton Agrimet'!$D:$D,"&gt;0"),IF($F917="Potatoes",SUMIFS('Ashton Agrimet'!$C:$C,'Ashton Agrimet'!$A:$A,"&lt;="&amp;Data!V$1,'Ashton Agrimet'!$C:$C,"&gt;0"),IF($F917="Canola",SUMIFS('Ashton Agrimet'!$F:$F,'Ashton Agrimet'!$A:$A,"&lt;="&amp;Data!V$1,'Ashton Agrimet'!$F:$F,"&gt;0"),0))))-SUM($H917:U917)</f>
        <v>1.75</v>
      </c>
      <c r="W917">
        <f ca="1">+IF($F917="Spring Grain",SUMIFS('Ashton Agrimet'!$G:$G,'Ashton Agrimet'!$A:$A,"&lt;="&amp;Data!W$1,'Ashton Agrimet'!$G:$G,"&gt;0"),IF($F917="Winter Grain",SUMIFS('Ashton Agrimet'!$D:$D,'Ashton Agrimet'!$A:$A,"&lt;="&amp;Data!W$1,'Ashton Agrimet'!$D:$D,"&gt;0"),IF($F917="Potatoes",SUMIFS('Ashton Agrimet'!$C:$C,'Ashton Agrimet'!$A:$A,"&lt;="&amp;Data!W$1,'Ashton Agrimet'!$C:$C,"&gt;0"),IF($F917="Canola",SUMIFS('Ashton Agrimet'!$F:$F,'Ashton Agrimet'!$A:$A,"&lt;="&amp;Data!W$1,'Ashton Agrimet'!$F:$F,"&gt;0"),0))))-SUM($H917:V917)</f>
        <v>1.7099999999999991</v>
      </c>
      <c r="X917">
        <f ca="1">+IF($F917="Spring Grain",SUMIFS('Ashton Agrimet'!$G:$G,'Ashton Agrimet'!$A:$A,"&lt;="&amp;Data!X$1,'Ashton Agrimet'!$G:$G,"&gt;0"),IF($F917="Winter Grain",SUMIFS('Ashton Agrimet'!$D:$D,'Ashton Agrimet'!$A:$A,"&lt;="&amp;Data!X$1,'Ashton Agrimet'!$D:$D,"&gt;0"),IF($F917="Potatoes",SUMIFS('Ashton Agrimet'!$C:$C,'Ashton Agrimet'!$A:$A,"&lt;="&amp;Data!X$1,'Ashton Agrimet'!$C:$C,"&gt;0"),IF($F917="Canola",SUMIFS('Ashton Agrimet'!$F:$F,'Ashton Agrimet'!$A:$A,"&lt;="&amp;Data!X$1,'Ashton Agrimet'!$F:$F,"&gt;0"),0))))-SUM($H917:W917)</f>
        <v>1.3399999999999928</v>
      </c>
      <c r="Y917">
        <f ca="1">+IF($F917="Spring Grain",SUMIFS('Ashton Agrimet'!$G:$G,'Ashton Agrimet'!$A:$A,"&lt;="&amp;Data!Y$1,'Ashton Agrimet'!$G:$G,"&gt;0"),IF($F917="Winter Grain",SUMIFS('Ashton Agrimet'!$D:$D,'Ashton Agrimet'!$A:$A,"&lt;="&amp;Data!Y$1,'Ashton Agrimet'!$D:$D,"&gt;0"),IF($F917="Potatoes",SUMIFS('Ashton Agrimet'!$C:$C,'Ashton Agrimet'!$A:$A,"&lt;="&amp;Data!Y$1,'Ashton Agrimet'!$C:$C,"&gt;0"),IF($F917="Canola",SUMIFS('Ashton Agrimet'!$F:$F,'Ashton Agrimet'!$A:$A,"&lt;="&amp;Data!Y$1,'Ashton Agrimet'!$F:$F,"&gt;0"),0))))-SUM($H917:X917)</f>
        <v>0.55000000000000071</v>
      </c>
      <c r="Z917">
        <f ca="1">+IF($F917="Spring Grain",SUMIFS('Ashton Agrimet'!$G:$G,'Ashton Agrimet'!$A:$A,"&lt;="&amp;Data!Z$1,'Ashton Agrimet'!$G:$G,"&gt;0"),IF($F917="Winter Grain",SUMIFS('Ashton Agrimet'!$D:$D,'Ashton Agrimet'!$A:$A,"&lt;="&amp;Data!Z$1,'Ashton Agrimet'!$D:$D,"&gt;0"),IF($F917="Potatoes",SUMIFS('Ashton Agrimet'!$C:$C,'Ashton Agrimet'!$A:$A,"&lt;="&amp;Data!Z$1,'Ashton Agrimet'!$C:$C,"&gt;0"),IF($F917="Canola",SUMIFS('Ashton Agrimet'!$F:$F,'Ashton Agrimet'!$A:$A,"&lt;="&amp;Data!Z$1,'Ashton Agrimet'!$F:$F,"&gt;0"),0))))-SUM($H917:Y917)</f>
        <v>0</v>
      </c>
      <c r="AA917">
        <f ca="1">+IF($F917="Spring Grain",SUMIFS('Ashton Agrimet'!$G:$G,'Ashton Agrimet'!$A:$A,"&lt;="&amp;Data!AA$1,'Ashton Agrimet'!$G:$G,"&gt;0"),IF($F917="Winter Grain",SUMIFS('Ashton Agrimet'!$D:$D,'Ashton Agrimet'!$A:$A,"&lt;="&amp;Data!AA$1,'Ashton Agrimet'!$D:$D,"&gt;0"),IF($F917="Potatoes",SUMIFS('Ashton Agrimet'!$C:$C,'Ashton Agrimet'!$A:$A,"&lt;="&amp;Data!AA$1,'Ashton Agrimet'!$C:$C,"&gt;0"),IF($F917="Canola",SUMIFS('Ashton Agrimet'!$F:$F,'Ashton Agrimet'!$A:$A,"&lt;="&amp;Data!AA$1,'Ashton Agrimet'!$F:$F,"&gt;0"),0))))-SUM($H917:Z917)</f>
        <v>0</v>
      </c>
      <c r="AB917">
        <f ca="1">+IF($F917="Spring Grain",SUMIFS('Ashton Agrimet'!$G:$G,'Ashton Agrimet'!$A:$A,"&lt;="&amp;Data!AB$1,'Ashton Agrimet'!$G:$G,"&gt;0"),IF($F917="Winter Grain",SUMIFS('Ashton Agrimet'!$D:$D,'Ashton Agrimet'!$A:$A,"&lt;="&amp;Data!AB$1,'Ashton Agrimet'!$D:$D,"&gt;0"),IF($F917="Potatoes",SUMIFS('Ashton Agrimet'!$C:$C,'Ashton Agrimet'!$A:$A,"&lt;="&amp;Data!AB$1,'Ashton Agrimet'!$C:$C,"&gt;0"),IF($F917="Canola",SUMIFS('Ashton Agrimet'!$F:$F,'Ashton Agrimet'!$A:$A,"&lt;="&amp;Data!AB$1,'Ashton Agrimet'!$F:$F,"&gt;0"),0))))-SUM($H917:AA917)</f>
        <v>0</v>
      </c>
      <c r="AC917">
        <f ca="1">+IF($F917="Spring Grain",SUMIFS('Ashton Agrimet'!$G:$G,'Ashton Agrimet'!$A:$A,"&lt;="&amp;Data!AC$1,'Ashton Agrimet'!$G:$G,"&gt;0"),IF($F917="Winter Grain",SUMIFS('Ashton Agrimet'!$D:$D,'Ashton Agrimet'!$A:$A,"&lt;="&amp;Data!AC$1,'Ashton Agrimet'!$D:$D,"&gt;0"),IF($F917="Potatoes",SUMIFS('Ashton Agrimet'!$C:$C,'Ashton Agrimet'!$A:$A,"&lt;="&amp;Data!AC$1,'Ashton Agrimet'!$C:$C,"&gt;0"),IF($F917="Canola",SUMIFS('Ashton Agrimet'!$F:$F,'Ashton Agrimet'!$A:$A,"&lt;="&amp;Data!AC$1,'Ashton Agrimet'!$F:$F,"&gt;0"),0))))-SUM($H917:AB917)</f>
        <v>0</v>
      </c>
      <c r="AD917">
        <f ca="1">+IF($F917="Spring Grain",SUMIFS('Ashton Agrimet'!$G:$G,'Ashton Agrimet'!$A:$A,"&lt;="&amp;Data!AD$1,'Ashton Agrimet'!$G:$G,"&gt;0"),IF($F917="Winter Grain",SUMIFS('Ashton Agrimet'!$D:$D,'Ashton Agrimet'!$A:$A,"&lt;="&amp;Data!AD$1,'Ashton Agrimet'!$D:$D,"&gt;0"),IF($F917="Potatoes",SUMIFS('Ashton Agrimet'!$C:$C,'Ashton Agrimet'!$A:$A,"&lt;="&amp;Data!AD$1,'Ashton Agrimet'!$C:$C,"&gt;0"),IF($F917="Canola",SUMIFS('Ashton Agrimet'!$F:$F,'Ashton Agrimet'!$A:$A,"&lt;="&amp;Data!AD$1,'Ashton Agrimet'!$F:$F,"&gt;0"),0))))-SUM($H917:AC917)</f>
        <v>0</v>
      </c>
      <c r="AE917">
        <f ca="1">+IF($F917="Spring Grain",SUMIFS('Ashton Agrimet'!$G:$G,'Ashton Agrimet'!$A:$A,"&lt;="&amp;Data!AE$1,'Ashton Agrimet'!$G:$G,"&gt;0"),IF($F917="Winter Grain",SUMIFS('Ashton Agrimet'!$D:$D,'Ashton Agrimet'!$A:$A,"&lt;="&amp;Data!AE$1,'Ashton Agrimet'!$D:$D,"&gt;0"),IF($F917="Potatoes",SUMIFS('Ashton Agrimet'!$C:$C,'Ashton Agrimet'!$A:$A,"&lt;="&amp;Data!AE$1,'Ashton Agrimet'!$C:$C,"&gt;0"),IF($F917="Canola",SUMIFS('Ashton Agrimet'!$F:$F,'Ashton Agrimet'!$A:$A,"&lt;="&amp;Data!AE$1,'Ashton Agrimet'!$F:$F,"&gt;0"),0))))-SUM($H917:AD917)</f>
        <v>0</v>
      </c>
      <c r="AF917">
        <f ca="1">+IF($F917="Spring Grain",SUMIFS('Ashton Agrimet'!$G:$G,'Ashton Agrimet'!$A:$A,"&lt;="&amp;Data!AF$1,'Ashton Agrimet'!$G:$G,"&gt;0"),IF($F917="Winter Grain",SUMIFS('Ashton Agrimet'!$D:$D,'Ashton Agrimet'!$A:$A,"&lt;="&amp;Data!AF$1,'Ashton Agrimet'!$D:$D,"&gt;0"),IF($F917="Potatoes",SUMIFS('Ashton Agrimet'!$C:$C,'Ashton Agrimet'!$A:$A,"&lt;="&amp;Data!AF$1,'Ashton Agrimet'!$C:$C,"&gt;0"),IF($F917="Canola",SUMIFS('Ashton Agrimet'!$F:$F,'Ashton Agrimet'!$A:$A,"&lt;="&amp;Data!AF$1,'Ashton Agrimet'!$F:$F,"&gt;0"),0))))-SUM($H917:AE917)</f>
        <v>0</v>
      </c>
      <c r="AG917">
        <f ca="1">+IF($F917="Spring Grain",SUMIFS('Ashton Agrimet'!$G:$G,'Ashton Agrimet'!$A:$A,"&lt;="&amp;Data!AG$1,'Ashton Agrimet'!$G:$G,"&gt;0"),IF($F917="Winter Grain",SUMIFS('Ashton Agrimet'!$D:$D,'Ashton Agrimet'!$A:$A,"&lt;="&amp;Data!AG$1,'Ashton Agrimet'!$D:$D,"&gt;0"),IF($F917="Potatoes",SUMIFS('Ashton Agrimet'!$C:$C,'Ashton Agrimet'!$A:$A,"&lt;="&amp;Data!AG$1,'Ashton Agrimet'!$C:$C,"&gt;0"),IF($F917="Canola",SUMIFS('Ashton Agrimet'!$F:$F,'Ashton Agrimet'!$A:$A,"&lt;="&amp;Data!AG$1,'Ashton Agrimet'!$F:$F,"&gt;0"),0))))-SUM($H917:AF917)</f>
        <v>0</v>
      </c>
      <c r="AH917">
        <f ca="1">+SUM(H917:AG917)</f>
        <v>18.049999999999997</v>
      </c>
    </row>
    <row r="918" spans="1:34" x14ac:dyDescent="0.2">
      <c r="A918" t="s">
        <v>327</v>
      </c>
      <c r="B918" t="s">
        <v>318</v>
      </c>
      <c r="C918" s="31" t="str">
        <f>C917</f>
        <v>91</v>
      </c>
      <c r="D918" s="31" t="s">
        <v>103</v>
      </c>
      <c r="E918" t="s">
        <v>318</v>
      </c>
      <c r="F918" t="s">
        <v>326</v>
      </c>
      <c r="G918" t="s">
        <v>326</v>
      </c>
      <c r="H918">
        <f>IFERROR(VLOOKUP($A918,'PivotTrac Totals'!$A$1:$AK$255,4,FALSE),)</f>
        <v>0</v>
      </c>
      <c r="I918">
        <f>IFERROR(VLOOKUP($A918,'PivotTrac Totals'!$1:$405,6,FALSE),)</f>
        <v>0</v>
      </c>
      <c r="J918">
        <f>IFERROR(VLOOKUP($A918,'PivotTrac Totals'!$1:$255,8,FALSE),)</f>
        <v>0</v>
      </c>
      <c r="K918">
        <f>IFERROR(VLOOKUP($A918,'PivotTrac Totals'!$1:$255,10,FALSE),)</f>
        <v>0.39</v>
      </c>
      <c r="L918" t="str">
        <f>IFERROR(VLOOKUP($A918,'PivotTrac Totals'!$1:$255,12,FALSE),)</f>
        <v/>
      </c>
      <c r="M918" t="str">
        <f>IFERROR(VLOOKUP($A918,'PivotTrac Totals'!$1:$255,14,FALSE),)</f>
        <v/>
      </c>
      <c r="N918">
        <f>IFERROR(VLOOKUP($A918,'PivotTrac Totals'!$1:$255,16,FALSE),)</f>
        <v>1.1299999999999999</v>
      </c>
      <c r="O918">
        <f>IFERROR(VLOOKUP($A918,'PivotTrac Totals'!$1:$255,18,FALSE),)</f>
        <v>2.0499999999999998</v>
      </c>
      <c r="P918">
        <f>IFERROR(VLOOKUP($A918,'PivotTrac Totals'!$1:$255,20,FALSE),)</f>
        <v>2.1300000000000003</v>
      </c>
      <c r="Q918">
        <f>IFERROR(VLOOKUP($A918,'PivotTrac Totals'!$1:$255,22,FALSE),)</f>
        <v>2.29</v>
      </c>
      <c r="R918">
        <f>IFERROR(VLOOKUP($A918,'PivotTrac Totals'!$1:$255,24,FALSE),)</f>
        <v>2.0099999999999998</v>
      </c>
      <c r="S918">
        <f>IFERROR(VLOOKUP($A918,'PivotTrac Totals'!$1:$255,26,FALSE),)</f>
        <v>2.2799999999999994</v>
      </c>
      <c r="T918">
        <f>IFERROR(VLOOKUP($A918,'PivotTrac Totals'!$1:$255,28,FALSE),)</f>
        <v>2.2100000000000009</v>
      </c>
      <c r="U918">
        <f>IFERROR(VLOOKUP($A918,'PivotTrac Totals'!$1:$255,30,FALSE),)</f>
        <v>1.1400000000000006</v>
      </c>
      <c r="V918">
        <f>IFERROR(VLOOKUP($A918,'PivotTrac Totals'!$1:$255,32,FALSE),)</f>
        <v>0.60999999999999766</v>
      </c>
      <c r="W918">
        <f>IFERROR(VLOOKUP($A918,'PivotTrac Totals'!$1:$255,34,FALSE),)</f>
        <v>0.42000000000000171</v>
      </c>
      <c r="X918">
        <f>IFERROR(VLOOKUP($A918,'PivotTrac Totals'!$1:$255,36,FALSE),)</f>
        <v>0</v>
      </c>
      <c r="Y918">
        <f>IFERROR(VLOOKUP($A918,'PivotTrac Totals'!$1:$255,38,FALSE),)</f>
        <v>0.71000000000000085</v>
      </c>
      <c r="Z918">
        <f>IFERROR(VLOOKUP($A918,'PivotTrac Totals'!$1:$255,40,FALSE),)</f>
        <v>2.9999999999997584E-2</v>
      </c>
      <c r="AA918">
        <f>IFERROR(VLOOKUP($A918,'PivotTrac Totals'!$1:$255,42,FALSE),)</f>
        <v>0</v>
      </c>
      <c r="AB918">
        <f>IFERROR(VLOOKUP($A918,'PivotTrac Totals'!$1:$255,44,FALSE),)</f>
        <v>0</v>
      </c>
      <c r="AC918">
        <f>IFERROR(VLOOKUP($A918,'PivotTrac Totals'!$1:$255,46,FALSE),)</f>
        <v>1.0800000000000018</v>
      </c>
      <c r="AD918">
        <f>IFERROR(VLOOKUP($A918,'PivotTrac Totals'!$1:$255,48,FALSE),)</f>
        <v>0</v>
      </c>
      <c r="AE918">
        <f>IFERROR(VLOOKUP($A918,'PivotTrac Totals'!$1:$255,50,FALSE),)</f>
        <v>0</v>
      </c>
      <c r="AF918">
        <f>IFERROR(VLOOKUP($A918,'PivotTrac Totals'!$1:$255,52,FALSE),)</f>
        <v>0</v>
      </c>
      <c r="AG918">
        <f>IFERROR(VLOOKUP($A918,'PivotTrac Totals'!$1:$255,54,FALSE),)</f>
        <v>0</v>
      </c>
      <c r="AH918">
        <f t="shared" si="106"/>
        <v>18.48</v>
      </c>
    </row>
    <row r="919" spans="1:34" x14ac:dyDescent="0.2">
      <c r="A919" t="s">
        <v>328</v>
      </c>
      <c r="B919" t="s">
        <v>318</v>
      </c>
      <c r="C919" s="31" t="str">
        <f t="shared" ref="C919:C926" si="108">C918</f>
        <v>91</v>
      </c>
      <c r="D919" s="31" t="s">
        <v>103</v>
      </c>
      <c r="E919" t="s">
        <v>318</v>
      </c>
      <c r="F919" t="s">
        <v>326</v>
      </c>
      <c r="G919" t="s">
        <v>326</v>
      </c>
      <c r="H919">
        <f>IFERROR(VLOOKUP($A919,'PivotTrac Totals'!$A$1:$AK$255,4,FALSE),)</f>
        <v>0</v>
      </c>
      <c r="I919">
        <f>IFERROR(VLOOKUP($A919,'PivotTrac Totals'!$1:$405,6,FALSE),)</f>
        <v>0</v>
      </c>
      <c r="J919">
        <f>IFERROR(VLOOKUP($A919,'PivotTrac Totals'!$1:$255,8,FALSE),)</f>
        <v>0</v>
      </c>
      <c r="K919">
        <f>IFERROR(VLOOKUP($A919,'PivotTrac Totals'!$1:$255,10,FALSE),)</f>
        <v>0.3</v>
      </c>
      <c r="L919" t="str">
        <f>IFERROR(VLOOKUP($A919,'PivotTrac Totals'!$1:$255,12,FALSE),)</f>
        <v/>
      </c>
      <c r="M919" t="str">
        <f>IFERROR(VLOOKUP($A919,'PivotTrac Totals'!$1:$255,14,FALSE),)</f>
        <v/>
      </c>
      <c r="N919">
        <f>IFERROR(VLOOKUP($A919,'PivotTrac Totals'!$1:$255,16,FALSE),)</f>
        <v>1.03</v>
      </c>
      <c r="O919">
        <f>IFERROR(VLOOKUP($A919,'PivotTrac Totals'!$1:$255,18,FALSE),)</f>
        <v>1.77</v>
      </c>
      <c r="P919">
        <f>IFERROR(VLOOKUP($A919,'PivotTrac Totals'!$1:$255,20,FALSE),)</f>
        <v>1.8299999999999996</v>
      </c>
      <c r="Q919">
        <f>IFERROR(VLOOKUP($A919,'PivotTrac Totals'!$1:$255,22,FALSE),)</f>
        <v>1.96</v>
      </c>
      <c r="R919">
        <f>IFERROR(VLOOKUP($A919,'PivotTrac Totals'!$1:$255,24,FALSE),)</f>
        <v>1.7299999999999995</v>
      </c>
      <c r="S919">
        <f>IFERROR(VLOOKUP($A919,'PivotTrac Totals'!$1:$255,26,FALSE),)</f>
        <v>1.8100000000000005</v>
      </c>
      <c r="T919">
        <f>IFERROR(VLOOKUP($A919,'PivotTrac Totals'!$1:$255,28,FALSE),)</f>
        <v>1.6600000000000001</v>
      </c>
      <c r="U919">
        <f>IFERROR(VLOOKUP($A919,'PivotTrac Totals'!$1:$255,30,FALSE),)</f>
        <v>1.1099999999999994</v>
      </c>
      <c r="V919">
        <f>IFERROR(VLOOKUP($A919,'PivotTrac Totals'!$1:$255,32,FALSE),)</f>
        <v>0.52000000000000135</v>
      </c>
      <c r="W919">
        <f>IFERROR(VLOOKUP($A919,'PivotTrac Totals'!$1:$255,34,FALSE),)</f>
        <v>0.34999999999999964</v>
      </c>
      <c r="X919">
        <f>IFERROR(VLOOKUP($A919,'PivotTrac Totals'!$1:$255,36,FALSE),)</f>
        <v>0</v>
      </c>
      <c r="Y919">
        <f>IFERROR(VLOOKUP($A919,'PivotTrac Totals'!$1:$255,38,FALSE),)</f>
        <v>0.85999999999999943</v>
      </c>
      <c r="Z919">
        <f>IFERROR(VLOOKUP($A919,'PivotTrac Totals'!$1:$255,40,FALSE),)</f>
        <v>1.9999999999999574E-2</v>
      </c>
      <c r="AA919">
        <f>IFERROR(VLOOKUP($A919,'PivotTrac Totals'!$1:$255,42,FALSE),)</f>
        <v>0</v>
      </c>
      <c r="AB919">
        <f>IFERROR(VLOOKUP($A919,'PivotTrac Totals'!$1:$255,44,FALSE),)</f>
        <v>0</v>
      </c>
      <c r="AC919">
        <f>IFERROR(VLOOKUP($A919,'PivotTrac Totals'!$1:$255,46,FALSE),)</f>
        <v>0.58999999999999986</v>
      </c>
      <c r="AD919">
        <f>IFERROR(VLOOKUP($A919,'PivotTrac Totals'!$1:$255,48,FALSE),)</f>
        <v>0</v>
      </c>
      <c r="AE919">
        <f>IFERROR(VLOOKUP($A919,'PivotTrac Totals'!$1:$255,50,FALSE),)</f>
        <v>0</v>
      </c>
      <c r="AF919">
        <f>IFERROR(VLOOKUP($A919,'PivotTrac Totals'!$1:$255,52,FALSE),)</f>
        <v>0</v>
      </c>
      <c r="AG919">
        <f>IFERROR(VLOOKUP($A919,'PivotTrac Totals'!$1:$255,54,FALSE),)</f>
        <v>0</v>
      </c>
      <c r="AH919">
        <f t="shared" si="106"/>
        <v>15.54</v>
      </c>
    </row>
    <row r="920" spans="1:34" x14ac:dyDescent="0.2">
      <c r="A920" t="s">
        <v>329</v>
      </c>
      <c r="B920" t="s">
        <v>318</v>
      </c>
      <c r="C920" s="31" t="str">
        <f t="shared" si="108"/>
        <v>91</v>
      </c>
      <c r="D920" s="31" t="s">
        <v>103</v>
      </c>
      <c r="E920" t="s">
        <v>318</v>
      </c>
      <c r="F920" t="s">
        <v>326</v>
      </c>
      <c r="G920" t="s">
        <v>330</v>
      </c>
      <c r="H920">
        <f>IFERROR(VLOOKUP($A920,'PivotTrac Totals'!$A$1:$AK$255,4,FALSE),)</f>
        <v>0</v>
      </c>
      <c r="I920">
        <f>IFERROR(VLOOKUP($A920,'PivotTrac Totals'!$1:$405,6,FALSE),)</f>
        <v>0</v>
      </c>
      <c r="J920">
        <f>IFERROR(VLOOKUP($A920,'PivotTrac Totals'!$1:$255,8,FALSE),)</f>
        <v>0</v>
      </c>
      <c r="K920">
        <f>IFERROR(VLOOKUP($A920,'PivotTrac Totals'!$1:$255,10,FALSE),)</f>
        <v>0</v>
      </c>
      <c r="L920" t="str">
        <f>IFERROR(VLOOKUP($A920,'PivotTrac Totals'!$1:$255,12,FALSE),)</f>
        <v/>
      </c>
      <c r="M920" t="str">
        <f>IFERROR(VLOOKUP($A920,'PivotTrac Totals'!$1:$255,14,FALSE),)</f>
        <v/>
      </c>
      <c r="N920">
        <f>IFERROR(VLOOKUP($A920,'PivotTrac Totals'!$1:$255,16,FALSE),)</f>
        <v>1.29</v>
      </c>
      <c r="O920">
        <f>IFERROR(VLOOKUP($A920,'PivotTrac Totals'!$1:$255,18,FALSE),)</f>
        <v>1.88</v>
      </c>
      <c r="P920">
        <f>IFERROR(VLOOKUP($A920,'PivotTrac Totals'!$1:$255,20,FALSE),)</f>
        <v>3</v>
      </c>
      <c r="Q920">
        <f>IFERROR(VLOOKUP($A920,'PivotTrac Totals'!$1:$255,22,FALSE),)</f>
        <v>2.0400000000000009</v>
      </c>
      <c r="R920">
        <f>IFERROR(VLOOKUP($A920,'PivotTrac Totals'!$1:$255,24,FALSE),)</f>
        <v>1.9099999999999984</v>
      </c>
      <c r="S920">
        <f>IFERROR(VLOOKUP($A920,'PivotTrac Totals'!$1:$255,26,FALSE),)</f>
        <v>1.8800000000000008</v>
      </c>
      <c r="T920">
        <f>IFERROR(VLOOKUP($A920,'PivotTrac Totals'!$1:$255,28,FALSE),)</f>
        <v>1.8000000000000007</v>
      </c>
      <c r="U920">
        <f>IFERROR(VLOOKUP($A920,'PivotTrac Totals'!$1:$255,30,FALSE),)</f>
        <v>1.0999999999999996</v>
      </c>
      <c r="V920">
        <f>IFERROR(VLOOKUP($A920,'PivotTrac Totals'!$1:$255,32,FALSE),)</f>
        <v>1.1100000000000012</v>
      </c>
      <c r="W920">
        <f>IFERROR(VLOOKUP($A920,'PivotTrac Totals'!$1:$255,34,FALSE),)</f>
        <v>0.22999999999999687</v>
      </c>
      <c r="X920">
        <f>IFERROR(VLOOKUP($A920,'PivotTrac Totals'!$1:$255,36,FALSE),)</f>
        <v>0</v>
      </c>
      <c r="Y920">
        <f>IFERROR(VLOOKUP($A920,'PivotTrac Totals'!$1:$255,38,FALSE),)</f>
        <v>0.33000000000000185</v>
      </c>
      <c r="Z920">
        <f>IFERROR(VLOOKUP($A920,'PivotTrac Totals'!$1:$255,40,FALSE),)</f>
        <v>0</v>
      </c>
      <c r="AA920">
        <f>IFERROR(VLOOKUP($A920,'PivotTrac Totals'!$1:$255,42,FALSE),)</f>
        <v>0</v>
      </c>
      <c r="AB920">
        <f>IFERROR(VLOOKUP($A920,'PivotTrac Totals'!$1:$255,44,FALSE),)</f>
        <v>0.39999999999999858</v>
      </c>
      <c r="AC920">
        <f>IFERROR(VLOOKUP($A920,'PivotTrac Totals'!$1:$255,46,FALSE),)</f>
        <v>0.76000000000000156</v>
      </c>
      <c r="AD920">
        <f>IFERROR(VLOOKUP($A920,'PivotTrac Totals'!$1:$255,48,FALSE),)</f>
        <v>0</v>
      </c>
      <c r="AE920">
        <f>IFERROR(VLOOKUP($A920,'PivotTrac Totals'!$1:$255,50,FALSE),)</f>
        <v>0</v>
      </c>
      <c r="AF920">
        <f>IFERROR(VLOOKUP($A920,'PivotTrac Totals'!$1:$255,52,FALSE),)</f>
        <v>0</v>
      </c>
      <c r="AG920">
        <f>IFERROR(VLOOKUP($A920,'PivotTrac Totals'!$1:$255,54,FALSE),)</f>
        <v>0</v>
      </c>
      <c r="AH920">
        <f t="shared" si="106"/>
        <v>17.73</v>
      </c>
    </row>
    <row r="921" spans="1:34" x14ac:dyDescent="0.2">
      <c r="A921" t="s">
        <v>331</v>
      </c>
      <c r="B921" t="s">
        <v>318</v>
      </c>
      <c r="C921" s="31" t="str">
        <f t="shared" si="108"/>
        <v>91</v>
      </c>
      <c r="D921" s="31" t="s">
        <v>103</v>
      </c>
      <c r="E921" t="s">
        <v>318</v>
      </c>
      <c r="F921" t="s">
        <v>326</v>
      </c>
      <c r="G921" t="s">
        <v>330</v>
      </c>
      <c r="H921">
        <f>IFERROR(VLOOKUP($A921,'PivotTrac Totals'!$A$1:$AK$255,4,FALSE),)</f>
        <v>0</v>
      </c>
      <c r="I921">
        <f>IFERROR(VLOOKUP($A921,'PivotTrac Totals'!$1:$405,6,FALSE),)</f>
        <v>0</v>
      </c>
      <c r="J921">
        <f>IFERROR(VLOOKUP($A921,'PivotTrac Totals'!$1:$255,8,FALSE),)</f>
        <v>0</v>
      </c>
      <c r="K921">
        <f>IFERROR(VLOOKUP($A921,'PivotTrac Totals'!$1:$255,10,FALSE),)</f>
        <v>0</v>
      </c>
      <c r="L921" t="str">
        <f>IFERROR(VLOOKUP($A921,'PivotTrac Totals'!$1:$255,12,FALSE),)</f>
        <v/>
      </c>
      <c r="M921" t="str">
        <f>IFERROR(VLOOKUP($A921,'PivotTrac Totals'!$1:$255,14,FALSE),)</f>
        <v/>
      </c>
      <c r="N921">
        <f>IFERROR(VLOOKUP($A921,'PivotTrac Totals'!$1:$255,16,FALSE),)</f>
        <v>1.01</v>
      </c>
      <c r="O921">
        <f>IFERROR(VLOOKUP($A921,'PivotTrac Totals'!$1:$255,18,FALSE),)</f>
        <v>1.53</v>
      </c>
      <c r="P921">
        <f>IFERROR(VLOOKUP($A921,'PivotTrac Totals'!$1:$255,20,FALSE),)</f>
        <v>2.1399999999999997</v>
      </c>
      <c r="Q921">
        <f>IFERROR(VLOOKUP($A921,'PivotTrac Totals'!$1:$255,22,FALSE),)</f>
        <v>1.67</v>
      </c>
      <c r="R921">
        <f>IFERROR(VLOOKUP($A921,'PivotTrac Totals'!$1:$255,24,FALSE),)</f>
        <v>1.7800000000000011</v>
      </c>
      <c r="S921">
        <f>IFERROR(VLOOKUP($A921,'PivotTrac Totals'!$1:$255,26,FALSE),)</f>
        <v>1.629999999999999</v>
      </c>
      <c r="T921">
        <f>IFERROR(VLOOKUP($A921,'PivotTrac Totals'!$1:$255,28,FALSE),)</f>
        <v>1.7000000000000011</v>
      </c>
      <c r="U921">
        <f>IFERROR(VLOOKUP($A921,'PivotTrac Totals'!$1:$255,30,FALSE),)</f>
        <v>0.70999999999999908</v>
      </c>
      <c r="V921">
        <f>IFERROR(VLOOKUP($A921,'PivotTrac Totals'!$1:$255,32,FALSE),)</f>
        <v>1.3699999999999992</v>
      </c>
      <c r="W921">
        <f>IFERROR(VLOOKUP($A921,'PivotTrac Totals'!$1:$255,34,FALSE),)</f>
        <v>0.13000000000000078</v>
      </c>
      <c r="X921">
        <f>IFERROR(VLOOKUP($A921,'PivotTrac Totals'!$1:$255,36,FALSE),)</f>
        <v>0</v>
      </c>
      <c r="Y921">
        <f>IFERROR(VLOOKUP($A921,'PivotTrac Totals'!$1:$255,38,FALSE),)</f>
        <v>0.59999999999999964</v>
      </c>
      <c r="Z921">
        <f>IFERROR(VLOOKUP($A921,'PivotTrac Totals'!$1:$255,40,FALSE),)</f>
        <v>0</v>
      </c>
      <c r="AA921">
        <f>IFERROR(VLOOKUP($A921,'PivotTrac Totals'!$1:$255,42,FALSE),)</f>
        <v>0</v>
      </c>
      <c r="AB921">
        <f>IFERROR(VLOOKUP($A921,'PivotTrac Totals'!$1:$255,44,FALSE),)</f>
        <v>0.45000000000000107</v>
      </c>
      <c r="AC921">
        <f>IFERROR(VLOOKUP($A921,'PivotTrac Totals'!$1:$255,46,FALSE),)</f>
        <v>0.85999999999999943</v>
      </c>
      <c r="AD921">
        <f>IFERROR(VLOOKUP($A921,'PivotTrac Totals'!$1:$255,48,FALSE),)</f>
        <v>0</v>
      </c>
      <c r="AE921">
        <f>IFERROR(VLOOKUP($A921,'PivotTrac Totals'!$1:$255,50,FALSE),)</f>
        <v>0</v>
      </c>
      <c r="AF921">
        <f>IFERROR(VLOOKUP($A921,'PivotTrac Totals'!$1:$255,52,FALSE),)</f>
        <v>0</v>
      </c>
      <c r="AG921">
        <f>IFERROR(VLOOKUP($A921,'PivotTrac Totals'!$1:$255,54,FALSE),)</f>
        <v>0</v>
      </c>
      <c r="AH921">
        <f t="shared" si="106"/>
        <v>15.58</v>
      </c>
    </row>
    <row r="922" spans="1:34" ht="15.75" thickBot="1" x14ac:dyDescent="0.25">
      <c r="A922" t="s">
        <v>332</v>
      </c>
      <c r="B922" s="25" t="s">
        <v>318</v>
      </c>
      <c r="C922" s="28" t="str">
        <f t="shared" si="108"/>
        <v>91</v>
      </c>
      <c r="D922" s="31" t="s">
        <v>103</v>
      </c>
      <c r="E922" t="s">
        <v>318</v>
      </c>
      <c r="F922" t="s">
        <v>326</v>
      </c>
      <c r="G922" t="s">
        <v>326</v>
      </c>
      <c r="H922">
        <f>IFERROR(VLOOKUP($A922,'PivotTrac Totals'!$A$1:$AK$255,4,FALSE),)</f>
        <v>0</v>
      </c>
      <c r="I922">
        <f>IFERROR(VLOOKUP($A922,'PivotTrac Totals'!$1:$405,6,FALSE),)</f>
        <v>0</v>
      </c>
      <c r="J922">
        <f>IFERROR(VLOOKUP($A922,'PivotTrac Totals'!$1:$255,8,FALSE),)</f>
        <v>0</v>
      </c>
      <c r="K922">
        <f>IFERROR(VLOOKUP($A922,'PivotTrac Totals'!$1:$255,10,FALSE),)</f>
        <v>0.38</v>
      </c>
      <c r="L922" t="str">
        <f>IFERROR(VLOOKUP($A922,'PivotTrac Totals'!$1:$255,12,FALSE),)</f>
        <v/>
      </c>
      <c r="M922" t="str">
        <f>IFERROR(VLOOKUP($A922,'PivotTrac Totals'!$1:$255,14,FALSE),)</f>
        <v/>
      </c>
      <c r="N922">
        <f>IFERROR(VLOOKUP($A922,'PivotTrac Totals'!$1:$255,16,FALSE),)</f>
        <v>1.75</v>
      </c>
      <c r="O922">
        <f>IFERROR(VLOOKUP($A922,'PivotTrac Totals'!$1:$255,18,FALSE),)</f>
        <v>2.38</v>
      </c>
      <c r="P922">
        <f>IFERROR(VLOOKUP($A922,'PivotTrac Totals'!$1:$255,20,FALSE),)</f>
        <v>2.8200000000000003</v>
      </c>
      <c r="Q922">
        <f>IFERROR(VLOOKUP($A922,'PivotTrac Totals'!$1:$255,22,FALSE),)</f>
        <v>2.2400000000000002</v>
      </c>
      <c r="R922">
        <f>IFERROR(VLOOKUP($A922,'PivotTrac Totals'!$1:$255,24,FALSE),)</f>
        <v>2.08</v>
      </c>
      <c r="S922">
        <f>IFERROR(VLOOKUP($A922,'PivotTrac Totals'!$1:$255,26,FALSE),)</f>
        <v>2.4000000000000004</v>
      </c>
      <c r="T922">
        <f>IFERROR(VLOOKUP($A922,'PivotTrac Totals'!$1:$255,28,FALSE),)</f>
        <v>2.1899999999999977</v>
      </c>
      <c r="U922">
        <f>IFERROR(VLOOKUP($A922,'PivotTrac Totals'!$1:$255,30,FALSE),)</f>
        <v>1.0899999999999999</v>
      </c>
      <c r="V922">
        <f>IFERROR(VLOOKUP($A922,'PivotTrac Totals'!$1:$255,32,FALSE),)</f>
        <v>0.78000000000000114</v>
      </c>
      <c r="W922">
        <f>IFERROR(VLOOKUP($A922,'PivotTrac Totals'!$1:$255,34,FALSE),)</f>
        <v>0.55000000000000071</v>
      </c>
      <c r="X922">
        <f>IFERROR(VLOOKUP($A922,'PivotTrac Totals'!$1:$255,36,FALSE),)</f>
        <v>0</v>
      </c>
      <c r="Y922">
        <f>IFERROR(VLOOKUP($A922,'PivotTrac Totals'!$1:$255,38,FALSE),)</f>
        <v>1.1999999999999993</v>
      </c>
      <c r="Z922">
        <f>IFERROR(VLOOKUP($A922,'PivotTrac Totals'!$1:$255,40,FALSE),)</f>
        <v>0</v>
      </c>
      <c r="AA922">
        <f>IFERROR(VLOOKUP($A922,'PivotTrac Totals'!$1:$255,42,FALSE),)</f>
        <v>0</v>
      </c>
      <c r="AB922">
        <f>IFERROR(VLOOKUP($A922,'PivotTrac Totals'!$1:$255,44,FALSE),)</f>
        <v>0</v>
      </c>
      <c r="AC922">
        <f>IFERROR(VLOOKUP($A922,'PivotTrac Totals'!$1:$255,46,FALSE),)</f>
        <v>1.6600000000000001</v>
      </c>
      <c r="AD922">
        <f>IFERROR(VLOOKUP($A922,'PivotTrac Totals'!$1:$255,48,FALSE),)</f>
        <v>0</v>
      </c>
      <c r="AE922">
        <f>IFERROR(VLOOKUP($A922,'PivotTrac Totals'!$1:$255,50,FALSE),)</f>
        <v>0</v>
      </c>
      <c r="AF922">
        <f>IFERROR(VLOOKUP($A922,'PivotTrac Totals'!$1:$255,52,FALSE),)</f>
        <v>0</v>
      </c>
      <c r="AG922">
        <f>IFERROR(VLOOKUP($A922,'PivotTrac Totals'!$1:$255,54,FALSE),)</f>
        <v>0</v>
      </c>
      <c r="AH922">
        <f t="shared" si="106"/>
        <v>21.52</v>
      </c>
    </row>
    <row r="923" spans="1:34" ht="15.75" hidden="1" thickBot="1" x14ac:dyDescent="0.25">
      <c r="A923" s="25"/>
      <c r="B923" s="25" t="s">
        <v>318</v>
      </c>
      <c r="C923" s="28" t="str">
        <f t="shared" si="108"/>
        <v>91</v>
      </c>
      <c r="D923" s="31" t="s">
        <v>103</v>
      </c>
      <c r="E923" s="25"/>
      <c r="F923" s="25"/>
      <c r="G923" s="25"/>
      <c r="H923">
        <f>IFERROR(VLOOKUP($A923,'PivotTrac Totals'!$A$1:$AK$255,4,FALSE),)</f>
        <v>0</v>
      </c>
      <c r="I923">
        <f>IFERROR(VLOOKUP($A923,'PivotTrac Totals'!$1:$405,6,FALSE),)</f>
        <v>0</v>
      </c>
      <c r="J923">
        <f>IFERROR(VLOOKUP($A923,'PivotTrac Totals'!$1:$255,8,FALSE),)</f>
        <v>0</v>
      </c>
      <c r="K923">
        <f>IFERROR(VLOOKUP($A923,'PivotTrac Totals'!$1:$255,10,FALSE),)</f>
        <v>0</v>
      </c>
      <c r="L923">
        <f>IFERROR(VLOOKUP($A923,'PivotTrac Totals'!$1:$255,12,FALSE),)</f>
        <v>0</v>
      </c>
      <c r="M923">
        <f>IFERROR(VLOOKUP($A923,'PivotTrac Totals'!$1:$255,14,FALSE),)</f>
        <v>0</v>
      </c>
      <c r="N923">
        <f>IFERROR(VLOOKUP($A923,'PivotTrac Totals'!$1:$255,16,FALSE),)</f>
        <v>0</v>
      </c>
      <c r="O923">
        <f>IFERROR(VLOOKUP($A923,'PivotTrac Totals'!$1:$255,18,FALSE),)</f>
        <v>0</v>
      </c>
      <c r="P923">
        <f>IFERROR(VLOOKUP($A923,'PivotTrac Totals'!$1:$255,20,FALSE),)</f>
        <v>0</v>
      </c>
      <c r="Q923">
        <f>IFERROR(VLOOKUP($A923,'PivotTrac Totals'!$1:$255,22,FALSE),)</f>
        <v>0</v>
      </c>
      <c r="R923">
        <f>IFERROR(VLOOKUP($A923,'PivotTrac Totals'!$1:$255,24,FALSE),)</f>
        <v>0</v>
      </c>
      <c r="S923">
        <f>IFERROR(VLOOKUP($A923,'PivotTrac Totals'!$1:$255,26,FALSE),)</f>
        <v>0</v>
      </c>
      <c r="T923">
        <f>IFERROR(VLOOKUP($A923,'PivotTrac Totals'!$1:$255,28,FALSE),)</f>
        <v>0</v>
      </c>
      <c r="U923">
        <f>IFERROR(VLOOKUP($A923,'PivotTrac Totals'!$1:$255,30,FALSE),)</f>
        <v>0</v>
      </c>
      <c r="V923">
        <f>IFERROR(VLOOKUP($A923,'PivotTrac Totals'!$1:$255,32,FALSE),)</f>
        <v>0</v>
      </c>
      <c r="W923">
        <f>IFERROR(VLOOKUP($A923,'PivotTrac Totals'!$1:$255,34,FALSE),)</f>
        <v>0</v>
      </c>
      <c r="X923">
        <f>IFERROR(VLOOKUP($A923,'PivotTrac Totals'!$1:$255,36,FALSE),)</f>
        <v>0</v>
      </c>
      <c r="Y923">
        <f>IFERROR(VLOOKUP($A923,'PivotTrac Totals'!$1:$255,38,FALSE),)</f>
        <v>0</v>
      </c>
      <c r="Z923">
        <f>IFERROR(VLOOKUP($A923,'PivotTrac Totals'!$1:$255,40,FALSE),)</f>
        <v>0</v>
      </c>
      <c r="AA923">
        <f>IFERROR(VLOOKUP($A923,'PivotTrac Totals'!$1:$255,42,FALSE),)</f>
        <v>0</v>
      </c>
      <c r="AB923">
        <f>IFERROR(VLOOKUP($A923,'PivotTrac Totals'!$1:$255,44,FALSE),)</f>
        <v>0</v>
      </c>
      <c r="AC923">
        <f>IFERROR(VLOOKUP($A923,'PivotTrac Totals'!$1:$255,46,FALSE),)</f>
        <v>0</v>
      </c>
      <c r="AD923">
        <f>IFERROR(VLOOKUP($A923,'PivotTrac Totals'!$1:$255,48,FALSE),)</f>
        <v>0</v>
      </c>
      <c r="AE923">
        <f>IFERROR(VLOOKUP($A923,'PivotTrac Totals'!$1:$255,50,FALSE),)</f>
        <v>0</v>
      </c>
      <c r="AF923">
        <f>IFERROR(VLOOKUP($A923,'PivotTrac Totals'!$1:$255,52,FALSE),)</f>
        <v>0</v>
      </c>
      <c r="AG923">
        <f>IFERROR(VLOOKUP($A923,'PivotTrac Totals'!$1:$255,54,FALSE),)</f>
        <v>0</v>
      </c>
      <c r="AH923">
        <f t="shared" si="106"/>
        <v>0</v>
      </c>
    </row>
    <row r="924" spans="1:34" ht="15.75" hidden="1" thickBot="1" x14ac:dyDescent="0.25">
      <c r="A924" s="25"/>
      <c r="B924" s="25" t="s">
        <v>318</v>
      </c>
      <c r="C924" s="28" t="str">
        <f t="shared" si="108"/>
        <v>91</v>
      </c>
      <c r="D924" s="31" t="s">
        <v>103</v>
      </c>
      <c r="E924" s="25"/>
      <c r="F924" s="25"/>
      <c r="G924" s="25"/>
      <c r="H924">
        <f>IFERROR(VLOOKUP($A924,'PivotTrac Totals'!$A$1:$AK$255,4,FALSE),)</f>
        <v>0</v>
      </c>
      <c r="I924">
        <f>IFERROR(VLOOKUP($A924,'PivotTrac Totals'!$1:$405,6,FALSE),)</f>
        <v>0</v>
      </c>
      <c r="J924">
        <f>IFERROR(VLOOKUP($A924,'PivotTrac Totals'!$1:$255,8,FALSE),)</f>
        <v>0</v>
      </c>
      <c r="K924">
        <f>IFERROR(VLOOKUP($A924,'PivotTrac Totals'!$1:$255,10,FALSE),)</f>
        <v>0</v>
      </c>
      <c r="L924">
        <f>IFERROR(VLOOKUP($A924,'PivotTrac Totals'!$1:$255,12,FALSE),)</f>
        <v>0</v>
      </c>
      <c r="M924">
        <f>IFERROR(VLOOKUP($A924,'PivotTrac Totals'!$1:$255,14,FALSE),)</f>
        <v>0</v>
      </c>
      <c r="N924">
        <f>IFERROR(VLOOKUP($A924,'PivotTrac Totals'!$1:$255,16,FALSE),)</f>
        <v>0</v>
      </c>
      <c r="O924">
        <f>IFERROR(VLOOKUP($A924,'PivotTrac Totals'!$1:$255,18,FALSE),)</f>
        <v>0</v>
      </c>
      <c r="P924">
        <f>IFERROR(VLOOKUP($A924,'PivotTrac Totals'!$1:$255,20,FALSE),)</f>
        <v>0</v>
      </c>
      <c r="Q924">
        <f>IFERROR(VLOOKUP($A924,'PivotTrac Totals'!$1:$255,22,FALSE),)</f>
        <v>0</v>
      </c>
      <c r="R924">
        <f>IFERROR(VLOOKUP($A924,'PivotTrac Totals'!$1:$255,24,FALSE),)</f>
        <v>0</v>
      </c>
      <c r="S924">
        <f>IFERROR(VLOOKUP($A924,'PivotTrac Totals'!$1:$255,26,FALSE),)</f>
        <v>0</v>
      </c>
      <c r="T924">
        <f>IFERROR(VLOOKUP($A924,'PivotTrac Totals'!$1:$255,28,FALSE),)</f>
        <v>0</v>
      </c>
      <c r="U924">
        <f>IFERROR(VLOOKUP($A924,'PivotTrac Totals'!$1:$255,30,FALSE),)</f>
        <v>0</v>
      </c>
      <c r="V924">
        <f>IFERROR(VLOOKUP($A924,'PivotTrac Totals'!$1:$255,32,FALSE),)</f>
        <v>0</v>
      </c>
      <c r="W924">
        <f>IFERROR(VLOOKUP($A924,'PivotTrac Totals'!$1:$255,34,FALSE),)</f>
        <v>0</v>
      </c>
      <c r="X924">
        <f>IFERROR(VLOOKUP($A924,'PivotTrac Totals'!$1:$255,36,FALSE),)</f>
        <v>0</v>
      </c>
      <c r="Y924">
        <f>IFERROR(VLOOKUP($A924,'PivotTrac Totals'!$1:$255,38,FALSE),)</f>
        <v>0</v>
      </c>
      <c r="Z924">
        <f>IFERROR(VLOOKUP($A924,'PivotTrac Totals'!$1:$255,40,FALSE),)</f>
        <v>0</v>
      </c>
      <c r="AA924">
        <f>IFERROR(VLOOKUP($A924,'PivotTrac Totals'!$1:$255,42,FALSE),)</f>
        <v>0</v>
      </c>
      <c r="AB924">
        <f>IFERROR(VLOOKUP($A924,'PivotTrac Totals'!$1:$255,44,FALSE),)</f>
        <v>0</v>
      </c>
      <c r="AC924">
        <f>IFERROR(VLOOKUP($A924,'PivotTrac Totals'!$1:$255,46,FALSE),)</f>
        <v>0</v>
      </c>
      <c r="AD924">
        <f>IFERROR(VLOOKUP($A924,'PivotTrac Totals'!$1:$255,48,FALSE),)</f>
        <v>0</v>
      </c>
      <c r="AE924">
        <f>IFERROR(VLOOKUP($A924,'PivotTrac Totals'!$1:$255,50,FALSE),)</f>
        <v>0</v>
      </c>
      <c r="AF924">
        <f>IFERROR(VLOOKUP($A924,'PivotTrac Totals'!$1:$255,52,FALSE),)</f>
        <v>0</v>
      </c>
      <c r="AG924">
        <f>IFERROR(VLOOKUP($A924,'PivotTrac Totals'!$1:$255,54,FALSE),)</f>
        <v>0</v>
      </c>
      <c r="AH924">
        <f t="shared" si="106"/>
        <v>0</v>
      </c>
    </row>
    <row r="925" spans="1:34" ht="15.75" hidden="1" thickBot="1" x14ac:dyDescent="0.25">
      <c r="A925" s="25"/>
      <c r="B925" s="25" t="s">
        <v>318</v>
      </c>
      <c r="C925" s="28" t="str">
        <f t="shared" si="108"/>
        <v>91</v>
      </c>
      <c r="D925" s="31" t="s">
        <v>103</v>
      </c>
      <c r="E925" s="25"/>
      <c r="F925" s="25"/>
      <c r="G925" s="25"/>
      <c r="H925">
        <f>IFERROR(VLOOKUP($A925,'PivotTrac Totals'!$A$1:$AK$255,4,FALSE),)</f>
        <v>0</v>
      </c>
      <c r="I925">
        <f>IFERROR(VLOOKUP($A925,'PivotTrac Totals'!$1:$405,6,FALSE),)</f>
        <v>0</v>
      </c>
      <c r="J925">
        <f>IFERROR(VLOOKUP($A925,'PivotTrac Totals'!$1:$255,8,FALSE),)</f>
        <v>0</v>
      </c>
      <c r="K925">
        <f>IFERROR(VLOOKUP($A925,'PivotTrac Totals'!$1:$255,10,FALSE),)</f>
        <v>0</v>
      </c>
      <c r="L925">
        <f>IFERROR(VLOOKUP($A925,'PivotTrac Totals'!$1:$255,12,FALSE),)</f>
        <v>0</v>
      </c>
      <c r="M925">
        <f>IFERROR(VLOOKUP($A925,'PivotTrac Totals'!$1:$255,14,FALSE),)</f>
        <v>0</v>
      </c>
      <c r="N925">
        <f>IFERROR(VLOOKUP($A925,'PivotTrac Totals'!$1:$255,16,FALSE),)</f>
        <v>0</v>
      </c>
      <c r="O925">
        <f>IFERROR(VLOOKUP($A925,'PivotTrac Totals'!$1:$255,18,FALSE),)</f>
        <v>0</v>
      </c>
      <c r="P925">
        <f>IFERROR(VLOOKUP($A925,'PivotTrac Totals'!$1:$255,20,FALSE),)</f>
        <v>0</v>
      </c>
      <c r="Q925">
        <f>IFERROR(VLOOKUP($A925,'PivotTrac Totals'!$1:$255,22,FALSE),)</f>
        <v>0</v>
      </c>
      <c r="R925">
        <f>IFERROR(VLOOKUP($A925,'PivotTrac Totals'!$1:$255,24,FALSE),)</f>
        <v>0</v>
      </c>
      <c r="S925">
        <f>IFERROR(VLOOKUP($A925,'PivotTrac Totals'!$1:$255,26,FALSE),)</f>
        <v>0</v>
      </c>
      <c r="T925">
        <f>IFERROR(VLOOKUP($A925,'PivotTrac Totals'!$1:$255,28,FALSE),)</f>
        <v>0</v>
      </c>
      <c r="U925">
        <f>IFERROR(VLOOKUP($A925,'PivotTrac Totals'!$1:$255,30,FALSE),)</f>
        <v>0</v>
      </c>
      <c r="V925">
        <f>IFERROR(VLOOKUP($A925,'PivotTrac Totals'!$1:$255,32,FALSE),)</f>
        <v>0</v>
      </c>
      <c r="W925">
        <f>IFERROR(VLOOKUP($A925,'PivotTrac Totals'!$1:$255,34,FALSE),)</f>
        <v>0</v>
      </c>
      <c r="X925">
        <f>IFERROR(VLOOKUP($A925,'PivotTrac Totals'!$1:$255,36,FALSE),)</f>
        <v>0</v>
      </c>
      <c r="Y925">
        <f>IFERROR(VLOOKUP($A925,'PivotTrac Totals'!$1:$255,38,FALSE),)</f>
        <v>0</v>
      </c>
      <c r="Z925">
        <f>IFERROR(VLOOKUP($A925,'PivotTrac Totals'!$1:$255,40,FALSE),)</f>
        <v>0</v>
      </c>
      <c r="AA925">
        <f>IFERROR(VLOOKUP($A925,'PivotTrac Totals'!$1:$255,42,FALSE),)</f>
        <v>0</v>
      </c>
      <c r="AB925">
        <f>IFERROR(VLOOKUP($A925,'PivotTrac Totals'!$1:$255,44,FALSE),)</f>
        <v>0</v>
      </c>
      <c r="AC925">
        <f>IFERROR(VLOOKUP($A925,'PivotTrac Totals'!$1:$255,46,FALSE),)</f>
        <v>0</v>
      </c>
      <c r="AD925">
        <f>IFERROR(VLOOKUP($A925,'PivotTrac Totals'!$1:$255,48,FALSE),)</f>
        <v>0</v>
      </c>
      <c r="AE925">
        <f>IFERROR(VLOOKUP($A925,'PivotTrac Totals'!$1:$255,50,FALSE),)</f>
        <v>0</v>
      </c>
      <c r="AF925">
        <f>IFERROR(VLOOKUP($A925,'PivotTrac Totals'!$1:$255,52,FALSE),)</f>
        <v>0</v>
      </c>
      <c r="AG925">
        <f>IFERROR(VLOOKUP($A925,'PivotTrac Totals'!$1:$255,54,FALSE),)</f>
        <v>0</v>
      </c>
      <c r="AH925">
        <f t="shared" si="106"/>
        <v>0</v>
      </c>
    </row>
    <row r="926" spans="1:34" ht="15.75" hidden="1" thickBot="1" x14ac:dyDescent="0.25">
      <c r="A926" s="25"/>
      <c r="B926" s="25" t="s">
        <v>318</v>
      </c>
      <c r="C926" s="28" t="str">
        <f t="shared" si="108"/>
        <v>91</v>
      </c>
      <c r="D926" s="31" t="s">
        <v>103</v>
      </c>
      <c r="E926" s="25"/>
      <c r="F926" s="25"/>
      <c r="G926" s="25"/>
      <c r="H926">
        <f>IFERROR(VLOOKUP($A926,'PivotTrac Totals'!$A$1:$AK$255,4,FALSE),)</f>
        <v>0</v>
      </c>
      <c r="I926">
        <f>IFERROR(VLOOKUP($A926,'PivotTrac Totals'!$1:$405,6,FALSE),)</f>
        <v>0</v>
      </c>
      <c r="J926">
        <f>IFERROR(VLOOKUP($A926,'PivotTrac Totals'!$1:$255,8,FALSE),)</f>
        <v>0</v>
      </c>
      <c r="K926">
        <f>IFERROR(VLOOKUP($A926,'PivotTrac Totals'!$1:$255,10,FALSE),)</f>
        <v>0</v>
      </c>
      <c r="L926">
        <f>IFERROR(VLOOKUP($A926,'PivotTrac Totals'!$1:$255,12,FALSE),)</f>
        <v>0</v>
      </c>
      <c r="M926">
        <f>IFERROR(VLOOKUP($A926,'PivotTrac Totals'!$1:$255,14,FALSE),)</f>
        <v>0</v>
      </c>
      <c r="N926">
        <f>IFERROR(VLOOKUP($A926,'PivotTrac Totals'!$1:$255,16,FALSE),)</f>
        <v>0</v>
      </c>
      <c r="O926">
        <f>IFERROR(VLOOKUP($A926,'PivotTrac Totals'!$1:$255,18,FALSE),)</f>
        <v>0</v>
      </c>
      <c r="P926">
        <f>IFERROR(VLOOKUP($A926,'PivotTrac Totals'!$1:$255,20,FALSE),)</f>
        <v>0</v>
      </c>
      <c r="Q926">
        <f>IFERROR(VLOOKUP($A926,'PivotTrac Totals'!$1:$255,22,FALSE),)</f>
        <v>0</v>
      </c>
      <c r="R926">
        <f>IFERROR(VLOOKUP($A926,'PivotTrac Totals'!$1:$255,24,FALSE),)</f>
        <v>0</v>
      </c>
      <c r="S926">
        <f>IFERROR(VLOOKUP($A926,'PivotTrac Totals'!$1:$255,26,FALSE),)</f>
        <v>0</v>
      </c>
      <c r="T926">
        <f>IFERROR(VLOOKUP($A926,'PivotTrac Totals'!$1:$255,28,FALSE),)</f>
        <v>0</v>
      </c>
      <c r="U926">
        <f>IFERROR(VLOOKUP($A926,'PivotTrac Totals'!$1:$255,30,FALSE),)</f>
        <v>0</v>
      </c>
      <c r="V926">
        <f>IFERROR(VLOOKUP($A926,'PivotTrac Totals'!$1:$255,32,FALSE),)</f>
        <v>0</v>
      </c>
      <c r="W926">
        <f>IFERROR(VLOOKUP($A926,'PivotTrac Totals'!$1:$255,34,FALSE),)</f>
        <v>0</v>
      </c>
      <c r="X926">
        <f>IFERROR(VLOOKUP($A926,'PivotTrac Totals'!$1:$255,36,FALSE),)</f>
        <v>0</v>
      </c>
      <c r="Y926">
        <f>IFERROR(VLOOKUP($A926,'PivotTrac Totals'!$1:$255,38,FALSE),)</f>
        <v>0</v>
      </c>
      <c r="Z926">
        <f>IFERROR(VLOOKUP($A926,'PivotTrac Totals'!$1:$255,40,FALSE),)</f>
        <v>0</v>
      </c>
      <c r="AA926">
        <f>IFERROR(VLOOKUP($A926,'PivotTrac Totals'!$1:$255,42,FALSE),)</f>
        <v>0</v>
      </c>
      <c r="AB926">
        <f>IFERROR(VLOOKUP($A926,'PivotTrac Totals'!$1:$255,44,FALSE),)</f>
        <v>0</v>
      </c>
      <c r="AC926">
        <f>IFERROR(VLOOKUP($A926,'PivotTrac Totals'!$1:$255,46,FALSE),)</f>
        <v>0</v>
      </c>
      <c r="AD926">
        <f>IFERROR(VLOOKUP($A926,'PivotTrac Totals'!$1:$255,48,FALSE),)</f>
        <v>0</v>
      </c>
      <c r="AE926">
        <f>IFERROR(VLOOKUP($A926,'PivotTrac Totals'!$1:$255,50,FALSE),)</f>
        <v>0</v>
      </c>
      <c r="AF926">
        <f>IFERROR(VLOOKUP($A926,'PivotTrac Totals'!$1:$255,52,FALSE),)</f>
        <v>0</v>
      </c>
      <c r="AG926">
        <f>IFERROR(VLOOKUP($A926,'PivotTrac Totals'!$1:$255,54,FALSE),)</f>
        <v>0</v>
      </c>
      <c r="AH926">
        <f t="shared" si="106"/>
        <v>0</v>
      </c>
    </row>
    <row r="927" spans="1:34" ht="15.75" thickBot="1" x14ac:dyDescent="0.25">
      <c r="A927" s="32" t="s">
        <v>333</v>
      </c>
      <c r="B927" t="s">
        <v>318</v>
      </c>
      <c r="C927" s="31" t="str">
        <f>MID(A927,FIND(" ",A927)+1,256)</f>
        <v>92</v>
      </c>
      <c r="D927" s="31" t="s">
        <v>103</v>
      </c>
      <c r="E927" t="s">
        <v>318</v>
      </c>
      <c r="F927" t="s">
        <v>13</v>
      </c>
      <c r="G927" t="s">
        <v>334</v>
      </c>
      <c r="H927">
        <f ca="1">+IF($F927="Spring Grain",SUMIFS('Ashton Agrimet'!$G:$G,'Ashton Agrimet'!$A:$A,"&lt;="&amp;Data!H$1,'Ashton Agrimet'!$G:$G,"&gt;0"),IF($F927="Winter Grain",SUMIFS('Ashton Agrimet'!$D:$D,'Ashton Agrimet'!$A:$A,"&lt;="&amp;Data!H$1,'Ashton Agrimet'!$D:$D,"&gt;0"),IF($F927="Potatoes",SUMIFS('Ashton Agrimet'!$C:$C,'Ashton Agrimet'!$A:$A,"&lt;="&amp;Data!H$1,'Ashton Agrimet'!$C:$C,"&gt;0"),0)))</f>
        <v>0</v>
      </c>
      <c r="I927">
        <f ca="1">+IF($F927="Spring Grain",SUMIFS('Ashton Agrimet'!$G:$G,'Ashton Agrimet'!$A:$A,"&lt;="&amp;Data!I$1,'Ashton Agrimet'!$G:$G,"&gt;0"),IF($F927="Winter Grain",SUMIFS('Ashton Agrimet'!$D:$D,'Ashton Agrimet'!$A:$A,"&lt;="&amp;Data!I$1,'Ashton Agrimet'!$D:$D,"&gt;0"),IF($F927="Potatoes",SUMIFS('Ashton Agrimet'!$C:$C,'Ashton Agrimet'!$A:$A,"&lt;="&amp;Data!I$1,'Ashton Agrimet'!$C:$C,"&gt;0"),0)))-$H927</f>
        <v>0</v>
      </c>
      <c r="J927">
        <f ca="1">+IF($F927="Spring Grain",SUMIFS('Ashton Agrimet'!$G:$G,'Ashton Agrimet'!$A:$A,"&lt;="&amp;Data!J$1,'Ashton Agrimet'!$G:$G,"&gt;0"),IF($F927="Winter Grain",SUMIFS('Ashton Agrimet'!$D:$D,'Ashton Agrimet'!$A:$A,"&lt;="&amp;Data!J$1,'Ashton Agrimet'!$D:$D,"&gt;0"),IF($F927="Potatoes",SUMIFS('Ashton Agrimet'!$C:$C,'Ashton Agrimet'!$A:$A,"&lt;="&amp;Data!J$1,'Ashton Agrimet'!$C:$C,"&gt;0"),0)))-SUM($H927:I927)</f>
        <v>0</v>
      </c>
      <c r="K927">
        <f ca="1">+IF($F927="Spring Grain",SUMIFS('Ashton Agrimet'!$G:$G,'Ashton Agrimet'!$A:$A,"&lt;="&amp;Data!K$1,'Ashton Agrimet'!$G:$G,"&gt;0"),IF($F927="Winter Grain",SUMIFS('Ashton Agrimet'!$D:$D,'Ashton Agrimet'!$A:$A,"&lt;="&amp;Data!K$1,'Ashton Agrimet'!$D:$D,"&gt;0"),IF($F927="Potatoes",SUMIFS('Ashton Agrimet'!$C:$C,'Ashton Agrimet'!$A:$A,"&lt;="&amp;Data!K$1,'Ashton Agrimet'!$C:$C,"&gt;0"),0)))-SUM($H927:J927)</f>
        <v>0</v>
      </c>
      <c r="L927">
        <f ca="1">+IF($F927="Spring Grain",SUMIFS('Ashton Agrimet'!$G:$G,'Ashton Agrimet'!$A:$A,"&lt;="&amp;Data!L$1,'Ashton Agrimet'!$G:$G,"&gt;0"),IF($F927="Winter Grain",SUMIFS('Ashton Agrimet'!$D:$D,'Ashton Agrimet'!$A:$A,"&lt;="&amp;Data!L$1,'Ashton Agrimet'!$D:$D,"&gt;0"),IF($F927="Potatoes",SUMIFS('Ashton Agrimet'!$C:$C,'Ashton Agrimet'!$A:$A,"&lt;="&amp;Data!L$1,'Ashton Agrimet'!$C:$C,"&gt;0"),0)))-SUM($H927:K927)</f>
        <v>0</v>
      </c>
      <c r="M927">
        <f ca="1">+IF($F927="Spring Grain",SUMIFS('Ashton Agrimet'!$E:$E,'Ashton Agrimet'!$A:$A,"&lt;="&amp;Data!M$1,'Ashton Agrimet'!$E:$E,"&gt;0"),IF($F927="Winter Grain",SUMIFS('Ashton Agrimet'!$D:$D,'Ashton Agrimet'!$A:$A,"&lt;="&amp;Data!M$1,'Ashton Agrimet'!$D:$D,"&gt;0"),IF($F927="Potatoes",SUMIFS('Ashton Agrimet'!$C:$C,'Ashton Agrimet'!$A:$A,"&lt;="&amp;Data!M$1,'Ashton Agrimet'!$C:$C,"&gt;0"),IF($F927="Canola",SUMIFS('Ashton Agrimet'!$F:$F,'Ashton Agrimet'!$A:$A,"&lt;="&amp;Data!M$1,'Ashton Agrimet'!$F:$F,"&gt;0"),0))))-SUM($H927:L927)</f>
        <v>0.59000000000000008</v>
      </c>
      <c r="N927">
        <f ca="1">+IF($F927="Spring Grain",SUMIFS('Ashton Agrimet'!$E:$E,'Ashton Agrimet'!$A:$A,"&lt;="&amp;Data!N$1,'Ashton Agrimet'!$E:$E,"&gt;0"),IF($F927="Winter Grain",SUMIFS('Ashton Agrimet'!$D:$D,'Ashton Agrimet'!$A:$A,"&lt;="&amp;Data!N$1,'Ashton Agrimet'!$D:$D,"&gt;0"),IF($F927="Potatoes",SUMIFS('Ashton Agrimet'!$C:$C,'Ashton Agrimet'!$A:$A,"&lt;="&amp;Data!N$1,'Ashton Agrimet'!$C:$C,"&gt;0"),IF($F927="Canola",SUMIFS('Ashton Agrimet'!$F:$F,'Ashton Agrimet'!$A:$A,"&lt;="&amp;Data!N$1,'Ashton Agrimet'!$F:$F,"&gt;0"),0))))-SUM($H927:M927)</f>
        <v>0.60000000000000009</v>
      </c>
      <c r="O927">
        <f ca="1">+IF($F927="Spring Grain",SUMIFS('Ashton Agrimet'!$E:$E,'Ashton Agrimet'!$A:$A,"&lt;="&amp;Data!O$1,'Ashton Agrimet'!$E:$E,"&gt;0"),IF($F927="Winter Grain",SUMIFS('Ashton Agrimet'!$D:$D,'Ashton Agrimet'!$A:$A,"&lt;="&amp;Data!O$1,'Ashton Agrimet'!$D:$D,"&gt;0"),IF($F927="Potatoes",SUMIFS('Ashton Agrimet'!$C:$C,'Ashton Agrimet'!$A:$A,"&lt;="&amp;Data!O$1,'Ashton Agrimet'!$C:$C,"&gt;0"),IF($F927="Canola",SUMIFS('Ashton Agrimet'!$F:$F,'Ashton Agrimet'!$A:$A,"&lt;="&amp;Data!O$1,'Ashton Agrimet'!$F:$F,"&gt;0"),0))))-SUM($H927:N927)</f>
        <v>1.1899999999999997</v>
      </c>
      <c r="P927">
        <f ca="1">+IF($F927="Spring Grain",SUMIFS('Ashton Agrimet'!$E:$E,'Ashton Agrimet'!$A:$A,"&lt;="&amp;Data!P$1,'Ashton Agrimet'!$E:$E,"&gt;0"),IF($F927="Winter Grain",SUMIFS('Ashton Agrimet'!$D:$D,'Ashton Agrimet'!$A:$A,"&lt;="&amp;Data!P$1,'Ashton Agrimet'!$D:$D,"&gt;0"),IF($F927="Potatoes",SUMIFS('Ashton Agrimet'!$C:$C,'Ashton Agrimet'!$A:$A,"&lt;="&amp;Data!P$1,'Ashton Agrimet'!$C:$C,"&gt;0"),IF($F927="Canola",SUMIFS('Ashton Agrimet'!$F:$F,'Ashton Agrimet'!$A:$A,"&lt;="&amp;Data!P$1,'Ashton Agrimet'!$F:$F,"&gt;0"),0))))-SUM($H927:O927)</f>
        <v>1.5100000000000002</v>
      </c>
      <c r="Q927">
        <f ca="1">+IF($F927="Spring Grain",SUMIFS('Ashton Agrimet'!$E:$E,'Ashton Agrimet'!$A:$A,"&lt;="&amp;Data!Q$1,'Ashton Agrimet'!$E:$E,"&gt;0"),IF($F927="Winter Grain",SUMIFS('Ashton Agrimet'!$D:$D,'Ashton Agrimet'!$A:$A,"&lt;="&amp;Data!Q$1,'Ashton Agrimet'!$D:$D,"&gt;0"),IF($F927="Potatoes",SUMIFS('Ashton Agrimet'!$C:$C,'Ashton Agrimet'!$A:$A,"&lt;="&amp;Data!Q$1,'Ashton Agrimet'!$C:$C,"&gt;0"),IF($F927="Canola",SUMIFS('Ashton Agrimet'!$F:$F,'Ashton Agrimet'!$A:$A,"&lt;="&amp;Data!Q$1,'Ashton Agrimet'!$F:$F,"&gt;0"),0))))-SUM($H927:P927)</f>
        <v>1.6199999999999997</v>
      </c>
      <c r="R927">
        <f ca="1">+IF($F927="Spring Grain",SUMIFS('Ashton Agrimet'!$E:$E,'Ashton Agrimet'!$A:$A,"&lt;="&amp;Data!R$1,'Ashton Agrimet'!$E:$E,"&gt;0"),IF($F927="Winter Grain",SUMIFS('Ashton Agrimet'!$D:$D,'Ashton Agrimet'!$A:$A,"&lt;="&amp;Data!R$1,'Ashton Agrimet'!$D:$D,"&gt;0"),IF($F927="Potatoes",SUMIFS('Ashton Agrimet'!$C:$C,'Ashton Agrimet'!$A:$A,"&lt;="&amp;Data!R$1,'Ashton Agrimet'!$C:$C,"&gt;0"),IF($F927="Canola",SUMIFS('Ashton Agrimet'!$F:$F,'Ashton Agrimet'!$A:$A,"&lt;="&amp;Data!R$1,'Ashton Agrimet'!$F:$F,"&gt;0"),0))))-SUM($H927:Q927)</f>
        <v>1.9200000000000008</v>
      </c>
      <c r="S927">
        <f ca="1">+IF($F927="Spring Grain",SUMIFS('Ashton Agrimet'!$E:$E,'Ashton Agrimet'!$A:$A,"&lt;="&amp;Data!S$1,'Ashton Agrimet'!$E:$E,"&gt;0"),IF($F927="Winter Grain",SUMIFS('Ashton Agrimet'!$D:$D,'Ashton Agrimet'!$A:$A,"&lt;="&amp;Data!S$1,'Ashton Agrimet'!$D:$D,"&gt;0"),IF($F927="Potatoes",SUMIFS('Ashton Agrimet'!$C:$C,'Ashton Agrimet'!$A:$A,"&lt;="&amp;Data!S$1,'Ashton Agrimet'!$C:$C,"&gt;0"),IF($F927="Canola",SUMIFS('Ashton Agrimet'!$F:$F,'Ashton Agrimet'!$A:$A,"&lt;="&amp;Data!S$1,'Ashton Agrimet'!$F:$F,"&gt;0"),0))))-SUM($H927:R927)</f>
        <v>2.1000000000000005</v>
      </c>
      <c r="T927">
        <f ca="1">+IF($F927="Spring Grain",SUMIFS('Ashton Agrimet'!$E:$E,'Ashton Agrimet'!$A:$A,"&lt;="&amp;Data!T$1,'Ashton Agrimet'!$E:$E,"&gt;0"),IF($F927="Winter Grain",SUMIFS('Ashton Agrimet'!$D:$D,'Ashton Agrimet'!$A:$A,"&lt;="&amp;Data!T$1,'Ashton Agrimet'!$D:$D,"&gt;0"),IF($F927="Potatoes",SUMIFS('Ashton Agrimet'!$C:$C,'Ashton Agrimet'!$A:$A,"&lt;="&amp;Data!T$1,'Ashton Agrimet'!$C:$C,"&gt;0"),IF($F927="Canola",SUMIFS('Ashton Agrimet'!$F:$F,'Ashton Agrimet'!$A:$A,"&lt;="&amp;Data!T$1,'Ashton Agrimet'!$F:$F,"&gt;0"),0))))-SUM($H927:S927)</f>
        <v>1.9100000000000037</v>
      </c>
      <c r="U927">
        <f ca="1">+IF($F927="Spring Grain",SUMIFS('Ashton Agrimet'!$E:$E,'Ashton Agrimet'!$A:$A,"&lt;="&amp;Data!U$1,'Ashton Agrimet'!$E:$E,"&gt;0"),IF($F927="Winter Grain",SUMIFS('Ashton Agrimet'!$D:$D,'Ashton Agrimet'!$A:$A,"&lt;="&amp;Data!U$1,'Ashton Agrimet'!$D:$D,"&gt;0"),IF($F927="Potatoes",SUMIFS('Ashton Agrimet'!$C:$C,'Ashton Agrimet'!$A:$A,"&lt;="&amp;Data!U$1,'Ashton Agrimet'!$C:$C,"&gt;0"),IF($F927="Canola",SUMIFS('Ashton Agrimet'!$F:$F,'Ashton Agrimet'!$A:$A,"&lt;="&amp;Data!U$1,'Ashton Agrimet'!$F:$F,"&gt;0"),0))))-SUM($H927:T927)</f>
        <v>2.0299999999999994</v>
      </c>
      <c r="V927">
        <f ca="1">+IF($F927="Spring Grain",SUMIFS('Ashton Agrimet'!$E:$E,'Ashton Agrimet'!$A:$A,"&lt;="&amp;Data!V$1,'Ashton Agrimet'!$E:$E,"&gt;0"),IF($F927="Winter Grain",SUMIFS('Ashton Agrimet'!$D:$D,'Ashton Agrimet'!$A:$A,"&lt;="&amp;Data!V$1,'Ashton Agrimet'!$D:$D,"&gt;0"),IF($F927="Potatoes",SUMIFS('Ashton Agrimet'!$C:$C,'Ashton Agrimet'!$A:$A,"&lt;="&amp;Data!V$1,'Ashton Agrimet'!$C:$C,"&gt;0"),IF($F927="Canola",SUMIFS('Ashton Agrimet'!$F:$F,'Ashton Agrimet'!$A:$A,"&lt;="&amp;Data!V$1,'Ashton Agrimet'!$F:$F,"&gt;0"),0))))-SUM($H927:U927)</f>
        <v>1.75</v>
      </c>
      <c r="W927">
        <f ca="1">+IF($F927="Spring Grain",SUMIFS('Ashton Agrimet'!$E:$E,'Ashton Agrimet'!$A:$A,"&lt;="&amp;Data!W$1,'Ashton Agrimet'!$E:$E,"&gt;0"),IF($F927="Winter Grain",SUMIFS('Ashton Agrimet'!$D:$D,'Ashton Agrimet'!$A:$A,"&lt;="&amp;Data!W$1,'Ashton Agrimet'!$D:$D,"&gt;0"),IF($F927="Potatoes",SUMIFS('Ashton Agrimet'!$C:$C,'Ashton Agrimet'!$A:$A,"&lt;="&amp;Data!W$1,'Ashton Agrimet'!$C:$C,"&gt;0"),IF($F927="Canola",SUMIFS('Ashton Agrimet'!$F:$F,'Ashton Agrimet'!$A:$A,"&lt;="&amp;Data!W$1,'Ashton Agrimet'!$F:$F,"&gt;0"),0))))-SUM($H927:V927)</f>
        <v>1.8200000000000021</v>
      </c>
      <c r="X927">
        <f ca="1">+IF($F927="Spring Grain",SUMIFS('Ashton Agrimet'!$E:$E,'Ashton Agrimet'!$A:$A,"&lt;="&amp;Data!X$1,'Ashton Agrimet'!$E:$E,"&gt;0"),IF($F927="Winter Grain",SUMIFS('Ashton Agrimet'!$D:$D,'Ashton Agrimet'!$A:$A,"&lt;="&amp;Data!X$1,'Ashton Agrimet'!$D:$D,"&gt;0"),IF($F927="Potatoes",SUMIFS('Ashton Agrimet'!$C:$C,'Ashton Agrimet'!$A:$A,"&lt;="&amp;Data!X$1,'Ashton Agrimet'!$C:$C,"&gt;0"),IF($F927="Canola",SUMIFS('Ashton Agrimet'!$F:$F,'Ashton Agrimet'!$A:$A,"&lt;="&amp;Data!X$1,'Ashton Agrimet'!$F:$F,"&gt;0"),0))))-SUM($H927:W927)</f>
        <v>1.9799999999999969</v>
      </c>
      <c r="Y927">
        <f ca="1">+IF($F927="Spring Grain",SUMIFS('Ashton Agrimet'!$E:$E,'Ashton Agrimet'!$A:$A,"&lt;="&amp;Data!Y$1,'Ashton Agrimet'!$E:$E,"&gt;0"),IF($F927="Winter Grain",SUMIFS('Ashton Agrimet'!$D:$D,'Ashton Agrimet'!$A:$A,"&lt;="&amp;Data!Y$1,'Ashton Agrimet'!$D:$D,"&gt;0"),IF($F927="Potatoes",SUMIFS('Ashton Agrimet'!$C:$C,'Ashton Agrimet'!$A:$A,"&lt;="&amp;Data!Y$1,'Ashton Agrimet'!$C:$C,"&gt;0"),IF($F927="Canola",SUMIFS('Ashton Agrimet'!$F:$F,'Ashton Agrimet'!$A:$A,"&lt;="&amp;Data!Y$1,'Ashton Agrimet'!$F:$F,"&gt;0"),0))))-SUM($H927:X927)</f>
        <v>1.8000000000000043</v>
      </c>
      <c r="Z927">
        <f ca="1">+IF($F927="Spring Grain",SUMIFS('Ashton Agrimet'!$E:$E,'Ashton Agrimet'!$A:$A,"&lt;="&amp;Data!Z$1,'Ashton Agrimet'!$E:$E,"&gt;0"),IF($F927="Winter Grain",SUMIFS('Ashton Agrimet'!$D:$D,'Ashton Agrimet'!$A:$A,"&lt;="&amp;Data!Z$1,'Ashton Agrimet'!$D:$D,"&gt;0"),IF($F927="Potatoes",SUMIFS('Ashton Agrimet'!$C:$C,'Ashton Agrimet'!$A:$A,"&lt;="&amp;Data!Z$1,'Ashton Agrimet'!$C:$C,"&gt;0"),IF($F927="Canola",SUMIFS('Ashton Agrimet'!$F:$F,'Ashton Agrimet'!$A:$A,"&lt;="&amp;Data!Z$1,'Ashton Agrimet'!$F:$F,"&gt;0"),0))))-SUM($H927:Y927)</f>
        <v>0.96000000000000441</v>
      </c>
      <c r="AA927">
        <f ca="1">+IF($F927="Spring Grain",SUMIFS('Ashton Agrimet'!$E:$E,'Ashton Agrimet'!$A:$A,"&lt;="&amp;Data!AA$1,'Ashton Agrimet'!$E:$E,"&gt;0"),IF($F927="Winter Grain",SUMIFS('Ashton Agrimet'!$D:$D,'Ashton Agrimet'!$A:$A,"&lt;="&amp;Data!AA$1,'Ashton Agrimet'!$D:$D,"&gt;0"),IF($F927="Potatoes",SUMIFS('Ashton Agrimet'!$C:$C,'Ashton Agrimet'!$A:$A,"&lt;="&amp;Data!AA$1,'Ashton Agrimet'!$C:$C,"&gt;0"),IF($F927="Canola",SUMIFS('Ashton Agrimet'!$F:$F,'Ashton Agrimet'!$A:$A,"&lt;="&amp;Data!AA$1,'Ashton Agrimet'!$F:$F,"&gt;0"),0))))-SUM($H927:Z927)</f>
        <v>0</v>
      </c>
      <c r="AB927">
        <f ca="1">+IF($F927="Spring Grain",SUMIFS('Ashton Agrimet'!$E:$E,'Ashton Agrimet'!$A:$A,"&lt;="&amp;Data!AB$1,'Ashton Agrimet'!$E:$E,"&gt;0"),IF($F927="Winter Grain",SUMIFS('Ashton Agrimet'!$D:$D,'Ashton Agrimet'!$A:$A,"&lt;="&amp;Data!AB$1,'Ashton Agrimet'!$D:$D,"&gt;0"),IF($F927="Potatoes",SUMIFS('Ashton Agrimet'!$C:$C,'Ashton Agrimet'!$A:$A,"&lt;="&amp;Data!AB$1,'Ashton Agrimet'!$C:$C,"&gt;0"),IF($F927="Canola",SUMIFS('Ashton Agrimet'!$F:$F,'Ashton Agrimet'!$A:$A,"&lt;="&amp;Data!AB$1,'Ashton Agrimet'!$F:$F,"&gt;0"),0))))-SUM($H927:AA927)</f>
        <v>0</v>
      </c>
      <c r="AC927">
        <f ca="1">+IF($F927="Spring Grain",SUMIFS('Ashton Agrimet'!$E:$E,'Ashton Agrimet'!$A:$A,"&lt;="&amp;Data!AC$1,'Ashton Agrimet'!$E:$E,"&gt;0"),IF($F927="Winter Grain",SUMIFS('Ashton Agrimet'!$D:$D,'Ashton Agrimet'!$A:$A,"&lt;="&amp;Data!AC$1,'Ashton Agrimet'!$D:$D,"&gt;0"),IF($F927="Potatoes",SUMIFS('Ashton Agrimet'!$C:$C,'Ashton Agrimet'!$A:$A,"&lt;="&amp;Data!AC$1,'Ashton Agrimet'!$C:$C,"&gt;0"),IF($F927="Canola",SUMIFS('Ashton Agrimet'!$F:$F,'Ashton Agrimet'!$A:$A,"&lt;="&amp;Data!AC$1,'Ashton Agrimet'!$F:$F,"&gt;0"),0))))-SUM($H927:AB927)</f>
        <v>0</v>
      </c>
      <c r="AD927">
        <f ca="1">+IF($F927="Spring Grain",SUMIFS('Ashton Agrimet'!$E:$E,'Ashton Agrimet'!$A:$A,"&lt;="&amp;Data!AD$1,'Ashton Agrimet'!$E:$E,"&gt;0"),IF($F927="Winter Grain",SUMIFS('Ashton Agrimet'!$D:$D,'Ashton Agrimet'!$A:$A,"&lt;="&amp;Data!AD$1,'Ashton Agrimet'!$D:$D,"&gt;0"),IF($F927="Potatoes",SUMIFS('Ashton Agrimet'!$C:$C,'Ashton Agrimet'!$A:$A,"&lt;="&amp;Data!AD$1,'Ashton Agrimet'!$C:$C,"&gt;0"),IF($F927="Canola",SUMIFS('Ashton Agrimet'!$F:$F,'Ashton Agrimet'!$A:$A,"&lt;="&amp;Data!AD$1,'Ashton Agrimet'!$F:$F,"&gt;0"),0))))-SUM($H927:AC927)</f>
        <v>0</v>
      </c>
      <c r="AE927">
        <f ca="1">+IF($F927="Spring Grain",SUMIFS('Ashton Agrimet'!$E:$E,'Ashton Agrimet'!$A:$A,"&lt;="&amp;Data!AE$1,'Ashton Agrimet'!$E:$E,"&gt;0"),IF($F927="Winter Grain",SUMIFS('Ashton Agrimet'!$D:$D,'Ashton Agrimet'!$A:$A,"&lt;="&amp;Data!AE$1,'Ashton Agrimet'!$D:$D,"&gt;0"),IF($F927="Potatoes",SUMIFS('Ashton Agrimet'!$C:$C,'Ashton Agrimet'!$A:$A,"&lt;="&amp;Data!AE$1,'Ashton Agrimet'!$C:$C,"&gt;0"),IF($F927="Canola",SUMIFS('Ashton Agrimet'!$F:$F,'Ashton Agrimet'!$A:$A,"&lt;="&amp;Data!AE$1,'Ashton Agrimet'!$F:$F,"&gt;0"),0))))-SUM($H927:AD927)</f>
        <v>0</v>
      </c>
      <c r="AF927">
        <f ca="1">+IF($F927="Spring Grain",SUMIFS('Ashton Agrimet'!$E:$E,'Ashton Agrimet'!$A:$A,"&lt;="&amp;Data!AF$1,'Ashton Agrimet'!$E:$E,"&gt;0"),IF($F927="Winter Grain",SUMIFS('Ashton Agrimet'!$D:$D,'Ashton Agrimet'!$A:$A,"&lt;="&amp;Data!AF$1,'Ashton Agrimet'!$D:$D,"&gt;0"),IF($F927="Potatoes",SUMIFS('Ashton Agrimet'!$C:$C,'Ashton Agrimet'!$A:$A,"&lt;="&amp;Data!AF$1,'Ashton Agrimet'!$C:$C,"&gt;0"),IF($F927="Canola",SUMIFS('Ashton Agrimet'!$F:$F,'Ashton Agrimet'!$A:$A,"&lt;="&amp;Data!AF$1,'Ashton Agrimet'!$F:$F,"&gt;0"),0))))-SUM($H927:AE927)</f>
        <v>0</v>
      </c>
      <c r="AG927">
        <f ca="1">+IF($F927="Spring Grain",SUMIFS('Ashton Agrimet'!$E:$E,'Ashton Agrimet'!$A:$A,"&lt;="&amp;Data!AG$1,'Ashton Agrimet'!$E:$E,"&gt;0"),IF($F927="Winter Grain",SUMIFS('Ashton Agrimet'!$D:$D,'Ashton Agrimet'!$A:$A,"&lt;="&amp;Data!AG$1,'Ashton Agrimet'!$D:$D,"&gt;0"),IF($F927="Potatoes",SUMIFS('Ashton Agrimet'!$C:$C,'Ashton Agrimet'!$A:$A,"&lt;="&amp;Data!AG$1,'Ashton Agrimet'!$C:$C,"&gt;0"),IF($F927="Canola",SUMIFS('Ashton Agrimet'!$F:$F,'Ashton Agrimet'!$A:$A,"&lt;="&amp;Data!AG$1,'Ashton Agrimet'!$F:$F,"&gt;0"),0))))-SUM($H927:AF927)</f>
        <v>0</v>
      </c>
      <c r="AH927">
        <f ca="1">+SUM(H927:AG927)</f>
        <v>21.780000000000012</v>
      </c>
    </row>
    <row r="928" spans="1:34" x14ac:dyDescent="0.2">
      <c r="A928" t="s">
        <v>335</v>
      </c>
      <c r="B928" t="s">
        <v>318</v>
      </c>
      <c r="C928" s="31" t="str">
        <f>C927</f>
        <v>92</v>
      </c>
      <c r="D928" s="31" t="s">
        <v>103</v>
      </c>
      <c r="E928" t="s">
        <v>318</v>
      </c>
      <c r="F928" t="s">
        <v>13</v>
      </c>
      <c r="G928" t="s">
        <v>334</v>
      </c>
      <c r="H928">
        <f>IFERROR(VLOOKUP($A928,'PivotTrac Totals'!$A$1:$AK$255,4,FALSE),)</f>
        <v>0</v>
      </c>
      <c r="I928">
        <f>IFERROR(VLOOKUP($A928,'PivotTrac Totals'!$1:$405,6,FALSE),)</f>
        <v>0</v>
      </c>
      <c r="J928">
        <f>IFERROR(VLOOKUP($A928,'PivotTrac Totals'!$1:$255,8,FALSE),)</f>
        <v>0</v>
      </c>
      <c r="K928">
        <f>IFERROR(VLOOKUP($A928,'PivotTrac Totals'!$1:$255,10,FALSE),)</f>
        <v>0</v>
      </c>
      <c r="L928" t="str">
        <f>IFERROR(VLOOKUP($A928,'PivotTrac Totals'!$1:$255,12,FALSE),)</f>
        <v/>
      </c>
      <c r="M928" t="str">
        <f>IFERROR(VLOOKUP($A928,'PivotTrac Totals'!$1:$255,14,FALSE),)</f>
        <v/>
      </c>
      <c r="N928">
        <f>IFERROR(VLOOKUP($A928,'PivotTrac Totals'!$1:$255,16,FALSE),)</f>
        <v>1.17</v>
      </c>
      <c r="O928">
        <f>IFERROR(VLOOKUP($A928,'PivotTrac Totals'!$1:$255,18,FALSE),)</f>
        <v>1.61</v>
      </c>
      <c r="P928">
        <f>IFERROR(VLOOKUP($A928,'PivotTrac Totals'!$1:$255,20,FALSE),)</f>
        <v>2.5299999999999994</v>
      </c>
      <c r="Q928">
        <f>IFERROR(VLOOKUP($A928,'PivotTrac Totals'!$1:$255,22,FALSE),)</f>
        <v>1.9800000000000004</v>
      </c>
      <c r="R928">
        <f>IFERROR(VLOOKUP($A928,'PivotTrac Totals'!$1:$255,24,FALSE),)</f>
        <v>2.0200000000000005</v>
      </c>
      <c r="S928">
        <f>IFERROR(VLOOKUP($A928,'PivotTrac Totals'!$1:$255,26,FALSE),)</f>
        <v>2.0499999999999989</v>
      </c>
      <c r="T928">
        <f>IFERROR(VLOOKUP($A928,'PivotTrac Totals'!$1:$255,28,FALSE),)</f>
        <v>1.9400000000000013</v>
      </c>
      <c r="U928">
        <f>IFERROR(VLOOKUP($A928,'PivotTrac Totals'!$1:$255,30,FALSE),)</f>
        <v>0.35999999999999943</v>
      </c>
      <c r="V928">
        <f>IFERROR(VLOOKUP($A928,'PivotTrac Totals'!$1:$255,32,FALSE),)</f>
        <v>0</v>
      </c>
      <c r="W928">
        <f>IFERROR(VLOOKUP($A928,'PivotTrac Totals'!$1:$255,34,FALSE),)</f>
        <v>0</v>
      </c>
      <c r="X928">
        <f>IFERROR(VLOOKUP($A928,'PivotTrac Totals'!$1:$255,36,FALSE),)</f>
        <v>0</v>
      </c>
      <c r="Y928">
        <f>IFERROR(VLOOKUP($A928,'PivotTrac Totals'!$1:$255,38,FALSE),)</f>
        <v>0</v>
      </c>
      <c r="Z928">
        <f>IFERROR(VLOOKUP($A928,'PivotTrac Totals'!$1:$255,40,FALSE),)</f>
        <v>0</v>
      </c>
      <c r="AA928">
        <f>IFERROR(VLOOKUP($A928,'PivotTrac Totals'!$1:$255,42,FALSE),)</f>
        <v>0</v>
      </c>
      <c r="AB928">
        <f>IFERROR(VLOOKUP($A928,'PivotTrac Totals'!$1:$255,44,FALSE),)</f>
        <v>0.78999999999999915</v>
      </c>
      <c r="AC928">
        <f>IFERROR(VLOOKUP($A928,'PivotTrac Totals'!$1:$255,46,FALSE),)</f>
        <v>0</v>
      </c>
      <c r="AD928">
        <f>IFERROR(VLOOKUP($A928,'PivotTrac Totals'!$1:$255,48,FALSE),)</f>
        <v>0</v>
      </c>
      <c r="AE928">
        <f>IFERROR(VLOOKUP($A928,'PivotTrac Totals'!$1:$255,50,FALSE),)</f>
        <v>0</v>
      </c>
      <c r="AF928">
        <f>IFERROR(VLOOKUP($A928,'PivotTrac Totals'!$1:$255,52,FALSE),)</f>
        <v>0</v>
      </c>
      <c r="AG928">
        <f>IFERROR(VLOOKUP($A928,'PivotTrac Totals'!$1:$255,54,FALSE),)</f>
        <v>0</v>
      </c>
      <c r="AH928">
        <f t="shared" si="106"/>
        <v>14.45</v>
      </c>
    </row>
    <row r="929" spans="1:34" x14ac:dyDescent="0.2">
      <c r="A929" t="s">
        <v>336</v>
      </c>
      <c r="B929" t="s">
        <v>318</v>
      </c>
      <c r="C929" s="31" t="str">
        <f t="shared" ref="C929:C937" si="109">C928</f>
        <v>92</v>
      </c>
      <c r="D929" s="31" t="s">
        <v>103</v>
      </c>
      <c r="E929" t="s">
        <v>318</v>
      </c>
      <c r="F929" t="s">
        <v>13</v>
      </c>
      <c r="G929" t="s">
        <v>334</v>
      </c>
      <c r="H929">
        <f>IFERROR(VLOOKUP($A929,'PivotTrac Totals'!$A$1:$AK$255,4,FALSE),)</f>
        <v>0</v>
      </c>
      <c r="I929">
        <f>IFERROR(VLOOKUP($A929,'PivotTrac Totals'!$1:$405,6,FALSE),)</f>
        <v>0</v>
      </c>
      <c r="J929">
        <f>IFERROR(VLOOKUP($A929,'PivotTrac Totals'!$1:$255,8,FALSE),)</f>
        <v>0</v>
      </c>
      <c r="K929">
        <f>IFERROR(VLOOKUP($A929,'PivotTrac Totals'!$1:$255,10,FALSE),)</f>
        <v>0.06</v>
      </c>
      <c r="L929" t="str">
        <f>IFERROR(VLOOKUP($A929,'PivotTrac Totals'!$1:$255,12,FALSE),)</f>
        <v/>
      </c>
      <c r="M929" t="str">
        <f>IFERROR(VLOOKUP($A929,'PivotTrac Totals'!$1:$255,14,FALSE),)</f>
        <v/>
      </c>
      <c r="N929">
        <f>IFERROR(VLOOKUP($A929,'PivotTrac Totals'!$1:$255,16,FALSE),)</f>
        <v>1.27</v>
      </c>
      <c r="O929">
        <f>IFERROR(VLOOKUP($A929,'PivotTrac Totals'!$1:$255,18,FALSE),)</f>
        <v>1.78</v>
      </c>
      <c r="P929">
        <f>IFERROR(VLOOKUP($A929,'PivotTrac Totals'!$1:$255,20,FALSE),)</f>
        <v>2.8499999999999996</v>
      </c>
      <c r="Q929">
        <f>IFERROR(VLOOKUP($A929,'PivotTrac Totals'!$1:$255,22,FALSE),)</f>
        <v>1.4699999999999998</v>
      </c>
      <c r="R929">
        <f>IFERROR(VLOOKUP($A929,'PivotTrac Totals'!$1:$255,24,FALSE),)</f>
        <v>1.8200000000000003</v>
      </c>
      <c r="S929">
        <f>IFERROR(VLOOKUP($A929,'PivotTrac Totals'!$1:$255,26,FALSE),)</f>
        <v>1.7899999999999991</v>
      </c>
      <c r="T929">
        <f>IFERROR(VLOOKUP($A929,'PivotTrac Totals'!$1:$255,28,FALSE),)</f>
        <v>1.5700000000000003</v>
      </c>
      <c r="U929">
        <f>IFERROR(VLOOKUP($A929,'PivotTrac Totals'!$1:$255,30,FALSE),)</f>
        <v>0</v>
      </c>
      <c r="V929">
        <f>IFERROR(VLOOKUP($A929,'PivotTrac Totals'!$1:$255,32,FALSE),)</f>
        <v>0</v>
      </c>
      <c r="W929">
        <f>IFERROR(VLOOKUP($A929,'PivotTrac Totals'!$1:$255,34,FALSE),)</f>
        <v>0</v>
      </c>
      <c r="X929">
        <f>IFERROR(VLOOKUP($A929,'PivotTrac Totals'!$1:$255,36,FALSE),)</f>
        <v>0</v>
      </c>
      <c r="Y929">
        <f>IFERROR(VLOOKUP($A929,'PivotTrac Totals'!$1:$255,38,FALSE),)</f>
        <v>0</v>
      </c>
      <c r="Z929">
        <f>IFERROR(VLOOKUP($A929,'PivotTrac Totals'!$1:$255,40,FALSE),)</f>
        <v>0</v>
      </c>
      <c r="AA929">
        <f>IFERROR(VLOOKUP($A929,'PivotTrac Totals'!$1:$255,42,FALSE),)</f>
        <v>0</v>
      </c>
      <c r="AB929">
        <f>IFERROR(VLOOKUP($A929,'PivotTrac Totals'!$1:$255,44,FALSE),)</f>
        <v>0.98000000000000043</v>
      </c>
      <c r="AC929">
        <f>IFERROR(VLOOKUP($A929,'PivotTrac Totals'!$1:$255,46,FALSE),)</f>
        <v>0</v>
      </c>
      <c r="AD929">
        <f>IFERROR(VLOOKUP($A929,'PivotTrac Totals'!$1:$255,48,FALSE),)</f>
        <v>0</v>
      </c>
      <c r="AE929">
        <f>IFERROR(VLOOKUP($A929,'PivotTrac Totals'!$1:$255,50,FALSE),)</f>
        <v>0</v>
      </c>
      <c r="AF929">
        <f>IFERROR(VLOOKUP($A929,'PivotTrac Totals'!$1:$255,52,FALSE),)</f>
        <v>0</v>
      </c>
      <c r="AG929">
        <f>IFERROR(VLOOKUP($A929,'PivotTrac Totals'!$1:$255,54,FALSE),)</f>
        <v>0</v>
      </c>
      <c r="AH929">
        <f t="shared" si="106"/>
        <v>13.59</v>
      </c>
    </row>
    <row r="930" spans="1:34" x14ac:dyDescent="0.2">
      <c r="A930" t="s">
        <v>337</v>
      </c>
      <c r="B930" t="s">
        <v>318</v>
      </c>
      <c r="C930" s="31" t="str">
        <f t="shared" si="109"/>
        <v>92</v>
      </c>
      <c r="D930" s="31" t="s">
        <v>103</v>
      </c>
      <c r="E930" t="s">
        <v>318</v>
      </c>
      <c r="F930" t="s">
        <v>13</v>
      </c>
      <c r="G930" t="s">
        <v>334</v>
      </c>
      <c r="H930">
        <f>IFERROR(VLOOKUP($A930,'PivotTrac Totals'!$A$1:$AK$255,4,FALSE),)</f>
        <v>0</v>
      </c>
      <c r="I930">
        <f>IFERROR(VLOOKUP($A930,'PivotTrac Totals'!$1:$405,6,FALSE),)</f>
        <v>0</v>
      </c>
      <c r="J930">
        <f>IFERROR(VLOOKUP($A930,'PivotTrac Totals'!$1:$255,8,FALSE),)</f>
        <v>0</v>
      </c>
      <c r="K930">
        <f>IFERROR(VLOOKUP($A930,'PivotTrac Totals'!$1:$255,10,FALSE),)</f>
        <v>0.06</v>
      </c>
      <c r="L930" t="str">
        <f>IFERROR(VLOOKUP($A930,'PivotTrac Totals'!$1:$255,12,FALSE),)</f>
        <v/>
      </c>
      <c r="M930" t="str">
        <f>IFERROR(VLOOKUP($A930,'PivotTrac Totals'!$1:$255,14,FALSE),)</f>
        <v/>
      </c>
      <c r="N930">
        <f>IFERROR(VLOOKUP($A930,'PivotTrac Totals'!$1:$255,16,FALSE),)</f>
        <v>1.41</v>
      </c>
      <c r="O930">
        <f>IFERROR(VLOOKUP($A930,'PivotTrac Totals'!$1:$255,18,FALSE),)</f>
        <v>1.85</v>
      </c>
      <c r="P930">
        <f>IFERROR(VLOOKUP($A930,'PivotTrac Totals'!$1:$255,20,FALSE),)</f>
        <v>3.3899999999999997</v>
      </c>
      <c r="Q930">
        <f>IFERROR(VLOOKUP($A930,'PivotTrac Totals'!$1:$255,22,FALSE),)</f>
        <v>1.5200000000000005</v>
      </c>
      <c r="R930">
        <f>IFERROR(VLOOKUP($A930,'PivotTrac Totals'!$1:$255,24,FALSE),)</f>
        <v>2.0599999999999987</v>
      </c>
      <c r="S930">
        <f>IFERROR(VLOOKUP($A930,'PivotTrac Totals'!$1:$255,26,FALSE),)</f>
        <v>2.0500000000000007</v>
      </c>
      <c r="T930">
        <f>IFERROR(VLOOKUP($A930,'PivotTrac Totals'!$1:$255,28,FALSE),)</f>
        <v>1.4299999999999997</v>
      </c>
      <c r="U930">
        <f>IFERROR(VLOOKUP($A930,'PivotTrac Totals'!$1:$255,30,FALSE),)</f>
        <v>0</v>
      </c>
      <c r="V930">
        <f>IFERROR(VLOOKUP($A930,'PivotTrac Totals'!$1:$255,32,FALSE),)</f>
        <v>0</v>
      </c>
      <c r="W930">
        <f>IFERROR(VLOOKUP($A930,'PivotTrac Totals'!$1:$255,34,FALSE),)</f>
        <v>0</v>
      </c>
      <c r="X930">
        <f>IFERROR(VLOOKUP($A930,'PivotTrac Totals'!$1:$255,36,FALSE),)</f>
        <v>0</v>
      </c>
      <c r="Y930">
        <f>IFERROR(VLOOKUP($A930,'PivotTrac Totals'!$1:$255,38,FALSE),)</f>
        <v>0</v>
      </c>
      <c r="Z930">
        <f>IFERROR(VLOOKUP($A930,'PivotTrac Totals'!$1:$255,40,FALSE),)</f>
        <v>0</v>
      </c>
      <c r="AA930">
        <f>IFERROR(VLOOKUP($A930,'PivotTrac Totals'!$1:$255,42,FALSE),)</f>
        <v>0</v>
      </c>
      <c r="AB930">
        <f>IFERROR(VLOOKUP($A930,'PivotTrac Totals'!$1:$255,44,FALSE),)</f>
        <v>0.71000000000000085</v>
      </c>
      <c r="AC930">
        <f>IFERROR(VLOOKUP($A930,'PivotTrac Totals'!$1:$255,46,FALSE),)</f>
        <v>0</v>
      </c>
      <c r="AD930">
        <f>IFERROR(VLOOKUP($A930,'PivotTrac Totals'!$1:$255,48,FALSE),)</f>
        <v>0</v>
      </c>
      <c r="AE930">
        <f>IFERROR(VLOOKUP($A930,'PivotTrac Totals'!$1:$255,50,FALSE),)</f>
        <v>0</v>
      </c>
      <c r="AF930">
        <f>IFERROR(VLOOKUP($A930,'PivotTrac Totals'!$1:$255,52,FALSE),)</f>
        <v>0</v>
      </c>
      <c r="AG930">
        <f>IFERROR(VLOOKUP($A930,'PivotTrac Totals'!$1:$255,54,FALSE),)</f>
        <v>0</v>
      </c>
      <c r="AH930">
        <f t="shared" si="106"/>
        <v>14.48</v>
      </c>
    </row>
    <row r="931" spans="1:34" x14ac:dyDescent="0.2">
      <c r="A931" t="s">
        <v>338</v>
      </c>
      <c r="B931" t="s">
        <v>318</v>
      </c>
      <c r="C931" s="31" t="str">
        <f t="shared" si="109"/>
        <v>92</v>
      </c>
      <c r="D931" s="31" t="s">
        <v>103</v>
      </c>
      <c r="E931" t="s">
        <v>318</v>
      </c>
      <c r="F931" t="s">
        <v>13</v>
      </c>
      <c r="G931" t="s">
        <v>334</v>
      </c>
      <c r="H931">
        <f>IFERROR(VLOOKUP($A931,'PivotTrac Totals'!$A$1:$AK$255,4,FALSE),)</f>
        <v>0</v>
      </c>
      <c r="I931">
        <f>IFERROR(VLOOKUP($A931,'PivotTrac Totals'!$1:$405,6,FALSE),)</f>
        <v>0</v>
      </c>
      <c r="J931">
        <f>IFERROR(VLOOKUP($A931,'PivotTrac Totals'!$1:$255,8,FALSE),)</f>
        <v>0</v>
      </c>
      <c r="K931">
        <f>IFERROR(VLOOKUP($A931,'PivotTrac Totals'!$1:$255,10,FALSE),)</f>
        <v>0.3</v>
      </c>
      <c r="L931" t="str">
        <f>IFERROR(VLOOKUP($A931,'PivotTrac Totals'!$1:$255,12,FALSE),)</f>
        <v/>
      </c>
      <c r="M931" t="str">
        <f>IFERROR(VLOOKUP($A931,'PivotTrac Totals'!$1:$255,14,FALSE),)</f>
        <v/>
      </c>
      <c r="N931">
        <f>IFERROR(VLOOKUP($A931,'PivotTrac Totals'!$1:$255,16,FALSE),)</f>
        <v>1.43</v>
      </c>
      <c r="O931">
        <f>IFERROR(VLOOKUP($A931,'PivotTrac Totals'!$1:$255,18,FALSE),)</f>
        <v>2.04</v>
      </c>
      <c r="P931">
        <f>IFERROR(VLOOKUP($A931,'PivotTrac Totals'!$1:$255,20,FALSE),)</f>
        <v>3.8299999999999996</v>
      </c>
      <c r="Q931">
        <f>IFERROR(VLOOKUP($A931,'PivotTrac Totals'!$1:$255,22,FALSE),)</f>
        <v>2.09</v>
      </c>
      <c r="R931">
        <f>IFERROR(VLOOKUP($A931,'PivotTrac Totals'!$1:$255,24,FALSE),)</f>
        <v>2.09</v>
      </c>
      <c r="S931">
        <f>IFERROR(VLOOKUP($A931,'PivotTrac Totals'!$1:$255,26,FALSE),)</f>
        <v>2.08</v>
      </c>
      <c r="T931">
        <f>IFERROR(VLOOKUP($A931,'PivotTrac Totals'!$1:$255,28,FALSE),)</f>
        <v>1.6300000000000008</v>
      </c>
      <c r="U931">
        <f>IFERROR(VLOOKUP($A931,'PivotTrac Totals'!$1:$255,30,FALSE),)</f>
        <v>0</v>
      </c>
      <c r="V931">
        <f>IFERROR(VLOOKUP($A931,'PivotTrac Totals'!$1:$255,32,FALSE),)</f>
        <v>0</v>
      </c>
      <c r="W931">
        <f>IFERROR(VLOOKUP($A931,'PivotTrac Totals'!$1:$255,34,FALSE),)</f>
        <v>0</v>
      </c>
      <c r="X931">
        <f>IFERROR(VLOOKUP($A931,'PivotTrac Totals'!$1:$255,36,FALSE),)</f>
        <v>0</v>
      </c>
      <c r="Y931">
        <f>IFERROR(VLOOKUP($A931,'PivotTrac Totals'!$1:$255,38,FALSE),)</f>
        <v>0</v>
      </c>
      <c r="Z931">
        <f>IFERROR(VLOOKUP($A931,'PivotTrac Totals'!$1:$255,40,FALSE),)</f>
        <v>0</v>
      </c>
      <c r="AA931">
        <f>IFERROR(VLOOKUP($A931,'PivotTrac Totals'!$1:$255,42,FALSE),)</f>
        <v>0</v>
      </c>
      <c r="AB931">
        <f>IFERROR(VLOOKUP($A931,'PivotTrac Totals'!$1:$255,44,FALSE),)</f>
        <v>0.8100000000000005</v>
      </c>
      <c r="AC931">
        <f>IFERROR(VLOOKUP($A931,'PivotTrac Totals'!$1:$255,46,FALSE),)</f>
        <v>0</v>
      </c>
      <c r="AD931">
        <f>IFERROR(VLOOKUP($A931,'PivotTrac Totals'!$1:$255,48,FALSE),)</f>
        <v>0</v>
      </c>
      <c r="AE931">
        <f>IFERROR(VLOOKUP($A931,'PivotTrac Totals'!$1:$255,50,FALSE),)</f>
        <v>0</v>
      </c>
      <c r="AF931">
        <f>IFERROR(VLOOKUP($A931,'PivotTrac Totals'!$1:$255,52,FALSE),)</f>
        <v>0</v>
      </c>
      <c r="AG931">
        <f>IFERROR(VLOOKUP($A931,'PivotTrac Totals'!$1:$255,54,FALSE),)</f>
        <v>0</v>
      </c>
      <c r="AH931">
        <f t="shared" si="106"/>
        <v>16.3</v>
      </c>
    </row>
    <row r="932" spans="1:34" x14ac:dyDescent="0.2">
      <c r="A932" t="s">
        <v>339</v>
      </c>
      <c r="B932" t="s">
        <v>318</v>
      </c>
      <c r="C932" s="31" t="str">
        <f t="shared" si="109"/>
        <v>92</v>
      </c>
      <c r="D932" s="31" t="s">
        <v>103</v>
      </c>
      <c r="E932" t="s">
        <v>318</v>
      </c>
      <c r="F932" t="s">
        <v>13</v>
      </c>
      <c r="G932" t="s">
        <v>334</v>
      </c>
      <c r="H932">
        <f>IFERROR(VLOOKUP($A932,'PivotTrac Totals'!$A$1:$AK$255,4,FALSE),)</f>
        <v>0</v>
      </c>
      <c r="I932">
        <f>IFERROR(VLOOKUP($A932,'PivotTrac Totals'!$1:$405,6,FALSE),)</f>
        <v>0</v>
      </c>
      <c r="J932">
        <f>IFERROR(VLOOKUP($A932,'PivotTrac Totals'!$1:$255,8,FALSE),)</f>
        <v>0</v>
      </c>
      <c r="K932">
        <f>IFERROR(VLOOKUP($A932,'PivotTrac Totals'!$1:$255,10,FALSE),)</f>
        <v>0.3</v>
      </c>
      <c r="L932" t="str">
        <f>IFERROR(VLOOKUP($A932,'PivotTrac Totals'!$1:$255,12,FALSE),)</f>
        <v/>
      </c>
      <c r="M932" t="str">
        <f>IFERROR(VLOOKUP($A932,'PivotTrac Totals'!$1:$255,14,FALSE),)</f>
        <v/>
      </c>
      <c r="N932">
        <f>IFERROR(VLOOKUP($A932,'PivotTrac Totals'!$1:$255,16,FALSE),)</f>
        <v>1.59</v>
      </c>
      <c r="O932">
        <f>IFERROR(VLOOKUP($A932,'PivotTrac Totals'!$1:$255,18,FALSE),)</f>
        <v>2.14</v>
      </c>
      <c r="P932">
        <f>IFERROR(VLOOKUP($A932,'PivotTrac Totals'!$1:$255,20,FALSE),)</f>
        <v>4.03</v>
      </c>
      <c r="Q932">
        <f>IFERROR(VLOOKUP($A932,'PivotTrac Totals'!$1:$255,22,FALSE),)</f>
        <v>1.58</v>
      </c>
      <c r="R932">
        <f>IFERROR(VLOOKUP($A932,'PivotTrac Totals'!$1:$255,24,FALSE),)</f>
        <v>2.129999999999999</v>
      </c>
      <c r="S932">
        <f>IFERROR(VLOOKUP($A932,'PivotTrac Totals'!$1:$255,26,FALSE),)</f>
        <v>2.33</v>
      </c>
      <c r="T932">
        <f>IFERROR(VLOOKUP($A932,'PivotTrac Totals'!$1:$255,28,FALSE),)</f>
        <v>1.8399999999999999</v>
      </c>
      <c r="U932">
        <f>IFERROR(VLOOKUP($A932,'PivotTrac Totals'!$1:$255,30,FALSE),)</f>
        <v>0</v>
      </c>
      <c r="V932">
        <f>IFERROR(VLOOKUP($A932,'PivotTrac Totals'!$1:$255,32,FALSE),)</f>
        <v>0</v>
      </c>
      <c r="W932">
        <f>IFERROR(VLOOKUP($A932,'PivotTrac Totals'!$1:$255,34,FALSE),)</f>
        <v>0</v>
      </c>
      <c r="X932">
        <f>IFERROR(VLOOKUP($A932,'PivotTrac Totals'!$1:$255,36,FALSE),)</f>
        <v>0</v>
      </c>
      <c r="Y932">
        <f>IFERROR(VLOOKUP($A932,'PivotTrac Totals'!$1:$255,38,FALSE),)</f>
        <v>0</v>
      </c>
      <c r="Z932">
        <f>IFERROR(VLOOKUP($A932,'PivotTrac Totals'!$1:$255,40,FALSE),)</f>
        <v>0</v>
      </c>
      <c r="AA932">
        <f>IFERROR(VLOOKUP($A932,'PivotTrac Totals'!$1:$255,42,FALSE),)</f>
        <v>0</v>
      </c>
      <c r="AB932">
        <f>IFERROR(VLOOKUP($A932,'PivotTrac Totals'!$1:$255,44,FALSE),)</f>
        <v>0.86000000000000121</v>
      </c>
      <c r="AC932">
        <f>IFERROR(VLOOKUP($A932,'PivotTrac Totals'!$1:$255,46,FALSE),)</f>
        <v>0</v>
      </c>
      <c r="AD932">
        <f>IFERROR(VLOOKUP($A932,'PivotTrac Totals'!$1:$255,48,FALSE),)</f>
        <v>0</v>
      </c>
      <c r="AE932">
        <f>IFERROR(VLOOKUP($A932,'PivotTrac Totals'!$1:$255,50,FALSE),)</f>
        <v>0</v>
      </c>
      <c r="AF932">
        <f>IFERROR(VLOOKUP($A932,'PivotTrac Totals'!$1:$255,52,FALSE),)</f>
        <v>0</v>
      </c>
      <c r="AG932">
        <f>IFERROR(VLOOKUP($A932,'PivotTrac Totals'!$1:$255,54,FALSE),)</f>
        <v>0</v>
      </c>
      <c r="AH932">
        <f t="shared" si="106"/>
        <v>16.8</v>
      </c>
    </row>
    <row r="933" spans="1:34" x14ac:dyDescent="0.2">
      <c r="A933" t="s">
        <v>340</v>
      </c>
      <c r="B933" t="s">
        <v>318</v>
      </c>
      <c r="C933" s="31" t="str">
        <f t="shared" si="109"/>
        <v>92</v>
      </c>
      <c r="D933" s="31" t="s">
        <v>103</v>
      </c>
      <c r="E933" t="s">
        <v>318</v>
      </c>
      <c r="F933" t="s">
        <v>13</v>
      </c>
      <c r="G933" t="s">
        <v>334</v>
      </c>
      <c r="H933">
        <f>IFERROR(VLOOKUP($A933,'PivotTrac Totals'!$A$1:$AK$255,4,FALSE),)</f>
        <v>0</v>
      </c>
      <c r="I933">
        <f>IFERROR(VLOOKUP($A933,'PivotTrac Totals'!$1:$405,6,FALSE),)</f>
        <v>0</v>
      </c>
      <c r="J933">
        <f>IFERROR(VLOOKUP($A933,'PivotTrac Totals'!$1:$255,8,FALSE),)</f>
        <v>0</v>
      </c>
      <c r="K933">
        <f>IFERROR(VLOOKUP($A933,'PivotTrac Totals'!$1:$255,10,FALSE),)</f>
        <v>0.26</v>
      </c>
      <c r="L933" t="str">
        <f>IFERROR(VLOOKUP($A933,'PivotTrac Totals'!$1:$255,12,FALSE),)</f>
        <v/>
      </c>
      <c r="M933" t="str">
        <f>IFERROR(VLOOKUP($A933,'PivotTrac Totals'!$1:$255,14,FALSE),)</f>
        <v/>
      </c>
      <c r="N933">
        <f>IFERROR(VLOOKUP($A933,'PivotTrac Totals'!$1:$255,16,FALSE),)</f>
        <v>1.44</v>
      </c>
      <c r="O933">
        <f>IFERROR(VLOOKUP($A933,'PivotTrac Totals'!$1:$255,18,FALSE),)</f>
        <v>1.94</v>
      </c>
      <c r="P933">
        <f>IFERROR(VLOOKUP($A933,'PivotTrac Totals'!$1:$255,20,FALSE),)</f>
        <v>3.88</v>
      </c>
      <c r="Q933">
        <f>IFERROR(VLOOKUP($A933,'PivotTrac Totals'!$1:$255,22,FALSE),)</f>
        <v>1.4299999999999997</v>
      </c>
      <c r="R933">
        <f>IFERROR(VLOOKUP($A933,'PivotTrac Totals'!$1:$255,24,FALSE),)</f>
        <v>2.1300000000000008</v>
      </c>
      <c r="S933">
        <f>IFERROR(VLOOKUP($A933,'PivotTrac Totals'!$1:$255,26,FALSE),)</f>
        <v>2.1300000000000008</v>
      </c>
      <c r="T933">
        <f>IFERROR(VLOOKUP($A933,'PivotTrac Totals'!$1:$255,28,FALSE),)</f>
        <v>1.6499999999999986</v>
      </c>
      <c r="U933">
        <f>IFERROR(VLOOKUP($A933,'PivotTrac Totals'!$1:$255,30,FALSE),)</f>
        <v>0</v>
      </c>
      <c r="V933">
        <f>IFERROR(VLOOKUP($A933,'PivotTrac Totals'!$1:$255,32,FALSE),)</f>
        <v>0</v>
      </c>
      <c r="W933">
        <f>IFERROR(VLOOKUP($A933,'PivotTrac Totals'!$1:$255,34,FALSE),)</f>
        <v>0</v>
      </c>
      <c r="X933">
        <f>IFERROR(VLOOKUP($A933,'PivotTrac Totals'!$1:$255,36,FALSE),)</f>
        <v>0</v>
      </c>
      <c r="Y933">
        <f>IFERROR(VLOOKUP($A933,'PivotTrac Totals'!$1:$255,38,FALSE),)</f>
        <v>0</v>
      </c>
      <c r="Z933">
        <f>IFERROR(VLOOKUP($A933,'PivotTrac Totals'!$1:$255,40,FALSE),)</f>
        <v>0</v>
      </c>
      <c r="AA933">
        <f>IFERROR(VLOOKUP($A933,'PivotTrac Totals'!$1:$255,42,FALSE),)</f>
        <v>0</v>
      </c>
      <c r="AB933">
        <f>IFERROR(VLOOKUP($A933,'PivotTrac Totals'!$1:$255,44,FALSE),)</f>
        <v>0.8100000000000005</v>
      </c>
      <c r="AC933">
        <f>IFERROR(VLOOKUP($A933,'PivotTrac Totals'!$1:$255,46,FALSE),)</f>
        <v>0</v>
      </c>
      <c r="AD933">
        <f>IFERROR(VLOOKUP($A933,'PivotTrac Totals'!$1:$255,48,FALSE),)</f>
        <v>0</v>
      </c>
      <c r="AE933">
        <f>IFERROR(VLOOKUP($A933,'PivotTrac Totals'!$1:$255,50,FALSE),)</f>
        <v>0</v>
      </c>
      <c r="AF933">
        <f>IFERROR(VLOOKUP($A933,'PivotTrac Totals'!$1:$255,52,FALSE),)</f>
        <v>0</v>
      </c>
      <c r="AG933">
        <f>IFERROR(VLOOKUP($A933,'PivotTrac Totals'!$1:$255,54,FALSE),)</f>
        <v>0</v>
      </c>
      <c r="AH933">
        <f t="shared" si="106"/>
        <v>15.67</v>
      </c>
    </row>
    <row r="934" spans="1:34" x14ac:dyDescent="0.2">
      <c r="B934" t="s">
        <v>318</v>
      </c>
      <c r="C934" s="31" t="str">
        <f t="shared" si="109"/>
        <v>92</v>
      </c>
      <c r="D934" s="31" t="s">
        <v>103</v>
      </c>
      <c r="E934" t="s">
        <v>318</v>
      </c>
      <c r="F934" t="s">
        <v>13</v>
      </c>
      <c r="G934" t="s">
        <v>334</v>
      </c>
      <c r="H934">
        <f>IFERROR(VLOOKUP($A934,'PivotTrac Totals'!$A$1:$AK$255,4,FALSE),)</f>
        <v>0</v>
      </c>
      <c r="I934">
        <f>IFERROR(VLOOKUP($A934,'PivotTrac Totals'!$1:$405,6,FALSE),)</f>
        <v>0</v>
      </c>
      <c r="J934">
        <f>IFERROR(VLOOKUP($A934,'PivotTrac Totals'!$1:$255,8,FALSE),)</f>
        <v>0</v>
      </c>
      <c r="K934">
        <f>IFERROR(VLOOKUP($A934,'PivotTrac Totals'!$1:$255,10,FALSE),)</f>
        <v>0</v>
      </c>
      <c r="L934">
        <f>IFERROR(VLOOKUP($A934,'PivotTrac Totals'!$1:$255,12,FALSE),)</f>
        <v>0</v>
      </c>
      <c r="M934">
        <f>IFERROR(VLOOKUP($A934,'PivotTrac Totals'!$1:$255,14,FALSE),)</f>
        <v>0</v>
      </c>
      <c r="N934">
        <f>IFERROR(VLOOKUP($A934,'PivotTrac Totals'!$1:$255,16,FALSE),)</f>
        <v>0</v>
      </c>
      <c r="O934">
        <f>IFERROR(VLOOKUP($A934,'PivotTrac Totals'!$1:$255,18,FALSE),)</f>
        <v>0</v>
      </c>
      <c r="P934">
        <f>IFERROR(VLOOKUP($A934,'PivotTrac Totals'!$1:$255,20,FALSE),)</f>
        <v>0</v>
      </c>
      <c r="Q934">
        <f>IFERROR(VLOOKUP($A934,'PivotTrac Totals'!$1:$255,22,FALSE),)</f>
        <v>0</v>
      </c>
      <c r="R934">
        <f>IFERROR(VLOOKUP($A934,'PivotTrac Totals'!$1:$255,24,FALSE),)</f>
        <v>0</v>
      </c>
      <c r="S934">
        <f>IFERROR(VLOOKUP($A934,'PivotTrac Totals'!$1:$255,26,FALSE),)</f>
        <v>0</v>
      </c>
      <c r="T934">
        <f>IFERROR(VLOOKUP($A934,'PivotTrac Totals'!$1:$255,28,FALSE),)</f>
        <v>0</v>
      </c>
      <c r="U934">
        <f>IFERROR(VLOOKUP($A934,'PivotTrac Totals'!$1:$255,30,FALSE),)</f>
        <v>0</v>
      </c>
      <c r="V934">
        <f>IFERROR(VLOOKUP($A934,'PivotTrac Totals'!$1:$255,32,FALSE),)</f>
        <v>0</v>
      </c>
      <c r="W934">
        <f>IFERROR(VLOOKUP($A934,'PivotTrac Totals'!$1:$255,34,FALSE),)</f>
        <v>0</v>
      </c>
      <c r="X934">
        <f>IFERROR(VLOOKUP($A934,'PivotTrac Totals'!$1:$255,36,FALSE),)</f>
        <v>0</v>
      </c>
      <c r="Y934">
        <f>IFERROR(VLOOKUP($A934,'PivotTrac Totals'!$1:$255,38,FALSE),)</f>
        <v>0</v>
      </c>
      <c r="Z934">
        <f>IFERROR(VLOOKUP($A934,'PivotTrac Totals'!$1:$255,40,FALSE),)</f>
        <v>0</v>
      </c>
      <c r="AA934">
        <f>IFERROR(VLOOKUP($A934,'PivotTrac Totals'!$1:$255,42,FALSE),)</f>
        <v>0</v>
      </c>
      <c r="AB934">
        <f>IFERROR(VLOOKUP($A934,'PivotTrac Totals'!$1:$255,44,FALSE),)</f>
        <v>0</v>
      </c>
      <c r="AC934">
        <f>IFERROR(VLOOKUP($A934,'PivotTrac Totals'!$1:$255,46,FALSE),)</f>
        <v>0</v>
      </c>
      <c r="AD934">
        <f>IFERROR(VLOOKUP($A934,'PivotTrac Totals'!$1:$255,48,FALSE),)</f>
        <v>0</v>
      </c>
      <c r="AE934">
        <f>IFERROR(VLOOKUP($A934,'PivotTrac Totals'!$1:$255,50,FALSE),)</f>
        <v>0</v>
      </c>
      <c r="AF934">
        <f>IFERROR(VLOOKUP($A934,'PivotTrac Totals'!$1:$255,52,FALSE),)</f>
        <v>0</v>
      </c>
      <c r="AG934">
        <f>IFERROR(VLOOKUP($A934,'PivotTrac Totals'!$1:$255,54,FALSE),)</f>
        <v>0</v>
      </c>
      <c r="AH934">
        <f t="shared" si="106"/>
        <v>0</v>
      </c>
    </row>
    <row r="935" spans="1:34" x14ac:dyDescent="0.2">
      <c r="B935" t="s">
        <v>318</v>
      </c>
      <c r="C935" s="31" t="str">
        <f t="shared" si="109"/>
        <v>92</v>
      </c>
      <c r="D935" s="31" t="s">
        <v>103</v>
      </c>
      <c r="E935" t="s">
        <v>318</v>
      </c>
      <c r="F935" t="s">
        <v>13</v>
      </c>
      <c r="G935" t="s">
        <v>334</v>
      </c>
      <c r="H935">
        <f>IFERROR(VLOOKUP($A935,'PivotTrac Totals'!$A$1:$AK$255,4,FALSE),)</f>
        <v>0</v>
      </c>
      <c r="I935">
        <f>IFERROR(VLOOKUP($A935,'PivotTrac Totals'!$1:$405,6,FALSE),)</f>
        <v>0</v>
      </c>
      <c r="J935">
        <f>IFERROR(VLOOKUP($A935,'PivotTrac Totals'!$1:$255,8,FALSE),)</f>
        <v>0</v>
      </c>
      <c r="K935">
        <f>IFERROR(VLOOKUP($A935,'PivotTrac Totals'!$1:$255,10,FALSE),)</f>
        <v>0</v>
      </c>
      <c r="L935">
        <f>IFERROR(VLOOKUP($A935,'PivotTrac Totals'!$1:$255,12,FALSE),)</f>
        <v>0</v>
      </c>
      <c r="M935">
        <f>IFERROR(VLOOKUP($A935,'PivotTrac Totals'!$1:$255,14,FALSE),)</f>
        <v>0</v>
      </c>
      <c r="N935">
        <f>IFERROR(VLOOKUP($A935,'PivotTrac Totals'!$1:$255,16,FALSE),)</f>
        <v>0</v>
      </c>
      <c r="O935">
        <f>IFERROR(VLOOKUP($A935,'PivotTrac Totals'!$1:$255,18,FALSE),)</f>
        <v>0</v>
      </c>
      <c r="P935">
        <f>IFERROR(VLOOKUP($A935,'PivotTrac Totals'!$1:$255,20,FALSE),)</f>
        <v>0</v>
      </c>
      <c r="Q935">
        <f>IFERROR(VLOOKUP($A935,'PivotTrac Totals'!$1:$255,22,FALSE),)</f>
        <v>0</v>
      </c>
      <c r="R935">
        <f>IFERROR(VLOOKUP($A935,'PivotTrac Totals'!$1:$255,24,FALSE),)</f>
        <v>0</v>
      </c>
      <c r="S935">
        <f>IFERROR(VLOOKUP($A935,'PivotTrac Totals'!$1:$255,26,FALSE),)</f>
        <v>0</v>
      </c>
      <c r="T935">
        <f>IFERROR(VLOOKUP($A935,'PivotTrac Totals'!$1:$255,28,FALSE),)</f>
        <v>0</v>
      </c>
      <c r="U935">
        <f>IFERROR(VLOOKUP($A935,'PivotTrac Totals'!$1:$255,30,FALSE),)</f>
        <v>0</v>
      </c>
      <c r="V935">
        <f>IFERROR(VLOOKUP($A935,'PivotTrac Totals'!$1:$255,32,FALSE),)</f>
        <v>0</v>
      </c>
      <c r="W935">
        <f>IFERROR(VLOOKUP($A935,'PivotTrac Totals'!$1:$255,34,FALSE),)</f>
        <v>0</v>
      </c>
      <c r="X935">
        <f>IFERROR(VLOOKUP($A935,'PivotTrac Totals'!$1:$255,36,FALSE),)</f>
        <v>0</v>
      </c>
      <c r="Y935">
        <f>IFERROR(VLOOKUP($A935,'PivotTrac Totals'!$1:$255,38,FALSE),)</f>
        <v>0</v>
      </c>
      <c r="Z935">
        <f>IFERROR(VLOOKUP($A935,'PivotTrac Totals'!$1:$255,40,FALSE),)</f>
        <v>0</v>
      </c>
      <c r="AA935">
        <f>IFERROR(VLOOKUP($A935,'PivotTrac Totals'!$1:$255,42,FALSE),)</f>
        <v>0</v>
      </c>
      <c r="AB935">
        <f>IFERROR(VLOOKUP($A935,'PivotTrac Totals'!$1:$255,44,FALSE),)</f>
        <v>0</v>
      </c>
      <c r="AC935">
        <f>IFERROR(VLOOKUP($A935,'PivotTrac Totals'!$1:$255,46,FALSE),)</f>
        <v>0</v>
      </c>
      <c r="AD935">
        <f>IFERROR(VLOOKUP($A935,'PivotTrac Totals'!$1:$255,48,FALSE),)</f>
        <v>0</v>
      </c>
      <c r="AE935">
        <f>IFERROR(VLOOKUP($A935,'PivotTrac Totals'!$1:$255,50,FALSE),)</f>
        <v>0</v>
      </c>
      <c r="AF935">
        <f>IFERROR(VLOOKUP($A935,'PivotTrac Totals'!$1:$255,52,FALSE),)</f>
        <v>0</v>
      </c>
      <c r="AG935">
        <f>IFERROR(VLOOKUP($A935,'PivotTrac Totals'!$1:$255,54,FALSE),)</f>
        <v>0</v>
      </c>
      <c r="AH935">
        <f t="shared" si="106"/>
        <v>0</v>
      </c>
    </row>
    <row r="936" spans="1:34" x14ac:dyDescent="0.2">
      <c r="B936" t="s">
        <v>318</v>
      </c>
      <c r="C936" s="31" t="str">
        <f t="shared" si="109"/>
        <v>92</v>
      </c>
      <c r="D936" s="31" t="s">
        <v>103</v>
      </c>
      <c r="E936" t="s">
        <v>318</v>
      </c>
      <c r="F936" t="s">
        <v>13</v>
      </c>
      <c r="G936" t="s">
        <v>334</v>
      </c>
      <c r="H936">
        <f>IFERROR(VLOOKUP($A936,'PivotTrac Totals'!$A$1:$AK$255,4,FALSE),)</f>
        <v>0</v>
      </c>
      <c r="I936">
        <f>IFERROR(VLOOKUP($A936,'PivotTrac Totals'!$1:$405,6,FALSE),)</f>
        <v>0</v>
      </c>
      <c r="J936">
        <f>IFERROR(VLOOKUP($A936,'PivotTrac Totals'!$1:$255,8,FALSE),)</f>
        <v>0</v>
      </c>
      <c r="K936">
        <f>IFERROR(VLOOKUP($A936,'PivotTrac Totals'!$1:$255,10,FALSE),)</f>
        <v>0</v>
      </c>
      <c r="L936">
        <f>IFERROR(VLOOKUP($A936,'PivotTrac Totals'!$1:$255,12,FALSE),)</f>
        <v>0</v>
      </c>
      <c r="M936">
        <f>IFERROR(VLOOKUP($A936,'PivotTrac Totals'!$1:$255,14,FALSE),)</f>
        <v>0</v>
      </c>
      <c r="N936">
        <f>IFERROR(VLOOKUP($A936,'PivotTrac Totals'!$1:$255,16,FALSE),)</f>
        <v>0</v>
      </c>
      <c r="O936">
        <f>IFERROR(VLOOKUP($A936,'PivotTrac Totals'!$1:$255,18,FALSE),)</f>
        <v>0</v>
      </c>
      <c r="P936">
        <f>IFERROR(VLOOKUP($A936,'PivotTrac Totals'!$1:$255,20,FALSE),)</f>
        <v>0</v>
      </c>
      <c r="Q936">
        <f>IFERROR(VLOOKUP($A936,'PivotTrac Totals'!$1:$255,22,FALSE),)</f>
        <v>0</v>
      </c>
      <c r="R936">
        <f>IFERROR(VLOOKUP($A936,'PivotTrac Totals'!$1:$255,24,FALSE),)</f>
        <v>0</v>
      </c>
      <c r="S936">
        <f>IFERROR(VLOOKUP($A936,'PivotTrac Totals'!$1:$255,26,FALSE),)</f>
        <v>0</v>
      </c>
      <c r="T936">
        <f>IFERROR(VLOOKUP($A936,'PivotTrac Totals'!$1:$255,28,FALSE),)</f>
        <v>0</v>
      </c>
      <c r="U936">
        <f>IFERROR(VLOOKUP($A936,'PivotTrac Totals'!$1:$255,30,FALSE),)</f>
        <v>0</v>
      </c>
      <c r="V936">
        <f>IFERROR(VLOOKUP($A936,'PivotTrac Totals'!$1:$255,32,FALSE),)</f>
        <v>0</v>
      </c>
      <c r="W936">
        <f>IFERROR(VLOOKUP($A936,'PivotTrac Totals'!$1:$255,34,FALSE),)</f>
        <v>0</v>
      </c>
      <c r="X936">
        <f>IFERROR(VLOOKUP($A936,'PivotTrac Totals'!$1:$255,36,FALSE),)</f>
        <v>0</v>
      </c>
      <c r="Y936">
        <f>IFERROR(VLOOKUP($A936,'PivotTrac Totals'!$1:$255,38,FALSE),)</f>
        <v>0</v>
      </c>
      <c r="Z936">
        <f>IFERROR(VLOOKUP($A936,'PivotTrac Totals'!$1:$255,40,FALSE),)</f>
        <v>0</v>
      </c>
      <c r="AA936">
        <f>IFERROR(VLOOKUP($A936,'PivotTrac Totals'!$1:$255,42,FALSE),)</f>
        <v>0</v>
      </c>
      <c r="AB936">
        <f>IFERROR(VLOOKUP($A936,'PivotTrac Totals'!$1:$255,44,FALSE),)</f>
        <v>0</v>
      </c>
      <c r="AC936">
        <f>IFERROR(VLOOKUP($A936,'PivotTrac Totals'!$1:$255,46,FALSE),)</f>
        <v>0</v>
      </c>
      <c r="AD936">
        <f>IFERROR(VLOOKUP($A936,'PivotTrac Totals'!$1:$255,48,FALSE),)</f>
        <v>0</v>
      </c>
      <c r="AE936">
        <f>IFERROR(VLOOKUP($A936,'PivotTrac Totals'!$1:$255,50,FALSE),)</f>
        <v>0</v>
      </c>
      <c r="AF936">
        <f>IFERROR(VLOOKUP($A936,'PivotTrac Totals'!$1:$255,52,FALSE),)</f>
        <v>0</v>
      </c>
      <c r="AG936">
        <f>IFERROR(VLOOKUP($A936,'PivotTrac Totals'!$1:$255,54,FALSE),)</f>
        <v>0</v>
      </c>
      <c r="AH936">
        <f>+SUM(H936:AG936)</f>
        <v>0</v>
      </c>
    </row>
    <row r="937" spans="1:34" ht="15.75" thickBot="1" x14ac:dyDescent="0.25">
      <c r="B937" t="s">
        <v>318</v>
      </c>
      <c r="C937" s="31" t="str">
        <f t="shared" si="109"/>
        <v>92</v>
      </c>
      <c r="D937" s="31" t="s">
        <v>103</v>
      </c>
      <c r="E937" t="s">
        <v>318</v>
      </c>
      <c r="F937" t="s">
        <v>13</v>
      </c>
      <c r="G937" t="s">
        <v>334</v>
      </c>
      <c r="H937">
        <f>IFERROR(VLOOKUP($A937,'PivotTrac Totals'!$A$1:$AK$255,4,FALSE),)</f>
        <v>0</v>
      </c>
      <c r="I937">
        <f>IFERROR(VLOOKUP($A937,'PivotTrac Totals'!$1:$405,6,FALSE),)</f>
        <v>0</v>
      </c>
      <c r="J937">
        <f>IFERROR(VLOOKUP($A937,'PivotTrac Totals'!$1:$255,8,FALSE),)</f>
        <v>0</v>
      </c>
      <c r="K937">
        <f>IFERROR(VLOOKUP($A937,'PivotTrac Totals'!$1:$255,10,FALSE),)</f>
        <v>0</v>
      </c>
      <c r="L937">
        <f>IFERROR(VLOOKUP($A937,'PivotTrac Totals'!$1:$255,12,FALSE),)</f>
        <v>0</v>
      </c>
      <c r="M937">
        <f>IFERROR(VLOOKUP($A937,'PivotTrac Totals'!$1:$255,14,FALSE),)</f>
        <v>0</v>
      </c>
      <c r="N937">
        <f>IFERROR(VLOOKUP($A937,'PivotTrac Totals'!$1:$255,16,FALSE),)</f>
        <v>0</v>
      </c>
      <c r="O937">
        <f>IFERROR(VLOOKUP($A937,'PivotTrac Totals'!$1:$255,18,FALSE),)</f>
        <v>0</v>
      </c>
      <c r="P937">
        <f>IFERROR(VLOOKUP($A937,'PivotTrac Totals'!$1:$255,20,FALSE),)</f>
        <v>0</v>
      </c>
      <c r="Q937">
        <f>IFERROR(VLOOKUP($A937,'PivotTrac Totals'!$1:$255,22,FALSE),)</f>
        <v>0</v>
      </c>
      <c r="R937">
        <f>IFERROR(VLOOKUP($A937,'PivotTrac Totals'!$1:$255,24,FALSE),)</f>
        <v>0</v>
      </c>
      <c r="S937">
        <f>IFERROR(VLOOKUP($A937,'PivotTrac Totals'!$1:$255,26,FALSE),)</f>
        <v>0</v>
      </c>
      <c r="T937">
        <f>IFERROR(VLOOKUP($A937,'PivotTrac Totals'!$1:$255,28,FALSE),)</f>
        <v>0</v>
      </c>
      <c r="U937">
        <f>IFERROR(VLOOKUP($A937,'PivotTrac Totals'!$1:$255,30,FALSE),)</f>
        <v>0</v>
      </c>
      <c r="V937">
        <f>IFERROR(VLOOKUP($A937,'PivotTrac Totals'!$1:$255,32,FALSE),)</f>
        <v>0</v>
      </c>
      <c r="W937">
        <f>IFERROR(VLOOKUP($A937,'PivotTrac Totals'!$1:$255,34,FALSE),)</f>
        <v>0</v>
      </c>
      <c r="X937">
        <f>IFERROR(VLOOKUP($A937,'PivotTrac Totals'!$1:$255,36,FALSE),)</f>
        <v>0</v>
      </c>
      <c r="Y937">
        <f>IFERROR(VLOOKUP($A937,'PivotTrac Totals'!$1:$255,38,FALSE),)</f>
        <v>0</v>
      </c>
      <c r="Z937">
        <f>IFERROR(VLOOKUP($A937,'PivotTrac Totals'!$1:$255,40,FALSE),)</f>
        <v>0</v>
      </c>
      <c r="AA937">
        <f>IFERROR(VLOOKUP($A937,'PivotTrac Totals'!$1:$255,42,FALSE),)</f>
        <v>0</v>
      </c>
      <c r="AB937">
        <f>IFERROR(VLOOKUP($A937,'PivotTrac Totals'!$1:$255,44,FALSE),)</f>
        <v>0</v>
      </c>
      <c r="AC937">
        <f>IFERROR(VLOOKUP($A937,'PivotTrac Totals'!$1:$255,46,FALSE),)</f>
        <v>0</v>
      </c>
      <c r="AD937">
        <f>IFERROR(VLOOKUP($A937,'PivotTrac Totals'!$1:$255,48,FALSE),)</f>
        <v>0</v>
      </c>
      <c r="AE937">
        <f>IFERROR(VLOOKUP($A937,'PivotTrac Totals'!$1:$255,50,FALSE),)</f>
        <v>0</v>
      </c>
      <c r="AF937">
        <f>IFERROR(VLOOKUP($A937,'PivotTrac Totals'!$1:$255,52,FALSE),)</f>
        <v>0</v>
      </c>
      <c r="AG937">
        <f>IFERROR(VLOOKUP($A937,'PivotTrac Totals'!$1:$255,54,FALSE),)</f>
        <v>0</v>
      </c>
      <c r="AH937">
        <f t="shared" si="106"/>
        <v>0</v>
      </c>
    </row>
    <row r="938" spans="1:34" ht="15.75" thickBot="1" x14ac:dyDescent="0.25">
      <c r="A938" s="32" t="s">
        <v>341</v>
      </c>
      <c r="B938" t="s">
        <v>318</v>
      </c>
      <c r="C938" s="31" t="str">
        <f>MID(A938,FIND(" ",A938)+1,256)</f>
        <v>93</v>
      </c>
      <c r="D938" s="31" t="s">
        <v>103</v>
      </c>
      <c r="E938" t="s">
        <v>318</v>
      </c>
      <c r="F938" t="s">
        <v>33</v>
      </c>
      <c r="G938" t="s">
        <v>342</v>
      </c>
      <c r="H938">
        <f>+IF($F938="Spring Grain",SUMIFS('Ashton Agrimet'!$G:$G,'Ashton Agrimet'!$A:$A,"&lt;="&amp;Data!H$1,'Ashton Agrimet'!$G:$G,"&gt;0"),IF($F938="Winter Grain",SUMIFS('Ashton Agrimet'!$D:$D,'Ashton Agrimet'!$A:$A,"&lt;="&amp;Data!H$1,'Ashton Agrimet'!$D:$D,"&gt;0"),IF($F938="Potatoes",SUMIFS('Ashton Agrimet'!$C:$C,'Ashton Agrimet'!$A:$A,"&lt;="&amp;Data!H$1,'Ashton Agrimet'!$C:$C,"&gt;0"),0)))</f>
        <v>0</v>
      </c>
      <c r="I938">
        <f>+IF($F938="Spring Grain",SUMIFS('Ashton Agrimet'!$G:$G,'Ashton Agrimet'!$A:$A,"&lt;="&amp;Data!I$1,'Ashton Agrimet'!$G:$G,"&gt;0"),IF($F938="Winter Grain",SUMIFS('Ashton Agrimet'!$D:$D,'Ashton Agrimet'!$A:$A,"&lt;="&amp;Data!I$1,'Ashton Agrimet'!$D:$D,"&gt;0"),IF($F938="Potatoes",SUMIFS('Ashton Agrimet'!$C:$C,'Ashton Agrimet'!$A:$A,"&lt;="&amp;Data!I$1,'Ashton Agrimet'!$C:$C,"&gt;0"),0)))-$H938</f>
        <v>0</v>
      </c>
      <c r="J938">
        <f>+IF($F938="Spring Grain",SUMIFS('Ashton Agrimet'!$G:$G,'Ashton Agrimet'!$A:$A,"&lt;="&amp;Data!J$1,'Ashton Agrimet'!$G:$G,"&gt;0"),IF($F938="Winter Grain",SUMIFS('Ashton Agrimet'!$D:$D,'Ashton Agrimet'!$A:$A,"&lt;="&amp;Data!J$1,'Ashton Agrimet'!$D:$D,"&gt;0"),IF($F938="Potatoes",SUMIFS('Ashton Agrimet'!$C:$C,'Ashton Agrimet'!$A:$A,"&lt;="&amp;Data!J$1,'Ashton Agrimet'!$C:$C,"&gt;0"),0)))-SUM($H938:I938)</f>
        <v>0</v>
      </c>
      <c r="K938">
        <f>+IF($F938="Spring Grain",SUMIFS('Ashton Agrimet'!$G:$G,'Ashton Agrimet'!$A:$A,"&lt;="&amp;Data!K$1,'Ashton Agrimet'!$G:$G,"&gt;0"),IF($F938="Winter Grain",SUMIFS('Ashton Agrimet'!$D:$D,'Ashton Agrimet'!$A:$A,"&lt;="&amp;Data!K$1,'Ashton Agrimet'!$D:$D,"&gt;0"),IF($F938="Potatoes",SUMIFS('Ashton Agrimet'!$C:$C,'Ashton Agrimet'!$A:$A,"&lt;="&amp;Data!K$1,'Ashton Agrimet'!$C:$C,"&gt;0"),0)))-SUM($H938:J938)</f>
        <v>0</v>
      </c>
      <c r="L938">
        <f>+IF($F938="Spring Grain",SUMIFS('Ashton Agrimet'!$G:$G,'Ashton Agrimet'!$A:$A,"&lt;="&amp;Data!L$1,'Ashton Agrimet'!$G:$G,"&gt;0"),IF($F938="Winter Grain",SUMIFS('Ashton Agrimet'!$D:$D,'Ashton Agrimet'!$A:$A,"&lt;="&amp;Data!L$1,'Ashton Agrimet'!$D:$D,"&gt;0"),IF($F938="Potatoes",SUMIFS('Ashton Agrimet'!$C:$C,'Ashton Agrimet'!$A:$A,"&lt;="&amp;Data!L$1,'Ashton Agrimet'!$C:$C,"&gt;0"),0)))-SUM($H938:K938)</f>
        <v>0</v>
      </c>
      <c r="M938">
        <f>+IF($F938="Spring Grain",SUMIFS('Ashton Agrimet'!$G:$G,'Ashton Agrimet'!$A:$A,"&lt;="&amp;Data!M$1,'Ashton Agrimet'!$G:$G,"&gt;0"),IF($F938="Winter Grain",SUMIFS('Ashton Agrimet'!$D:$D,'Ashton Agrimet'!$A:$A,"&lt;="&amp;Data!M$1,'Ashton Agrimet'!$D:$D,"&gt;0"),IF($F938="Potatoes",SUMIFS('Ashton Agrimet'!$C:$C,'Ashton Agrimet'!$A:$A,"&lt;="&amp;Data!M$1,'Ashton Agrimet'!$C:$C,"&gt;0"),0)))-SUM($H938:L938)</f>
        <v>7.0000000000000007E-2</v>
      </c>
      <c r="N938">
        <f>+IF($F938="Spring Grain",SUMIFS('Ashton Agrimet'!$G:$G,'Ashton Agrimet'!$A:$A,"&lt;="&amp;Data!N$1,'Ashton Agrimet'!$G:$G,"&gt;0"),IF($F938="Winter Grain",SUMIFS('Ashton Agrimet'!$D:$D,'Ashton Agrimet'!$A:$A,"&lt;="&amp;Data!N$1,'Ashton Agrimet'!$D:$D,"&gt;0"),IF($F938="Potatoes",SUMIFS('Ashton Agrimet'!$C:$C,'Ashton Agrimet'!$A:$A,"&lt;="&amp;Data!N$1,'Ashton Agrimet'!$C:$C,"&gt;0"),0)))-SUM($H938:M938)</f>
        <v>0.64999999999999991</v>
      </c>
      <c r="O938">
        <f>+IF($F938="Spring Grain",SUMIFS('Ashton Agrimet'!$G:$G,'Ashton Agrimet'!$A:$A,"&lt;="&amp;Data!O$1,'Ashton Agrimet'!$G:$G,"&gt;0"),IF($F938="Winter Grain",SUMIFS('Ashton Agrimet'!$D:$D,'Ashton Agrimet'!$A:$A,"&lt;="&amp;Data!O$1,'Ashton Agrimet'!$D:$D,"&gt;0"),IF($F938="Potatoes",SUMIFS('Ashton Agrimet'!$C:$C,'Ashton Agrimet'!$A:$A,"&lt;="&amp;Data!O$1,'Ashton Agrimet'!$C:$C,"&gt;0"),0)))-SUM($H938:N938)</f>
        <v>0.74</v>
      </c>
      <c r="P938">
        <f>+IF($F938="Spring Grain",SUMIFS('Ashton Agrimet'!$G:$G,'Ashton Agrimet'!$A:$A,"&lt;="&amp;Data!P$1,'Ashton Agrimet'!$G:$G,"&gt;0"),IF($F938="Winter Grain",SUMIFS('Ashton Agrimet'!$D:$D,'Ashton Agrimet'!$A:$A,"&lt;="&amp;Data!P$1,'Ashton Agrimet'!$D:$D,"&gt;0"),IF($F938="Potatoes",SUMIFS('Ashton Agrimet'!$C:$C,'Ashton Agrimet'!$A:$A,"&lt;="&amp;Data!P$1,'Ashton Agrimet'!$C:$C,"&gt;0"),0)))-SUM($H938:O938)</f>
        <v>0.81999999999999984</v>
      </c>
      <c r="Q938">
        <f>+IF($F938="Spring Grain",SUMIFS('Ashton Agrimet'!$G:$G,'Ashton Agrimet'!$A:$A,"&lt;="&amp;Data!Q$1,'Ashton Agrimet'!$G:$G,"&gt;0"),IF($F938="Winter Grain",SUMIFS('Ashton Agrimet'!$D:$D,'Ashton Agrimet'!$A:$A,"&lt;="&amp;Data!Q$1,'Ashton Agrimet'!$D:$D,"&gt;0"),IF($F938="Potatoes",SUMIFS('Ashton Agrimet'!$C:$C,'Ashton Agrimet'!$A:$A,"&lt;="&amp;Data!Q$1,'Ashton Agrimet'!$C:$C,"&gt;0"),0)))-SUM($H938:P938)</f>
        <v>0.9700000000000002</v>
      </c>
      <c r="R938">
        <f>+IF($F938="Spring Grain",SUMIFS('Ashton Agrimet'!$G:$G,'Ashton Agrimet'!$A:$A,"&lt;="&amp;Data!R$1,'Ashton Agrimet'!$G:$G,"&gt;0"),IF($F938="Winter Grain",SUMIFS('Ashton Agrimet'!$D:$D,'Ashton Agrimet'!$A:$A,"&lt;="&amp;Data!R$1,'Ashton Agrimet'!$D:$D,"&gt;0"),IF($F938="Potatoes",SUMIFS('Ashton Agrimet'!$C:$C,'Ashton Agrimet'!$A:$A,"&lt;="&amp;Data!R$1,'Ashton Agrimet'!$C:$C,"&gt;0"),0)))-SUM($H938:Q938)</f>
        <v>1.3100000000000005</v>
      </c>
      <c r="S938">
        <f>+IF($F938="Spring Grain",SUMIFS('Ashton Agrimet'!$G:$G,'Ashton Agrimet'!$A:$A,"&lt;="&amp;Data!S$1,'Ashton Agrimet'!$G:$G,"&gt;0"),IF($F938="Winter Grain",SUMIFS('Ashton Agrimet'!$D:$D,'Ashton Agrimet'!$A:$A,"&lt;="&amp;Data!S$1,'Ashton Agrimet'!$D:$D,"&gt;0"),IF($F938="Potatoes",SUMIFS('Ashton Agrimet'!$C:$C,'Ashton Agrimet'!$A:$A,"&lt;="&amp;Data!S$1,'Ashton Agrimet'!$C:$C,"&gt;0"),0)))-SUM($H938:R938)</f>
        <v>1.660000000000001</v>
      </c>
      <c r="T938">
        <f>+IF($F938="Spring Grain",SUMIFS('Ashton Agrimet'!$G:$G,'Ashton Agrimet'!$A:$A,"&lt;="&amp;Data!T$1,'Ashton Agrimet'!$G:$G,"&gt;0"),IF($F938="Winter Grain",SUMIFS('Ashton Agrimet'!$D:$D,'Ashton Agrimet'!$A:$A,"&lt;="&amp;Data!T$1,'Ashton Agrimet'!$D:$D,"&gt;0"),IF($F938="Potatoes",SUMIFS('Ashton Agrimet'!$C:$C,'Ashton Agrimet'!$A:$A,"&lt;="&amp;Data!T$1,'Ashton Agrimet'!$C:$C,"&gt;0"),0)))-SUM($H938:S938)</f>
        <v>1.6599999999999993</v>
      </c>
      <c r="U938">
        <f>+IF($F938="Spring Grain",SUMIFS('Ashton Agrimet'!$G:$G,'Ashton Agrimet'!$A:$A,"&lt;="&amp;Data!U$1,'Ashton Agrimet'!$G:$G,"&gt;0"),IF($F938="Winter Grain",SUMIFS('Ashton Agrimet'!$D:$D,'Ashton Agrimet'!$A:$A,"&lt;="&amp;Data!U$1,'Ashton Agrimet'!$D:$D,"&gt;0"),IF($F938="Potatoes",SUMIFS('Ashton Agrimet'!$C:$C,'Ashton Agrimet'!$A:$A,"&lt;="&amp;Data!U$1,'Ashton Agrimet'!$C:$C,"&gt;0"),0)))-SUM($H938:T938)</f>
        <v>1.8599999999999994</v>
      </c>
      <c r="V938">
        <f>+IF($F938="Spring Grain",SUMIFS('Ashton Agrimet'!$G:$G,'Ashton Agrimet'!$A:$A,"&lt;="&amp;Data!V$1,'Ashton Agrimet'!$G:$G,"&gt;0"),IF($F938="Winter Grain",SUMIFS('Ashton Agrimet'!$D:$D,'Ashton Agrimet'!$A:$A,"&lt;="&amp;Data!V$1,'Ashton Agrimet'!$D:$D,"&gt;0"),IF($F938="Potatoes",SUMIFS('Ashton Agrimet'!$C:$C,'Ashton Agrimet'!$A:$A,"&lt;="&amp;Data!V$1,'Ashton Agrimet'!$C:$C,"&gt;0"),0)))-SUM($H938:U938)</f>
        <v>1.6199999999999992</v>
      </c>
      <c r="W938">
        <f>+IF($F938="Spring Grain",SUMIFS('Ashton Agrimet'!$G:$G,'Ashton Agrimet'!$A:$A,"&lt;="&amp;Data!W$1,'Ashton Agrimet'!$G:$G,"&gt;0"),IF($F938="Winter Grain",SUMIFS('Ashton Agrimet'!$D:$D,'Ashton Agrimet'!$A:$A,"&lt;="&amp;Data!W$1,'Ashton Agrimet'!$D:$D,"&gt;0"),IF($F938="Potatoes",SUMIFS('Ashton Agrimet'!$C:$C,'Ashton Agrimet'!$A:$A,"&lt;="&amp;Data!W$1,'Ashton Agrimet'!$C:$C,"&gt;0"),0)))-SUM($H938:V938)</f>
        <v>1.6999999999999993</v>
      </c>
      <c r="X938">
        <f>+IF($F938="Spring Grain",SUMIFS('Ashton Agrimet'!$G:$G,'Ashton Agrimet'!$A:$A,"&lt;="&amp;Data!X$1,'Ashton Agrimet'!$G:$G,"&gt;0"),IF($F938="Winter Grain",SUMIFS('Ashton Agrimet'!$D:$D,'Ashton Agrimet'!$A:$A,"&lt;="&amp;Data!X$1,'Ashton Agrimet'!$D:$D,"&gt;0"),IF($F938="Potatoes",SUMIFS('Ashton Agrimet'!$C:$C,'Ashton Agrimet'!$A:$A,"&lt;="&amp;Data!X$1,'Ashton Agrimet'!$C:$C,"&gt;0"),0)))-SUM($H938:W938)</f>
        <v>1.8399999999999999</v>
      </c>
      <c r="Y938">
        <f>+IF($F938="Spring Grain",SUMIFS('Ashton Agrimet'!$G:$G,'Ashton Agrimet'!$A:$A,"&lt;="&amp;Data!Y$1,'Ashton Agrimet'!$G:$G,"&gt;0"),IF($F938="Winter Grain",SUMIFS('Ashton Agrimet'!$D:$D,'Ashton Agrimet'!$A:$A,"&lt;="&amp;Data!Y$1,'Ashton Agrimet'!$D:$D,"&gt;0"),IF($F938="Potatoes",SUMIFS('Ashton Agrimet'!$C:$C,'Ashton Agrimet'!$A:$A,"&lt;="&amp;Data!Y$1,'Ashton Agrimet'!$C:$C,"&gt;0"),0)))-SUM($H938:X938)</f>
        <v>1.9299999999999962</v>
      </c>
      <c r="Z938">
        <f>+IF($F938="Spring Grain",SUMIFS('Ashton Agrimet'!$G:$G,'Ashton Agrimet'!$A:$A,"&lt;="&amp;Data!Z$1,'Ashton Agrimet'!$G:$G,"&gt;0"),IF($F938="Winter Grain",SUMIFS('Ashton Agrimet'!$D:$D,'Ashton Agrimet'!$A:$A,"&lt;="&amp;Data!Z$1,'Ashton Agrimet'!$D:$D,"&gt;0"),IF($F938="Potatoes",SUMIFS('Ashton Agrimet'!$C:$C,'Ashton Agrimet'!$A:$A,"&lt;="&amp;Data!Z$1,'Ashton Agrimet'!$C:$C,"&gt;0"),0)))-SUM($H938:Y938)</f>
        <v>1.7699999999999996</v>
      </c>
      <c r="AA938">
        <f>+IF($F938="Spring Grain",SUMIFS('Ashton Agrimet'!$G:$G,'Ashton Agrimet'!$A:$A,"&lt;="&amp;Data!AA$1,'Ashton Agrimet'!$G:$G,"&gt;0"),IF($F938="Winter Grain",SUMIFS('Ashton Agrimet'!$D:$D,'Ashton Agrimet'!$A:$A,"&lt;="&amp;Data!AA$1,'Ashton Agrimet'!$D:$D,"&gt;0"),IF($F938="Potatoes",SUMIFS('Ashton Agrimet'!$C:$C,'Ashton Agrimet'!$A:$A,"&lt;="&amp;Data!AA$1,'Ashton Agrimet'!$C:$C,"&gt;0"),0)))-SUM($H938:Z938)</f>
        <v>1.2699999999999996</v>
      </c>
      <c r="AB938">
        <f>+IF($F938="Spring Grain",SUMIFS('Ashton Agrimet'!$G:$G,'Ashton Agrimet'!$A:$A,"&lt;="&amp;Data!AB$1,'Ashton Agrimet'!$G:$G,"&gt;0"),IF($F938="Winter Grain",SUMIFS('Ashton Agrimet'!$D:$D,'Ashton Agrimet'!$A:$A,"&lt;="&amp;Data!AB$1,'Ashton Agrimet'!$D:$D,"&gt;0"),IF($F938="Potatoes",SUMIFS('Ashton Agrimet'!$C:$C,'Ashton Agrimet'!$A:$A,"&lt;="&amp;Data!AB$1,'Ashton Agrimet'!$C:$C,"&gt;0"),0)))-SUM($H938:AA938)</f>
        <v>0.74000000000000199</v>
      </c>
      <c r="AC938">
        <f>+IF($F938="Spring Grain",SUMIFS('Ashton Agrimet'!$G:$G,'Ashton Agrimet'!$A:$A,"&lt;="&amp;Data!AC$1,'Ashton Agrimet'!$G:$G,"&gt;0"),IF($F938="Winter Grain",SUMIFS('Ashton Agrimet'!$D:$D,'Ashton Agrimet'!$A:$A,"&lt;="&amp;Data!AC$1,'Ashton Agrimet'!$D:$D,"&gt;0"),IF($F938="Potatoes",SUMIFS('Ashton Agrimet'!$C:$C,'Ashton Agrimet'!$A:$A,"&lt;="&amp;Data!AC$1,'Ashton Agrimet'!$C:$C,"&gt;0"),0)))-SUM($H938:AB938)</f>
        <v>1.2899999999999991</v>
      </c>
      <c r="AD938">
        <f>+IF($F938="Spring Grain",SUMIFS('Ashton Agrimet'!$G:$G,'Ashton Agrimet'!$A:$A,"&lt;="&amp;Data!AD$1,'Ashton Agrimet'!$G:$G,"&gt;0"),IF($F938="Winter Grain",SUMIFS('Ashton Agrimet'!$D:$D,'Ashton Agrimet'!$A:$A,"&lt;="&amp;Data!AD$1,'Ashton Agrimet'!$D:$D,"&gt;0"),IF($F938="Potatoes",SUMIFS('Ashton Agrimet'!$C:$C,'Ashton Agrimet'!$A:$A,"&lt;="&amp;Data!AD$1,'Ashton Agrimet'!$C:$C,"&gt;0"),0)))-SUM($H938:AC938)</f>
        <v>0</v>
      </c>
      <c r="AE938">
        <f>+IF($F938="Spring Grain",SUMIFS('Ashton Agrimet'!$G:$G,'Ashton Agrimet'!$A:$A,"&lt;="&amp;Data!AE$1,'Ashton Agrimet'!$G:$G,"&gt;0"),IF($F938="Winter Grain",SUMIFS('Ashton Agrimet'!$D:$D,'Ashton Agrimet'!$A:$A,"&lt;="&amp;Data!AE$1,'Ashton Agrimet'!$D:$D,"&gt;0"),IF($F938="Potatoes",SUMIFS('Ashton Agrimet'!$C:$C,'Ashton Agrimet'!$A:$A,"&lt;="&amp;Data!AE$1,'Ashton Agrimet'!$C:$C,"&gt;0"),0)))-SUM($H938:AD938)</f>
        <v>0</v>
      </c>
      <c r="AF938">
        <f>+IF($F938="Spring Grain",SUMIFS('Ashton Agrimet'!$G:$G,'Ashton Agrimet'!$A:$A,"&lt;="&amp;Data!AF$1,'Ashton Agrimet'!$G:$G,"&gt;0"),IF($F938="Winter Grain",SUMIFS('Ashton Agrimet'!$D:$D,'Ashton Agrimet'!$A:$A,"&lt;="&amp;Data!AF$1,'Ashton Agrimet'!$D:$D,"&gt;0"),IF($F938="Potatoes",SUMIFS('Ashton Agrimet'!$C:$C,'Ashton Agrimet'!$A:$A,"&lt;="&amp;Data!AF$1,'Ashton Agrimet'!$C:$C,"&gt;0"),0)))-SUM($H938:AE938)</f>
        <v>0</v>
      </c>
      <c r="AG938">
        <f>+IF($F938="Spring Grain",SUMIFS('Ashton Agrimet'!$G:$G,'Ashton Agrimet'!$A:$A,"&lt;="&amp;Data!AG$1,'Ashton Agrimet'!$G:$G,"&gt;0"),IF($F938="Winter Grain",SUMIFS('Ashton Agrimet'!$D:$D,'Ashton Agrimet'!$A:$A,"&lt;="&amp;Data!AG$1,'Ashton Agrimet'!$D:$D,"&gt;0"),IF($F938="Potatoes",SUMIFS('Ashton Agrimet'!$C:$C,'Ashton Agrimet'!$A:$A,"&lt;="&amp;Data!AG$1,'Ashton Agrimet'!$C:$C,"&gt;0"),0)))-SUM($H938:AF938)</f>
        <v>0</v>
      </c>
      <c r="AH938">
        <f>+SUM(H938:AG938)</f>
        <v>21.899999999999995</v>
      </c>
    </row>
    <row r="939" spans="1:34" x14ac:dyDescent="0.2">
      <c r="A939" t="s">
        <v>343</v>
      </c>
      <c r="B939" t="s">
        <v>318</v>
      </c>
      <c r="C939" s="31" t="str">
        <f t="shared" ref="C939:C946" si="110">C938</f>
        <v>93</v>
      </c>
      <c r="D939" s="31" t="s">
        <v>103</v>
      </c>
      <c r="E939" t="s">
        <v>318</v>
      </c>
      <c r="F939" t="s">
        <v>33</v>
      </c>
      <c r="G939" t="s">
        <v>342</v>
      </c>
      <c r="H939">
        <f>IFERROR(VLOOKUP($A939,'PivotTrac Totals'!$A$1:$AK$255,4,FALSE),)</f>
        <v>0</v>
      </c>
      <c r="I939">
        <f>IFERROR(VLOOKUP($A939,'PivotTrac Totals'!$1:$405,6,FALSE),)</f>
        <v>0</v>
      </c>
      <c r="J939">
        <f>IFERROR(VLOOKUP($A939,'PivotTrac Totals'!$1:$255,8,FALSE),)</f>
        <v>0</v>
      </c>
      <c r="K939">
        <f>IFERROR(VLOOKUP($A939,'PivotTrac Totals'!$1:$255,10,FALSE),)</f>
        <v>0</v>
      </c>
      <c r="L939" t="str">
        <f>IFERROR(VLOOKUP($A939,'PivotTrac Totals'!$1:$255,12,FALSE),)</f>
        <v/>
      </c>
      <c r="M939" t="str">
        <f>IFERROR(VLOOKUP($A939,'PivotTrac Totals'!$1:$255,14,FALSE),)</f>
        <v/>
      </c>
      <c r="N939">
        <f>IFERROR(VLOOKUP($A939,'PivotTrac Totals'!$1:$255,16,FALSE),)</f>
        <v>0.42</v>
      </c>
      <c r="O939">
        <f>IFERROR(VLOOKUP($A939,'PivotTrac Totals'!$1:$255,18,FALSE),)</f>
        <v>2.0499999999999998</v>
      </c>
      <c r="P939">
        <f>IFERROR(VLOOKUP($A939,'PivotTrac Totals'!$1:$255,20,FALSE),)</f>
        <v>2.63</v>
      </c>
      <c r="Q939">
        <f>IFERROR(VLOOKUP($A939,'PivotTrac Totals'!$1:$255,22,FALSE),)</f>
        <v>1.9500000000000002</v>
      </c>
      <c r="R939">
        <f>IFERROR(VLOOKUP($A939,'PivotTrac Totals'!$1:$255,24,FALSE),)</f>
        <v>2.04</v>
      </c>
      <c r="S939">
        <f>IFERROR(VLOOKUP($A939,'PivotTrac Totals'!$1:$255,26,FALSE),)</f>
        <v>1.7100000000000009</v>
      </c>
      <c r="T939">
        <f>IFERROR(VLOOKUP($A939,'PivotTrac Totals'!$1:$255,28,FALSE),)</f>
        <v>1.6199999999999992</v>
      </c>
      <c r="U939">
        <f>IFERROR(VLOOKUP($A939,'PivotTrac Totals'!$1:$255,30,FALSE),)</f>
        <v>0.73000000000000043</v>
      </c>
      <c r="V939">
        <f>IFERROR(VLOOKUP($A939,'PivotTrac Totals'!$1:$255,32,FALSE),)</f>
        <v>0.85999999999999943</v>
      </c>
      <c r="W939">
        <f>IFERROR(VLOOKUP($A939,'PivotTrac Totals'!$1:$255,34,FALSE),)</f>
        <v>0.45000000000000107</v>
      </c>
      <c r="X939">
        <f>IFERROR(VLOOKUP($A939,'PivotTrac Totals'!$1:$255,36,FALSE),)</f>
        <v>0</v>
      </c>
      <c r="Y939">
        <f>IFERROR(VLOOKUP($A939,'PivotTrac Totals'!$1:$255,38,FALSE),)</f>
        <v>0.46999999999999886</v>
      </c>
      <c r="Z939">
        <f>IFERROR(VLOOKUP($A939,'PivotTrac Totals'!$1:$255,40,FALSE),)</f>
        <v>0</v>
      </c>
      <c r="AA939">
        <f>IFERROR(VLOOKUP($A939,'PivotTrac Totals'!$1:$255,42,FALSE),)</f>
        <v>0.54000000000000092</v>
      </c>
      <c r="AB939">
        <f>IFERROR(VLOOKUP($A939,'PivotTrac Totals'!$1:$255,44,FALSE),)</f>
        <v>0.85999999999999766</v>
      </c>
      <c r="AC939">
        <f>IFERROR(VLOOKUP($A939,'PivotTrac Totals'!$1:$255,46,FALSE),)</f>
        <v>0</v>
      </c>
      <c r="AD939">
        <f>IFERROR(VLOOKUP($A939,'PivotTrac Totals'!$1:$255,48,FALSE),)</f>
        <v>0</v>
      </c>
      <c r="AE939">
        <f>IFERROR(VLOOKUP($A939,'PivotTrac Totals'!$1:$255,50,FALSE),)</f>
        <v>0</v>
      </c>
      <c r="AF939">
        <f>IFERROR(VLOOKUP($A939,'PivotTrac Totals'!$1:$255,52,FALSE),)</f>
        <v>0</v>
      </c>
      <c r="AG939">
        <f>IFERROR(VLOOKUP($A939,'PivotTrac Totals'!$1:$255,54,FALSE),)</f>
        <v>0</v>
      </c>
      <c r="AH939">
        <f t="shared" si="106"/>
        <v>16.329999999999998</v>
      </c>
    </row>
    <row r="940" spans="1:34" x14ac:dyDescent="0.2">
      <c r="A940" t="s">
        <v>344</v>
      </c>
      <c r="B940" t="s">
        <v>318</v>
      </c>
      <c r="C940" s="31" t="str">
        <f t="shared" si="110"/>
        <v>93</v>
      </c>
      <c r="D940" s="31" t="s">
        <v>103</v>
      </c>
      <c r="E940" t="s">
        <v>318</v>
      </c>
      <c r="F940" t="s">
        <v>33</v>
      </c>
      <c r="G940" t="s">
        <v>342</v>
      </c>
      <c r="H940">
        <f>IFERROR(VLOOKUP($A940,'PivotTrac Totals'!$A$1:$AK$255,4,FALSE),)</f>
        <v>0</v>
      </c>
      <c r="I940">
        <f>IFERROR(VLOOKUP($A940,'PivotTrac Totals'!$1:$405,6,FALSE),)</f>
        <v>0</v>
      </c>
      <c r="J940">
        <f>IFERROR(VLOOKUP($A940,'PivotTrac Totals'!$1:$255,8,FALSE),)</f>
        <v>0</v>
      </c>
      <c r="K940">
        <f>IFERROR(VLOOKUP($A940,'PivotTrac Totals'!$1:$255,10,FALSE),)</f>
        <v>0</v>
      </c>
      <c r="L940" t="str">
        <f>IFERROR(VLOOKUP($A940,'PivotTrac Totals'!$1:$255,12,FALSE),)</f>
        <v/>
      </c>
      <c r="M940" t="str">
        <f>IFERROR(VLOOKUP($A940,'PivotTrac Totals'!$1:$255,14,FALSE),)</f>
        <v/>
      </c>
      <c r="N940">
        <f>IFERROR(VLOOKUP($A940,'PivotTrac Totals'!$1:$255,16,FALSE),)</f>
        <v>0.39</v>
      </c>
      <c r="O940">
        <f>IFERROR(VLOOKUP($A940,'PivotTrac Totals'!$1:$255,18,FALSE),)</f>
        <v>2.29</v>
      </c>
      <c r="P940">
        <f>IFERROR(VLOOKUP($A940,'PivotTrac Totals'!$1:$255,20,FALSE),)</f>
        <v>2.4499999999999997</v>
      </c>
      <c r="Q940">
        <f>IFERROR(VLOOKUP($A940,'PivotTrac Totals'!$1:$255,22,FALSE),)</f>
        <v>1.7000000000000002</v>
      </c>
      <c r="R940">
        <f>IFERROR(VLOOKUP($A940,'PivotTrac Totals'!$1:$255,24,FALSE),)</f>
        <v>1.83</v>
      </c>
      <c r="S940">
        <f>IFERROR(VLOOKUP($A940,'PivotTrac Totals'!$1:$255,26,FALSE),)</f>
        <v>1.9100000000000001</v>
      </c>
      <c r="T940">
        <f>IFERROR(VLOOKUP($A940,'PivotTrac Totals'!$1:$255,28,FALSE),)</f>
        <v>1.879999999999999</v>
      </c>
      <c r="U940">
        <f>IFERROR(VLOOKUP($A940,'PivotTrac Totals'!$1:$255,30,FALSE),)</f>
        <v>0.51000000000000156</v>
      </c>
      <c r="V940">
        <f>IFERROR(VLOOKUP($A940,'PivotTrac Totals'!$1:$255,32,FALSE),)</f>
        <v>0.78999999999999915</v>
      </c>
      <c r="W940">
        <f>IFERROR(VLOOKUP($A940,'PivotTrac Totals'!$1:$255,34,FALSE),)</f>
        <v>0.41999999999999993</v>
      </c>
      <c r="X940">
        <f>IFERROR(VLOOKUP($A940,'PivotTrac Totals'!$1:$255,36,FALSE),)</f>
        <v>0</v>
      </c>
      <c r="Y940">
        <f>IFERROR(VLOOKUP($A940,'PivotTrac Totals'!$1:$255,38,FALSE),)</f>
        <v>0.3100000000000005</v>
      </c>
      <c r="Z940">
        <f>IFERROR(VLOOKUP($A940,'PivotTrac Totals'!$1:$255,40,FALSE),)</f>
        <v>0</v>
      </c>
      <c r="AA940">
        <f>IFERROR(VLOOKUP($A940,'PivotTrac Totals'!$1:$255,42,FALSE),)</f>
        <v>0.51999999999999957</v>
      </c>
      <c r="AB940">
        <f>IFERROR(VLOOKUP($A940,'PivotTrac Totals'!$1:$255,44,FALSE),)</f>
        <v>0.84999999999999964</v>
      </c>
      <c r="AC940">
        <f>IFERROR(VLOOKUP($A940,'PivotTrac Totals'!$1:$255,46,FALSE),)</f>
        <v>0</v>
      </c>
      <c r="AD940">
        <f>IFERROR(VLOOKUP($A940,'PivotTrac Totals'!$1:$255,48,FALSE),)</f>
        <v>0</v>
      </c>
      <c r="AE940">
        <f>IFERROR(VLOOKUP($A940,'PivotTrac Totals'!$1:$255,50,FALSE),)</f>
        <v>0</v>
      </c>
      <c r="AF940">
        <f>IFERROR(VLOOKUP($A940,'PivotTrac Totals'!$1:$255,52,FALSE),)</f>
        <v>0</v>
      </c>
      <c r="AG940">
        <f>IFERROR(VLOOKUP($A940,'PivotTrac Totals'!$1:$255,54,FALSE),)</f>
        <v>0</v>
      </c>
      <c r="AH940">
        <f t="shared" si="106"/>
        <v>15.85</v>
      </c>
    </row>
    <row r="941" spans="1:34" x14ac:dyDescent="0.2">
      <c r="A941" t="s">
        <v>345</v>
      </c>
      <c r="B941" t="s">
        <v>318</v>
      </c>
      <c r="C941" s="31" t="str">
        <f t="shared" si="110"/>
        <v>93</v>
      </c>
      <c r="D941" s="31" t="s">
        <v>103</v>
      </c>
      <c r="E941" t="s">
        <v>318</v>
      </c>
      <c r="F941" t="s">
        <v>33</v>
      </c>
      <c r="G941" t="s">
        <v>342</v>
      </c>
      <c r="H941">
        <f>IFERROR(VLOOKUP($A941,'PivotTrac Totals'!$A$1:$AK$255,4,FALSE),)</f>
        <v>0</v>
      </c>
      <c r="I941">
        <f>IFERROR(VLOOKUP($A941,'PivotTrac Totals'!$1:$405,6,FALSE),)</f>
        <v>0</v>
      </c>
      <c r="J941">
        <f>IFERROR(VLOOKUP($A941,'PivotTrac Totals'!$1:$255,8,FALSE),)</f>
        <v>0</v>
      </c>
      <c r="K941">
        <f>IFERROR(VLOOKUP($A941,'PivotTrac Totals'!$1:$255,10,FALSE),)</f>
        <v>0</v>
      </c>
      <c r="L941" t="str">
        <f>IFERROR(VLOOKUP($A941,'PivotTrac Totals'!$1:$255,12,FALSE),)</f>
        <v/>
      </c>
      <c r="M941" t="str">
        <f>IFERROR(VLOOKUP($A941,'PivotTrac Totals'!$1:$255,14,FALSE),)</f>
        <v/>
      </c>
      <c r="N941">
        <f>IFERROR(VLOOKUP($A941,'PivotTrac Totals'!$1:$255,16,FALSE),)</f>
        <v>0.43</v>
      </c>
      <c r="O941">
        <f>IFERROR(VLOOKUP($A941,'PivotTrac Totals'!$1:$255,18,FALSE),)</f>
        <v>1.97</v>
      </c>
      <c r="P941">
        <f>IFERROR(VLOOKUP($A941,'PivotTrac Totals'!$1:$255,20,FALSE),)</f>
        <v>2.36</v>
      </c>
      <c r="Q941">
        <f>IFERROR(VLOOKUP($A941,'PivotTrac Totals'!$1:$255,22,FALSE),)</f>
        <v>1.7400000000000002</v>
      </c>
      <c r="R941">
        <f>IFERROR(VLOOKUP($A941,'PivotTrac Totals'!$1:$255,24,FALSE),)</f>
        <v>2.0700000000000003</v>
      </c>
      <c r="S941">
        <f>IFERROR(VLOOKUP($A941,'PivotTrac Totals'!$1:$255,26,FALSE),)</f>
        <v>1.7699999999999996</v>
      </c>
      <c r="T941">
        <f>IFERROR(VLOOKUP($A941,'PivotTrac Totals'!$1:$255,28,FALSE),)</f>
        <v>1.7300000000000004</v>
      </c>
      <c r="U941">
        <f>IFERROR(VLOOKUP($A941,'PivotTrac Totals'!$1:$255,30,FALSE),)</f>
        <v>0.74000000000000021</v>
      </c>
      <c r="V941">
        <f>IFERROR(VLOOKUP($A941,'PivotTrac Totals'!$1:$255,32,FALSE),)</f>
        <v>0.88999999999999879</v>
      </c>
      <c r="W941">
        <f>IFERROR(VLOOKUP($A941,'PivotTrac Totals'!$1:$255,34,FALSE),)</f>
        <v>0.37000000000000099</v>
      </c>
      <c r="X941">
        <f>IFERROR(VLOOKUP($A941,'PivotTrac Totals'!$1:$255,36,FALSE),)</f>
        <v>0</v>
      </c>
      <c r="Y941">
        <f>IFERROR(VLOOKUP($A941,'PivotTrac Totals'!$1:$255,38,FALSE),)</f>
        <v>0.26999999999999957</v>
      </c>
      <c r="Z941">
        <f>IFERROR(VLOOKUP($A941,'PivotTrac Totals'!$1:$255,40,FALSE),)</f>
        <v>0</v>
      </c>
      <c r="AA941">
        <f>IFERROR(VLOOKUP($A941,'PivotTrac Totals'!$1:$255,42,FALSE),)</f>
        <v>0.4399999999999995</v>
      </c>
      <c r="AB941">
        <f>IFERROR(VLOOKUP($A941,'PivotTrac Totals'!$1:$255,44,FALSE),)</f>
        <v>0.64000000000000057</v>
      </c>
      <c r="AC941">
        <f>IFERROR(VLOOKUP($A941,'PivotTrac Totals'!$1:$255,46,FALSE),)</f>
        <v>0</v>
      </c>
      <c r="AD941">
        <f>IFERROR(VLOOKUP($A941,'PivotTrac Totals'!$1:$255,48,FALSE),)</f>
        <v>0</v>
      </c>
      <c r="AE941">
        <f>IFERROR(VLOOKUP($A941,'PivotTrac Totals'!$1:$255,50,FALSE),)</f>
        <v>0</v>
      </c>
      <c r="AF941">
        <f>IFERROR(VLOOKUP($A941,'PivotTrac Totals'!$1:$255,52,FALSE),)</f>
        <v>0</v>
      </c>
      <c r="AG941">
        <f>IFERROR(VLOOKUP($A941,'PivotTrac Totals'!$1:$255,54,FALSE),)</f>
        <v>0</v>
      </c>
      <c r="AH941">
        <f t="shared" si="106"/>
        <v>15.42</v>
      </c>
    </row>
    <row r="942" spans="1:34" x14ac:dyDescent="0.2">
      <c r="A942" t="s">
        <v>346</v>
      </c>
      <c r="B942" t="s">
        <v>318</v>
      </c>
      <c r="C942" s="31" t="str">
        <f t="shared" si="110"/>
        <v>93</v>
      </c>
      <c r="D942" s="31" t="s">
        <v>103</v>
      </c>
      <c r="E942" t="s">
        <v>318</v>
      </c>
      <c r="F942" t="s">
        <v>33</v>
      </c>
      <c r="G942" t="s">
        <v>342</v>
      </c>
      <c r="H942">
        <f>IFERROR(VLOOKUP($A942,'PivotTrac Totals'!$A$1:$AK$255,4,FALSE),)</f>
        <v>0</v>
      </c>
      <c r="I942">
        <f>IFERROR(VLOOKUP($A942,'PivotTrac Totals'!$1:$405,6,FALSE),)</f>
        <v>0</v>
      </c>
      <c r="J942">
        <f>IFERROR(VLOOKUP($A942,'PivotTrac Totals'!$1:$255,8,FALSE),)</f>
        <v>0</v>
      </c>
      <c r="K942">
        <f>IFERROR(VLOOKUP($A942,'PivotTrac Totals'!$1:$255,10,FALSE),)</f>
        <v>0</v>
      </c>
      <c r="L942" t="str">
        <f>IFERROR(VLOOKUP($A942,'PivotTrac Totals'!$1:$255,12,FALSE),)</f>
        <v/>
      </c>
      <c r="M942" t="str">
        <f>IFERROR(VLOOKUP($A942,'PivotTrac Totals'!$1:$255,14,FALSE),)</f>
        <v/>
      </c>
      <c r="N942">
        <f>IFERROR(VLOOKUP($A942,'PivotTrac Totals'!$1:$255,16,FALSE),)</f>
        <v>0.65</v>
      </c>
      <c r="O942">
        <f>IFERROR(VLOOKUP($A942,'PivotTrac Totals'!$1:$255,18,FALSE),)</f>
        <v>1.92</v>
      </c>
      <c r="P942">
        <f>IFERROR(VLOOKUP($A942,'PivotTrac Totals'!$1:$255,20,FALSE),)</f>
        <v>2.64</v>
      </c>
      <c r="Q942">
        <f>IFERROR(VLOOKUP($A942,'PivotTrac Totals'!$1:$255,22,FALSE),)</f>
        <v>1.7700000000000005</v>
      </c>
      <c r="R942">
        <f>IFERROR(VLOOKUP($A942,'PivotTrac Totals'!$1:$255,24,FALSE),)</f>
        <v>1.9800000000000004</v>
      </c>
      <c r="S942">
        <f>IFERROR(VLOOKUP($A942,'PivotTrac Totals'!$1:$255,26,FALSE),)</f>
        <v>1.8899999999999988</v>
      </c>
      <c r="T942">
        <f>IFERROR(VLOOKUP($A942,'PivotTrac Totals'!$1:$255,28,FALSE),)</f>
        <v>1.4500000000000011</v>
      </c>
      <c r="U942">
        <f>IFERROR(VLOOKUP($A942,'PivotTrac Totals'!$1:$255,30,FALSE),)</f>
        <v>1.0999999999999996</v>
      </c>
      <c r="V942">
        <f>IFERROR(VLOOKUP($A942,'PivotTrac Totals'!$1:$255,32,FALSE),)</f>
        <v>0.92999999999999972</v>
      </c>
      <c r="W942">
        <f>IFERROR(VLOOKUP($A942,'PivotTrac Totals'!$1:$255,34,FALSE),)</f>
        <v>0.88000000000000078</v>
      </c>
      <c r="X942">
        <f>IFERROR(VLOOKUP($A942,'PivotTrac Totals'!$1:$255,36,FALSE),)</f>
        <v>0</v>
      </c>
      <c r="Y942">
        <f>IFERROR(VLOOKUP($A942,'PivotTrac Totals'!$1:$255,38,FALSE),)</f>
        <v>0.92999999999999972</v>
      </c>
      <c r="Z942">
        <f>IFERROR(VLOOKUP($A942,'PivotTrac Totals'!$1:$255,40,FALSE),)</f>
        <v>0.25</v>
      </c>
      <c r="AA942">
        <f>IFERROR(VLOOKUP($A942,'PivotTrac Totals'!$1:$255,42,FALSE),)</f>
        <v>0</v>
      </c>
      <c r="AB942">
        <f>IFERROR(VLOOKUP($A942,'PivotTrac Totals'!$1:$255,44,FALSE),)</f>
        <v>0.73000000000000043</v>
      </c>
      <c r="AC942">
        <f>IFERROR(VLOOKUP($A942,'PivotTrac Totals'!$1:$255,46,FALSE),)</f>
        <v>0.28999999999999915</v>
      </c>
      <c r="AD942">
        <f>IFERROR(VLOOKUP($A942,'PivotTrac Totals'!$1:$255,48,FALSE),)</f>
        <v>0</v>
      </c>
      <c r="AE942">
        <f>IFERROR(VLOOKUP($A942,'PivotTrac Totals'!$1:$255,50,FALSE),)</f>
        <v>0</v>
      </c>
      <c r="AF942">
        <f>IFERROR(VLOOKUP($A942,'PivotTrac Totals'!$1:$255,52,FALSE),)</f>
        <v>0</v>
      </c>
      <c r="AG942">
        <f>IFERROR(VLOOKUP($A942,'PivotTrac Totals'!$1:$255,54,FALSE),)</f>
        <v>0</v>
      </c>
      <c r="AH942">
        <f t="shared" si="106"/>
        <v>17.41</v>
      </c>
    </row>
    <row r="943" spans="1:34" x14ac:dyDescent="0.2">
      <c r="A943" t="s">
        <v>347</v>
      </c>
      <c r="B943" t="s">
        <v>318</v>
      </c>
      <c r="C943" s="31" t="str">
        <f t="shared" si="110"/>
        <v>93</v>
      </c>
      <c r="D943" s="31" t="s">
        <v>103</v>
      </c>
      <c r="E943" t="s">
        <v>318</v>
      </c>
      <c r="F943" t="s">
        <v>33</v>
      </c>
      <c r="G943" t="s">
        <v>342</v>
      </c>
      <c r="H943">
        <f>IFERROR(VLOOKUP($A943,'PivotTrac Totals'!$A$1:$AK$255,4,FALSE),)</f>
        <v>0</v>
      </c>
      <c r="I943">
        <f>IFERROR(VLOOKUP($A943,'PivotTrac Totals'!$1:$405,6,FALSE),)</f>
        <v>0</v>
      </c>
      <c r="J943">
        <f>IFERROR(VLOOKUP($A943,'PivotTrac Totals'!$1:$255,8,FALSE),)</f>
        <v>0</v>
      </c>
      <c r="K943">
        <f>IFERROR(VLOOKUP($A943,'PivotTrac Totals'!$1:$255,10,FALSE),)</f>
        <v>0</v>
      </c>
      <c r="L943" t="str">
        <f>IFERROR(VLOOKUP($A943,'PivotTrac Totals'!$1:$255,12,FALSE),)</f>
        <v/>
      </c>
      <c r="M943" t="str">
        <f>IFERROR(VLOOKUP($A943,'PivotTrac Totals'!$1:$255,14,FALSE),)</f>
        <v/>
      </c>
      <c r="N943">
        <f>IFERROR(VLOOKUP($A943,'PivotTrac Totals'!$1:$255,16,FALSE),)</f>
        <v>0.74</v>
      </c>
      <c r="O943">
        <f>IFERROR(VLOOKUP($A943,'PivotTrac Totals'!$1:$255,18,FALSE),)</f>
        <v>2.04</v>
      </c>
      <c r="P943">
        <f>IFERROR(VLOOKUP($A943,'PivotTrac Totals'!$1:$255,20,FALSE),)</f>
        <v>2.9299999999999997</v>
      </c>
      <c r="Q943">
        <f>IFERROR(VLOOKUP($A943,'PivotTrac Totals'!$1:$255,22,FALSE),)</f>
        <v>1.8399999999999999</v>
      </c>
      <c r="R943">
        <f>IFERROR(VLOOKUP($A943,'PivotTrac Totals'!$1:$255,24,FALSE),)</f>
        <v>1.9500000000000002</v>
      </c>
      <c r="S943">
        <f>IFERROR(VLOOKUP($A943,'PivotTrac Totals'!$1:$255,26,FALSE),)</f>
        <v>1.7100000000000009</v>
      </c>
      <c r="T943">
        <f>IFERROR(VLOOKUP($A943,'PivotTrac Totals'!$1:$255,28,FALSE),)</f>
        <v>1.7299999999999986</v>
      </c>
      <c r="U943">
        <f>IFERROR(VLOOKUP($A943,'PivotTrac Totals'!$1:$255,30,FALSE),)</f>
        <v>1.4500000000000011</v>
      </c>
      <c r="V943">
        <f>IFERROR(VLOOKUP($A943,'PivotTrac Totals'!$1:$255,32,FALSE),)</f>
        <v>1.33</v>
      </c>
      <c r="W943">
        <f>IFERROR(VLOOKUP($A943,'PivotTrac Totals'!$1:$255,34,FALSE),)</f>
        <v>0.42999999999999794</v>
      </c>
      <c r="X943">
        <f>IFERROR(VLOOKUP($A943,'PivotTrac Totals'!$1:$255,36,FALSE),)</f>
        <v>0</v>
      </c>
      <c r="Y943">
        <f>IFERROR(VLOOKUP($A943,'PivotTrac Totals'!$1:$255,38,FALSE),)</f>
        <v>0.88000000000000256</v>
      </c>
      <c r="Z943">
        <f>IFERROR(VLOOKUP($A943,'PivotTrac Totals'!$1:$255,40,FALSE),)</f>
        <v>0.79999999999999716</v>
      </c>
      <c r="AA943">
        <f>IFERROR(VLOOKUP($A943,'PivotTrac Totals'!$1:$255,42,FALSE),)</f>
        <v>0</v>
      </c>
      <c r="AB943">
        <f>IFERROR(VLOOKUP($A943,'PivotTrac Totals'!$1:$255,44,FALSE),)</f>
        <v>0.7900000000000027</v>
      </c>
      <c r="AC943">
        <f>IFERROR(VLOOKUP($A943,'PivotTrac Totals'!$1:$255,46,FALSE),)</f>
        <v>0.66000000000000014</v>
      </c>
      <c r="AD943">
        <f>IFERROR(VLOOKUP($A943,'PivotTrac Totals'!$1:$255,48,FALSE),)</f>
        <v>0</v>
      </c>
      <c r="AE943">
        <f>IFERROR(VLOOKUP($A943,'PivotTrac Totals'!$1:$255,50,FALSE),)</f>
        <v>0</v>
      </c>
      <c r="AF943">
        <f>IFERROR(VLOOKUP($A943,'PivotTrac Totals'!$1:$255,52,FALSE),)</f>
        <v>0</v>
      </c>
      <c r="AG943">
        <f>IFERROR(VLOOKUP($A943,'PivotTrac Totals'!$1:$255,54,FALSE),)</f>
        <v>0</v>
      </c>
      <c r="AH943">
        <f t="shared" si="106"/>
        <v>19.28</v>
      </c>
    </row>
    <row r="944" spans="1:34" x14ac:dyDescent="0.2">
      <c r="A944" t="s">
        <v>348</v>
      </c>
      <c r="B944" t="s">
        <v>318</v>
      </c>
      <c r="C944" s="31" t="str">
        <f t="shared" si="110"/>
        <v>93</v>
      </c>
      <c r="D944" s="31" t="s">
        <v>103</v>
      </c>
      <c r="E944" t="s">
        <v>318</v>
      </c>
      <c r="F944" t="s">
        <v>33</v>
      </c>
      <c r="G944" t="s">
        <v>342</v>
      </c>
      <c r="H944">
        <f>IFERROR(VLOOKUP($A944,'PivotTrac Totals'!$A$1:$AK$255,4,FALSE),)</f>
        <v>0</v>
      </c>
      <c r="I944">
        <f>IFERROR(VLOOKUP($A944,'PivotTrac Totals'!$1:$405,6,FALSE),)</f>
        <v>0</v>
      </c>
      <c r="J944">
        <f>IFERROR(VLOOKUP($A944,'PivotTrac Totals'!$1:$255,8,FALSE),)</f>
        <v>0</v>
      </c>
      <c r="K944">
        <f>IFERROR(VLOOKUP($A944,'PivotTrac Totals'!$1:$255,10,FALSE),)</f>
        <v>0</v>
      </c>
      <c r="L944" t="str">
        <f>IFERROR(VLOOKUP($A944,'PivotTrac Totals'!$1:$255,12,FALSE),)</f>
        <v/>
      </c>
      <c r="M944" t="str">
        <f>IFERROR(VLOOKUP($A944,'PivotTrac Totals'!$1:$255,14,FALSE),)</f>
        <v/>
      </c>
      <c r="N944">
        <f>IFERROR(VLOOKUP($A944,'PivotTrac Totals'!$1:$255,16,FALSE),)</f>
        <v>0.69</v>
      </c>
      <c r="O944">
        <f>IFERROR(VLOOKUP($A944,'PivotTrac Totals'!$1:$255,18,FALSE),)</f>
        <v>2.04</v>
      </c>
      <c r="P944">
        <f>IFERROR(VLOOKUP($A944,'PivotTrac Totals'!$1:$255,20,FALSE),)</f>
        <v>2.73</v>
      </c>
      <c r="Q944">
        <f>IFERROR(VLOOKUP($A944,'PivotTrac Totals'!$1:$255,22,FALSE),)</f>
        <v>1.9299999999999997</v>
      </c>
      <c r="R944">
        <f>IFERROR(VLOOKUP($A944,'PivotTrac Totals'!$1:$255,24,FALSE),)</f>
        <v>1.9300000000000006</v>
      </c>
      <c r="S944">
        <f>IFERROR(VLOOKUP($A944,'PivotTrac Totals'!$1:$255,26,FALSE),)</f>
        <v>1.7099999999999991</v>
      </c>
      <c r="T944">
        <f>IFERROR(VLOOKUP($A944,'PivotTrac Totals'!$1:$255,28,FALSE),)</f>
        <v>1.6500000000000004</v>
      </c>
      <c r="U944">
        <f>IFERROR(VLOOKUP($A944,'PivotTrac Totals'!$1:$255,30,FALSE),)</f>
        <v>1.1500000000000004</v>
      </c>
      <c r="V944">
        <f>IFERROR(VLOOKUP($A944,'PivotTrac Totals'!$1:$255,32,FALSE),)</f>
        <v>1.0399999999999991</v>
      </c>
      <c r="W944">
        <f>IFERROR(VLOOKUP($A944,'PivotTrac Totals'!$1:$255,34,FALSE),)</f>
        <v>0.41000000000000014</v>
      </c>
      <c r="X944">
        <f>IFERROR(VLOOKUP($A944,'PivotTrac Totals'!$1:$255,36,FALSE),)</f>
        <v>0</v>
      </c>
      <c r="Y944">
        <f>IFERROR(VLOOKUP($A944,'PivotTrac Totals'!$1:$255,38,FALSE),)</f>
        <v>0.86000000000000121</v>
      </c>
      <c r="Z944">
        <f>IFERROR(VLOOKUP($A944,'PivotTrac Totals'!$1:$255,40,FALSE),)</f>
        <v>0</v>
      </c>
      <c r="AA944">
        <f>IFERROR(VLOOKUP($A944,'PivotTrac Totals'!$1:$255,42,FALSE),)</f>
        <v>0</v>
      </c>
      <c r="AB944">
        <f>IFERROR(VLOOKUP($A944,'PivotTrac Totals'!$1:$255,44,FALSE),)</f>
        <v>1.1899999999999977</v>
      </c>
      <c r="AC944">
        <f>IFERROR(VLOOKUP($A944,'PivotTrac Totals'!$1:$255,46,FALSE),)</f>
        <v>0.14000000000000057</v>
      </c>
      <c r="AD944">
        <f>IFERROR(VLOOKUP($A944,'PivotTrac Totals'!$1:$255,48,FALSE),)</f>
        <v>0</v>
      </c>
      <c r="AE944">
        <f>IFERROR(VLOOKUP($A944,'PivotTrac Totals'!$1:$255,50,FALSE),)</f>
        <v>0</v>
      </c>
      <c r="AF944">
        <f>IFERROR(VLOOKUP($A944,'PivotTrac Totals'!$1:$255,52,FALSE),)</f>
        <v>0</v>
      </c>
      <c r="AG944">
        <f>IFERROR(VLOOKUP($A944,'PivotTrac Totals'!$1:$255,54,FALSE),)</f>
        <v>0</v>
      </c>
      <c r="AH944">
        <f t="shared" si="106"/>
        <v>17.47</v>
      </c>
    </row>
    <row r="945" spans="1:34" ht="15.75" thickBot="1" x14ac:dyDescent="0.25">
      <c r="A945" t="s">
        <v>349</v>
      </c>
      <c r="B945" t="s">
        <v>318</v>
      </c>
      <c r="C945" s="31" t="str">
        <f t="shared" si="110"/>
        <v>93</v>
      </c>
      <c r="D945" s="31" t="s">
        <v>103</v>
      </c>
      <c r="E945" t="s">
        <v>318</v>
      </c>
      <c r="F945" t="s">
        <v>33</v>
      </c>
      <c r="G945" t="s">
        <v>342</v>
      </c>
      <c r="H945">
        <f>IFERROR(VLOOKUP($A945,'PivotTrac Totals'!$A$1:$AK$255,4,FALSE),)</f>
        <v>0</v>
      </c>
      <c r="I945">
        <f>IFERROR(VLOOKUP($A945,'PivotTrac Totals'!$1:$405,6,FALSE),)</f>
        <v>0</v>
      </c>
      <c r="J945">
        <f>IFERROR(VLOOKUP($A945,'PivotTrac Totals'!$1:$255,8,FALSE),)</f>
        <v>0</v>
      </c>
      <c r="K945">
        <f>IFERROR(VLOOKUP($A945,'PivotTrac Totals'!$1:$255,10,FALSE),)</f>
        <v>0</v>
      </c>
      <c r="L945" t="str">
        <f>IFERROR(VLOOKUP($A945,'PivotTrac Totals'!$1:$255,12,FALSE),)</f>
        <v/>
      </c>
      <c r="M945" t="str">
        <f>IFERROR(VLOOKUP($A945,'PivotTrac Totals'!$1:$255,14,FALSE),)</f>
        <v/>
      </c>
      <c r="N945">
        <f>IFERROR(VLOOKUP($A945,'PivotTrac Totals'!$1:$255,16,FALSE),)</f>
        <v>0.41</v>
      </c>
      <c r="O945">
        <f>IFERROR(VLOOKUP($A945,'PivotTrac Totals'!$1:$255,18,FALSE),)</f>
        <v>1.54</v>
      </c>
      <c r="P945">
        <f>IFERROR(VLOOKUP($A945,'PivotTrac Totals'!$1:$255,20,FALSE),)</f>
        <v>2.2699999999999996</v>
      </c>
      <c r="Q945">
        <f>IFERROR(VLOOKUP($A945,'PivotTrac Totals'!$1:$255,22,FALSE),)</f>
        <v>1.6600000000000001</v>
      </c>
      <c r="R945">
        <f>IFERROR(VLOOKUP($A945,'PivotTrac Totals'!$1:$255,24,FALSE),)</f>
        <v>2.3500000000000005</v>
      </c>
      <c r="S945">
        <f>IFERROR(VLOOKUP($A945,'PivotTrac Totals'!$1:$255,26,FALSE),)</f>
        <v>1.4100000000000001</v>
      </c>
      <c r="T945">
        <f>IFERROR(VLOOKUP($A945,'PivotTrac Totals'!$1:$255,28,FALSE),)</f>
        <v>1.629999999999999</v>
      </c>
      <c r="U945">
        <f>IFERROR(VLOOKUP($A945,'PivotTrac Totals'!$1:$255,30,FALSE),)</f>
        <v>0.99000000000000021</v>
      </c>
      <c r="V945">
        <f>IFERROR(VLOOKUP($A945,'PivotTrac Totals'!$1:$255,32,FALSE),)</f>
        <v>1.0500000000000007</v>
      </c>
      <c r="W945">
        <f>IFERROR(VLOOKUP($A945,'PivotTrac Totals'!$1:$255,34,FALSE),)</f>
        <v>0.46999999999999886</v>
      </c>
      <c r="X945">
        <f>IFERROR(VLOOKUP($A945,'PivotTrac Totals'!$1:$255,36,FALSE),)</f>
        <v>0</v>
      </c>
      <c r="Y945">
        <f>IFERROR(VLOOKUP($A945,'PivotTrac Totals'!$1:$255,38,FALSE),)</f>
        <v>0.47000000000000064</v>
      </c>
      <c r="Z945">
        <f>IFERROR(VLOOKUP($A945,'PivotTrac Totals'!$1:$255,40,FALSE),)</f>
        <v>0</v>
      </c>
      <c r="AA945">
        <f>IFERROR(VLOOKUP($A945,'PivotTrac Totals'!$1:$255,42,FALSE),)</f>
        <v>0.91000000000000014</v>
      </c>
      <c r="AB945">
        <f>IFERROR(VLOOKUP($A945,'PivotTrac Totals'!$1:$255,44,FALSE),)</f>
        <v>1.4199999999999982</v>
      </c>
      <c r="AC945">
        <f>IFERROR(VLOOKUP($A945,'PivotTrac Totals'!$1:$255,46,FALSE),)</f>
        <v>0</v>
      </c>
      <c r="AD945">
        <f>IFERROR(VLOOKUP($A945,'PivotTrac Totals'!$1:$255,48,FALSE),)</f>
        <v>0</v>
      </c>
      <c r="AE945">
        <f>IFERROR(VLOOKUP($A945,'PivotTrac Totals'!$1:$255,50,FALSE),)</f>
        <v>0</v>
      </c>
      <c r="AF945">
        <f>IFERROR(VLOOKUP($A945,'PivotTrac Totals'!$1:$255,52,FALSE),)</f>
        <v>0</v>
      </c>
      <c r="AG945">
        <f>IFERROR(VLOOKUP($A945,'PivotTrac Totals'!$1:$255,54,FALSE),)</f>
        <v>0</v>
      </c>
      <c r="AH945">
        <f t="shared" si="106"/>
        <v>16.579999999999998</v>
      </c>
    </row>
    <row r="946" spans="1:34" ht="15.75" hidden="1" thickBot="1" x14ac:dyDescent="0.25">
      <c r="B946" t="s">
        <v>318</v>
      </c>
      <c r="C946" s="31" t="str">
        <f t="shared" si="110"/>
        <v>93</v>
      </c>
      <c r="D946" s="31" t="s">
        <v>103</v>
      </c>
      <c r="H946">
        <f>IFERROR(VLOOKUP($A946,'PivotTrac Totals'!$A$1:$AK$255,4,FALSE),)</f>
        <v>0</v>
      </c>
      <c r="I946">
        <f>IFERROR(VLOOKUP($A946,'PivotTrac Totals'!$1:$405,6,FALSE),)</f>
        <v>0</v>
      </c>
      <c r="J946">
        <f>IFERROR(VLOOKUP($A946,'PivotTrac Totals'!$1:$255,8,FALSE),)</f>
        <v>0</v>
      </c>
      <c r="K946">
        <f>IFERROR(VLOOKUP($A946,'PivotTrac Totals'!$1:$255,10,FALSE),)</f>
        <v>0</v>
      </c>
      <c r="L946">
        <f>IFERROR(VLOOKUP($A946,'PivotTrac Totals'!$1:$255,12,FALSE),)</f>
        <v>0</v>
      </c>
      <c r="M946">
        <f>IFERROR(VLOOKUP($A946,'PivotTrac Totals'!$1:$255,14,FALSE),)</f>
        <v>0</v>
      </c>
      <c r="N946">
        <f>IFERROR(VLOOKUP($A946,'PivotTrac Totals'!$1:$255,16,FALSE),)</f>
        <v>0</v>
      </c>
      <c r="O946">
        <f>IFERROR(VLOOKUP($A946,'PivotTrac Totals'!$1:$255,18,FALSE),)</f>
        <v>0</v>
      </c>
      <c r="P946">
        <f>IFERROR(VLOOKUP($A946,'PivotTrac Totals'!$1:$255,20,FALSE),)</f>
        <v>0</v>
      </c>
      <c r="Q946">
        <f>IFERROR(VLOOKUP($A946,'PivotTrac Totals'!$1:$255,22,FALSE),)</f>
        <v>0</v>
      </c>
      <c r="R946">
        <f>IFERROR(VLOOKUP($A946,'PivotTrac Totals'!$1:$255,24,FALSE),)</f>
        <v>0</v>
      </c>
      <c r="S946">
        <f>IFERROR(VLOOKUP($A946,'PivotTrac Totals'!$1:$255,26,FALSE),)</f>
        <v>0</v>
      </c>
      <c r="T946">
        <f>IFERROR(VLOOKUP($A946,'PivotTrac Totals'!$1:$255,28,FALSE),)</f>
        <v>0</v>
      </c>
      <c r="U946">
        <f>IFERROR(VLOOKUP($A946,'PivotTrac Totals'!$1:$255,30,FALSE),)</f>
        <v>0</v>
      </c>
      <c r="V946">
        <f>IFERROR(VLOOKUP($A946,'PivotTrac Totals'!$1:$255,32,FALSE),)</f>
        <v>0</v>
      </c>
      <c r="W946">
        <f>IFERROR(VLOOKUP($A946,'PivotTrac Totals'!$1:$255,34,FALSE),)</f>
        <v>0</v>
      </c>
      <c r="X946">
        <f>IFERROR(VLOOKUP($A946,'PivotTrac Totals'!$1:$255,36,FALSE),)</f>
        <v>0</v>
      </c>
      <c r="Y946">
        <f>IFERROR(VLOOKUP($A946,'PivotTrac Totals'!$1:$255,38,FALSE),)</f>
        <v>0</v>
      </c>
      <c r="Z946">
        <f>IFERROR(VLOOKUP($A946,'PivotTrac Totals'!$1:$255,40,FALSE),)</f>
        <v>0</v>
      </c>
      <c r="AA946">
        <f>IFERROR(VLOOKUP($A946,'PivotTrac Totals'!$1:$255,42,FALSE),)</f>
        <v>0</v>
      </c>
      <c r="AB946">
        <f>IFERROR(VLOOKUP($A946,'PivotTrac Totals'!$1:$255,44,FALSE),)</f>
        <v>0</v>
      </c>
      <c r="AC946">
        <f>IFERROR(VLOOKUP($A946,'PivotTrac Totals'!$1:$255,46,FALSE),)</f>
        <v>0</v>
      </c>
      <c r="AD946">
        <f>IFERROR(VLOOKUP($A946,'PivotTrac Totals'!$1:$255,48,FALSE),)</f>
        <v>0</v>
      </c>
      <c r="AE946">
        <f>IFERROR(VLOOKUP($A946,'PivotTrac Totals'!$1:$255,50,FALSE),)</f>
        <v>0</v>
      </c>
      <c r="AF946">
        <f>IFERROR(VLOOKUP($A946,'PivotTrac Totals'!$1:$255,52,FALSE),)</f>
        <v>0</v>
      </c>
      <c r="AG946">
        <f>IFERROR(VLOOKUP($A946,'PivotTrac Totals'!$1:$255,54,FALSE),)</f>
        <v>0</v>
      </c>
      <c r="AH946">
        <f t="shared" si="106"/>
        <v>0</v>
      </c>
    </row>
    <row r="947" spans="1:34" ht="15.75" hidden="1" thickBot="1" x14ac:dyDescent="0.25">
      <c r="A947" s="25"/>
      <c r="B947" s="25" t="s">
        <v>318</v>
      </c>
      <c r="C947" s="28" t="str">
        <f>MID(A948,FIND(" ",A948)+1,256)</f>
        <v>94</v>
      </c>
      <c r="D947" s="28" t="s">
        <v>324</v>
      </c>
      <c r="E947" s="25"/>
      <c r="F947" s="25"/>
      <c r="G947" s="25"/>
      <c r="H947">
        <f>IFERROR(VLOOKUP($A947,'PivotTrac Totals'!$A$1:$AK$255,4,FALSE),)</f>
        <v>0</v>
      </c>
      <c r="I947">
        <f>IFERROR(VLOOKUP($A947,'PivotTrac Totals'!$1:$405,6,FALSE),)</f>
        <v>0</v>
      </c>
      <c r="J947">
        <f>IFERROR(VLOOKUP($A947,'PivotTrac Totals'!$1:$255,8,FALSE),)</f>
        <v>0</v>
      </c>
      <c r="K947">
        <f>IFERROR(VLOOKUP($A947,'PivotTrac Totals'!$1:$255,10,FALSE),)</f>
        <v>0</v>
      </c>
      <c r="L947">
        <f>IFERROR(VLOOKUP($A947,'PivotTrac Totals'!$1:$255,12,FALSE),)</f>
        <v>0</v>
      </c>
      <c r="M947">
        <f>IFERROR(VLOOKUP($A947,'PivotTrac Totals'!$1:$255,14,FALSE),)</f>
        <v>0</v>
      </c>
      <c r="N947">
        <f>IFERROR(VLOOKUP($A947,'PivotTrac Totals'!$1:$255,16,FALSE),)</f>
        <v>0</v>
      </c>
      <c r="O947">
        <f>IFERROR(VLOOKUP($A947,'PivotTrac Totals'!$1:$255,18,FALSE),)</f>
        <v>0</v>
      </c>
      <c r="P947">
        <f>IFERROR(VLOOKUP($A947,'PivotTrac Totals'!$1:$255,20,FALSE),)</f>
        <v>0</v>
      </c>
      <c r="Q947">
        <f>IFERROR(VLOOKUP($A947,'PivotTrac Totals'!$1:$255,22,FALSE),)</f>
        <v>0</v>
      </c>
      <c r="R947">
        <f>IFERROR(VLOOKUP($A947,'PivotTrac Totals'!$1:$255,24,FALSE),)</f>
        <v>0</v>
      </c>
      <c r="S947">
        <f>IFERROR(VLOOKUP($A947,'PivotTrac Totals'!$1:$255,26,FALSE),)</f>
        <v>0</v>
      </c>
      <c r="T947">
        <f>IFERROR(VLOOKUP($A947,'PivotTrac Totals'!$1:$255,28,FALSE),)</f>
        <v>0</v>
      </c>
      <c r="U947">
        <f>IFERROR(VLOOKUP($A947,'PivotTrac Totals'!$1:$255,30,FALSE),)</f>
        <v>0</v>
      </c>
      <c r="V947">
        <f>IFERROR(VLOOKUP($A947,'PivotTrac Totals'!$1:$255,32,FALSE),)</f>
        <v>0</v>
      </c>
      <c r="W947">
        <f>IFERROR(VLOOKUP($A947,'PivotTrac Totals'!$1:$255,34,FALSE),)</f>
        <v>0</v>
      </c>
      <c r="X947">
        <f>IFERROR(VLOOKUP($A947,'PivotTrac Totals'!$1:$255,36,FALSE),)</f>
        <v>0</v>
      </c>
      <c r="Y947">
        <f>IFERROR(VLOOKUP($A947,'PivotTrac Totals'!$1:$255,38,FALSE),)</f>
        <v>0</v>
      </c>
      <c r="Z947">
        <f>IFERROR(VLOOKUP($A947,'PivotTrac Totals'!$1:$255,40,FALSE),)</f>
        <v>0</v>
      </c>
      <c r="AA947">
        <f>IFERROR(VLOOKUP($A947,'PivotTrac Totals'!$1:$255,42,FALSE),)</f>
        <v>0</v>
      </c>
      <c r="AB947">
        <f>IFERROR(VLOOKUP($A947,'PivotTrac Totals'!$1:$255,44,FALSE),)</f>
        <v>0</v>
      </c>
      <c r="AC947">
        <f>IFERROR(VLOOKUP($A947,'PivotTrac Totals'!$1:$255,46,FALSE),)</f>
        <v>0</v>
      </c>
      <c r="AD947">
        <f>IFERROR(VLOOKUP($A947,'PivotTrac Totals'!$1:$255,48,FALSE),)</f>
        <v>0</v>
      </c>
      <c r="AE947">
        <f>IFERROR(VLOOKUP($A947,'PivotTrac Totals'!$1:$255,50,FALSE),)</f>
        <v>0</v>
      </c>
      <c r="AF947">
        <f>IFERROR(VLOOKUP($A947,'PivotTrac Totals'!$1:$255,52,FALSE),)</f>
        <v>0</v>
      </c>
      <c r="AG947">
        <f>IFERROR(VLOOKUP($A947,'PivotTrac Totals'!$1:$255,54,FALSE),)</f>
        <v>0</v>
      </c>
      <c r="AH947">
        <f t="shared" si="106"/>
        <v>0</v>
      </c>
    </row>
    <row r="948" spans="1:34" ht="15.75" thickBot="1" x14ac:dyDescent="0.25">
      <c r="A948" s="29" t="s">
        <v>350</v>
      </c>
      <c r="B948" s="25" t="s">
        <v>318</v>
      </c>
      <c r="C948" s="28" t="str">
        <f>C947</f>
        <v>94</v>
      </c>
      <c r="D948" s="31" t="s">
        <v>103</v>
      </c>
      <c r="E948" t="s">
        <v>318</v>
      </c>
      <c r="F948" t="s">
        <v>13</v>
      </c>
      <c r="G948" t="s">
        <v>334</v>
      </c>
      <c r="H948">
        <f ca="1">+IF($F948="Spring Grain",SUMIFS('Ashton Agrimet'!$G:$G,'Ashton Agrimet'!$A:$A,"&lt;="&amp;Data!H$1,'Ashton Agrimet'!$G:$G,"&gt;0"),IF($F948="Winter Grain",SUMIFS('Ashton Agrimet'!$D:$D,'Ashton Agrimet'!$A:$A,"&lt;="&amp;Data!H$1,'Ashton Agrimet'!$D:$D,"&gt;0"),IF($F948="Potatoes",SUMIFS('Ashton Agrimet'!$C:$C,'Ashton Agrimet'!$A:$A,"&lt;="&amp;Data!H$1,'Ashton Agrimet'!$C:$C,"&gt;0"),0)))</f>
        <v>0</v>
      </c>
      <c r="I948">
        <f ca="1">+IF($F948="Spring Grain",SUMIFS('Ashton Agrimet'!$G:$G,'Ashton Agrimet'!$A:$A,"&lt;="&amp;Data!I$1,'Ashton Agrimet'!$G:$G,"&gt;0"),IF($F948="Winter Grain",SUMIFS('Ashton Agrimet'!$D:$D,'Ashton Agrimet'!$A:$A,"&lt;="&amp;Data!I$1,'Ashton Agrimet'!$D:$D,"&gt;0"),IF($F948="Potatoes",SUMIFS('Ashton Agrimet'!$C:$C,'Ashton Agrimet'!$A:$A,"&lt;="&amp;Data!I$1,'Ashton Agrimet'!$C:$C,"&gt;0"),0)))-$H948</f>
        <v>0</v>
      </c>
      <c r="J948">
        <f ca="1">+IF($F948="Spring Grain",SUMIFS('Ashton Agrimet'!$G:$G,'Ashton Agrimet'!$A:$A,"&lt;="&amp;Data!J$1,'Ashton Agrimet'!$G:$G,"&gt;0"),IF($F948="Winter Grain",SUMIFS('Ashton Agrimet'!$D:$D,'Ashton Agrimet'!$A:$A,"&lt;="&amp;Data!J$1,'Ashton Agrimet'!$D:$D,"&gt;0"),IF($F948="Potatoes",SUMIFS('Ashton Agrimet'!$C:$C,'Ashton Agrimet'!$A:$A,"&lt;="&amp;Data!J$1,'Ashton Agrimet'!$C:$C,"&gt;0"),0)))-SUM($H948:I948)</f>
        <v>0</v>
      </c>
      <c r="K948">
        <f ca="1">+IF($F948="Spring Grain",SUMIFS('Ashton Agrimet'!$G:$G,'Ashton Agrimet'!$A:$A,"&lt;="&amp;Data!K$1,'Ashton Agrimet'!$G:$G,"&gt;0"),IF($F948="Winter Grain",SUMIFS('Ashton Agrimet'!$D:$D,'Ashton Agrimet'!$A:$A,"&lt;="&amp;Data!K$1,'Ashton Agrimet'!$D:$D,"&gt;0"),IF($F948="Potatoes",SUMIFS('Ashton Agrimet'!$C:$C,'Ashton Agrimet'!$A:$A,"&lt;="&amp;Data!K$1,'Ashton Agrimet'!$C:$C,"&gt;0"),0)))-SUM($H948:J948)</f>
        <v>0</v>
      </c>
      <c r="L948">
        <f ca="1">+IF($F948="Spring Grain",SUMIFS('Ashton Agrimet'!$G:$G,'Ashton Agrimet'!$A:$A,"&lt;="&amp;Data!L$1,'Ashton Agrimet'!$G:$G,"&gt;0"),IF($F948="Winter Grain",SUMIFS('Ashton Agrimet'!$D:$D,'Ashton Agrimet'!$A:$A,"&lt;="&amp;Data!L$1,'Ashton Agrimet'!$D:$D,"&gt;0"),IF($F948="Potatoes",SUMIFS('Ashton Agrimet'!$C:$C,'Ashton Agrimet'!$A:$A,"&lt;="&amp;Data!L$1,'Ashton Agrimet'!$C:$C,"&gt;0"),0)))-SUM($H948:K948)</f>
        <v>0</v>
      </c>
      <c r="M948">
        <f ca="1">+IF($F948="Spring Grain",SUMIFS('Ashton Agrimet'!$E:$E,'Ashton Agrimet'!$A:$A,"&lt;="&amp;Data!M$1,'Ashton Agrimet'!$E:$E,"&gt;0"),IF($F948="Winter Grain",SUMIFS('Ashton Agrimet'!$D:$D,'Ashton Agrimet'!$A:$A,"&lt;="&amp;Data!M$1,'Ashton Agrimet'!$D:$D,"&gt;0"),IF($F948="Potatoes",SUMIFS('Ashton Agrimet'!$C:$C,'Ashton Agrimet'!$A:$A,"&lt;="&amp;Data!M$1,'Ashton Agrimet'!$C:$C,"&gt;0"),IF($F948="Canola",SUMIFS('Ashton Agrimet'!$F:$F,'Ashton Agrimet'!$A:$A,"&lt;="&amp;Data!M$1,'Ashton Agrimet'!$F:$F,"&gt;0"),0))))-SUM($H948:L948)</f>
        <v>0.59000000000000008</v>
      </c>
      <c r="N948">
        <f ca="1">+IF($F948="Spring Grain",SUMIFS('Ashton Agrimet'!$E:$E,'Ashton Agrimet'!$A:$A,"&lt;="&amp;Data!N$1,'Ashton Agrimet'!$E:$E,"&gt;0"),IF($F948="Winter Grain",SUMIFS('Ashton Agrimet'!$D:$D,'Ashton Agrimet'!$A:$A,"&lt;="&amp;Data!N$1,'Ashton Agrimet'!$D:$D,"&gt;0"),IF($F948="Potatoes",SUMIFS('Ashton Agrimet'!$C:$C,'Ashton Agrimet'!$A:$A,"&lt;="&amp;Data!N$1,'Ashton Agrimet'!$C:$C,"&gt;0"),IF($F948="Canola",SUMIFS('Ashton Agrimet'!$F:$F,'Ashton Agrimet'!$A:$A,"&lt;="&amp;Data!N$1,'Ashton Agrimet'!$F:$F,"&gt;0"),0))))-SUM($H948:M948)</f>
        <v>0.60000000000000009</v>
      </c>
      <c r="O948">
        <f ca="1">+IF($F948="Spring Grain",SUMIFS('Ashton Agrimet'!$E:$E,'Ashton Agrimet'!$A:$A,"&lt;="&amp;Data!O$1,'Ashton Agrimet'!$E:$E,"&gt;0"),IF($F948="Winter Grain",SUMIFS('Ashton Agrimet'!$D:$D,'Ashton Agrimet'!$A:$A,"&lt;="&amp;Data!O$1,'Ashton Agrimet'!$D:$D,"&gt;0"),IF($F948="Potatoes",SUMIFS('Ashton Agrimet'!$C:$C,'Ashton Agrimet'!$A:$A,"&lt;="&amp;Data!O$1,'Ashton Agrimet'!$C:$C,"&gt;0"),IF($F948="Canola",SUMIFS('Ashton Agrimet'!$F:$F,'Ashton Agrimet'!$A:$A,"&lt;="&amp;Data!O$1,'Ashton Agrimet'!$F:$F,"&gt;0"),0))))-SUM($H948:N948)</f>
        <v>1.1899999999999997</v>
      </c>
      <c r="P948">
        <f ca="1">+IF($F948="Spring Grain",SUMIFS('Ashton Agrimet'!$E:$E,'Ashton Agrimet'!$A:$A,"&lt;="&amp;Data!P$1,'Ashton Agrimet'!$E:$E,"&gt;0"),IF($F948="Winter Grain",SUMIFS('Ashton Agrimet'!$D:$D,'Ashton Agrimet'!$A:$A,"&lt;="&amp;Data!P$1,'Ashton Agrimet'!$D:$D,"&gt;0"),IF($F948="Potatoes",SUMIFS('Ashton Agrimet'!$C:$C,'Ashton Agrimet'!$A:$A,"&lt;="&amp;Data!P$1,'Ashton Agrimet'!$C:$C,"&gt;0"),IF($F948="Canola",SUMIFS('Ashton Agrimet'!$F:$F,'Ashton Agrimet'!$A:$A,"&lt;="&amp;Data!P$1,'Ashton Agrimet'!$F:$F,"&gt;0"),0))))-SUM($H948:O948)</f>
        <v>1.5100000000000002</v>
      </c>
      <c r="Q948">
        <f ca="1">+IF($F948="Spring Grain",SUMIFS('Ashton Agrimet'!$E:$E,'Ashton Agrimet'!$A:$A,"&lt;="&amp;Data!Q$1,'Ashton Agrimet'!$E:$E,"&gt;0"),IF($F948="Winter Grain",SUMIFS('Ashton Agrimet'!$D:$D,'Ashton Agrimet'!$A:$A,"&lt;="&amp;Data!Q$1,'Ashton Agrimet'!$D:$D,"&gt;0"),IF($F948="Potatoes",SUMIFS('Ashton Agrimet'!$C:$C,'Ashton Agrimet'!$A:$A,"&lt;="&amp;Data!Q$1,'Ashton Agrimet'!$C:$C,"&gt;0"),IF($F948="Canola",SUMIFS('Ashton Agrimet'!$F:$F,'Ashton Agrimet'!$A:$A,"&lt;="&amp;Data!Q$1,'Ashton Agrimet'!$F:$F,"&gt;0"),0))))-SUM($H948:P948)</f>
        <v>1.6199999999999997</v>
      </c>
      <c r="R948">
        <f ca="1">+IF($F948="Spring Grain",SUMIFS('Ashton Agrimet'!$E:$E,'Ashton Agrimet'!$A:$A,"&lt;="&amp;Data!R$1,'Ashton Agrimet'!$E:$E,"&gt;0"),IF($F948="Winter Grain",SUMIFS('Ashton Agrimet'!$D:$D,'Ashton Agrimet'!$A:$A,"&lt;="&amp;Data!R$1,'Ashton Agrimet'!$D:$D,"&gt;0"),IF($F948="Potatoes",SUMIFS('Ashton Agrimet'!$C:$C,'Ashton Agrimet'!$A:$A,"&lt;="&amp;Data!R$1,'Ashton Agrimet'!$C:$C,"&gt;0"),IF($F948="Canola",SUMIFS('Ashton Agrimet'!$F:$F,'Ashton Agrimet'!$A:$A,"&lt;="&amp;Data!R$1,'Ashton Agrimet'!$F:$F,"&gt;0"),0))))-SUM($H948:Q948)</f>
        <v>1.9200000000000008</v>
      </c>
      <c r="S948">
        <f ca="1">+IF($F948="Spring Grain",SUMIFS('Ashton Agrimet'!$E:$E,'Ashton Agrimet'!$A:$A,"&lt;="&amp;Data!S$1,'Ashton Agrimet'!$E:$E,"&gt;0"),IF($F948="Winter Grain",SUMIFS('Ashton Agrimet'!$D:$D,'Ashton Agrimet'!$A:$A,"&lt;="&amp;Data!S$1,'Ashton Agrimet'!$D:$D,"&gt;0"),IF($F948="Potatoes",SUMIFS('Ashton Agrimet'!$C:$C,'Ashton Agrimet'!$A:$A,"&lt;="&amp;Data!S$1,'Ashton Agrimet'!$C:$C,"&gt;0"),IF($F948="Canola",SUMIFS('Ashton Agrimet'!$F:$F,'Ashton Agrimet'!$A:$A,"&lt;="&amp;Data!S$1,'Ashton Agrimet'!$F:$F,"&gt;0"),0))))-SUM($H948:R948)</f>
        <v>2.1000000000000005</v>
      </c>
      <c r="T948">
        <f ca="1">+IF($F948="Spring Grain",SUMIFS('Ashton Agrimet'!$E:$E,'Ashton Agrimet'!$A:$A,"&lt;="&amp;Data!T$1,'Ashton Agrimet'!$E:$E,"&gt;0"),IF($F948="Winter Grain",SUMIFS('Ashton Agrimet'!$D:$D,'Ashton Agrimet'!$A:$A,"&lt;="&amp;Data!T$1,'Ashton Agrimet'!$D:$D,"&gt;0"),IF($F948="Potatoes",SUMIFS('Ashton Agrimet'!$C:$C,'Ashton Agrimet'!$A:$A,"&lt;="&amp;Data!T$1,'Ashton Agrimet'!$C:$C,"&gt;0"),IF($F948="Canola",SUMIFS('Ashton Agrimet'!$F:$F,'Ashton Agrimet'!$A:$A,"&lt;="&amp;Data!T$1,'Ashton Agrimet'!$F:$F,"&gt;0"),0))))-SUM($H948:S948)</f>
        <v>1.9100000000000037</v>
      </c>
      <c r="U948">
        <f ca="1">+IF($F948="Spring Grain",SUMIFS('Ashton Agrimet'!$E:$E,'Ashton Agrimet'!$A:$A,"&lt;="&amp;Data!U$1,'Ashton Agrimet'!$E:$E,"&gt;0"),IF($F948="Winter Grain",SUMIFS('Ashton Agrimet'!$D:$D,'Ashton Agrimet'!$A:$A,"&lt;="&amp;Data!U$1,'Ashton Agrimet'!$D:$D,"&gt;0"),IF($F948="Potatoes",SUMIFS('Ashton Agrimet'!$C:$C,'Ashton Agrimet'!$A:$A,"&lt;="&amp;Data!U$1,'Ashton Agrimet'!$C:$C,"&gt;0"),IF($F948="Canola",SUMIFS('Ashton Agrimet'!$F:$F,'Ashton Agrimet'!$A:$A,"&lt;="&amp;Data!U$1,'Ashton Agrimet'!$F:$F,"&gt;0"),0))))-SUM($H948:T948)</f>
        <v>2.0299999999999994</v>
      </c>
      <c r="V948">
        <f ca="1">+IF($F948="Spring Grain",SUMIFS('Ashton Agrimet'!$E:$E,'Ashton Agrimet'!$A:$A,"&lt;="&amp;Data!V$1,'Ashton Agrimet'!$E:$E,"&gt;0"),IF($F948="Winter Grain",SUMIFS('Ashton Agrimet'!$D:$D,'Ashton Agrimet'!$A:$A,"&lt;="&amp;Data!V$1,'Ashton Agrimet'!$D:$D,"&gt;0"),IF($F948="Potatoes",SUMIFS('Ashton Agrimet'!$C:$C,'Ashton Agrimet'!$A:$A,"&lt;="&amp;Data!V$1,'Ashton Agrimet'!$C:$C,"&gt;0"),IF($F948="Canola",SUMIFS('Ashton Agrimet'!$F:$F,'Ashton Agrimet'!$A:$A,"&lt;="&amp;Data!V$1,'Ashton Agrimet'!$F:$F,"&gt;0"),0))))-SUM($H948:U948)</f>
        <v>1.75</v>
      </c>
      <c r="W948">
        <f ca="1">+IF($F948="Spring Grain",SUMIFS('Ashton Agrimet'!$E:$E,'Ashton Agrimet'!$A:$A,"&lt;="&amp;Data!W$1,'Ashton Agrimet'!$E:$E,"&gt;0"),IF($F948="Winter Grain",SUMIFS('Ashton Agrimet'!$D:$D,'Ashton Agrimet'!$A:$A,"&lt;="&amp;Data!W$1,'Ashton Agrimet'!$D:$D,"&gt;0"),IF($F948="Potatoes",SUMIFS('Ashton Agrimet'!$C:$C,'Ashton Agrimet'!$A:$A,"&lt;="&amp;Data!W$1,'Ashton Agrimet'!$C:$C,"&gt;0"),IF($F948="Canola",SUMIFS('Ashton Agrimet'!$F:$F,'Ashton Agrimet'!$A:$A,"&lt;="&amp;Data!W$1,'Ashton Agrimet'!$F:$F,"&gt;0"),0))))-SUM($H948:V948)</f>
        <v>1.8200000000000021</v>
      </c>
      <c r="X948">
        <f ca="1">+IF($F948="Spring Grain",SUMIFS('Ashton Agrimet'!$E:$E,'Ashton Agrimet'!$A:$A,"&lt;="&amp;Data!X$1,'Ashton Agrimet'!$E:$E,"&gt;0"),IF($F948="Winter Grain",SUMIFS('Ashton Agrimet'!$D:$D,'Ashton Agrimet'!$A:$A,"&lt;="&amp;Data!X$1,'Ashton Agrimet'!$D:$D,"&gt;0"),IF($F948="Potatoes",SUMIFS('Ashton Agrimet'!$C:$C,'Ashton Agrimet'!$A:$A,"&lt;="&amp;Data!X$1,'Ashton Agrimet'!$C:$C,"&gt;0"),IF($F948="Canola",SUMIFS('Ashton Agrimet'!$F:$F,'Ashton Agrimet'!$A:$A,"&lt;="&amp;Data!X$1,'Ashton Agrimet'!$F:$F,"&gt;0"),0))))-SUM($H948:W948)</f>
        <v>1.9799999999999969</v>
      </c>
      <c r="Y948">
        <f ca="1">+IF($F948="Spring Grain",SUMIFS('Ashton Agrimet'!$E:$E,'Ashton Agrimet'!$A:$A,"&lt;="&amp;Data!Y$1,'Ashton Agrimet'!$E:$E,"&gt;0"),IF($F948="Winter Grain",SUMIFS('Ashton Agrimet'!$D:$D,'Ashton Agrimet'!$A:$A,"&lt;="&amp;Data!Y$1,'Ashton Agrimet'!$D:$D,"&gt;0"),IF($F948="Potatoes",SUMIFS('Ashton Agrimet'!$C:$C,'Ashton Agrimet'!$A:$A,"&lt;="&amp;Data!Y$1,'Ashton Agrimet'!$C:$C,"&gt;0"),IF($F948="Canola",SUMIFS('Ashton Agrimet'!$F:$F,'Ashton Agrimet'!$A:$A,"&lt;="&amp;Data!Y$1,'Ashton Agrimet'!$F:$F,"&gt;0"),0))))-SUM($H948:X948)</f>
        <v>1.8000000000000043</v>
      </c>
      <c r="Z948">
        <f ca="1">+IF($F948="Spring Grain",SUMIFS('Ashton Agrimet'!$E:$E,'Ashton Agrimet'!$A:$A,"&lt;="&amp;Data!Z$1,'Ashton Agrimet'!$E:$E,"&gt;0"),IF($F948="Winter Grain",SUMIFS('Ashton Agrimet'!$D:$D,'Ashton Agrimet'!$A:$A,"&lt;="&amp;Data!Z$1,'Ashton Agrimet'!$D:$D,"&gt;0"),IF($F948="Potatoes",SUMIFS('Ashton Agrimet'!$C:$C,'Ashton Agrimet'!$A:$A,"&lt;="&amp;Data!Z$1,'Ashton Agrimet'!$C:$C,"&gt;0"),IF($F948="Canola",SUMIFS('Ashton Agrimet'!$F:$F,'Ashton Agrimet'!$A:$A,"&lt;="&amp;Data!Z$1,'Ashton Agrimet'!$F:$F,"&gt;0"),0))))-SUM($H948:Y948)</f>
        <v>0.96000000000000441</v>
      </c>
      <c r="AA948">
        <f ca="1">+IF($F948="Spring Grain",SUMIFS('Ashton Agrimet'!$E:$E,'Ashton Agrimet'!$A:$A,"&lt;="&amp;Data!AA$1,'Ashton Agrimet'!$E:$E,"&gt;0"),IF($F948="Winter Grain",SUMIFS('Ashton Agrimet'!$D:$D,'Ashton Agrimet'!$A:$A,"&lt;="&amp;Data!AA$1,'Ashton Agrimet'!$D:$D,"&gt;0"),IF($F948="Potatoes",SUMIFS('Ashton Agrimet'!$C:$C,'Ashton Agrimet'!$A:$A,"&lt;="&amp;Data!AA$1,'Ashton Agrimet'!$C:$C,"&gt;0"),IF($F948="Canola",SUMIFS('Ashton Agrimet'!$F:$F,'Ashton Agrimet'!$A:$A,"&lt;="&amp;Data!AA$1,'Ashton Agrimet'!$F:$F,"&gt;0"),0))))-SUM($H948:Z948)</f>
        <v>0</v>
      </c>
      <c r="AB948">
        <f ca="1">+IF($F948="Spring Grain",SUMIFS('Ashton Agrimet'!$E:$E,'Ashton Agrimet'!$A:$A,"&lt;="&amp;Data!AB$1,'Ashton Agrimet'!$E:$E,"&gt;0"),IF($F948="Winter Grain",SUMIFS('Ashton Agrimet'!$D:$D,'Ashton Agrimet'!$A:$A,"&lt;="&amp;Data!AB$1,'Ashton Agrimet'!$D:$D,"&gt;0"),IF($F948="Potatoes",SUMIFS('Ashton Agrimet'!$C:$C,'Ashton Agrimet'!$A:$A,"&lt;="&amp;Data!AB$1,'Ashton Agrimet'!$C:$C,"&gt;0"),IF($F948="Canola",SUMIFS('Ashton Agrimet'!$F:$F,'Ashton Agrimet'!$A:$A,"&lt;="&amp;Data!AB$1,'Ashton Agrimet'!$F:$F,"&gt;0"),0))))-SUM($H948:AA948)</f>
        <v>0</v>
      </c>
      <c r="AC948">
        <f ca="1">+IF($F948="Spring Grain",SUMIFS('Ashton Agrimet'!$E:$E,'Ashton Agrimet'!$A:$A,"&lt;="&amp;Data!AC$1,'Ashton Agrimet'!$E:$E,"&gt;0"),IF($F948="Winter Grain",SUMIFS('Ashton Agrimet'!$D:$D,'Ashton Agrimet'!$A:$A,"&lt;="&amp;Data!AC$1,'Ashton Agrimet'!$D:$D,"&gt;0"),IF($F948="Potatoes",SUMIFS('Ashton Agrimet'!$C:$C,'Ashton Agrimet'!$A:$A,"&lt;="&amp;Data!AC$1,'Ashton Agrimet'!$C:$C,"&gt;0"),IF($F948="Canola",SUMIFS('Ashton Agrimet'!$F:$F,'Ashton Agrimet'!$A:$A,"&lt;="&amp;Data!AC$1,'Ashton Agrimet'!$F:$F,"&gt;0"),0))))-SUM($H948:AB948)</f>
        <v>0</v>
      </c>
      <c r="AD948">
        <f ca="1">+IF($F948="Spring Grain",SUMIFS('Ashton Agrimet'!$E:$E,'Ashton Agrimet'!$A:$A,"&lt;="&amp;Data!AD$1,'Ashton Agrimet'!$E:$E,"&gt;0"),IF($F948="Winter Grain",SUMIFS('Ashton Agrimet'!$D:$D,'Ashton Agrimet'!$A:$A,"&lt;="&amp;Data!AD$1,'Ashton Agrimet'!$D:$D,"&gt;0"),IF($F948="Potatoes",SUMIFS('Ashton Agrimet'!$C:$C,'Ashton Agrimet'!$A:$A,"&lt;="&amp;Data!AD$1,'Ashton Agrimet'!$C:$C,"&gt;0"),IF($F948="Canola",SUMIFS('Ashton Agrimet'!$F:$F,'Ashton Agrimet'!$A:$A,"&lt;="&amp;Data!AD$1,'Ashton Agrimet'!$F:$F,"&gt;0"),0))))-SUM($H948:AC948)</f>
        <v>0</v>
      </c>
      <c r="AE948">
        <f ca="1">+IF($F948="Spring Grain",SUMIFS('Ashton Agrimet'!$E:$E,'Ashton Agrimet'!$A:$A,"&lt;="&amp;Data!AE$1,'Ashton Agrimet'!$E:$E,"&gt;0"),IF($F948="Winter Grain",SUMIFS('Ashton Agrimet'!$D:$D,'Ashton Agrimet'!$A:$A,"&lt;="&amp;Data!AE$1,'Ashton Agrimet'!$D:$D,"&gt;0"),IF($F948="Potatoes",SUMIFS('Ashton Agrimet'!$C:$C,'Ashton Agrimet'!$A:$A,"&lt;="&amp;Data!AE$1,'Ashton Agrimet'!$C:$C,"&gt;0"),IF($F948="Canola",SUMIFS('Ashton Agrimet'!$F:$F,'Ashton Agrimet'!$A:$A,"&lt;="&amp;Data!AE$1,'Ashton Agrimet'!$F:$F,"&gt;0"),0))))-SUM($H948:AD948)</f>
        <v>0</v>
      </c>
      <c r="AF948">
        <f ca="1">+IF($F948="Spring Grain",SUMIFS('Ashton Agrimet'!$E:$E,'Ashton Agrimet'!$A:$A,"&lt;="&amp;Data!AF$1,'Ashton Agrimet'!$E:$E,"&gt;0"),IF($F948="Winter Grain",SUMIFS('Ashton Agrimet'!$D:$D,'Ashton Agrimet'!$A:$A,"&lt;="&amp;Data!AF$1,'Ashton Agrimet'!$D:$D,"&gt;0"),IF($F948="Potatoes",SUMIFS('Ashton Agrimet'!$C:$C,'Ashton Agrimet'!$A:$A,"&lt;="&amp;Data!AF$1,'Ashton Agrimet'!$C:$C,"&gt;0"),IF($F948="Canola",SUMIFS('Ashton Agrimet'!$F:$F,'Ashton Agrimet'!$A:$A,"&lt;="&amp;Data!AF$1,'Ashton Agrimet'!$F:$F,"&gt;0"),0))))-SUM($H948:AE948)</f>
        <v>0</v>
      </c>
      <c r="AG948">
        <f ca="1">+IF($F948="Spring Grain",SUMIFS('Ashton Agrimet'!$E:$E,'Ashton Agrimet'!$A:$A,"&lt;="&amp;Data!AG$1,'Ashton Agrimet'!$E:$E,"&gt;0"),IF($F948="Winter Grain",SUMIFS('Ashton Agrimet'!$D:$D,'Ashton Agrimet'!$A:$A,"&lt;="&amp;Data!AG$1,'Ashton Agrimet'!$D:$D,"&gt;0"),IF($F948="Potatoes",SUMIFS('Ashton Agrimet'!$C:$C,'Ashton Agrimet'!$A:$A,"&lt;="&amp;Data!AG$1,'Ashton Agrimet'!$C:$C,"&gt;0"),IF($F948="Canola",SUMIFS('Ashton Agrimet'!$F:$F,'Ashton Agrimet'!$A:$A,"&lt;="&amp;Data!AG$1,'Ashton Agrimet'!$F:$F,"&gt;0"),0))))-SUM($H948:AF948)</f>
        <v>0</v>
      </c>
      <c r="AH948">
        <f ca="1">+SUM(H948:AG948)</f>
        <v>21.780000000000012</v>
      </c>
    </row>
    <row r="949" spans="1:34" x14ac:dyDescent="0.2">
      <c r="A949" t="s">
        <v>351</v>
      </c>
      <c r="B949" s="25" t="s">
        <v>318</v>
      </c>
      <c r="C949" s="28" t="str">
        <f t="shared" ref="C949:C956" si="111">C948</f>
        <v>94</v>
      </c>
      <c r="D949" s="31" t="s">
        <v>103</v>
      </c>
      <c r="E949" t="s">
        <v>318</v>
      </c>
      <c r="F949" t="s">
        <v>13</v>
      </c>
      <c r="G949" t="s">
        <v>334</v>
      </c>
      <c r="H949">
        <f>IFERROR(VLOOKUP($A949,'PivotTrac Totals'!$A$1:$AK$255,4,FALSE),)</f>
        <v>0</v>
      </c>
      <c r="I949">
        <f>IFERROR(VLOOKUP($A949,'PivotTrac Totals'!$1:$405,6,FALSE),)</f>
        <v>0</v>
      </c>
      <c r="J949">
        <f>IFERROR(VLOOKUP($A949,'PivotTrac Totals'!$1:$255,8,FALSE),)</f>
        <v>0</v>
      </c>
      <c r="K949">
        <f>IFERROR(VLOOKUP($A949,'PivotTrac Totals'!$1:$255,10,FALSE),)</f>
        <v>0</v>
      </c>
      <c r="L949" t="str">
        <f>IFERROR(VLOOKUP($A949,'PivotTrac Totals'!$1:$255,12,FALSE),)</f>
        <v/>
      </c>
      <c r="M949" t="str">
        <f>IFERROR(VLOOKUP($A949,'PivotTrac Totals'!$1:$255,14,FALSE),)</f>
        <v/>
      </c>
      <c r="N949">
        <f>IFERROR(VLOOKUP($A949,'PivotTrac Totals'!$1:$255,16,FALSE),)</f>
        <v>1.39</v>
      </c>
      <c r="O949">
        <f>IFERROR(VLOOKUP($A949,'PivotTrac Totals'!$1:$255,18,FALSE),)</f>
        <v>2.02</v>
      </c>
      <c r="P949">
        <f>IFERROR(VLOOKUP($A949,'PivotTrac Totals'!$1:$255,20,FALSE),)</f>
        <v>3.2299999999999995</v>
      </c>
      <c r="Q949">
        <f>IFERROR(VLOOKUP($A949,'PivotTrac Totals'!$1:$255,22,FALSE),)</f>
        <v>1.6499999999999995</v>
      </c>
      <c r="R949">
        <f>IFERROR(VLOOKUP($A949,'PivotTrac Totals'!$1:$255,24,FALSE),)</f>
        <v>1.9800000000000004</v>
      </c>
      <c r="S949">
        <f>IFERROR(VLOOKUP($A949,'PivotTrac Totals'!$1:$255,26,FALSE),)</f>
        <v>2.0500000000000007</v>
      </c>
      <c r="T949">
        <f>IFERROR(VLOOKUP($A949,'PivotTrac Totals'!$1:$255,28,FALSE),)</f>
        <v>1.92</v>
      </c>
      <c r="U949">
        <f>IFERROR(VLOOKUP($A949,'PivotTrac Totals'!$1:$255,30,FALSE),)</f>
        <v>0.39000000000000057</v>
      </c>
      <c r="V949">
        <f>IFERROR(VLOOKUP($A949,'PivotTrac Totals'!$1:$255,32,FALSE),)</f>
        <v>0</v>
      </c>
      <c r="W949">
        <f>IFERROR(VLOOKUP($A949,'PivotTrac Totals'!$1:$255,34,FALSE),)</f>
        <v>0</v>
      </c>
      <c r="X949">
        <f>IFERROR(VLOOKUP($A949,'PivotTrac Totals'!$1:$255,36,FALSE),)</f>
        <v>0</v>
      </c>
      <c r="Y949">
        <f>IFERROR(VLOOKUP($A949,'PivotTrac Totals'!$1:$255,38,FALSE),)</f>
        <v>0</v>
      </c>
      <c r="Z949">
        <f>IFERROR(VLOOKUP($A949,'PivotTrac Totals'!$1:$255,40,FALSE),)</f>
        <v>0</v>
      </c>
      <c r="AA949">
        <f>IFERROR(VLOOKUP($A949,'PivotTrac Totals'!$1:$255,42,FALSE),)</f>
        <v>0</v>
      </c>
      <c r="AB949">
        <f>IFERROR(VLOOKUP($A949,'PivotTrac Totals'!$1:$255,44,FALSE),)</f>
        <v>0.67999999999999972</v>
      </c>
      <c r="AC949">
        <f>IFERROR(VLOOKUP($A949,'PivotTrac Totals'!$1:$255,46,FALSE),)</f>
        <v>0</v>
      </c>
      <c r="AD949">
        <f>IFERROR(VLOOKUP($A949,'PivotTrac Totals'!$1:$255,48,FALSE),)</f>
        <v>0</v>
      </c>
      <c r="AE949">
        <f>IFERROR(VLOOKUP($A949,'PivotTrac Totals'!$1:$255,50,FALSE),)</f>
        <v>0</v>
      </c>
      <c r="AF949">
        <f>IFERROR(VLOOKUP($A949,'PivotTrac Totals'!$1:$255,52,FALSE),)</f>
        <v>0</v>
      </c>
      <c r="AG949">
        <f>IFERROR(VLOOKUP($A949,'PivotTrac Totals'!$1:$255,54,FALSE),)</f>
        <v>0</v>
      </c>
      <c r="AH949">
        <f t="shared" si="106"/>
        <v>15.31</v>
      </c>
    </row>
    <row r="950" spans="1:34" x14ac:dyDescent="0.2">
      <c r="A950" t="s">
        <v>352</v>
      </c>
      <c r="B950" s="25" t="s">
        <v>318</v>
      </c>
      <c r="C950" s="28" t="str">
        <f t="shared" si="111"/>
        <v>94</v>
      </c>
      <c r="D950" s="31" t="s">
        <v>103</v>
      </c>
      <c r="E950" t="s">
        <v>318</v>
      </c>
      <c r="F950" t="s">
        <v>13</v>
      </c>
      <c r="G950" t="s">
        <v>334</v>
      </c>
      <c r="H950">
        <f>IFERROR(VLOOKUP($A950,'PivotTrac Totals'!$A$1:$AK$255,4,FALSE),)</f>
        <v>0</v>
      </c>
      <c r="I950">
        <f>IFERROR(VLOOKUP($A950,'PivotTrac Totals'!$1:$405,6,FALSE),)</f>
        <v>0</v>
      </c>
      <c r="J950">
        <f>IFERROR(VLOOKUP($A950,'PivotTrac Totals'!$1:$255,8,FALSE),)</f>
        <v>0</v>
      </c>
      <c r="K950">
        <f>IFERROR(VLOOKUP($A950,'PivotTrac Totals'!$1:$255,10,FALSE),)</f>
        <v>0</v>
      </c>
      <c r="L950" t="str">
        <f>IFERROR(VLOOKUP($A950,'PivotTrac Totals'!$1:$255,12,FALSE),)</f>
        <v/>
      </c>
      <c r="M950" t="str">
        <f>IFERROR(VLOOKUP($A950,'PivotTrac Totals'!$1:$255,14,FALSE),)</f>
        <v/>
      </c>
      <c r="N950">
        <f>IFERROR(VLOOKUP($A950,'PivotTrac Totals'!$1:$255,16,FALSE),)</f>
        <v>0.93</v>
      </c>
      <c r="O950">
        <f>IFERROR(VLOOKUP($A950,'PivotTrac Totals'!$1:$255,18,FALSE),)</f>
        <v>1.79</v>
      </c>
      <c r="P950">
        <f>IFERROR(VLOOKUP($A950,'PivotTrac Totals'!$1:$255,20,FALSE),)</f>
        <v>3.6199999999999997</v>
      </c>
      <c r="Q950">
        <f>IFERROR(VLOOKUP($A950,'PivotTrac Totals'!$1:$255,22,FALSE),)</f>
        <v>1.9499999999999993</v>
      </c>
      <c r="R950">
        <f>IFERROR(VLOOKUP($A950,'PivotTrac Totals'!$1:$255,24,FALSE),)</f>
        <v>2.1300000000000008</v>
      </c>
      <c r="S950">
        <f>IFERROR(VLOOKUP($A950,'PivotTrac Totals'!$1:$255,26,FALSE),)</f>
        <v>2.4900000000000002</v>
      </c>
      <c r="T950">
        <f>IFERROR(VLOOKUP($A950,'PivotTrac Totals'!$1:$255,28,FALSE),)</f>
        <v>2.1199999999999992</v>
      </c>
      <c r="U950">
        <f>IFERROR(VLOOKUP($A950,'PivotTrac Totals'!$1:$255,30,FALSE),)</f>
        <v>0.53000000000000114</v>
      </c>
      <c r="V950">
        <f>IFERROR(VLOOKUP($A950,'PivotTrac Totals'!$1:$255,32,FALSE),)</f>
        <v>0</v>
      </c>
      <c r="W950">
        <f>IFERROR(VLOOKUP($A950,'PivotTrac Totals'!$1:$255,34,FALSE),)</f>
        <v>0</v>
      </c>
      <c r="X950">
        <f>IFERROR(VLOOKUP($A950,'PivotTrac Totals'!$1:$255,36,FALSE),)</f>
        <v>0</v>
      </c>
      <c r="Y950">
        <f>IFERROR(VLOOKUP($A950,'PivotTrac Totals'!$1:$255,38,FALSE),)</f>
        <v>0</v>
      </c>
      <c r="Z950">
        <f>IFERROR(VLOOKUP($A950,'PivotTrac Totals'!$1:$255,40,FALSE),)</f>
        <v>0</v>
      </c>
      <c r="AA950">
        <f>IFERROR(VLOOKUP($A950,'PivotTrac Totals'!$1:$255,42,FALSE),)</f>
        <v>0</v>
      </c>
      <c r="AB950">
        <f>IFERROR(VLOOKUP($A950,'PivotTrac Totals'!$1:$255,44,FALSE),)</f>
        <v>1.5499999999999989</v>
      </c>
      <c r="AC950">
        <f>IFERROR(VLOOKUP($A950,'PivotTrac Totals'!$1:$255,46,FALSE),)</f>
        <v>0</v>
      </c>
      <c r="AD950">
        <f>IFERROR(VLOOKUP($A950,'PivotTrac Totals'!$1:$255,48,FALSE),)</f>
        <v>0</v>
      </c>
      <c r="AE950">
        <f>IFERROR(VLOOKUP($A950,'PivotTrac Totals'!$1:$255,50,FALSE),)</f>
        <v>0</v>
      </c>
      <c r="AF950">
        <f>IFERROR(VLOOKUP($A950,'PivotTrac Totals'!$1:$255,52,FALSE),)</f>
        <v>0</v>
      </c>
      <c r="AG950">
        <f>IFERROR(VLOOKUP($A950,'PivotTrac Totals'!$1:$255,54,FALSE),)</f>
        <v>0</v>
      </c>
      <c r="AH950">
        <f t="shared" si="106"/>
        <v>17.11</v>
      </c>
    </row>
    <row r="951" spans="1:34" x14ac:dyDescent="0.2">
      <c r="A951" t="s">
        <v>353</v>
      </c>
      <c r="B951" s="25" t="s">
        <v>318</v>
      </c>
      <c r="C951" s="28" t="str">
        <f t="shared" si="111"/>
        <v>94</v>
      </c>
      <c r="D951" s="31" t="s">
        <v>103</v>
      </c>
      <c r="E951" t="s">
        <v>318</v>
      </c>
      <c r="F951" t="s">
        <v>13</v>
      </c>
      <c r="G951" t="s">
        <v>334</v>
      </c>
      <c r="H951">
        <f>IFERROR(VLOOKUP($A951,'PivotTrac Totals'!$A$1:$AK$255,4,FALSE),)</f>
        <v>0</v>
      </c>
      <c r="I951">
        <f>IFERROR(VLOOKUP($A951,'PivotTrac Totals'!$1:$405,6,FALSE),)</f>
        <v>0</v>
      </c>
      <c r="J951">
        <f>IFERROR(VLOOKUP($A951,'PivotTrac Totals'!$1:$255,8,FALSE),)</f>
        <v>0</v>
      </c>
      <c r="K951">
        <f>IFERROR(VLOOKUP($A951,'PivotTrac Totals'!$1:$255,10,FALSE),)</f>
        <v>0</v>
      </c>
      <c r="L951" t="str">
        <f>IFERROR(VLOOKUP($A951,'PivotTrac Totals'!$1:$255,12,FALSE),)</f>
        <v/>
      </c>
      <c r="M951" t="str">
        <f>IFERROR(VLOOKUP($A951,'PivotTrac Totals'!$1:$255,14,FALSE),)</f>
        <v/>
      </c>
      <c r="N951">
        <f>IFERROR(VLOOKUP($A951,'PivotTrac Totals'!$1:$255,16,FALSE),)</f>
        <v>1.18</v>
      </c>
      <c r="O951">
        <f>IFERROR(VLOOKUP($A951,'PivotTrac Totals'!$1:$255,18,FALSE),)</f>
        <v>2.02</v>
      </c>
      <c r="P951">
        <f>IFERROR(VLOOKUP($A951,'PivotTrac Totals'!$1:$255,20,FALSE),)</f>
        <v>3.42</v>
      </c>
      <c r="Q951">
        <f>IFERROR(VLOOKUP($A951,'PivotTrac Totals'!$1:$255,22,FALSE),)</f>
        <v>1.7299999999999995</v>
      </c>
      <c r="R951">
        <f>IFERROR(VLOOKUP($A951,'PivotTrac Totals'!$1:$255,24,FALSE),)</f>
        <v>1.870000000000001</v>
      </c>
      <c r="S951">
        <f>IFERROR(VLOOKUP($A951,'PivotTrac Totals'!$1:$255,26,FALSE),)</f>
        <v>2.0299999999999994</v>
      </c>
      <c r="T951">
        <f>IFERROR(VLOOKUP($A951,'PivotTrac Totals'!$1:$255,28,FALSE),)</f>
        <v>1.83</v>
      </c>
      <c r="U951">
        <f>IFERROR(VLOOKUP($A951,'PivotTrac Totals'!$1:$255,30,FALSE),)</f>
        <v>0.40000000000000036</v>
      </c>
      <c r="V951">
        <f>IFERROR(VLOOKUP($A951,'PivotTrac Totals'!$1:$255,32,FALSE),)</f>
        <v>0</v>
      </c>
      <c r="W951">
        <f>IFERROR(VLOOKUP($A951,'PivotTrac Totals'!$1:$255,34,FALSE),)</f>
        <v>0</v>
      </c>
      <c r="X951">
        <f>IFERROR(VLOOKUP($A951,'PivotTrac Totals'!$1:$255,36,FALSE),)</f>
        <v>0</v>
      </c>
      <c r="Y951">
        <f>IFERROR(VLOOKUP($A951,'PivotTrac Totals'!$1:$255,38,FALSE),)</f>
        <v>0</v>
      </c>
      <c r="Z951">
        <f>IFERROR(VLOOKUP($A951,'PivotTrac Totals'!$1:$255,40,FALSE),)</f>
        <v>0</v>
      </c>
      <c r="AA951">
        <f>IFERROR(VLOOKUP($A951,'PivotTrac Totals'!$1:$255,42,FALSE),)</f>
        <v>0</v>
      </c>
      <c r="AB951">
        <f>IFERROR(VLOOKUP($A951,'PivotTrac Totals'!$1:$255,44,FALSE),)</f>
        <v>0.91999999999999993</v>
      </c>
      <c r="AC951">
        <f>IFERROR(VLOOKUP($A951,'PivotTrac Totals'!$1:$255,46,FALSE),)</f>
        <v>0</v>
      </c>
      <c r="AD951">
        <f>IFERROR(VLOOKUP($A951,'PivotTrac Totals'!$1:$255,48,FALSE),)</f>
        <v>0</v>
      </c>
      <c r="AE951">
        <f>IFERROR(VLOOKUP($A951,'PivotTrac Totals'!$1:$255,50,FALSE),)</f>
        <v>0</v>
      </c>
      <c r="AF951">
        <f>IFERROR(VLOOKUP($A951,'PivotTrac Totals'!$1:$255,52,FALSE),)</f>
        <v>0</v>
      </c>
      <c r="AG951">
        <f>IFERROR(VLOOKUP($A951,'PivotTrac Totals'!$1:$255,54,FALSE),)</f>
        <v>0</v>
      </c>
      <c r="AH951">
        <f t="shared" si="106"/>
        <v>15.4</v>
      </c>
    </row>
    <row r="952" spans="1:34" x14ac:dyDescent="0.2">
      <c r="A952" t="s">
        <v>354</v>
      </c>
      <c r="B952" s="25" t="s">
        <v>318</v>
      </c>
      <c r="C952" s="28" t="str">
        <f t="shared" si="111"/>
        <v>94</v>
      </c>
      <c r="D952" s="31" t="s">
        <v>103</v>
      </c>
      <c r="E952" t="s">
        <v>318</v>
      </c>
      <c r="F952" t="s">
        <v>13</v>
      </c>
      <c r="G952" t="s">
        <v>334</v>
      </c>
      <c r="H952">
        <f>IFERROR(VLOOKUP($A952,'PivotTrac Totals'!$A$1:$AK$255,4,FALSE),)</f>
        <v>0</v>
      </c>
      <c r="I952">
        <f>IFERROR(VLOOKUP($A952,'PivotTrac Totals'!$1:$405,6,FALSE),)</f>
        <v>0</v>
      </c>
      <c r="J952">
        <f>IFERROR(VLOOKUP($A952,'PivotTrac Totals'!$1:$255,8,FALSE),)</f>
        <v>0</v>
      </c>
      <c r="K952">
        <f>IFERROR(VLOOKUP($A952,'PivotTrac Totals'!$1:$255,10,FALSE),)</f>
        <v>0</v>
      </c>
      <c r="L952" t="str">
        <f>IFERROR(VLOOKUP($A952,'PivotTrac Totals'!$1:$255,12,FALSE),)</f>
        <v/>
      </c>
      <c r="M952" t="str">
        <f>IFERROR(VLOOKUP($A952,'PivotTrac Totals'!$1:$255,14,FALSE),)</f>
        <v/>
      </c>
      <c r="N952">
        <f>IFERROR(VLOOKUP($A952,'PivotTrac Totals'!$1:$255,16,FALSE),)</f>
        <v>1.1200000000000001</v>
      </c>
      <c r="O952">
        <f>IFERROR(VLOOKUP($A952,'PivotTrac Totals'!$1:$255,18,FALSE),)</f>
        <v>2.14</v>
      </c>
      <c r="P952">
        <f>IFERROR(VLOOKUP($A952,'PivotTrac Totals'!$1:$255,20,FALSE),)</f>
        <v>4.379999999999999</v>
      </c>
      <c r="Q952">
        <f>IFERROR(VLOOKUP($A952,'PivotTrac Totals'!$1:$255,22,FALSE),)</f>
        <v>1.6100000000000003</v>
      </c>
      <c r="R952">
        <f>IFERROR(VLOOKUP($A952,'PivotTrac Totals'!$1:$255,24,FALSE),)</f>
        <v>1.3800000000000008</v>
      </c>
      <c r="S952">
        <f>IFERROR(VLOOKUP($A952,'PivotTrac Totals'!$1:$255,26,FALSE),)</f>
        <v>1.7999999999999989</v>
      </c>
      <c r="T952">
        <f>IFERROR(VLOOKUP($A952,'PivotTrac Totals'!$1:$255,28,FALSE),)</f>
        <v>2.9500000000000011</v>
      </c>
      <c r="U952">
        <f>IFERROR(VLOOKUP($A952,'PivotTrac Totals'!$1:$255,30,FALSE),)</f>
        <v>0.29999999999999893</v>
      </c>
      <c r="V952">
        <f>IFERROR(VLOOKUP($A952,'PivotTrac Totals'!$1:$255,32,FALSE),)</f>
        <v>0</v>
      </c>
      <c r="W952">
        <f>IFERROR(VLOOKUP($A952,'PivotTrac Totals'!$1:$255,34,FALSE),)</f>
        <v>0</v>
      </c>
      <c r="X952">
        <f>IFERROR(VLOOKUP($A952,'PivotTrac Totals'!$1:$255,36,FALSE),)</f>
        <v>0</v>
      </c>
      <c r="Y952">
        <f>IFERROR(VLOOKUP($A952,'PivotTrac Totals'!$1:$255,38,FALSE),)</f>
        <v>0</v>
      </c>
      <c r="Z952">
        <f>IFERROR(VLOOKUP($A952,'PivotTrac Totals'!$1:$255,40,FALSE),)</f>
        <v>0</v>
      </c>
      <c r="AA952">
        <f>IFERROR(VLOOKUP($A952,'PivotTrac Totals'!$1:$255,42,FALSE),)</f>
        <v>0</v>
      </c>
      <c r="AB952">
        <f>IFERROR(VLOOKUP($A952,'PivotTrac Totals'!$1:$255,44,FALSE),)</f>
        <v>1.6499999999999986</v>
      </c>
      <c r="AC952">
        <f>IFERROR(VLOOKUP($A952,'PivotTrac Totals'!$1:$255,46,FALSE),)</f>
        <v>0</v>
      </c>
      <c r="AD952">
        <f>IFERROR(VLOOKUP($A952,'PivotTrac Totals'!$1:$255,48,FALSE),)</f>
        <v>0</v>
      </c>
      <c r="AE952">
        <f>IFERROR(VLOOKUP($A952,'PivotTrac Totals'!$1:$255,50,FALSE),)</f>
        <v>0</v>
      </c>
      <c r="AF952">
        <f>IFERROR(VLOOKUP($A952,'PivotTrac Totals'!$1:$255,52,FALSE),)</f>
        <v>0</v>
      </c>
      <c r="AG952">
        <f>IFERROR(VLOOKUP($A952,'PivotTrac Totals'!$1:$255,54,FALSE),)</f>
        <v>0</v>
      </c>
      <c r="AH952">
        <f t="shared" si="106"/>
        <v>17.329999999999998</v>
      </c>
    </row>
    <row r="953" spans="1:34" x14ac:dyDescent="0.2">
      <c r="A953" t="s">
        <v>355</v>
      </c>
      <c r="B953" s="25" t="s">
        <v>318</v>
      </c>
      <c r="C953" s="28" t="str">
        <f t="shared" si="111"/>
        <v>94</v>
      </c>
      <c r="D953" s="31" t="s">
        <v>103</v>
      </c>
      <c r="E953" t="s">
        <v>318</v>
      </c>
      <c r="F953" t="s">
        <v>13</v>
      </c>
      <c r="G953" t="s">
        <v>334</v>
      </c>
      <c r="H953">
        <f>IFERROR(VLOOKUP($A953,'PivotTrac Totals'!$A$1:$AK$255,4,FALSE),)</f>
        <v>0</v>
      </c>
      <c r="I953">
        <f>IFERROR(VLOOKUP($A953,'PivotTrac Totals'!$1:$405,6,FALSE),)</f>
        <v>0</v>
      </c>
      <c r="J953">
        <f>IFERROR(VLOOKUP($A953,'PivotTrac Totals'!$1:$255,8,FALSE),)</f>
        <v>0</v>
      </c>
      <c r="K953">
        <f>IFERROR(VLOOKUP($A953,'PivotTrac Totals'!$1:$255,10,FALSE),)</f>
        <v>0</v>
      </c>
      <c r="L953" t="str">
        <f>IFERROR(VLOOKUP($A953,'PivotTrac Totals'!$1:$255,12,FALSE),)</f>
        <v/>
      </c>
      <c r="M953" t="str">
        <f>IFERROR(VLOOKUP($A953,'PivotTrac Totals'!$1:$255,14,FALSE),)</f>
        <v/>
      </c>
      <c r="N953">
        <f>IFERROR(VLOOKUP($A953,'PivotTrac Totals'!$1:$255,16,FALSE),)</f>
        <v>1.36</v>
      </c>
      <c r="O953">
        <f>IFERROR(VLOOKUP($A953,'PivotTrac Totals'!$1:$255,18,FALSE),)</f>
        <v>1.98</v>
      </c>
      <c r="P953">
        <f>IFERROR(VLOOKUP($A953,'PivotTrac Totals'!$1:$255,20,FALSE),)</f>
        <v>3.26</v>
      </c>
      <c r="Q953">
        <f>IFERROR(VLOOKUP($A953,'PivotTrac Totals'!$1:$255,22,FALSE),)</f>
        <v>1.5700000000000003</v>
      </c>
      <c r="R953">
        <f>IFERROR(VLOOKUP($A953,'PivotTrac Totals'!$1:$255,24,FALSE),)</f>
        <v>2.0099999999999998</v>
      </c>
      <c r="S953">
        <f>IFERROR(VLOOKUP($A953,'PivotTrac Totals'!$1:$255,26,FALSE),)</f>
        <v>2.0099999999999998</v>
      </c>
      <c r="T953">
        <f>IFERROR(VLOOKUP($A953,'PivotTrac Totals'!$1:$255,28,FALSE),)</f>
        <v>1.7900000000000009</v>
      </c>
      <c r="U953">
        <f>IFERROR(VLOOKUP($A953,'PivotTrac Totals'!$1:$255,30,FALSE),)</f>
        <v>0.38999999999999879</v>
      </c>
      <c r="V953">
        <f>IFERROR(VLOOKUP($A953,'PivotTrac Totals'!$1:$255,32,FALSE),)</f>
        <v>0</v>
      </c>
      <c r="W953">
        <f>IFERROR(VLOOKUP($A953,'PivotTrac Totals'!$1:$255,34,FALSE),)</f>
        <v>0</v>
      </c>
      <c r="X953">
        <f>IFERROR(VLOOKUP($A953,'PivotTrac Totals'!$1:$255,36,FALSE),)</f>
        <v>0</v>
      </c>
      <c r="Y953">
        <f>IFERROR(VLOOKUP($A953,'PivotTrac Totals'!$1:$255,38,FALSE),)</f>
        <v>0</v>
      </c>
      <c r="Z953">
        <f>IFERROR(VLOOKUP($A953,'PivotTrac Totals'!$1:$255,40,FALSE),)</f>
        <v>0</v>
      </c>
      <c r="AA953">
        <f>IFERROR(VLOOKUP($A953,'PivotTrac Totals'!$1:$255,42,FALSE),)</f>
        <v>0</v>
      </c>
      <c r="AB953">
        <f>IFERROR(VLOOKUP($A953,'PivotTrac Totals'!$1:$255,44,FALSE),)</f>
        <v>0.82000000000000028</v>
      </c>
      <c r="AC953">
        <f>IFERROR(VLOOKUP($A953,'PivotTrac Totals'!$1:$255,46,FALSE),)</f>
        <v>0</v>
      </c>
      <c r="AD953">
        <f>IFERROR(VLOOKUP($A953,'PivotTrac Totals'!$1:$255,48,FALSE),)</f>
        <v>0</v>
      </c>
      <c r="AE953">
        <f>IFERROR(VLOOKUP($A953,'PivotTrac Totals'!$1:$255,50,FALSE),)</f>
        <v>0</v>
      </c>
      <c r="AF953">
        <f>IFERROR(VLOOKUP($A953,'PivotTrac Totals'!$1:$255,52,FALSE),)</f>
        <v>0</v>
      </c>
      <c r="AG953">
        <f>IFERROR(VLOOKUP($A953,'PivotTrac Totals'!$1:$255,54,FALSE),)</f>
        <v>0</v>
      </c>
      <c r="AH953">
        <f t="shared" si="106"/>
        <v>15.19</v>
      </c>
    </row>
    <row r="954" spans="1:34" x14ac:dyDescent="0.2">
      <c r="A954" t="s">
        <v>356</v>
      </c>
      <c r="B954" s="25" t="s">
        <v>318</v>
      </c>
      <c r="C954" s="28" t="str">
        <f t="shared" si="111"/>
        <v>94</v>
      </c>
      <c r="D954" s="31" t="s">
        <v>103</v>
      </c>
      <c r="E954" t="s">
        <v>318</v>
      </c>
      <c r="F954" t="s">
        <v>13</v>
      </c>
      <c r="G954" t="s">
        <v>334</v>
      </c>
      <c r="H954">
        <f>IFERROR(VLOOKUP($A954,'PivotTrac Totals'!$A$1:$AK$255,4,FALSE),)</f>
        <v>0</v>
      </c>
      <c r="I954">
        <f>IFERROR(VLOOKUP($A954,'PivotTrac Totals'!$1:$405,6,FALSE),)</f>
        <v>0</v>
      </c>
      <c r="J954">
        <f>IFERROR(VLOOKUP($A954,'PivotTrac Totals'!$1:$255,8,FALSE),)</f>
        <v>0</v>
      </c>
      <c r="K954">
        <f>IFERROR(VLOOKUP($A954,'PivotTrac Totals'!$1:$255,10,FALSE),)</f>
        <v>0</v>
      </c>
      <c r="L954" t="str">
        <f>IFERROR(VLOOKUP($A954,'PivotTrac Totals'!$1:$255,12,FALSE),)</f>
        <v/>
      </c>
      <c r="M954" t="str">
        <f>IFERROR(VLOOKUP($A954,'PivotTrac Totals'!$1:$255,14,FALSE),)</f>
        <v/>
      </c>
      <c r="N954">
        <f>IFERROR(VLOOKUP($A954,'PivotTrac Totals'!$1:$255,16,FALSE),)</f>
        <v>0.02</v>
      </c>
      <c r="O954">
        <f>IFERROR(VLOOKUP($A954,'PivotTrac Totals'!$1:$255,18,FALSE),)</f>
        <v>2.31</v>
      </c>
      <c r="P954">
        <f>IFERROR(VLOOKUP($A954,'PivotTrac Totals'!$1:$255,20,FALSE),)</f>
        <v>4.45</v>
      </c>
      <c r="Q954">
        <f>IFERROR(VLOOKUP($A954,'PivotTrac Totals'!$1:$255,22,FALSE),)</f>
        <v>1.7299999999999995</v>
      </c>
      <c r="R954">
        <f>IFERROR(VLOOKUP($A954,'PivotTrac Totals'!$1:$255,24,FALSE),)</f>
        <v>2.2300000000000004</v>
      </c>
      <c r="S954">
        <f>IFERROR(VLOOKUP($A954,'PivotTrac Totals'!$1:$255,26,FALSE),)</f>
        <v>2.0600000000000005</v>
      </c>
      <c r="T954">
        <f>IFERROR(VLOOKUP($A954,'PivotTrac Totals'!$1:$255,28,FALSE),)</f>
        <v>2.08</v>
      </c>
      <c r="U954">
        <f>IFERROR(VLOOKUP($A954,'PivotTrac Totals'!$1:$255,30,FALSE),)</f>
        <v>0.4399999999999995</v>
      </c>
      <c r="V954">
        <f>IFERROR(VLOOKUP($A954,'PivotTrac Totals'!$1:$255,32,FALSE),)</f>
        <v>0</v>
      </c>
      <c r="W954">
        <f>IFERROR(VLOOKUP($A954,'PivotTrac Totals'!$1:$255,34,FALSE),)</f>
        <v>0</v>
      </c>
      <c r="X954">
        <f>IFERROR(VLOOKUP($A954,'PivotTrac Totals'!$1:$255,36,FALSE),)</f>
        <v>0</v>
      </c>
      <c r="Y954">
        <f>IFERROR(VLOOKUP($A954,'PivotTrac Totals'!$1:$255,38,FALSE),)</f>
        <v>0</v>
      </c>
      <c r="Z954">
        <f>IFERROR(VLOOKUP($A954,'PivotTrac Totals'!$1:$255,40,FALSE),)</f>
        <v>0</v>
      </c>
      <c r="AA954">
        <f>IFERROR(VLOOKUP($A954,'PivotTrac Totals'!$1:$255,42,FALSE),)</f>
        <v>0</v>
      </c>
      <c r="AB954">
        <f>IFERROR(VLOOKUP($A954,'PivotTrac Totals'!$1:$255,44,FALSE),)</f>
        <v>1.0399999999999991</v>
      </c>
      <c r="AC954">
        <f>IFERROR(VLOOKUP($A954,'PivotTrac Totals'!$1:$255,46,FALSE),)</f>
        <v>0</v>
      </c>
      <c r="AD954">
        <f>IFERROR(VLOOKUP($A954,'PivotTrac Totals'!$1:$255,48,FALSE),)</f>
        <v>0</v>
      </c>
      <c r="AE954">
        <f>IFERROR(VLOOKUP($A954,'PivotTrac Totals'!$1:$255,50,FALSE),)</f>
        <v>0</v>
      </c>
      <c r="AF954">
        <f>IFERROR(VLOOKUP($A954,'PivotTrac Totals'!$1:$255,52,FALSE),)</f>
        <v>0</v>
      </c>
      <c r="AG954">
        <f>IFERROR(VLOOKUP($A954,'PivotTrac Totals'!$1:$255,54,FALSE),)</f>
        <v>0</v>
      </c>
      <c r="AH954">
        <f t="shared" si="106"/>
        <v>16.36</v>
      </c>
    </row>
    <row r="955" spans="1:34" x14ac:dyDescent="0.2">
      <c r="A955" t="s">
        <v>357</v>
      </c>
      <c r="B955" s="25" t="s">
        <v>318</v>
      </c>
      <c r="C955" s="28" t="str">
        <f t="shared" si="111"/>
        <v>94</v>
      </c>
      <c r="D955" s="31" t="s">
        <v>103</v>
      </c>
      <c r="E955" t="s">
        <v>318</v>
      </c>
      <c r="F955" t="s">
        <v>13</v>
      </c>
      <c r="G955" t="s">
        <v>334</v>
      </c>
      <c r="H955">
        <f>IFERROR(VLOOKUP($A955,'PivotTrac Totals'!$A$1:$AK$255,4,FALSE),)</f>
        <v>0</v>
      </c>
      <c r="I955">
        <f>IFERROR(VLOOKUP($A955,'PivotTrac Totals'!$1:$405,6,FALSE),)</f>
        <v>0</v>
      </c>
      <c r="J955">
        <f>IFERROR(VLOOKUP($A955,'PivotTrac Totals'!$1:$255,8,FALSE),)</f>
        <v>0</v>
      </c>
      <c r="K955">
        <f>IFERROR(VLOOKUP($A955,'PivotTrac Totals'!$1:$255,10,FALSE),)</f>
        <v>0</v>
      </c>
      <c r="L955" t="str">
        <f>IFERROR(VLOOKUP($A955,'PivotTrac Totals'!$1:$255,12,FALSE),)</f>
        <v/>
      </c>
      <c r="M955" t="str">
        <f>IFERROR(VLOOKUP($A955,'PivotTrac Totals'!$1:$255,14,FALSE),)</f>
        <v/>
      </c>
      <c r="N955">
        <f>IFERROR(VLOOKUP($A955,'PivotTrac Totals'!$1:$255,16,FALSE),)</f>
        <v>1.35</v>
      </c>
      <c r="O955">
        <f>IFERROR(VLOOKUP($A955,'PivotTrac Totals'!$1:$255,18,FALSE),)</f>
        <v>1.87</v>
      </c>
      <c r="P955">
        <f>IFERROR(VLOOKUP($A955,'PivotTrac Totals'!$1:$255,20,FALSE),)</f>
        <v>3.2499999999999996</v>
      </c>
      <c r="Q955">
        <f>IFERROR(VLOOKUP($A955,'PivotTrac Totals'!$1:$255,22,FALSE),)</f>
        <v>1.5200000000000005</v>
      </c>
      <c r="R955">
        <f>IFERROR(VLOOKUP($A955,'PivotTrac Totals'!$1:$255,24,FALSE),)</f>
        <v>1.129999999999999</v>
      </c>
      <c r="S955">
        <f>IFERROR(VLOOKUP($A955,'PivotTrac Totals'!$1:$255,26,FALSE),)</f>
        <v>1.9700000000000006</v>
      </c>
      <c r="T955">
        <f>IFERROR(VLOOKUP($A955,'PivotTrac Totals'!$1:$255,28,FALSE),)</f>
        <v>1.8100000000000005</v>
      </c>
      <c r="U955">
        <f>IFERROR(VLOOKUP($A955,'PivotTrac Totals'!$1:$255,30,FALSE),)</f>
        <v>0.24000000000000021</v>
      </c>
      <c r="V955">
        <f>IFERROR(VLOOKUP($A955,'PivotTrac Totals'!$1:$255,32,FALSE),)</f>
        <v>0</v>
      </c>
      <c r="W955">
        <f>IFERROR(VLOOKUP($A955,'PivotTrac Totals'!$1:$255,34,FALSE),)</f>
        <v>0</v>
      </c>
      <c r="X955">
        <f>IFERROR(VLOOKUP($A955,'PivotTrac Totals'!$1:$255,36,FALSE),)</f>
        <v>0</v>
      </c>
      <c r="Y955">
        <f>IFERROR(VLOOKUP($A955,'PivotTrac Totals'!$1:$255,38,FALSE),)</f>
        <v>0</v>
      </c>
      <c r="Z955">
        <f>IFERROR(VLOOKUP($A955,'PivotTrac Totals'!$1:$255,40,FALSE),)</f>
        <v>0</v>
      </c>
      <c r="AA955">
        <f>IFERROR(VLOOKUP($A955,'PivotTrac Totals'!$1:$255,42,FALSE),)</f>
        <v>0</v>
      </c>
      <c r="AB955">
        <f>IFERROR(VLOOKUP($A955,'PivotTrac Totals'!$1:$255,44,FALSE),)</f>
        <v>1.0899999999999999</v>
      </c>
      <c r="AC955">
        <f>IFERROR(VLOOKUP($A955,'PivotTrac Totals'!$1:$255,46,FALSE),)</f>
        <v>4.9999999999998934E-2</v>
      </c>
      <c r="AD955">
        <f>IFERROR(VLOOKUP($A955,'PivotTrac Totals'!$1:$255,48,FALSE),)</f>
        <v>0</v>
      </c>
      <c r="AE955">
        <f>IFERROR(VLOOKUP($A955,'PivotTrac Totals'!$1:$255,50,FALSE),)</f>
        <v>0</v>
      </c>
      <c r="AF955">
        <f>IFERROR(VLOOKUP($A955,'PivotTrac Totals'!$1:$255,52,FALSE),)</f>
        <v>0</v>
      </c>
      <c r="AG955">
        <f>IFERROR(VLOOKUP($A955,'PivotTrac Totals'!$1:$255,54,FALSE),)</f>
        <v>0</v>
      </c>
      <c r="AH955">
        <f t="shared" si="106"/>
        <v>14.28</v>
      </c>
    </row>
    <row r="956" spans="1:34" x14ac:dyDescent="0.2">
      <c r="A956" t="s">
        <v>358</v>
      </c>
      <c r="B956" s="25" t="s">
        <v>318</v>
      </c>
      <c r="C956" s="28" t="str">
        <f t="shared" si="111"/>
        <v>94</v>
      </c>
      <c r="D956" s="31" t="s">
        <v>103</v>
      </c>
      <c r="E956" t="s">
        <v>318</v>
      </c>
      <c r="F956" t="s">
        <v>13</v>
      </c>
      <c r="G956" t="s">
        <v>334</v>
      </c>
      <c r="H956">
        <f>IFERROR(VLOOKUP($A956,'PivotTrac Totals'!$A$1:$AK$255,4,FALSE),)</f>
        <v>0</v>
      </c>
      <c r="I956">
        <f>IFERROR(VLOOKUP($A956,'PivotTrac Totals'!$1:$405,6,FALSE),)</f>
        <v>0</v>
      </c>
      <c r="J956">
        <f>IFERROR(VLOOKUP($A956,'PivotTrac Totals'!$1:$255,8,FALSE),)</f>
        <v>0</v>
      </c>
      <c r="K956">
        <f>IFERROR(VLOOKUP($A956,'PivotTrac Totals'!$1:$255,10,FALSE),)</f>
        <v>0</v>
      </c>
      <c r="L956" t="str">
        <f>IFERROR(VLOOKUP($A956,'PivotTrac Totals'!$1:$255,12,FALSE),)</f>
        <v/>
      </c>
      <c r="M956" t="str">
        <f>IFERROR(VLOOKUP($A956,'PivotTrac Totals'!$1:$255,14,FALSE),)</f>
        <v/>
      </c>
      <c r="N956">
        <f>IFERROR(VLOOKUP($A956,'PivotTrac Totals'!$1:$255,16,FALSE),)</f>
        <v>1.39</v>
      </c>
      <c r="O956">
        <f>IFERROR(VLOOKUP($A956,'PivotTrac Totals'!$1:$255,18,FALSE),)</f>
        <v>1.97</v>
      </c>
      <c r="P956">
        <f>IFERROR(VLOOKUP($A956,'PivotTrac Totals'!$1:$255,20,FALSE),)</f>
        <v>4.0600000000000005</v>
      </c>
      <c r="Q956">
        <f>IFERROR(VLOOKUP($A956,'PivotTrac Totals'!$1:$255,22,FALSE),)</f>
        <v>1.6300000000000008</v>
      </c>
      <c r="R956">
        <f>IFERROR(VLOOKUP($A956,'PivotTrac Totals'!$1:$255,24,FALSE),)</f>
        <v>2.1399999999999988</v>
      </c>
      <c r="S956">
        <f>IFERROR(VLOOKUP($A956,'PivotTrac Totals'!$1:$255,26,FALSE),)</f>
        <v>1.7800000000000011</v>
      </c>
      <c r="T956">
        <f>IFERROR(VLOOKUP($A956,'PivotTrac Totals'!$1:$255,28,FALSE),)</f>
        <v>1.9799999999999986</v>
      </c>
      <c r="U956">
        <f>IFERROR(VLOOKUP($A956,'PivotTrac Totals'!$1:$255,30,FALSE),)</f>
        <v>0.48000000000000043</v>
      </c>
      <c r="V956">
        <f>IFERROR(VLOOKUP($A956,'PivotTrac Totals'!$1:$255,32,FALSE),)</f>
        <v>0</v>
      </c>
      <c r="W956">
        <f>IFERROR(VLOOKUP($A956,'PivotTrac Totals'!$1:$255,34,FALSE),)</f>
        <v>0</v>
      </c>
      <c r="X956">
        <f>IFERROR(VLOOKUP($A956,'PivotTrac Totals'!$1:$255,36,FALSE),)</f>
        <v>0</v>
      </c>
      <c r="Y956">
        <f>IFERROR(VLOOKUP($A956,'PivotTrac Totals'!$1:$255,38,FALSE),)</f>
        <v>0</v>
      </c>
      <c r="Z956">
        <f>IFERROR(VLOOKUP($A956,'PivotTrac Totals'!$1:$255,40,FALSE),)</f>
        <v>0</v>
      </c>
      <c r="AA956">
        <f>IFERROR(VLOOKUP($A956,'PivotTrac Totals'!$1:$255,42,FALSE),)</f>
        <v>0</v>
      </c>
      <c r="AB956">
        <f>IFERROR(VLOOKUP($A956,'PivotTrac Totals'!$1:$255,44,FALSE),)</f>
        <v>0.80999999999999872</v>
      </c>
      <c r="AC956">
        <f>IFERROR(VLOOKUP($A956,'PivotTrac Totals'!$1:$255,46,FALSE),)</f>
        <v>0</v>
      </c>
      <c r="AD956">
        <f>IFERROR(VLOOKUP($A956,'PivotTrac Totals'!$1:$255,48,FALSE),)</f>
        <v>0</v>
      </c>
      <c r="AE956">
        <f>IFERROR(VLOOKUP($A956,'PivotTrac Totals'!$1:$255,50,FALSE),)</f>
        <v>0</v>
      </c>
      <c r="AF956">
        <f>IFERROR(VLOOKUP($A956,'PivotTrac Totals'!$1:$255,52,FALSE),)</f>
        <v>0</v>
      </c>
      <c r="AG956">
        <f>IFERROR(VLOOKUP($A956,'PivotTrac Totals'!$1:$255,54,FALSE),)</f>
        <v>0</v>
      </c>
      <c r="AH956">
        <f t="shared" si="106"/>
        <v>16.239999999999998</v>
      </c>
    </row>
    <row r="957" spans="1:34" hidden="1" x14ac:dyDescent="0.2">
      <c r="B957" s="25" t="s">
        <v>318</v>
      </c>
      <c r="C957" s="28" t="str">
        <f>MID(A958,FIND(" ",A958)+1,256)</f>
        <v>95</v>
      </c>
      <c r="D957" s="28" t="s">
        <v>324</v>
      </c>
      <c r="E957" s="25"/>
      <c r="F957" s="25"/>
      <c r="G957" s="25"/>
      <c r="H957">
        <f>IFERROR(VLOOKUP($A957,'PivotTrac Totals'!$A$1:$AK$255,4,FALSE),)</f>
        <v>0</v>
      </c>
      <c r="I957">
        <f>IFERROR(VLOOKUP($A957,'PivotTrac Totals'!$1:$405,6,FALSE),)</f>
        <v>0</v>
      </c>
      <c r="J957">
        <f>IFERROR(VLOOKUP($A957,'PivotTrac Totals'!$1:$255,8,FALSE),)</f>
        <v>0</v>
      </c>
      <c r="K957">
        <f>IFERROR(VLOOKUP($A957,'PivotTrac Totals'!$1:$255,10,FALSE),)</f>
        <v>0</v>
      </c>
      <c r="L957">
        <f>IFERROR(VLOOKUP($A957,'PivotTrac Totals'!$1:$255,12,FALSE),)</f>
        <v>0</v>
      </c>
      <c r="M957">
        <f>IFERROR(VLOOKUP($A957,'PivotTrac Totals'!$1:$255,14,FALSE),)</f>
        <v>0</v>
      </c>
      <c r="N957">
        <f>IFERROR(VLOOKUP($A957,'PivotTrac Totals'!$1:$255,16,FALSE),)</f>
        <v>0</v>
      </c>
      <c r="O957">
        <f>IFERROR(VLOOKUP($A957,'PivotTrac Totals'!$1:$255,18,FALSE),)</f>
        <v>0</v>
      </c>
      <c r="P957">
        <f>IFERROR(VLOOKUP($A957,'PivotTrac Totals'!$1:$255,20,FALSE),)</f>
        <v>0</v>
      </c>
      <c r="Q957">
        <f>IFERROR(VLOOKUP($A957,'PivotTrac Totals'!$1:$255,22,FALSE),)</f>
        <v>0</v>
      </c>
      <c r="R957">
        <f>IFERROR(VLOOKUP($A957,'PivotTrac Totals'!$1:$255,24,FALSE),)</f>
        <v>0</v>
      </c>
      <c r="S957">
        <f>IFERROR(VLOOKUP($A957,'PivotTrac Totals'!$1:$255,26,FALSE),)</f>
        <v>0</v>
      </c>
      <c r="T957">
        <f>IFERROR(VLOOKUP($A957,'PivotTrac Totals'!$1:$255,28,FALSE),)</f>
        <v>0</v>
      </c>
      <c r="U957">
        <f>IFERROR(VLOOKUP($A957,'PivotTrac Totals'!$1:$255,30,FALSE),)</f>
        <v>0</v>
      </c>
      <c r="V957">
        <f>IFERROR(VLOOKUP($A957,'PivotTrac Totals'!$1:$255,32,FALSE),)</f>
        <v>0</v>
      </c>
      <c r="W957">
        <f>IFERROR(VLOOKUP($A957,'PivotTrac Totals'!$1:$255,34,FALSE),)</f>
        <v>0</v>
      </c>
      <c r="X957">
        <f>IFERROR(VLOOKUP($A957,'PivotTrac Totals'!$1:$255,36,FALSE),)</f>
        <v>0</v>
      </c>
      <c r="Y957">
        <f>IFERROR(VLOOKUP($A957,'PivotTrac Totals'!$1:$255,38,FALSE),)</f>
        <v>0</v>
      </c>
      <c r="Z957">
        <f>IFERROR(VLOOKUP($A957,'PivotTrac Totals'!$1:$255,40,FALSE),)</f>
        <v>0</v>
      </c>
      <c r="AA957">
        <f>IFERROR(VLOOKUP($A957,'PivotTrac Totals'!$1:$255,42,FALSE),)</f>
        <v>0</v>
      </c>
      <c r="AB957">
        <f>IFERROR(VLOOKUP($A957,'PivotTrac Totals'!$1:$255,44,FALSE),)</f>
        <v>0</v>
      </c>
      <c r="AC957">
        <f>IFERROR(VLOOKUP($A957,'PivotTrac Totals'!$1:$255,46,FALSE),)</f>
        <v>0</v>
      </c>
      <c r="AD957">
        <f>IFERROR(VLOOKUP($A957,'PivotTrac Totals'!$1:$255,48,FALSE),)</f>
        <v>0</v>
      </c>
      <c r="AE957">
        <f>IFERROR(VLOOKUP($A957,'PivotTrac Totals'!$1:$255,50,FALSE),)</f>
        <v>0</v>
      </c>
      <c r="AF957">
        <f>IFERROR(VLOOKUP($A957,'PivotTrac Totals'!$1:$255,52,FALSE),)</f>
        <v>0</v>
      </c>
      <c r="AG957">
        <f>IFERROR(VLOOKUP($A957,'PivotTrac Totals'!$1:$255,54,FALSE),)</f>
        <v>0</v>
      </c>
      <c r="AH957">
        <f t="shared" si="106"/>
        <v>0</v>
      </c>
    </row>
    <row r="958" spans="1:34" ht="15.75" hidden="1" thickBot="1" x14ac:dyDescent="0.25">
      <c r="A958" s="29" t="s">
        <v>359</v>
      </c>
      <c r="B958" s="25" t="s">
        <v>318</v>
      </c>
      <c r="C958" s="28" t="str">
        <f>C957</f>
        <v>95</v>
      </c>
      <c r="D958" s="28" t="s">
        <v>324</v>
      </c>
      <c r="E958" s="25"/>
      <c r="F958" s="25"/>
      <c r="G958" s="25"/>
      <c r="H958" s="24">
        <f>IF($B958="Teton",IF($F958="Spring Grain",SUMIFS('Ashton Agrimet'!$D:$D,'Ashton Agrimet'!$A:$A,"&lt;="&amp;Data!H$1,'Ashton Agrimet'!$D:$D,"&gt;0"),IF($F958="Winter Grain",SUMIFS('Ashton Agrimet'!$C:$C,'Ashton Agrimet'!$A:$A,"&lt;="&amp;Data!H$1,'Ashton Agrimet'!$C:$C,"&gt;0"),IF($F958="Potatoes",SUMIFS('Ashton Agrimet'!$G:$G,'Ashton Agrimet'!$A:$A,"&lt;="&amp;Data!H$1,'Ashton Agrimet'!$G:$G,"&gt;0"),0))),SUMIFS('Osgood Agrimet'!$S$2:$S$274,'Ashton Agrimet'!$V$147:$V$288,"&lt;="&amp;Data!H$1,'Osgood Agrimet'!$S$2:$S$274,"&gt;0"))</f>
        <v>0</v>
      </c>
      <c r="I958" s="24">
        <f>IF($B958="Teton",IF($F958="Spring Grain",SUMIFS('Ashton Agrimet'!$D:$D,'Ashton Agrimet'!$A:$A,"&lt;="&amp;Data!I$1,'Ashton Agrimet'!$D:$D,"&gt;0"),IF($F958="Winter Grain",SUMIFS('Ashton Agrimet'!$C:$C,'Ashton Agrimet'!$A:$A,"&lt;="&amp;Data!I$1,'Ashton Agrimet'!$C:$C,"&gt;0"),IF($F958="Potatoes",SUMIFS('Ashton Agrimet'!$G:$G,'Ashton Agrimet'!$A:$A,"&lt;="&amp;Data!I$1,'Ashton Agrimet'!$G:$G,"&gt;0"),0))),SUMIFS('Osgood Agrimet'!$S$2:$S$274,'Ashton Agrimet'!$V$147:$V$288,"&lt;="&amp;Data!I$1,'Osgood Agrimet'!$S$2:$S$274,"&gt;0"))</f>
        <v>0</v>
      </c>
      <c r="J958" s="24">
        <f>IF($B958="Teton",IF($F958="Spring Grain",SUMIFS('Ashton Agrimet'!$D:$D,'Ashton Agrimet'!$A:$A,"&lt;="&amp;Data!J$1,'Ashton Agrimet'!$D:$D,"&gt;0"),IF($F958="Winter Grain",SUMIFS('Ashton Agrimet'!$C:$C,'Ashton Agrimet'!$A:$A,"&lt;="&amp;Data!J$1,'Ashton Agrimet'!$C:$C,"&gt;0"),IF($F958="Potatoes",SUMIFS('Ashton Agrimet'!$G:$G,'Ashton Agrimet'!$A:$A,"&lt;="&amp;Data!J$1,'Ashton Agrimet'!$G:$G,"&gt;0"),0))),SUMIFS('Osgood Agrimet'!$S$2:$S$274,'Ashton Agrimet'!$V$147:$V$288,"&lt;="&amp;Data!J$1,'Osgood Agrimet'!$S$2:$S$274,"&gt;0"))</f>
        <v>0</v>
      </c>
      <c r="K958" s="24">
        <f>IF($B958="Teton",IF($F958="Spring Grain",SUMIFS('Ashton Agrimet'!$D:$D,'Ashton Agrimet'!$A:$A,"&lt;="&amp;Data!K$1,'Ashton Agrimet'!$D:$D,"&gt;0"),IF($F958="Winter Grain",SUMIFS('Ashton Agrimet'!$C:$C,'Ashton Agrimet'!$A:$A,"&lt;="&amp;Data!K$1,'Ashton Agrimet'!$C:$C,"&gt;0"),IF($F958="Potatoes",SUMIFS('Ashton Agrimet'!$G:$G,'Ashton Agrimet'!$A:$A,"&lt;="&amp;Data!K$1,'Ashton Agrimet'!$G:$G,"&gt;0"),0))),SUMIFS('Osgood Agrimet'!$S$2:$S$274,'Ashton Agrimet'!$V$147:$V$288,"&lt;="&amp;Data!K$1,'Osgood Agrimet'!$S$2:$S$274,"&gt;0"))</f>
        <v>0</v>
      </c>
      <c r="L958" s="24">
        <f>IF($B958="Teton",IF($F958="Spring Grain",SUMIFS('Ashton Agrimet'!$D:$D,'Ashton Agrimet'!$A:$A,"&lt;="&amp;Data!L$1,'Ashton Agrimet'!$D:$D,"&gt;0"),IF($F958="Winter Grain",SUMIFS('Ashton Agrimet'!$C:$C,'Ashton Agrimet'!$A:$A,"&lt;="&amp;Data!L$1,'Ashton Agrimet'!$C:$C,"&gt;0"),IF($F958="Potatoes",SUMIFS('Ashton Agrimet'!$G:$G,'Ashton Agrimet'!$A:$A,"&lt;="&amp;Data!L$1,'Ashton Agrimet'!$G:$G,"&gt;0"),0))),SUMIFS('Osgood Agrimet'!$S$2:$S$274,'Ashton Agrimet'!$V$147:$V$288,"&lt;="&amp;Data!L$1,'Osgood Agrimet'!$S$2:$S$274,"&gt;0"))</f>
        <v>0</v>
      </c>
      <c r="M958" s="24">
        <f>IF($B958="Teton",IF($F958="Spring Grain",SUMIFS('Ashton Agrimet'!$D:$D,'Ashton Agrimet'!$A:$A,"&lt;="&amp;Data!M$1,'Ashton Agrimet'!$D:$D,"&gt;0"),IF($F958="Winter Grain",SUMIFS('Ashton Agrimet'!$C:$C,'Ashton Agrimet'!$A:$A,"&lt;="&amp;Data!M$1,'Ashton Agrimet'!$C:$C,"&gt;0"),IF($F958="Potatoes",SUMIFS('Ashton Agrimet'!$G:$G,'Ashton Agrimet'!$A:$A,"&lt;="&amp;Data!M$1,'Ashton Agrimet'!$G:$G,"&gt;0"),0))),SUMIFS('Osgood Agrimet'!$S$2:$S$274,'Ashton Agrimet'!$V$147:$V$288,"&lt;="&amp;Data!M$1,'Osgood Agrimet'!$S$2:$S$274,"&gt;0"))</f>
        <v>0</v>
      </c>
      <c r="N958" s="24">
        <f>IF($B958="Teton",IF($F958="Spring Grain",SUMIFS('Ashton Agrimet'!$D:$D,'Ashton Agrimet'!$A:$A,"&lt;="&amp;Data!N$1,'Ashton Agrimet'!$D:$D,"&gt;0"),IF($F958="Winter Grain",SUMIFS('Ashton Agrimet'!$C:$C,'Ashton Agrimet'!$A:$A,"&lt;="&amp;Data!N$1,'Ashton Agrimet'!$C:$C,"&gt;0"),IF($F958="Potatoes",SUMIFS('Ashton Agrimet'!$G:$G,'Ashton Agrimet'!$A:$A,"&lt;="&amp;Data!N$1,'Ashton Agrimet'!$G:$G,"&gt;0"),0))),SUMIFS('Osgood Agrimet'!$S$2:$S$274,'Ashton Agrimet'!$V$147:$V$288,"&lt;="&amp;Data!N$1,'Osgood Agrimet'!$S$2:$S$274,"&gt;0"))</f>
        <v>0</v>
      </c>
      <c r="O958" s="24">
        <f>IF($B958="Teton",IF($F958="Spring Grain",SUMIFS('Ashton Agrimet'!$D:$D,'Ashton Agrimet'!$A:$A,"&lt;="&amp;Data!O$1,'Ashton Agrimet'!$D:$D,"&gt;0"),IF($F958="Winter Grain",SUMIFS('Ashton Agrimet'!$C:$C,'Ashton Agrimet'!$A:$A,"&lt;="&amp;Data!O$1,'Ashton Agrimet'!$C:$C,"&gt;0"),IF($F958="Potatoes",SUMIFS('Ashton Agrimet'!$G:$G,'Ashton Agrimet'!$A:$A,"&lt;="&amp;Data!O$1,'Ashton Agrimet'!$G:$G,"&gt;0"),0))),SUMIFS('Osgood Agrimet'!$S$2:$S$274,'Ashton Agrimet'!$V$147:$V$288,"&lt;="&amp;Data!O$1,'Osgood Agrimet'!$S$2:$S$274,"&gt;0"))</f>
        <v>0</v>
      </c>
      <c r="P958" s="24">
        <f>IF($B958="Teton",IF($F958="Spring Grain",SUMIFS('Ashton Agrimet'!$D:$D,'Ashton Agrimet'!$A:$A,"&lt;="&amp;Data!P$1,'Ashton Agrimet'!$D:$D,"&gt;0"),IF($F958="Winter Grain",SUMIFS('Ashton Agrimet'!$C:$C,'Ashton Agrimet'!$A:$A,"&lt;="&amp;Data!P$1,'Ashton Agrimet'!$C:$C,"&gt;0"),IF($F958="Potatoes",SUMIFS('Ashton Agrimet'!$G:$G,'Ashton Agrimet'!$A:$A,"&lt;="&amp;Data!P$1,'Ashton Agrimet'!$G:$G,"&gt;0"),0))),SUMIFS('Osgood Agrimet'!$S$2:$S$274,'Ashton Agrimet'!$V$147:$V$288,"&lt;="&amp;Data!P$1,'Osgood Agrimet'!$S$2:$S$274,"&gt;0"))</f>
        <v>0</v>
      </c>
      <c r="Q958" s="24">
        <f>IF($B958="Teton",IF($F958="Spring Grain",SUMIFS('Ashton Agrimet'!$D:$D,'Ashton Agrimet'!$A:$A,"&lt;="&amp;Data!Q$1,'Ashton Agrimet'!$D:$D,"&gt;0"),IF($F958="Winter Grain",SUMIFS('Ashton Agrimet'!$C:$C,'Ashton Agrimet'!$A:$A,"&lt;="&amp;Data!Q$1,'Ashton Agrimet'!$C:$C,"&gt;0"),IF($F958="Potatoes",SUMIFS('Ashton Agrimet'!$G:$G,'Ashton Agrimet'!$A:$A,"&lt;="&amp;Data!Q$1,'Ashton Agrimet'!$G:$G,"&gt;0"),0))),SUMIFS('Osgood Agrimet'!$S$2:$S$274,'Ashton Agrimet'!$V$147:$V$288,"&lt;="&amp;Data!Q$1,'Osgood Agrimet'!$S$2:$S$274,"&gt;0"))</f>
        <v>0</v>
      </c>
      <c r="R958" s="24">
        <f>IF($B958="Teton",IF($F958="Spring Grain",SUMIFS('Ashton Agrimet'!$D:$D,'Ashton Agrimet'!$A:$A,"&lt;="&amp;Data!R$1,'Ashton Agrimet'!$D:$D,"&gt;0"),IF($F958="Winter Grain",SUMIFS('Ashton Agrimet'!$C:$C,'Ashton Agrimet'!$A:$A,"&lt;="&amp;Data!R$1,'Ashton Agrimet'!$C:$C,"&gt;0"),IF($F958="Potatoes",SUMIFS('Ashton Agrimet'!$G:$G,'Ashton Agrimet'!$A:$A,"&lt;="&amp;Data!R$1,'Ashton Agrimet'!$G:$G,"&gt;0"),0))),SUMIFS('Osgood Agrimet'!$S$2:$S$274,'Ashton Agrimet'!$V$147:$V$288,"&lt;="&amp;Data!R$1,'Osgood Agrimet'!$S$2:$S$274,"&gt;0"))</f>
        <v>0</v>
      </c>
      <c r="S958" s="24">
        <f>IF($B958="Teton",IF($F958="Spring Grain",SUMIFS('Ashton Agrimet'!$D:$D,'Ashton Agrimet'!$A:$A,"&lt;="&amp;Data!S$1,'Ashton Agrimet'!$D:$D,"&gt;0"),IF($F958="Winter Grain",SUMIFS('Ashton Agrimet'!$C:$C,'Ashton Agrimet'!$A:$A,"&lt;="&amp;Data!S$1,'Ashton Agrimet'!$C:$C,"&gt;0"),IF($F958="Potatoes",SUMIFS('Ashton Agrimet'!$G:$G,'Ashton Agrimet'!$A:$A,"&lt;="&amp;Data!S$1,'Ashton Agrimet'!$G:$G,"&gt;0"),0))),SUMIFS('Osgood Agrimet'!$S$2:$S$274,'Ashton Agrimet'!$V$147:$V$288,"&lt;="&amp;Data!S$1,'Osgood Agrimet'!$S$2:$S$274,"&gt;0"))</f>
        <v>0</v>
      </c>
      <c r="T958" s="24">
        <f>IF($B958="Teton",IF($F958="Spring Grain",SUMIFS('Ashton Agrimet'!$D:$D,'Ashton Agrimet'!$A:$A,"&lt;="&amp;Data!T$1,'Ashton Agrimet'!$D:$D,"&gt;0"),IF($F958="Winter Grain",SUMIFS('Ashton Agrimet'!$C:$C,'Ashton Agrimet'!$A:$A,"&lt;="&amp;Data!T$1,'Ashton Agrimet'!$C:$C,"&gt;0"),IF($F958="Potatoes",SUMIFS('Ashton Agrimet'!$G:$G,'Ashton Agrimet'!$A:$A,"&lt;="&amp;Data!T$1,'Ashton Agrimet'!$G:$G,"&gt;0"),0))),SUMIFS('Osgood Agrimet'!$S$2:$S$274,'Ashton Agrimet'!$V$147:$V$288,"&lt;="&amp;Data!T$1,'Osgood Agrimet'!$S$2:$S$274,"&gt;0"))</f>
        <v>0</v>
      </c>
      <c r="U958" s="24">
        <f>IF($B958="Teton",IF($F958="Spring Grain",SUMIFS('Ashton Agrimet'!$D:$D,'Ashton Agrimet'!$A:$A,"&lt;="&amp;Data!U$1,'Ashton Agrimet'!$D:$D,"&gt;0"),IF($F958="Winter Grain",SUMIFS('Ashton Agrimet'!$C:$C,'Ashton Agrimet'!$A:$A,"&lt;="&amp;Data!U$1,'Ashton Agrimet'!$C:$C,"&gt;0"),IF($F958="Potatoes",SUMIFS('Ashton Agrimet'!$G:$G,'Ashton Agrimet'!$A:$A,"&lt;="&amp;Data!U$1,'Ashton Agrimet'!$G:$G,"&gt;0"),0))),SUMIFS('Osgood Agrimet'!$S$2:$S$274,'Ashton Agrimet'!$V$147:$V$288,"&lt;="&amp;Data!U$1,'Osgood Agrimet'!$S$2:$S$274,"&gt;0"))</f>
        <v>0</v>
      </c>
      <c r="V958" s="24">
        <f>IF($B958="Teton",IF($F958="Spring Grain",SUMIFS('Ashton Agrimet'!$D:$D,'Ashton Agrimet'!$A:$A,"&lt;="&amp;Data!V$1,'Ashton Agrimet'!$D:$D,"&gt;0"),IF($F958="Winter Grain",SUMIFS('Ashton Agrimet'!$C:$C,'Ashton Agrimet'!$A:$A,"&lt;="&amp;Data!V$1,'Ashton Agrimet'!$C:$C,"&gt;0"),IF($F958="Potatoes",SUMIFS('Ashton Agrimet'!$G:$G,'Ashton Agrimet'!$A:$A,"&lt;="&amp;Data!V$1,'Ashton Agrimet'!$G:$G,"&gt;0"),0))),SUMIFS('Osgood Agrimet'!$S$2:$S$274,'Ashton Agrimet'!$V$147:$V$288,"&lt;="&amp;Data!V$1,'Osgood Agrimet'!$S$2:$S$274,"&gt;0"))</f>
        <v>0</v>
      </c>
      <c r="W958" s="24">
        <f>IF($B958="Teton",IF($F958="Spring Grain",SUMIFS('Ashton Agrimet'!$D:$D,'Ashton Agrimet'!$A:$A,"&lt;="&amp;Data!W$1,'Ashton Agrimet'!$D:$D,"&gt;0"),IF($F958="Winter Grain",SUMIFS('Ashton Agrimet'!$C:$C,'Ashton Agrimet'!$A:$A,"&lt;="&amp;Data!W$1,'Ashton Agrimet'!$C:$C,"&gt;0"),IF($F958="Potatoes",SUMIFS('Ashton Agrimet'!$G:$G,'Ashton Agrimet'!$A:$A,"&lt;="&amp;Data!W$1,'Ashton Agrimet'!$G:$G,"&gt;0"),0))),SUMIFS('Osgood Agrimet'!$S$2:$S$274,'Ashton Agrimet'!$V$147:$V$288,"&lt;="&amp;Data!W$1,'Osgood Agrimet'!$S$2:$S$274,"&gt;0"))</f>
        <v>0</v>
      </c>
      <c r="X958" s="24">
        <f>IF($B958="Teton",IF($F958="Spring Grain",SUMIFS('Ashton Agrimet'!$D:$D,'Ashton Agrimet'!$A:$A,"&lt;="&amp;Data!X$1,'Ashton Agrimet'!$D:$D,"&gt;0"),IF($F958="Winter Grain",SUMIFS('Ashton Agrimet'!$C:$C,'Ashton Agrimet'!$A:$A,"&lt;="&amp;Data!X$1,'Ashton Agrimet'!$C:$C,"&gt;0"),IF($F958="Potatoes",SUMIFS('Ashton Agrimet'!$G:$G,'Ashton Agrimet'!$A:$A,"&lt;="&amp;Data!X$1,'Ashton Agrimet'!$G:$G,"&gt;0"),0))),SUMIFS('Osgood Agrimet'!$S$2:$S$274,'Ashton Agrimet'!$V$147:$V$288,"&lt;="&amp;Data!X$1,'Osgood Agrimet'!$S$2:$S$274,"&gt;0"))</f>
        <v>0</v>
      </c>
      <c r="Y958" s="24">
        <f>IF($B958="Teton",IF($F958="Spring Grain",SUMIFS('Ashton Agrimet'!$D:$D,'Ashton Agrimet'!$A:$A,"&lt;="&amp;Data!Y$1,'Ashton Agrimet'!$D:$D,"&gt;0"),IF($F958="Winter Grain",SUMIFS('Ashton Agrimet'!$C:$C,'Ashton Agrimet'!$A:$A,"&lt;="&amp;Data!Y$1,'Ashton Agrimet'!$C:$C,"&gt;0"),IF($F958="Potatoes",SUMIFS('Ashton Agrimet'!$G:$G,'Ashton Agrimet'!$A:$A,"&lt;="&amp;Data!Y$1,'Ashton Agrimet'!$G:$G,"&gt;0"),0))),SUMIFS('Osgood Agrimet'!$S$2:$S$274,'Ashton Agrimet'!$V$147:$V$288,"&lt;="&amp;Data!Y$1,'Osgood Agrimet'!$S$2:$S$274,"&gt;0"))</f>
        <v>0</v>
      </c>
      <c r="Z958" s="24">
        <f>IF($B958="Teton",IF($F958="Spring Grain",SUMIFS('Ashton Agrimet'!$D:$D,'Ashton Agrimet'!$A:$A,"&lt;="&amp;Data!Z$1,'Ashton Agrimet'!$D:$D,"&gt;0"),IF($F958="Winter Grain",SUMIFS('Ashton Agrimet'!$C:$C,'Ashton Agrimet'!$A:$A,"&lt;="&amp;Data!Z$1,'Ashton Agrimet'!$C:$C,"&gt;0"),IF($F958="Potatoes",SUMIFS('Ashton Agrimet'!$G:$G,'Ashton Agrimet'!$A:$A,"&lt;="&amp;Data!Z$1,'Ashton Agrimet'!$G:$G,"&gt;0"),0))),SUMIFS('Osgood Agrimet'!$S$2:$S$274,'Ashton Agrimet'!$V$147:$V$288,"&lt;="&amp;Data!Z$1,'Osgood Agrimet'!$S$2:$S$274,"&gt;0"))</f>
        <v>0</v>
      </c>
      <c r="AA958" s="24">
        <f>IF($B958="Teton",IF($F958="Spring Grain",SUMIFS('Ashton Agrimet'!$D:$D,'Ashton Agrimet'!$A:$A,"&lt;="&amp;Data!AA$1,'Ashton Agrimet'!$D:$D,"&gt;0"),IF($F958="Winter Grain",SUMIFS('Ashton Agrimet'!$C:$C,'Ashton Agrimet'!$A:$A,"&lt;="&amp;Data!AA$1,'Ashton Agrimet'!$C:$C,"&gt;0"),IF($F958="Potatoes",SUMIFS('Ashton Agrimet'!$G:$G,'Ashton Agrimet'!$A:$A,"&lt;="&amp;Data!AA$1,'Ashton Agrimet'!$G:$G,"&gt;0"),0))),SUMIFS('Osgood Agrimet'!$S$2:$S$274,'Ashton Agrimet'!$V$147:$V$288,"&lt;="&amp;Data!AA$1,'Osgood Agrimet'!$S$2:$S$274,"&gt;0"))</f>
        <v>0</v>
      </c>
      <c r="AB958" s="24">
        <f>IF($B958="Teton",IF($F958="Spring Grain",SUMIFS('Ashton Agrimet'!$D:$D,'Ashton Agrimet'!$A:$A,"&lt;="&amp;Data!AB$1,'Ashton Agrimet'!$D:$D,"&gt;0"),IF($F958="Winter Grain",SUMIFS('Ashton Agrimet'!$C:$C,'Ashton Agrimet'!$A:$A,"&lt;="&amp;Data!AB$1,'Ashton Agrimet'!$C:$C,"&gt;0"),IF($F958="Potatoes",SUMIFS('Ashton Agrimet'!$G:$G,'Ashton Agrimet'!$A:$A,"&lt;="&amp;Data!AB$1,'Ashton Agrimet'!$G:$G,"&gt;0"),0))),SUMIFS('Osgood Agrimet'!$S$2:$S$274,'Ashton Agrimet'!$V$147:$V$288,"&lt;="&amp;Data!AB$1,'Osgood Agrimet'!$S$2:$S$274,"&gt;0"))</f>
        <v>0</v>
      </c>
      <c r="AC958" s="24">
        <f>IF($B958="Teton",IF($F958="Spring Grain",SUMIFS('Ashton Agrimet'!$D:$D,'Ashton Agrimet'!$A:$A,"&lt;="&amp;Data!AC$1,'Ashton Agrimet'!$D:$D,"&gt;0"),IF($F958="Winter Grain",SUMIFS('Ashton Agrimet'!$C:$C,'Ashton Agrimet'!$A:$A,"&lt;="&amp;Data!AC$1,'Ashton Agrimet'!$C:$C,"&gt;0"),IF($F958="Potatoes",SUMIFS('Ashton Agrimet'!$G:$G,'Ashton Agrimet'!$A:$A,"&lt;="&amp;Data!AC$1,'Ashton Agrimet'!$G:$G,"&gt;0"),0))),SUMIFS('Osgood Agrimet'!$S$2:$S$274,'Ashton Agrimet'!$V$147:$V$288,"&lt;="&amp;Data!AC$1,'Osgood Agrimet'!$S$2:$S$274,"&gt;0"))</f>
        <v>0</v>
      </c>
      <c r="AD958" s="24">
        <f>IF($B958="Teton",IF($F958="Spring Grain",SUMIFS('Ashton Agrimet'!$D:$D,'Ashton Agrimet'!$A:$A,"&lt;="&amp;Data!AD$1,'Ashton Agrimet'!$D:$D,"&gt;0"),IF($F958="Winter Grain",SUMIFS('Ashton Agrimet'!$C:$C,'Ashton Agrimet'!$A:$A,"&lt;="&amp;Data!AD$1,'Ashton Agrimet'!$C:$C,"&gt;0"),IF($F958="Potatoes",SUMIFS('Ashton Agrimet'!$G:$G,'Ashton Agrimet'!$A:$A,"&lt;="&amp;Data!AD$1,'Ashton Agrimet'!$G:$G,"&gt;0"),0))),SUMIFS('Osgood Agrimet'!$S$2:$S$274,'Ashton Agrimet'!$V$147:$V$288,"&lt;="&amp;Data!AD$1,'Osgood Agrimet'!$S$2:$S$274,"&gt;0"))</f>
        <v>0</v>
      </c>
      <c r="AE958" s="24">
        <f>IF($B958="Teton",IF($F958="Spring Grain",SUMIFS('Ashton Agrimet'!$D:$D,'Ashton Agrimet'!$A:$A,"&lt;="&amp;Data!AE$1,'Ashton Agrimet'!$D:$D,"&gt;0"),IF($F958="Winter Grain",SUMIFS('Ashton Agrimet'!$C:$C,'Ashton Agrimet'!$A:$A,"&lt;="&amp;Data!AE$1,'Ashton Agrimet'!$C:$C,"&gt;0"),IF($F958="Potatoes",SUMIFS('Ashton Agrimet'!$G:$G,'Ashton Agrimet'!$A:$A,"&lt;="&amp;Data!AE$1,'Ashton Agrimet'!$G:$G,"&gt;0"),0))),SUMIFS('Osgood Agrimet'!$S$2:$S$274,'Ashton Agrimet'!$V$147:$V$288,"&lt;="&amp;Data!AE$1,'Osgood Agrimet'!$S$2:$S$274,"&gt;0"))</f>
        <v>0</v>
      </c>
      <c r="AF958" s="24">
        <f>IF($B958="Teton",IF($F958="Spring Grain",SUMIFS('Ashton Agrimet'!$D:$D,'Ashton Agrimet'!$A:$A,"&lt;="&amp;Data!AF$1,'Ashton Agrimet'!$D:$D,"&gt;0"),IF($F958="Winter Grain",SUMIFS('Ashton Agrimet'!$C:$C,'Ashton Agrimet'!$A:$A,"&lt;="&amp;Data!AF$1,'Ashton Agrimet'!$C:$C,"&gt;0"),IF($F958="Potatoes",SUMIFS('Ashton Agrimet'!$G:$G,'Ashton Agrimet'!$A:$A,"&lt;="&amp;Data!AF$1,'Ashton Agrimet'!$G:$G,"&gt;0"),0))),SUMIFS('Osgood Agrimet'!$S$2:$S$274,'Ashton Agrimet'!$V$147:$V$288,"&lt;="&amp;Data!AF$1,'Osgood Agrimet'!$S$2:$S$274,"&gt;0"))</f>
        <v>0</v>
      </c>
      <c r="AG958" s="24">
        <f>IF($B958="Teton",IF($F958="Spring Grain",SUMIFS('Ashton Agrimet'!$D:$D,'Ashton Agrimet'!$A:$A,"&lt;="&amp;Data!AG$1,'Ashton Agrimet'!$D:$D,"&gt;0"),IF($F958="Winter Grain",SUMIFS('Ashton Agrimet'!$C:$C,'Ashton Agrimet'!$A:$A,"&lt;="&amp;Data!AG$1,'Ashton Agrimet'!$C:$C,"&gt;0"),IF($F958="Potatoes",SUMIFS('Ashton Agrimet'!$G:$G,'Ashton Agrimet'!$A:$A,"&lt;="&amp;Data!AG$1,'Ashton Agrimet'!$G:$G,"&gt;0"),0))),SUMIFS('Osgood Agrimet'!$S$2:$S$274,'Ashton Agrimet'!$V$147:$V$288,"&lt;="&amp;Data!AG$1,'Osgood Agrimet'!$S$2:$S$274,"&gt;0"))</f>
        <v>0</v>
      </c>
      <c r="AH958" s="24">
        <f>IF($B958="Teton",IF($F958="Spring Grain",SUMIFS('Ashton Agrimet'!$D:$D,'Ashton Agrimet'!$A:$A,"&lt;="&amp;Data!AH$1,'Ashton Agrimet'!$D:$D,"&gt;0"),IF($F958="Winter Grain",SUMIFS('Ashton Agrimet'!$C:$C,'Ashton Agrimet'!$A:$A,"&lt;="&amp;Data!AH$1,'Ashton Agrimet'!$C:$C,"&gt;0"),IF($F958="Potatoes",SUMIFS('Ashton Agrimet'!$G:$G,'Ashton Agrimet'!$A:$A,"&lt;="&amp;Data!AH$1,'Ashton Agrimet'!$G:$G,"&gt;0"),0))),SUMIFS('Osgood Agrimet'!$S$2:$S$274,'Ashton Agrimet'!$V$147:$V$288,"&lt;="&amp;Data!AH$1,'Osgood Agrimet'!$S$2:$S$274,"&gt;0"))</f>
        <v>0</v>
      </c>
    </row>
    <row r="959" spans="1:34" hidden="1" x14ac:dyDescent="0.2">
      <c r="A959" s="25"/>
      <c r="B959" s="25" t="s">
        <v>318</v>
      </c>
      <c r="C959" s="28" t="str">
        <f t="shared" ref="C959:C966" si="112">C958</f>
        <v>95</v>
      </c>
      <c r="D959" s="28" t="s">
        <v>324</v>
      </c>
      <c r="E959" s="25"/>
      <c r="F959" s="25"/>
      <c r="G959" s="25"/>
      <c r="H959">
        <f>IFERROR(VLOOKUP($A959,'PivotTrac Totals'!$A$1:$AK$255,4,FALSE),)</f>
        <v>0</v>
      </c>
      <c r="I959">
        <f>IFERROR(VLOOKUP($A959,'PivotTrac Totals'!$1:$405,6,FALSE),)</f>
        <v>0</v>
      </c>
      <c r="J959">
        <f>IFERROR(VLOOKUP($A959,'PivotTrac Totals'!$1:$255,8,FALSE),)</f>
        <v>0</v>
      </c>
      <c r="K959">
        <f>IFERROR(VLOOKUP($A959,'PivotTrac Totals'!$1:$255,10,FALSE),)</f>
        <v>0</v>
      </c>
      <c r="L959">
        <f>IFERROR(VLOOKUP($A959,'PivotTrac Totals'!$1:$255,12,FALSE),)</f>
        <v>0</v>
      </c>
      <c r="M959">
        <f>IFERROR(VLOOKUP($A959,'PivotTrac Totals'!$1:$255,14,FALSE),)</f>
        <v>0</v>
      </c>
      <c r="N959">
        <f>IFERROR(VLOOKUP($A959,'PivotTrac Totals'!$1:$255,16,FALSE),)</f>
        <v>0</v>
      </c>
      <c r="O959">
        <f>IFERROR(VLOOKUP($A959,'PivotTrac Totals'!$1:$255,18,FALSE),)</f>
        <v>0</v>
      </c>
      <c r="P959">
        <f>IFERROR(VLOOKUP($A959,'PivotTrac Totals'!$1:$255,20,FALSE),)</f>
        <v>0</v>
      </c>
      <c r="Q959">
        <f>IFERROR(VLOOKUP($A959,'PivotTrac Totals'!$1:$255,22,FALSE),)</f>
        <v>0</v>
      </c>
      <c r="R959">
        <f>IFERROR(VLOOKUP($A959,'PivotTrac Totals'!$1:$255,24,FALSE),)</f>
        <v>0</v>
      </c>
      <c r="S959">
        <f>IFERROR(VLOOKUP($A959,'PivotTrac Totals'!$1:$255,26,FALSE),)</f>
        <v>0</v>
      </c>
      <c r="T959">
        <f>IFERROR(VLOOKUP($A959,'PivotTrac Totals'!$1:$255,28,FALSE),)</f>
        <v>0</v>
      </c>
      <c r="U959">
        <f>IFERROR(VLOOKUP($A959,'PivotTrac Totals'!$1:$255,30,FALSE),)</f>
        <v>0</v>
      </c>
      <c r="V959">
        <f>IFERROR(VLOOKUP($A959,'PivotTrac Totals'!$1:$255,32,FALSE),)</f>
        <v>0</v>
      </c>
      <c r="W959">
        <f>IFERROR(VLOOKUP($A959,'PivotTrac Totals'!$1:$255,34,FALSE),)</f>
        <v>0</v>
      </c>
      <c r="X959">
        <f>IFERROR(VLOOKUP($A959,'PivotTrac Totals'!$1:$255,36,FALSE),)</f>
        <v>0</v>
      </c>
      <c r="Y959">
        <f>IFERROR(VLOOKUP($A959,'PivotTrac Totals'!$1:$255,38,FALSE),)</f>
        <v>0</v>
      </c>
      <c r="Z959">
        <f>IFERROR(VLOOKUP($A959,'PivotTrac Totals'!$1:$255,40,FALSE),)</f>
        <v>0</v>
      </c>
      <c r="AA959">
        <f>IFERROR(VLOOKUP($A959,'PivotTrac Totals'!$1:$255,42,FALSE),)</f>
        <v>0</v>
      </c>
      <c r="AB959">
        <f>IFERROR(VLOOKUP($A959,'PivotTrac Totals'!$1:$255,44,FALSE),)</f>
        <v>0</v>
      </c>
      <c r="AC959">
        <f>IFERROR(VLOOKUP($A959,'PivotTrac Totals'!$1:$255,46,FALSE),)</f>
        <v>0</v>
      </c>
      <c r="AD959">
        <f>IFERROR(VLOOKUP($A959,'PivotTrac Totals'!$1:$255,48,FALSE),)</f>
        <v>0</v>
      </c>
      <c r="AE959">
        <f>IFERROR(VLOOKUP($A959,'PivotTrac Totals'!$1:$255,50,FALSE),)</f>
        <v>0</v>
      </c>
      <c r="AF959">
        <f>IFERROR(VLOOKUP($A959,'PivotTrac Totals'!$1:$255,52,FALSE),)</f>
        <v>0</v>
      </c>
      <c r="AG959">
        <f>IFERROR(VLOOKUP($A959,'PivotTrac Totals'!$1:$255,54,FALSE),)</f>
        <v>0</v>
      </c>
      <c r="AH959">
        <f t="shared" si="106"/>
        <v>0</v>
      </c>
    </row>
    <row r="960" spans="1:34" hidden="1" x14ac:dyDescent="0.2">
      <c r="A960" s="25"/>
      <c r="B960" s="25" t="s">
        <v>318</v>
      </c>
      <c r="C960" s="28" t="str">
        <f t="shared" si="112"/>
        <v>95</v>
      </c>
      <c r="D960" s="28" t="s">
        <v>324</v>
      </c>
      <c r="E960" s="25"/>
      <c r="F960" s="25"/>
      <c r="G960" s="25"/>
      <c r="H960">
        <f>IFERROR(VLOOKUP($A960,'PivotTrac Totals'!$A$1:$AK$255,4,FALSE),)</f>
        <v>0</v>
      </c>
      <c r="I960">
        <f>IFERROR(VLOOKUP($A960,'PivotTrac Totals'!$1:$405,6,FALSE),)</f>
        <v>0</v>
      </c>
      <c r="J960">
        <f>IFERROR(VLOOKUP($A960,'PivotTrac Totals'!$1:$255,8,FALSE),)</f>
        <v>0</v>
      </c>
      <c r="K960">
        <f>IFERROR(VLOOKUP($A960,'PivotTrac Totals'!$1:$255,10,FALSE),)</f>
        <v>0</v>
      </c>
      <c r="L960">
        <f>IFERROR(VLOOKUP($A960,'PivotTrac Totals'!$1:$255,12,FALSE),)</f>
        <v>0</v>
      </c>
      <c r="M960">
        <f>IFERROR(VLOOKUP($A960,'PivotTrac Totals'!$1:$255,14,FALSE),)</f>
        <v>0</v>
      </c>
      <c r="N960">
        <f>IFERROR(VLOOKUP($A960,'PivotTrac Totals'!$1:$255,16,FALSE),)</f>
        <v>0</v>
      </c>
      <c r="O960">
        <f>IFERROR(VLOOKUP($A960,'PivotTrac Totals'!$1:$255,18,FALSE),)</f>
        <v>0</v>
      </c>
      <c r="P960">
        <f>IFERROR(VLOOKUP($A960,'PivotTrac Totals'!$1:$255,20,FALSE),)</f>
        <v>0</v>
      </c>
      <c r="Q960">
        <f>IFERROR(VLOOKUP($A960,'PivotTrac Totals'!$1:$255,22,FALSE),)</f>
        <v>0</v>
      </c>
      <c r="R960">
        <f>IFERROR(VLOOKUP($A960,'PivotTrac Totals'!$1:$255,24,FALSE),)</f>
        <v>0</v>
      </c>
      <c r="S960">
        <f>IFERROR(VLOOKUP($A960,'PivotTrac Totals'!$1:$255,26,FALSE),)</f>
        <v>0</v>
      </c>
      <c r="T960">
        <f>IFERROR(VLOOKUP($A960,'PivotTrac Totals'!$1:$255,28,FALSE),)</f>
        <v>0</v>
      </c>
      <c r="U960">
        <f>IFERROR(VLOOKUP($A960,'PivotTrac Totals'!$1:$255,30,FALSE),)</f>
        <v>0</v>
      </c>
      <c r="V960">
        <f>IFERROR(VLOOKUP($A960,'PivotTrac Totals'!$1:$255,32,FALSE),)</f>
        <v>0</v>
      </c>
      <c r="W960">
        <f>IFERROR(VLOOKUP($A960,'PivotTrac Totals'!$1:$255,34,FALSE),)</f>
        <v>0</v>
      </c>
      <c r="X960">
        <f>IFERROR(VLOOKUP($A960,'PivotTrac Totals'!$1:$255,36,FALSE),)</f>
        <v>0</v>
      </c>
      <c r="Y960">
        <f>IFERROR(VLOOKUP($A960,'PivotTrac Totals'!$1:$255,38,FALSE),)</f>
        <v>0</v>
      </c>
      <c r="Z960">
        <f>IFERROR(VLOOKUP($A960,'PivotTrac Totals'!$1:$255,40,FALSE),)</f>
        <v>0</v>
      </c>
      <c r="AA960">
        <f>IFERROR(VLOOKUP($A960,'PivotTrac Totals'!$1:$255,42,FALSE),)</f>
        <v>0</v>
      </c>
      <c r="AB960">
        <f>IFERROR(VLOOKUP($A960,'PivotTrac Totals'!$1:$255,44,FALSE),)</f>
        <v>0</v>
      </c>
      <c r="AC960">
        <f>IFERROR(VLOOKUP($A960,'PivotTrac Totals'!$1:$255,46,FALSE),)</f>
        <v>0</v>
      </c>
      <c r="AD960">
        <f>IFERROR(VLOOKUP($A960,'PivotTrac Totals'!$1:$255,48,FALSE),)</f>
        <v>0</v>
      </c>
      <c r="AE960">
        <f>IFERROR(VLOOKUP($A960,'PivotTrac Totals'!$1:$255,50,FALSE),)</f>
        <v>0</v>
      </c>
      <c r="AF960">
        <f>IFERROR(VLOOKUP($A960,'PivotTrac Totals'!$1:$255,52,FALSE),)</f>
        <v>0</v>
      </c>
      <c r="AG960">
        <f>IFERROR(VLOOKUP($A960,'PivotTrac Totals'!$1:$255,54,FALSE),)</f>
        <v>0</v>
      </c>
      <c r="AH960">
        <f t="shared" si="106"/>
        <v>0</v>
      </c>
    </row>
    <row r="961" spans="1:34" hidden="1" x14ac:dyDescent="0.2">
      <c r="A961" s="25"/>
      <c r="B961" s="25" t="s">
        <v>318</v>
      </c>
      <c r="C961" s="28" t="str">
        <f t="shared" si="112"/>
        <v>95</v>
      </c>
      <c r="D961" s="28" t="s">
        <v>324</v>
      </c>
      <c r="E961" s="25"/>
      <c r="F961" s="25"/>
      <c r="G961" s="25"/>
      <c r="H961">
        <f>IFERROR(VLOOKUP($A961,'PivotTrac Totals'!$A$1:$AK$255,4,FALSE),)</f>
        <v>0</v>
      </c>
      <c r="I961">
        <f>IFERROR(VLOOKUP($A961,'PivotTrac Totals'!$1:$405,6,FALSE),)</f>
        <v>0</v>
      </c>
      <c r="J961">
        <f>IFERROR(VLOOKUP($A961,'PivotTrac Totals'!$1:$255,8,FALSE),)</f>
        <v>0</v>
      </c>
      <c r="K961">
        <f>IFERROR(VLOOKUP($A961,'PivotTrac Totals'!$1:$255,10,FALSE),)</f>
        <v>0</v>
      </c>
      <c r="L961">
        <f>IFERROR(VLOOKUP($A961,'PivotTrac Totals'!$1:$255,12,FALSE),)</f>
        <v>0</v>
      </c>
      <c r="M961">
        <f>IFERROR(VLOOKUP($A961,'PivotTrac Totals'!$1:$255,14,FALSE),)</f>
        <v>0</v>
      </c>
      <c r="N961">
        <f>IFERROR(VLOOKUP($A961,'PivotTrac Totals'!$1:$255,16,FALSE),)</f>
        <v>0</v>
      </c>
      <c r="O961">
        <f>IFERROR(VLOOKUP($A961,'PivotTrac Totals'!$1:$255,18,FALSE),)</f>
        <v>0</v>
      </c>
      <c r="P961">
        <f>IFERROR(VLOOKUP($A961,'PivotTrac Totals'!$1:$255,20,FALSE),)</f>
        <v>0</v>
      </c>
      <c r="Q961">
        <f>IFERROR(VLOOKUP($A961,'PivotTrac Totals'!$1:$255,22,FALSE),)</f>
        <v>0</v>
      </c>
      <c r="R961">
        <f>IFERROR(VLOOKUP($A961,'PivotTrac Totals'!$1:$255,24,FALSE),)</f>
        <v>0</v>
      </c>
      <c r="S961">
        <f>IFERROR(VLOOKUP($A961,'PivotTrac Totals'!$1:$255,26,FALSE),)</f>
        <v>0</v>
      </c>
      <c r="T961">
        <f>IFERROR(VLOOKUP($A961,'PivotTrac Totals'!$1:$255,28,FALSE),)</f>
        <v>0</v>
      </c>
      <c r="U961">
        <f>IFERROR(VLOOKUP($A961,'PivotTrac Totals'!$1:$255,30,FALSE),)</f>
        <v>0</v>
      </c>
      <c r="V961">
        <f>IFERROR(VLOOKUP($A961,'PivotTrac Totals'!$1:$255,32,FALSE),)</f>
        <v>0</v>
      </c>
      <c r="W961">
        <f>IFERROR(VLOOKUP($A961,'PivotTrac Totals'!$1:$255,34,FALSE),)</f>
        <v>0</v>
      </c>
      <c r="X961">
        <f>IFERROR(VLOOKUP($A961,'PivotTrac Totals'!$1:$255,36,FALSE),)</f>
        <v>0</v>
      </c>
      <c r="Y961">
        <f>IFERROR(VLOOKUP($A961,'PivotTrac Totals'!$1:$255,38,FALSE),)</f>
        <v>0</v>
      </c>
      <c r="Z961">
        <f>IFERROR(VLOOKUP($A961,'PivotTrac Totals'!$1:$255,40,FALSE),)</f>
        <v>0</v>
      </c>
      <c r="AA961">
        <f>IFERROR(VLOOKUP($A961,'PivotTrac Totals'!$1:$255,42,FALSE),)</f>
        <v>0</v>
      </c>
      <c r="AB961">
        <f>IFERROR(VLOOKUP($A961,'PivotTrac Totals'!$1:$255,44,FALSE),)</f>
        <v>0</v>
      </c>
      <c r="AC961">
        <f>IFERROR(VLOOKUP($A961,'PivotTrac Totals'!$1:$255,46,FALSE),)</f>
        <v>0</v>
      </c>
      <c r="AD961">
        <f>IFERROR(VLOOKUP($A961,'PivotTrac Totals'!$1:$255,48,FALSE),)</f>
        <v>0</v>
      </c>
      <c r="AE961">
        <f>IFERROR(VLOOKUP($A961,'PivotTrac Totals'!$1:$255,50,FALSE),)</f>
        <v>0</v>
      </c>
      <c r="AF961">
        <f>IFERROR(VLOOKUP($A961,'PivotTrac Totals'!$1:$255,52,FALSE),)</f>
        <v>0</v>
      </c>
      <c r="AG961">
        <f>IFERROR(VLOOKUP($A961,'PivotTrac Totals'!$1:$255,54,FALSE),)</f>
        <v>0</v>
      </c>
      <c r="AH961">
        <f t="shared" si="106"/>
        <v>0</v>
      </c>
    </row>
    <row r="962" spans="1:34" hidden="1" x14ac:dyDescent="0.2">
      <c r="A962" s="25"/>
      <c r="B962" s="25" t="s">
        <v>318</v>
      </c>
      <c r="C962" s="28" t="str">
        <f t="shared" si="112"/>
        <v>95</v>
      </c>
      <c r="D962" s="28" t="s">
        <v>324</v>
      </c>
      <c r="E962" s="25"/>
      <c r="F962" s="25"/>
      <c r="G962" s="25"/>
      <c r="H962">
        <f>IFERROR(VLOOKUP($A962,'PivotTrac Totals'!$A$1:$AK$255,4,FALSE),)</f>
        <v>0</v>
      </c>
      <c r="I962">
        <f>IFERROR(VLOOKUP($A962,'PivotTrac Totals'!$1:$405,6,FALSE),)</f>
        <v>0</v>
      </c>
      <c r="J962">
        <f>IFERROR(VLOOKUP($A962,'PivotTrac Totals'!$1:$255,8,FALSE),)</f>
        <v>0</v>
      </c>
      <c r="K962">
        <f>IFERROR(VLOOKUP($A962,'PivotTrac Totals'!$1:$255,10,FALSE),)</f>
        <v>0</v>
      </c>
      <c r="L962">
        <f>IFERROR(VLOOKUP($A962,'PivotTrac Totals'!$1:$255,12,FALSE),)</f>
        <v>0</v>
      </c>
      <c r="M962">
        <f>IFERROR(VLOOKUP($A962,'PivotTrac Totals'!$1:$255,14,FALSE),)</f>
        <v>0</v>
      </c>
      <c r="N962">
        <f>IFERROR(VLOOKUP($A962,'PivotTrac Totals'!$1:$255,16,FALSE),)</f>
        <v>0</v>
      </c>
      <c r="O962">
        <f>IFERROR(VLOOKUP($A962,'PivotTrac Totals'!$1:$255,18,FALSE),)</f>
        <v>0</v>
      </c>
      <c r="P962">
        <f>IFERROR(VLOOKUP($A962,'PivotTrac Totals'!$1:$255,20,FALSE),)</f>
        <v>0</v>
      </c>
      <c r="Q962">
        <f>IFERROR(VLOOKUP($A962,'PivotTrac Totals'!$1:$255,22,FALSE),)</f>
        <v>0</v>
      </c>
      <c r="R962">
        <f>IFERROR(VLOOKUP($A962,'PivotTrac Totals'!$1:$255,24,FALSE),)</f>
        <v>0</v>
      </c>
      <c r="S962">
        <f>IFERROR(VLOOKUP($A962,'PivotTrac Totals'!$1:$255,26,FALSE),)</f>
        <v>0</v>
      </c>
      <c r="T962">
        <f>IFERROR(VLOOKUP($A962,'PivotTrac Totals'!$1:$255,28,FALSE),)</f>
        <v>0</v>
      </c>
      <c r="U962">
        <f>IFERROR(VLOOKUP($A962,'PivotTrac Totals'!$1:$255,30,FALSE),)</f>
        <v>0</v>
      </c>
      <c r="V962">
        <f>IFERROR(VLOOKUP($A962,'PivotTrac Totals'!$1:$255,32,FALSE),)</f>
        <v>0</v>
      </c>
      <c r="W962">
        <f>IFERROR(VLOOKUP($A962,'PivotTrac Totals'!$1:$255,34,FALSE),)</f>
        <v>0</v>
      </c>
      <c r="X962">
        <f>IFERROR(VLOOKUP($A962,'PivotTrac Totals'!$1:$255,36,FALSE),)</f>
        <v>0</v>
      </c>
      <c r="Y962">
        <f>IFERROR(VLOOKUP($A962,'PivotTrac Totals'!$1:$255,38,FALSE),)</f>
        <v>0</v>
      </c>
      <c r="Z962">
        <f>IFERROR(VLOOKUP($A962,'PivotTrac Totals'!$1:$255,40,FALSE),)</f>
        <v>0</v>
      </c>
      <c r="AA962">
        <f>IFERROR(VLOOKUP($A962,'PivotTrac Totals'!$1:$255,42,FALSE),)</f>
        <v>0</v>
      </c>
      <c r="AB962">
        <f>IFERROR(VLOOKUP($A962,'PivotTrac Totals'!$1:$255,44,FALSE),)</f>
        <v>0</v>
      </c>
      <c r="AC962">
        <f>IFERROR(VLOOKUP($A962,'PivotTrac Totals'!$1:$255,46,FALSE),)</f>
        <v>0</v>
      </c>
      <c r="AD962">
        <f>IFERROR(VLOOKUP($A962,'PivotTrac Totals'!$1:$255,48,FALSE),)</f>
        <v>0</v>
      </c>
      <c r="AE962">
        <f>IFERROR(VLOOKUP($A962,'PivotTrac Totals'!$1:$255,50,FALSE),)</f>
        <v>0</v>
      </c>
      <c r="AF962">
        <f>IFERROR(VLOOKUP($A962,'PivotTrac Totals'!$1:$255,52,FALSE),)</f>
        <v>0</v>
      </c>
      <c r="AG962">
        <f>IFERROR(VLOOKUP($A962,'PivotTrac Totals'!$1:$255,54,FALSE),)</f>
        <v>0</v>
      </c>
      <c r="AH962">
        <f t="shared" si="106"/>
        <v>0</v>
      </c>
    </row>
    <row r="963" spans="1:34" hidden="1" x14ac:dyDescent="0.2">
      <c r="A963" s="25"/>
      <c r="B963" s="25" t="s">
        <v>318</v>
      </c>
      <c r="C963" s="28" t="str">
        <f t="shared" si="112"/>
        <v>95</v>
      </c>
      <c r="D963" s="28" t="s">
        <v>324</v>
      </c>
      <c r="E963" s="25"/>
      <c r="F963" s="25"/>
      <c r="G963" s="25"/>
      <c r="H963">
        <f>IFERROR(VLOOKUP($A963,'PivotTrac Totals'!$A$1:$AK$255,4,FALSE),)</f>
        <v>0</v>
      </c>
      <c r="I963">
        <f>IFERROR(VLOOKUP($A963,'PivotTrac Totals'!$1:$405,6,FALSE),)</f>
        <v>0</v>
      </c>
      <c r="J963">
        <f>IFERROR(VLOOKUP($A963,'PivotTrac Totals'!$1:$255,8,FALSE),)</f>
        <v>0</v>
      </c>
      <c r="K963">
        <f>IFERROR(VLOOKUP($A963,'PivotTrac Totals'!$1:$255,10,FALSE),)</f>
        <v>0</v>
      </c>
      <c r="L963">
        <f>IFERROR(VLOOKUP($A963,'PivotTrac Totals'!$1:$255,12,FALSE),)</f>
        <v>0</v>
      </c>
      <c r="M963">
        <f>IFERROR(VLOOKUP($A963,'PivotTrac Totals'!$1:$255,14,FALSE),)</f>
        <v>0</v>
      </c>
      <c r="N963">
        <f>IFERROR(VLOOKUP($A963,'PivotTrac Totals'!$1:$255,16,FALSE),)</f>
        <v>0</v>
      </c>
      <c r="O963">
        <f>IFERROR(VLOOKUP($A963,'PivotTrac Totals'!$1:$255,18,FALSE),)</f>
        <v>0</v>
      </c>
      <c r="P963">
        <f>IFERROR(VLOOKUP($A963,'PivotTrac Totals'!$1:$255,20,FALSE),)</f>
        <v>0</v>
      </c>
      <c r="Q963">
        <f>IFERROR(VLOOKUP($A963,'PivotTrac Totals'!$1:$255,22,FALSE),)</f>
        <v>0</v>
      </c>
      <c r="R963">
        <f>IFERROR(VLOOKUP($A963,'PivotTrac Totals'!$1:$255,24,FALSE),)</f>
        <v>0</v>
      </c>
      <c r="S963">
        <f>IFERROR(VLOOKUP($A963,'PivotTrac Totals'!$1:$255,26,FALSE),)</f>
        <v>0</v>
      </c>
      <c r="T963">
        <f>IFERROR(VLOOKUP($A963,'PivotTrac Totals'!$1:$255,28,FALSE),)</f>
        <v>0</v>
      </c>
      <c r="U963">
        <f>IFERROR(VLOOKUP($A963,'PivotTrac Totals'!$1:$255,30,FALSE),)</f>
        <v>0</v>
      </c>
      <c r="V963">
        <f>IFERROR(VLOOKUP($A963,'PivotTrac Totals'!$1:$255,32,FALSE),)</f>
        <v>0</v>
      </c>
      <c r="W963">
        <f>IFERROR(VLOOKUP($A963,'PivotTrac Totals'!$1:$255,34,FALSE),)</f>
        <v>0</v>
      </c>
      <c r="X963">
        <f>IFERROR(VLOOKUP($A963,'PivotTrac Totals'!$1:$255,36,FALSE),)</f>
        <v>0</v>
      </c>
      <c r="Y963">
        <f>IFERROR(VLOOKUP($A963,'PivotTrac Totals'!$1:$255,38,FALSE),)</f>
        <v>0</v>
      </c>
      <c r="Z963">
        <f>IFERROR(VLOOKUP($A963,'PivotTrac Totals'!$1:$255,40,FALSE),)</f>
        <v>0</v>
      </c>
      <c r="AA963">
        <f>IFERROR(VLOOKUP($A963,'PivotTrac Totals'!$1:$255,42,FALSE),)</f>
        <v>0</v>
      </c>
      <c r="AB963">
        <f>IFERROR(VLOOKUP($A963,'PivotTrac Totals'!$1:$255,44,FALSE),)</f>
        <v>0</v>
      </c>
      <c r="AC963">
        <f>IFERROR(VLOOKUP($A963,'PivotTrac Totals'!$1:$255,46,FALSE),)</f>
        <v>0</v>
      </c>
      <c r="AD963">
        <f>IFERROR(VLOOKUP($A963,'PivotTrac Totals'!$1:$255,48,FALSE),)</f>
        <v>0</v>
      </c>
      <c r="AE963">
        <f>IFERROR(VLOOKUP($A963,'PivotTrac Totals'!$1:$255,50,FALSE),)</f>
        <v>0</v>
      </c>
      <c r="AF963">
        <f>IFERROR(VLOOKUP($A963,'PivotTrac Totals'!$1:$255,52,FALSE),)</f>
        <v>0</v>
      </c>
      <c r="AG963">
        <f>IFERROR(VLOOKUP($A963,'PivotTrac Totals'!$1:$255,54,FALSE),)</f>
        <v>0</v>
      </c>
      <c r="AH963">
        <f t="shared" si="106"/>
        <v>0</v>
      </c>
    </row>
    <row r="964" spans="1:34" hidden="1" x14ac:dyDescent="0.2">
      <c r="A964" s="25"/>
      <c r="B964" s="25" t="s">
        <v>318</v>
      </c>
      <c r="C964" s="28" t="str">
        <f t="shared" si="112"/>
        <v>95</v>
      </c>
      <c r="D964" s="28" t="s">
        <v>324</v>
      </c>
      <c r="E964" s="25"/>
      <c r="F964" s="25"/>
      <c r="G964" s="25"/>
      <c r="H964">
        <f>IFERROR(VLOOKUP($A964,'PivotTrac Totals'!$A$1:$AK$255,4,FALSE),)</f>
        <v>0</v>
      </c>
      <c r="I964">
        <f>IFERROR(VLOOKUP($A964,'PivotTrac Totals'!$1:$405,6,FALSE),)</f>
        <v>0</v>
      </c>
      <c r="J964">
        <f>IFERROR(VLOOKUP($A964,'PivotTrac Totals'!$1:$255,8,FALSE),)</f>
        <v>0</v>
      </c>
      <c r="K964">
        <f>IFERROR(VLOOKUP($A964,'PivotTrac Totals'!$1:$255,10,FALSE),)</f>
        <v>0</v>
      </c>
      <c r="L964">
        <f>IFERROR(VLOOKUP($A964,'PivotTrac Totals'!$1:$255,12,FALSE),)</f>
        <v>0</v>
      </c>
      <c r="M964">
        <f>IFERROR(VLOOKUP($A964,'PivotTrac Totals'!$1:$255,14,FALSE),)</f>
        <v>0</v>
      </c>
      <c r="N964">
        <f>IFERROR(VLOOKUP($A964,'PivotTrac Totals'!$1:$255,16,FALSE),)</f>
        <v>0</v>
      </c>
      <c r="O964">
        <f>IFERROR(VLOOKUP($A964,'PivotTrac Totals'!$1:$255,18,FALSE),)</f>
        <v>0</v>
      </c>
      <c r="P964">
        <f>IFERROR(VLOOKUP($A964,'PivotTrac Totals'!$1:$255,20,FALSE),)</f>
        <v>0</v>
      </c>
      <c r="Q964">
        <f>IFERROR(VLOOKUP($A964,'PivotTrac Totals'!$1:$255,22,FALSE),)</f>
        <v>0</v>
      </c>
      <c r="R964">
        <f>IFERROR(VLOOKUP($A964,'PivotTrac Totals'!$1:$255,24,FALSE),)</f>
        <v>0</v>
      </c>
      <c r="S964">
        <f>IFERROR(VLOOKUP($A964,'PivotTrac Totals'!$1:$255,26,FALSE),)</f>
        <v>0</v>
      </c>
      <c r="T964">
        <f>IFERROR(VLOOKUP($A964,'PivotTrac Totals'!$1:$255,28,FALSE),)</f>
        <v>0</v>
      </c>
      <c r="U964">
        <f>IFERROR(VLOOKUP($A964,'PivotTrac Totals'!$1:$255,30,FALSE),)</f>
        <v>0</v>
      </c>
      <c r="V964">
        <f>IFERROR(VLOOKUP($A964,'PivotTrac Totals'!$1:$255,32,FALSE),)</f>
        <v>0</v>
      </c>
      <c r="W964">
        <f>IFERROR(VLOOKUP($A964,'PivotTrac Totals'!$1:$255,34,FALSE),)</f>
        <v>0</v>
      </c>
      <c r="X964">
        <f>IFERROR(VLOOKUP($A964,'PivotTrac Totals'!$1:$255,36,FALSE),)</f>
        <v>0</v>
      </c>
      <c r="Y964">
        <f>IFERROR(VLOOKUP($A964,'PivotTrac Totals'!$1:$255,38,FALSE),)</f>
        <v>0</v>
      </c>
      <c r="Z964">
        <f>IFERROR(VLOOKUP($A964,'PivotTrac Totals'!$1:$255,40,FALSE),)</f>
        <v>0</v>
      </c>
      <c r="AA964">
        <f>IFERROR(VLOOKUP($A964,'PivotTrac Totals'!$1:$255,42,FALSE),)</f>
        <v>0</v>
      </c>
      <c r="AB964">
        <f>IFERROR(VLOOKUP($A964,'PivotTrac Totals'!$1:$255,44,FALSE),)</f>
        <v>0</v>
      </c>
      <c r="AC964">
        <f>IFERROR(VLOOKUP($A964,'PivotTrac Totals'!$1:$255,46,FALSE),)</f>
        <v>0</v>
      </c>
      <c r="AD964">
        <f>IFERROR(VLOOKUP($A964,'PivotTrac Totals'!$1:$255,48,FALSE),)</f>
        <v>0</v>
      </c>
      <c r="AE964">
        <f>IFERROR(VLOOKUP($A964,'PivotTrac Totals'!$1:$255,50,FALSE),)</f>
        <v>0</v>
      </c>
      <c r="AF964">
        <f>IFERROR(VLOOKUP($A964,'PivotTrac Totals'!$1:$255,52,FALSE),)</f>
        <v>0</v>
      </c>
      <c r="AG964">
        <f>IFERROR(VLOOKUP($A964,'PivotTrac Totals'!$1:$255,54,FALSE),)</f>
        <v>0</v>
      </c>
      <c r="AH964">
        <f t="shared" si="106"/>
        <v>0</v>
      </c>
    </row>
    <row r="965" spans="1:34" hidden="1" x14ac:dyDescent="0.2">
      <c r="A965" s="25"/>
      <c r="B965" s="25" t="s">
        <v>318</v>
      </c>
      <c r="C965" s="28" t="str">
        <f t="shared" si="112"/>
        <v>95</v>
      </c>
      <c r="D965" s="28" t="s">
        <v>324</v>
      </c>
      <c r="E965" s="25"/>
      <c r="F965" s="25"/>
      <c r="G965" s="25"/>
      <c r="H965">
        <f>IFERROR(VLOOKUP($A965,'PivotTrac Totals'!$A$1:$AK$255,4,FALSE),)</f>
        <v>0</v>
      </c>
      <c r="I965">
        <f>IFERROR(VLOOKUP($A965,'PivotTrac Totals'!$1:$405,6,FALSE),)</f>
        <v>0</v>
      </c>
      <c r="J965">
        <f>IFERROR(VLOOKUP($A965,'PivotTrac Totals'!$1:$255,8,FALSE),)</f>
        <v>0</v>
      </c>
      <c r="K965">
        <f>IFERROR(VLOOKUP($A965,'PivotTrac Totals'!$1:$255,10,FALSE),)</f>
        <v>0</v>
      </c>
      <c r="L965">
        <f>IFERROR(VLOOKUP($A965,'PivotTrac Totals'!$1:$255,12,FALSE),)</f>
        <v>0</v>
      </c>
      <c r="M965">
        <f>IFERROR(VLOOKUP($A965,'PivotTrac Totals'!$1:$255,14,FALSE),)</f>
        <v>0</v>
      </c>
      <c r="N965">
        <f>IFERROR(VLOOKUP($A965,'PivotTrac Totals'!$1:$255,16,FALSE),)</f>
        <v>0</v>
      </c>
      <c r="O965">
        <f>IFERROR(VLOOKUP($A965,'PivotTrac Totals'!$1:$255,18,FALSE),)</f>
        <v>0</v>
      </c>
      <c r="P965">
        <f>IFERROR(VLOOKUP($A965,'PivotTrac Totals'!$1:$255,20,FALSE),)</f>
        <v>0</v>
      </c>
      <c r="Q965">
        <f>IFERROR(VLOOKUP($A965,'PivotTrac Totals'!$1:$255,22,FALSE),)</f>
        <v>0</v>
      </c>
      <c r="R965">
        <f>IFERROR(VLOOKUP($A965,'PivotTrac Totals'!$1:$255,24,FALSE),)</f>
        <v>0</v>
      </c>
      <c r="S965">
        <f>IFERROR(VLOOKUP($A965,'PivotTrac Totals'!$1:$255,26,FALSE),)</f>
        <v>0</v>
      </c>
      <c r="T965">
        <f>IFERROR(VLOOKUP($A965,'PivotTrac Totals'!$1:$255,28,FALSE),)</f>
        <v>0</v>
      </c>
      <c r="U965">
        <f>IFERROR(VLOOKUP($A965,'PivotTrac Totals'!$1:$255,30,FALSE),)</f>
        <v>0</v>
      </c>
      <c r="V965">
        <f>IFERROR(VLOOKUP($A965,'PivotTrac Totals'!$1:$255,32,FALSE),)</f>
        <v>0</v>
      </c>
      <c r="W965">
        <f>IFERROR(VLOOKUP($A965,'PivotTrac Totals'!$1:$255,34,FALSE),)</f>
        <v>0</v>
      </c>
      <c r="X965">
        <f>IFERROR(VLOOKUP($A965,'PivotTrac Totals'!$1:$255,36,FALSE),)</f>
        <v>0</v>
      </c>
      <c r="Y965">
        <f>IFERROR(VLOOKUP($A965,'PivotTrac Totals'!$1:$255,38,FALSE),)</f>
        <v>0</v>
      </c>
      <c r="Z965">
        <f>IFERROR(VLOOKUP($A965,'PivotTrac Totals'!$1:$255,40,FALSE),)</f>
        <v>0</v>
      </c>
      <c r="AA965">
        <f>IFERROR(VLOOKUP($A965,'PivotTrac Totals'!$1:$255,42,FALSE),)</f>
        <v>0</v>
      </c>
      <c r="AB965">
        <f>IFERROR(VLOOKUP($A965,'PivotTrac Totals'!$1:$255,44,FALSE),)</f>
        <v>0</v>
      </c>
      <c r="AC965">
        <f>IFERROR(VLOOKUP($A965,'PivotTrac Totals'!$1:$255,46,FALSE),)</f>
        <v>0</v>
      </c>
      <c r="AD965">
        <f>IFERROR(VLOOKUP($A965,'PivotTrac Totals'!$1:$255,48,FALSE),)</f>
        <v>0</v>
      </c>
      <c r="AE965">
        <f>IFERROR(VLOOKUP($A965,'PivotTrac Totals'!$1:$255,50,FALSE),)</f>
        <v>0</v>
      </c>
      <c r="AF965">
        <f>IFERROR(VLOOKUP($A965,'PivotTrac Totals'!$1:$255,52,FALSE),)</f>
        <v>0</v>
      </c>
      <c r="AG965">
        <f>IFERROR(VLOOKUP($A965,'PivotTrac Totals'!$1:$255,54,FALSE),)</f>
        <v>0</v>
      </c>
      <c r="AH965">
        <f t="shared" si="106"/>
        <v>0</v>
      </c>
    </row>
    <row r="966" spans="1:34" hidden="1" x14ac:dyDescent="0.2">
      <c r="A966" s="25"/>
      <c r="B966" s="25" t="s">
        <v>318</v>
      </c>
      <c r="C966" s="28" t="str">
        <f t="shared" si="112"/>
        <v>95</v>
      </c>
      <c r="D966" s="28" t="s">
        <v>324</v>
      </c>
      <c r="E966" s="25"/>
      <c r="F966" s="25"/>
      <c r="G966" s="25"/>
      <c r="H966">
        <f>IFERROR(VLOOKUP($A966,'PivotTrac Totals'!$A$1:$AK$255,4,FALSE),)</f>
        <v>0</v>
      </c>
      <c r="I966">
        <f>IFERROR(VLOOKUP($A966,'PivotTrac Totals'!$1:$405,6,FALSE),)</f>
        <v>0</v>
      </c>
      <c r="J966">
        <f>IFERROR(VLOOKUP($A966,'PivotTrac Totals'!$1:$255,8,FALSE),)</f>
        <v>0</v>
      </c>
      <c r="K966">
        <f>IFERROR(VLOOKUP($A966,'PivotTrac Totals'!$1:$255,10,FALSE),)</f>
        <v>0</v>
      </c>
      <c r="L966">
        <f>IFERROR(VLOOKUP($A966,'PivotTrac Totals'!$1:$255,12,FALSE),)</f>
        <v>0</v>
      </c>
      <c r="M966">
        <f>IFERROR(VLOOKUP($A966,'PivotTrac Totals'!$1:$255,14,FALSE),)</f>
        <v>0</v>
      </c>
      <c r="N966">
        <f>IFERROR(VLOOKUP($A966,'PivotTrac Totals'!$1:$255,16,FALSE),)</f>
        <v>0</v>
      </c>
      <c r="O966">
        <f>IFERROR(VLOOKUP($A966,'PivotTrac Totals'!$1:$255,18,FALSE),)</f>
        <v>0</v>
      </c>
      <c r="P966">
        <f>IFERROR(VLOOKUP($A966,'PivotTrac Totals'!$1:$255,20,FALSE),)</f>
        <v>0</v>
      </c>
      <c r="Q966">
        <f>IFERROR(VLOOKUP($A966,'PivotTrac Totals'!$1:$255,22,FALSE),)</f>
        <v>0</v>
      </c>
      <c r="R966">
        <f>IFERROR(VLOOKUP($A966,'PivotTrac Totals'!$1:$255,24,FALSE),)</f>
        <v>0</v>
      </c>
      <c r="S966">
        <f>IFERROR(VLOOKUP($A966,'PivotTrac Totals'!$1:$255,26,FALSE),)</f>
        <v>0</v>
      </c>
      <c r="T966">
        <f>IFERROR(VLOOKUP($A966,'PivotTrac Totals'!$1:$255,28,FALSE),)</f>
        <v>0</v>
      </c>
      <c r="U966">
        <f>IFERROR(VLOOKUP($A966,'PivotTrac Totals'!$1:$255,30,FALSE),)</f>
        <v>0</v>
      </c>
      <c r="V966">
        <f>IFERROR(VLOOKUP($A966,'PivotTrac Totals'!$1:$255,32,FALSE),)</f>
        <v>0</v>
      </c>
      <c r="W966">
        <f>IFERROR(VLOOKUP($A966,'PivotTrac Totals'!$1:$255,34,FALSE),)</f>
        <v>0</v>
      </c>
      <c r="X966">
        <f>IFERROR(VLOOKUP($A966,'PivotTrac Totals'!$1:$255,36,FALSE),)</f>
        <v>0</v>
      </c>
      <c r="Y966">
        <f>IFERROR(VLOOKUP($A966,'PivotTrac Totals'!$1:$255,38,FALSE),)</f>
        <v>0</v>
      </c>
      <c r="Z966">
        <f>IFERROR(VLOOKUP($A966,'PivotTrac Totals'!$1:$255,40,FALSE),)</f>
        <v>0</v>
      </c>
      <c r="AA966">
        <f>IFERROR(VLOOKUP($A966,'PivotTrac Totals'!$1:$255,42,FALSE),)</f>
        <v>0</v>
      </c>
      <c r="AB966">
        <f>IFERROR(VLOOKUP($A966,'PivotTrac Totals'!$1:$255,44,FALSE),)</f>
        <v>0</v>
      </c>
      <c r="AC966">
        <f>IFERROR(VLOOKUP($A966,'PivotTrac Totals'!$1:$255,46,FALSE),)</f>
        <v>0</v>
      </c>
      <c r="AD966">
        <f>IFERROR(VLOOKUP($A966,'PivotTrac Totals'!$1:$255,48,FALSE),)</f>
        <v>0</v>
      </c>
      <c r="AE966">
        <f>IFERROR(VLOOKUP($A966,'PivotTrac Totals'!$1:$255,50,FALSE),)</f>
        <v>0</v>
      </c>
      <c r="AF966">
        <f>IFERROR(VLOOKUP($A966,'PivotTrac Totals'!$1:$255,52,FALSE),)</f>
        <v>0</v>
      </c>
      <c r="AG966">
        <f>IFERROR(VLOOKUP($A966,'PivotTrac Totals'!$1:$255,54,FALSE),)</f>
        <v>0</v>
      </c>
      <c r="AH966">
        <f t="shared" si="106"/>
        <v>0</v>
      </c>
    </row>
    <row r="967" spans="1:34" hidden="1" x14ac:dyDescent="0.2">
      <c r="A967" s="25"/>
      <c r="B967" s="25" t="s">
        <v>318</v>
      </c>
      <c r="C967" s="28" t="str">
        <f>MID(A968,FIND(" ",A968)+1,256)</f>
        <v>96</v>
      </c>
      <c r="D967" s="28" t="s">
        <v>324</v>
      </c>
      <c r="E967" s="25"/>
      <c r="F967" s="25"/>
      <c r="G967" s="25"/>
      <c r="H967">
        <f>IFERROR(VLOOKUP($A967,'PivotTrac Totals'!$A$1:$AK$255,4,FALSE),)</f>
        <v>0</v>
      </c>
      <c r="I967">
        <f>IFERROR(VLOOKUP($A967,'PivotTrac Totals'!$1:$405,6,FALSE),)</f>
        <v>0</v>
      </c>
      <c r="J967">
        <f>IFERROR(VLOOKUP($A967,'PivotTrac Totals'!$1:$255,8,FALSE),)</f>
        <v>0</v>
      </c>
      <c r="K967">
        <f>IFERROR(VLOOKUP($A967,'PivotTrac Totals'!$1:$255,10,FALSE),)</f>
        <v>0</v>
      </c>
      <c r="L967">
        <f>IFERROR(VLOOKUP($A967,'PivotTrac Totals'!$1:$255,12,FALSE),)</f>
        <v>0</v>
      </c>
      <c r="M967">
        <f>IFERROR(VLOOKUP($A967,'PivotTrac Totals'!$1:$255,14,FALSE),)</f>
        <v>0</v>
      </c>
      <c r="N967">
        <f>IFERROR(VLOOKUP($A967,'PivotTrac Totals'!$1:$255,16,FALSE),)</f>
        <v>0</v>
      </c>
      <c r="O967">
        <f>IFERROR(VLOOKUP($A967,'PivotTrac Totals'!$1:$255,18,FALSE),)</f>
        <v>0</v>
      </c>
      <c r="P967">
        <f>IFERROR(VLOOKUP($A967,'PivotTrac Totals'!$1:$255,20,FALSE),)</f>
        <v>0</v>
      </c>
      <c r="Q967">
        <f>IFERROR(VLOOKUP($A967,'PivotTrac Totals'!$1:$255,22,FALSE),)</f>
        <v>0</v>
      </c>
      <c r="R967">
        <f>IFERROR(VLOOKUP($A967,'PivotTrac Totals'!$1:$255,24,FALSE),)</f>
        <v>0</v>
      </c>
      <c r="S967">
        <f>IFERROR(VLOOKUP($A967,'PivotTrac Totals'!$1:$255,26,FALSE),)</f>
        <v>0</v>
      </c>
      <c r="T967">
        <f>IFERROR(VLOOKUP($A967,'PivotTrac Totals'!$1:$255,28,FALSE),)</f>
        <v>0</v>
      </c>
      <c r="U967">
        <f>IFERROR(VLOOKUP($A967,'PivotTrac Totals'!$1:$255,30,FALSE),)</f>
        <v>0</v>
      </c>
      <c r="V967">
        <f>IFERROR(VLOOKUP($A967,'PivotTrac Totals'!$1:$255,32,FALSE),)</f>
        <v>0</v>
      </c>
      <c r="W967">
        <f>IFERROR(VLOOKUP($A967,'PivotTrac Totals'!$1:$255,34,FALSE),)</f>
        <v>0</v>
      </c>
      <c r="X967">
        <f>IFERROR(VLOOKUP($A967,'PivotTrac Totals'!$1:$255,36,FALSE),)</f>
        <v>0</v>
      </c>
      <c r="Y967">
        <f>IFERROR(VLOOKUP($A967,'PivotTrac Totals'!$1:$255,38,FALSE),)</f>
        <v>0</v>
      </c>
      <c r="Z967">
        <f>IFERROR(VLOOKUP($A967,'PivotTrac Totals'!$1:$255,40,FALSE),)</f>
        <v>0</v>
      </c>
      <c r="AA967">
        <f>IFERROR(VLOOKUP($A967,'PivotTrac Totals'!$1:$255,42,FALSE),)</f>
        <v>0</v>
      </c>
      <c r="AB967">
        <f>IFERROR(VLOOKUP($A967,'PivotTrac Totals'!$1:$255,44,FALSE),)</f>
        <v>0</v>
      </c>
      <c r="AC967">
        <f>IFERROR(VLOOKUP($A967,'PivotTrac Totals'!$1:$255,46,FALSE),)</f>
        <v>0</v>
      </c>
      <c r="AD967">
        <f>IFERROR(VLOOKUP($A967,'PivotTrac Totals'!$1:$255,48,FALSE),)</f>
        <v>0</v>
      </c>
      <c r="AE967">
        <f>IFERROR(VLOOKUP($A967,'PivotTrac Totals'!$1:$255,50,FALSE),)</f>
        <v>0</v>
      </c>
      <c r="AF967">
        <f>IFERROR(VLOOKUP($A967,'PivotTrac Totals'!$1:$255,52,FALSE),)</f>
        <v>0</v>
      </c>
      <c r="AG967">
        <f>IFERROR(VLOOKUP($A967,'PivotTrac Totals'!$1:$255,54,FALSE),)</f>
        <v>0</v>
      </c>
      <c r="AH967">
        <f t="shared" ref="AH967:AH1010" si="113">+SUM(H967:AG967)</f>
        <v>0</v>
      </c>
    </row>
    <row r="968" spans="1:34" ht="15.75" hidden="1" thickBot="1" x14ac:dyDescent="0.25">
      <c r="A968" s="29" t="s">
        <v>360</v>
      </c>
      <c r="B968" s="25" t="s">
        <v>318</v>
      </c>
      <c r="C968" s="28" t="str">
        <f>C967</f>
        <v>96</v>
      </c>
      <c r="D968" s="28" t="s">
        <v>324</v>
      </c>
      <c r="E968" s="25"/>
      <c r="F968" s="25"/>
      <c r="G968" s="25"/>
      <c r="H968" s="24">
        <f>IF($B968="Teton",IF($F968="Spring Grain",SUMIFS('Ashton Agrimet'!$D:$D,'Ashton Agrimet'!$A:$A,"&lt;="&amp;Data!H$1,'Ashton Agrimet'!$D:$D,"&gt;0"),IF($F968="Winter Grain",SUMIFS('Ashton Agrimet'!$C:$C,'Ashton Agrimet'!$A:$A,"&lt;="&amp;Data!H$1,'Ashton Agrimet'!$C:$C,"&gt;0"),IF($F968="Potatoes",SUMIFS('Ashton Agrimet'!$G:$G,'Ashton Agrimet'!$A:$A,"&lt;="&amp;Data!H$1,'Ashton Agrimet'!$G:$G,"&gt;0"),0))),SUMIFS('Osgood Agrimet'!$S$2:$S$274,'Ashton Agrimet'!$V$147:$V$288,"&lt;="&amp;Data!H$1,'Osgood Agrimet'!$S$2:$S$274,"&gt;0"))</f>
        <v>0</v>
      </c>
      <c r="I968" s="24">
        <f>IF($B968="Teton",IF($F968="Spring Grain",SUMIFS('Ashton Agrimet'!$D:$D,'Ashton Agrimet'!$A:$A,"&lt;="&amp;Data!I$1,'Ashton Agrimet'!$D:$D,"&gt;0"),IF($F968="Winter Grain",SUMIFS('Ashton Agrimet'!$C:$C,'Ashton Agrimet'!$A:$A,"&lt;="&amp;Data!I$1,'Ashton Agrimet'!$C:$C,"&gt;0"),IF($F968="Potatoes",SUMIFS('Ashton Agrimet'!$G:$G,'Ashton Agrimet'!$A:$A,"&lt;="&amp;Data!I$1,'Ashton Agrimet'!$G:$G,"&gt;0"),0))),SUMIFS('Osgood Agrimet'!$S$2:$S$274,'Ashton Agrimet'!$V$147:$V$288,"&lt;="&amp;Data!I$1,'Osgood Agrimet'!$S$2:$S$274,"&gt;0"))</f>
        <v>0</v>
      </c>
      <c r="J968" s="24">
        <f>IF($B968="Teton",IF($F968="Spring Grain",SUMIFS('Ashton Agrimet'!$D:$D,'Ashton Agrimet'!$A:$A,"&lt;="&amp;Data!J$1,'Ashton Agrimet'!$D:$D,"&gt;0"),IF($F968="Winter Grain",SUMIFS('Ashton Agrimet'!$C:$C,'Ashton Agrimet'!$A:$A,"&lt;="&amp;Data!J$1,'Ashton Agrimet'!$C:$C,"&gt;0"),IF($F968="Potatoes",SUMIFS('Ashton Agrimet'!$G:$G,'Ashton Agrimet'!$A:$A,"&lt;="&amp;Data!J$1,'Ashton Agrimet'!$G:$G,"&gt;0"),0))),SUMIFS('Osgood Agrimet'!$S$2:$S$274,'Ashton Agrimet'!$V$147:$V$288,"&lt;="&amp;Data!J$1,'Osgood Agrimet'!$S$2:$S$274,"&gt;0"))</f>
        <v>0</v>
      </c>
      <c r="K968" s="24">
        <f>IF($B968="Teton",IF($F968="Spring Grain",SUMIFS('Ashton Agrimet'!$D:$D,'Ashton Agrimet'!$A:$A,"&lt;="&amp;Data!K$1,'Ashton Agrimet'!$D:$D,"&gt;0"),IF($F968="Winter Grain",SUMIFS('Ashton Agrimet'!$C:$C,'Ashton Agrimet'!$A:$A,"&lt;="&amp;Data!K$1,'Ashton Agrimet'!$C:$C,"&gt;0"),IF($F968="Potatoes",SUMIFS('Ashton Agrimet'!$G:$G,'Ashton Agrimet'!$A:$A,"&lt;="&amp;Data!K$1,'Ashton Agrimet'!$G:$G,"&gt;0"),0))),SUMIFS('Osgood Agrimet'!$S$2:$S$274,'Ashton Agrimet'!$V$147:$V$288,"&lt;="&amp;Data!K$1,'Osgood Agrimet'!$S$2:$S$274,"&gt;0"))</f>
        <v>0</v>
      </c>
      <c r="L968" s="24">
        <f>IF($B968="Teton",IF($F968="Spring Grain",SUMIFS('Ashton Agrimet'!$D:$D,'Ashton Agrimet'!$A:$A,"&lt;="&amp;Data!L$1,'Ashton Agrimet'!$D:$D,"&gt;0"),IF($F968="Winter Grain",SUMIFS('Ashton Agrimet'!$C:$C,'Ashton Agrimet'!$A:$A,"&lt;="&amp;Data!L$1,'Ashton Agrimet'!$C:$C,"&gt;0"),IF($F968="Potatoes",SUMIFS('Ashton Agrimet'!$G:$G,'Ashton Agrimet'!$A:$A,"&lt;="&amp;Data!L$1,'Ashton Agrimet'!$G:$G,"&gt;0"),0))),SUMIFS('Osgood Agrimet'!$S$2:$S$274,'Ashton Agrimet'!$V$147:$V$288,"&lt;="&amp;Data!L$1,'Osgood Agrimet'!$S$2:$S$274,"&gt;0"))</f>
        <v>0</v>
      </c>
      <c r="M968" s="24">
        <f>IF($B968="Teton",IF($F968="Spring Grain",SUMIFS('Ashton Agrimet'!$D:$D,'Ashton Agrimet'!$A:$A,"&lt;="&amp;Data!M$1,'Ashton Agrimet'!$D:$D,"&gt;0"),IF($F968="Winter Grain",SUMIFS('Ashton Agrimet'!$C:$C,'Ashton Agrimet'!$A:$A,"&lt;="&amp;Data!M$1,'Ashton Agrimet'!$C:$C,"&gt;0"),IF($F968="Potatoes",SUMIFS('Ashton Agrimet'!$G:$G,'Ashton Agrimet'!$A:$A,"&lt;="&amp;Data!M$1,'Ashton Agrimet'!$G:$G,"&gt;0"),0))),SUMIFS('Osgood Agrimet'!$S$2:$S$274,'Ashton Agrimet'!$V$147:$V$288,"&lt;="&amp;Data!M$1,'Osgood Agrimet'!$S$2:$S$274,"&gt;0"))</f>
        <v>0</v>
      </c>
      <c r="N968" s="24">
        <f>IF($B968="Teton",IF($F968="Spring Grain",SUMIFS('Ashton Agrimet'!$D:$D,'Ashton Agrimet'!$A:$A,"&lt;="&amp;Data!N$1,'Ashton Agrimet'!$D:$D,"&gt;0"),IF($F968="Winter Grain",SUMIFS('Ashton Agrimet'!$C:$C,'Ashton Agrimet'!$A:$A,"&lt;="&amp;Data!N$1,'Ashton Agrimet'!$C:$C,"&gt;0"),IF($F968="Potatoes",SUMIFS('Ashton Agrimet'!$G:$G,'Ashton Agrimet'!$A:$A,"&lt;="&amp;Data!N$1,'Ashton Agrimet'!$G:$G,"&gt;0"),0))),SUMIFS('Osgood Agrimet'!$S$2:$S$274,'Ashton Agrimet'!$V$147:$V$288,"&lt;="&amp;Data!N$1,'Osgood Agrimet'!$S$2:$S$274,"&gt;0"))</f>
        <v>0</v>
      </c>
      <c r="O968" s="24">
        <f>IF($B968="Teton",IF($F968="Spring Grain",SUMIFS('Ashton Agrimet'!$D:$D,'Ashton Agrimet'!$A:$A,"&lt;="&amp;Data!O$1,'Ashton Agrimet'!$D:$D,"&gt;0"),IF($F968="Winter Grain",SUMIFS('Ashton Agrimet'!$C:$C,'Ashton Agrimet'!$A:$A,"&lt;="&amp;Data!O$1,'Ashton Agrimet'!$C:$C,"&gt;0"),IF($F968="Potatoes",SUMIFS('Ashton Agrimet'!$G:$G,'Ashton Agrimet'!$A:$A,"&lt;="&amp;Data!O$1,'Ashton Agrimet'!$G:$G,"&gt;0"),0))),SUMIFS('Osgood Agrimet'!$S$2:$S$274,'Ashton Agrimet'!$V$147:$V$288,"&lt;="&amp;Data!O$1,'Osgood Agrimet'!$S$2:$S$274,"&gt;0"))</f>
        <v>0</v>
      </c>
      <c r="P968" s="24">
        <f>IF($B968="Teton",IF($F968="Spring Grain",SUMIFS('Ashton Agrimet'!$D:$D,'Ashton Agrimet'!$A:$A,"&lt;="&amp;Data!P$1,'Ashton Agrimet'!$D:$D,"&gt;0"),IF($F968="Winter Grain",SUMIFS('Ashton Agrimet'!$C:$C,'Ashton Agrimet'!$A:$A,"&lt;="&amp;Data!P$1,'Ashton Agrimet'!$C:$C,"&gt;0"),IF($F968="Potatoes",SUMIFS('Ashton Agrimet'!$G:$G,'Ashton Agrimet'!$A:$A,"&lt;="&amp;Data!P$1,'Ashton Agrimet'!$G:$G,"&gt;0"),0))),SUMIFS('Osgood Agrimet'!$S$2:$S$274,'Ashton Agrimet'!$V$147:$V$288,"&lt;="&amp;Data!P$1,'Osgood Agrimet'!$S$2:$S$274,"&gt;0"))</f>
        <v>0</v>
      </c>
      <c r="Q968" s="24">
        <f>IF($B968="Teton",IF($F968="Spring Grain",SUMIFS('Ashton Agrimet'!$D:$D,'Ashton Agrimet'!$A:$A,"&lt;="&amp;Data!Q$1,'Ashton Agrimet'!$D:$D,"&gt;0"),IF($F968="Winter Grain",SUMIFS('Ashton Agrimet'!$C:$C,'Ashton Agrimet'!$A:$A,"&lt;="&amp;Data!Q$1,'Ashton Agrimet'!$C:$C,"&gt;0"),IF($F968="Potatoes",SUMIFS('Ashton Agrimet'!$G:$G,'Ashton Agrimet'!$A:$A,"&lt;="&amp;Data!Q$1,'Ashton Agrimet'!$G:$G,"&gt;0"),0))),SUMIFS('Osgood Agrimet'!$S$2:$S$274,'Ashton Agrimet'!$V$147:$V$288,"&lt;="&amp;Data!Q$1,'Osgood Agrimet'!$S$2:$S$274,"&gt;0"))</f>
        <v>0</v>
      </c>
      <c r="R968" s="24">
        <f>IF($B968="Teton",IF($F968="Spring Grain",SUMIFS('Ashton Agrimet'!$D:$D,'Ashton Agrimet'!$A:$A,"&lt;="&amp;Data!R$1,'Ashton Agrimet'!$D:$D,"&gt;0"),IF($F968="Winter Grain",SUMIFS('Ashton Agrimet'!$C:$C,'Ashton Agrimet'!$A:$A,"&lt;="&amp;Data!R$1,'Ashton Agrimet'!$C:$C,"&gt;0"),IF($F968="Potatoes",SUMIFS('Ashton Agrimet'!$G:$G,'Ashton Agrimet'!$A:$A,"&lt;="&amp;Data!R$1,'Ashton Agrimet'!$G:$G,"&gt;0"),0))),SUMIFS('Osgood Agrimet'!$S$2:$S$274,'Ashton Agrimet'!$V$147:$V$288,"&lt;="&amp;Data!R$1,'Osgood Agrimet'!$S$2:$S$274,"&gt;0"))</f>
        <v>0</v>
      </c>
      <c r="S968" s="24">
        <f>IF($B968="Teton",IF($F968="Spring Grain",SUMIFS('Ashton Agrimet'!$D:$D,'Ashton Agrimet'!$A:$A,"&lt;="&amp;Data!S$1,'Ashton Agrimet'!$D:$D,"&gt;0"),IF($F968="Winter Grain",SUMIFS('Ashton Agrimet'!$C:$C,'Ashton Agrimet'!$A:$A,"&lt;="&amp;Data!S$1,'Ashton Agrimet'!$C:$C,"&gt;0"),IF($F968="Potatoes",SUMIFS('Ashton Agrimet'!$G:$G,'Ashton Agrimet'!$A:$A,"&lt;="&amp;Data!S$1,'Ashton Agrimet'!$G:$G,"&gt;0"),0))),SUMIFS('Osgood Agrimet'!$S$2:$S$274,'Ashton Agrimet'!$V$147:$V$288,"&lt;="&amp;Data!S$1,'Osgood Agrimet'!$S$2:$S$274,"&gt;0"))</f>
        <v>0</v>
      </c>
      <c r="T968" s="24">
        <f>IF($B968="Teton",IF($F968="Spring Grain",SUMIFS('Ashton Agrimet'!$D:$D,'Ashton Agrimet'!$A:$A,"&lt;="&amp;Data!T$1,'Ashton Agrimet'!$D:$D,"&gt;0"),IF($F968="Winter Grain",SUMIFS('Ashton Agrimet'!$C:$C,'Ashton Agrimet'!$A:$A,"&lt;="&amp;Data!T$1,'Ashton Agrimet'!$C:$C,"&gt;0"),IF($F968="Potatoes",SUMIFS('Ashton Agrimet'!$G:$G,'Ashton Agrimet'!$A:$A,"&lt;="&amp;Data!T$1,'Ashton Agrimet'!$G:$G,"&gt;0"),0))),SUMIFS('Osgood Agrimet'!$S$2:$S$274,'Ashton Agrimet'!$V$147:$V$288,"&lt;="&amp;Data!T$1,'Osgood Agrimet'!$S$2:$S$274,"&gt;0"))</f>
        <v>0</v>
      </c>
      <c r="U968" s="24">
        <f>IF($B968="Teton",IF($F968="Spring Grain",SUMIFS('Ashton Agrimet'!$D:$D,'Ashton Agrimet'!$A:$A,"&lt;="&amp;Data!U$1,'Ashton Agrimet'!$D:$D,"&gt;0"),IF($F968="Winter Grain",SUMIFS('Ashton Agrimet'!$C:$C,'Ashton Agrimet'!$A:$A,"&lt;="&amp;Data!U$1,'Ashton Agrimet'!$C:$C,"&gt;0"),IF($F968="Potatoes",SUMIFS('Ashton Agrimet'!$G:$G,'Ashton Agrimet'!$A:$A,"&lt;="&amp;Data!U$1,'Ashton Agrimet'!$G:$G,"&gt;0"),0))),SUMIFS('Osgood Agrimet'!$S$2:$S$274,'Ashton Agrimet'!$V$147:$V$288,"&lt;="&amp;Data!U$1,'Osgood Agrimet'!$S$2:$S$274,"&gt;0"))</f>
        <v>0</v>
      </c>
      <c r="V968" s="24">
        <f>IF($B968="Teton",IF($F968="Spring Grain",SUMIFS('Ashton Agrimet'!$D:$D,'Ashton Agrimet'!$A:$A,"&lt;="&amp;Data!V$1,'Ashton Agrimet'!$D:$D,"&gt;0"),IF($F968="Winter Grain",SUMIFS('Ashton Agrimet'!$C:$C,'Ashton Agrimet'!$A:$A,"&lt;="&amp;Data!V$1,'Ashton Agrimet'!$C:$C,"&gt;0"),IF($F968="Potatoes",SUMIFS('Ashton Agrimet'!$G:$G,'Ashton Agrimet'!$A:$A,"&lt;="&amp;Data!V$1,'Ashton Agrimet'!$G:$G,"&gt;0"),0))),SUMIFS('Osgood Agrimet'!$S$2:$S$274,'Ashton Agrimet'!$V$147:$V$288,"&lt;="&amp;Data!V$1,'Osgood Agrimet'!$S$2:$S$274,"&gt;0"))</f>
        <v>0</v>
      </c>
      <c r="W968" s="24">
        <f>IF($B968="Teton",IF($F968="Spring Grain",SUMIFS('Ashton Agrimet'!$D:$D,'Ashton Agrimet'!$A:$A,"&lt;="&amp;Data!W$1,'Ashton Agrimet'!$D:$D,"&gt;0"),IF($F968="Winter Grain",SUMIFS('Ashton Agrimet'!$C:$C,'Ashton Agrimet'!$A:$A,"&lt;="&amp;Data!W$1,'Ashton Agrimet'!$C:$C,"&gt;0"),IF($F968="Potatoes",SUMIFS('Ashton Agrimet'!$G:$G,'Ashton Agrimet'!$A:$A,"&lt;="&amp;Data!W$1,'Ashton Agrimet'!$G:$G,"&gt;0"),0))),SUMIFS('Osgood Agrimet'!$S$2:$S$274,'Ashton Agrimet'!$V$147:$V$288,"&lt;="&amp;Data!W$1,'Osgood Agrimet'!$S$2:$S$274,"&gt;0"))</f>
        <v>0</v>
      </c>
      <c r="X968" s="24">
        <f>IF($B968="Teton",IF($F968="Spring Grain",SUMIFS('Ashton Agrimet'!$D:$D,'Ashton Agrimet'!$A:$A,"&lt;="&amp;Data!X$1,'Ashton Agrimet'!$D:$D,"&gt;0"),IF($F968="Winter Grain",SUMIFS('Ashton Agrimet'!$C:$C,'Ashton Agrimet'!$A:$A,"&lt;="&amp;Data!X$1,'Ashton Agrimet'!$C:$C,"&gt;0"),IF($F968="Potatoes",SUMIFS('Ashton Agrimet'!$G:$G,'Ashton Agrimet'!$A:$A,"&lt;="&amp;Data!X$1,'Ashton Agrimet'!$G:$G,"&gt;0"),0))),SUMIFS('Osgood Agrimet'!$S$2:$S$274,'Ashton Agrimet'!$V$147:$V$288,"&lt;="&amp;Data!X$1,'Osgood Agrimet'!$S$2:$S$274,"&gt;0"))</f>
        <v>0</v>
      </c>
      <c r="Y968" s="24">
        <f>IF($B968="Teton",IF($F968="Spring Grain",SUMIFS('Ashton Agrimet'!$D:$D,'Ashton Agrimet'!$A:$A,"&lt;="&amp;Data!Y$1,'Ashton Agrimet'!$D:$D,"&gt;0"),IF($F968="Winter Grain",SUMIFS('Ashton Agrimet'!$C:$C,'Ashton Agrimet'!$A:$A,"&lt;="&amp;Data!Y$1,'Ashton Agrimet'!$C:$C,"&gt;0"),IF($F968="Potatoes",SUMIFS('Ashton Agrimet'!$G:$G,'Ashton Agrimet'!$A:$A,"&lt;="&amp;Data!Y$1,'Ashton Agrimet'!$G:$G,"&gt;0"),0))),SUMIFS('Osgood Agrimet'!$S$2:$S$274,'Ashton Agrimet'!$V$147:$V$288,"&lt;="&amp;Data!Y$1,'Osgood Agrimet'!$S$2:$S$274,"&gt;0"))</f>
        <v>0</v>
      </c>
      <c r="Z968" s="24">
        <f>IF($B968="Teton",IF($F968="Spring Grain",SUMIFS('Ashton Agrimet'!$D:$D,'Ashton Agrimet'!$A:$A,"&lt;="&amp;Data!Z$1,'Ashton Agrimet'!$D:$D,"&gt;0"),IF($F968="Winter Grain",SUMIFS('Ashton Agrimet'!$C:$C,'Ashton Agrimet'!$A:$A,"&lt;="&amp;Data!Z$1,'Ashton Agrimet'!$C:$C,"&gt;0"),IF($F968="Potatoes",SUMIFS('Ashton Agrimet'!$G:$G,'Ashton Agrimet'!$A:$A,"&lt;="&amp;Data!Z$1,'Ashton Agrimet'!$G:$G,"&gt;0"),0))),SUMIFS('Osgood Agrimet'!$S$2:$S$274,'Ashton Agrimet'!$V$147:$V$288,"&lt;="&amp;Data!Z$1,'Osgood Agrimet'!$S$2:$S$274,"&gt;0"))</f>
        <v>0</v>
      </c>
      <c r="AA968" s="24">
        <f>IF($B968="Teton",IF($F968="Spring Grain",SUMIFS('Ashton Agrimet'!$D:$D,'Ashton Agrimet'!$A:$A,"&lt;="&amp;Data!AA$1,'Ashton Agrimet'!$D:$D,"&gt;0"),IF($F968="Winter Grain",SUMIFS('Ashton Agrimet'!$C:$C,'Ashton Agrimet'!$A:$A,"&lt;="&amp;Data!AA$1,'Ashton Agrimet'!$C:$C,"&gt;0"),IF($F968="Potatoes",SUMIFS('Ashton Agrimet'!$G:$G,'Ashton Agrimet'!$A:$A,"&lt;="&amp;Data!AA$1,'Ashton Agrimet'!$G:$G,"&gt;0"),0))),SUMIFS('Osgood Agrimet'!$S$2:$S$274,'Ashton Agrimet'!$V$147:$V$288,"&lt;="&amp;Data!AA$1,'Osgood Agrimet'!$S$2:$S$274,"&gt;0"))</f>
        <v>0</v>
      </c>
      <c r="AB968" s="24">
        <f>IF($B968="Teton",IF($F968="Spring Grain",SUMIFS('Ashton Agrimet'!$D:$D,'Ashton Agrimet'!$A:$A,"&lt;="&amp;Data!AB$1,'Ashton Agrimet'!$D:$D,"&gt;0"),IF($F968="Winter Grain",SUMIFS('Ashton Agrimet'!$C:$C,'Ashton Agrimet'!$A:$A,"&lt;="&amp;Data!AB$1,'Ashton Agrimet'!$C:$C,"&gt;0"),IF($F968="Potatoes",SUMIFS('Ashton Agrimet'!$G:$G,'Ashton Agrimet'!$A:$A,"&lt;="&amp;Data!AB$1,'Ashton Agrimet'!$G:$G,"&gt;0"),0))),SUMIFS('Osgood Agrimet'!$S$2:$S$274,'Ashton Agrimet'!$V$147:$V$288,"&lt;="&amp;Data!AB$1,'Osgood Agrimet'!$S$2:$S$274,"&gt;0"))</f>
        <v>0</v>
      </c>
      <c r="AC968" s="24">
        <f>IF($B968="Teton",IF($F968="Spring Grain",SUMIFS('Ashton Agrimet'!$D:$D,'Ashton Agrimet'!$A:$A,"&lt;="&amp;Data!AC$1,'Ashton Agrimet'!$D:$D,"&gt;0"),IF($F968="Winter Grain",SUMIFS('Ashton Agrimet'!$C:$C,'Ashton Agrimet'!$A:$A,"&lt;="&amp;Data!AC$1,'Ashton Agrimet'!$C:$C,"&gt;0"),IF($F968="Potatoes",SUMIFS('Ashton Agrimet'!$G:$G,'Ashton Agrimet'!$A:$A,"&lt;="&amp;Data!AC$1,'Ashton Agrimet'!$G:$G,"&gt;0"),0))),SUMIFS('Osgood Agrimet'!$S$2:$S$274,'Ashton Agrimet'!$V$147:$V$288,"&lt;="&amp;Data!AC$1,'Osgood Agrimet'!$S$2:$S$274,"&gt;0"))</f>
        <v>0</v>
      </c>
      <c r="AD968" s="24">
        <f>IF($B968="Teton",IF($F968="Spring Grain",SUMIFS('Ashton Agrimet'!$D:$D,'Ashton Agrimet'!$A:$A,"&lt;="&amp;Data!AD$1,'Ashton Agrimet'!$D:$D,"&gt;0"),IF($F968="Winter Grain",SUMIFS('Ashton Agrimet'!$C:$C,'Ashton Agrimet'!$A:$A,"&lt;="&amp;Data!AD$1,'Ashton Agrimet'!$C:$C,"&gt;0"),IF($F968="Potatoes",SUMIFS('Ashton Agrimet'!$G:$G,'Ashton Agrimet'!$A:$A,"&lt;="&amp;Data!AD$1,'Ashton Agrimet'!$G:$G,"&gt;0"),0))),SUMIFS('Osgood Agrimet'!$S$2:$S$274,'Ashton Agrimet'!$V$147:$V$288,"&lt;="&amp;Data!AD$1,'Osgood Agrimet'!$S$2:$S$274,"&gt;0"))</f>
        <v>0</v>
      </c>
      <c r="AE968" s="24">
        <f>IF($B968="Teton",IF($F968="Spring Grain",SUMIFS('Ashton Agrimet'!$D:$D,'Ashton Agrimet'!$A:$A,"&lt;="&amp;Data!AE$1,'Ashton Agrimet'!$D:$D,"&gt;0"),IF($F968="Winter Grain",SUMIFS('Ashton Agrimet'!$C:$C,'Ashton Agrimet'!$A:$A,"&lt;="&amp;Data!AE$1,'Ashton Agrimet'!$C:$C,"&gt;0"),IF($F968="Potatoes",SUMIFS('Ashton Agrimet'!$G:$G,'Ashton Agrimet'!$A:$A,"&lt;="&amp;Data!AE$1,'Ashton Agrimet'!$G:$G,"&gt;0"),0))),SUMIFS('Osgood Agrimet'!$S$2:$S$274,'Ashton Agrimet'!$V$147:$V$288,"&lt;="&amp;Data!AE$1,'Osgood Agrimet'!$S$2:$S$274,"&gt;0"))</f>
        <v>0</v>
      </c>
      <c r="AF968" s="24">
        <f>IF($B968="Teton",IF($F968="Spring Grain",SUMIFS('Ashton Agrimet'!$D:$D,'Ashton Agrimet'!$A:$A,"&lt;="&amp;Data!AF$1,'Ashton Agrimet'!$D:$D,"&gt;0"),IF($F968="Winter Grain",SUMIFS('Ashton Agrimet'!$C:$C,'Ashton Agrimet'!$A:$A,"&lt;="&amp;Data!AF$1,'Ashton Agrimet'!$C:$C,"&gt;0"),IF($F968="Potatoes",SUMIFS('Ashton Agrimet'!$G:$G,'Ashton Agrimet'!$A:$A,"&lt;="&amp;Data!AF$1,'Ashton Agrimet'!$G:$G,"&gt;0"),0))),SUMIFS('Osgood Agrimet'!$S$2:$S$274,'Ashton Agrimet'!$V$147:$V$288,"&lt;="&amp;Data!AF$1,'Osgood Agrimet'!$S$2:$S$274,"&gt;0"))</f>
        <v>0</v>
      </c>
      <c r="AG968" s="24">
        <f>IF($B968="Teton",IF($F968="Spring Grain",SUMIFS('Ashton Agrimet'!$D:$D,'Ashton Agrimet'!$A:$A,"&lt;="&amp;Data!AG$1,'Ashton Agrimet'!$D:$D,"&gt;0"),IF($F968="Winter Grain",SUMIFS('Ashton Agrimet'!$C:$C,'Ashton Agrimet'!$A:$A,"&lt;="&amp;Data!AG$1,'Ashton Agrimet'!$C:$C,"&gt;0"),IF($F968="Potatoes",SUMIFS('Ashton Agrimet'!$G:$G,'Ashton Agrimet'!$A:$A,"&lt;="&amp;Data!AG$1,'Ashton Agrimet'!$G:$G,"&gt;0"),0))),SUMIFS('Osgood Agrimet'!$S$2:$S$274,'Ashton Agrimet'!$V$147:$V$288,"&lt;="&amp;Data!AG$1,'Osgood Agrimet'!$S$2:$S$274,"&gt;0"))</f>
        <v>0</v>
      </c>
      <c r="AH968" s="24">
        <f>IF($B968="Teton",IF($F968="Spring Grain",SUMIFS('Ashton Agrimet'!$D:$D,'Ashton Agrimet'!$A:$A,"&lt;="&amp;Data!AH$1,'Ashton Agrimet'!$D:$D,"&gt;0"),IF($F968="Winter Grain",SUMIFS('Ashton Agrimet'!$C:$C,'Ashton Agrimet'!$A:$A,"&lt;="&amp;Data!AH$1,'Ashton Agrimet'!$C:$C,"&gt;0"),IF($F968="Potatoes",SUMIFS('Ashton Agrimet'!$G:$G,'Ashton Agrimet'!$A:$A,"&lt;="&amp;Data!AH$1,'Ashton Agrimet'!$G:$G,"&gt;0"),0))),SUMIFS('Osgood Agrimet'!$S$2:$S$274,'Ashton Agrimet'!$V$147:$V$288,"&lt;="&amp;Data!AH$1,'Osgood Agrimet'!$S$2:$S$274,"&gt;0"))</f>
        <v>0</v>
      </c>
    </row>
    <row r="969" spans="1:34" hidden="1" x14ac:dyDescent="0.2">
      <c r="A969" s="25"/>
      <c r="B969" s="25" t="s">
        <v>318</v>
      </c>
      <c r="C969" s="28" t="str">
        <f t="shared" ref="C969:C976" si="114">C968</f>
        <v>96</v>
      </c>
      <c r="D969" s="28" t="s">
        <v>324</v>
      </c>
      <c r="E969" s="25"/>
      <c r="F969" s="25"/>
      <c r="G969" s="25"/>
      <c r="H969">
        <f>IFERROR(VLOOKUP($A969,'PivotTrac Totals'!$A$1:$AK$255,4,FALSE),)</f>
        <v>0</v>
      </c>
      <c r="I969">
        <f>IFERROR(VLOOKUP($A969,'PivotTrac Totals'!$1:$405,6,FALSE),)</f>
        <v>0</v>
      </c>
      <c r="J969">
        <f>IFERROR(VLOOKUP($A969,'PivotTrac Totals'!$1:$255,8,FALSE),)</f>
        <v>0</v>
      </c>
      <c r="K969">
        <f>IFERROR(VLOOKUP($A969,'PivotTrac Totals'!$1:$255,10,FALSE),)</f>
        <v>0</v>
      </c>
      <c r="L969">
        <f>IFERROR(VLOOKUP($A969,'PivotTrac Totals'!$1:$255,12,FALSE),)</f>
        <v>0</v>
      </c>
      <c r="M969">
        <f>IFERROR(VLOOKUP($A969,'PivotTrac Totals'!$1:$255,14,FALSE),)</f>
        <v>0</v>
      </c>
      <c r="N969">
        <f>IFERROR(VLOOKUP($A969,'PivotTrac Totals'!$1:$255,16,FALSE),)</f>
        <v>0</v>
      </c>
      <c r="O969">
        <f>IFERROR(VLOOKUP($A969,'PivotTrac Totals'!$1:$255,18,FALSE),)</f>
        <v>0</v>
      </c>
      <c r="P969">
        <f>IFERROR(VLOOKUP($A969,'PivotTrac Totals'!$1:$255,20,FALSE),)</f>
        <v>0</v>
      </c>
      <c r="Q969">
        <f>IFERROR(VLOOKUP($A969,'PivotTrac Totals'!$1:$255,22,FALSE),)</f>
        <v>0</v>
      </c>
      <c r="R969">
        <f>IFERROR(VLOOKUP($A969,'PivotTrac Totals'!$1:$255,24,FALSE),)</f>
        <v>0</v>
      </c>
      <c r="S969">
        <f>IFERROR(VLOOKUP($A969,'PivotTrac Totals'!$1:$255,26,FALSE),)</f>
        <v>0</v>
      </c>
      <c r="T969">
        <f>IFERROR(VLOOKUP($A969,'PivotTrac Totals'!$1:$255,28,FALSE),)</f>
        <v>0</v>
      </c>
      <c r="U969">
        <f>IFERROR(VLOOKUP($A969,'PivotTrac Totals'!$1:$255,30,FALSE),)</f>
        <v>0</v>
      </c>
      <c r="V969">
        <f>IFERROR(VLOOKUP($A969,'PivotTrac Totals'!$1:$255,32,FALSE),)</f>
        <v>0</v>
      </c>
      <c r="W969">
        <f>IFERROR(VLOOKUP($A969,'PivotTrac Totals'!$1:$255,34,FALSE),)</f>
        <v>0</v>
      </c>
      <c r="X969">
        <f>IFERROR(VLOOKUP($A969,'PivotTrac Totals'!$1:$255,36,FALSE),)</f>
        <v>0</v>
      </c>
      <c r="Y969">
        <f>IFERROR(VLOOKUP($A969,'PivotTrac Totals'!$1:$255,38,FALSE),)</f>
        <v>0</v>
      </c>
      <c r="Z969">
        <f>IFERROR(VLOOKUP($A969,'PivotTrac Totals'!$1:$255,40,FALSE),)</f>
        <v>0</v>
      </c>
      <c r="AA969">
        <f>IFERROR(VLOOKUP($A969,'PivotTrac Totals'!$1:$255,42,FALSE),)</f>
        <v>0</v>
      </c>
      <c r="AB969">
        <f>IFERROR(VLOOKUP($A969,'PivotTrac Totals'!$1:$255,44,FALSE),)</f>
        <v>0</v>
      </c>
      <c r="AC969">
        <f>IFERROR(VLOOKUP($A969,'PivotTrac Totals'!$1:$255,46,FALSE),)</f>
        <v>0</v>
      </c>
      <c r="AD969">
        <f>IFERROR(VLOOKUP($A969,'PivotTrac Totals'!$1:$255,48,FALSE),)</f>
        <v>0</v>
      </c>
      <c r="AE969">
        <f>IFERROR(VLOOKUP($A969,'PivotTrac Totals'!$1:$255,50,FALSE),)</f>
        <v>0</v>
      </c>
      <c r="AF969">
        <f>IFERROR(VLOOKUP($A969,'PivotTrac Totals'!$1:$255,52,FALSE),)</f>
        <v>0</v>
      </c>
      <c r="AG969">
        <f>IFERROR(VLOOKUP($A969,'PivotTrac Totals'!$1:$255,54,FALSE),)</f>
        <v>0</v>
      </c>
      <c r="AH969">
        <f t="shared" si="113"/>
        <v>0</v>
      </c>
    </row>
    <row r="970" spans="1:34" hidden="1" x14ac:dyDescent="0.2">
      <c r="A970" s="25"/>
      <c r="B970" s="25" t="s">
        <v>318</v>
      </c>
      <c r="C970" s="28" t="str">
        <f t="shared" si="114"/>
        <v>96</v>
      </c>
      <c r="D970" s="28" t="s">
        <v>324</v>
      </c>
      <c r="E970" s="25"/>
      <c r="F970" s="25"/>
      <c r="G970" s="25"/>
      <c r="H970">
        <f>IFERROR(VLOOKUP($A970,'PivotTrac Totals'!$A$1:$AK$255,4,FALSE),)</f>
        <v>0</v>
      </c>
      <c r="I970">
        <f>IFERROR(VLOOKUP($A970,'PivotTrac Totals'!$1:$405,6,FALSE),)</f>
        <v>0</v>
      </c>
      <c r="J970">
        <f>IFERROR(VLOOKUP($A970,'PivotTrac Totals'!$1:$255,8,FALSE),)</f>
        <v>0</v>
      </c>
      <c r="K970">
        <f>IFERROR(VLOOKUP($A970,'PivotTrac Totals'!$1:$255,10,FALSE),)</f>
        <v>0</v>
      </c>
      <c r="L970">
        <f>IFERROR(VLOOKUP($A970,'PivotTrac Totals'!$1:$255,12,FALSE),)</f>
        <v>0</v>
      </c>
      <c r="M970">
        <f>IFERROR(VLOOKUP($A970,'PivotTrac Totals'!$1:$255,14,FALSE),)</f>
        <v>0</v>
      </c>
      <c r="N970">
        <f>IFERROR(VLOOKUP($A970,'PivotTrac Totals'!$1:$255,16,FALSE),)</f>
        <v>0</v>
      </c>
      <c r="O970">
        <f>IFERROR(VLOOKUP($A970,'PivotTrac Totals'!$1:$255,18,FALSE),)</f>
        <v>0</v>
      </c>
      <c r="P970">
        <f>IFERROR(VLOOKUP($A970,'PivotTrac Totals'!$1:$255,20,FALSE),)</f>
        <v>0</v>
      </c>
      <c r="Q970">
        <f>IFERROR(VLOOKUP($A970,'PivotTrac Totals'!$1:$255,22,FALSE),)</f>
        <v>0</v>
      </c>
      <c r="R970">
        <f>IFERROR(VLOOKUP($A970,'PivotTrac Totals'!$1:$255,24,FALSE),)</f>
        <v>0</v>
      </c>
      <c r="S970">
        <f>IFERROR(VLOOKUP($A970,'PivotTrac Totals'!$1:$255,26,FALSE),)</f>
        <v>0</v>
      </c>
      <c r="T970">
        <f>IFERROR(VLOOKUP($A970,'PivotTrac Totals'!$1:$255,28,FALSE),)</f>
        <v>0</v>
      </c>
      <c r="U970">
        <f>IFERROR(VLOOKUP($A970,'PivotTrac Totals'!$1:$255,30,FALSE),)</f>
        <v>0</v>
      </c>
      <c r="V970">
        <f>IFERROR(VLOOKUP($A970,'PivotTrac Totals'!$1:$255,32,FALSE),)</f>
        <v>0</v>
      </c>
      <c r="W970">
        <f>IFERROR(VLOOKUP($A970,'PivotTrac Totals'!$1:$255,34,FALSE),)</f>
        <v>0</v>
      </c>
      <c r="X970">
        <f>IFERROR(VLOOKUP($A970,'PivotTrac Totals'!$1:$255,36,FALSE),)</f>
        <v>0</v>
      </c>
      <c r="Y970">
        <f>IFERROR(VLOOKUP($A970,'PivotTrac Totals'!$1:$255,38,FALSE),)</f>
        <v>0</v>
      </c>
      <c r="Z970">
        <f>IFERROR(VLOOKUP($A970,'PivotTrac Totals'!$1:$255,40,FALSE),)</f>
        <v>0</v>
      </c>
      <c r="AA970">
        <f>IFERROR(VLOOKUP($A970,'PivotTrac Totals'!$1:$255,42,FALSE),)</f>
        <v>0</v>
      </c>
      <c r="AB970">
        <f>IFERROR(VLOOKUP($A970,'PivotTrac Totals'!$1:$255,44,FALSE),)</f>
        <v>0</v>
      </c>
      <c r="AC970">
        <f>IFERROR(VLOOKUP($A970,'PivotTrac Totals'!$1:$255,46,FALSE),)</f>
        <v>0</v>
      </c>
      <c r="AD970">
        <f>IFERROR(VLOOKUP($A970,'PivotTrac Totals'!$1:$255,48,FALSE),)</f>
        <v>0</v>
      </c>
      <c r="AE970">
        <f>IFERROR(VLOOKUP($A970,'PivotTrac Totals'!$1:$255,50,FALSE),)</f>
        <v>0</v>
      </c>
      <c r="AF970">
        <f>IFERROR(VLOOKUP($A970,'PivotTrac Totals'!$1:$255,52,FALSE),)</f>
        <v>0</v>
      </c>
      <c r="AG970">
        <f>IFERROR(VLOOKUP($A970,'PivotTrac Totals'!$1:$255,54,FALSE),)</f>
        <v>0</v>
      </c>
      <c r="AH970">
        <f t="shared" si="113"/>
        <v>0</v>
      </c>
    </row>
    <row r="971" spans="1:34" hidden="1" x14ac:dyDescent="0.2">
      <c r="A971" s="25"/>
      <c r="B971" s="25" t="s">
        <v>318</v>
      </c>
      <c r="C971" s="28" t="str">
        <f t="shared" si="114"/>
        <v>96</v>
      </c>
      <c r="D971" s="28" t="s">
        <v>324</v>
      </c>
      <c r="E971" s="25"/>
      <c r="F971" s="25"/>
      <c r="G971" s="25"/>
      <c r="H971">
        <f>IFERROR(VLOOKUP($A971,'PivotTrac Totals'!$A$1:$AK$255,4,FALSE),)</f>
        <v>0</v>
      </c>
      <c r="I971">
        <f>IFERROR(VLOOKUP($A971,'PivotTrac Totals'!$1:$405,6,FALSE),)</f>
        <v>0</v>
      </c>
      <c r="J971">
        <f>IFERROR(VLOOKUP($A971,'PivotTrac Totals'!$1:$255,8,FALSE),)</f>
        <v>0</v>
      </c>
      <c r="K971">
        <f>IFERROR(VLOOKUP($A971,'PivotTrac Totals'!$1:$255,10,FALSE),)</f>
        <v>0</v>
      </c>
      <c r="L971">
        <f>IFERROR(VLOOKUP($A971,'PivotTrac Totals'!$1:$255,12,FALSE),)</f>
        <v>0</v>
      </c>
      <c r="M971">
        <f>IFERROR(VLOOKUP($A971,'PivotTrac Totals'!$1:$255,14,FALSE),)</f>
        <v>0</v>
      </c>
      <c r="N971">
        <f>IFERROR(VLOOKUP($A971,'PivotTrac Totals'!$1:$255,16,FALSE),)</f>
        <v>0</v>
      </c>
      <c r="O971">
        <f>IFERROR(VLOOKUP($A971,'PivotTrac Totals'!$1:$255,18,FALSE),)</f>
        <v>0</v>
      </c>
      <c r="P971">
        <f>IFERROR(VLOOKUP($A971,'PivotTrac Totals'!$1:$255,20,FALSE),)</f>
        <v>0</v>
      </c>
      <c r="Q971">
        <f>IFERROR(VLOOKUP($A971,'PivotTrac Totals'!$1:$255,22,FALSE),)</f>
        <v>0</v>
      </c>
      <c r="R971">
        <f>IFERROR(VLOOKUP($A971,'PivotTrac Totals'!$1:$255,24,FALSE),)</f>
        <v>0</v>
      </c>
      <c r="S971">
        <f>IFERROR(VLOOKUP($A971,'PivotTrac Totals'!$1:$255,26,FALSE),)</f>
        <v>0</v>
      </c>
      <c r="T971">
        <f>IFERROR(VLOOKUP($A971,'PivotTrac Totals'!$1:$255,28,FALSE),)</f>
        <v>0</v>
      </c>
      <c r="U971">
        <f>IFERROR(VLOOKUP($A971,'PivotTrac Totals'!$1:$255,30,FALSE),)</f>
        <v>0</v>
      </c>
      <c r="V971">
        <f>IFERROR(VLOOKUP($A971,'PivotTrac Totals'!$1:$255,32,FALSE),)</f>
        <v>0</v>
      </c>
      <c r="W971">
        <f>IFERROR(VLOOKUP($A971,'PivotTrac Totals'!$1:$255,34,FALSE),)</f>
        <v>0</v>
      </c>
      <c r="X971">
        <f>IFERROR(VLOOKUP($A971,'PivotTrac Totals'!$1:$255,36,FALSE),)</f>
        <v>0</v>
      </c>
      <c r="Y971">
        <f>IFERROR(VLOOKUP($A971,'PivotTrac Totals'!$1:$255,38,FALSE),)</f>
        <v>0</v>
      </c>
      <c r="Z971">
        <f>IFERROR(VLOOKUP($A971,'PivotTrac Totals'!$1:$255,40,FALSE),)</f>
        <v>0</v>
      </c>
      <c r="AA971">
        <f>IFERROR(VLOOKUP($A971,'PivotTrac Totals'!$1:$255,42,FALSE),)</f>
        <v>0</v>
      </c>
      <c r="AB971">
        <f>IFERROR(VLOOKUP($A971,'PivotTrac Totals'!$1:$255,44,FALSE),)</f>
        <v>0</v>
      </c>
      <c r="AC971">
        <f>IFERROR(VLOOKUP($A971,'PivotTrac Totals'!$1:$255,46,FALSE),)</f>
        <v>0</v>
      </c>
      <c r="AD971">
        <f>IFERROR(VLOOKUP($A971,'PivotTrac Totals'!$1:$255,48,FALSE),)</f>
        <v>0</v>
      </c>
      <c r="AE971">
        <f>IFERROR(VLOOKUP($A971,'PivotTrac Totals'!$1:$255,50,FALSE),)</f>
        <v>0</v>
      </c>
      <c r="AF971">
        <f>IFERROR(VLOOKUP($A971,'PivotTrac Totals'!$1:$255,52,FALSE),)</f>
        <v>0</v>
      </c>
      <c r="AG971">
        <f>IFERROR(VLOOKUP($A971,'PivotTrac Totals'!$1:$255,54,FALSE),)</f>
        <v>0</v>
      </c>
      <c r="AH971">
        <f t="shared" si="113"/>
        <v>0</v>
      </c>
    </row>
    <row r="972" spans="1:34" hidden="1" x14ac:dyDescent="0.2">
      <c r="A972" s="25"/>
      <c r="B972" s="25" t="s">
        <v>318</v>
      </c>
      <c r="C972" s="28" t="str">
        <f t="shared" si="114"/>
        <v>96</v>
      </c>
      <c r="D972" s="28" t="s">
        <v>324</v>
      </c>
      <c r="E972" s="25"/>
      <c r="F972" s="25"/>
      <c r="G972" s="25"/>
      <c r="H972">
        <f>IFERROR(VLOOKUP($A972,'PivotTrac Totals'!$A$1:$AK$255,4,FALSE),)</f>
        <v>0</v>
      </c>
      <c r="I972">
        <f>IFERROR(VLOOKUP($A972,'PivotTrac Totals'!$1:$405,6,FALSE),)</f>
        <v>0</v>
      </c>
      <c r="J972">
        <f>IFERROR(VLOOKUP($A972,'PivotTrac Totals'!$1:$255,8,FALSE),)</f>
        <v>0</v>
      </c>
      <c r="K972">
        <f>IFERROR(VLOOKUP($A972,'PivotTrac Totals'!$1:$255,10,FALSE),)</f>
        <v>0</v>
      </c>
      <c r="L972">
        <f>IFERROR(VLOOKUP($A972,'PivotTrac Totals'!$1:$255,12,FALSE),)</f>
        <v>0</v>
      </c>
      <c r="M972">
        <f>IFERROR(VLOOKUP($A972,'PivotTrac Totals'!$1:$255,14,FALSE),)</f>
        <v>0</v>
      </c>
      <c r="N972">
        <f>IFERROR(VLOOKUP($A972,'PivotTrac Totals'!$1:$255,16,FALSE),)</f>
        <v>0</v>
      </c>
      <c r="O972">
        <f>IFERROR(VLOOKUP($A972,'PivotTrac Totals'!$1:$255,18,FALSE),)</f>
        <v>0</v>
      </c>
      <c r="P972">
        <f>IFERROR(VLOOKUP($A972,'PivotTrac Totals'!$1:$255,20,FALSE),)</f>
        <v>0</v>
      </c>
      <c r="Q972">
        <f>IFERROR(VLOOKUP($A972,'PivotTrac Totals'!$1:$255,22,FALSE),)</f>
        <v>0</v>
      </c>
      <c r="R972">
        <f>IFERROR(VLOOKUP($A972,'PivotTrac Totals'!$1:$255,24,FALSE),)</f>
        <v>0</v>
      </c>
      <c r="S972">
        <f>IFERROR(VLOOKUP($A972,'PivotTrac Totals'!$1:$255,26,FALSE),)</f>
        <v>0</v>
      </c>
      <c r="T972">
        <f>IFERROR(VLOOKUP($A972,'PivotTrac Totals'!$1:$255,28,FALSE),)</f>
        <v>0</v>
      </c>
      <c r="U972">
        <f>IFERROR(VLOOKUP($A972,'PivotTrac Totals'!$1:$255,30,FALSE),)</f>
        <v>0</v>
      </c>
      <c r="V972">
        <f>IFERROR(VLOOKUP($A972,'PivotTrac Totals'!$1:$255,32,FALSE),)</f>
        <v>0</v>
      </c>
      <c r="W972">
        <f>IFERROR(VLOOKUP($A972,'PivotTrac Totals'!$1:$255,34,FALSE),)</f>
        <v>0</v>
      </c>
      <c r="X972">
        <f>IFERROR(VLOOKUP($A972,'PivotTrac Totals'!$1:$255,36,FALSE),)</f>
        <v>0</v>
      </c>
      <c r="Y972">
        <f>IFERROR(VLOOKUP($A972,'PivotTrac Totals'!$1:$255,38,FALSE),)</f>
        <v>0</v>
      </c>
      <c r="Z972">
        <f>IFERROR(VLOOKUP($A972,'PivotTrac Totals'!$1:$255,40,FALSE),)</f>
        <v>0</v>
      </c>
      <c r="AA972">
        <f>IFERROR(VLOOKUP($A972,'PivotTrac Totals'!$1:$255,42,FALSE),)</f>
        <v>0</v>
      </c>
      <c r="AB972">
        <f>IFERROR(VLOOKUP($A972,'PivotTrac Totals'!$1:$255,44,FALSE),)</f>
        <v>0</v>
      </c>
      <c r="AC972">
        <f>IFERROR(VLOOKUP($A972,'PivotTrac Totals'!$1:$255,46,FALSE),)</f>
        <v>0</v>
      </c>
      <c r="AD972">
        <f>IFERROR(VLOOKUP($A972,'PivotTrac Totals'!$1:$255,48,FALSE),)</f>
        <v>0</v>
      </c>
      <c r="AE972">
        <f>IFERROR(VLOOKUP($A972,'PivotTrac Totals'!$1:$255,50,FALSE),)</f>
        <v>0</v>
      </c>
      <c r="AF972">
        <f>IFERROR(VLOOKUP($A972,'PivotTrac Totals'!$1:$255,52,FALSE),)</f>
        <v>0</v>
      </c>
      <c r="AG972">
        <f>IFERROR(VLOOKUP($A972,'PivotTrac Totals'!$1:$255,54,FALSE),)</f>
        <v>0</v>
      </c>
      <c r="AH972">
        <f t="shared" si="113"/>
        <v>0</v>
      </c>
    </row>
    <row r="973" spans="1:34" hidden="1" x14ac:dyDescent="0.2">
      <c r="A973" s="25"/>
      <c r="B973" s="25" t="s">
        <v>318</v>
      </c>
      <c r="C973" s="28" t="str">
        <f t="shared" si="114"/>
        <v>96</v>
      </c>
      <c r="D973" s="28" t="s">
        <v>324</v>
      </c>
      <c r="E973" s="25"/>
      <c r="F973" s="25"/>
      <c r="G973" s="25"/>
      <c r="H973">
        <f>IFERROR(VLOOKUP($A973,'PivotTrac Totals'!$A$1:$AK$255,4,FALSE),)</f>
        <v>0</v>
      </c>
      <c r="I973">
        <f>IFERROR(VLOOKUP($A973,'PivotTrac Totals'!$1:$405,6,FALSE),)</f>
        <v>0</v>
      </c>
      <c r="J973">
        <f>IFERROR(VLOOKUP($A973,'PivotTrac Totals'!$1:$255,8,FALSE),)</f>
        <v>0</v>
      </c>
      <c r="K973">
        <f>IFERROR(VLOOKUP($A973,'PivotTrac Totals'!$1:$255,10,FALSE),)</f>
        <v>0</v>
      </c>
      <c r="L973">
        <f>IFERROR(VLOOKUP($A973,'PivotTrac Totals'!$1:$255,12,FALSE),)</f>
        <v>0</v>
      </c>
      <c r="M973">
        <f>IFERROR(VLOOKUP($A973,'PivotTrac Totals'!$1:$255,14,FALSE),)</f>
        <v>0</v>
      </c>
      <c r="N973">
        <f>IFERROR(VLOOKUP($A973,'PivotTrac Totals'!$1:$255,16,FALSE),)</f>
        <v>0</v>
      </c>
      <c r="O973">
        <f>IFERROR(VLOOKUP($A973,'PivotTrac Totals'!$1:$255,18,FALSE),)</f>
        <v>0</v>
      </c>
      <c r="P973">
        <f>IFERROR(VLOOKUP($A973,'PivotTrac Totals'!$1:$255,20,FALSE),)</f>
        <v>0</v>
      </c>
      <c r="Q973">
        <f>IFERROR(VLOOKUP($A973,'PivotTrac Totals'!$1:$255,22,FALSE),)</f>
        <v>0</v>
      </c>
      <c r="R973">
        <f>IFERROR(VLOOKUP($A973,'PivotTrac Totals'!$1:$255,24,FALSE),)</f>
        <v>0</v>
      </c>
      <c r="S973">
        <f>IFERROR(VLOOKUP($A973,'PivotTrac Totals'!$1:$255,26,FALSE),)</f>
        <v>0</v>
      </c>
      <c r="T973">
        <f>IFERROR(VLOOKUP($A973,'PivotTrac Totals'!$1:$255,28,FALSE),)</f>
        <v>0</v>
      </c>
      <c r="U973">
        <f>IFERROR(VLOOKUP($A973,'PivotTrac Totals'!$1:$255,30,FALSE),)</f>
        <v>0</v>
      </c>
      <c r="V973">
        <f>IFERROR(VLOOKUP($A973,'PivotTrac Totals'!$1:$255,32,FALSE),)</f>
        <v>0</v>
      </c>
      <c r="W973">
        <f>IFERROR(VLOOKUP($A973,'PivotTrac Totals'!$1:$255,34,FALSE),)</f>
        <v>0</v>
      </c>
      <c r="X973">
        <f>IFERROR(VLOOKUP($A973,'PivotTrac Totals'!$1:$255,36,FALSE),)</f>
        <v>0</v>
      </c>
      <c r="Y973">
        <f>IFERROR(VLOOKUP($A973,'PivotTrac Totals'!$1:$255,38,FALSE),)</f>
        <v>0</v>
      </c>
      <c r="Z973">
        <f>IFERROR(VLOOKUP($A973,'PivotTrac Totals'!$1:$255,40,FALSE),)</f>
        <v>0</v>
      </c>
      <c r="AA973">
        <f>IFERROR(VLOOKUP($A973,'PivotTrac Totals'!$1:$255,42,FALSE),)</f>
        <v>0</v>
      </c>
      <c r="AB973">
        <f>IFERROR(VLOOKUP($A973,'PivotTrac Totals'!$1:$255,44,FALSE),)</f>
        <v>0</v>
      </c>
      <c r="AC973">
        <f>IFERROR(VLOOKUP($A973,'PivotTrac Totals'!$1:$255,46,FALSE),)</f>
        <v>0</v>
      </c>
      <c r="AD973">
        <f>IFERROR(VLOOKUP($A973,'PivotTrac Totals'!$1:$255,48,FALSE),)</f>
        <v>0</v>
      </c>
      <c r="AE973">
        <f>IFERROR(VLOOKUP($A973,'PivotTrac Totals'!$1:$255,50,FALSE),)</f>
        <v>0</v>
      </c>
      <c r="AF973">
        <f>IFERROR(VLOOKUP($A973,'PivotTrac Totals'!$1:$255,52,FALSE),)</f>
        <v>0</v>
      </c>
      <c r="AG973">
        <f>IFERROR(VLOOKUP($A973,'PivotTrac Totals'!$1:$255,54,FALSE),)</f>
        <v>0</v>
      </c>
      <c r="AH973">
        <f t="shared" si="113"/>
        <v>0</v>
      </c>
    </row>
    <row r="974" spans="1:34" hidden="1" x14ac:dyDescent="0.2">
      <c r="A974" s="25"/>
      <c r="B974" s="25" t="s">
        <v>318</v>
      </c>
      <c r="C974" s="28" t="str">
        <f t="shared" si="114"/>
        <v>96</v>
      </c>
      <c r="D974" s="28" t="s">
        <v>324</v>
      </c>
      <c r="E974" s="25"/>
      <c r="F974" s="25"/>
      <c r="G974" s="25"/>
      <c r="H974">
        <f>IFERROR(VLOOKUP($A974,'PivotTrac Totals'!$A$1:$AK$255,4,FALSE),)</f>
        <v>0</v>
      </c>
      <c r="I974">
        <f>IFERROR(VLOOKUP($A974,'PivotTrac Totals'!$1:$405,6,FALSE),)</f>
        <v>0</v>
      </c>
      <c r="J974">
        <f>IFERROR(VLOOKUP($A974,'PivotTrac Totals'!$1:$255,8,FALSE),)</f>
        <v>0</v>
      </c>
      <c r="K974">
        <f>IFERROR(VLOOKUP($A974,'PivotTrac Totals'!$1:$255,10,FALSE),)</f>
        <v>0</v>
      </c>
      <c r="L974">
        <f>IFERROR(VLOOKUP($A974,'PivotTrac Totals'!$1:$255,12,FALSE),)</f>
        <v>0</v>
      </c>
      <c r="M974">
        <f>IFERROR(VLOOKUP($A974,'PivotTrac Totals'!$1:$255,14,FALSE),)</f>
        <v>0</v>
      </c>
      <c r="N974">
        <f>IFERROR(VLOOKUP($A974,'PivotTrac Totals'!$1:$255,16,FALSE),)</f>
        <v>0</v>
      </c>
      <c r="O974">
        <f>IFERROR(VLOOKUP($A974,'PivotTrac Totals'!$1:$255,18,FALSE),)</f>
        <v>0</v>
      </c>
      <c r="P974">
        <f>IFERROR(VLOOKUP($A974,'PivotTrac Totals'!$1:$255,20,FALSE),)</f>
        <v>0</v>
      </c>
      <c r="Q974">
        <f>IFERROR(VLOOKUP($A974,'PivotTrac Totals'!$1:$255,22,FALSE),)</f>
        <v>0</v>
      </c>
      <c r="R974">
        <f>IFERROR(VLOOKUP($A974,'PivotTrac Totals'!$1:$255,24,FALSE),)</f>
        <v>0</v>
      </c>
      <c r="S974">
        <f>IFERROR(VLOOKUP($A974,'PivotTrac Totals'!$1:$255,26,FALSE),)</f>
        <v>0</v>
      </c>
      <c r="T974">
        <f>IFERROR(VLOOKUP($A974,'PivotTrac Totals'!$1:$255,28,FALSE),)</f>
        <v>0</v>
      </c>
      <c r="U974">
        <f>IFERROR(VLOOKUP($A974,'PivotTrac Totals'!$1:$255,30,FALSE),)</f>
        <v>0</v>
      </c>
      <c r="V974">
        <f>IFERROR(VLOOKUP($A974,'PivotTrac Totals'!$1:$255,32,FALSE),)</f>
        <v>0</v>
      </c>
      <c r="W974">
        <f>IFERROR(VLOOKUP($A974,'PivotTrac Totals'!$1:$255,34,FALSE),)</f>
        <v>0</v>
      </c>
      <c r="X974">
        <f>IFERROR(VLOOKUP($A974,'PivotTrac Totals'!$1:$255,36,FALSE),)</f>
        <v>0</v>
      </c>
      <c r="Y974">
        <f>IFERROR(VLOOKUP($A974,'PivotTrac Totals'!$1:$255,38,FALSE),)</f>
        <v>0</v>
      </c>
      <c r="Z974">
        <f>IFERROR(VLOOKUP($A974,'PivotTrac Totals'!$1:$255,40,FALSE),)</f>
        <v>0</v>
      </c>
      <c r="AA974">
        <f>IFERROR(VLOOKUP($A974,'PivotTrac Totals'!$1:$255,42,FALSE),)</f>
        <v>0</v>
      </c>
      <c r="AB974">
        <f>IFERROR(VLOOKUP($A974,'PivotTrac Totals'!$1:$255,44,FALSE),)</f>
        <v>0</v>
      </c>
      <c r="AC974">
        <f>IFERROR(VLOOKUP($A974,'PivotTrac Totals'!$1:$255,46,FALSE),)</f>
        <v>0</v>
      </c>
      <c r="AD974">
        <f>IFERROR(VLOOKUP($A974,'PivotTrac Totals'!$1:$255,48,FALSE),)</f>
        <v>0</v>
      </c>
      <c r="AE974">
        <f>IFERROR(VLOOKUP($A974,'PivotTrac Totals'!$1:$255,50,FALSE),)</f>
        <v>0</v>
      </c>
      <c r="AF974">
        <f>IFERROR(VLOOKUP($A974,'PivotTrac Totals'!$1:$255,52,FALSE),)</f>
        <v>0</v>
      </c>
      <c r="AG974">
        <f>IFERROR(VLOOKUP($A974,'PivotTrac Totals'!$1:$255,54,FALSE),)</f>
        <v>0</v>
      </c>
      <c r="AH974">
        <f t="shared" si="113"/>
        <v>0</v>
      </c>
    </row>
    <row r="975" spans="1:34" hidden="1" x14ac:dyDescent="0.2">
      <c r="A975" s="25"/>
      <c r="B975" s="25" t="s">
        <v>318</v>
      </c>
      <c r="C975" s="28" t="str">
        <f t="shared" si="114"/>
        <v>96</v>
      </c>
      <c r="D975" s="28" t="s">
        <v>324</v>
      </c>
      <c r="E975" s="25"/>
      <c r="F975" s="25"/>
      <c r="G975" s="25"/>
      <c r="H975">
        <f>IFERROR(VLOOKUP($A975,'PivotTrac Totals'!$A$1:$AK$255,4,FALSE),)</f>
        <v>0</v>
      </c>
      <c r="I975">
        <f>IFERROR(VLOOKUP($A975,'PivotTrac Totals'!$1:$405,6,FALSE),)</f>
        <v>0</v>
      </c>
      <c r="J975">
        <f>IFERROR(VLOOKUP($A975,'PivotTrac Totals'!$1:$255,8,FALSE),)</f>
        <v>0</v>
      </c>
      <c r="K975">
        <f>IFERROR(VLOOKUP($A975,'PivotTrac Totals'!$1:$255,10,FALSE),)</f>
        <v>0</v>
      </c>
      <c r="L975">
        <f>IFERROR(VLOOKUP($A975,'PivotTrac Totals'!$1:$255,12,FALSE),)</f>
        <v>0</v>
      </c>
      <c r="M975">
        <f>IFERROR(VLOOKUP($A975,'PivotTrac Totals'!$1:$255,14,FALSE),)</f>
        <v>0</v>
      </c>
      <c r="N975">
        <f>IFERROR(VLOOKUP($A975,'PivotTrac Totals'!$1:$255,16,FALSE),)</f>
        <v>0</v>
      </c>
      <c r="O975">
        <f>IFERROR(VLOOKUP($A975,'PivotTrac Totals'!$1:$255,18,FALSE),)</f>
        <v>0</v>
      </c>
      <c r="P975">
        <f>IFERROR(VLOOKUP($A975,'PivotTrac Totals'!$1:$255,20,FALSE),)</f>
        <v>0</v>
      </c>
      <c r="Q975">
        <f>IFERROR(VLOOKUP($A975,'PivotTrac Totals'!$1:$255,22,FALSE),)</f>
        <v>0</v>
      </c>
      <c r="R975">
        <f>IFERROR(VLOOKUP($A975,'PivotTrac Totals'!$1:$255,24,FALSE),)</f>
        <v>0</v>
      </c>
      <c r="S975">
        <f>IFERROR(VLOOKUP($A975,'PivotTrac Totals'!$1:$255,26,FALSE),)</f>
        <v>0</v>
      </c>
      <c r="T975">
        <f>IFERROR(VLOOKUP($A975,'PivotTrac Totals'!$1:$255,28,FALSE),)</f>
        <v>0</v>
      </c>
      <c r="U975">
        <f>IFERROR(VLOOKUP($A975,'PivotTrac Totals'!$1:$255,30,FALSE),)</f>
        <v>0</v>
      </c>
      <c r="V975">
        <f>IFERROR(VLOOKUP($A975,'PivotTrac Totals'!$1:$255,32,FALSE),)</f>
        <v>0</v>
      </c>
      <c r="W975">
        <f>IFERROR(VLOOKUP($A975,'PivotTrac Totals'!$1:$255,34,FALSE),)</f>
        <v>0</v>
      </c>
      <c r="X975">
        <f>IFERROR(VLOOKUP($A975,'PivotTrac Totals'!$1:$255,36,FALSE),)</f>
        <v>0</v>
      </c>
      <c r="Y975">
        <f>IFERROR(VLOOKUP($A975,'PivotTrac Totals'!$1:$255,38,FALSE),)</f>
        <v>0</v>
      </c>
      <c r="Z975">
        <f>IFERROR(VLOOKUP($A975,'PivotTrac Totals'!$1:$255,40,FALSE),)</f>
        <v>0</v>
      </c>
      <c r="AA975">
        <f>IFERROR(VLOOKUP($A975,'PivotTrac Totals'!$1:$255,42,FALSE),)</f>
        <v>0</v>
      </c>
      <c r="AB975">
        <f>IFERROR(VLOOKUP($A975,'PivotTrac Totals'!$1:$255,44,FALSE),)</f>
        <v>0</v>
      </c>
      <c r="AC975">
        <f>IFERROR(VLOOKUP($A975,'PivotTrac Totals'!$1:$255,46,FALSE),)</f>
        <v>0</v>
      </c>
      <c r="AD975">
        <f>IFERROR(VLOOKUP($A975,'PivotTrac Totals'!$1:$255,48,FALSE),)</f>
        <v>0</v>
      </c>
      <c r="AE975">
        <f>IFERROR(VLOOKUP($A975,'PivotTrac Totals'!$1:$255,50,FALSE),)</f>
        <v>0</v>
      </c>
      <c r="AF975">
        <f>IFERROR(VLOOKUP($A975,'PivotTrac Totals'!$1:$255,52,FALSE),)</f>
        <v>0</v>
      </c>
      <c r="AG975">
        <f>IFERROR(VLOOKUP($A975,'PivotTrac Totals'!$1:$255,54,FALSE),)</f>
        <v>0</v>
      </c>
      <c r="AH975">
        <f t="shared" si="113"/>
        <v>0</v>
      </c>
    </row>
    <row r="976" spans="1:34" hidden="1" x14ac:dyDescent="0.2">
      <c r="A976" s="25"/>
      <c r="B976" s="25" t="s">
        <v>318</v>
      </c>
      <c r="C976" s="28" t="str">
        <f t="shared" si="114"/>
        <v>96</v>
      </c>
      <c r="D976" s="28" t="s">
        <v>324</v>
      </c>
      <c r="E976" s="25"/>
      <c r="F976" s="25"/>
      <c r="G976" s="25"/>
      <c r="H976">
        <f>IFERROR(VLOOKUP($A976,'PivotTrac Totals'!$A$1:$AK$255,4,FALSE),)</f>
        <v>0</v>
      </c>
      <c r="I976">
        <f>IFERROR(VLOOKUP($A976,'PivotTrac Totals'!$1:$405,6,FALSE),)</f>
        <v>0</v>
      </c>
      <c r="J976">
        <f>IFERROR(VLOOKUP($A976,'PivotTrac Totals'!$1:$255,8,FALSE),)</f>
        <v>0</v>
      </c>
      <c r="K976">
        <f>IFERROR(VLOOKUP($A976,'PivotTrac Totals'!$1:$255,10,FALSE),)</f>
        <v>0</v>
      </c>
      <c r="L976">
        <f>IFERROR(VLOOKUP($A976,'PivotTrac Totals'!$1:$255,12,FALSE),)</f>
        <v>0</v>
      </c>
      <c r="M976">
        <f>IFERROR(VLOOKUP($A976,'PivotTrac Totals'!$1:$255,14,FALSE),)</f>
        <v>0</v>
      </c>
      <c r="N976">
        <f>IFERROR(VLOOKUP($A976,'PivotTrac Totals'!$1:$255,16,FALSE),)</f>
        <v>0</v>
      </c>
      <c r="O976">
        <f>IFERROR(VLOOKUP($A976,'PivotTrac Totals'!$1:$255,18,FALSE),)</f>
        <v>0</v>
      </c>
      <c r="P976">
        <f>IFERROR(VLOOKUP($A976,'PivotTrac Totals'!$1:$255,20,FALSE),)</f>
        <v>0</v>
      </c>
      <c r="Q976">
        <f>IFERROR(VLOOKUP($A976,'PivotTrac Totals'!$1:$255,22,FALSE),)</f>
        <v>0</v>
      </c>
      <c r="R976">
        <f>IFERROR(VLOOKUP($A976,'PivotTrac Totals'!$1:$255,24,FALSE),)</f>
        <v>0</v>
      </c>
      <c r="S976">
        <f>IFERROR(VLOOKUP($A976,'PivotTrac Totals'!$1:$255,26,FALSE),)</f>
        <v>0</v>
      </c>
      <c r="T976">
        <f>IFERROR(VLOOKUP($A976,'PivotTrac Totals'!$1:$255,28,FALSE),)</f>
        <v>0</v>
      </c>
      <c r="U976">
        <f>IFERROR(VLOOKUP($A976,'PivotTrac Totals'!$1:$255,30,FALSE),)</f>
        <v>0</v>
      </c>
      <c r="V976">
        <f>IFERROR(VLOOKUP($A976,'PivotTrac Totals'!$1:$255,32,FALSE),)</f>
        <v>0</v>
      </c>
      <c r="W976">
        <f>IFERROR(VLOOKUP($A976,'PivotTrac Totals'!$1:$255,34,FALSE),)</f>
        <v>0</v>
      </c>
      <c r="X976">
        <f>IFERROR(VLOOKUP($A976,'PivotTrac Totals'!$1:$255,36,FALSE),)</f>
        <v>0</v>
      </c>
      <c r="Y976">
        <f>IFERROR(VLOOKUP($A976,'PivotTrac Totals'!$1:$255,38,FALSE),)</f>
        <v>0</v>
      </c>
      <c r="Z976">
        <f>IFERROR(VLOOKUP($A976,'PivotTrac Totals'!$1:$255,40,FALSE),)</f>
        <v>0</v>
      </c>
      <c r="AA976">
        <f>IFERROR(VLOOKUP($A976,'PivotTrac Totals'!$1:$255,42,FALSE),)</f>
        <v>0</v>
      </c>
      <c r="AB976">
        <f>IFERROR(VLOOKUP($A976,'PivotTrac Totals'!$1:$255,44,FALSE),)</f>
        <v>0</v>
      </c>
      <c r="AC976">
        <f>IFERROR(VLOOKUP($A976,'PivotTrac Totals'!$1:$255,46,FALSE),)</f>
        <v>0</v>
      </c>
      <c r="AD976">
        <f>IFERROR(VLOOKUP($A976,'PivotTrac Totals'!$1:$255,48,FALSE),)</f>
        <v>0</v>
      </c>
      <c r="AE976">
        <f>IFERROR(VLOOKUP($A976,'PivotTrac Totals'!$1:$255,50,FALSE),)</f>
        <v>0</v>
      </c>
      <c r="AF976">
        <f>IFERROR(VLOOKUP($A976,'PivotTrac Totals'!$1:$255,52,FALSE),)</f>
        <v>0</v>
      </c>
      <c r="AG976">
        <f>IFERROR(VLOOKUP($A976,'PivotTrac Totals'!$1:$255,54,FALSE),)</f>
        <v>0</v>
      </c>
      <c r="AH976">
        <f t="shared" si="113"/>
        <v>0</v>
      </c>
    </row>
    <row r="977" spans="1:34" hidden="1" x14ac:dyDescent="0.2">
      <c r="A977" s="25"/>
      <c r="B977" s="25" t="s">
        <v>318</v>
      </c>
      <c r="C977" s="28" t="str">
        <f>MID(A978,FIND(" ",A978)+1,256)</f>
        <v>97</v>
      </c>
      <c r="D977" s="28" t="s">
        <v>324</v>
      </c>
      <c r="E977" s="25"/>
      <c r="F977" s="25"/>
      <c r="G977" s="25"/>
      <c r="H977">
        <f>IFERROR(VLOOKUP($A977,'PivotTrac Totals'!$A$1:$AK$255,4,FALSE),)</f>
        <v>0</v>
      </c>
      <c r="I977">
        <f>IFERROR(VLOOKUP($A977,'PivotTrac Totals'!$1:$405,6,FALSE),)</f>
        <v>0</v>
      </c>
      <c r="J977">
        <f>IFERROR(VLOOKUP($A977,'PivotTrac Totals'!$1:$255,8,FALSE),)</f>
        <v>0</v>
      </c>
      <c r="K977">
        <f>IFERROR(VLOOKUP($A977,'PivotTrac Totals'!$1:$255,10,FALSE),)</f>
        <v>0</v>
      </c>
      <c r="L977">
        <f>IFERROR(VLOOKUP($A977,'PivotTrac Totals'!$1:$255,12,FALSE),)</f>
        <v>0</v>
      </c>
      <c r="M977">
        <f>IFERROR(VLOOKUP($A977,'PivotTrac Totals'!$1:$255,14,FALSE),)</f>
        <v>0</v>
      </c>
      <c r="N977">
        <f>IFERROR(VLOOKUP($A977,'PivotTrac Totals'!$1:$255,16,FALSE),)</f>
        <v>0</v>
      </c>
      <c r="O977">
        <f>IFERROR(VLOOKUP($A977,'PivotTrac Totals'!$1:$255,18,FALSE),)</f>
        <v>0</v>
      </c>
      <c r="P977">
        <f>IFERROR(VLOOKUP($A977,'PivotTrac Totals'!$1:$255,20,FALSE),)</f>
        <v>0</v>
      </c>
      <c r="Q977">
        <f>IFERROR(VLOOKUP($A977,'PivotTrac Totals'!$1:$255,22,FALSE),)</f>
        <v>0</v>
      </c>
      <c r="R977">
        <f>IFERROR(VLOOKUP($A977,'PivotTrac Totals'!$1:$255,24,FALSE),)</f>
        <v>0</v>
      </c>
      <c r="S977">
        <f>IFERROR(VLOOKUP($A977,'PivotTrac Totals'!$1:$255,26,FALSE),)</f>
        <v>0</v>
      </c>
      <c r="T977">
        <f>IFERROR(VLOOKUP($A977,'PivotTrac Totals'!$1:$255,28,FALSE),)</f>
        <v>0</v>
      </c>
      <c r="U977">
        <f>IFERROR(VLOOKUP($A977,'PivotTrac Totals'!$1:$255,30,FALSE),)</f>
        <v>0</v>
      </c>
      <c r="V977">
        <f>IFERROR(VLOOKUP($A977,'PivotTrac Totals'!$1:$255,32,FALSE),)</f>
        <v>0</v>
      </c>
      <c r="W977">
        <f>IFERROR(VLOOKUP($A977,'PivotTrac Totals'!$1:$255,34,FALSE),)</f>
        <v>0</v>
      </c>
      <c r="X977">
        <f>IFERROR(VLOOKUP($A977,'PivotTrac Totals'!$1:$255,36,FALSE),)</f>
        <v>0</v>
      </c>
      <c r="Y977">
        <f>IFERROR(VLOOKUP($A977,'PivotTrac Totals'!$1:$255,38,FALSE),)</f>
        <v>0</v>
      </c>
      <c r="Z977">
        <f>IFERROR(VLOOKUP($A977,'PivotTrac Totals'!$1:$255,40,FALSE),)</f>
        <v>0</v>
      </c>
      <c r="AA977">
        <f>IFERROR(VLOOKUP($A977,'PivotTrac Totals'!$1:$255,42,FALSE),)</f>
        <v>0</v>
      </c>
      <c r="AB977">
        <f>IFERROR(VLOOKUP($A977,'PivotTrac Totals'!$1:$255,44,FALSE),)</f>
        <v>0</v>
      </c>
      <c r="AC977">
        <f>IFERROR(VLOOKUP($A977,'PivotTrac Totals'!$1:$255,46,FALSE),)</f>
        <v>0</v>
      </c>
      <c r="AD977">
        <f>IFERROR(VLOOKUP($A977,'PivotTrac Totals'!$1:$255,48,FALSE),)</f>
        <v>0</v>
      </c>
      <c r="AE977">
        <f>IFERROR(VLOOKUP($A977,'PivotTrac Totals'!$1:$255,50,FALSE),)</f>
        <v>0</v>
      </c>
      <c r="AF977">
        <f>IFERROR(VLOOKUP($A977,'PivotTrac Totals'!$1:$255,52,FALSE),)</f>
        <v>0</v>
      </c>
      <c r="AG977">
        <f>IFERROR(VLOOKUP($A977,'PivotTrac Totals'!$1:$255,54,FALSE),)</f>
        <v>0</v>
      </c>
      <c r="AH977">
        <f t="shared" si="113"/>
        <v>0</v>
      </c>
    </row>
    <row r="978" spans="1:34" ht="15.75" hidden="1" thickBot="1" x14ac:dyDescent="0.25">
      <c r="A978" s="29" t="s">
        <v>361</v>
      </c>
      <c r="B978" s="25" t="s">
        <v>318</v>
      </c>
      <c r="C978" s="28" t="str">
        <f>C977</f>
        <v>97</v>
      </c>
      <c r="D978" s="28" t="s">
        <v>324</v>
      </c>
      <c r="E978" s="25"/>
      <c r="F978" s="25"/>
      <c r="G978" s="25"/>
      <c r="H978" s="24">
        <f>IF($B978="Teton",IF($F978="Spring Grain",SUMIFS('Ashton Agrimet'!$D:$D,'Ashton Agrimet'!$A:$A,"&lt;="&amp;Data!H$1,'Ashton Agrimet'!$D:$D,"&gt;0"),IF($F978="Winter Grain",SUMIFS('Ashton Agrimet'!$C:$C,'Ashton Agrimet'!$A:$A,"&lt;="&amp;Data!H$1,'Ashton Agrimet'!$C:$C,"&gt;0"),IF($F978="Potatoes",SUMIFS('Ashton Agrimet'!$G:$G,'Ashton Agrimet'!$A:$A,"&lt;="&amp;Data!H$1,'Ashton Agrimet'!$G:$G,"&gt;0"),0))),SUMIFS('Osgood Agrimet'!$S$2:$S$274,'Ashton Agrimet'!$V$147:$V$288,"&lt;="&amp;Data!H$1,'Osgood Agrimet'!$S$2:$S$274,"&gt;0"))</f>
        <v>0</v>
      </c>
      <c r="I978" s="24">
        <f>IF($B978="Teton",IF($F978="Spring Grain",SUMIFS('Ashton Agrimet'!$D:$D,'Ashton Agrimet'!$A:$A,"&lt;="&amp;Data!I$1,'Ashton Agrimet'!$D:$D,"&gt;0"),IF($F978="Winter Grain",SUMIFS('Ashton Agrimet'!$C:$C,'Ashton Agrimet'!$A:$A,"&lt;="&amp;Data!I$1,'Ashton Agrimet'!$C:$C,"&gt;0"),IF($F978="Potatoes",SUMIFS('Ashton Agrimet'!$G:$G,'Ashton Agrimet'!$A:$A,"&lt;="&amp;Data!I$1,'Ashton Agrimet'!$G:$G,"&gt;0"),0))),SUMIFS('Osgood Agrimet'!$S$2:$S$274,'Ashton Agrimet'!$V$147:$V$288,"&lt;="&amp;Data!I$1,'Osgood Agrimet'!$S$2:$S$274,"&gt;0"))</f>
        <v>0</v>
      </c>
      <c r="J978" s="24">
        <f>IF($B978="Teton",IF($F978="Spring Grain",SUMIFS('Ashton Agrimet'!$D:$D,'Ashton Agrimet'!$A:$A,"&lt;="&amp;Data!J$1,'Ashton Agrimet'!$D:$D,"&gt;0"),IF($F978="Winter Grain",SUMIFS('Ashton Agrimet'!$C:$C,'Ashton Agrimet'!$A:$A,"&lt;="&amp;Data!J$1,'Ashton Agrimet'!$C:$C,"&gt;0"),IF($F978="Potatoes",SUMIFS('Ashton Agrimet'!$G:$G,'Ashton Agrimet'!$A:$A,"&lt;="&amp;Data!J$1,'Ashton Agrimet'!$G:$G,"&gt;0"),0))),SUMIFS('Osgood Agrimet'!$S$2:$S$274,'Ashton Agrimet'!$V$147:$V$288,"&lt;="&amp;Data!J$1,'Osgood Agrimet'!$S$2:$S$274,"&gt;0"))</f>
        <v>0</v>
      </c>
      <c r="K978" s="24">
        <f>IF($B978="Teton",IF($F978="Spring Grain",SUMIFS('Ashton Agrimet'!$D:$D,'Ashton Agrimet'!$A:$A,"&lt;="&amp;Data!K$1,'Ashton Agrimet'!$D:$D,"&gt;0"),IF($F978="Winter Grain",SUMIFS('Ashton Agrimet'!$C:$C,'Ashton Agrimet'!$A:$A,"&lt;="&amp;Data!K$1,'Ashton Agrimet'!$C:$C,"&gt;0"),IF($F978="Potatoes",SUMIFS('Ashton Agrimet'!$G:$G,'Ashton Agrimet'!$A:$A,"&lt;="&amp;Data!K$1,'Ashton Agrimet'!$G:$G,"&gt;0"),0))),SUMIFS('Osgood Agrimet'!$S$2:$S$274,'Ashton Agrimet'!$V$147:$V$288,"&lt;="&amp;Data!K$1,'Osgood Agrimet'!$S$2:$S$274,"&gt;0"))</f>
        <v>0</v>
      </c>
      <c r="L978" s="24">
        <f>IF($B978="Teton",IF($F978="Spring Grain",SUMIFS('Ashton Agrimet'!$D:$D,'Ashton Agrimet'!$A:$A,"&lt;="&amp;Data!L$1,'Ashton Agrimet'!$D:$D,"&gt;0"),IF($F978="Winter Grain",SUMIFS('Ashton Agrimet'!$C:$C,'Ashton Agrimet'!$A:$A,"&lt;="&amp;Data!L$1,'Ashton Agrimet'!$C:$C,"&gt;0"),IF($F978="Potatoes",SUMIFS('Ashton Agrimet'!$G:$G,'Ashton Agrimet'!$A:$A,"&lt;="&amp;Data!L$1,'Ashton Agrimet'!$G:$G,"&gt;0"),0))),SUMIFS('Osgood Agrimet'!$S$2:$S$274,'Ashton Agrimet'!$V$147:$V$288,"&lt;="&amp;Data!L$1,'Osgood Agrimet'!$S$2:$S$274,"&gt;0"))</f>
        <v>0</v>
      </c>
      <c r="M978" s="24">
        <f>IF($B978="Teton",IF($F978="Spring Grain",SUMIFS('Ashton Agrimet'!$D:$D,'Ashton Agrimet'!$A:$A,"&lt;="&amp;Data!M$1,'Ashton Agrimet'!$D:$D,"&gt;0"),IF($F978="Winter Grain",SUMIFS('Ashton Agrimet'!$C:$C,'Ashton Agrimet'!$A:$A,"&lt;="&amp;Data!M$1,'Ashton Agrimet'!$C:$C,"&gt;0"),IF($F978="Potatoes",SUMIFS('Ashton Agrimet'!$G:$G,'Ashton Agrimet'!$A:$A,"&lt;="&amp;Data!M$1,'Ashton Agrimet'!$G:$G,"&gt;0"),0))),SUMIFS('Osgood Agrimet'!$S$2:$S$274,'Ashton Agrimet'!$V$147:$V$288,"&lt;="&amp;Data!M$1,'Osgood Agrimet'!$S$2:$S$274,"&gt;0"))</f>
        <v>0</v>
      </c>
      <c r="N978" s="24">
        <f>IF($B978="Teton",IF($F978="Spring Grain",SUMIFS('Ashton Agrimet'!$D:$D,'Ashton Agrimet'!$A:$A,"&lt;="&amp;Data!N$1,'Ashton Agrimet'!$D:$D,"&gt;0"),IF($F978="Winter Grain",SUMIFS('Ashton Agrimet'!$C:$C,'Ashton Agrimet'!$A:$A,"&lt;="&amp;Data!N$1,'Ashton Agrimet'!$C:$C,"&gt;0"),IF($F978="Potatoes",SUMIFS('Ashton Agrimet'!$G:$G,'Ashton Agrimet'!$A:$A,"&lt;="&amp;Data!N$1,'Ashton Agrimet'!$G:$G,"&gt;0"),0))),SUMIFS('Osgood Agrimet'!$S$2:$S$274,'Ashton Agrimet'!$V$147:$V$288,"&lt;="&amp;Data!N$1,'Osgood Agrimet'!$S$2:$S$274,"&gt;0"))</f>
        <v>0</v>
      </c>
      <c r="O978" s="24">
        <f>IF($B978="Teton",IF($F978="Spring Grain",SUMIFS('Ashton Agrimet'!$D:$D,'Ashton Agrimet'!$A:$A,"&lt;="&amp;Data!O$1,'Ashton Agrimet'!$D:$D,"&gt;0"),IF($F978="Winter Grain",SUMIFS('Ashton Agrimet'!$C:$C,'Ashton Agrimet'!$A:$A,"&lt;="&amp;Data!O$1,'Ashton Agrimet'!$C:$C,"&gt;0"),IF($F978="Potatoes",SUMIFS('Ashton Agrimet'!$G:$G,'Ashton Agrimet'!$A:$A,"&lt;="&amp;Data!O$1,'Ashton Agrimet'!$G:$G,"&gt;0"),0))),SUMIFS('Osgood Agrimet'!$S$2:$S$274,'Ashton Agrimet'!$V$147:$V$288,"&lt;="&amp;Data!O$1,'Osgood Agrimet'!$S$2:$S$274,"&gt;0"))</f>
        <v>0</v>
      </c>
      <c r="P978" s="24">
        <f>IF($B978="Teton",IF($F978="Spring Grain",SUMIFS('Ashton Agrimet'!$D:$D,'Ashton Agrimet'!$A:$A,"&lt;="&amp;Data!P$1,'Ashton Agrimet'!$D:$D,"&gt;0"),IF($F978="Winter Grain",SUMIFS('Ashton Agrimet'!$C:$C,'Ashton Agrimet'!$A:$A,"&lt;="&amp;Data!P$1,'Ashton Agrimet'!$C:$C,"&gt;0"),IF($F978="Potatoes",SUMIFS('Ashton Agrimet'!$G:$G,'Ashton Agrimet'!$A:$A,"&lt;="&amp;Data!P$1,'Ashton Agrimet'!$G:$G,"&gt;0"),0))),SUMIFS('Osgood Agrimet'!$S$2:$S$274,'Ashton Agrimet'!$V$147:$V$288,"&lt;="&amp;Data!P$1,'Osgood Agrimet'!$S$2:$S$274,"&gt;0"))</f>
        <v>0</v>
      </c>
      <c r="Q978" s="24">
        <f>IF($B978="Teton",IF($F978="Spring Grain",SUMIFS('Ashton Agrimet'!$D:$D,'Ashton Agrimet'!$A:$A,"&lt;="&amp;Data!Q$1,'Ashton Agrimet'!$D:$D,"&gt;0"),IF($F978="Winter Grain",SUMIFS('Ashton Agrimet'!$C:$C,'Ashton Agrimet'!$A:$A,"&lt;="&amp;Data!Q$1,'Ashton Agrimet'!$C:$C,"&gt;0"),IF($F978="Potatoes",SUMIFS('Ashton Agrimet'!$G:$G,'Ashton Agrimet'!$A:$A,"&lt;="&amp;Data!Q$1,'Ashton Agrimet'!$G:$G,"&gt;0"),0))),SUMIFS('Osgood Agrimet'!$S$2:$S$274,'Ashton Agrimet'!$V$147:$V$288,"&lt;="&amp;Data!Q$1,'Osgood Agrimet'!$S$2:$S$274,"&gt;0"))</f>
        <v>0</v>
      </c>
      <c r="R978" s="24">
        <f>IF($B978="Teton",IF($F978="Spring Grain",SUMIFS('Ashton Agrimet'!$D:$D,'Ashton Agrimet'!$A:$A,"&lt;="&amp;Data!R$1,'Ashton Agrimet'!$D:$D,"&gt;0"),IF($F978="Winter Grain",SUMIFS('Ashton Agrimet'!$C:$C,'Ashton Agrimet'!$A:$A,"&lt;="&amp;Data!R$1,'Ashton Agrimet'!$C:$C,"&gt;0"),IF($F978="Potatoes",SUMIFS('Ashton Agrimet'!$G:$G,'Ashton Agrimet'!$A:$A,"&lt;="&amp;Data!R$1,'Ashton Agrimet'!$G:$G,"&gt;0"),0))),SUMIFS('Osgood Agrimet'!$S$2:$S$274,'Ashton Agrimet'!$V$147:$V$288,"&lt;="&amp;Data!R$1,'Osgood Agrimet'!$S$2:$S$274,"&gt;0"))</f>
        <v>0</v>
      </c>
      <c r="S978" s="24">
        <f>IF($B978="Teton",IF($F978="Spring Grain",SUMIFS('Ashton Agrimet'!$D:$D,'Ashton Agrimet'!$A:$A,"&lt;="&amp;Data!S$1,'Ashton Agrimet'!$D:$D,"&gt;0"),IF($F978="Winter Grain",SUMIFS('Ashton Agrimet'!$C:$C,'Ashton Agrimet'!$A:$A,"&lt;="&amp;Data!S$1,'Ashton Agrimet'!$C:$C,"&gt;0"),IF($F978="Potatoes",SUMIFS('Ashton Agrimet'!$G:$G,'Ashton Agrimet'!$A:$A,"&lt;="&amp;Data!S$1,'Ashton Agrimet'!$G:$G,"&gt;0"),0))),SUMIFS('Osgood Agrimet'!$S$2:$S$274,'Ashton Agrimet'!$V$147:$V$288,"&lt;="&amp;Data!S$1,'Osgood Agrimet'!$S$2:$S$274,"&gt;0"))</f>
        <v>0</v>
      </c>
      <c r="T978" s="24">
        <f>IF($B978="Teton",IF($F978="Spring Grain",SUMIFS('Ashton Agrimet'!$D:$D,'Ashton Agrimet'!$A:$A,"&lt;="&amp;Data!T$1,'Ashton Agrimet'!$D:$D,"&gt;0"),IF($F978="Winter Grain",SUMIFS('Ashton Agrimet'!$C:$C,'Ashton Agrimet'!$A:$A,"&lt;="&amp;Data!T$1,'Ashton Agrimet'!$C:$C,"&gt;0"),IF($F978="Potatoes",SUMIFS('Ashton Agrimet'!$G:$G,'Ashton Agrimet'!$A:$A,"&lt;="&amp;Data!T$1,'Ashton Agrimet'!$G:$G,"&gt;0"),0))),SUMIFS('Osgood Agrimet'!$S$2:$S$274,'Ashton Agrimet'!$V$147:$V$288,"&lt;="&amp;Data!T$1,'Osgood Agrimet'!$S$2:$S$274,"&gt;0"))</f>
        <v>0</v>
      </c>
      <c r="U978" s="24">
        <f>IF($B978="Teton",IF($F978="Spring Grain",SUMIFS('Ashton Agrimet'!$D:$D,'Ashton Agrimet'!$A:$A,"&lt;="&amp;Data!U$1,'Ashton Agrimet'!$D:$D,"&gt;0"),IF($F978="Winter Grain",SUMIFS('Ashton Agrimet'!$C:$C,'Ashton Agrimet'!$A:$A,"&lt;="&amp;Data!U$1,'Ashton Agrimet'!$C:$C,"&gt;0"),IF($F978="Potatoes",SUMIFS('Ashton Agrimet'!$G:$G,'Ashton Agrimet'!$A:$A,"&lt;="&amp;Data!U$1,'Ashton Agrimet'!$G:$G,"&gt;0"),0))),SUMIFS('Osgood Agrimet'!$S$2:$S$274,'Ashton Agrimet'!$V$147:$V$288,"&lt;="&amp;Data!U$1,'Osgood Agrimet'!$S$2:$S$274,"&gt;0"))</f>
        <v>0</v>
      </c>
      <c r="V978" s="24">
        <f>IF($B978="Teton",IF($F978="Spring Grain",SUMIFS('Ashton Agrimet'!$D:$D,'Ashton Agrimet'!$A:$A,"&lt;="&amp;Data!V$1,'Ashton Agrimet'!$D:$D,"&gt;0"),IF($F978="Winter Grain",SUMIFS('Ashton Agrimet'!$C:$C,'Ashton Agrimet'!$A:$A,"&lt;="&amp;Data!V$1,'Ashton Agrimet'!$C:$C,"&gt;0"),IF($F978="Potatoes",SUMIFS('Ashton Agrimet'!$G:$G,'Ashton Agrimet'!$A:$A,"&lt;="&amp;Data!V$1,'Ashton Agrimet'!$G:$G,"&gt;0"),0))),SUMIFS('Osgood Agrimet'!$S$2:$S$274,'Ashton Agrimet'!$V$147:$V$288,"&lt;="&amp;Data!V$1,'Osgood Agrimet'!$S$2:$S$274,"&gt;0"))</f>
        <v>0</v>
      </c>
      <c r="W978" s="24">
        <f>IF($B978="Teton",IF($F978="Spring Grain",SUMIFS('Ashton Agrimet'!$D:$D,'Ashton Agrimet'!$A:$A,"&lt;="&amp;Data!W$1,'Ashton Agrimet'!$D:$D,"&gt;0"),IF($F978="Winter Grain",SUMIFS('Ashton Agrimet'!$C:$C,'Ashton Agrimet'!$A:$A,"&lt;="&amp;Data!W$1,'Ashton Agrimet'!$C:$C,"&gt;0"),IF($F978="Potatoes",SUMIFS('Ashton Agrimet'!$G:$G,'Ashton Agrimet'!$A:$A,"&lt;="&amp;Data!W$1,'Ashton Agrimet'!$G:$G,"&gt;0"),0))),SUMIFS('Osgood Agrimet'!$S$2:$S$274,'Ashton Agrimet'!$V$147:$V$288,"&lt;="&amp;Data!W$1,'Osgood Agrimet'!$S$2:$S$274,"&gt;0"))</f>
        <v>0</v>
      </c>
      <c r="X978" s="24">
        <f>IF($B978="Teton",IF($F978="Spring Grain",SUMIFS('Ashton Agrimet'!$D:$D,'Ashton Agrimet'!$A:$A,"&lt;="&amp;Data!X$1,'Ashton Agrimet'!$D:$D,"&gt;0"),IF($F978="Winter Grain",SUMIFS('Ashton Agrimet'!$C:$C,'Ashton Agrimet'!$A:$A,"&lt;="&amp;Data!X$1,'Ashton Agrimet'!$C:$C,"&gt;0"),IF($F978="Potatoes",SUMIFS('Ashton Agrimet'!$G:$G,'Ashton Agrimet'!$A:$A,"&lt;="&amp;Data!X$1,'Ashton Agrimet'!$G:$G,"&gt;0"),0))),SUMIFS('Osgood Agrimet'!$S$2:$S$274,'Ashton Agrimet'!$V$147:$V$288,"&lt;="&amp;Data!X$1,'Osgood Agrimet'!$S$2:$S$274,"&gt;0"))</f>
        <v>0</v>
      </c>
      <c r="Y978" s="24">
        <f>IF($B978="Teton",IF($F978="Spring Grain",SUMIFS('Ashton Agrimet'!$D:$D,'Ashton Agrimet'!$A:$A,"&lt;="&amp;Data!Y$1,'Ashton Agrimet'!$D:$D,"&gt;0"),IF($F978="Winter Grain",SUMIFS('Ashton Agrimet'!$C:$C,'Ashton Agrimet'!$A:$A,"&lt;="&amp;Data!Y$1,'Ashton Agrimet'!$C:$C,"&gt;0"),IF($F978="Potatoes",SUMIFS('Ashton Agrimet'!$G:$G,'Ashton Agrimet'!$A:$A,"&lt;="&amp;Data!Y$1,'Ashton Agrimet'!$G:$G,"&gt;0"),0))),SUMIFS('Osgood Agrimet'!$S$2:$S$274,'Ashton Agrimet'!$V$147:$V$288,"&lt;="&amp;Data!Y$1,'Osgood Agrimet'!$S$2:$S$274,"&gt;0"))</f>
        <v>0</v>
      </c>
      <c r="Z978" s="24">
        <f>IF($B978="Teton",IF($F978="Spring Grain",SUMIFS('Ashton Agrimet'!$D:$D,'Ashton Agrimet'!$A:$A,"&lt;="&amp;Data!Z$1,'Ashton Agrimet'!$D:$D,"&gt;0"),IF($F978="Winter Grain",SUMIFS('Ashton Agrimet'!$C:$C,'Ashton Agrimet'!$A:$A,"&lt;="&amp;Data!Z$1,'Ashton Agrimet'!$C:$C,"&gt;0"),IF($F978="Potatoes",SUMIFS('Ashton Agrimet'!$G:$G,'Ashton Agrimet'!$A:$A,"&lt;="&amp;Data!Z$1,'Ashton Agrimet'!$G:$G,"&gt;0"),0))),SUMIFS('Osgood Agrimet'!$S$2:$S$274,'Ashton Agrimet'!$V$147:$V$288,"&lt;="&amp;Data!Z$1,'Osgood Agrimet'!$S$2:$S$274,"&gt;0"))</f>
        <v>0</v>
      </c>
      <c r="AA978" s="24">
        <f>IF($B978="Teton",IF($F978="Spring Grain",SUMIFS('Ashton Agrimet'!$D:$D,'Ashton Agrimet'!$A:$A,"&lt;="&amp;Data!AA$1,'Ashton Agrimet'!$D:$D,"&gt;0"),IF($F978="Winter Grain",SUMIFS('Ashton Agrimet'!$C:$C,'Ashton Agrimet'!$A:$A,"&lt;="&amp;Data!AA$1,'Ashton Agrimet'!$C:$C,"&gt;0"),IF($F978="Potatoes",SUMIFS('Ashton Agrimet'!$G:$G,'Ashton Agrimet'!$A:$A,"&lt;="&amp;Data!AA$1,'Ashton Agrimet'!$G:$G,"&gt;0"),0))),SUMIFS('Osgood Agrimet'!$S$2:$S$274,'Ashton Agrimet'!$V$147:$V$288,"&lt;="&amp;Data!AA$1,'Osgood Agrimet'!$S$2:$S$274,"&gt;0"))</f>
        <v>0</v>
      </c>
      <c r="AB978" s="24">
        <f>IF($B978="Teton",IF($F978="Spring Grain",SUMIFS('Ashton Agrimet'!$D:$D,'Ashton Agrimet'!$A:$A,"&lt;="&amp;Data!AB$1,'Ashton Agrimet'!$D:$D,"&gt;0"),IF($F978="Winter Grain",SUMIFS('Ashton Agrimet'!$C:$C,'Ashton Agrimet'!$A:$A,"&lt;="&amp;Data!AB$1,'Ashton Agrimet'!$C:$C,"&gt;0"),IF($F978="Potatoes",SUMIFS('Ashton Agrimet'!$G:$G,'Ashton Agrimet'!$A:$A,"&lt;="&amp;Data!AB$1,'Ashton Agrimet'!$G:$G,"&gt;0"),0))),SUMIFS('Osgood Agrimet'!$S$2:$S$274,'Ashton Agrimet'!$V$147:$V$288,"&lt;="&amp;Data!AB$1,'Osgood Agrimet'!$S$2:$S$274,"&gt;0"))</f>
        <v>0</v>
      </c>
      <c r="AC978" s="24">
        <f>IF($B978="Teton",IF($F978="Spring Grain",SUMIFS('Ashton Agrimet'!$D:$D,'Ashton Agrimet'!$A:$A,"&lt;="&amp;Data!AC$1,'Ashton Agrimet'!$D:$D,"&gt;0"),IF($F978="Winter Grain",SUMIFS('Ashton Agrimet'!$C:$C,'Ashton Agrimet'!$A:$A,"&lt;="&amp;Data!AC$1,'Ashton Agrimet'!$C:$C,"&gt;0"),IF($F978="Potatoes",SUMIFS('Ashton Agrimet'!$G:$G,'Ashton Agrimet'!$A:$A,"&lt;="&amp;Data!AC$1,'Ashton Agrimet'!$G:$G,"&gt;0"),0))),SUMIFS('Osgood Agrimet'!$S$2:$S$274,'Ashton Agrimet'!$V$147:$V$288,"&lt;="&amp;Data!AC$1,'Osgood Agrimet'!$S$2:$S$274,"&gt;0"))</f>
        <v>0</v>
      </c>
      <c r="AD978" s="24">
        <f>IF($B978="Teton",IF($F978="Spring Grain",SUMIFS('Ashton Agrimet'!$D:$D,'Ashton Agrimet'!$A:$A,"&lt;="&amp;Data!AD$1,'Ashton Agrimet'!$D:$D,"&gt;0"),IF($F978="Winter Grain",SUMIFS('Ashton Agrimet'!$C:$C,'Ashton Agrimet'!$A:$A,"&lt;="&amp;Data!AD$1,'Ashton Agrimet'!$C:$C,"&gt;0"),IF($F978="Potatoes",SUMIFS('Ashton Agrimet'!$G:$G,'Ashton Agrimet'!$A:$A,"&lt;="&amp;Data!AD$1,'Ashton Agrimet'!$G:$G,"&gt;0"),0))),SUMIFS('Osgood Agrimet'!$S$2:$S$274,'Ashton Agrimet'!$V$147:$V$288,"&lt;="&amp;Data!AD$1,'Osgood Agrimet'!$S$2:$S$274,"&gt;0"))</f>
        <v>0</v>
      </c>
      <c r="AE978" s="24">
        <f>IF($B978="Teton",IF($F978="Spring Grain",SUMIFS('Ashton Agrimet'!$D:$D,'Ashton Agrimet'!$A:$A,"&lt;="&amp;Data!AE$1,'Ashton Agrimet'!$D:$D,"&gt;0"),IF($F978="Winter Grain",SUMIFS('Ashton Agrimet'!$C:$C,'Ashton Agrimet'!$A:$A,"&lt;="&amp;Data!AE$1,'Ashton Agrimet'!$C:$C,"&gt;0"),IF($F978="Potatoes",SUMIFS('Ashton Agrimet'!$G:$G,'Ashton Agrimet'!$A:$A,"&lt;="&amp;Data!AE$1,'Ashton Agrimet'!$G:$G,"&gt;0"),0))),SUMIFS('Osgood Agrimet'!$S$2:$S$274,'Ashton Agrimet'!$V$147:$V$288,"&lt;="&amp;Data!AE$1,'Osgood Agrimet'!$S$2:$S$274,"&gt;0"))</f>
        <v>0</v>
      </c>
      <c r="AF978" s="24">
        <f>IF($B978="Teton",IF($F978="Spring Grain",SUMIFS('Ashton Agrimet'!$D:$D,'Ashton Agrimet'!$A:$A,"&lt;="&amp;Data!AF$1,'Ashton Agrimet'!$D:$D,"&gt;0"),IF($F978="Winter Grain",SUMIFS('Ashton Agrimet'!$C:$C,'Ashton Agrimet'!$A:$A,"&lt;="&amp;Data!AF$1,'Ashton Agrimet'!$C:$C,"&gt;0"),IF($F978="Potatoes",SUMIFS('Ashton Agrimet'!$G:$G,'Ashton Agrimet'!$A:$A,"&lt;="&amp;Data!AF$1,'Ashton Agrimet'!$G:$G,"&gt;0"),0))),SUMIFS('Osgood Agrimet'!$S$2:$S$274,'Ashton Agrimet'!$V$147:$V$288,"&lt;="&amp;Data!AF$1,'Osgood Agrimet'!$S$2:$S$274,"&gt;0"))</f>
        <v>0</v>
      </c>
      <c r="AG978" s="24">
        <f>IF($B978="Teton",IF($F978="Spring Grain",SUMIFS('Ashton Agrimet'!$D:$D,'Ashton Agrimet'!$A:$A,"&lt;="&amp;Data!AG$1,'Ashton Agrimet'!$D:$D,"&gt;0"),IF($F978="Winter Grain",SUMIFS('Ashton Agrimet'!$C:$C,'Ashton Agrimet'!$A:$A,"&lt;="&amp;Data!AG$1,'Ashton Agrimet'!$C:$C,"&gt;0"),IF($F978="Potatoes",SUMIFS('Ashton Agrimet'!$G:$G,'Ashton Agrimet'!$A:$A,"&lt;="&amp;Data!AG$1,'Ashton Agrimet'!$G:$G,"&gt;0"),0))),SUMIFS('Osgood Agrimet'!$S$2:$S$274,'Ashton Agrimet'!$V$147:$V$288,"&lt;="&amp;Data!AG$1,'Osgood Agrimet'!$S$2:$S$274,"&gt;0"))</f>
        <v>0</v>
      </c>
      <c r="AH978" s="24">
        <f>IF($B978="Teton",IF($F978="Spring Grain",SUMIFS('Ashton Agrimet'!$D:$D,'Ashton Agrimet'!$A:$A,"&lt;="&amp;Data!AH$1,'Ashton Agrimet'!$D:$D,"&gt;0"),IF($F978="Winter Grain",SUMIFS('Ashton Agrimet'!$C:$C,'Ashton Agrimet'!$A:$A,"&lt;="&amp;Data!AH$1,'Ashton Agrimet'!$C:$C,"&gt;0"),IF($F978="Potatoes",SUMIFS('Ashton Agrimet'!$G:$G,'Ashton Agrimet'!$A:$A,"&lt;="&amp;Data!AH$1,'Ashton Agrimet'!$G:$G,"&gt;0"),0))),SUMIFS('Osgood Agrimet'!$S$2:$S$274,'Ashton Agrimet'!$V$147:$V$288,"&lt;="&amp;Data!AH$1,'Osgood Agrimet'!$S$2:$S$274,"&gt;0"))</f>
        <v>0</v>
      </c>
    </row>
    <row r="979" spans="1:34" hidden="1" x14ac:dyDescent="0.2">
      <c r="A979" s="25"/>
      <c r="B979" s="25" t="s">
        <v>318</v>
      </c>
      <c r="C979" s="28" t="str">
        <f t="shared" ref="C979:C986" si="115">C978</f>
        <v>97</v>
      </c>
      <c r="D979" s="28" t="s">
        <v>324</v>
      </c>
      <c r="E979" s="25"/>
      <c r="F979" s="25"/>
      <c r="G979" s="25"/>
      <c r="H979">
        <f>IFERROR(VLOOKUP($A979,'PivotTrac Totals'!$A$1:$AK$255,4,FALSE),)</f>
        <v>0</v>
      </c>
      <c r="I979">
        <f>IFERROR(VLOOKUP($A979,'PivotTrac Totals'!$1:$405,6,FALSE),)</f>
        <v>0</v>
      </c>
      <c r="J979">
        <f>IFERROR(VLOOKUP($A979,'PivotTrac Totals'!$1:$255,8,FALSE),)</f>
        <v>0</v>
      </c>
      <c r="K979">
        <f>IFERROR(VLOOKUP($A979,'PivotTrac Totals'!$1:$255,10,FALSE),)</f>
        <v>0</v>
      </c>
      <c r="L979">
        <f>IFERROR(VLOOKUP($A979,'PivotTrac Totals'!$1:$255,12,FALSE),)</f>
        <v>0</v>
      </c>
      <c r="M979">
        <f>IFERROR(VLOOKUP($A979,'PivotTrac Totals'!$1:$255,14,FALSE),)</f>
        <v>0</v>
      </c>
      <c r="N979">
        <f>IFERROR(VLOOKUP($A979,'PivotTrac Totals'!$1:$255,16,FALSE),)</f>
        <v>0</v>
      </c>
      <c r="O979">
        <f>IFERROR(VLOOKUP($A979,'PivotTrac Totals'!$1:$255,18,FALSE),)</f>
        <v>0</v>
      </c>
      <c r="P979">
        <f>IFERROR(VLOOKUP($A979,'PivotTrac Totals'!$1:$255,20,FALSE),)</f>
        <v>0</v>
      </c>
      <c r="Q979">
        <f>IFERROR(VLOOKUP($A979,'PivotTrac Totals'!$1:$255,22,FALSE),)</f>
        <v>0</v>
      </c>
      <c r="R979">
        <f>IFERROR(VLOOKUP($A979,'PivotTrac Totals'!$1:$255,24,FALSE),)</f>
        <v>0</v>
      </c>
      <c r="S979">
        <f>IFERROR(VLOOKUP($A979,'PivotTrac Totals'!$1:$255,26,FALSE),)</f>
        <v>0</v>
      </c>
      <c r="T979">
        <f>IFERROR(VLOOKUP($A979,'PivotTrac Totals'!$1:$255,28,FALSE),)</f>
        <v>0</v>
      </c>
      <c r="U979">
        <f>IFERROR(VLOOKUP($A979,'PivotTrac Totals'!$1:$255,30,FALSE),)</f>
        <v>0</v>
      </c>
      <c r="V979">
        <f>IFERROR(VLOOKUP($A979,'PivotTrac Totals'!$1:$255,32,FALSE),)</f>
        <v>0</v>
      </c>
      <c r="W979">
        <f>IFERROR(VLOOKUP($A979,'PivotTrac Totals'!$1:$255,34,FALSE),)</f>
        <v>0</v>
      </c>
      <c r="X979">
        <f>IFERROR(VLOOKUP($A979,'PivotTrac Totals'!$1:$255,36,FALSE),)</f>
        <v>0</v>
      </c>
      <c r="Y979">
        <f>IFERROR(VLOOKUP($A979,'PivotTrac Totals'!$1:$255,38,FALSE),)</f>
        <v>0</v>
      </c>
      <c r="Z979">
        <f>IFERROR(VLOOKUP($A979,'PivotTrac Totals'!$1:$255,40,FALSE),)</f>
        <v>0</v>
      </c>
      <c r="AA979">
        <f>IFERROR(VLOOKUP($A979,'PivotTrac Totals'!$1:$255,42,FALSE),)</f>
        <v>0</v>
      </c>
      <c r="AB979">
        <f>IFERROR(VLOOKUP($A979,'PivotTrac Totals'!$1:$255,44,FALSE),)</f>
        <v>0</v>
      </c>
      <c r="AC979">
        <f>IFERROR(VLOOKUP($A979,'PivotTrac Totals'!$1:$255,46,FALSE),)</f>
        <v>0</v>
      </c>
      <c r="AD979">
        <f>IFERROR(VLOOKUP($A979,'PivotTrac Totals'!$1:$255,48,FALSE),)</f>
        <v>0</v>
      </c>
      <c r="AE979">
        <f>IFERROR(VLOOKUP($A979,'PivotTrac Totals'!$1:$255,50,FALSE),)</f>
        <v>0</v>
      </c>
      <c r="AF979">
        <f>IFERROR(VLOOKUP($A979,'PivotTrac Totals'!$1:$255,52,FALSE),)</f>
        <v>0</v>
      </c>
      <c r="AG979">
        <f>IFERROR(VLOOKUP($A979,'PivotTrac Totals'!$1:$255,54,FALSE),)</f>
        <v>0</v>
      </c>
      <c r="AH979">
        <f t="shared" si="113"/>
        <v>0</v>
      </c>
    </row>
    <row r="980" spans="1:34" hidden="1" x14ac:dyDescent="0.2">
      <c r="A980" s="25"/>
      <c r="B980" s="25" t="s">
        <v>318</v>
      </c>
      <c r="C980" s="28" t="str">
        <f t="shared" si="115"/>
        <v>97</v>
      </c>
      <c r="D980" s="28" t="s">
        <v>324</v>
      </c>
      <c r="E980" s="25"/>
      <c r="F980" s="25"/>
      <c r="G980" s="25"/>
      <c r="H980">
        <f>IFERROR(VLOOKUP($A980,'PivotTrac Totals'!$A$1:$AK$255,4,FALSE),)</f>
        <v>0</v>
      </c>
      <c r="I980">
        <f>IFERROR(VLOOKUP($A980,'PivotTrac Totals'!$1:$405,6,FALSE),)</f>
        <v>0</v>
      </c>
      <c r="J980">
        <f>IFERROR(VLOOKUP($A980,'PivotTrac Totals'!$1:$255,8,FALSE),)</f>
        <v>0</v>
      </c>
      <c r="K980">
        <f>IFERROR(VLOOKUP($A980,'PivotTrac Totals'!$1:$255,10,FALSE),)</f>
        <v>0</v>
      </c>
      <c r="L980">
        <f>IFERROR(VLOOKUP($A980,'PivotTrac Totals'!$1:$255,12,FALSE),)</f>
        <v>0</v>
      </c>
      <c r="M980">
        <f>IFERROR(VLOOKUP($A980,'PivotTrac Totals'!$1:$255,14,FALSE),)</f>
        <v>0</v>
      </c>
      <c r="N980">
        <f>IFERROR(VLOOKUP($A980,'PivotTrac Totals'!$1:$255,16,FALSE),)</f>
        <v>0</v>
      </c>
      <c r="O980">
        <f>IFERROR(VLOOKUP($A980,'PivotTrac Totals'!$1:$255,18,FALSE),)</f>
        <v>0</v>
      </c>
      <c r="P980">
        <f>IFERROR(VLOOKUP($A980,'PivotTrac Totals'!$1:$255,20,FALSE),)</f>
        <v>0</v>
      </c>
      <c r="Q980">
        <f>IFERROR(VLOOKUP($A980,'PivotTrac Totals'!$1:$255,22,FALSE),)</f>
        <v>0</v>
      </c>
      <c r="R980">
        <f>IFERROR(VLOOKUP($A980,'PivotTrac Totals'!$1:$255,24,FALSE),)</f>
        <v>0</v>
      </c>
      <c r="S980">
        <f>IFERROR(VLOOKUP($A980,'PivotTrac Totals'!$1:$255,26,FALSE),)</f>
        <v>0</v>
      </c>
      <c r="T980">
        <f>IFERROR(VLOOKUP($A980,'PivotTrac Totals'!$1:$255,28,FALSE),)</f>
        <v>0</v>
      </c>
      <c r="U980">
        <f>IFERROR(VLOOKUP($A980,'PivotTrac Totals'!$1:$255,30,FALSE),)</f>
        <v>0</v>
      </c>
      <c r="V980">
        <f>IFERROR(VLOOKUP($A980,'PivotTrac Totals'!$1:$255,32,FALSE),)</f>
        <v>0</v>
      </c>
      <c r="W980">
        <f>IFERROR(VLOOKUP($A980,'PivotTrac Totals'!$1:$255,34,FALSE),)</f>
        <v>0</v>
      </c>
      <c r="X980">
        <f>IFERROR(VLOOKUP($A980,'PivotTrac Totals'!$1:$255,36,FALSE),)</f>
        <v>0</v>
      </c>
      <c r="Y980">
        <f>IFERROR(VLOOKUP($A980,'PivotTrac Totals'!$1:$255,38,FALSE),)</f>
        <v>0</v>
      </c>
      <c r="Z980">
        <f>IFERROR(VLOOKUP($A980,'PivotTrac Totals'!$1:$255,40,FALSE),)</f>
        <v>0</v>
      </c>
      <c r="AA980">
        <f>IFERROR(VLOOKUP($A980,'PivotTrac Totals'!$1:$255,42,FALSE),)</f>
        <v>0</v>
      </c>
      <c r="AB980">
        <f>IFERROR(VLOOKUP($A980,'PivotTrac Totals'!$1:$255,44,FALSE),)</f>
        <v>0</v>
      </c>
      <c r="AC980">
        <f>IFERROR(VLOOKUP($A980,'PivotTrac Totals'!$1:$255,46,FALSE),)</f>
        <v>0</v>
      </c>
      <c r="AD980">
        <f>IFERROR(VLOOKUP($A980,'PivotTrac Totals'!$1:$255,48,FALSE),)</f>
        <v>0</v>
      </c>
      <c r="AE980">
        <f>IFERROR(VLOOKUP($A980,'PivotTrac Totals'!$1:$255,50,FALSE),)</f>
        <v>0</v>
      </c>
      <c r="AF980">
        <f>IFERROR(VLOOKUP($A980,'PivotTrac Totals'!$1:$255,52,FALSE),)</f>
        <v>0</v>
      </c>
      <c r="AG980">
        <f>IFERROR(VLOOKUP($A980,'PivotTrac Totals'!$1:$255,54,FALSE),)</f>
        <v>0</v>
      </c>
      <c r="AH980">
        <f t="shared" si="113"/>
        <v>0</v>
      </c>
    </row>
    <row r="981" spans="1:34" hidden="1" x14ac:dyDescent="0.2">
      <c r="A981" s="25"/>
      <c r="B981" s="25" t="s">
        <v>318</v>
      </c>
      <c r="C981" s="28" t="str">
        <f t="shared" si="115"/>
        <v>97</v>
      </c>
      <c r="D981" s="28" t="s">
        <v>324</v>
      </c>
      <c r="E981" s="25"/>
      <c r="F981" s="25"/>
      <c r="G981" s="25"/>
      <c r="H981">
        <f>IFERROR(VLOOKUP($A981,'PivotTrac Totals'!$A$1:$AK$255,4,FALSE),)</f>
        <v>0</v>
      </c>
      <c r="I981">
        <f>IFERROR(VLOOKUP($A981,'PivotTrac Totals'!$1:$405,6,FALSE),)</f>
        <v>0</v>
      </c>
      <c r="J981">
        <f>IFERROR(VLOOKUP($A981,'PivotTrac Totals'!$1:$255,8,FALSE),)</f>
        <v>0</v>
      </c>
      <c r="K981">
        <f>IFERROR(VLOOKUP($A981,'PivotTrac Totals'!$1:$255,10,FALSE),)</f>
        <v>0</v>
      </c>
      <c r="L981">
        <f>IFERROR(VLOOKUP($A981,'PivotTrac Totals'!$1:$255,12,FALSE),)</f>
        <v>0</v>
      </c>
      <c r="M981">
        <f>IFERROR(VLOOKUP($A981,'PivotTrac Totals'!$1:$255,14,FALSE),)</f>
        <v>0</v>
      </c>
      <c r="N981">
        <f>IFERROR(VLOOKUP($A981,'PivotTrac Totals'!$1:$255,16,FALSE),)</f>
        <v>0</v>
      </c>
      <c r="O981">
        <f>IFERROR(VLOOKUP($A981,'PivotTrac Totals'!$1:$255,18,FALSE),)</f>
        <v>0</v>
      </c>
      <c r="P981">
        <f>IFERROR(VLOOKUP($A981,'PivotTrac Totals'!$1:$255,20,FALSE),)</f>
        <v>0</v>
      </c>
      <c r="Q981">
        <f>IFERROR(VLOOKUP($A981,'PivotTrac Totals'!$1:$255,22,FALSE),)</f>
        <v>0</v>
      </c>
      <c r="R981">
        <f>IFERROR(VLOOKUP($A981,'PivotTrac Totals'!$1:$255,24,FALSE),)</f>
        <v>0</v>
      </c>
      <c r="S981">
        <f>IFERROR(VLOOKUP($A981,'PivotTrac Totals'!$1:$255,26,FALSE),)</f>
        <v>0</v>
      </c>
      <c r="T981">
        <f>IFERROR(VLOOKUP($A981,'PivotTrac Totals'!$1:$255,28,FALSE),)</f>
        <v>0</v>
      </c>
      <c r="U981">
        <f>IFERROR(VLOOKUP($A981,'PivotTrac Totals'!$1:$255,30,FALSE),)</f>
        <v>0</v>
      </c>
      <c r="V981">
        <f>IFERROR(VLOOKUP($A981,'PivotTrac Totals'!$1:$255,32,FALSE),)</f>
        <v>0</v>
      </c>
      <c r="W981">
        <f>IFERROR(VLOOKUP($A981,'PivotTrac Totals'!$1:$255,34,FALSE),)</f>
        <v>0</v>
      </c>
      <c r="X981">
        <f>IFERROR(VLOOKUP($A981,'PivotTrac Totals'!$1:$255,36,FALSE),)</f>
        <v>0</v>
      </c>
      <c r="Y981">
        <f>IFERROR(VLOOKUP($A981,'PivotTrac Totals'!$1:$255,38,FALSE),)</f>
        <v>0</v>
      </c>
      <c r="Z981">
        <f>IFERROR(VLOOKUP($A981,'PivotTrac Totals'!$1:$255,40,FALSE),)</f>
        <v>0</v>
      </c>
      <c r="AA981">
        <f>IFERROR(VLOOKUP($A981,'PivotTrac Totals'!$1:$255,42,FALSE),)</f>
        <v>0</v>
      </c>
      <c r="AB981">
        <f>IFERROR(VLOOKUP($A981,'PivotTrac Totals'!$1:$255,44,FALSE),)</f>
        <v>0</v>
      </c>
      <c r="AC981">
        <f>IFERROR(VLOOKUP($A981,'PivotTrac Totals'!$1:$255,46,FALSE),)</f>
        <v>0</v>
      </c>
      <c r="AD981">
        <f>IFERROR(VLOOKUP($A981,'PivotTrac Totals'!$1:$255,48,FALSE),)</f>
        <v>0</v>
      </c>
      <c r="AE981">
        <f>IFERROR(VLOOKUP($A981,'PivotTrac Totals'!$1:$255,50,FALSE),)</f>
        <v>0</v>
      </c>
      <c r="AF981">
        <f>IFERROR(VLOOKUP($A981,'PivotTrac Totals'!$1:$255,52,FALSE),)</f>
        <v>0</v>
      </c>
      <c r="AG981">
        <f>IFERROR(VLOOKUP($A981,'PivotTrac Totals'!$1:$255,54,FALSE),)</f>
        <v>0</v>
      </c>
      <c r="AH981">
        <f t="shared" si="113"/>
        <v>0</v>
      </c>
    </row>
    <row r="982" spans="1:34" hidden="1" x14ac:dyDescent="0.2">
      <c r="A982" s="25"/>
      <c r="B982" s="25" t="s">
        <v>318</v>
      </c>
      <c r="C982" s="28" t="str">
        <f t="shared" si="115"/>
        <v>97</v>
      </c>
      <c r="D982" s="28" t="s">
        <v>324</v>
      </c>
      <c r="E982" s="25"/>
      <c r="F982" s="25"/>
      <c r="G982" s="25"/>
      <c r="H982">
        <f>IFERROR(VLOOKUP($A982,'PivotTrac Totals'!$A$1:$AK$255,4,FALSE),)</f>
        <v>0</v>
      </c>
      <c r="I982">
        <f>IFERROR(VLOOKUP($A982,'PivotTrac Totals'!$1:$405,6,FALSE),)</f>
        <v>0</v>
      </c>
      <c r="J982">
        <f>IFERROR(VLOOKUP($A982,'PivotTrac Totals'!$1:$255,8,FALSE),)</f>
        <v>0</v>
      </c>
      <c r="K982">
        <f>IFERROR(VLOOKUP($A982,'PivotTrac Totals'!$1:$255,10,FALSE),)</f>
        <v>0</v>
      </c>
      <c r="L982">
        <f>IFERROR(VLOOKUP($A982,'PivotTrac Totals'!$1:$255,12,FALSE),)</f>
        <v>0</v>
      </c>
      <c r="M982">
        <f>IFERROR(VLOOKUP($A982,'PivotTrac Totals'!$1:$255,14,FALSE),)</f>
        <v>0</v>
      </c>
      <c r="N982">
        <f>IFERROR(VLOOKUP($A982,'PivotTrac Totals'!$1:$255,16,FALSE),)</f>
        <v>0</v>
      </c>
      <c r="O982">
        <f>IFERROR(VLOOKUP($A982,'PivotTrac Totals'!$1:$255,18,FALSE),)</f>
        <v>0</v>
      </c>
      <c r="P982">
        <f>IFERROR(VLOOKUP($A982,'PivotTrac Totals'!$1:$255,20,FALSE),)</f>
        <v>0</v>
      </c>
      <c r="Q982">
        <f>IFERROR(VLOOKUP($A982,'PivotTrac Totals'!$1:$255,22,FALSE),)</f>
        <v>0</v>
      </c>
      <c r="R982">
        <f>IFERROR(VLOOKUP($A982,'PivotTrac Totals'!$1:$255,24,FALSE),)</f>
        <v>0</v>
      </c>
      <c r="S982">
        <f>IFERROR(VLOOKUP($A982,'PivotTrac Totals'!$1:$255,26,FALSE),)</f>
        <v>0</v>
      </c>
      <c r="T982">
        <f>IFERROR(VLOOKUP($A982,'PivotTrac Totals'!$1:$255,28,FALSE),)</f>
        <v>0</v>
      </c>
      <c r="U982">
        <f>IFERROR(VLOOKUP($A982,'PivotTrac Totals'!$1:$255,30,FALSE),)</f>
        <v>0</v>
      </c>
      <c r="V982">
        <f>IFERROR(VLOOKUP($A982,'PivotTrac Totals'!$1:$255,32,FALSE),)</f>
        <v>0</v>
      </c>
      <c r="W982">
        <f>IFERROR(VLOOKUP($A982,'PivotTrac Totals'!$1:$255,34,FALSE),)</f>
        <v>0</v>
      </c>
      <c r="X982">
        <f>IFERROR(VLOOKUP($A982,'PivotTrac Totals'!$1:$255,36,FALSE),)</f>
        <v>0</v>
      </c>
      <c r="Y982">
        <f>IFERROR(VLOOKUP($A982,'PivotTrac Totals'!$1:$255,38,FALSE),)</f>
        <v>0</v>
      </c>
      <c r="Z982">
        <f>IFERROR(VLOOKUP($A982,'PivotTrac Totals'!$1:$255,40,FALSE),)</f>
        <v>0</v>
      </c>
      <c r="AA982">
        <f>IFERROR(VLOOKUP($A982,'PivotTrac Totals'!$1:$255,42,FALSE),)</f>
        <v>0</v>
      </c>
      <c r="AB982">
        <f>IFERROR(VLOOKUP($A982,'PivotTrac Totals'!$1:$255,44,FALSE),)</f>
        <v>0</v>
      </c>
      <c r="AC982">
        <f>IFERROR(VLOOKUP($A982,'PivotTrac Totals'!$1:$255,46,FALSE),)</f>
        <v>0</v>
      </c>
      <c r="AD982">
        <f>IFERROR(VLOOKUP($A982,'PivotTrac Totals'!$1:$255,48,FALSE),)</f>
        <v>0</v>
      </c>
      <c r="AE982">
        <f>IFERROR(VLOOKUP($A982,'PivotTrac Totals'!$1:$255,50,FALSE),)</f>
        <v>0</v>
      </c>
      <c r="AF982">
        <f>IFERROR(VLOOKUP($A982,'PivotTrac Totals'!$1:$255,52,FALSE),)</f>
        <v>0</v>
      </c>
      <c r="AG982">
        <f>IFERROR(VLOOKUP($A982,'PivotTrac Totals'!$1:$255,54,FALSE),)</f>
        <v>0</v>
      </c>
      <c r="AH982">
        <f t="shared" si="113"/>
        <v>0</v>
      </c>
    </row>
    <row r="983" spans="1:34" hidden="1" x14ac:dyDescent="0.2">
      <c r="A983" s="25"/>
      <c r="B983" s="25" t="s">
        <v>318</v>
      </c>
      <c r="C983" s="28" t="str">
        <f t="shared" si="115"/>
        <v>97</v>
      </c>
      <c r="D983" s="28" t="s">
        <v>324</v>
      </c>
      <c r="E983" s="25"/>
      <c r="F983" s="25"/>
      <c r="G983" s="25"/>
      <c r="H983">
        <f>IFERROR(VLOOKUP($A983,'PivotTrac Totals'!$A$1:$AK$255,4,FALSE),)</f>
        <v>0</v>
      </c>
      <c r="I983">
        <f>IFERROR(VLOOKUP($A983,'PivotTrac Totals'!$1:$405,6,FALSE),)</f>
        <v>0</v>
      </c>
      <c r="J983">
        <f>IFERROR(VLOOKUP($A983,'PivotTrac Totals'!$1:$255,8,FALSE),)</f>
        <v>0</v>
      </c>
      <c r="K983">
        <f>IFERROR(VLOOKUP($A983,'PivotTrac Totals'!$1:$255,10,FALSE),)</f>
        <v>0</v>
      </c>
      <c r="L983">
        <f>IFERROR(VLOOKUP($A983,'PivotTrac Totals'!$1:$255,12,FALSE),)</f>
        <v>0</v>
      </c>
      <c r="M983">
        <f>IFERROR(VLOOKUP($A983,'PivotTrac Totals'!$1:$255,14,FALSE),)</f>
        <v>0</v>
      </c>
      <c r="N983">
        <f>IFERROR(VLOOKUP($A983,'PivotTrac Totals'!$1:$255,16,FALSE),)</f>
        <v>0</v>
      </c>
      <c r="O983">
        <f>IFERROR(VLOOKUP($A983,'PivotTrac Totals'!$1:$255,18,FALSE),)</f>
        <v>0</v>
      </c>
      <c r="P983">
        <f>IFERROR(VLOOKUP($A983,'PivotTrac Totals'!$1:$255,20,FALSE),)</f>
        <v>0</v>
      </c>
      <c r="Q983">
        <f>IFERROR(VLOOKUP($A983,'PivotTrac Totals'!$1:$255,22,FALSE),)</f>
        <v>0</v>
      </c>
      <c r="R983">
        <f>IFERROR(VLOOKUP($A983,'PivotTrac Totals'!$1:$255,24,FALSE),)</f>
        <v>0</v>
      </c>
      <c r="S983">
        <f>IFERROR(VLOOKUP($A983,'PivotTrac Totals'!$1:$255,26,FALSE),)</f>
        <v>0</v>
      </c>
      <c r="T983">
        <f>IFERROR(VLOOKUP($A983,'PivotTrac Totals'!$1:$255,28,FALSE),)</f>
        <v>0</v>
      </c>
      <c r="U983">
        <f>IFERROR(VLOOKUP($A983,'PivotTrac Totals'!$1:$255,30,FALSE),)</f>
        <v>0</v>
      </c>
      <c r="V983">
        <f>IFERROR(VLOOKUP($A983,'PivotTrac Totals'!$1:$255,32,FALSE),)</f>
        <v>0</v>
      </c>
      <c r="W983">
        <f>IFERROR(VLOOKUP($A983,'PivotTrac Totals'!$1:$255,34,FALSE),)</f>
        <v>0</v>
      </c>
      <c r="X983">
        <f>IFERROR(VLOOKUP($A983,'PivotTrac Totals'!$1:$255,36,FALSE),)</f>
        <v>0</v>
      </c>
      <c r="Y983">
        <f>IFERROR(VLOOKUP($A983,'PivotTrac Totals'!$1:$255,38,FALSE),)</f>
        <v>0</v>
      </c>
      <c r="Z983">
        <f>IFERROR(VLOOKUP($A983,'PivotTrac Totals'!$1:$255,40,FALSE),)</f>
        <v>0</v>
      </c>
      <c r="AA983">
        <f>IFERROR(VLOOKUP($A983,'PivotTrac Totals'!$1:$255,42,FALSE),)</f>
        <v>0</v>
      </c>
      <c r="AB983">
        <f>IFERROR(VLOOKUP($A983,'PivotTrac Totals'!$1:$255,44,FALSE),)</f>
        <v>0</v>
      </c>
      <c r="AC983">
        <f>IFERROR(VLOOKUP($A983,'PivotTrac Totals'!$1:$255,46,FALSE),)</f>
        <v>0</v>
      </c>
      <c r="AD983">
        <f>IFERROR(VLOOKUP($A983,'PivotTrac Totals'!$1:$255,48,FALSE),)</f>
        <v>0</v>
      </c>
      <c r="AE983">
        <f>IFERROR(VLOOKUP($A983,'PivotTrac Totals'!$1:$255,50,FALSE),)</f>
        <v>0</v>
      </c>
      <c r="AF983">
        <f>IFERROR(VLOOKUP($A983,'PivotTrac Totals'!$1:$255,52,FALSE),)</f>
        <v>0</v>
      </c>
      <c r="AG983">
        <f>IFERROR(VLOOKUP($A983,'PivotTrac Totals'!$1:$255,54,FALSE),)</f>
        <v>0</v>
      </c>
      <c r="AH983">
        <f t="shared" si="113"/>
        <v>0</v>
      </c>
    </row>
    <row r="984" spans="1:34" hidden="1" x14ac:dyDescent="0.2">
      <c r="A984" s="25"/>
      <c r="B984" s="25" t="s">
        <v>318</v>
      </c>
      <c r="C984" s="28" t="str">
        <f t="shared" si="115"/>
        <v>97</v>
      </c>
      <c r="D984" s="28" t="s">
        <v>324</v>
      </c>
      <c r="E984" s="25"/>
      <c r="F984" s="25"/>
      <c r="G984" s="25"/>
      <c r="H984">
        <f>IFERROR(VLOOKUP($A984,'PivotTrac Totals'!$A$1:$AK$255,4,FALSE),)</f>
        <v>0</v>
      </c>
      <c r="I984">
        <f>IFERROR(VLOOKUP($A984,'PivotTrac Totals'!$1:$405,6,FALSE),)</f>
        <v>0</v>
      </c>
      <c r="J984">
        <f>IFERROR(VLOOKUP($A984,'PivotTrac Totals'!$1:$255,8,FALSE),)</f>
        <v>0</v>
      </c>
      <c r="K984">
        <f>IFERROR(VLOOKUP($A984,'PivotTrac Totals'!$1:$255,10,FALSE),)</f>
        <v>0</v>
      </c>
      <c r="L984">
        <f>IFERROR(VLOOKUP($A984,'PivotTrac Totals'!$1:$255,12,FALSE),)</f>
        <v>0</v>
      </c>
      <c r="M984">
        <f>IFERROR(VLOOKUP($A984,'PivotTrac Totals'!$1:$255,14,FALSE),)</f>
        <v>0</v>
      </c>
      <c r="N984">
        <f>IFERROR(VLOOKUP($A984,'PivotTrac Totals'!$1:$255,16,FALSE),)</f>
        <v>0</v>
      </c>
      <c r="O984">
        <f>IFERROR(VLOOKUP($A984,'PivotTrac Totals'!$1:$255,18,FALSE),)</f>
        <v>0</v>
      </c>
      <c r="P984">
        <f>IFERROR(VLOOKUP($A984,'PivotTrac Totals'!$1:$255,20,FALSE),)</f>
        <v>0</v>
      </c>
      <c r="Q984">
        <f>IFERROR(VLOOKUP($A984,'PivotTrac Totals'!$1:$255,22,FALSE),)</f>
        <v>0</v>
      </c>
      <c r="R984">
        <f>IFERROR(VLOOKUP($A984,'PivotTrac Totals'!$1:$255,24,FALSE),)</f>
        <v>0</v>
      </c>
      <c r="S984">
        <f>IFERROR(VLOOKUP($A984,'PivotTrac Totals'!$1:$255,26,FALSE),)</f>
        <v>0</v>
      </c>
      <c r="T984">
        <f>IFERROR(VLOOKUP($A984,'PivotTrac Totals'!$1:$255,28,FALSE),)</f>
        <v>0</v>
      </c>
      <c r="U984">
        <f>IFERROR(VLOOKUP($A984,'PivotTrac Totals'!$1:$255,30,FALSE),)</f>
        <v>0</v>
      </c>
      <c r="V984">
        <f>IFERROR(VLOOKUP($A984,'PivotTrac Totals'!$1:$255,32,FALSE),)</f>
        <v>0</v>
      </c>
      <c r="W984">
        <f>IFERROR(VLOOKUP($A984,'PivotTrac Totals'!$1:$255,34,FALSE),)</f>
        <v>0</v>
      </c>
      <c r="X984">
        <f>IFERROR(VLOOKUP($A984,'PivotTrac Totals'!$1:$255,36,FALSE),)</f>
        <v>0</v>
      </c>
      <c r="Y984">
        <f>IFERROR(VLOOKUP($A984,'PivotTrac Totals'!$1:$255,38,FALSE),)</f>
        <v>0</v>
      </c>
      <c r="Z984">
        <f>IFERROR(VLOOKUP($A984,'PivotTrac Totals'!$1:$255,40,FALSE),)</f>
        <v>0</v>
      </c>
      <c r="AA984">
        <f>IFERROR(VLOOKUP($A984,'PivotTrac Totals'!$1:$255,42,FALSE),)</f>
        <v>0</v>
      </c>
      <c r="AB984">
        <f>IFERROR(VLOOKUP($A984,'PivotTrac Totals'!$1:$255,44,FALSE),)</f>
        <v>0</v>
      </c>
      <c r="AC984">
        <f>IFERROR(VLOOKUP($A984,'PivotTrac Totals'!$1:$255,46,FALSE),)</f>
        <v>0</v>
      </c>
      <c r="AD984">
        <f>IFERROR(VLOOKUP($A984,'PivotTrac Totals'!$1:$255,48,FALSE),)</f>
        <v>0</v>
      </c>
      <c r="AE984">
        <f>IFERROR(VLOOKUP($A984,'PivotTrac Totals'!$1:$255,50,FALSE),)</f>
        <v>0</v>
      </c>
      <c r="AF984">
        <f>IFERROR(VLOOKUP($A984,'PivotTrac Totals'!$1:$255,52,FALSE),)</f>
        <v>0</v>
      </c>
      <c r="AG984">
        <f>IFERROR(VLOOKUP($A984,'PivotTrac Totals'!$1:$255,54,FALSE),)</f>
        <v>0</v>
      </c>
      <c r="AH984">
        <f t="shared" si="113"/>
        <v>0</v>
      </c>
    </row>
    <row r="985" spans="1:34" hidden="1" x14ac:dyDescent="0.2">
      <c r="A985" s="25"/>
      <c r="B985" s="25" t="s">
        <v>318</v>
      </c>
      <c r="C985" s="28" t="str">
        <f t="shared" si="115"/>
        <v>97</v>
      </c>
      <c r="D985" s="28" t="s">
        <v>324</v>
      </c>
      <c r="E985" s="25"/>
      <c r="F985" s="25"/>
      <c r="G985" s="25"/>
      <c r="H985">
        <f>IFERROR(VLOOKUP($A985,'PivotTrac Totals'!$A$1:$AK$255,4,FALSE),)</f>
        <v>0</v>
      </c>
      <c r="I985">
        <f>IFERROR(VLOOKUP($A985,'PivotTrac Totals'!$1:$405,6,FALSE),)</f>
        <v>0</v>
      </c>
      <c r="J985">
        <f>IFERROR(VLOOKUP($A985,'PivotTrac Totals'!$1:$255,8,FALSE),)</f>
        <v>0</v>
      </c>
      <c r="K985">
        <f>IFERROR(VLOOKUP($A985,'PivotTrac Totals'!$1:$255,10,FALSE),)</f>
        <v>0</v>
      </c>
      <c r="L985">
        <f>IFERROR(VLOOKUP($A985,'PivotTrac Totals'!$1:$255,12,FALSE),)</f>
        <v>0</v>
      </c>
      <c r="M985">
        <f>IFERROR(VLOOKUP($A985,'PivotTrac Totals'!$1:$255,14,FALSE),)</f>
        <v>0</v>
      </c>
      <c r="N985">
        <f>IFERROR(VLOOKUP($A985,'PivotTrac Totals'!$1:$255,16,FALSE),)</f>
        <v>0</v>
      </c>
      <c r="O985">
        <f>IFERROR(VLOOKUP($A985,'PivotTrac Totals'!$1:$255,18,FALSE),)</f>
        <v>0</v>
      </c>
      <c r="P985">
        <f>IFERROR(VLOOKUP($A985,'PivotTrac Totals'!$1:$255,20,FALSE),)</f>
        <v>0</v>
      </c>
      <c r="Q985">
        <f>IFERROR(VLOOKUP($A985,'PivotTrac Totals'!$1:$255,22,FALSE),)</f>
        <v>0</v>
      </c>
      <c r="R985">
        <f>IFERROR(VLOOKUP($A985,'PivotTrac Totals'!$1:$255,24,FALSE),)</f>
        <v>0</v>
      </c>
      <c r="S985">
        <f>IFERROR(VLOOKUP($A985,'PivotTrac Totals'!$1:$255,26,FALSE),)</f>
        <v>0</v>
      </c>
      <c r="T985">
        <f>IFERROR(VLOOKUP($A985,'PivotTrac Totals'!$1:$255,28,FALSE),)</f>
        <v>0</v>
      </c>
      <c r="U985">
        <f>IFERROR(VLOOKUP($A985,'PivotTrac Totals'!$1:$255,30,FALSE),)</f>
        <v>0</v>
      </c>
      <c r="V985">
        <f>IFERROR(VLOOKUP($A985,'PivotTrac Totals'!$1:$255,32,FALSE),)</f>
        <v>0</v>
      </c>
      <c r="W985">
        <f>IFERROR(VLOOKUP($A985,'PivotTrac Totals'!$1:$255,34,FALSE),)</f>
        <v>0</v>
      </c>
      <c r="X985">
        <f>IFERROR(VLOOKUP($A985,'PivotTrac Totals'!$1:$255,36,FALSE),)</f>
        <v>0</v>
      </c>
      <c r="Y985">
        <f>IFERROR(VLOOKUP($A985,'PivotTrac Totals'!$1:$255,38,FALSE),)</f>
        <v>0</v>
      </c>
      <c r="Z985">
        <f>IFERROR(VLOOKUP($A985,'PivotTrac Totals'!$1:$255,40,FALSE),)</f>
        <v>0</v>
      </c>
      <c r="AA985">
        <f>IFERROR(VLOOKUP($A985,'PivotTrac Totals'!$1:$255,42,FALSE),)</f>
        <v>0</v>
      </c>
      <c r="AB985">
        <f>IFERROR(VLOOKUP($A985,'PivotTrac Totals'!$1:$255,44,FALSE),)</f>
        <v>0</v>
      </c>
      <c r="AC985">
        <f>IFERROR(VLOOKUP($A985,'PivotTrac Totals'!$1:$255,46,FALSE),)</f>
        <v>0</v>
      </c>
      <c r="AD985">
        <f>IFERROR(VLOOKUP($A985,'PivotTrac Totals'!$1:$255,48,FALSE),)</f>
        <v>0</v>
      </c>
      <c r="AE985">
        <f>IFERROR(VLOOKUP($A985,'PivotTrac Totals'!$1:$255,50,FALSE),)</f>
        <v>0</v>
      </c>
      <c r="AF985">
        <f>IFERROR(VLOOKUP($A985,'PivotTrac Totals'!$1:$255,52,FALSE),)</f>
        <v>0</v>
      </c>
      <c r="AG985">
        <f>IFERROR(VLOOKUP($A985,'PivotTrac Totals'!$1:$255,54,FALSE),)</f>
        <v>0</v>
      </c>
      <c r="AH985">
        <f t="shared" si="113"/>
        <v>0</v>
      </c>
    </row>
    <row r="986" spans="1:34" hidden="1" x14ac:dyDescent="0.2">
      <c r="A986" s="25"/>
      <c r="B986" s="25" t="s">
        <v>318</v>
      </c>
      <c r="C986" s="28" t="str">
        <f t="shared" si="115"/>
        <v>97</v>
      </c>
      <c r="D986" s="28" t="s">
        <v>324</v>
      </c>
      <c r="E986" s="25"/>
      <c r="F986" s="25"/>
      <c r="G986" s="25"/>
      <c r="H986">
        <f>IFERROR(VLOOKUP($A986,'PivotTrac Totals'!$A$1:$AK$255,4,FALSE),)</f>
        <v>0</v>
      </c>
      <c r="I986">
        <f>IFERROR(VLOOKUP($A986,'PivotTrac Totals'!$1:$405,6,FALSE),)</f>
        <v>0</v>
      </c>
      <c r="J986">
        <f>IFERROR(VLOOKUP($A986,'PivotTrac Totals'!$1:$255,8,FALSE),)</f>
        <v>0</v>
      </c>
      <c r="K986">
        <f>IFERROR(VLOOKUP($A986,'PivotTrac Totals'!$1:$255,10,FALSE),)</f>
        <v>0</v>
      </c>
      <c r="L986">
        <f>IFERROR(VLOOKUP($A986,'PivotTrac Totals'!$1:$255,12,FALSE),)</f>
        <v>0</v>
      </c>
      <c r="M986">
        <f>IFERROR(VLOOKUP($A986,'PivotTrac Totals'!$1:$255,14,FALSE),)</f>
        <v>0</v>
      </c>
      <c r="N986">
        <f>IFERROR(VLOOKUP($A986,'PivotTrac Totals'!$1:$255,16,FALSE),)</f>
        <v>0</v>
      </c>
      <c r="O986">
        <f>IFERROR(VLOOKUP($A986,'PivotTrac Totals'!$1:$255,18,FALSE),)</f>
        <v>0</v>
      </c>
      <c r="P986">
        <f>IFERROR(VLOOKUP($A986,'PivotTrac Totals'!$1:$255,20,FALSE),)</f>
        <v>0</v>
      </c>
      <c r="Q986">
        <f>IFERROR(VLOOKUP($A986,'PivotTrac Totals'!$1:$255,22,FALSE),)</f>
        <v>0</v>
      </c>
      <c r="R986">
        <f>IFERROR(VLOOKUP($A986,'PivotTrac Totals'!$1:$255,24,FALSE),)</f>
        <v>0</v>
      </c>
      <c r="S986">
        <f>IFERROR(VLOOKUP($A986,'PivotTrac Totals'!$1:$255,26,FALSE),)</f>
        <v>0</v>
      </c>
      <c r="T986">
        <f>IFERROR(VLOOKUP($A986,'PivotTrac Totals'!$1:$255,28,FALSE),)</f>
        <v>0</v>
      </c>
      <c r="U986">
        <f>IFERROR(VLOOKUP($A986,'PivotTrac Totals'!$1:$255,30,FALSE),)</f>
        <v>0</v>
      </c>
      <c r="V986">
        <f>IFERROR(VLOOKUP($A986,'PivotTrac Totals'!$1:$255,32,FALSE),)</f>
        <v>0</v>
      </c>
      <c r="W986">
        <f>IFERROR(VLOOKUP($A986,'PivotTrac Totals'!$1:$255,34,FALSE),)</f>
        <v>0</v>
      </c>
      <c r="X986">
        <f>IFERROR(VLOOKUP($A986,'PivotTrac Totals'!$1:$255,36,FALSE),)</f>
        <v>0</v>
      </c>
      <c r="Y986">
        <f>IFERROR(VLOOKUP($A986,'PivotTrac Totals'!$1:$255,38,FALSE),)</f>
        <v>0</v>
      </c>
      <c r="Z986">
        <f>IFERROR(VLOOKUP($A986,'PivotTrac Totals'!$1:$255,40,FALSE),)</f>
        <v>0</v>
      </c>
      <c r="AA986">
        <f>IFERROR(VLOOKUP($A986,'PivotTrac Totals'!$1:$255,42,FALSE),)</f>
        <v>0</v>
      </c>
      <c r="AB986">
        <f>IFERROR(VLOOKUP($A986,'PivotTrac Totals'!$1:$255,44,FALSE),)</f>
        <v>0</v>
      </c>
      <c r="AC986">
        <f>IFERROR(VLOOKUP($A986,'PivotTrac Totals'!$1:$255,46,FALSE),)</f>
        <v>0</v>
      </c>
      <c r="AD986">
        <f>IFERROR(VLOOKUP($A986,'PivotTrac Totals'!$1:$255,48,FALSE),)</f>
        <v>0</v>
      </c>
      <c r="AE986">
        <f>IFERROR(VLOOKUP($A986,'PivotTrac Totals'!$1:$255,50,FALSE),)</f>
        <v>0</v>
      </c>
      <c r="AF986">
        <f>IFERROR(VLOOKUP($A986,'PivotTrac Totals'!$1:$255,52,FALSE),)</f>
        <v>0</v>
      </c>
      <c r="AG986">
        <f>IFERROR(VLOOKUP($A986,'PivotTrac Totals'!$1:$255,54,FALSE),)</f>
        <v>0</v>
      </c>
      <c r="AH986">
        <f t="shared" si="113"/>
        <v>0</v>
      </c>
    </row>
    <row r="987" spans="1:34" hidden="1" x14ac:dyDescent="0.2">
      <c r="A987" s="25"/>
      <c r="B987" s="25" t="s">
        <v>318</v>
      </c>
      <c r="C987" s="28" t="str">
        <f>MID(A988,FIND(" ",A988)+1,256)</f>
        <v>98</v>
      </c>
      <c r="D987" s="28" t="s">
        <v>324</v>
      </c>
      <c r="E987" s="25"/>
      <c r="F987" s="25"/>
      <c r="G987" s="25"/>
      <c r="H987">
        <f>IFERROR(VLOOKUP($A987,'PivotTrac Totals'!$A$1:$AK$255,4,FALSE),)</f>
        <v>0</v>
      </c>
      <c r="I987">
        <f>IFERROR(VLOOKUP($A987,'PivotTrac Totals'!$1:$405,6,FALSE),)</f>
        <v>0</v>
      </c>
      <c r="J987">
        <f>IFERROR(VLOOKUP($A987,'PivotTrac Totals'!$1:$255,8,FALSE),)</f>
        <v>0</v>
      </c>
      <c r="K987">
        <f>IFERROR(VLOOKUP($A987,'PivotTrac Totals'!$1:$255,10,FALSE),)</f>
        <v>0</v>
      </c>
      <c r="L987">
        <f>IFERROR(VLOOKUP($A987,'PivotTrac Totals'!$1:$255,12,FALSE),)</f>
        <v>0</v>
      </c>
      <c r="M987">
        <f>IFERROR(VLOOKUP($A987,'PivotTrac Totals'!$1:$255,14,FALSE),)</f>
        <v>0</v>
      </c>
      <c r="N987">
        <f>IFERROR(VLOOKUP($A987,'PivotTrac Totals'!$1:$255,16,FALSE),)</f>
        <v>0</v>
      </c>
      <c r="O987">
        <f>IFERROR(VLOOKUP($A987,'PivotTrac Totals'!$1:$255,18,FALSE),)</f>
        <v>0</v>
      </c>
      <c r="P987">
        <f>IFERROR(VLOOKUP($A987,'PivotTrac Totals'!$1:$255,20,FALSE),)</f>
        <v>0</v>
      </c>
      <c r="Q987">
        <f>IFERROR(VLOOKUP($A987,'PivotTrac Totals'!$1:$255,22,FALSE),)</f>
        <v>0</v>
      </c>
      <c r="R987">
        <f>IFERROR(VLOOKUP($A987,'PivotTrac Totals'!$1:$255,24,FALSE),)</f>
        <v>0</v>
      </c>
      <c r="S987">
        <f>IFERROR(VLOOKUP($A987,'PivotTrac Totals'!$1:$255,26,FALSE),)</f>
        <v>0</v>
      </c>
      <c r="T987">
        <f>IFERROR(VLOOKUP($A987,'PivotTrac Totals'!$1:$255,28,FALSE),)</f>
        <v>0</v>
      </c>
      <c r="U987">
        <f>IFERROR(VLOOKUP($A987,'PivotTrac Totals'!$1:$255,30,FALSE),)</f>
        <v>0</v>
      </c>
      <c r="V987">
        <f>IFERROR(VLOOKUP($A987,'PivotTrac Totals'!$1:$255,32,FALSE),)</f>
        <v>0</v>
      </c>
      <c r="W987">
        <f>IFERROR(VLOOKUP($A987,'PivotTrac Totals'!$1:$255,34,FALSE),)</f>
        <v>0</v>
      </c>
      <c r="X987">
        <f>IFERROR(VLOOKUP($A987,'PivotTrac Totals'!$1:$255,36,FALSE),)</f>
        <v>0</v>
      </c>
      <c r="Y987">
        <f>IFERROR(VLOOKUP($A987,'PivotTrac Totals'!$1:$255,38,FALSE),)</f>
        <v>0</v>
      </c>
      <c r="Z987">
        <f>IFERROR(VLOOKUP($A987,'PivotTrac Totals'!$1:$255,40,FALSE),)</f>
        <v>0</v>
      </c>
      <c r="AA987">
        <f>IFERROR(VLOOKUP($A987,'PivotTrac Totals'!$1:$255,42,FALSE),)</f>
        <v>0</v>
      </c>
      <c r="AB987">
        <f>IFERROR(VLOOKUP($A987,'PivotTrac Totals'!$1:$255,44,FALSE),)</f>
        <v>0</v>
      </c>
      <c r="AC987">
        <f>IFERROR(VLOOKUP($A987,'PivotTrac Totals'!$1:$255,46,FALSE),)</f>
        <v>0</v>
      </c>
      <c r="AD987">
        <f>IFERROR(VLOOKUP($A987,'PivotTrac Totals'!$1:$255,48,FALSE),)</f>
        <v>0</v>
      </c>
      <c r="AE987">
        <f>IFERROR(VLOOKUP($A987,'PivotTrac Totals'!$1:$255,50,FALSE),)</f>
        <v>0</v>
      </c>
      <c r="AF987">
        <f>IFERROR(VLOOKUP($A987,'PivotTrac Totals'!$1:$255,52,FALSE),)</f>
        <v>0</v>
      </c>
      <c r="AG987">
        <f>IFERROR(VLOOKUP($A987,'PivotTrac Totals'!$1:$255,54,FALSE),)</f>
        <v>0</v>
      </c>
      <c r="AH987">
        <f t="shared" si="113"/>
        <v>0</v>
      </c>
    </row>
    <row r="988" spans="1:34" ht="15.75" hidden="1" thickBot="1" x14ac:dyDescent="0.25">
      <c r="A988" s="29" t="s">
        <v>362</v>
      </c>
      <c r="B988" s="25" t="s">
        <v>318</v>
      </c>
      <c r="C988" s="28" t="str">
        <f>C987</f>
        <v>98</v>
      </c>
      <c r="D988" s="28" t="s">
        <v>324</v>
      </c>
      <c r="E988" s="25"/>
      <c r="F988" s="25"/>
      <c r="G988" s="25"/>
      <c r="H988" s="24">
        <f>IF($B988="Teton",IF($F988="Spring Grain",SUMIFS('Ashton Agrimet'!$D:$D,'Ashton Agrimet'!$A:$A,"&lt;="&amp;Data!H$1,'Ashton Agrimet'!$D:$D,"&gt;0"),IF($F988="Winter Grain",SUMIFS('Ashton Agrimet'!$C:$C,'Ashton Agrimet'!$A:$A,"&lt;="&amp;Data!H$1,'Ashton Agrimet'!$C:$C,"&gt;0"),IF($F988="Potatoes",SUMIFS('Ashton Agrimet'!$G:$G,'Ashton Agrimet'!$A:$A,"&lt;="&amp;Data!H$1,'Ashton Agrimet'!$G:$G,"&gt;0"),0))),SUMIFS('Osgood Agrimet'!$S$2:$S$274,'Ashton Agrimet'!$V$147:$V$288,"&lt;="&amp;Data!H$1,'Osgood Agrimet'!$S$2:$S$274,"&gt;0"))</f>
        <v>0</v>
      </c>
      <c r="I988" s="24">
        <f>IF($B988="Teton",IF($F988="Spring Grain",SUMIFS('Ashton Agrimet'!$D:$D,'Ashton Agrimet'!$A:$A,"&lt;="&amp;Data!I$1,'Ashton Agrimet'!$D:$D,"&gt;0"),IF($F988="Winter Grain",SUMIFS('Ashton Agrimet'!$C:$C,'Ashton Agrimet'!$A:$A,"&lt;="&amp;Data!I$1,'Ashton Agrimet'!$C:$C,"&gt;0"),IF($F988="Potatoes",SUMIFS('Ashton Agrimet'!$G:$G,'Ashton Agrimet'!$A:$A,"&lt;="&amp;Data!I$1,'Ashton Agrimet'!$G:$G,"&gt;0"),0))),SUMIFS('Osgood Agrimet'!$S$2:$S$274,'Ashton Agrimet'!$V$147:$V$288,"&lt;="&amp;Data!I$1,'Osgood Agrimet'!$S$2:$S$274,"&gt;0"))</f>
        <v>0</v>
      </c>
      <c r="J988" s="24">
        <f>IF($B988="Teton",IF($F988="Spring Grain",SUMIFS('Ashton Agrimet'!$D:$D,'Ashton Agrimet'!$A:$A,"&lt;="&amp;Data!J$1,'Ashton Agrimet'!$D:$D,"&gt;0"),IF($F988="Winter Grain",SUMIFS('Ashton Agrimet'!$C:$C,'Ashton Agrimet'!$A:$A,"&lt;="&amp;Data!J$1,'Ashton Agrimet'!$C:$C,"&gt;0"),IF($F988="Potatoes",SUMIFS('Ashton Agrimet'!$G:$G,'Ashton Agrimet'!$A:$A,"&lt;="&amp;Data!J$1,'Ashton Agrimet'!$G:$G,"&gt;0"),0))),SUMIFS('Osgood Agrimet'!$S$2:$S$274,'Ashton Agrimet'!$V$147:$V$288,"&lt;="&amp;Data!J$1,'Osgood Agrimet'!$S$2:$S$274,"&gt;0"))</f>
        <v>0</v>
      </c>
      <c r="K988" s="24">
        <f>IF($B988="Teton",IF($F988="Spring Grain",SUMIFS('Ashton Agrimet'!$D:$D,'Ashton Agrimet'!$A:$A,"&lt;="&amp;Data!K$1,'Ashton Agrimet'!$D:$D,"&gt;0"),IF($F988="Winter Grain",SUMIFS('Ashton Agrimet'!$C:$C,'Ashton Agrimet'!$A:$A,"&lt;="&amp;Data!K$1,'Ashton Agrimet'!$C:$C,"&gt;0"),IF($F988="Potatoes",SUMIFS('Ashton Agrimet'!$G:$G,'Ashton Agrimet'!$A:$A,"&lt;="&amp;Data!K$1,'Ashton Agrimet'!$G:$G,"&gt;0"),0))),SUMIFS('Osgood Agrimet'!$S$2:$S$274,'Ashton Agrimet'!$V$147:$V$288,"&lt;="&amp;Data!K$1,'Osgood Agrimet'!$S$2:$S$274,"&gt;0"))</f>
        <v>0</v>
      </c>
      <c r="L988" s="24">
        <f>IF($B988="Teton",IF($F988="Spring Grain",SUMIFS('Ashton Agrimet'!$D:$D,'Ashton Agrimet'!$A:$A,"&lt;="&amp;Data!L$1,'Ashton Agrimet'!$D:$D,"&gt;0"),IF($F988="Winter Grain",SUMIFS('Ashton Agrimet'!$C:$C,'Ashton Agrimet'!$A:$A,"&lt;="&amp;Data!L$1,'Ashton Agrimet'!$C:$C,"&gt;0"),IF($F988="Potatoes",SUMIFS('Ashton Agrimet'!$G:$G,'Ashton Agrimet'!$A:$A,"&lt;="&amp;Data!L$1,'Ashton Agrimet'!$G:$G,"&gt;0"),0))),SUMIFS('Osgood Agrimet'!$S$2:$S$274,'Ashton Agrimet'!$V$147:$V$288,"&lt;="&amp;Data!L$1,'Osgood Agrimet'!$S$2:$S$274,"&gt;0"))</f>
        <v>0</v>
      </c>
      <c r="M988" s="24">
        <f>IF($B988="Teton",IF($F988="Spring Grain",SUMIFS('Ashton Agrimet'!$D:$D,'Ashton Agrimet'!$A:$A,"&lt;="&amp;Data!M$1,'Ashton Agrimet'!$D:$D,"&gt;0"),IF($F988="Winter Grain",SUMIFS('Ashton Agrimet'!$C:$C,'Ashton Agrimet'!$A:$A,"&lt;="&amp;Data!M$1,'Ashton Agrimet'!$C:$C,"&gt;0"),IF($F988="Potatoes",SUMIFS('Ashton Agrimet'!$G:$G,'Ashton Agrimet'!$A:$A,"&lt;="&amp;Data!M$1,'Ashton Agrimet'!$G:$G,"&gt;0"),0))),SUMIFS('Osgood Agrimet'!$S$2:$S$274,'Ashton Agrimet'!$V$147:$V$288,"&lt;="&amp;Data!M$1,'Osgood Agrimet'!$S$2:$S$274,"&gt;0"))</f>
        <v>0</v>
      </c>
      <c r="N988" s="24">
        <f>IF($B988="Teton",IF($F988="Spring Grain",SUMIFS('Ashton Agrimet'!$D:$D,'Ashton Agrimet'!$A:$A,"&lt;="&amp;Data!N$1,'Ashton Agrimet'!$D:$D,"&gt;0"),IF($F988="Winter Grain",SUMIFS('Ashton Agrimet'!$C:$C,'Ashton Agrimet'!$A:$A,"&lt;="&amp;Data!N$1,'Ashton Agrimet'!$C:$C,"&gt;0"),IF($F988="Potatoes",SUMIFS('Ashton Agrimet'!$G:$G,'Ashton Agrimet'!$A:$A,"&lt;="&amp;Data!N$1,'Ashton Agrimet'!$G:$G,"&gt;0"),0))),SUMIFS('Osgood Agrimet'!$S$2:$S$274,'Ashton Agrimet'!$V$147:$V$288,"&lt;="&amp;Data!N$1,'Osgood Agrimet'!$S$2:$S$274,"&gt;0"))</f>
        <v>0</v>
      </c>
      <c r="O988" s="24">
        <f>IF($B988="Teton",IF($F988="Spring Grain",SUMIFS('Ashton Agrimet'!$D:$D,'Ashton Agrimet'!$A:$A,"&lt;="&amp;Data!O$1,'Ashton Agrimet'!$D:$D,"&gt;0"),IF($F988="Winter Grain",SUMIFS('Ashton Agrimet'!$C:$C,'Ashton Agrimet'!$A:$A,"&lt;="&amp;Data!O$1,'Ashton Agrimet'!$C:$C,"&gt;0"),IF($F988="Potatoes",SUMIFS('Ashton Agrimet'!$G:$G,'Ashton Agrimet'!$A:$A,"&lt;="&amp;Data!O$1,'Ashton Agrimet'!$G:$G,"&gt;0"),0))),SUMIFS('Osgood Agrimet'!$S$2:$S$274,'Ashton Agrimet'!$V$147:$V$288,"&lt;="&amp;Data!O$1,'Osgood Agrimet'!$S$2:$S$274,"&gt;0"))</f>
        <v>0</v>
      </c>
      <c r="P988" s="24">
        <f>IF($B988="Teton",IF($F988="Spring Grain",SUMIFS('Ashton Agrimet'!$D:$D,'Ashton Agrimet'!$A:$A,"&lt;="&amp;Data!P$1,'Ashton Agrimet'!$D:$D,"&gt;0"),IF($F988="Winter Grain",SUMIFS('Ashton Agrimet'!$C:$C,'Ashton Agrimet'!$A:$A,"&lt;="&amp;Data!P$1,'Ashton Agrimet'!$C:$C,"&gt;0"),IF($F988="Potatoes",SUMIFS('Ashton Agrimet'!$G:$G,'Ashton Agrimet'!$A:$A,"&lt;="&amp;Data!P$1,'Ashton Agrimet'!$G:$G,"&gt;0"),0))),SUMIFS('Osgood Agrimet'!$S$2:$S$274,'Ashton Agrimet'!$V$147:$V$288,"&lt;="&amp;Data!P$1,'Osgood Agrimet'!$S$2:$S$274,"&gt;0"))</f>
        <v>0</v>
      </c>
      <c r="Q988" s="24">
        <f>IF($B988="Teton",IF($F988="Spring Grain",SUMIFS('Ashton Agrimet'!$D:$D,'Ashton Agrimet'!$A:$A,"&lt;="&amp;Data!Q$1,'Ashton Agrimet'!$D:$D,"&gt;0"),IF($F988="Winter Grain",SUMIFS('Ashton Agrimet'!$C:$C,'Ashton Agrimet'!$A:$A,"&lt;="&amp;Data!Q$1,'Ashton Agrimet'!$C:$C,"&gt;0"),IF($F988="Potatoes",SUMIFS('Ashton Agrimet'!$G:$G,'Ashton Agrimet'!$A:$A,"&lt;="&amp;Data!Q$1,'Ashton Agrimet'!$G:$G,"&gt;0"),0))),SUMIFS('Osgood Agrimet'!$S$2:$S$274,'Ashton Agrimet'!$V$147:$V$288,"&lt;="&amp;Data!Q$1,'Osgood Agrimet'!$S$2:$S$274,"&gt;0"))</f>
        <v>0</v>
      </c>
      <c r="R988" s="24">
        <f>IF($B988="Teton",IF($F988="Spring Grain",SUMIFS('Ashton Agrimet'!$D:$D,'Ashton Agrimet'!$A:$A,"&lt;="&amp;Data!R$1,'Ashton Agrimet'!$D:$D,"&gt;0"),IF($F988="Winter Grain",SUMIFS('Ashton Agrimet'!$C:$C,'Ashton Agrimet'!$A:$A,"&lt;="&amp;Data!R$1,'Ashton Agrimet'!$C:$C,"&gt;0"),IF($F988="Potatoes",SUMIFS('Ashton Agrimet'!$G:$G,'Ashton Agrimet'!$A:$A,"&lt;="&amp;Data!R$1,'Ashton Agrimet'!$G:$G,"&gt;0"),0))),SUMIFS('Osgood Agrimet'!$S$2:$S$274,'Ashton Agrimet'!$V$147:$V$288,"&lt;="&amp;Data!R$1,'Osgood Agrimet'!$S$2:$S$274,"&gt;0"))</f>
        <v>0</v>
      </c>
      <c r="S988" s="24">
        <f>IF($B988="Teton",IF($F988="Spring Grain",SUMIFS('Ashton Agrimet'!$D:$D,'Ashton Agrimet'!$A:$A,"&lt;="&amp;Data!S$1,'Ashton Agrimet'!$D:$D,"&gt;0"),IF($F988="Winter Grain",SUMIFS('Ashton Agrimet'!$C:$C,'Ashton Agrimet'!$A:$A,"&lt;="&amp;Data!S$1,'Ashton Agrimet'!$C:$C,"&gt;0"),IF($F988="Potatoes",SUMIFS('Ashton Agrimet'!$G:$G,'Ashton Agrimet'!$A:$A,"&lt;="&amp;Data!S$1,'Ashton Agrimet'!$G:$G,"&gt;0"),0))),SUMIFS('Osgood Agrimet'!$S$2:$S$274,'Ashton Agrimet'!$V$147:$V$288,"&lt;="&amp;Data!S$1,'Osgood Agrimet'!$S$2:$S$274,"&gt;0"))</f>
        <v>0</v>
      </c>
      <c r="T988" s="24">
        <f>IF($B988="Teton",IF($F988="Spring Grain",SUMIFS('Ashton Agrimet'!$D:$D,'Ashton Agrimet'!$A:$A,"&lt;="&amp;Data!T$1,'Ashton Agrimet'!$D:$D,"&gt;0"),IF($F988="Winter Grain",SUMIFS('Ashton Agrimet'!$C:$C,'Ashton Agrimet'!$A:$A,"&lt;="&amp;Data!T$1,'Ashton Agrimet'!$C:$C,"&gt;0"),IF($F988="Potatoes",SUMIFS('Ashton Agrimet'!$G:$G,'Ashton Agrimet'!$A:$A,"&lt;="&amp;Data!T$1,'Ashton Agrimet'!$G:$G,"&gt;0"),0))),SUMIFS('Osgood Agrimet'!$S$2:$S$274,'Ashton Agrimet'!$V$147:$V$288,"&lt;="&amp;Data!T$1,'Osgood Agrimet'!$S$2:$S$274,"&gt;0"))</f>
        <v>0</v>
      </c>
      <c r="U988" s="24">
        <f>IF($B988="Teton",IF($F988="Spring Grain",SUMIFS('Ashton Agrimet'!$D:$D,'Ashton Agrimet'!$A:$A,"&lt;="&amp;Data!U$1,'Ashton Agrimet'!$D:$D,"&gt;0"),IF($F988="Winter Grain",SUMIFS('Ashton Agrimet'!$C:$C,'Ashton Agrimet'!$A:$A,"&lt;="&amp;Data!U$1,'Ashton Agrimet'!$C:$C,"&gt;0"),IF($F988="Potatoes",SUMIFS('Ashton Agrimet'!$G:$G,'Ashton Agrimet'!$A:$A,"&lt;="&amp;Data!U$1,'Ashton Agrimet'!$G:$G,"&gt;0"),0))),SUMIFS('Osgood Agrimet'!$S$2:$S$274,'Ashton Agrimet'!$V$147:$V$288,"&lt;="&amp;Data!U$1,'Osgood Agrimet'!$S$2:$S$274,"&gt;0"))</f>
        <v>0</v>
      </c>
      <c r="V988" s="24">
        <f>IF($B988="Teton",IF($F988="Spring Grain",SUMIFS('Ashton Agrimet'!$D:$D,'Ashton Agrimet'!$A:$A,"&lt;="&amp;Data!V$1,'Ashton Agrimet'!$D:$D,"&gt;0"),IF($F988="Winter Grain",SUMIFS('Ashton Agrimet'!$C:$C,'Ashton Agrimet'!$A:$A,"&lt;="&amp;Data!V$1,'Ashton Agrimet'!$C:$C,"&gt;0"),IF($F988="Potatoes",SUMIFS('Ashton Agrimet'!$G:$G,'Ashton Agrimet'!$A:$A,"&lt;="&amp;Data!V$1,'Ashton Agrimet'!$G:$G,"&gt;0"),0))),SUMIFS('Osgood Agrimet'!$S$2:$S$274,'Ashton Agrimet'!$V$147:$V$288,"&lt;="&amp;Data!V$1,'Osgood Agrimet'!$S$2:$S$274,"&gt;0"))</f>
        <v>0</v>
      </c>
      <c r="W988" s="24">
        <f>IF($B988="Teton",IF($F988="Spring Grain",SUMIFS('Ashton Agrimet'!$D:$D,'Ashton Agrimet'!$A:$A,"&lt;="&amp;Data!W$1,'Ashton Agrimet'!$D:$D,"&gt;0"),IF($F988="Winter Grain",SUMIFS('Ashton Agrimet'!$C:$C,'Ashton Agrimet'!$A:$A,"&lt;="&amp;Data!W$1,'Ashton Agrimet'!$C:$C,"&gt;0"),IF($F988="Potatoes",SUMIFS('Ashton Agrimet'!$G:$G,'Ashton Agrimet'!$A:$A,"&lt;="&amp;Data!W$1,'Ashton Agrimet'!$G:$G,"&gt;0"),0))),SUMIFS('Osgood Agrimet'!$S$2:$S$274,'Ashton Agrimet'!$V$147:$V$288,"&lt;="&amp;Data!W$1,'Osgood Agrimet'!$S$2:$S$274,"&gt;0"))</f>
        <v>0</v>
      </c>
      <c r="X988" s="24">
        <f>IF($B988="Teton",IF($F988="Spring Grain",SUMIFS('Ashton Agrimet'!$D:$D,'Ashton Agrimet'!$A:$A,"&lt;="&amp;Data!X$1,'Ashton Agrimet'!$D:$D,"&gt;0"),IF($F988="Winter Grain",SUMIFS('Ashton Agrimet'!$C:$C,'Ashton Agrimet'!$A:$A,"&lt;="&amp;Data!X$1,'Ashton Agrimet'!$C:$C,"&gt;0"),IF($F988="Potatoes",SUMIFS('Ashton Agrimet'!$G:$G,'Ashton Agrimet'!$A:$A,"&lt;="&amp;Data!X$1,'Ashton Agrimet'!$G:$G,"&gt;0"),0))),SUMIFS('Osgood Agrimet'!$S$2:$S$274,'Ashton Agrimet'!$V$147:$V$288,"&lt;="&amp;Data!X$1,'Osgood Agrimet'!$S$2:$S$274,"&gt;0"))</f>
        <v>0</v>
      </c>
      <c r="Y988" s="24">
        <f>IF($B988="Teton",IF($F988="Spring Grain",SUMIFS('Ashton Agrimet'!$D:$D,'Ashton Agrimet'!$A:$A,"&lt;="&amp;Data!Y$1,'Ashton Agrimet'!$D:$D,"&gt;0"),IF($F988="Winter Grain",SUMIFS('Ashton Agrimet'!$C:$C,'Ashton Agrimet'!$A:$A,"&lt;="&amp;Data!Y$1,'Ashton Agrimet'!$C:$C,"&gt;0"),IF($F988="Potatoes",SUMIFS('Ashton Agrimet'!$G:$G,'Ashton Agrimet'!$A:$A,"&lt;="&amp;Data!Y$1,'Ashton Agrimet'!$G:$G,"&gt;0"),0))),SUMIFS('Osgood Agrimet'!$S$2:$S$274,'Ashton Agrimet'!$V$147:$V$288,"&lt;="&amp;Data!Y$1,'Osgood Agrimet'!$S$2:$S$274,"&gt;0"))</f>
        <v>0</v>
      </c>
      <c r="Z988" s="24">
        <f>IF($B988="Teton",IF($F988="Spring Grain",SUMIFS('Ashton Agrimet'!$D:$D,'Ashton Agrimet'!$A:$A,"&lt;="&amp;Data!Z$1,'Ashton Agrimet'!$D:$D,"&gt;0"),IF($F988="Winter Grain",SUMIFS('Ashton Agrimet'!$C:$C,'Ashton Agrimet'!$A:$A,"&lt;="&amp;Data!Z$1,'Ashton Agrimet'!$C:$C,"&gt;0"),IF($F988="Potatoes",SUMIFS('Ashton Agrimet'!$G:$G,'Ashton Agrimet'!$A:$A,"&lt;="&amp;Data!Z$1,'Ashton Agrimet'!$G:$G,"&gt;0"),0))),SUMIFS('Osgood Agrimet'!$S$2:$S$274,'Ashton Agrimet'!$V$147:$V$288,"&lt;="&amp;Data!Z$1,'Osgood Agrimet'!$S$2:$S$274,"&gt;0"))</f>
        <v>0</v>
      </c>
      <c r="AA988" s="24">
        <f>IF($B988="Teton",IF($F988="Spring Grain",SUMIFS('Ashton Agrimet'!$D:$D,'Ashton Agrimet'!$A:$A,"&lt;="&amp;Data!AA$1,'Ashton Agrimet'!$D:$D,"&gt;0"),IF($F988="Winter Grain",SUMIFS('Ashton Agrimet'!$C:$C,'Ashton Agrimet'!$A:$A,"&lt;="&amp;Data!AA$1,'Ashton Agrimet'!$C:$C,"&gt;0"),IF($F988="Potatoes",SUMIFS('Ashton Agrimet'!$G:$G,'Ashton Agrimet'!$A:$A,"&lt;="&amp;Data!AA$1,'Ashton Agrimet'!$G:$G,"&gt;0"),0))),SUMIFS('Osgood Agrimet'!$S$2:$S$274,'Ashton Agrimet'!$V$147:$V$288,"&lt;="&amp;Data!AA$1,'Osgood Agrimet'!$S$2:$S$274,"&gt;0"))</f>
        <v>0</v>
      </c>
      <c r="AB988" s="24">
        <f>IF($B988="Teton",IF($F988="Spring Grain",SUMIFS('Ashton Agrimet'!$D:$D,'Ashton Agrimet'!$A:$A,"&lt;="&amp;Data!AB$1,'Ashton Agrimet'!$D:$D,"&gt;0"),IF($F988="Winter Grain",SUMIFS('Ashton Agrimet'!$C:$C,'Ashton Agrimet'!$A:$A,"&lt;="&amp;Data!AB$1,'Ashton Agrimet'!$C:$C,"&gt;0"),IF($F988="Potatoes",SUMIFS('Ashton Agrimet'!$G:$G,'Ashton Agrimet'!$A:$A,"&lt;="&amp;Data!AB$1,'Ashton Agrimet'!$G:$G,"&gt;0"),0))),SUMIFS('Osgood Agrimet'!$S$2:$S$274,'Ashton Agrimet'!$V$147:$V$288,"&lt;="&amp;Data!AB$1,'Osgood Agrimet'!$S$2:$S$274,"&gt;0"))</f>
        <v>0</v>
      </c>
      <c r="AC988" s="24">
        <f>IF($B988="Teton",IF($F988="Spring Grain",SUMIFS('Ashton Agrimet'!$D:$D,'Ashton Agrimet'!$A:$A,"&lt;="&amp;Data!AC$1,'Ashton Agrimet'!$D:$D,"&gt;0"),IF($F988="Winter Grain",SUMIFS('Ashton Agrimet'!$C:$C,'Ashton Agrimet'!$A:$A,"&lt;="&amp;Data!AC$1,'Ashton Agrimet'!$C:$C,"&gt;0"),IF($F988="Potatoes",SUMIFS('Ashton Agrimet'!$G:$G,'Ashton Agrimet'!$A:$A,"&lt;="&amp;Data!AC$1,'Ashton Agrimet'!$G:$G,"&gt;0"),0))),SUMIFS('Osgood Agrimet'!$S$2:$S$274,'Ashton Agrimet'!$V$147:$V$288,"&lt;="&amp;Data!AC$1,'Osgood Agrimet'!$S$2:$S$274,"&gt;0"))</f>
        <v>0</v>
      </c>
      <c r="AD988" s="24">
        <f>IF($B988="Teton",IF($F988="Spring Grain",SUMIFS('Ashton Agrimet'!$D:$D,'Ashton Agrimet'!$A:$A,"&lt;="&amp;Data!AD$1,'Ashton Agrimet'!$D:$D,"&gt;0"),IF($F988="Winter Grain",SUMIFS('Ashton Agrimet'!$C:$C,'Ashton Agrimet'!$A:$A,"&lt;="&amp;Data!AD$1,'Ashton Agrimet'!$C:$C,"&gt;0"),IF($F988="Potatoes",SUMIFS('Ashton Agrimet'!$G:$G,'Ashton Agrimet'!$A:$A,"&lt;="&amp;Data!AD$1,'Ashton Agrimet'!$G:$G,"&gt;0"),0))),SUMIFS('Osgood Agrimet'!$S$2:$S$274,'Ashton Agrimet'!$V$147:$V$288,"&lt;="&amp;Data!AD$1,'Osgood Agrimet'!$S$2:$S$274,"&gt;0"))</f>
        <v>0</v>
      </c>
      <c r="AE988" s="24">
        <f>IF($B988="Teton",IF($F988="Spring Grain",SUMIFS('Ashton Agrimet'!$D:$D,'Ashton Agrimet'!$A:$A,"&lt;="&amp;Data!AE$1,'Ashton Agrimet'!$D:$D,"&gt;0"),IF($F988="Winter Grain",SUMIFS('Ashton Agrimet'!$C:$C,'Ashton Agrimet'!$A:$A,"&lt;="&amp;Data!AE$1,'Ashton Agrimet'!$C:$C,"&gt;0"),IF($F988="Potatoes",SUMIFS('Ashton Agrimet'!$G:$G,'Ashton Agrimet'!$A:$A,"&lt;="&amp;Data!AE$1,'Ashton Agrimet'!$G:$G,"&gt;0"),0))),SUMIFS('Osgood Agrimet'!$S$2:$S$274,'Ashton Agrimet'!$V$147:$V$288,"&lt;="&amp;Data!AE$1,'Osgood Agrimet'!$S$2:$S$274,"&gt;0"))</f>
        <v>0</v>
      </c>
      <c r="AF988" s="24">
        <f>IF($B988="Teton",IF($F988="Spring Grain",SUMIFS('Ashton Agrimet'!$D:$D,'Ashton Agrimet'!$A:$A,"&lt;="&amp;Data!AF$1,'Ashton Agrimet'!$D:$D,"&gt;0"),IF($F988="Winter Grain",SUMIFS('Ashton Agrimet'!$C:$C,'Ashton Agrimet'!$A:$A,"&lt;="&amp;Data!AF$1,'Ashton Agrimet'!$C:$C,"&gt;0"),IF($F988="Potatoes",SUMIFS('Ashton Agrimet'!$G:$G,'Ashton Agrimet'!$A:$A,"&lt;="&amp;Data!AF$1,'Ashton Agrimet'!$G:$G,"&gt;0"),0))),SUMIFS('Osgood Agrimet'!$S$2:$S$274,'Ashton Agrimet'!$V$147:$V$288,"&lt;="&amp;Data!AF$1,'Osgood Agrimet'!$S$2:$S$274,"&gt;0"))</f>
        <v>0</v>
      </c>
      <c r="AG988" s="24">
        <f>IF($B988="Teton",IF($F988="Spring Grain",SUMIFS('Ashton Agrimet'!$D:$D,'Ashton Agrimet'!$A:$A,"&lt;="&amp;Data!AG$1,'Ashton Agrimet'!$D:$D,"&gt;0"),IF($F988="Winter Grain",SUMIFS('Ashton Agrimet'!$C:$C,'Ashton Agrimet'!$A:$A,"&lt;="&amp;Data!AG$1,'Ashton Agrimet'!$C:$C,"&gt;0"),IF($F988="Potatoes",SUMIFS('Ashton Agrimet'!$G:$G,'Ashton Agrimet'!$A:$A,"&lt;="&amp;Data!AG$1,'Ashton Agrimet'!$G:$G,"&gt;0"),0))),SUMIFS('Osgood Agrimet'!$S$2:$S$274,'Ashton Agrimet'!$V$147:$V$288,"&lt;="&amp;Data!AG$1,'Osgood Agrimet'!$S$2:$S$274,"&gt;0"))</f>
        <v>0</v>
      </c>
      <c r="AH988" s="24">
        <f>IF($B988="Teton",IF($F988="Spring Grain",SUMIFS('Ashton Agrimet'!$D:$D,'Ashton Agrimet'!$A:$A,"&lt;="&amp;Data!AH$1,'Ashton Agrimet'!$D:$D,"&gt;0"),IF($F988="Winter Grain",SUMIFS('Ashton Agrimet'!$C:$C,'Ashton Agrimet'!$A:$A,"&lt;="&amp;Data!AH$1,'Ashton Agrimet'!$C:$C,"&gt;0"),IF($F988="Potatoes",SUMIFS('Ashton Agrimet'!$G:$G,'Ashton Agrimet'!$A:$A,"&lt;="&amp;Data!AH$1,'Ashton Agrimet'!$G:$G,"&gt;0"),0))),SUMIFS('Osgood Agrimet'!$S$2:$S$274,'Ashton Agrimet'!$V$147:$V$288,"&lt;="&amp;Data!AH$1,'Osgood Agrimet'!$S$2:$S$274,"&gt;0"))</f>
        <v>0</v>
      </c>
    </row>
    <row r="989" spans="1:34" hidden="1" x14ac:dyDescent="0.2">
      <c r="A989" s="25"/>
      <c r="B989" s="25" t="s">
        <v>318</v>
      </c>
      <c r="C989" s="28" t="str">
        <f t="shared" ref="C989:C996" si="116">C988</f>
        <v>98</v>
      </c>
      <c r="D989" s="28" t="s">
        <v>324</v>
      </c>
      <c r="E989" s="25"/>
      <c r="F989" s="25"/>
      <c r="G989" s="25"/>
      <c r="H989">
        <f>IFERROR(VLOOKUP($A989,'PivotTrac Totals'!$A$1:$AK$255,4,FALSE),)</f>
        <v>0</v>
      </c>
      <c r="I989">
        <f>IFERROR(VLOOKUP($A989,'PivotTrac Totals'!$1:$405,6,FALSE),)</f>
        <v>0</v>
      </c>
      <c r="J989">
        <f>IFERROR(VLOOKUP($A989,'PivotTrac Totals'!$1:$255,8,FALSE),)</f>
        <v>0</v>
      </c>
      <c r="K989">
        <f>IFERROR(VLOOKUP($A989,'PivotTrac Totals'!$1:$255,10,FALSE),)</f>
        <v>0</v>
      </c>
      <c r="L989">
        <f>IFERROR(VLOOKUP($A989,'PivotTrac Totals'!$1:$255,12,FALSE),)</f>
        <v>0</v>
      </c>
      <c r="M989">
        <f>IFERROR(VLOOKUP($A989,'PivotTrac Totals'!$1:$255,14,FALSE),)</f>
        <v>0</v>
      </c>
      <c r="N989">
        <f>IFERROR(VLOOKUP($A989,'PivotTrac Totals'!$1:$255,16,FALSE),)</f>
        <v>0</v>
      </c>
      <c r="O989">
        <f>IFERROR(VLOOKUP($A989,'PivotTrac Totals'!$1:$255,18,FALSE),)</f>
        <v>0</v>
      </c>
      <c r="P989">
        <f>IFERROR(VLOOKUP($A989,'PivotTrac Totals'!$1:$255,20,FALSE),)</f>
        <v>0</v>
      </c>
      <c r="Q989">
        <f>IFERROR(VLOOKUP($A989,'PivotTrac Totals'!$1:$255,22,FALSE),)</f>
        <v>0</v>
      </c>
      <c r="R989">
        <f>IFERROR(VLOOKUP($A989,'PivotTrac Totals'!$1:$255,24,FALSE),)</f>
        <v>0</v>
      </c>
      <c r="S989">
        <f>IFERROR(VLOOKUP($A989,'PivotTrac Totals'!$1:$255,26,FALSE),)</f>
        <v>0</v>
      </c>
      <c r="T989">
        <f>IFERROR(VLOOKUP($A989,'PivotTrac Totals'!$1:$255,28,FALSE),)</f>
        <v>0</v>
      </c>
      <c r="U989">
        <f>IFERROR(VLOOKUP($A989,'PivotTrac Totals'!$1:$255,30,FALSE),)</f>
        <v>0</v>
      </c>
      <c r="V989">
        <f>IFERROR(VLOOKUP($A989,'PivotTrac Totals'!$1:$255,32,FALSE),)</f>
        <v>0</v>
      </c>
      <c r="W989">
        <f>IFERROR(VLOOKUP($A989,'PivotTrac Totals'!$1:$255,34,FALSE),)</f>
        <v>0</v>
      </c>
      <c r="X989">
        <f>IFERROR(VLOOKUP($A989,'PivotTrac Totals'!$1:$255,36,FALSE),)</f>
        <v>0</v>
      </c>
      <c r="Y989">
        <f>IFERROR(VLOOKUP($A989,'PivotTrac Totals'!$1:$255,38,FALSE),)</f>
        <v>0</v>
      </c>
      <c r="Z989">
        <f>IFERROR(VLOOKUP($A989,'PivotTrac Totals'!$1:$255,40,FALSE),)</f>
        <v>0</v>
      </c>
      <c r="AA989">
        <f>IFERROR(VLOOKUP($A989,'PivotTrac Totals'!$1:$255,42,FALSE),)</f>
        <v>0</v>
      </c>
      <c r="AB989">
        <f>IFERROR(VLOOKUP($A989,'PivotTrac Totals'!$1:$255,44,FALSE),)</f>
        <v>0</v>
      </c>
      <c r="AC989">
        <f>IFERROR(VLOOKUP($A989,'PivotTrac Totals'!$1:$255,46,FALSE),)</f>
        <v>0</v>
      </c>
      <c r="AD989">
        <f>IFERROR(VLOOKUP($A989,'PivotTrac Totals'!$1:$255,48,FALSE),)</f>
        <v>0</v>
      </c>
      <c r="AE989">
        <f>IFERROR(VLOOKUP($A989,'PivotTrac Totals'!$1:$255,50,FALSE),)</f>
        <v>0</v>
      </c>
      <c r="AF989">
        <f>IFERROR(VLOOKUP($A989,'PivotTrac Totals'!$1:$255,52,FALSE),)</f>
        <v>0</v>
      </c>
      <c r="AG989">
        <f>IFERROR(VLOOKUP($A989,'PivotTrac Totals'!$1:$255,54,FALSE),)</f>
        <v>0</v>
      </c>
      <c r="AH989">
        <f t="shared" si="113"/>
        <v>0</v>
      </c>
    </row>
    <row r="990" spans="1:34" hidden="1" x14ac:dyDescent="0.2">
      <c r="A990" s="25"/>
      <c r="B990" s="25" t="s">
        <v>318</v>
      </c>
      <c r="C990" s="28" t="str">
        <f t="shared" si="116"/>
        <v>98</v>
      </c>
      <c r="D990" s="28" t="s">
        <v>324</v>
      </c>
      <c r="E990" s="25"/>
      <c r="F990" s="25"/>
      <c r="G990" s="25"/>
      <c r="H990">
        <f>IFERROR(VLOOKUP($A990,'PivotTrac Totals'!$A$1:$AK$255,4,FALSE),)</f>
        <v>0</v>
      </c>
      <c r="I990">
        <f>IFERROR(VLOOKUP($A990,'PivotTrac Totals'!$1:$405,6,FALSE),)</f>
        <v>0</v>
      </c>
      <c r="J990">
        <f>IFERROR(VLOOKUP($A990,'PivotTrac Totals'!$1:$255,8,FALSE),)</f>
        <v>0</v>
      </c>
      <c r="K990">
        <f>IFERROR(VLOOKUP($A990,'PivotTrac Totals'!$1:$255,10,FALSE),)</f>
        <v>0</v>
      </c>
      <c r="L990">
        <f>IFERROR(VLOOKUP($A990,'PivotTrac Totals'!$1:$255,12,FALSE),)</f>
        <v>0</v>
      </c>
      <c r="M990">
        <f>IFERROR(VLOOKUP($A990,'PivotTrac Totals'!$1:$255,14,FALSE),)</f>
        <v>0</v>
      </c>
      <c r="N990">
        <f>IFERROR(VLOOKUP($A990,'PivotTrac Totals'!$1:$255,16,FALSE),)</f>
        <v>0</v>
      </c>
      <c r="O990">
        <f>IFERROR(VLOOKUP($A990,'PivotTrac Totals'!$1:$255,18,FALSE),)</f>
        <v>0</v>
      </c>
      <c r="P990">
        <f>IFERROR(VLOOKUP($A990,'PivotTrac Totals'!$1:$255,20,FALSE),)</f>
        <v>0</v>
      </c>
      <c r="Q990">
        <f>IFERROR(VLOOKUP($A990,'PivotTrac Totals'!$1:$255,22,FALSE),)</f>
        <v>0</v>
      </c>
      <c r="R990">
        <f>IFERROR(VLOOKUP($A990,'PivotTrac Totals'!$1:$255,24,FALSE),)</f>
        <v>0</v>
      </c>
      <c r="S990">
        <f>IFERROR(VLOOKUP($A990,'PivotTrac Totals'!$1:$255,26,FALSE),)</f>
        <v>0</v>
      </c>
      <c r="T990">
        <f>IFERROR(VLOOKUP($A990,'PivotTrac Totals'!$1:$255,28,FALSE),)</f>
        <v>0</v>
      </c>
      <c r="U990">
        <f>IFERROR(VLOOKUP($A990,'PivotTrac Totals'!$1:$255,30,FALSE),)</f>
        <v>0</v>
      </c>
      <c r="V990">
        <f>IFERROR(VLOOKUP($A990,'PivotTrac Totals'!$1:$255,32,FALSE),)</f>
        <v>0</v>
      </c>
      <c r="W990">
        <f>IFERROR(VLOOKUP($A990,'PivotTrac Totals'!$1:$255,34,FALSE),)</f>
        <v>0</v>
      </c>
      <c r="X990">
        <f>IFERROR(VLOOKUP($A990,'PivotTrac Totals'!$1:$255,36,FALSE),)</f>
        <v>0</v>
      </c>
      <c r="Y990">
        <f>IFERROR(VLOOKUP($A990,'PivotTrac Totals'!$1:$255,38,FALSE),)</f>
        <v>0</v>
      </c>
      <c r="Z990">
        <f>IFERROR(VLOOKUP($A990,'PivotTrac Totals'!$1:$255,40,FALSE),)</f>
        <v>0</v>
      </c>
      <c r="AA990">
        <f>IFERROR(VLOOKUP($A990,'PivotTrac Totals'!$1:$255,42,FALSE),)</f>
        <v>0</v>
      </c>
      <c r="AB990">
        <f>IFERROR(VLOOKUP($A990,'PivotTrac Totals'!$1:$255,44,FALSE),)</f>
        <v>0</v>
      </c>
      <c r="AC990">
        <f>IFERROR(VLOOKUP($A990,'PivotTrac Totals'!$1:$255,46,FALSE),)</f>
        <v>0</v>
      </c>
      <c r="AD990">
        <f>IFERROR(VLOOKUP($A990,'PivotTrac Totals'!$1:$255,48,FALSE),)</f>
        <v>0</v>
      </c>
      <c r="AE990">
        <f>IFERROR(VLOOKUP($A990,'PivotTrac Totals'!$1:$255,50,FALSE),)</f>
        <v>0</v>
      </c>
      <c r="AF990">
        <f>IFERROR(VLOOKUP($A990,'PivotTrac Totals'!$1:$255,52,FALSE),)</f>
        <v>0</v>
      </c>
      <c r="AG990">
        <f>IFERROR(VLOOKUP($A990,'PivotTrac Totals'!$1:$255,54,FALSE),)</f>
        <v>0</v>
      </c>
      <c r="AH990">
        <f t="shared" si="113"/>
        <v>0</v>
      </c>
    </row>
    <row r="991" spans="1:34" hidden="1" x14ac:dyDescent="0.2">
      <c r="A991" s="25"/>
      <c r="B991" s="25" t="s">
        <v>318</v>
      </c>
      <c r="C991" s="28" t="str">
        <f t="shared" si="116"/>
        <v>98</v>
      </c>
      <c r="D991" s="28" t="s">
        <v>324</v>
      </c>
      <c r="E991" s="25"/>
      <c r="F991" s="25"/>
      <c r="G991" s="25"/>
      <c r="H991">
        <f>IFERROR(VLOOKUP($A991,'PivotTrac Totals'!$A$1:$AK$255,4,FALSE),)</f>
        <v>0</v>
      </c>
      <c r="I991">
        <f>IFERROR(VLOOKUP($A991,'PivotTrac Totals'!$1:$405,6,FALSE),)</f>
        <v>0</v>
      </c>
      <c r="J991">
        <f>IFERROR(VLOOKUP($A991,'PivotTrac Totals'!$1:$255,8,FALSE),)</f>
        <v>0</v>
      </c>
      <c r="K991">
        <f>IFERROR(VLOOKUP($A991,'PivotTrac Totals'!$1:$255,10,FALSE),)</f>
        <v>0</v>
      </c>
      <c r="L991">
        <f>IFERROR(VLOOKUP($A991,'PivotTrac Totals'!$1:$255,12,FALSE),)</f>
        <v>0</v>
      </c>
      <c r="M991">
        <f>IFERROR(VLOOKUP($A991,'PivotTrac Totals'!$1:$255,14,FALSE),)</f>
        <v>0</v>
      </c>
      <c r="N991">
        <f>IFERROR(VLOOKUP($A991,'PivotTrac Totals'!$1:$255,16,FALSE),)</f>
        <v>0</v>
      </c>
      <c r="O991">
        <f>IFERROR(VLOOKUP($A991,'PivotTrac Totals'!$1:$255,18,FALSE),)</f>
        <v>0</v>
      </c>
      <c r="P991">
        <f>IFERROR(VLOOKUP($A991,'PivotTrac Totals'!$1:$255,20,FALSE),)</f>
        <v>0</v>
      </c>
      <c r="Q991">
        <f>IFERROR(VLOOKUP($A991,'PivotTrac Totals'!$1:$255,22,FALSE),)</f>
        <v>0</v>
      </c>
      <c r="R991">
        <f>IFERROR(VLOOKUP($A991,'PivotTrac Totals'!$1:$255,24,FALSE),)</f>
        <v>0</v>
      </c>
      <c r="S991">
        <f>IFERROR(VLOOKUP($A991,'PivotTrac Totals'!$1:$255,26,FALSE),)</f>
        <v>0</v>
      </c>
      <c r="T991">
        <f>IFERROR(VLOOKUP($A991,'PivotTrac Totals'!$1:$255,28,FALSE),)</f>
        <v>0</v>
      </c>
      <c r="U991">
        <f>IFERROR(VLOOKUP($A991,'PivotTrac Totals'!$1:$255,30,FALSE),)</f>
        <v>0</v>
      </c>
      <c r="V991">
        <f>IFERROR(VLOOKUP($A991,'PivotTrac Totals'!$1:$255,32,FALSE),)</f>
        <v>0</v>
      </c>
      <c r="W991">
        <f>IFERROR(VLOOKUP($A991,'PivotTrac Totals'!$1:$255,34,FALSE),)</f>
        <v>0</v>
      </c>
      <c r="X991">
        <f>IFERROR(VLOOKUP($A991,'PivotTrac Totals'!$1:$255,36,FALSE),)</f>
        <v>0</v>
      </c>
      <c r="Y991">
        <f>IFERROR(VLOOKUP($A991,'PivotTrac Totals'!$1:$255,38,FALSE),)</f>
        <v>0</v>
      </c>
      <c r="Z991">
        <f>IFERROR(VLOOKUP($A991,'PivotTrac Totals'!$1:$255,40,FALSE),)</f>
        <v>0</v>
      </c>
      <c r="AA991">
        <f>IFERROR(VLOOKUP($A991,'PivotTrac Totals'!$1:$255,42,FALSE),)</f>
        <v>0</v>
      </c>
      <c r="AB991">
        <f>IFERROR(VLOOKUP($A991,'PivotTrac Totals'!$1:$255,44,FALSE),)</f>
        <v>0</v>
      </c>
      <c r="AC991">
        <f>IFERROR(VLOOKUP($A991,'PivotTrac Totals'!$1:$255,46,FALSE),)</f>
        <v>0</v>
      </c>
      <c r="AD991">
        <f>IFERROR(VLOOKUP($A991,'PivotTrac Totals'!$1:$255,48,FALSE),)</f>
        <v>0</v>
      </c>
      <c r="AE991">
        <f>IFERROR(VLOOKUP($A991,'PivotTrac Totals'!$1:$255,50,FALSE),)</f>
        <v>0</v>
      </c>
      <c r="AF991">
        <f>IFERROR(VLOOKUP($A991,'PivotTrac Totals'!$1:$255,52,FALSE),)</f>
        <v>0</v>
      </c>
      <c r="AG991">
        <f>IFERROR(VLOOKUP($A991,'PivotTrac Totals'!$1:$255,54,FALSE),)</f>
        <v>0</v>
      </c>
      <c r="AH991">
        <f t="shared" si="113"/>
        <v>0</v>
      </c>
    </row>
    <row r="992" spans="1:34" hidden="1" x14ac:dyDescent="0.2">
      <c r="A992" s="25"/>
      <c r="B992" s="25" t="s">
        <v>318</v>
      </c>
      <c r="C992" s="28" t="str">
        <f t="shared" si="116"/>
        <v>98</v>
      </c>
      <c r="D992" s="28" t="s">
        <v>324</v>
      </c>
      <c r="E992" s="25"/>
      <c r="F992" s="25"/>
      <c r="G992" s="25"/>
      <c r="H992">
        <f>IFERROR(VLOOKUP($A992,'PivotTrac Totals'!$A$1:$AK$255,4,FALSE),)</f>
        <v>0</v>
      </c>
      <c r="I992">
        <f>IFERROR(VLOOKUP($A992,'PivotTrac Totals'!$1:$405,6,FALSE),)</f>
        <v>0</v>
      </c>
      <c r="J992">
        <f>IFERROR(VLOOKUP($A992,'PivotTrac Totals'!$1:$255,8,FALSE),)</f>
        <v>0</v>
      </c>
      <c r="K992">
        <f>IFERROR(VLOOKUP($A992,'PivotTrac Totals'!$1:$255,10,FALSE),)</f>
        <v>0</v>
      </c>
      <c r="L992">
        <f>IFERROR(VLOOKUP($A992,'PivotTrac Totals'!$1:$255,12,FALSE),)</f>
        <v>0</v>
      </c>
      <c r="M992">
        <f>IFERROR(VLOOKUP($A992,'PivotTrac Totals'!$1:$255,14,FALSE),)</f>
        <v>0</v>
      </c>
      <c r="N992">
        <f>IFERROR(VLOOKUP($A992,'PivotTrac Totals'!$1:$255,16,FALSE),)</f>
        <v>0</v>
      </c>
      <c r="O992">
        <f>IFERROR(VLOOKUP($A992,'PivotTrac Totals'!$1:$255,18,FALSE),)</f>
        <v>0</v>
      </c>
      <c r="P992">
        <f>IFERROR(VLOOKUP($A992,'PivotTrac Totals'!$1:$255,20,FALSE),)</f>
        <v>0</v>
      </c>
      <c r="Q992">
        <f>IFERROR(VLOOKUP($A992,'PivotTrac Totals'!$1:$255,22,FALSE),)</f>
        <v>0</v>
      </c>
      <c r="R992">
        <f>IFERROR(VLOOKUP($A992,'PivotTrac Totals'!$1:$255,24,FALSE),)</f>
        <v>0</v>
      </c>
      <c r="S992">
        <f>IFERROR(VLOOKUP($A992,'PivotTrac Totals'!$1:$255,26,FALSE),)</f>
        <v>0</v>
      </c>
      <c r="T992">
        <f>IFERROR(VLOOKUP($A992,'PivotTrac Totals'!$1:$255,28,FALSE),)</f>
        <v>0</v>
      </c>
      <c r="U992">
        <f>IFERROR(VLOOKUP($A992,'PivotTrac Totals'!$1:$255,30,FALSE),)</f>
        <v>0</v>
      </c>
      <c r="V992">
        <f>IFERROR(VLOOKUP($A992,'PivotTrac Totals'!$1:$255,32,FALSE),)</f>
        <v>0</v>
      </c>
      <c r="W992">
        <f>IFERROR(VLOOKUP($A992,'PivotTrac Totals'!$1:$255,34,FALSE),)</f>
        <v>0</v>
      </c>
      <c r="X992">
        <f>IFERROR(VLOOKUP($A992,'PivotTrac Totals'!$1:$255,36,FALSE),)</f>
        <v>0</v>
      </c>
      <c r="Y992">
        <f>IFERROR(VLOOKUP($A992,'PivotTrac Totals'!$1:$255,38,FALSE),)</f>
        <v>0</v>
      </c>
      <c r="Z992">
        <f>IFERROR(VLOOKUP($A992,'PivotTrac Totals'!$1:$255,40,FALSE),)</f>
        <v>0</v>
      </c>
      <c r="AA992">
        <f>IFERROR(VLOOKUP($A992,'PivotTrac Totals'!$1:$255,42,FALSE),)</f>
        <v>0</v>
      </c>
      <c r="AB992">
        <f>IFERROR(VLOOKUP($A992,'PivotTrac Totals'!$1:$255,44,FALSE),)</f>
        <v>0</v>
      </c>
      <c r="AC992">
        <f>IFERROR(VLOOKUP($A992,'PivotTrac Totals'!$1:$255,46,FALSE),)</f>
        <v>0</v>
      </c>
      <c r="AD992">
        <f>IFERROR(VLOOKUP($A992,'PivotTrac Totals'!$1:$255,48,FALSE),)</f>
        <v>0</v>
      </c>
      <c r="AE992">
        <f>IFERROR(VLOOKUP($A992,'PivotTrac Totals'!$1:$255,50,FALSE),)</f>
        <v>0</v>
      </c>
      <c r="AF992">
        <f>IFERROR(VLOOKUP($A992,'PivotTrac Totals'!$1:$255,52,FALSE),)</f>
        <v>0</v>
      </c>
      <c r="AG992">
        <f>IFERROR(VLOOKUP($A992,'PivotTrac Totals'!$1:$255,54,FALSE),)</f>
        <v>0</v>
      </c>
      <c r="AH992">
        <f t="shared" si="113"/>
        <v>0</v>
      </c>
    </row>
    <row r="993" spans="1:34" hidden="1" x14ac:dyDescent="0.2">
      <c r="A993" s="25"/>
      <c r="B993" s="25" t="s">
        <v>318</v>
      </c>
      <c r="C993" s="28" t="str">
        <f t="shared" si="116"/>
        <v>98</v>
      </c>
      <c r="D993" s="28" t="s">
        <v>324</v>
      </c>
      <c r="E993" s="25"/>
      <c r="F993" s="25"/>
      <c r="G993" s="25"/>
      <c r="H993">
        <f>IFERROR(VLOOKUP($A993,'PivotTrac Totals'!$A$1:$AK$255,4,FALSE),)</f>
        <v>0</v>
      </c>
      <c r="I993">
        <f>IFERROR(VLOOKUP($A993,'PivotTrac Totals'!$1:$405,6,FALSE),)</f>
        <v>0</v>
      </c>
      <c r="J993">
        <f>IFERROR(VLOOKUP($A993,'PivotTrac Totals'!$1:$255,8,FALSE),)</f>
        <v>0</v>
      </c>
      <c r="K993">
        <f>IFERROR(VLOOKUP($A993,'PivotTrac Totals'!$1:$255,10,FALSE),)</f>
        <v>0</v>
      </c>
      <c r="L993">
        <f>IFERROR(VLOOKUP($A993,'PivotTrac Totals'!$1:$255,12,FALSE),)</f>
        <v>0</v>
      </c>
      <c r="M993">
        <f>IFERROR(VLOOKUP($A993,'PivotTrac Totals'!$1:$255,14,FALSE),)</f>
        <v>0</v>
      </c>
      <c r="N993">
        <f>IFERROR(VLOOKUP($A993,'PivotTrac Totals'!$1:$255,16,FALSE),)</f>
        <v>0</v>
      </c>
      <c r="O993">
        <f>IFERROR(VLOOKUP($A993,'PivotTrac Totals'!$1:$255,18,FALSE),)</f>
        <v>0</v>
      </c>
      <c r="P993">
        <f>IFERROR(VLOOKUP($A993,'PivotTrac Totals'!$1:$255,20,FALSE),)</f>
        <v>0</v>
      </c>
      <c r="Q993">
        <f>IFERROR(VLOOKUP($A993,'PivotTrac Totals'!$1:$255,22,FALSE),)</f>
        <v>0</v>
      </c>
      <c r="R993">
        <f>IFERROR(VLOOKUP($A993,'PivotTrac Totals'!$1:$255,24,FALSE),)</f>
        <v>0</v>
      </c>
      <c r="S993">
        <f>IFERROR(VLOOKUP($A993,'PivotTrac Totals'!$1:$255,26,FALSE),)</f>
        <v>0</v>
      </c>
      <c r="T993">
        <f>IFERROR(VLOOKUP($A993,'PivotTrac Totals'!$1:$255,28,FALSE),)</f>
        <v>0</v>
      </c>
      <c r="U993">
        <f>IFERROR(VLOOKUP($A993,'PivotTrac Totals'!$1:$255,30,FALSE),)</f>
        <v>0</v>
      </c>
      <c r="V993">
        <f>IFERROR(VLOOKUP($A993,'PivotTrac Totals'!$1:$255,32,FALSE),)</f>
        <v>0</v>
      </c>
      <c r="W993">
        <f>IFERROR(VLOOKUP($A993,'PivotTrac Totals'!$1:$255,34,FALSE),)</f>
        <v>0</v>
      </c>
      <c r="X993">
        <f>IFERROR(VLOOKUP($A993,'PivotTrac Totals'!$1:$255,36,FALSE),)</f>
        <v>0</v>
      </c>
      <c r="Y993">
        <f>IFERROR(VLOOKUP($A993,'PivotTrac Totals'!$1:$255,38,FALSE),)</f>
        <v>0</v>
      </c>
      <c r="Z993">
        <f>IFERROR(VLOOKUP($A993,'PivotTrac Totals'!$1:$255,40,FALSE),)</f>
        <v>0</v>
      </c>
      <c r="AA993">
        <f>IFERROR(VLOOKUP($A993,'PivotTrac Totals'!$1:$255,42,FALSE),)</f>
        <v>0</v>
      </c>
      <c r="AB993">
        <f>IFERROR(VLOOKUP($A993,'PivotTrac Totals'!$1:$255,44,FALSE),)</f>
        <v>0</v>
      </c>
      <c r="AC993">
        <f>IFERROR(VLOOKUP($A993,'PivotTrac Totals'!$1:$255,46,FALSE),)</f>
        <v>0</v>
      </c>
      <c r="AD993">
        <f>IFERROR(VLOOKUP($A993,'PivotTrac Totals'!$1:$255,48,FALSE),)</f>
        <v>0</v>
      </c>
      <c r="AE993">
        <f>IFERROR(VLOOKUP($A993,'PivotTrac Totals'!$1:$255,50,FALSE),)</f>
        <v>0</v>
      </c>
      <c r="AF993">
        <f>IFERROR(VLOOKUP($A993,'PivotTrac Totals'!$1:$255,52,FALSE),)</f>
        <v>0</v>
      </c>
      <c r="AG993">
        <f>IFERROR(VLOOKUP($A993,'PivotTrac Totals'!$1:$255,54,FALSE),)</f>
        <v>0</v>
      </c>
      <c r="AH993">
        <f t="shared" si="113"/>
        <v>0</v>
      </c>
    </row>
    <row r="994" spans="1:34" hidden="1" x14ac:dyDescent="0.2">
      <c r="A994" s="25"/>
      <c r="B994" s="25" t="s">
        <v>318</v>
      </c>
      <c r="C994" s="28" t="str">
        <f t="shared" si="116"/>
        <v>98</v>
      </c>
      <c r="D994" s="28" t="s">
        <v>324</v>
      </c>
      <c r="E994" s="25"/>
      <c r="F994" s="25"/>
      <c r="G994" s="25"/>
      <c r="H994">
        <f>IFERROR(VLOOKUP($A994,'PivotTrac Totals'!$A$1:$AK$255,4,FALSE),)</f>
        <v>0</v>
      </c>
      <c r="I994">
        <f>IFERROR(VLOOKUP($A994,'PivotTrac Totals'!$1:$405,6,FALSE),)</f>
        <v>0</v>
      </c>
      <c r="J994">
        <f>IFERROR(VLOOKUP($A994,'PivotTrac Totals'!$1:$255,8,FALSE),)</f>
        <v>0</v>
      </c>
      <c r="K994">
        <f>IFERROR(VLOOKUP($A994,'PivotTrac Totals'!$1:$255,10,FALSE),)</f>
        <v>0</v>
      </c>
      <c r="L994">
        <f>IFERROR(VLOOKUP($A994,'PivotTrac Totals'!$1:$255,12,FALSE),)</f>
        <v>0</v>
      </c>
      <c r="M994">
        <f>IFERROR(VLOOKUP($A994,'PivotTrac Totals'!$1:$255,14,FALSE),)</f>
        <v>0</v>
      </c>
      <c r="N994">
        <f>IFERROR(VLOOKUP($A994,'PivotTrac Totals'!$1:$255,16,FALSE),)</f>
        <v>0</v>
      </c>
      <c r="O994">
        <f>IFERROR(VLOOKUP($A994,'PivotTrac Totals'!$1:$255,18,FALSE),)</f>
        <v>0</v>
      </c>
      <c r="P994">
        <f>IFERROR(VLOOKUP($A994,'PivotTrac Totals'!$1:$255,20,FALSE),)</f>
        <v>0</v>
      </c>
      <c r="Q994">
        <f>IFERROR(VLOOKUP($A994,'PivotTrac Totals'!$1:$255,22,FALSE),)</f>
        <v>0</v>
      </c>
      <c r="R994">
        <f>IFERROR(VLOOKUP($A994,'PivotTrac Totals'!$1:$255,24,FALSE),)</f>
        <v>0</v>
      </c>
      <c r="S994">
        <f>IFERROR(VLOOKUP($A994,'PivotTrac Totals'!$1:$255,26,FALSE),)</f>
        <v>0</v>
      </c>
      <c r="T994">
        <f>IFERROR(VLOOKUP($A994,'PivotTrac Totals'!$1:$255,28,FALSE),)</f>
        <v>0</v>
      </c>
      <c r="U994">
        <f>IFERROR(VLOOKUP($A994,'PivotTrac Totals'!$1:$255,30,FALSE),)</f>
        <v>0</v>
      </c>
      <c r="V994">
        <f>IFERROR(VLOOKUP($A994,'PivotTrac Totals'!$1:$255,32,FALSE),)</f>
        <v>0</v>
      </c>
      <c r="W994">
        <f>IFERROR(VLOOKUP($A994,'PivotTrac Totals'!$1:$255,34,FALSE),)</f>
        <v>0</v>
      </c>
      <c r="X994">
        <f>IFERROR(VLOOKUP($A994,'PivotTrac Totals'!$1:$255,36,FALSE),)</f>
        <v>0</v>
      </c>
      <c r="Y994">
        <f>IFERROR(VLOOKUP($A994,'PivotTrac Totals'!$1:$255,38,FALSE),)</f>
        <v>0</v>
      </c>
      <c r="Z994">
        <f>IFERROR(VLOOKUP($A994,'PivotTrac Totals'!$1:$255,40,FALSE),)</f>
        <v>0</v>
      </c>
      <c r="AA994">
        <f>IFERROR(VLOOKUP($A994,'PivotTrac Totals'!$1:$255,42,FALSE),)</f>
        <v>0</v>
      </c>
      <c r="AB994">
        <f>IFERROR(VLOOKUP($A994,'PivotTrac Totals'!$1:$255,44,FALSE),)</f>
        <v>0</v>
      </c>
      <c r="AC994">
        <f>IFERROR(VLOOKUP($A994,'PivotTrac Totals'!$1:$255,46,FALSE),)</f>
        <v>0</v>
      </c>
      <c r="AD994">
        <f>IFERROR(VLOOKUP($A994,'PivotTrac Totals'!$1:$255,48,FALSE),)</f>
        <v>0</v>
      </c>
      <c r="AE994">
        <f>IFERROR(VLOOKUP($A994,'PivotTrac Totals'!$1:$255,50,FALSE),)</f>
        <v>0</v>
      </c>
      <c r="AF994">
        <f>IFERROR(VLOOKUP($A994,'PivotTrac Totals'!$1:$255,52,FALSE),)</f>
        <v>0</v>
      </c>
      <c r="AG994">
        <f>IFERROR(VLOOKUP($A994,'PivotTrac Totals'!$1:$255,54,FALSE),)</f>
        <v>0</v>
      </c>
      <c r="AH994">
        <f t="shared" si="113"/>
        <v>0</v>
      </c>
    </row>
    <row r="995" spans="1:34" hidden="1" x14ac:dyDescent="0.2">
      <c r="A995" s="25"/>
      <c r="B995" s="25" t="s">
        <v>318</v>
      </c>
      <c r="C995" s="28" t="str">
        <f t="shared" si="116"/>
        <v>98</v>
      </c>
      <c r="D995" s="28" t="s">
        <v>324</v>
      </c>
      <c r="E995" s="25"/>
      <c r="F995" s="25"/>
      <c r="G995" s="25"/>
      <c r="H995">
        <f>IFERROR(VLOOKUP($A995,'PivotTrac Totals'!$A$1:$AK$255,4,FALSE),)</f>
        <v>0</v>
      </c>
      <c r="I995">
        <f>IFERROR(VLOOKUP($A995,'PivotTrac Totals'!$1:$405,6,FALSE),)</f>
        <v>0</v>
      </c>
      <c r="J995">
        <f>IFERROR(VLOOKUP($A995,'PivotTrac Totals'!$1:$255,8,FALSE),)</f>
        <v>0</v>
      </c>
      <c r="K995">
        <f>IFERROR(VLOOKUP($A995,'PivotTrac Totals'!$1:$255,10,FALSE),)</f>
        <v>0</v>
      </c>
      <c r="L995">
        <f>IFERROR(VLOOKUP($A995,'PivotTrac Totals'!$1:$255,12,FALSE),)</f>
        <v>0</v>
      </c>
      <c r="M995">
        <f>IFERROR(VLOOKUP($A995,'PivotTrac Totals'!$1:$255,14,FALSE),)</f>
        <v>0</v>
      </c>
      <c r="N995">
        <f>IFERROR(VLOOKUP($A995,'PivotTrac Totals'!$1:$255,16,FALSE),)</f>
        <v>0</v>
      </c>
      <c r="O995">
        <f>IFERROR(VLOOKUP($A995,'PivotTrac Totals'!$1:$255,18,FALSE),)</f>
        <v>0</v>
      </c>
      <c r="P995">
        <f>IFERROR(VLOOKUP($A995,'PivotTrac Totals'!$1:$255,20,FALSE),)</f>
        <v>0</v>
      </c>
      <c r="Q995">
        <f>IFERROR(VLOOKUP($A995,'PivotTrac Totals'!$1:$255,22,FALSE),)</f>
        <v>0</v>
      </c>
      <c r="R995">
        <f>IFERROR(VLOOKUP($A995,'PivotTrac Totals'!$1:$255,24,FALSE),)</f>
        <v>0</v>
      </c>
      <c r="S995">
        <f>IFERROR(VLOOKUP($A995,'PivotTrac Totals'!$1:$255,26,FALSE),)</f>
        <v>0</v>
      </c>
      <c r="T995">
        <f>IFERROR(VLOOKUP($A995,'PivotTrac Totals'!$1:$255,28,FALSE),)</f>
        <v>0</v>
      </c>
      <c r="U995">
        <f>IFERROR(VLOOKUP($A995,'PivotTrac Totals'!$1:$255,30,FALSE),)</f>
        <v>0</v>
      </c>
      <c r="V995">
        <f>IFERROR(VLOOKUP($A995,'PivotTrac Totals'!$1:$255,32,FALSE),)</f>
        <v>0</v>
      </c>
      <c r="W995">
        <f>IFERROR(VLOOKUP($A995,'PivotTrac Totals'!$1:$255,34,FALSE),)</f>
        <v>0</v>
      </c>
      <c r="X995">
        <f>IFERROR(VLOOKUP($A995,'PivotTrac Totals'!$1:$255,36,FALSE),)</f>
        <v>0</v>
      </c>
      <c r="Y995">
        <f>IFERROR(VLOOKUP($A995,'PivotTrac Totals'!$1:$255,38,FALSE),)</f>
        <v>0</v>
      </c>
      <c r="Z995">
        <f>IFERROR(VLOOKUP($A995,'PivotTrac Totals'!$1:$255,40,FALSE),)</f>
        <v>0</v>
      </c>
      <c r="AA995">
        <f>IFERROR(VLOOKUP($A995,'PivotTrac Totals'!$1:$255,42,FALSE),)</f>
        <v>0</v>
      </c>
      <c r="AB995">
        <f>IFERROR(VLOOKUP($A995,'PivotTrac Totals'!$1:$255,44,FALSE),)</f>
        <v>0</v>
      </c>
      <c r="AC995">
        <f>IFERROR(VLOOKUP($A995,'PivotTrac Totals'!$1:$255,46,FALSE),)</f>
        <v>0</v>
      </c>
      <c r="AD995">
        <f>IFERROR(VLOOKUP($A995,'PivotTrac Totals'!$1:$255,48,FALSE),)</f>
        <v>0</v>
      </c>
      <c r="AE995">
        <f>IFERROR(VLOOKUP($A995,'PivotTrac Totals'!$1:$255,50,FALSE),)</f>
        <v>0</v>
      </c>
      <c r="AF995">
        <f>IFERROR(VLOOKUP($A995,'PivotTrac Totals'!$1:$255,52,FALSE),)</f>
        <v>0</v>
      </c>
      <c r="AG995">
        <f>IFERROR(VLOOKUP($A995,'PivotTrac Totals'!$1:$255,54,FALSE),)</f>
        <v>0</v>
      </c>
      <c r="AH995">
        <f t="shared" si="113"/>
        <v>0</v>
      </c>
    </row>
    <row r="996" spans="1:34" hidden="1" x14ac:dyDescent="0.2">
      <c r="A996" s="25"/>
      <c r="B996" s="25" t="s">
        <v>318</v>
      </c>
      <c r="C996" s="28" t="str">
        <f t="shared" si="116"/>
        <v>98</v>
      </c>
      <c r="D996" s="28" t="s">
        <v>324</v>
      </c>
      <c r="E996" s="25"/>
      <c r="F996" s="25"/>
      <c r="G996" s="25"/>
      <c r="H996">
        <f>IFERROR(VLOOKUP($A996,'PivotTrac Totals'!$A$1:$AK$255,4,FALSE),)</f>
        <v>0</v>
      </c>
      <c r="I996">
        <f>IFERROR(VLOOKUP($A996,'PivotTrac Totals'!$1:$405,6,FALSE),)</f>
        <v>0</v>
      </c>
      <c r="J996">
        <f>IFERROR(VLOOKUP($A996,'PivotTrac Totals'!$1:$255,8,FALSE),)</f>
        <v>0</v>
      </c>
      <c r="K996">
        <f>IFERROR(VLOOKUP($A996,'PivotTrac Totals'!$1:$255,10,FALSE),)</f>
        <v>0</v>
      </c>
      <c r="L996">
        <f>IFERROR(VLOOKUP($A996,'PivotTrac Totals'!$1:$255,12,FALSE),)</f>
        <v>0</v>
      </c>
      <c r="M996">
        <f>IFERROR(VLOOKUP($A996,'PivotTrac Totals'!$1:$255,14,FALSE),)</f>
        <v>0</v>
      </c>
      <c r="N996">
        <f>IFERROR(VLOOKUP($A996,'PivotTrac Totals'!$1:$255,16,FALSE),)</f>
        <v>0</v>
      </c>
      <c r="O996">
        <f>IFERROR(VLOOKUP($A996,'PivotTrac Totals'!$1:$255,18,FALSE),)</f>
        <v>0</v>
      </c>
      <c r="P996">
        <f>IFERROR(VLOOKUP($A996,'PivotTrac Totals'!$1:$255,20,FALSE),)</f>
        <v>0</v>
      </c>
      <c r="Q996">
        <f>IFERROR(VLOOKUP($A996,'PivotTrac Totals'!$1:$255,22,FALSE),)</f>
        <v>0</v>
      </c>
      <c r="R996">
        <f>IFERROR(VLOOKUP($A996,'PivotTrac Totals'!$1:$255,24,FALSE),)</f>
        <v>0</v>
      </c>
      <c r="S996">
        <f>IFERROR(VLOOKUP($A996,'PivotTrac Totals'!$1:$255,26,FALSE),)</f>
        <v>0</v>
      </c>
      <c r="T996">
        <f>IFERROR(VLOOKUP($A996,'PivotTrac Totals'!$1:$255,28,FALSE),)</f>
        <v>0</v>
      </c>
      <c r="U996">
        <f>IFERROR(VLOOKUP($A996,'PivotTrac Totals'!$1:$255,30,FALSE),)</f>
        <v>0</v>
      </c>
      <c r="V996">
        <f>IFERROR(VLOOKUP($A996,'PivotTrac Totals'!$1:$255,32,FALSE),)</f>
        <v>0</v>
      </c>
      <c r="W996">
        <f>IFERROR(VLOOKUP($A996,'PivotTrac Totals'!$1:$255,34,FALSE),)</f>
        <v>0</v>
      </c>
      <c r="X996">
        <f>IFERROR(VLOOKUP($A996,'PivotTrac Totals'!$1:$255,36,FALSE),)</f>
        <v>0</v>
      </c>
      <c r="Y996">
        <f>IFERROR(VLOOKUP($A996,'PivotTrac Totals'!$1:$255,38,FALSE),)</f>
        <v>0</v>
      </c>
      <c r="Z996">
        <f>IFERROR(VLOOKUP($A996,'PivotTrac Totals'!$1:$255,40,FALSE),)</f>
        <v>0</v>
      </c>
      <c r="AA996">
        <f>IFERROR(VLOOKUP($A996,'PivotTrac Totals'!$1:$255,42,FALSE),)</f>
        <v>0</v>
      </c>
      <c r="AB996">
        <f>IFERROR(VLOOKUP($A996,'PivotTrac Totals'!$1:$255,44,FALSE),)</f>
        <v>0</v>
      </c>
      <c r="AC996">
        <f>IFERROR(VLOOKUP($A996,'PivotTrac Totals'!$1:$255,46,FALSE),)</f>
        <v>0</v>
      </c>
      <c r="AD996">
        <f>IFERROR(VLOOKUP($A996,'PivotTrac Totals'!$1:$255,48,FALSE),)</f>
        <v>0</v>
      </c>
      <c r="AE996">
        <f>IFERROR(VLOOKUP($A996,'PivotTrac Totals'!$1:$255,50,FALSE),)</f>
        <v>0</v>
      </c>
      <c r="AF996">
        <f>IFERROR(VLOOKUP($A996,'PivotTrac Totals'!$1:$255,52,FALSE),)</f>
        <v>0</v>
      </c>
      <c r="AG996">
        <f>IFERROR(VLOOKUP($A996,'PivotTrac Totals'!$1:$255,54,FALSE),)</f>
        <v>0</v>
      </c>
      <c r="AH996">
        <f t="shared" si="113"/>
        <v>0</v>
      </c>
    </row>
    <row r="997" spans="1:34" hidden="1" x14ac:dyDescent="0.2">
      <c r="A997" s="25"/>
      <c r="B997" s="25" t="s">
        <v>318</v>
      </c>
      <c r="C997" s="28" t="str">
        <f>MID(A998,FIND(" ",A998)+1,256)</f>
        <v>99</v>
      </c>
      <c r="D997" s="28" t="s">
        <v>324</v>
      </c>
      <c r="E997" s="25"/>
      <c r="F997" s="25"/>
      <c r="G997" s="25"/>
      <c r="H997">
        <f>IFERROR(VLOOKUP($A997,'PivotTrac Totals'!$A$1:$AK$255,4,FALSE),)</f>
        <v>0</v>
      </c>
      <c r="I997">
        <f>IFERROR(VLOOKUP($A997,'PivotTrac Totals'!$1:$405,6,FALSE),)</f>
        <v>0</v>
      </c>
      <c r="J997">
        <f>IFERROR(VLOOKUP($A997,'PivotTrac Totals'!$1:$255,8,FALSE),)</f>
        <v>0</v>
      </c>
      <c r="K997">
        <f>IFERROR(VLOOKUP($A997,'PivotTrac Totals'!$1:$255,10,FALSE),)</f>
        <v>0</v>
      </c>
      <c r="L997">
        <f>IFERROR(VLOOKUP($A997,'PivotTrac Totals'!$1:$255,12,FALSE),)</f>
        <v>0</v>
      </c>
      <c r="M997">
        <f>IFERROR(VLOOKUP($A997,'PivotTrac Totals'!$1:$255,14,FALSE),)</f>
        <v>0</v>
      </c>
      <c r="N997">
        <f>IFERROR(VLOOKUP($A997,'PivotTrac Totals'!$1:$255,16,FALSE),)</f>
        <v>0</v>
      </c>
      <c r="O997">
        <f>IFERROR(VLOOKUP($A997,'PivotTrac Totals'!$1:$255,18,FALSE),)</f>
        <v>0</v>
      </c>
      <c r="P997">
        <f>IFERROR(VLOOKUP($A997,'PivotTrac Totals'!$1:$255,20,FALSE),)</f>
        <v>0</v>
      </c>
      <c r="Q997">
        <f>IFERROR(VLOOKUP($A997,'PivotTrac Totals'!$1:$255,22,FALSE),)</f>
        <v>0</v>
      </c>
      <c r="R997">
        <f>IFERROR(VLOOKUP($A997,'PivotTrac Totals'!$1:$255,24,FALSE),)</f>
        <v>0</v>
      </c>
      <c r="S997">
        <f>IFERROR(VLOOKUP($A997,'PivotTrac Totals'!$1:$255,26,FALSE),)</f>
        <v>0</v>
      </c>
      <c r="T997">
        <f>IFERROR(VLOOKUP($A997,'PivotTrac Totals'!$1:$255,28,FALSE),)</f>
        <v>0</v>
      </c>
      <c r="U997">
        <f>IFERROR(VLOOKUP($A997,'PivotTrac Totals'!$1:$255,30,FALSE),)</f>
        <v>0</v>
      </c>
      <c r="V997">
        <f>IFERROR(VLOOKUP($A997,'PivotTrac Totals'!$1:$255,32,FALSE),)</f>
        <v>0</v>
      </c>
      <c r="W997">
        <f>IFERROR(VLOOKUP($A997,'PivotTrac Totals'!$1:$255,34,FALSE),)</f>
        <v>0</v>
      </c>
      <c r="X997">
        <f>IFERROR(VLOOKUP($A997,'PivotTrac Totals'!$1:$255,36,FALSE),)</f>
        <v>0</v>
      </c>
      <c r="Y997">
        <f>IFERROR(VLOOKUP($A997,'PivotTrac Totals'!$1:$255,38,FALSE),)</f>
        <v>0</v>
      </c>
      <c r="Z997">
        <f>IFERROR(VLOOKUP($A997,'PivotTrac Totals'!$1:$255,40,FALSE),)</f>
        <v>0</v>
      </c>
      <c r="AA997">
        <f>IFERROR(VLOOKUP($A997,'PivotTrac Totals'!$1:$255,42,FALSE),)</f>
        <v>0</v>
      </c>
      <c r="AB997">
        <f>IFERROR(VLOOKUP($A997,'PivotTrac Totals'!$1:$255,44,FALSE),)</f>
        <v>0</v>
      </c>
      <c r="AC997">
        <f>IFERROR(VLOOKUP($A997,'PivotTrac Totals'!$1:$255,46,FALSE),)</f>
        <v>0</v>
      </c>
      <c r="AD997">
        <f>IFERROR(VLOOKUP($A997,'PivotTrac Totals'!$1:$255,48,FALSE),)</f>
        <v>0</v>
      </c>
      <c r="AE997">
        <f>IFERROR(VLOOKUP($A997,'PivotTrac Totals'!$1:$255,50,FALSE),)</f>
        <v>0</v>
      </c>
      <c r="AF997">
        <f>IFERROR(VLOOKUP($A997,'PivotTrac Totals'!$1:$255,52,FALSE),)</f>
        <v>0</v>
      </c>
      <c r="AG997">
        <f>IFERROR(VLOOKUP($A997,'PivotTrac Totals'!$1:$255,54,FALSE),)</f>
        <v>0</v>
      </c>
      <c r="AH997">
        <f t="shared" si="113"/>
        <v>0</v>
      </c>
    </row>
    <row r="998" spans="1:34" ht="15.75" hidden="1" thickBot="1" x14ac:dyDescent="0.25">
      <c r="A998" s="29" t="s">
        <v>363</v>
      </c>
      <c r="B998" s="25" t="s">
        <v>318</v>
      </c>
      <c r="C998" s="28" t="str">
        <f>C997</f>
        <v>99</v>
      </c>
      <c r="D998" s="28" t="s">
        <v>324</v>
      </c>
      <c r="E998" s="25"/>
      <c r="F998" s="25"/>
      <c r="G998" s="25"/>
      <c r="H998" s="24">
        <f>IF($B998="Teton",IF($F998="Spring Grain",SUMIFS('Ashton Agrimet'!$D:$D,'Ashton Agrimet'!$A:$A,"&lt;="&amp;Data!H$1,'Ashton Agrimet'!$D:$D,"&gt;0"),IF($F998="Winter Grain",SUMIFS('Ashton Agrimet'!$C:$C,'Ashton Agrimet'!$A:$A,"&lt;="&amp;Data!H$1,'Ashton Agrimet'!$C:$C,"&gt;0"),IF($F998="Potatoes",SUMIFS('Ashton Agrimet'!$G:$G,'Ashton Agrimet'!$A:$A,"&lt;="&amp;Data!H$1,'Ashton Agrimet'!$G:$G,"&gt;0"),0))),SUMIFS('Osgood Agrimet'!$S$2:$S$274,'Ashton Agrimet'!$V$147:$V$288,"&lt;="&amp;Data!H$1,'Osgood Agrimet'!$S$2:$S$274,"&gt;0"))</f>
        <v>0</v>
      </c>
      <c r="I998" s="24">
        <f>IF($B998="Teton",IF($F998="Spring Grain",SUMIFS('Ashton Agrimet'!$D:$D,'Ashton Agrimet'!$A:$A,"&lt;="&amp;Data!I$1,'Ashton Agrimet'!$D:$D,"&gt;0"),IF($F998="Winter Grain",SUMIFS('Ashton Agrimet'!$C:$C,'Ashton Agrimet'!$A:$A,"&lt;="&amp;Data!I$1,'Ashton Agrimet'!$C:$C,"&gt;0"),IF($F998="Potatoes",SUMIFS('Ashton Agrimet'!$G:$G,'Ashton Agrimet'!$A:$A,"&lt;="&amp;Data!I$1,'Ashton Agrimet'!$G:$G,"&gt;0"),0))),SUMIFS('Osgood Agrimet'!$S$2:$S$274,'Ashton Agrimet'!$V$147:$V$288,"&lt;="&amp;Data!I$1,'Osgood Agrimet'!$S$2:$S$274,"&gt;0"))</f>
        <v>0</v>
      </c>
      <c r="J998" s="24">
        <f>IF($B998="Teton",IF($F998="Spring Grain",SUMIFS('Ashton Agrimet'!$D:$D,'Ashton Agrimet'!$A:$A,"&lt;="&amp;Data!J$1,'Ashton Agrimet'!$D:$D,"&gt;0"),IF($F998="Winter Grain",SUMIFS('Ashton Agrimet'!$C:$C,'Ashton Agrimet'!$A:$A,"&lt;="&amp;Data!J$1,'Ashton Agrimet'!$C:$C,"&gt;0"),IF($F998="Potatoes",SUMIFS('Ashton Agrimet'!$G:$G,'Ashton Agrimet'!$A:$A,"&lt;="&amp;Data!J$1,'Ashton Agrimet'!$G:$G,"&gt;0"),0))),SUMIFS('Osgood Agrimet'!$S$2:$S$274,'Ashton Agrimet'!$V$147:$V$288,"&lt;="&amp;Data!J$1,'Osgood Agrimet'!$S$2:$S$274,"&gt;0"))</f>
        <v>0</v>
      </c>
      <c r="K998" s="24">
        <f>IF($B998="Teton",IF($F998="Spring Grain",SUMIFS('Ashton Agrimet'!$D:$D,'Ashton Agrimet'!$A:$A,"&lt;="&amp;Data!K$1,'Ashton Agrimet'!$D:$D,"&gt;0"),IF($F998="Winter Grain",SUMIFS('Ashton Agrimet'!$C:$C,'Ashton Agrimet'!$A:$A,"&lt;="&amp;Data!K$1,'Ashton Agrimet'!$C:$C,"&gt;0"),IF($F998="Potatoes",SUMIFS('Ashton Agrimet'!$G:$G,'Ashton Agrimet'!$A:$A,"&lt;="&amp;Data!K$1,'Ashton Agrimet'!$G:$G,"&gt;0"),0))),SUMIFS('Osgood Agrimet'!$S$2:$S$274,'Ashton Agrimet'!$V$147:$V$288,"&lt;="&amp;Data!K$1,'Osgood Agrimet'!$S$2:$S$274,"&gt;0"))</f>
        <v>0</v>
      </c>
      <c r="L998" s="24">
        <f>IF($B998="Teton",IF($F998="Spring Grain",SUMIFS('Ashton Agrimet'!$D:$D,'Ashton Agrimet'!$A:$A,"&lt;="&amp;Data!L$1,'Ashton Agrimet'!$D:$D,"&gt;0"),IF($F998="Winter Grain",SUMIFS('Ashton Agrimet'!$C:$C,'Ashton Agrimet'!$A:$A,"&lt;="&amp;Data!L$1,'Ashton Agrimet'!$C:$C,"&gt;0"),IF($F998="Potatoes",SUMIFS('Ashton Agrimet'!$G:$G,'Ashton Agrimet'!$A:$A,"&lt;="&amp;Data!L$1,'Ashton Agrimet'!$G:$G,"&gt;0"),0))),SUMIFS('Osgood Agrimet'!$S$2:$S$274,'Ashton Agrimet'!$V$147:$V$288,"&lt;="&amp;Data!L$1,'Osgood Agrimet'!$S$2:$S$274,"&gt;0"))</f>
        <v>0</v>
      </c>
      <c r="M998" s="24">
        <f>IF($B998="Teton",IF($F998="Spring Grain",SUMIFS('Ashton Agrimet'!$D:$D,'Ashton Agrimet'!$A:$A,"&lt;="&amp;Data!M$1,'Ashton Agrimet'!$D:$D,"&gt;0"),IF($F998="Winter Grain",SUMIFS('Ashton Agrimet'!$C:$C,'Ashton Agrimet'!$A:$A,"&lt;="&amp;Data!M$1,'Ashton Agrimet'!$C:$C,"&gt;0"),IF($F998="Potatoes",SUMIFS('Ashton Agrimet'!$G:$G,'Ashton Agrimet'!$A:$A,"&lt;="&amp;Data!M$1,'Ashton Agrimet'!$G:$G,"&gt;0"),0))),SUMIFS('Osgood Agrimet'!$S$2:$S$274,'Ashton Agrimet'!$V$147:$V$288,"&lt;="&amp;Data!M$1,'Osgood Agrimet'!$S$2:$S$274,"&gt;0"))</f>
        <v>0</v>
      </c>
      <c r="N998" s="24">
        <f>IF($B998="Teton",IF($F998="Spring Grain",SUMIFS('Ashton Agrimet'!$D:$D,'Ashton Agrimet'!$A:$A,"&lt;="&amp;Data!N$1,'Ashton Agrimet'!$D:$D,"&gt;0"),IF($F998="Winter Grain",SUMIFS('Ashton Agrimet'!$C:$C,'Ashton Agrimet'!$A:$A,"&lt;="&amp;Data!N$1,'Ashton Agrimet'!$C:$C,"&gt;0"),IF($F998="Potatoes",SUMIFS('Ashton Agrimet'!$G:$G,'Ashton Agrimet'!$A:$A,"&lt;="&amp;Data!N$1,'Ashton Agrimet'!$G:$G,"&gt;0"),0))),SUMIFS('Osgood Agrimet'!$S$2:$S$274,'Ashton Agrimet'!$V$147:$V$288,"&lt;="&amp;Data!N$1,'Osgood Agrimet'!$S$2:$S$274,"&gt;0"))</f>
        <v>0</v>
      </c>
      <c r="O998" s="24">
        <f>IF($B998="Teton",IF($F998="Spring Grain",SUMIFS('Ashton Agrimet'!$D:$D,'Ashton Agrimet'!$A:$A,"&lt;="&amp;Data!O$1,'Ashton Agrimet'!$D:$D,"&gt;0"),IF($F998="Winter Grain",SUMIFS('Ashton Agrimet'!$C:$C,'Ashton Agrimet'!$A:$A,"&lt;="&amp;Data!O$1,'Ashton Agrimet'!$C:$C,"&gt;0"),IF($F998="Potatoes",SUMIFS('Ashton Agrimet'!$G:$G,'Ashton Agrimet'!$A:$A,"&lt;="&amp;Data!O$1,'Ashton Agrimet'!$G:$G,"&gt;0"),0))),SUMIFS('Osgood Agrimet'!$S$2:$S$274,'Ashton Agrimet'!$V$147:$V$288,"&lt;="&amp;Data!O$1,'Osgood Agrimet'!$S$2:$S$274,"&gt;0"))</f>
        <v>0</v>
      </c>
      <c r="P998" s="24">
        <f>IF($B998="Teton",IF($F998="Spring Grain",SUMIFS('Ashton Agrimet'!$D:$D,'Ashton Agrimet'!$A:$A,"&lt;="&amp;Data!P$1,'Ashton Agrimet'!$D:$D,"&gt;0"),IF($F998="Winter Grain",SUMIFS('Ashton Agrimet'!$C:$C,'Ashton Agrimet'!$A:$A,"&lt;="&amp;Data!P$1,'Ashton Agrimet'!$C:$C,"&gt;0"),IF($F998="Potatoes",SUMIFS('Ashton Agrimet'!$G:$G,'Ashton Agrimet'!$A:$A,"&lt;="&amp;Data!P$1,'Ashton Agrimet'!$G:$G,"&gt;0"),0))),SUMIFS('Osgood Agrimet'!$S$2:$S$274,'Ashton Agrimet'!$V$147:$V$288,"&lt;="&amp;Data!P$1,'Osgood Agrimet'!$S$2:$S$274,"&gt;0"))</f>
        <v>0</v>
      </c>
      <c r="Q998" s="24">
        <f>IF($B998="Teton",IF($F998="Spring Grain",SUMIFS('Ashton Agrimet'!$D:$D,'Ashton Agrimet'!$A:$A,"&lt;="&amp;Data!Q$1,'Ashton Agrimet'!$D:$D,"&gt;0"),IF($F998="Winter Grain",SUMIFS('Ashton Agrimet'!$C:$C,'Ashton Agrimet'!$A:$A,"&lt;="&amp;Data!Q$1,'Ashton Agrimet'!$C:$C,"&gt;0"),IF($F998="Potatoes",SUMIFS('Ashton Agrimet'!$G:$G,'Ashton Agrimet'!$A:$A,"&lt;="&amp;Data!Q$1,'Ashton Agrimet'!$G:$G,"&gt;0"),0))),SUMIFS('Osgood Agrimet'!$S$2:$S$274,'Ashton Agrimet'!$V$147:$V$288,"&lt;="&amp;Data!Q$1,'Osgood Agrimet'!$S$2:$S$274,"&gt;0"))</f>
        <v>0</v>
      </c>
      <c r="R998" s="24">
        <f>IF($B998="Teton",IF($F998="Spring Grain",SUMIFS('Ashton Agrimet'!$D:$D,'Ashton Agrimet'!$A:$A,"&lt;="&amp;Data!R$1,'Ashton Agrimet'!$D:$D,"&gt;0"),IF($F998="Winter Grain",SUMIFS('Ashton Agrimet'!$C:$C,'Ashton Agrimet'!$A:$A,"&lt;="&amp;Data!R$1,'Ashton Agrimet'!$C:$C,"&gt;0"),IF($F998="Potatoes",SUMIFS('Ashton Agrimet'!$G:$G,'Ashton Agrimet'!$A:$A,"&lt;="&amp;Data!R$1,'Ashton Agrimet'!$G:$G,"&gt;0"),0))),SUMIFS('Osgood Agrimet'!$S$2:$S$274,'Ashton Agrimet'!$V$147:$V$288,"&lt;="&amp;Data!R$1,'Osgood Agrimet'!$S$2:$S$274,"&gt;0"))</f>
        <v>0</v>
      </c>
      <c r="S998" s="24">
        <f>IF($B998="Teton",IF($F998="Spring Grain",SUMIFS('Ashton Agrimet'!$D:$D,'Ashton Agrimet'!$A:$A,"&lt;="&amp;Data!S$1,'Ashton Agrimet'!$D:$D,"&gt;0"),IF($F998="Winter Grain",SUMIFS('Ashton Agrimet'!$C:$C,'Ashton Agrimet'!$A:$A,"&lt;="&amp;Data!S$1,'Ashton Agrimet'!$C:$C,"&gt;0"),IF($F998="Potatoes",SUMIFS('Ashton Agrimet'!$G:$G,'Ashton Agrimet'!$A:$A,"&lt;="&amp;Data!S$1,'Ashton Agrimet'!$G:$G,"&gt;0"),0))),SUMIFS('Osgood Agrimet'!$S$2:$S$274,'Ashton Agrimet'!$V$147:$V$288,"&lt;="&amp;Data!S$1,'Osgood Agrimet'!$S$2:$S$274,"&gt;0"))</f>
        <v>0</v>
      </c>
      <c r="T998" s="24">
        <f>IF($B998="Teton",IF($F998="Spring Grain",SUMIFS('Ashton Agrimet'!$D:$D,'Ashton Agrimet'!$A:$A,"&lt;="&amp;Data!T$1,'Ashton Agrimet'!$D:$D,"&gt;0"),IF($F998="Winter Grain",SUMIFS('Ashton Agrimet'!$C:$C,'Ashton Agrimet'!$A:$A,"&lt;="&amp;Data!T$1,'Ashton Agrimet'!$C:$C,"&gt;0"),IF($F998="Potatoes",SUMIFS('Ashton Agrimet'!$G:$G,'Ashton Agrimet'!$A:$A,"&lt;="&amp;Data!T$1,'Ashton Agrimet'!$G:$G,"&gt;0"),0))),SUMIFS('Osgood Agrimet'!$S$2:$S$274,'Ashton Agrimet'!$V$147:$V$288,"&lt;="&amp;Data!T$1,'Osgood Agrimet'!$S$2:$S$274,"&gt;0"))</f>
        <v>0</v>
      </c>
      <c r="U998" s="24">
        <f>IF($B998="Teton",IF($F998="Spring Grain",SUMIFS('Ashton Agrimet'!$D:$D,'Ashton Agrimet'!$A:$A,"&lt;="&amp;Data!U$1,'Ashton Agrimet'!$D:$D,"&gt;0"),IF($F998="Winter Grain",SUMIFS('Ashton Agrimet'!$C:$C,'Ashton Agrimet'!$A:$A,"&lt;="&amp;Data!U$1,'Ashton Agrimet'!$C:$C,"&gt;0"),IF($F998="Potatoes",SUMIFS('Ashton Agrimet'!$G:$G,'Ashton Agrimet'!$A:$A,"&lt;="&amp;Data!U$1,'Ashton Agrimet'!$G:$G,"&gt;0"),0))),SUMIFS('Osgood Agrimet'!$S$2:$S$274,'Ashton Agrimet'!$V$147:$V$288,"&lt;="&amp;Data!U$1,'Osgood Agrimet'!$S$2:$S$274,"&gt;0"))</f>
        <v>0</v>
      </c>
      <c r="V998" s="24">
        <f>IF($B998="Teton",IF($F998="Spring Grain",SUMIFS('Ashton Agrimet'!$D:$D,'Ashton Agrimet'!$A:$A,"&lt;="&amp;Data!V$1,'Ashton Agrimet'!$D:$D,"&gt;0"),IF($F998="Winter Grain",SUMIFS('Ashton Agrimet'!$C:$C,'Ashton Agrimet'!$A:$A,"&lt;="&amp;Data!V$1,'Ashton Agrimet'!$C:$C,"&gt;0"),IF($F998="Potatoes",SUMIFS('Ashton Agrimet'!$G:$G,'Ashton Agrimet'!$A:$A,"&lt;="&amp;Data!V$1,'Ashton Agrimet'!$G:$G,"&gt;0"),0))),SUMIFS('Osgood Agrimet'!$S$2:$S$274,'Ashton Agrimet'!$V$147:$V$288,"&lt;="&amp;Data!V$1,'Osgood Agrimet'!$S$2:$S$274,"&gt;0"))</f>
        <v>0</v>
      </c>
      <c r="W998" s="24">
        <f>IF($B998="Teton",IF($F998="Spring Grain",SUMIFS('Ashton Agrimet'!$D:$D,'Ashton Agrimet'!$A:$A,"&lt;="&amp;Data!W$1,'Ashton Agrimet'!$D:$D,"&gt;0"),IF($F998="Winter Grain",SUMIFS('Ashton Agrimet'!$C:$C,'Ashton Agrimet'!$A:$A,"&lt;="&amp;Data!W$1,'Ashton Agrimet'!$C:$C,"&gt;0"),IF($F998="Potatoes",SUMIFS('Ashton Agrimet'!$G:$G,'Ashton Agrimet'!$A:$A,"&lt;="&amp;Data!W$1,'Ashton Agrimet'!$G:$G,"&gt;0"),0))),SUMIFS('Osgood Agrimet'!$S$2:$S$274,'Ashton Agrimet'!$V$147:$V$288,"&lt;="&amp;Data!W$1,'Osgood Agrimet'!$S$2:$S$274,"&gt;0"))</f>
        <v>0</v>
      </c>
      <c r="X998" s="24">
        <f>IF($B998="Teton",IF($F998="Spring Grain",SUMIFS('Ashton Agrimet'!$D:$D,'Ashton Agrimet'!$A:$A,"&lt;="&amp;Data!X$1,'Ashton Agrimet'!$D:$D,"&gt;0"),IF($F998="Winter Grain",SUMIFS('Ashton Agrimet'!$C:$C,'Ashton Agrimet'!$A:$A,"&lt;="&amp;Data!X$1,'Ashton Agrimet'!$C:$C,"&gt;0"),IF($F998="Potatoes",SUMIFS('Ashton Agrimet'!$G:$G,'Ashton Agrimet'!$A:$A,"&lt;="&amp;Data!X$1,'Ashton Agrimet'!$G:$G,"&gt;0"),0))),SUMIFS('Osgood Agrimet'!$S$2:$S$274,'Ashton Agrimet'!$V$147:$V$288,"&lt;="&amp;Data!X$1,'Osgood Agrimet'!$S$2:$S$274,"&gt;0"))</f>
        <v>0</v>
      </c>
      <c r="Y998" s="24">
        <f>IF($B998="Teton",IF($F998="Spring Grain",SUMIFS('Ashton Agrimet'!$D:$D,'Ashton Agrimet'!$A:$A,"&lt;="&amp;Data!Y$1,'Ashton Agrimet'!$D:$D,"&gt;0"),IF($F998="Winter Grain",SUMIFS('Ashton Agrimet'!$C:$C,'Ashton Agrimet'!$A:$A,"&lt;="&amp;Data!Y$1,'Ashton Agrimet'!$C:$C,"&gt;0"),IF($F998="Potatoes",SUMIFS('Ashton Agrimet'!$G:$G,'Ashton Agrimet'!$A:$A,"&lt;="&amp;Data!Y$1,'Ashton Agrimet'!$G:$G,"&gt;0"),0))),SUMIFS('Osgood Agrimet'!$S$2:$S$274,'Ashton Agrimet'!$V$147:$V$288,"&lt;="&amp;Data!Y$1,'Osgood Agrimet'!$S$2:$S$274,"&gt;0"))</f>
        <v>0</v>
      </c>
      <c r="Z998" s="24">
        <f>IF($B998="Teton",IF($F998="Spring Grain",SUMIFS('Ashton Agrimet'!$D:$D,'Ashton Agrimet'!$A:$A,"&lt;="&amp;Data!Z$1,'Ashton Agrimet'!$D:$D,"&gt;0"),IF($F998="Winter Grain",SUMIFS('Ashton Agrimet'!$C:$C,'Ashton Agrimet'!$A:$A,"&lt;="&amp;Data!Z$1,'Ashton Agrimet'!$C:$C,"&gt;0"),IF($F998="Potatoes",SUMIFS('Ashton Agrimet'!$G:$G,'Ashton Agrimet'!$A:$A,"&lt;="&amp;Data!Z$1,'Ashton Agrimet'!$G:$G,"&gt;0"),0))),SUMIFS('Osgood Agrimet'!$S$2:$S$274,'Ashton Agrimet'!$V$147:$V$288,"&lt;="&amp;Data!Z$1,'Osgood Agrimet'!$S$2:$S$274,"&gt;0"))</f>
        <v>0</v>
      </c>
      <c r="AA998" s="24">
        <f>IF($B998="Teton",IF($F998="Spring Grain",SUMIFS('Ashton Agrimet'!$D:$D,'Ashton Agrimet'!$A:$A,"&lt;="&amp;Data!AA$1,'Ashton Agrimet'!$D:$D,"&gt;0"),IF($F998="Winter Grain",SUMIFS('Ashton Agrimet'!$C:$C,'Ashton Agrimet'!$A:$A,"&lt;="&amp;Data!AA$1,'Ashton Agrimet'!$C:$C,"&gt;0"),IF($F998="Potatoes",SUMIFS('Ashton Agrimet'!$G:$G,'Ashton Agrimet'!$A:$A,"&lt;="&amp;Data!AA$1,'Ashton Agrimet'!$G:$G,"&gt;0"),0))),SUMIFS('Osgood Agrimet'!$S$2:$S$274,'Ashton Agrimet'!$V$147:$V$288,"&lt;="&amp;Data!AA$1,'Osgood Agrimet'!$S$2:$S$274,"&gt;0"))</f>
        <v>0</v>
      </c>
      <c r="AB998" s="24">
        <f>IF($B998="Teton",IF($F998="Spring Grain",SUMIFS('Ashton Agrimet'!$D:$D,'Ashton Agrimet'!$A:$A,"&lt;="&amp;Data!AB$1,'Ashton Agrimet'!$D:$D,"&gt;0"),IF($F998="Winter Grain",SUMIFS('Ashton Agrimet'!$C:$C,'Ashton Agrimet'!$A:$A,"&lt;="&amp;Data!AB$1,'Ashton Agrimet'!$C:$C,"&gt;0"),IF($F998="Potatoes",SUMIFS('Ashton Agrimet'!$G:$G,'Ashton Agrimet'!$A:$A,"&lt;="&amp;Data!AB$1,'Ashton Agrimet'!$G:$G,"&gt;0"),0))),SUMIFS('Osgood Agrimet'!$S$2:$S$274,'Ashton Agrimet'!$V$147:$V$288,"&lt;="&amp;Data!AB$1,'Osgood Agrimet'!$S$2:$S$274,"&gt;0"))</f>
        <v>0</v>
      </c>
      <c r="AC998" s="24">
        <f>IF($B998="Teton",IF($F998="Spring Grain",SUMIFS('Ashton Agrimet'!$D:$D,'Ashton Agrimet'!$A:$A,"&lt;="&amp;Data!AC$1,'Ashton Agrimet'!$D:$D,"&gt;0"),IF($F998="Winter Grain",SUMIFS('Ashton Agrimet'!$C:$C,'Ashton Agrimet'!$A:$A,"&lt;="&amp;Data!AC$1,'Ashton Agrimet'!$C:$C,"&gt;0"),IF($F998="Potatoes",SUMIFS('Ashton Agrimet'!$G:$G,'Ashton Agrimet'!$A:$A,"&lt;="&amp;Data!AC$1,'Ashton Agrimet'!$G:$G,"&gt;0"),0))),SUMIFS('Osgood Agrimet'!$S$2:$S$274,'Ashton Agrimet'!$V$147:$V$288,"&lt;="&amp;Data!AC$1,'Osgood Agrimet'!$S$2:$S$274,"&gt;0"))</f>
        <v>0</v>
      </c>
      <c r="AD998" s="24">
        <f>IF($B998="Teton",IF($F998="Spring Grain",SUMIFS('Ashton Agrimet'!$D:$D,'Ashton Agrimet'!$A:$A,"&lt;="&amp;Data!AD$1,'Ashton Agrimet'!$D:$D,"&gt;0"),IF($F998="Winter Grain",SUMIFS('Ashton Agrimet'!$C:$C,'Ashton Agrimet'!$A:$A,"&lt;="&amp;Data!AD$1,'Ashton Agrimet'!$C:$C,"&gt;0"),IF($F998="Potatoes",SUMIFS('Ashton Agrimet'!$G:$G,'Ashton Agrimet'!$A:$A,"&lt;="&amp;Data!AD$1,'Ashton Agrimet'!$G:$G,"&gt;0"),0))),SUMIFS('Osgood Agrimet'!$S$2:$S$274,'Ashton Agrimet'!$V$147:$V$288,"&lt;="&amp;Data!AD$1,'Osgood Agrimet'!$S$2:$S$274,"&gt;0"))</f>
        <v>0</v>
      </c>
      <c r="AE998" s="24">
        <f>IF($B998="Teton",IF($F998="Spring Grain",SUMIFS('Ashton Agrimet'!$D:$D,'Ashton Agrimet'!$A:$A,"&lt;="&amp;Data!AE$1,'Ashton Agrimet'!$D:$D,"&gt;0"),IF($F998="Winter Grain",SUMIFS('Ashton Agrimet'!$C:$C,'Ashton Agrimet'!$A:$A,"&lt;="&amp;Data!AE$1,'Ashton Agrimet'!$C:$C,"&gt;0"),IF($F998="Potatoes",SUMIFS('Ashton Agrimet'!$G:$G,'Ashton Agrimet'!$A:$A,"&lt;="&amp;Data!AE$1,'Ashton Agrimet'!$G:$G,"&gt;0"),0))),SUMIFS('Osgood Agrimet'!$S$2:$S$274,'Ashton Agrimet'!$V$147:$V$288,"&lt;="&amp;Data!AE$1,'Osgood Agrimet'!$S$2:$S$274,"&gt;0"))</f>
        <v>0</v>
      </c>
      <c r="AF998" s="24">
        <f>IF($B998="Teton",IF($F998="Spring Grain",SUMIFS('Ashton Agrimet'!$D:$D,'Ashton Agrimet'!$A:$A,"&lt;="&amp;Data!AF$1,'Ashton Agrimet'!$D:$D,"&gt;0"),IF($F998="Winter Grain",SUMIFS('Ashton Agrimet'!$C:$C,'Ashton Agrimet'!$A:$A,"&lt;="&amp;Data!AF$1,'Ashton Agrimet'!$C:$C,"&gt;0"),IF($F998="Potatoes",SUMIFS('Ashton Agrimet'!$G:$G,'Ashton Agrimet'!$A:$A,"&lt;="&amp;Data!AF$1,'Ashton Agrimet'!$G:$G,"&gt;0"),0))),SUMIFS('Osgood Agrimet'!$S$2:$S$274,'Ashton Agrimet'!$V$147:$V$288,"&lt;="&amp;Data!AF$1,'Osgood Agrimet'!$S$2:$S$274,"&gt;0"))</f>
        <v>0</v>
      </c>
      <c r="AG998" s="24">
        <f>IF($B998="Teton",IF($F998="Spring Grain",SUMIFS('Ashton Agrimet'!$D:$D,'Ashton Agrimet'!$A:$A,"&lt;="&amp;Data!AG$1,'Ashton Agrimet'!$D:$D,"&gt;0"),IF($F998="Winter Grain",SUMIFS('Ashton Agrimet'!$C:$C,'Ashton Agrimet'!$A:$A,"&lt;="&amp;Data!AG$1,'Ashton Agrimet'!$C:$C,"&gt;0"),IF($F998="Potatoes",SUMIFS('Ashton Agrimet'!$G:$G,'Ashton Agrimet'!$A:$A,"&lt;="&amp;Data!AG$1,'Ashton Agrimet'!$G:$G,"&gt;0"),0))),SUMIFS('Osgood Agrimet'!$S$2:$S$274,'Ashton Agrimet'!$V$147:$V$288,"&lt;="&amp;Data!AG$1,'Osgood Agrimet'!$S$2:$S$274,"&gt;0"))</f>
        <v>0</v>
      </c>
      <c r="AH998" s="24">
        <f>IF($B998="Teton",IF($F998="Spring Grain",SUMIFS('Ashton Agrimet'!$D:$D,'Ashton Agrimet'!$A:$A,"&lt;="&amp;Data!AH$1,'Ashton Agrimet'!$D:$D,"&gt;0"),IF($F998="Winter Grain",SUMIFS('Ashton Agrimet'!$C:$C,'Ashton Agrimet'!$A:$A,"&lt;="&amp;Data!AH$1,'Ashton Agrimet'!$C:$C,"&gt;0"),IF($F998="Potatoes",SUMIFS('Ashton Agrimet'!$G:$G,'Ashton Agrimet'!$A:$A,"&lt;="&amp;Data!AH$1,'Ashton Agrimet'!$G:$G,"&gt;0"),0))),SUMIFS('Osgood Agrimet'!$S$2:$S$274,'Ashton Agrimet'!$V$147:$V$288,"&lt;="&amp;Data!AH$1,'Osgood Agrimet'!$S$2:$S$274,"&gt;0"))</f>
        <v>0</v>
      </c>
    </row>
    <row r="999" spans="1:34" hidden="1" x14ac:dyDescent="0.2">
      <c r="A999" s="25"/>
      <c r="B999" s="25" t="s">
        <v>318</v>
      </c>
      <c r="C999" s="28" t="str">
        <f t="shared" ref="C999:C1007" si="117">C998</f>
        <v>99</v>
      </c>
      <c r="D999" s="28" t="s">
        <v>324</v>
      </c>
      <c r="E999" s="25"/>
      <c r="F999" s="25"/>
      <c r="G999" s="25"/>
      <c r="H999">
        <f>IFERROR(VLOOKUP($A999,'PivotTrac Totals'!$A$1:$AK$255,4,FALSE),)</f>
        <v>0</v>
      </c>
      <c r="I999">
        <f>IFERROR(VLOOKUP($A999,'PivotTrac Totals'!$1:$405,6,FALSE),)</f>
        <v>0</v>
      </c>
      <c r="J999">
        <f>IFERROR(VLOOKUP($A999,'PivotTrac Totals'!$1:$255,8,FALSE),)</f>
        <v>0</v>
      </c>
      <c r="K999">
        <f>IFERROR(VLOOKUP($A999,'PivotTrac Totals'!$1:$255,10,FALSE),)</f>
        <v>0</v>
      </c>
      <c r="L999">
        <f>IFERROR(VLOOKUP($A999,'PivotTrac Totals'!$1:$255,12,FALSE),)</f>
        <v>0</v>
      </c>
      <c r="M999">
        <f>IFERROR(VLOOKUP($A999,'PivotTrac Totals'!$1:$255,14,FALSE),)</f>
        <v>0</v>
      </c>
      <c r="N999">
        <f>IFERROR(VLOOKUP($A999,'PivotTrac Totals'!$1:$255,16,FALSE),)</f>
        <v>0</v>
      </c>
      <c r="O999">
        <f>IFERROR(VLOOKUP($A999,'PivotTrac Totals'!$1:$255,18,FALSE),)</f>
        <v>0</v>
      </c>
      <c r="P999">
        <f>IFERROR(VLOOKUP($A999,'PivotTrac Totals'!$1:$255,20,FALSE),)</f>
        <v>0</v>
      </c>
      <c r="Q999">
        <f>IFERROR(VLOOKUP($A999,'PivotTrac Totals'!$1:$255,22,FALSE),)</f>
        <v>0</v>
      </c>
      <c r="R999">
        <f>IFERROR(VLOOKUP($A999,'PivotTrac Totals'!$1:$255,24,FALSE),)</f>
        <v>0</v>
      </c>
      <c r="S999">
        <f>IFERROR(VLOOKUP($A999,'PivotTrac Totals'!$1:$255,26,FALSE),)</f>
        <v>0</v>
      </c>
      <c r="T999">
        <f>IFERROR(VLOOKUP($A999,'PivotTrac Totals'!$1:$255,28,FALSE),)</f>
        <v>0</v>
      </c>
      <c r="U999">
        <f>IFERROR(VLOOKUP($A999,'PivotTrac Totals'!$1:$255,30,FALSE),)</f>
        <v>0</v>
      </c>
      <c r="V999">
        <f>IFERROR(VLOOKUP($A999,'PivotTrac Totals'!$1:$255,32,FALSE),)</f>
        <v>0</v>
      </c>
      <c r="W999">
        <f>IFERROR(VLOOKUP($A999,'PivotTrac Totals'!$1:$255,34,FALSE),)</f>
        <v>0</v>
      </c>
      <c r="X999">
        <f>IFERROR(VLOOKUP($A999,'PivotTrac Totals'!$1:$255,36,FALSE),)</f>
        <v>0</v>
      </c>
      <c r="Y999">
        <f>IFERROR(VLOOKUP($A999,'PivotTrac Totals'!$1:$255,38,FALSE),)</f>
        <v>0</v>
      </c>
      <c r="Z999">
        <f>IFERROR(VLOOKUP($A999,'PivotTrac Totals'!$1:$255,40,FALSE),)</f>
        <v>0</v>
      </c>
      <c r="AA999">
        <f>IFERROR(VLOOKUP($A999,'PivotTrac Totals'!$1:$255,42,FALSE),)</f>
        <v>0</v>
      </c>
      <c r="AB999">
        <f>IFERROR(VLOOKUP($A999,'PivotTrac Totals'!$1:$255,44,FALSE),)</f>
        <v>0</v>
      </c>
      <c r="AC999">
        <f>IFERROR(VLOOKUP($A999,'PivotTrac Totals'!$1:$255,46,FALSE),)</f>
        <v>0</v>
      </c>
      <c r="AD999">
        <f>IFERROR(VLOOKUP($A999,'PivotTrac Totals'!$1:$255,48,FALSE),)</f>
        <v>0</v>
      </c>
      <c r="AE999">
        <f>IFERROR(VLOOKUP($A999,'PivotTrac Totals'!$1:$255,50,FALSE),)</f>
        <v>0</v>
      </c>
      <c r="AF999">
        <f>IFERROR(VLOOKUP($A999,'PivotTrac Totals'!$1:$255,52,FALSE),)</f>
        <v>0</v>
      </c>
      <c r="AG999">
        <f>IFERROR(VLOOKUP($A999,'PivotTrac Totals'!$1:$255,54,FALSE),)</f>
        <v>0</v>
      </c>
      <c r="AH999">
        <f t="shared" si="113"/>
        <v>0</v>
      </c>
    </row>
    <row r="1000" spans="1:34" hidden="1" x14ac:dyDescent="0.2">
      <c r="A1000" s="25"/>
      <c r="B1000" s="25" t="s">
        <v>318</v>
      </c>
      <c r="C1000" s="28" t="str">
        <f t="shared" si="117"/>
        <v>99</v>
      </c>
      <c r="D1000" s="28" t="s">
        <v>324</v>
      </c>
      <c r="E1000" s="25"/>
      <c r="F1000" s="25"/>
      <c r="G1000" s="25"/>
      <c r="H1000">
        <f>IFERROR(VLOOKUP($A1000,'PivotTrac Totals'!$A$1:$AK$255,4,FALSE),)</f>
        <v>0</v>
      </c>
      <c r="I1000">
        <f>IFERROR(VLOOKUP($A1000,'PivotTrac Totals'!$1:$405,6,FALSE),)</f>
        <v>0</v>
      </c>
      <c r="J1000">
        <f>IFERROR(VLOOKUP($A1000,'PivotTrac Totals'!$1:$255,8,FALSE),)</f>
        <v>0</v>
      </c>
      <c r="K1000">
        <f>IFERROR(VLOOKUP($A1000,'PivotTrac Totals'!$1:$255,10,FALSE),)</f>
        <v>0</v>
      </c>
      <c r="L1000">
        <f>IFERROR(VLOOKUP($A1000,'PivotTrac Totals'!$1:$255,12,FALSE),)</f>
        <v>0</v>
      </c>
      <c r="M1000">
        <f>IFERROR(VLOOKUP($A1000,'PivotTrac Totals'!$1:$255,14,FALSE),)</f>
        <v>0</v>
      </c>
      <c r="N1000">
        <f>IFERROR(VLOOKUP($A1000,'PivotTrac Totals'!$1:$255,16,FALSE),)</f>
        <v>0</v>
      </c>
      <c r="O1000">
        <f>IFERROR(VLOOKUP($A1000,'PivotTrac Totals'!$1:$255,18,FALSE),)</f>
        <v>0</v>
      </c>
      <c r="P1000">
        <f>IFERROR(VLOOKUP($A1000,'PivotTrac Totals'!$1:$255,20,FALSE),)</f>
        <v>0</v>
      </c>
      <c r="Q1000">
        <f>IFERROR(VLOOKUP($A1000,'PivotTrac Totals'!$1:$255,22,FALSE),)</f>
        <v>0</v>
      </c>
      <c r="R1000">
        <f>IFERROR(VLOOKUP($A1000,'PivotTrac Totals'!$1:$255,24,FALSE),)</f>
        <v>0</v>
      </c>
      <c r="S1000">
        <f>IFERROR(VLOOKUP($A1000,'PivotTrac Totals'!$1:$255,26,FALSE),)</f>
        <v>0</v>
      </c>
      <c r="T1000">
        <f>IFERROR(VLOOKUP($A1000,'PivotTrac Totals'!$1:$255,28,FALSE),)</f>
        <v>0</v>
      </c>
      <c r="U1000">
        <f>IFERROR(VLOOKUP($A1000,'PivotTrac Totals'!$1:$255,30,FALSE),)</f>
        <v>0</v>
      </c>
      <c r="V1000">
        <f>IFERROR(VLOOKUP($A1000,'PivotTrac Totals'!$1:$255,32,FALSE),)</f>
        <v>0</v>
      </c>
      <c r="W1000">
        <f>IFERROR(VLOOKUP($A1000,'PivotTrac Totals'!$1:$255,34,FALSE),)</f>
        <v>0</v>
      </c>
      <c r="X1000">
        <f>IFERROR(VLOOKUP($A1000,'PivotTrac Totals'!$1:$255,36,FALSE),)</f>
        <v>0</v>
      </c>
      <c r="Y1000">
        <f>IFERROR(VLOOKUP($A1000,'PivotTrac Totals'!$1:$255,38,FALSE),)</f>
        <v>0</v>
      </c>
      <c r="Z1000">
        <f>IFERROR(VLOOKUP($A1000,'PivotTrac Totals'!$1:$255,40,FALSE),)</f>
        <v>0</v>
      </c>
      <c r="AA1000">
        <f>IFERROR(VLOOKUP($A1000,'PivotTrac Totals'!$1:$255,42,FALSE),)</f>
        <v>0</v>
      </c>
      <c r="AB1000">
        <f>IFERROR(VLOOKUP($A1000,'PivotTrac Totals'!$1:$255,44,FALSE),)</f>
        <v>0</v>
      </c>
      <c r="AC1000">
        <f>IFERROR(VLOOKUP($A1000,'PivotTrac Totals'!$1:$255,46,FALSE),)</f>
        <v>0</v>
      </c>
      <c r="AD1000">
        <f>IFERROR(VLOOKUP($A1000,'PivotTrac Totals'!$1:$255,48,FALSE),)</f>
        <v>0</v>
      </c>
      <c r="AE1000">
        <f>IFERROR(VLOOKUP($A1000,'PivotTrac Totals'!$1:$255,50,FALSE),)</f>
        <v>0</v>
      </c>
      <c r="AF1000">
        <f>IFERROR(VLOOKUP($A1000,'PivotTrac Totals'!$1:$255,52,FALSE),)</f>
        <v>0</v>
      </c>
      <c r="AG1000">
        <f>IFERROR(VLOOKUP($A1000,'PivotTrac Totals'!$1:$255,54,FALSE),)</f>
        <v>0</v>
      </c>
      <c r="AH1000">
        <f t="shared" si="113"/>
        <v>0</v>
      </c>
    </row>
    <row r="1001" spans="1:34" hidden="1" x14ac:dyDescent="0.2">
      <c r="A1001" s="25"/>
      <c r="B1001" s="25" t="s">
        <v>318</v>
      </c>
      <c r="C1001" s="28" t="str">
        <f t="shared" si="117"/>
        <v>99</v>
      </c>
      <c r="D1001" s="28" t="s">
        <v>324</v>
      </c>
      <c r="E1001" s="25"/>
      <c r="F1001" s="25"/>
      <c r="G1001" s="25"/>
      <c r="H1001">
        <f>IFERROR(VLOOKUP($A1001,'PivotTrac Totals'!$A$1:$AK$255,4,FALSE),)</f>
        <v>0</v>
      </c>
      <c r="I1001">
        <f>IFERROR(VLOOKUP($A1001,'PivotTrac Totals'!$1:$405,6,FALSE),)</f>
        <v>0</v>
      </c>
      <c r="J1001">
        <f>IFERROR(VLOOKUP($A1001,'PivotTrac Totals'!$1:$255,8,FALSE),)</f>
        <v>0</v>
      </c>
      <c r="K1001">
        <f>IFERROR(VLOOKUP($A1001,'PivotTrac Totals'!$1:$255,10,FALSE),)</f>
        <v>0</v>
      </c>
      <c r="L1001">
        <f>IFERROR(VLOOKUP($A1001,'PivotTrac Totals'!$1:$255,12,FALSE),)</f>
        <v>0</v>
      </c>
      <c r="M1001">
        <f>IFERROR(VLOOKUP($A1001,'PivotTrac Totals'!$1:$255,14,FALSE),)</f>
        <v>0</v>
      </c>
      <c r="N1001">
        <f>IFERROR(VLOOKUP($A1001,'PivotTrac Totals'!$1:$255,16,FALSE),)</f>
        <v>0</v>
      </c>
      <c r="O1001">
        <f>IFERROR(VLOOKUP($A1001,'PivotTrac Totals'!$1:$255,18,FALSE),)</f>
        <v>0</v>
      </c>
      <c r="P1001">
        <f>IFERROR(VLOOKUP($A1001,'PivotTrac Totals'!$1:$255,20,FALSE),)</f>
        <v>0</v>
      </c>
      <c r="Q1001">
        <f>IFERROR(VLOOKUP($A1001,'PivotTrac Totals'!$1:$255,22,FALSE),)</f>
        <v>0</v>
      </c>
      <c r="R1001">
        <f>IFERROR(VLOOKUP($A1001,'PivotTrac Totals'!$1:$255,24,FALSE),)</f>
        <v>0</v>
      </c>
      <c r="S1001">
        <f>IFERROR(VLOOKUP($A1001,'PivotTrac Totals'!$1:$255,26,FALSE),)</f>
        <v>0</v>
      </c>
      <c r="T1001">
        <f>IFERROR(VLOOKUP($A1001,'PivotTrac Totals'!$1:$255,28,FALSE),)</f>
        <v>0</v>
      </c>
      <c r="U1001">
        <f>IFERROR(VLOOKUP($A1001,'PivotTrac Totals'!$1:$255,30,FALSE),)</f>
        <v>0</v>
      </c>
      <c r="V1001">
        <f>IFERROR(VLOOKUP($A1001,'PivotTrac Totals'!$1:$255,32,FALSE),)</f>
        <v>0</v>
      </c>
      <c r="W1001">
        <f>IFERROR(VLOOKUP($A1001,'PivotTrac Totals'!$1:$255,34,FALSE),)</f>
        <v>0</v>
      </c>
      <c r="X1001">
        <f>IFERROR(VLOOKUP($A1001,'PivotTrac Totals'!$1:$255,36,FALSE),)</f>
        <v>0</v>
      </c>
      <c r="Y1001">
        <f>IFERROR(VLOOKUP($A1001,'PivotTrac Totals'!$1:$255,38,FALSE),)</f>
        <v>0</v>
      </c>
      <c r="Z1001">
        <f>IFERROR(VLOOKUP($A1001,'PivotTrac Totals'!$1:$255,40,FALSE),)</f>
        <v>0</v>
      </c>
      <c r="AA1001">
        <f>IFERROR(VLOOKUP($A1001,'PivotTrac Totals'!$1:$255,42,FALSE),)</f>
        <v>0</v>
      </c>
      <c r="AB1001">
        <f>IFERROR(VLOOKUP($A1001,'PivotTrac Totals'!$1:$255,44,FALSE),)</f>
        <v>0</v>
      </c>
      <c r="AC1001">
        <f>IFERROR(VLOOKUP($A1001,'PivotTrac Totals'!$1:$255,46,FALSE),)</f>
        <v>0</v>
      </c>
      <c r="AD1001">
        <f>IFERROR(VLOOKUP($A1001,'PivotTrac Totals'!$1:$255,48,FALSE),)</f>
        <v>0</v>
      </c>
      <c r="AE1001">
        <f>IFERROR(VLOOKUP($A1001,'PivotTrac Totals'!$1:$255,50,FALSE),)</f>
        <v>0</v>
      </c>
      <c r="AF1001">
        <f>IFERROR(VLOOKUP($A1001,'PivotTrac Totals'!$1:$255,52,FALSE),)</f>
        <v>0</v>
      </c>
      <c r="AG1001">
        <f>IFERROR(VLOOKUP($A1001,'PivotTrac Totals'!$1:$255,54,FALSE),)</f>
        <v>0</v>
      </c>
      <c r="AH1001">
        <f t="shared" si="113"/>
        <v>0</v>
      </c>
    </row>
    <row r="1002" spans="1:34" hidden="1" x14ac:dyDescent="0.2">
      <c r="A1002" s="25"/>
      <c r="B1002" s="25" t="s">
        <v>318</v>
      </c>
      <c r="C1002" s="28" t="str">
        <f t="shared" si="117"/>
        <v>99</v>
      </c>
      <c r="D1002" s="28" t="s">
        <v>324</v>
      </c>
      <c r="E1002" s="25"/>
      <c r="F1002" s="25"/>
      <c r="G1002" s="25"/>
      <c r="H1002">
        <f>IFERROR(VLOOKUP($A1002,'PivotTrac Totals'!$A$1:$AK$255,4,FALSE),)</f>
        <v>0</v>
      </c>
      <c r="I1002">
        <f>IFERROR(VLOOKUP($A1002,'PivotTrac Totals'!$1:$405,6,FALSE),)</f>
        <v>0</v>
      </c>
      <c r="J1002">
        <f>IFERROR(VLOOKUP($A1002,'PivotTrac Totals'!$1:$255,8,FALSE),)</f>
        <v>0</v>
      </c>
      <c r="K1002">
        <f>IFERROR(VLOOKUP($A1002,'PivotTrac Totals'!$1:$255,10,FALSE),)</f>
        <v>0</v>
      </c>
      <c r="L1002">
        <f>IFERROR(VLOOKUP($A1002,'PivotTrac Totals'!$1:$255,12,FALSE),)</f>
        <v>0</v>
      </c>
      <c r="M1002">
        <f>IFERROR(VLOOKUP($A1002,'PivotTrac Totals'!$1:$255,14,FALSE),)</f>
        <v>0</v>
      </c>
      <c r="N1002">
        <f>IFERROR(VLOOKUP($A1002,'PivotTrac Totals'!$1:$255,16,FALSE),)</f>
        <v>0</v>
      </c>
      <c r="O1002">
        <f>IFERROR(VLOOKUP($A1002,'PivotTrac Totals'!$1:$255,18,FALSE),)</f>
        <v>0</v>
      </c>
      <c r="P1002">
        <f>IFERROR(VLOOKUP($A1002,'PivotTrac Totals'!$1:$255,20,FALSE),)</f>
        <v>0</v>
      </c>
      <c r="Q1002">
        <f>IFERROR(VLOOKUP($A1002,'PivotTrac Totals'!$1:$255,22,FALSE),)</f>
        <v>0</v>
      </c>
      <c r="R1002">
        <f>IFERROR(VLOOKUP($A1002,'PivotTrac Totals'!$1:$255,24,FALSE),)</f>
        <v>0</v>
      </c>
      <c r="S1002">
        <f>IFERROR(VLOOKUP($A1002,'PivotTrac Totals'!$1:$255,26,FALSE),)</f>
        <v>0</v>
      </c>
      <c r="T1002">
        <f>IFERROR(VLOOKUP($A1002,'PivotTrac Totals'!$1:$255,28,FALSE),)</f>
        <v>0</v>
      </c>
      <c r="U1002">
        <f>IFERROR(VLOOKUP($A1002,'PivotTrac Totals'!$1:$255,30,FALSE),)</f>
        <v>0</v>
      </c>
      <c r="V1002">
        <f>IFERROR(VLOOKUP($A1002,'PivotTrac Totals'!$1:$255,32,FALSE),)</f>
        <v>0</v>
      </c>
      <c r="W1002">
        <f>IFERROR(VLOOKUP($A1002,'PivotTrac Totals'!$1:$255,34,FALSE),)</f>
        <v>0</v>
      </c>
      <c r="X1002">
        <f>IFERROR(VLOOKUP($A1002,'PivotTrac Totals'!$1:$255,36,FALSE),)</f>
        <v>0</v>
      </c>
      <c r="Y1002">
        <f>IFERROR(VLOOKUP($A1002,'PivotTrac Totals'!$1:$255,38,FALSE),)</f>
        <v>0</v>
      </c>
      <c r="Z1002">
        <f>IFERROR(VLOOKUP($A1002,'PivotTrac Totals'!$1:$255,40,FALSE),)</f>
        <v>0</v>
      </c>
      <c r="AA1002">
        <f>IFERROR(VLOOKUP($A1002,'PivotTrac Totals'!$1:$255,42,FALSE),)</f>
        <v>0</v>
      </c>
      <c r="AB1002">
        <f>IFERROR(VLOOKUP($A1002,'PivotTrac Totals'!$1:$255,44,FALSE),)</f>
        <v>0</v>
      </c>
      <c r="AC1002">
        <f>IFERROR(VLOOKUP($A1002,'PivotTrac Totals'!$1:$255,46,FALSE),)</f>
        <v>0</v>
      </c>
      <c r="AD1002">
        <f>IFERROR(VLOOKUP($A1002,'PivotTrac Totals'!$1:$255,48,FALSE),)</f>
        <v>0</v>
      </c>
      <c r="AE1002">
        <f>IFERROR(VLOOKUP($A1002,'PivotTrac Totals'!$1:$255,50,FALSE),)</f>
        <v>0</v>
      </c>
      <c r="AF1002">
        <f>IFERROR(VLOOKUP($A1002,'PivotTrac Totals'!$1:$255,52,FALSE),)</f>
        <v>0</v>
      </c>
      <c r="AG1002">
        <f>IFERROR(VLOOKUP($A1002,'PivotTrac Totals'!$1:$255,54,FALSE),)</f>
        <v>0</v>
      </c>
      <c r="AH1002">
        <f t="shared" si="113"/>
        <v>0</v>
      </c>
    </row>
    <row r="1003" spans="1:34" hidden="1" x14ac:dyDescent="0.2">
      <c r="A1003" s="25"/>
      <c r="B1003" s="25" t="s">
        <v>318</v>
      </c>
      <c r="C1003" s="28" t="str">
        <f t="shared" si="117"/>
        <v>99</v>
      </c>
      <c r="D1003" s="28" t="s">
        <v>324</v>
      </c>
      <c r="E1003" s="25"/>
      <c r="F1003" s="25"/>
      <c r="G1003" s="25"/>
      <c r="H1003">
        <f>IFERROR(VLOOKUP($A1003,'PivotTrac Totals'!$A$1:$AK$255,4,FALSE),)</f>
        <v>0</v>
      </c>
      <c r="I1003">
        <f>IFERROR(VLOOKUP($A1003,'PivotTrac Totals'!$1:$405,6,FALSE),)</f>
        <v>0</v>
      </c>
      <c r="J1003">
        <f>IFERROR(VLOOKUP($A1003,'PivotTrac Totals'!$1:$255,8,FALSE),)</f>
        <v>0</v>
      </c>
      <c r="K1003">
        <f>IFERROR(VLOOKUP($A1003,'PivotTrac Totals'!$1:$255,10,FALSE),)</f>
        <v>0</v>
      </c>
      <c r="L1003">
        <f>IFERROR(VLOOKUP($A1003,'PivotTrac Totals'!$1:$255,12,FALSE),)</f>
        <v>0</v>
      </c>
      <c r="M1003">
        <f>IFERROR(VLOOKUP($A1003,'PivotTrac Totals'!$1:$255,14,FALSE),)</f>
        <v>0</v>
      </c>
      <c r="N1003">
        <f>IFERROR(VLOOKUP($A1003,'PivotTrac Totals'!$1:$255,16,FALSE),)</f>
        <v>0</v>
      </c>
      <c r="O1003">
        <f>IFERROR(VLOOKUP($A1003,'PivotTrac Totals'!$1:$255,18,FALSE),)</f>
        <v>0</v>
      </c>
      <c r="P1003">
        <f>IFERROR(VLOOKUP($A1003,'PivotTrac Totals'!$1:$255,20,FALSE),)</f>
        <v>0</v>
      </c>
      <c r="Q1003">
        <f>IFERROR(VLOOKUP($A1003,'PivotTrac Totals'!$1:$255,22,FALSE),)</f>
        <v>0</v>
      </c>
      <c r="R1003">
        <f>IFERROR(VLOOKUP($A1003,'PivotTrac Totals'!$1:$255,24,FALSE),)</f>
        <v>0</v>
      </c>
      <c r="S1003">
        <f>IFERROR(VLOOKUP($A1003,'PivotTrac Totals'!$1:$255,26,FALSE),)</f>
        <v>0</v>
      </c>
      <c r="T1003">
        <f>IFERROR(VLOOKUP($A1003,'PivotTrac Totals'!$1:$255,28,FALSE),)</f>
        <v>0</v>
      </c>
      <c r="U1003">
        <f>IFERROR(VLOOKUP($A1003,'PivotTrac Totals'!$1:$255,30,FALSE),)</f>
        <v>0</v>
      </c>
      <c r="V1003">
        <f>IFERROR(VLOOKUP($A1003,'PivotTrac Totals'!$1:$255,32,FALSE),)</f>
        <v>0</v>
      </c>
      <c r="W1003">
        <f>IFERROR(VLOOKUP($A1003,'PivotTrac Totals'!$1:$255,34,FALSE),)</f>
        <v>0</v>
      </c>
      <c r="X1003">
        <f>IFERROR(VLOOKUP($A1003,'PivotTrac Totals'!$1:$255,36,FALSE),)</f>
        <v>0</v>
      </c>
      <c r="Y1003">
        <f>IFERROR(VLOOKUP($A1003,'PivotTrac Totals'!$1:$255,38,FALSE),)</f>
        <v>0</v>
      </c>
      <c r="Z1003">
        <f>IFERROR(VLOOKUP($A1003,'PivotTrac Totals'!$1:$255,40,FALSE),)</f>
        <v>0</v>
      </c>
      <c r="AA1003">
        <f>IFERROR(VLOOKUP($A1003,'PivotTrac Totals'!$1:$255,42,FALSE),)</f>
        <v>0</v>
      </c>
      <c r="AB1003">
        <f>IFERROR(VLOOKUP($A1003,'PivotTrac Totals'!$1:$255,44,FALSE),)</f>
        <v>0</v>
      </c>
      <c r="AC1003">
        <f>IFERROR(VLOOKUP($A1003,'PivotTrac Totals'!$1:$255,46,FALSE),)</f>
        <v>0</v>
      </c>
      <c r="AD1003">
        <f>IFERROR(VLOOKUP($A1003,'PivotTrac Totals'!$1:$255,48,FALSE),)</f>
        <v>0</v>
      </c>
      <c r="AE1003">
        <f>IFERROR(VLOOKUP($A1003,'PivotTrac Totals'!$1:$255,50,FALSE),)</f>
        <v>0</v>
      </c>
      <c r="AF1003">
        <f>IFERROR(VLOOKUP($A1003,'PivotTrac Totals'!$1:$255,52,FALSE),)</f>
        <v>0</v>
      </c>
      <c r="AG1003">
        <f>IFERROR(VLOOKUP($A1003,'PivotTrac Totals'!$1:$255,54,FALSE),)</f>
        <v>0</v>
      </c>
      <c r="AH1003">
        <f t="shared" si="113"/>
        <v>0</v>
      </c>
    </row>
    <row r="1004" spans="1:34" hidden="1" x14ac:dyDescent="0.2">
      <c r="A1004" s="25"/>
      <c r="B1004" s="25" t="s">
        <v>318</v>
      </c>
      <c r="C1004" s="28" t="str">
        <f t="shared" si="117"/>
        <v>99</v>
      </c>
      <c r="D1004" s="28" t="s">
        <v>324</v>
      </c>
      <c r="E1004" s="25"/>
      <c r="F1004" s="25"/>
      <c r="G1004" s="25"/>
      <c r="H1004">
        <f>IFERROR(VLOOKUP($A1004,'PivotTrac Totals'!$A$1:$AK$255,4,FALSE),)</f>
        <v>0</v>
      </c>
      <c r="I1004">
        <f>IFERROR(VLOOKUP($A1004,'PivotTrac Totals'!$1:$405,6,FALSE),)</f>
        <v>0</v>
      </c>
      <c r="J1004">
        <f>IFERROR(VLOOKUP($A1004,'PivotTrac Totals'!$1:$255,8,FALSE),)</f>
        <v>0</v>
      </c>
      <c r="K1004">
        <f>IFERROR(VLOOKUP($A1004,'PivotTrac Totals'!$1:$255,10,FALSE),)</f>
        <v>0</v>
      </c>
      <c r="L1004">
        <f>IFERROR(VLOOKUP($A1004,'PivotTrac Totals'!$1:$255,12,FALSE),)</f>
        <v>0</v>
      </c>
      <c r="M1004">
        <f>IFERROR(VLOOKUP($A1004,'PivotTrac Totals'!$1:$255,14,FALSE),)</f>
        <v>0</v>
      </c>
      <c r="N1004">
        <f>IFERROR(VLOOKUP($A1004,'PivotTrac Totals'!$1:$255,16,FALSE),)</f>
        <v>0</v>
      </c>
      <c r="O1004">
        <f>IFERROR(VLOOKUP($A1004,'PivotTrac Totals'!$1:$255,18,FALSE),)</f>
        <v>0</v>
      </c>
      <c r="P1004">
        <f>IFERROR(VLOOKUP($A1004,'PivotTrac Totals'!$1:$255,20,FALSE),)</f>
        <v>0</v>
      </c>
      <c r="Q1004">
        <f>IFERROR(VLOOKUP($A1004,'PivotTrac Totals'!$1:$255,22,FALSE),)</f>
        <v>0</v>
      </c>
      <c r="R1004">
        <f>IFERROR(VLOOKUP($A1004,'PivotTrac Totals'!$1:$255,24,FALSE),)</f>
        <v>0</v>
      </c>
      <c r="S1004">
        <f>IFERROR(VLOOKUP($A1004,'PivotTrac Totals'!$1:$255,26,FALSE),)</f>
        <v>0</v>
      </c>
      <c r="T1004">
        <f>IFERROR(VLOOKUP($A1004,'PivotTrac Totals'!$1:$255,28,FALSE),)</f>
        <v>0</v>
      </c>
      <c r="U1004">
        <f>IFERROR(VLOOKUP($A1004,'PivotTrac Totals'!$1:$255,30,FALSE),)</f>
        <v>0</v>
      </c>
      <c r="V1004">
        <f>IFERROR(VLOOKUP($A1004,'PivotTrac Totals'!$1:$255,32,FALSE),)</f>
        <v>0</v>
      </c>
      <c r="W1004">
        <f>IFERROR(VLOOKUP($A1004,'PivotTrac Totals'!$1:$255,34,FALSE),)</f>
        <v>0</v>
      </c>
      <c r="X1004">
        <f>IFERROR(VLOOKUP($A1004,'PivotTrac Totals'!$1:$255,36,FALSE),)</f>
        <v>0</v>
      </c>
      <c r="Y1004">
        <f>IFERROR(VLOOKUP($A1004,'PivotTrac Totals'!$1:$255,38,FALSE),)</f>
        <v>0</v>
      </c>
      <c r="Z1004">
        <f>IFERROR(VLOOKUP($A1004,'PivotTrac Totals'!$1:$255,40,FALSE),)</f>
        <v>0</v>
      </c>
      <c r="AA1004">
        <f>IFERROR(VLOOKUP($A1004,'PivotTrac Totals'!$1:$255,42,FALSE),)</f>
        <v>0</v>
      </c>
      <c r="AB1004">
        <f>IFERROR(VLOOKUP($A1004,'PivotTrac Totals'!$1:$255,44,FALSE),)</f>
        <v>0</v>
      </c>
      <c r="AC1004">
        <f>IFERROR(VLOOKUP($A1004,'PivotTrac Totals'!$1:$255,46,FALSE),)</f>
        <v>0</v>
      </c>
      <c r="AD1004">
        <f>IFERROR(VLOOKUP($A1004,'PivotTrac Totals'!$1:$255,48,FALSE),)</f>
        <v>0</v>
      </c>
      <c r="AE1004">
        <f>IFERROR(VLOOKUP($A1004,'PivotTrac Totals'!$1:$255,50,FALSE),)</f>
        <v>0</v>
      </c>
      <c r="AF1004">
        <f>IFERROR(VLOOKUP($A1004,'PivotTrac Totals'!$1:$255,52,FALSE),)</f>
        <v>0</v>
      </c>
      <c r="AG1004">
        <f>IFERROR(VLOOKUP($A1004,'PivotTrac Totals'!$1:$255,54,FALSE),)</f>
        <v>0</v>
      </c>
      <c r="AH1004">
        <f t="shared" si="113"/>
        <v>0</v>
      </c>
    </row>
    <row r="1005" spans="1:34" hidden="1" x14ac:dyDescent="0.2">
      <c r="A1005" s="25"/>
      <c r="B1005" s="25" t="s">
        <v>318</v>
      </c>
      <c r="C1005" s="28" t="str">
        <f t="shared" si="117"/>
        <v>99</v>
      </c>
      <c r="D1005" s="28" t="s">
        <v>324</v>
      </c>
      <c r="E1005" s="25"/>
      <c r="F1005" s="25"/>
      <c r="G1005" s="25"/>
      <c r="H1005">
        <f>IFERROR(VLOOKUP($A1005,'PivotTrac Totals'!$A$1:$AK$255,4,FALSE),)</f>
        <v>0</v>
      </c>
      <c r="I1005">
        <f>IFERROR(VLOOKUP($A1005,'PivotTrac Totals'!$1:$405,6,FALSE),)</f>
        <v>0</v>
      </c>
      <c r="J1005">
        <f>IFERROR(VLOOKUP($A1005,'PivotTrac Totals'!$1:$255,8,FALSE),)</f>
        <v>0</v>
      </c>
      <c r="K1005">
        <f>IFERROR(VLOOKUP($A1005,'PivotTrac Totals'!$1:$255,10,FALSE),)</f>
        <v>0</v>
      </c>
      <c r="L1005">
        <f>IFERROR(VLOOKUP($A1005,'PivotTrac Totals'!$1:$255,12,FALSE),)</f>
        <v>0</v>
      </c>
      <c r="M1005">
        <f>IFERROR(VLOOKUP($A1005,'PivotTrac Totals'!$1:$255,14,FALSE),)</f>
        <v>0</v>
      </c>
      <c r="N1005">
        <f>IFERROR(VLOOKUP($A1005,'PivotTrac Totals'!$1:$255,16,FALSE),)</f>
        <v>0</v>
      </c>
      <c r="O1005">
        <f>IFERROR(VLOOKUP($A1005,'PivotTrac Totals'!$1:$255,18,FALSE),)</f>
        <v>0</v>
      </c>
      <c r="P1005">
        <f>IFERROR(VLOOKUP($A1005,'PivotTrac Totals'!$1:$255,20,FALSE),)</f>
        <v>0</v>
      </c>
      <c r="Q1005">
        <f>IFERROR(VLOOKUP($A1005,'PivotTrac Totals'!$1:$255,22,FALSE),)</f>
        <v>0</v>
      </c>
      <c r="R1005">
        <f>IFERROR(VLOOKUP($A1005,'PivotTrac Totals'!$1:$255,24,FALSE),)</f>
        <v>0</v>
      </c>
      <c r="S1005">
        <f>IFERROR(VLOOKUP($A1005,'PivotTrac Totals'!$1:$255,26,FALSE),)</f>
        <v>0</v>
      </c>
      <c r="T1005">
        <f>IFERROR(VLOOKUP($A1005,'PivotTrac Totals'!$1:$255,28,FALSE),)</f>
        <v>0</v>
      </c>
      <c r="U1005">
        <f>IFERROR(VLOOKUP($A1005,'PivotTrac Totals'!$1:$255,30,FALSE),)</f>
        <v>0</v>
      </c>
      <c r="V1005">
        <f>IFERROR(VLOOKUP($A1005,'PivotTrac Totals'!$1:$255,32,FALSE),)</f>
        <v>0</v>
      </c>
      <c r="W1005">
        <f>IFERROR(VLOOKUP($A1005,'PivotTrac Totals'!$1:$255,34,FALSE),)</f>
        <v>0</v>
      </c>
      <c r="X1005">
        <f>IFERROR(VLOOKUP($A1005,'PivotTrac Totals'!$1:$255,36,FALSE),)</f>
        <v>0</v>
      </c>
      <c r="Y1005">
        <f>IFERROR(VLOOKUP($A1005,'PivotTrac Totals'!$1:$255,38,FALSE),)</f>
        <v>0</v>
      </c>
      <c r="Z1005">
        <f>IFERROR(VLOOKUP($A1005,'PivotTrac Totals'!$1:$255,40,FALSE),)</f>
        <v>0</v>
      </c>
      <c r="AA1005">
        <f>IFERROR(VLOOKUP($A1005,'PivotTrac Totals'!$1:$255,42,FALSE),)</f>
        <v>0</v>
      </c>
      <c r="AB1005">
        <f>IFERROR(VLOOKUP($A1005,'PivotTrac Totals'!$1:$255,44,FALSE),)</f>
        <v>0</v>
      </c>
      <c r="AC1005">
        <f>IFERROR(VLOOKUP($A1005,'PivotTrac Totals'!$1:$255,46,FALSE),)</f>
        <v>0</v>
      </c>
      <c r="AD1005">
        <f>IFERROR(VLOOKUP($A1005,'PivotTrac Totals'!$1:$255,48,FALSE),)</f>
        <v>0</v>
      </c>
      <c r="AE1005">
        <f>IFERROR(VLOOKUP($A1005,'PivotTrac Totals'!$1:$255,50,FALSE),)</f>
        <v>0</v>
      </c>
      <c r="AF1005">
        <f>IFERROR(VLOOKUP($A1005,'PivotTrac Totals'!$1:$255,52,FALSE),)</f>
        <v>0</v>
      </c>
      <c r="AG1005">
        <f>IFERROR(VLOOKUP($A1005,'PivotTrac Totals'!$1:$255,54,FALSE),)</f>
        <v>0</v>
      </c>
      <c r="AH1005">
        <f t="shared" si="113"/>
        <v>0</v>
      </c>
    </row>
    <row r="1006" spans="1:34" hidden="1" x14ac:dyDescent="0.2">
      <c r="A1006" s="25"/>
      <c r="B1006" s="25" t="s">
        <v>318</v>
      </c>
      <c r="C1006" s="28" t="str">
        <f t="shared" si="117"/>
        <v>99</v>
      </c>
      <c r="D1006" s="28" t="s">
        <v>324</v>
      </c>
      <c r="E1006" s="25"/>
      <c r="F1006" s="25"/>
      <c r="G1006" s="25"/>
      <c r="H1006">
        <f>IFERROR(VLOOKUP($A1006,'PivotTrac Totals'!$A$1:$AK$255,4,FALSE),)</f>
        <v>0</v>
      </c>
      <c r="I1006">
        <f>IFERROR(VLOOKUP($A1006,'PivotTrac Totals'!$1:$405,6,FALSE),)</f>
        <v>0</v>
      </c>
      <c r="J1006">
        <f>IFERROR(VLOOKUP($A1006,'PivotTrac Totals'!$1:$255,8,FALSE),)</f>
        <v>0</v>
      </c>
      <c r="K1006">
        <f>IFERROR(VLOOKUP($A1006,'PivotTrac Totals'!$1:$255,10,FALSE),)</f>
        <v>0</v>
      </c>
      <c r="L1006">
        <f>IFERROR(VLOOKUP($A1006,'PivotTrac Totals'!$1:$255,12,FALSE),)</f>
        <v>0</v>
      </c>
      <c r="M1006">
        <f>IFERROR(VLOOKUP($A1006,'PivotTrac Totals'!$1:$255,14,FALSE),)</f>
        <v>0</v>
      </c>
      <c r="N1006">
        <f>IFERROR(VLOOKUP($A1006,'PivotTrac Totals'!$1:$255,16,FALSE),)</f>
        <v>0</v>
      </c>
      <c r="O1006">
        <f>IFERROR(VLOOKUP($A1006,'PivotTrac Totals'!$1:$255,18,FALSE),)</f>
        <v>0</v>
      </c>
      <c r="P1006">
        <f>IFERROR(VLOOKUP($A1006,'PivotTrac Totals'!$1:$255,20,FALSE),)</f>
        <v>0</v>
      </c>
      <c r="Q1006">
        <f>IFERROR(VLOOKUP($A1006,'PivotTrac Totals'!$1:$255,22,FALSE),)</f>
        <v>0</v>
      </c>
      <c r="R1006">
        <f>IFERROR(VLOOKUP($A1006,'PivotTrac Totals'!$1:$255,24,FALSE),)</f>
        <v>0</v>
      </c>
      <c r="S1006">
        <f>IFERROR(VLOOKUP($A1006,'PivotTrac Totals'!$1:$255,26,FALSE),)</f>
        <v>0</v>
      </c>
      <c r="T1006">
        <f>IFERROR(VLOOKUP($A1006,'PivotTrac Totals'!$1:$255,28,FALSE),)</f>
        <v>0</v>
      </c>
      <c r="U1006">
        <f>IFERROR(VLOOKUP($A1006,'PivotTrac Totals'!$1:$255,30,FALSE),)</f>
        <v>0</v>
      </c>
      <c r="V1006">
        <f>IFERROR(VLOOKUP($A1006,'PivotTrac Totals'!$1:$255,32,FALSE),)</f>
        <v>0</v>
      </c>
      <c r="W1006">
        <f>IFERROR(VLOOKUP($A1006,'PivotTrac Totals'!$1:$255,34,FALSE),)</f>
        <v>0</v>
      </c>
      <c r="X1006">
        <f>IFERROR(VLOOKUP($A1006,'PivotTrac Totals'!$1:$255,36,FALSE),)</f>
        <v>0</v>
      </c>
      <c r="Y1006">
        <f>IFERROR(VLOOKUP($A1006,'PivotTrac Totals'!$1:$255,38,FALSE),)</f>
        <v>0</v>
      </c>
      <c r="Z1006">
        <f>IFERROR(VLOOKUP($A1006,'PivotTrac Totals'!$1:$255,40,FALSE),)</f>
        <v>0</v>
      </c>
      <c r="AA1006">
        <f>IFERROR(VLOOKUP($A1006,'PivotTrac Totals'!$1:$255,42,FALSE),)</f>
        <v>0</v>
      </c>
      <c r="AB1006">
        <f>IFERROR(VLOOKUP($A1006,'PivotTrac Totals'!$1:$255,44,FALSE),)</f>
        <v>0</v>
      </c>
      <c r="AC1006">
        <f>IFERROR(VLOOKUP($A1006,'PivotTrac Totals'!$1:$255,46,FALSE),)</f>
        <v>0</v>
      </c>
      <c r="AD1006">
        <f>IFERROR(VLOOKUP($A1006,'PivotTrac Totals'!$1:$255,48,FALSE),)</f>
        <v>0</v>
      </c>
      <c r="AE1006">
        <f>IFERROR(VLOOKUP($A1006,'PivotTrac Totals'!$1:$255,50,FALSE),)</f>
        <v>0</v>
      </c>
      <c r="AF1006">
        <f>IFERROR(VLOOKUP($A1006,'PivotTrac Totals'!$1:$255,52,FALSE),)</f>
        <v>0</v>
      </c>
      <c r="AG1006">
        <f>IFERROR(VLOOKUP($A1006,'PivotTrac Totals'!$1:$255,54,FALSE),)</f>
        <v>0</v>
      </c>
      <c r="AH1006">
        <f t="shared" si="113"/>
        <v>0</v>
      </c>
    </row>
    <row r="1007" spans="1:34" hidden="1" x14ac:dyDescent="0.2">
      <c r="A1007" s="25"/>
      <c r="B1007" s="25" t="s">
        <v>318</v>
      </c>
      <c r="C1007" s="28" t="str">
        <f t="shared" si="117"/>
        <v>99</v>
      </c>
      <c r="D1007" s="28" t="s">
        <v>324</v>
      </c>
      <c r="E1007" s="25"/>
      <c r="F1007" s="25"/>
      <c r="G1007" s="25"/>
      <c r="H1007">
        <f>IFERROR(VLOOKUP($A1007,'PivotTrac Totals'!$A$1:$AK$255,4,FALSE),)</f>
        <v>0</v>
      </c>
      <c r="I1007">
        <f>IFERROR(VLOOKUP($A1007,'PivotTrac Totals'!$1:$405,6,FALSE),)</f>
        <v>0</v>
      </c>
      <c r="J1007">
        <f>IFERROR(VLOOKUP($A1007,'PivotTrac Totals'!$1:$255,8,FALSE),)</f>
        <v>0</v>
      </c>
      <c r="K1007">
        <f>IFERROR(VLOOKUP($A1007,'PivotTrac Totals'!$1:$255,10,FALSE),)</f>
        <v>0</v>
      </c>
      <c r="L1007">
        <f>IFERROR(VLOOKUP($A1007,'PivotTrac Totals'!$1:$255,12,FALSE),)</f>
        <v>0</v>
      </c>
      <c r="M1007">
        <f>IFERROR(VLOOKUP($A1007,'PivotTrac Totals'!$1:$255,14,FALSE),)</f>
        <v>0</v>
      </c>
      <c r="N1007">
        <f>IFERROR(VLOOKUP($A1007,'PivotTrac Totals'!$1:$255,16,FALSE),)</f>
        <v>0</v>
      </c>
      <c r="O1007">
        <f>IFERROR(VLOOKUP($A1007,'PivotTrac Totals'!$1:$255,18,FALSE),)</f>
        <v>0</v>
      </c>
      <c r="P1007">
        <f>IFERROR(VLOOKUP($A1007,'PivotTrac Totals'!$1:$255,20,FALSE),)</f>
        <v>0</v>
      </c>
      <c r="Q1007">
        <f>IFERROR(VLOOKUP($A1007,'PivotTrac Totals'!$1:$255,22,FALSE),)</f>
        <v>0</v>
      </c>
      <c r="R1007">
        <f>IFERROR(VLOOKUP($A1007,'PivotTrac Totals'!$1:$255,24,FALSE),)</f>
        <v>0</v>
      </c>
      <c r="S1007">
        <f>IFERROR(VLOOKUP($A1007,'PivotTrac Totals'!$1:$255,26,FALSE),)</f>
        <v>0</v>
      </c>
      <c r="T1007">
        <f>IFERROR(VLOOKUP($A1007,'PivotTrac Totals'!$1:$255,28,FALSE),)</f>
        <v>0</v>
      </c>
      <c r="U1007">
        <f>IFERROR(VLOOKUP($A1007,'PivotTrac Totals'!$1:$255,30,FALSE),)</f>
        <v>0</v>
      </c>
      <c r="V1007">
        <f>IFERROR(VLOOKUP($A1007,'PivotTrac Totals'!$1:$255,32,FALSE),)</f>
        <v>0</v>
      </c>
      <c r="W1007">
        <f>IFERROR(VLOOKUP($A1007,'PivotTrac Totals'!$1:$255,34,FALSE),)</f>
        <v>0</v>
      </c>
      <c r="X1007">
        <f>IFERROR(VLOOKUP($A1007,'PivotTrac Totals'!$1:$255,36,FALSE),)</f>
        <v>0</v>
      </c>
      <c r="Y1007">
        <f>IFERROR(VLOOKUP($A1007,'PivotTrac Totals'!$1:$255,38,FALSE),)</f>
        <v>0</v>
      </c>
      <c r="Z1007">
        <f>IFERROR(VLOOKUP($A1007,'PivotTrac Totals'!$1:$255,40,FALSE),)</f>
        <v>0</v>
      </c>
      <c r="AA1007">
        <f>IFERROR(VLOOKUP($A1007,'PivotTrac Totals'!$1:$255,42,FALSE),)</f>
        <v>0</v>
      </c>
      <c r="AB1007">
        <f>IFERROR(VLOOKUP($A1007,'PivotTrac Totals'!$1:$255,44,FALSE),)</f>
        <v>0</v>
      </c>
      <c r="AC1007">
        <f>IFERROR(VLOOKUP($A1007,'PivotTrac Totals'!$1:$255,46,FALSE),)</f>
        <v>0</v>
      </c>
      <c r="AD1007">
        <f>IFERROR(VLOOKUP($A1007,'PivotTrac Totals'!$1:$255,48,FALSE),)</f>
        <v>0</v>
      </c>
      <c r="AE1007">
        <f>IFERROR(VLOOKUP($A1007,'PivotTrac Totals'!$1:$255,50,FALSE),)</f>
        <v>0</v>
      </c>
      <c r="AF1007">
        <f>IFERROR(VLOOKUP($A1007,'PivotTrac Totals'!$1:$255,52,FALSE),)</f>
        <v>0</v>
      </c>
      <c r="AG1007">
        <f>IFERROR(VLOOKUP($A1007,'PivotTrac Totals'!$1:$255,54,FALSE),)</f>
        <v>0</v>
      </c>
      <c r="AH1007">
        <f>+SUM(H1007:AG1007)</f>
        <v>0</v>
      </c>
    </row>
    <row r="1008" spans="1:34" hidden="1" x14ac:dyDescent="0.2">
      <c r="A1008" s="25" t="s">
        <v>364</v>
      </c>
      <c r="B1008" s="25" t="s">
        <v>365</v>
      </c>
      <c r="C1008" s="28">
        <v>100</v>
      </c>
      <c r="D1008" s="28" t="s">
        <v>366</v>
      </c>
      <c r="E1008" s="25"/>
      <c r="F1008" s="25"/>
      <c r="G1008" s="25"/>
      <c r="H1008">
        <f>+IF($F1008="Spring Grain",SUMIFS('Osgood Agrimet'!$D:$D,'Osgood Agrimet'!$A:$A,"&lt;="&amp;Data!H$1,'Osgood Agrimet'!$D:$D,"&gt;0"),IF($F1008="Winter Grain",SUMIFS('Osgood Agrimet'!$C:$C,'Osgood Agrimet'!$A:$A,"&lt;="&amp;Data!H$1,'Osgood Agrimet'!$C:$C,"&gt;0"),IF($F1008="Potatoes",SUMIFS('Osgood Agrimet'!$N:$N,'Osgood Agrimet'!$A:$A,"&lt;="&amp;Data!H$1,'Osgood Agrimet'!$N:$N,"&gt;0"),0)))</f>
        <v>0</v>
      </c>
      <c r="I1008">
        <f>+IF($F1008="Spring Grain",SUMIFS('Osgood Agrimet'!$D:$D,'Osgood Agrimet'!$A:$A,"&lt;="&amp;Data!I$1,'Osgood Agrimet'!$D:$D,"&gt;0"),IF($F1008="Winter Grain",SUMIFS('Osgood Agrimet'!$C:$C,'Osgood Agrimet'!$A:$A,"&lt;="&amp;Data!I$1,'Osgood Agrimet'!$C:$C,"&gt;0"),IF($F1008="Potatoes",SUMIFS('Osgood Agrimet'!$N:$N,'Osgood Agrimet'!$A:$A,"&lt;="&amp;Data!I$1,'Osgood Agrimet'!$N:$N,"&gt;0"),0)))-H1008</f>
        <v>0</v>
      </c>
      <c r="J1008">
        <f>+IF($F1008="Spring Grain",SUMIFS('Osgood Agrimet'!$D:$D,'Osgood Agrimet'!$A:$A,"&lt;="&amp;Data!J$1,'Osgood Agrimet'!$D:$D,"&gt;0"),IF($F1008="Winter Grain",SUMIFS('Osgood Agrimet'!$C:$C,'Osgood Agrimet'!$A:$A,"&lt;="&amp;Data!J$1,'Osgood Agrimet'!$C:$C,"&gt;0"),IF($F1008="Potatoes",SUMIFS('Osgood Agrimet'!$N:$N,'Osgood Agrimet'!$A:$A,"&lt;="&amp;Data!J$1,'Osgood Agrimet'!$N:$N,"&gt;0"),0)))-SUM($H1008:I1008)</f>
        <v>0</v>
      </c>
      <c r="K1008">
        <f>+IF($F1008="Spring Grain",SUMIFS('Osgood Agrimet'!$D:$D,'Osgood Agrimet'!$A:$A,"&lt;="&amp;Data!K$1,'Osgood Agrimet'!$D:$D,"&gt;0"),IF($F1008="Winter Grain",SUMIFS('Osgood Agrimet'!$C:$C,'Osgood Agrimet'!$A:$A,"&lt;="&amp;Data!K$1,'Osgood Agrimet'!$C:$C,"&gt;0"),IF($F1008="Potatoes",SUMIFS('Osgood Agrimet'!$N:$N,'Osgood Agrimet'!$A:$A,"&lt;="&amp;Data!K$1,'Osgood Agrimet'!$N:$N,"&gt;0"),0)))-SUM($H1008:J1008)</f>
        <v>0</v>
      </c>
      <c r="L1008">
        <f>+IF($F1008="Spring Grain",SUMIFS('Osgood Agrimet'!$D:$D,'Osgood Agrimet'!$A:$A,"&lt;="&amp;Data!L$1,'Osgood Agrimet'!$D:$D,"&gt;0"),IF($F1008="Winter Grain",SUMIFS('Osgood Agrimet'!$C:$C,'Osgood Agrimet'!$A:$A,"&lt;="&amp;Data!L$1,'Osgood Agrimet'!$C:$C,"&gt;0"),IF($F1008="Potatoes",SUMIFS('Osgood Agrimet'!$N:$N,'Osgood Agrimet'!$A:$A,"&lt;="&amp;Data!L$1,'Osgood Agrimet'!$N:$N,"&gt;0"),0)))-SUM($H1008:K1008)</f>
        <v>0</v>
      </c>
      <c r="M1008">
        <f>+IF($F1008="Spring Grain",SUMIFS('Osgood Agrimet'!$D:$D,'Osgood Agrimet'!$A:$A,"&lt;="&amp;Data!M$1,'Osgood Agrimet'!$D:$D,"&gt;0"),IF($F1008="Winter Grain",SUMIFS('Osgood Agrimet'!$C:$C,'Osgood Agrimet'!$A:$A,"&lt;="&amp;Data!M$1,'Osgood Agrimet'!$C:$C,"&gt;0"),IF($F1008="Potatoes",SUMIFS('Osgood Agrimet'!$N:$N,'Osgood Agrimet'!$A:$A,"&lt;="&amp;Data!M$1,'Osgood Agrimet'!$N:$N,"&gt;0"),0)))-SUM($H1008:L1008)</f>
        <v>0</v>
      </c>
      <c r="N1008">
        <f>+IF($F1008="Spring Grain",SUMIFS('Osgood Agrimet'!$D:$D,'Osgood Agrimet'!$A:$A,"&lt;="&amp;Data!N$1,'Osgood Agrimet'!$D:$D,"&gt;0"),IF($F1008="Winter Grain",SUMIFS('Osgood Agrimet'!$C:$C,'Osgood Agrimet'!$A:$A,"&lt;="&amp;Data!N$1,'Osgood Agrimet'!$C:$C,"&gt;0"),IF($F1008="Potatoes",SUMIFS('Osgood Agrimet'!$N:$N,'Osgood Agrimet'!$A:$A,"&lt;="&amp;Data!N$1,'Osgood Agrimet'!$N:$N,"&gt;0"),0)))-SUM($H1008:M1008)</f>
        <v>0</v>
      </c>
      <c r="O1008">
        <f>+IF($F1008="Spring Grain",SUMIFS('Osgood Agrimet'!$D:$D,'Osgood Agrimet'!$A:$A,"&lt;="&amp;Data!O$1,'Osgood Agrimet'!$D:$D,"&gt;0"),IF($F1008="Winter Grain",SUMIFS('Osgood Agrimet'!$C:$C,'Osgood Agrimet'!$A:$A,"&lt;="&amp;Data!O$1,'Osgood Agrimet'!$C:$C,"&gt;0"),IF($F1008="Potatoes",SUMIFS('Osgood Agrimet'!$N:$N,'Osgood Agrimet'!$A:$A,"&lt;="&amp;Data!O$1,'Osgood Agrimet'!$N:$N,"&gt;0"),0)))-SUM($H1008:N1008)</f>
        <v>0</v>
      </c>
      <c r="P1008">
        <f>+IF($F1008="Spring Grain",SUMIFS('Osgood Agrimet'!$D:$D,'Osgood Agrimet'!$A:$A,"&lt;="&amp;Data!P$1,'Osgood Agrimet'!$D:$D,"&gt;0"),IF($F1008="Winter Grain",SUMIFS('Osgood Agrimet'!$C:$C,'Osgood Agrimet'!$A:$A,"&lt;="&amp;Data!P$1,'Osgood Agrimet'!$C:$C,"&gt;0"),IF($F1008="Potatoes",SUMIFS('Osgood Agrimet'!$N:$N,'Osgood Agrimet'!$A:$A,"&lt;="&amp;Data!P$1,'Osgood Agrimet'!$N:$N,"&gt;0"),0)))-SUM($H1008:O1008)</f>
        <v>0</v>
      </c>
      <c r="Q1008">
        <f>+IF($F1008="Spring Grain",SUMIFS('Osgood Agrimet'!$D:$D,'Osgood Agrimet'!$A:$A,"&lt;="&amp;Data!Q$1,'Osgood Agrimet'!$D:$D,"&gt;0"),IF($F1008="Winter Grain",SUMIFS('Osgood Agrimet'!$C:$C,'Osgood Agrimet'!$A:$A,"&lt;="&amp;Data!Q$1,'Osgood Agrimet'!$C:$C,"&gt;0"),IF($F1008="Potatoes",SUMIFS('Osgood Agrimet'!$N:$N,'Osgood Agrimet'!$A:$A,"&lt;="&amp;Data!Q$1,'Osgood Agrimet'!$N:$N,"&gt;0"),0)))-SUM($H1008:P1008)</f>
        <v>0</v>
      </c>
      <c r="R1008" s="2">
        <f>+IF($F1008="Spring Grain",SUMIFS('Osgood Agrimet'!$D:$D,'Osgood Agrimet'!$A:$A,"&lt;="&amp;Data!R$1,'Osgood Agrimet'!$D:$D,"&gt;0"),IF($F1008="Winter Grain",SUMIFS('Osgood Agrimet'!$C:$C,'Osgood Agrimet'!$A:$A,"&lt;="&amp;Data!R$1,'Osgood Agrimet'!$C:$C,"&gt;0"),IF($F1008="Potatoes",SUMIFS('Osgood Agrimet'!$N:$N,'Osgood Agrimet'!$A:$A,"&lt;="&amp;Data!R$1,'Osgood Agrimet'!$N:$N,"&gt;0"),0)))-SUM($H1008:Q1008)</f>
        <v>0</v>
      </c>
      <c r="S1008" s="2">
        <f>+IF($F1008="Spring Grain",SUMIFS('Osgood Agrimet'!$D:$D,'Osgood Agrimet'!$A:$A,"&lt;="&amp;Data!S$1,'Osgood Agrimet'!$D:$D,"&gt;0"),IF($F1008="Winter Grain",SUMIFS('Osgood Agrimet'!$C:$C,'Osgood Agrimet'!$A:$A,"&lt;="&amp;Data!S$1,'Osgood Agrimet'!$C:$C,"&gt;0"),IF($F1008="Potatoes",SUMIFS('Osgood Agrimet'!$N:$N,'Osgood Agrimet'!$A:$A,"&lt;="&amp;Data!S$1,'Osgood Agrimet'!$N:$N,"&gt;0"),0)))-SUM($H1008:R1008)</f>
        <v>0</v>
      </c>
      <c r="T1008" s="2">
        <f>+IF($F1008="Spring Grain",SUMIFS('Osgood Agrimet'!$D:$D,'Osgood Agrimet'!$A:$A,"&lt;="&amp;Data!T$1,'Osgood Agrimet'!$D:$D,"&gt;0"),IF($F1008="Winter Grain",SUMIFS('Osgood Agrimet'!$C:$C,'Osgood Agrimet'!$A:$A,"&lt;="&amp;Data!T$1,'Osgood Agrimet'!$C:$C,"&gt;0"),IF($F1008="Potatoes",SUMIFS('Osgood Agrimet'!$N:$N,'Osgood Agrimet'!$A:$A,"&lt;="&amp;Data!T$1,'Osgood Agrimet'!$N:$N,"&gt;0"),0)))-SUM($H1008:S1008)</f>
        <v>0</v>
      </c>
      <c r="U1008" s="2">
        <f>+IF($F1008="Spring Grain",SUMIFS('Osgood Agrimet'!$D:$D,'Osgood Agrimet'!$A:$A,"&lt;="&amp;Data!U$1,'Osgood Agrimet'!$D:$D,"&gt;0"),IF($F1008="Winter Grain",SUMIFS('Osgood Agrimet'!$C:$C,'Osgood Agrimet'!$A:$A,"&lt;="&amp;Data!U$1,'Osgood Agrimet'!$C:$C,"&gt;0"),IF($F1008="Potatoes",SUMIFS('Osgood Agrimet'!$N:$N,'Osgood Agrimet'!$A:$A,"&lt;="&amp;Data!U$1,'Osgood Agrimet'!$N:$N,"&gt;0"),0)))-SUM($H1008:T1008)</f>
        <v>0</v>
      </c>
      <c r="V1008" s="2">
        <f>+IF($F1008="Spring Grain",SUMIFS('Osgood Agrimet'!$D:$D,'Osgood Agrimet'!$A:$A,"&lt;="&amp;Data!V$1,'Osgood Agrimet'!$D:$D,"&gt;0"),IF($F1008="Winter Grain",SUMIFS('Osgood Agrimet'!$C:$C,'Osgood Agrimet'!$A:$A,"&lt;="&amp;Data!V$1,'Osgood Agrimet'!$C:$C,"&gt;0"),IF($F1008="Potatoes",SUMIFS('Osgood Agrimet'!$N:$N,'Osgood Agrimet'!$A:$A,"&lt;="&amp;Data!V$1,'Osgood Agrimet'!$N:$N,"&gt;0"),0)))-SUM($H1008:U1008)</f>
        <v>0</v>
      </c>
      <c r="W1008" s="2">
        <f>+IF($F1008="Spring Grain",SUMIFS('Osgood Agrimet'!$D:$D,'Osgood Agrimet'!$A:$A,"&lt;="&amp;Data!W$1,'Osgood Agrimet'!$D:$D,"&gt;0"),IF($F1008="Winter Grain",SUMIFS('Osgood Agrimet'!$C:$C,'Osgood Agrimet'!$A:$A,"&lt;="&amp;Data!W$1,'Osgood Agrimet'!$C:$C,"&gt;0"),IF($F1008="Potatoes",SUMIFS('Osgood Agrimet'!$N:$N,'Osgood Agrimet'!$A:$A,"&lt;="&amp;Data!W$1,'Osgood Agrimet'!$N:$N,"&gt;0"),0)))-SUM($H1008:V1008)</f>
        <v>0</v>
      </c>
      <c r="X1008" s="2">
        <f>+IF($F1008="Spring Grain",SUMIFS('Osgood Agrimet'!$D:$D,'Osgood Agrimet'!$A:$A,"&lt;="&amp;Data!X$1,'Osgood Agrimet'!$D:$D,"&gt;0"),IF($F1008="Winter Grain",SUMIFS('Osgood Agrimet'!$C:$C,'Osgood Agrimet'!$A:$A,"&lt;="&amp;Data!X$1,'Osgood Agrimet'!$C:$C,"&gt;0"),IF($F1008="Potatoes",SUMIFS('Osgood Agrimet'!$N:$N,'Osgood Agrimet'!$A:$A,"&lt;="&amp;Data!X$1,'Osgood Agrimet'!$N:$N,"&gt;0"),0)))-SUM($H1008:W1008)</f>
        <v>0</v>
      </c>
      <c r="Y1008" s="2">
        <f>+IF($F1008="Spring Grain",SUMIFS('Osgood Agrimet'!$D:$D,'Osgood Agrimet'!$A:$A,"&lt;="&amp;Data!Y$1,'Osgood Agrimet'!$D:$D,"&gt;0"),IF($F1008="Winter Grain",SUMIFS('Osgood Agrimet'!$C:$C,'Osgood Agrimet'!$A:$A,"&lt;="&amp;Data!Y$1,'Osgood Agrimet'!$C:$C,"&gt;0"),IF($F1008="Potatoes",SUMIFS('Osgood Agrimet'!$N:$N,'Osgood Agrimet'!$A:$A,"&lt;="&amp;Data!Y$1,'Osgood Agrimet'!$N:$N,"&gt;0"),0)))-SUM($H1008:X1008)</f>
        <v>0</v>
      </c>
      <c r="Z1008" s="2">
        <f>+IF($F1008="Spring Grain",SUMIFS('Osgood Agrimet'!$D:$D,'Osgood Agrimet'!$A:$A,"&lt;="&amp;Data!Z$1,'Osgood Agrimet'!$D:$D,"&gt;0"),IF($F1008="Winter Grain",SUMIFS('Osgood Agrimet'!$C:$C,'Osgood Agrimet'!$A:$A,"&lt;="&amp;Data!Z$1,'Osgood Agrimet'!$C:$C,"&gt;0"),IF($F1008="Potatoes",SUMIFS('Osgood Agrimet'!$N:$N,'Osgood Agrimet'!$A:$A,"&lt;="&amp;Data!Z$1,'Osgood Agrimet'!$N:$N,"&gt;0"),0)))-SUM($H1008:Y1008)</f>
        <v>0</v>
      </c>
      <c r="AA1008" s="2">
        <f>+IF($F1008="Spring Grain",SUMIFS('Osgood Agrimet'!$D:$D,'Osgood Agrimet'!$A:$A,"&lt;="&amp;Data!AA$1,'Osgood Agrimet'!$D:$D,"&gt;0"),IF($F1008="Winter Grain",SUMIFS('Osgood Agrimet'!$C:$C,'Osgood Agrimet'!$A:$A,"&lt;="&amp;Data!AA$1,'Osgood Agrimet'!$C:$C,"&gt;0"),IF($F1008="Potatoes",SUMIFS('Osgood Agrimet'!$N:$N,'Osgood Agrimet'!$A:$A,"&lt;="&amp;Data!AA$1,'Osgood Agrimet'!$N:$N,"&gt;0"),0)))-SUM($H1008:Z1008)</f>
        <v>0</v>
      </c>
      <c r="AB1008" s="2">
        <f>+IF($F1008="Spring Grain",SUMIFS('Osgood Agrimet'!$D:$D,'Osgood Agrimet'!$A:$A,"&lt;="&amp;Data!AB$1,'Osgood Agrimet'!$D:$D,"&gt;0"),IF($F1008="Winter Grain",SUMIFS('Osgood Agrimet'!$C:$C,'Osgood Agrimet'!$A:$A,"&lt;="&amp;Data!AB$1,'Osgood Agrimet'!$C:$C,"&gt;0"),IF($F1008="Potatoes",SUMIFS('Osgood Agrimet'!$N:$N,'Osgood Agrimet'!$A:$A,"&lt;="&amp;Data!AB$1,'Osgood Agrimet'!$N:$N,"&gt;0"),0)))-SUM($H1008:AA1008)</f>
        <v>0</v>
      </c>
      <c r="AC1008" s="2">
        <f>+IF($F1008="Spring Grain",SUMIFS('Osgood Agrimet'!$D:$D,'Osgood Agrimet'!$A:$A,"&lt;="&amp;Data!AC$1,'Osgood Agrimet'!$D:$D,"&gt;0"),IF($F1008="Winter Grain",SUMIFS('Osgood Agrimet'!$C:$C,'Osgood Agrimet'!$A:$A,"&lt;="&amp;Data!AC$1,'Osgood Agrimet'!$C:$C,"&gt;0"),IF($F1008="Potatoes",SUMIFS('Osgood Agrimet'!$N:$N,'Osgood Agrimet'!$A:$A,"&lt;="&amp;Data!AC$1,'Osgood Agrimet'!$N:$N,"&gt;0"),0)))-SUM($H1008:AB1008)</f>
        <v>0</v>
      </c>
      <c r="AD1008" s="2">
        <f>+IF($F1008="Spring Grain",SUMIFS('Osgood Agrimet'!$D:$D,'Osgood Agrimet'!$A:$A,"&lt;="&amp;Data!AD$1,'Osgood Agrimet'!$D:$D,"&gt;0"),IF($F1008="Winter Grain",SUMIFS('Osgood Agrimet'!$C:$C,'Osgood Agrimet'!$A:$A,"&lt;="&amp;Data!AD$1,'Osgood Agrimet'!$C:$C,"&gt;0"),IF($F1008="Potatoes",SUMIFS('Osgood Agrimet'!$N:$N,'Osgood Agrimet'!$A:$A,"&lt;="&amp;Data!AD$1,'Osgood Agrimet'!$N:$N,"&gt;0"),0)))-SUM($H1008:AC1008)</f>
        <v>0</v>
      </c>
      <c r="AE1008" s="2">
        <f>+IF($F1008="Spring Grain",SUMIFS('Osgood Agrimet'!$D:$D,'Osgood Agrimet'!$A:$A,"&lt;="&amp;Data!AE$1,'Osgood Agrimet'!$D:$D,"&gt;0"),IF($F1008="Winter Grain",SUMIFS('Osgood Agrimet'!$C:$C,'Osgood Agrimet'!$A:$A,"&lt;="&amp;Data!AE$1,'Osgood Agrimet'!$C:$C,"&gt;0"),IF($F1008="Potatoes",SUMIFS('Osgood Agrimet'!$N:$N,'Osgood Agrimet'!$A:$A,"&lt;="&amp;Data!AE$1,'Osgood Agrimet'!$N:$N,"&gt;0"),0)))-SUM($H1008:AD1008)</f>
        <v>0</v>
      </c>
      <c r="AF1008" s="2">
        <f>+IF($F1008="Spring Grain",SUMIFS('Osgood Agrimet'!$D:$D,'Osgood Agrimet'!$A:$A,"&lt;="&amp;Data!AF$1,'Osgood Agrimet'!$D:$D,"&gt;0"),IF($F1008="Winter Grain",SUMIFS('Osgood Agrimet'!$C:$C,'Osgood Agrimet'!$A:$A,"&lt;="&amp;Data!AF$1,'Osgood Agrimet'!$C:$C,"&gt;0"),IF($F1008="Potatoes",SUMIFS('Osgood Agrimet'!$N:$N,'Osgood Agrimet'!$A:$A,"&lt;="&amp;Data!AF$1,'Osgood Agrimet'!$N:$N,"&gt;0"),0)))-SUM($H1008:AE1008)</f>
        <v>0</v>
      </c>
      <c r="AG1008" s="2">
        <f>+IF($F1008="Spring Grain",SUMIFS('Osgood Agrimet'!$D:$D,'Osgood Agrimet'!$A:$A,"&lt;="&amp;Data!AG$1,'Osgood Agrimet'!$D:$D,"&gt;0"),IF($F1008="Winter Grain",SUMIFS('Osgood Agrimet'!$C:$C,'Osgood Agrimet'!$A:$A,"&lt;="&amp;Data!AG$1,'Osgood Agrimet'!$C:$C,"&gt;0"),IF($F1008="Potatoes",SUMIFS('Osgood Agrimet'!$N:$N,'Osgood Agrimet'!$A:$A,"&lt;="&amp;Data!AG$1,'Osgood Agrimet'!$N:$N,"&gt;0"),0)))-SUM($H1008:AF1008)</f>
        <v>0</v>
      </c>
      <c r="AH1008">
        <f>+SUM(H1008:AG1008)</f>
        <v>0</v>
      </c>
    </row>
    <row r="1009" spans="1:34" hidden="1" x14ac:dyDescent="0.2">
      <c r="A1009" s="25"/>
      <c r="B1009" s="25" t="s">
        <v>366</v>
      </c>
      <c r="C1009" s="25">
        <v>100</v>
      </c>
      <c r="D1009" s="28" t="s">
        <v>366</v>
      </c>
      <c r="E1009" s="25"/>
      <c r="F1009" s="25"/>
      <c r="G1009" s="25"/>
      <c r="H1009">
        <f>IFERROR(VLOOKUP($A1009,'PivotTrac Totals'!$A$1:$AK$255,4,FALSE),)</f>
        <v>0</v>
      </c>
      <c r="I1009">
        <f>IFERROR(VLOOKUP($A1009,'PivotTrac Totals'!$1:$405,6,FALSE),)</f>
        <v>0</v>
      </c>
      <c r="J1009">
        <f>IFERROR(VLOOKUP($A1009,'PivotTrac Totals'!$1:$255,8,FALSE),)</f>
        <v>0</v>
      </c>
      <c r="K1009">
        <f>IFERROR(VLOOKUP($A1009,'PivotTrac Totals'!$1:$255,10,FALSE),)</f>
        <v>0</v>
      </c>
      <c r="L1009">
        <f>IFERROR(VLOOKUP($A1009,'PivotTrac Totals'!$1:$255,12,FALSE),)</f>
        <v>0</v>
      </c>
      <c r="M1009">
        <f>IFERROR(VLOOKUP($A1009,'PivotTrac Totals'!$1:$255,14,FALSE),)</f>
        <v>0</v>
      </c>
      <c r="N1009">
        <f>IFERROR(VLOOKUP($A1009,'PivotTrac Totals'!$1:$255,16,FALSE),)</f>
        <v>0</v>
      </c>
      <c r="O1009">
        <f>IFERROR(VLOOKUP($A1009,'PivotTrac Totals'!$1:$255,18,FALSE),)</f>
        <v>0</v>
      </c>
      <c r="P1009">
        <f>IFERROR(VLOOKUP($A1009,'PivotTrac Totals'!$1:$255,20,FALSE),)</f>
        <v>0</v>
      </c>
      <c r="Q1009">
        <f>IFERROR(VLOOKUP($A1009,'PivotTrac Totals'!$1:$255,22,FALSE),)</f>
        <v>0</v>
      </c>
      <c r="R1009">
        <f>IFERROR(VLOOKUP($A1009,'PivotTrac Totals'!$1:$255,24,FALSE),)</f>
        <v>0</v>
      </c>
      <c r="S1009">
        <f>IFERROR(VLOOKUP($A1009,'PivotTrac Totals'!$1:$255,26,FALSE),)</f>
        <v>0</v>
      </c>
      <c r="T1009">
        <f>IFERROR(VLOOKUP($A1009,'PivotTrac Totals'!$1:$255,28,FALSE),)</f>
        <v>0</v>
      </c>
      <c r="U1009">
        <f>IFERROR(VLOOKUP($A1009,'PivotTrac Totals'!$1:$255,30,FALSE),)</f>
        <v>0</v>
      </c>
      <c r="V1009">
        <f>IFERROR(VLOOKUP($A1009,'PivotTrac Totals'!$1:$255,32,FALSE),)</f>
        <v>0</v>
      </c>
      <c r="W1009">
        <f>IFERROR(VLOOKUP($A1009,'PivotTrac Totals'!$1:$255,34,FALSE),)</f>
        <v>0</v>
      </c>
      <c r="X1009">
        <f>IFERROR(VLOOKUP($A1009,'PivotTrac Totals'!$1:$255,36,FALSE),)</f>
        <v>0</v>
      </c>
      <c r="Y1009">
        <f>IFERROR(VLOOKUP($A1009,'PivotTrac Totals'!$1:$255,38,FALSE),)</f>
        <v>0</v>
      </c>
      <c r="Z1009">
        <f>IFERROR(VLOOKUP($A1009,'PivotTrac Totals'!$1:$255,40,FALSE),)</f>
        <v>0</v>
      </c>
      <c r="AA1009">
        <f>IFERROR(VLOOKUP($A1009,'PivotTrac Totals'!$1:$255,42,FALSE),)</f>
        <v>0</v>
      </c>
      <c r="AB1009">
        <f>IFERROR(VLOOKUP($A1009,'PivotTrac Totals'!$1:$255,44,FALSE),)</f>
        <v>0</v>
      </c>
      <c r="AC1009">
        <f>IFERROR(VLOOKUP($A1009,'PivotTrac Totals'!$1:$255,46,FALSE),)</f>
        <v>0</v>
      </c>
      <c r="AD1009">
        <f>IFERROR(VLOOKUP($A1009,'PivotTrac Totals'!$1:$255,48,FALSE),)</f>
        <v>0</v>
      </c>
      <c r="AE1009">
        <f>IFERROR(VLOOKUP($A1009,'PivotTrac Totals'!$1:$255,50,FALSE),)</f>
        <v>0</v>
      </c>
      <c r="AF1009">
        <f>IFERROR(VLOOKUP($A1009,'PivotTrac Totals'!$1:$255,52,FALSE),)</f>
        <v>0</v>
      </c>
      <c r="AG1009">
        <f>IFERROR(VLOOKUP($A1009,'PivotTrac Totals'!$1:$255,54,FALSE),)</f>
        <v>0</v>
      </c>
      <c r="AH1009">
        <f t="shared" si="113"/>
        <v>0</v>
      </c>
    </row>
    <row r="1010" spans="1:34" hidden="1" x14ac:dyDescent="0.2">
      <c r="A1010" s="25"/>
      <c r="B1010" s="25" t="s">
        <v>366</v>
      </c>
      <c r="C1010" s="25">
        <v>100</v>
      </c>
      <c r="D1010" s="28" t="s">
        <v>366</v>
      </c>
      <c r="E1010" s="25"/>
      <c r="F1010" s="25"/>
      <c r="G1010" s="25"/>
      <c r="H1010">
        <f>IFERROR(VLOOKUP($A1010,'PivotTrac Totals'!$A$1:$AK$255,4,FALSE),)</f>
        <v>0</v>
      </c>
      <c r="I1010">
        <f>IFERROR(VLOOKUP($A1010,'PivotTrac Totals'!$1:$405,6,FALSE),)</f>
        <v>0</v>
      </c>
      <c r="J1010">
        <f>IFERROR(VLOOKUP($A1010,'PivotTrac Totals'!$1:$255,8,FALSE),)</f>
        <v>0</v>
      </c>
      <c r="K1010">
        <f>IFERROR(VLOOKUP($A1010,'PivotTrac Totals'!$1:$255,10,FALSE),)</f>
        <v>0</v>
      </c>
      <c r="L1010">
        <f>IFERROR(VLOOKUP($A1010,'PivotTrac Totals'!$1:$255,12,FALSE),)</f>
        <v>0</v>
      </c>
      <c r="M1010">
        <f>IFERROR(VLOOKUP($A1010,'PivotTrac Totals'!$1:$255,14,FALSE),)</f>
        <v>0</v>
      </c>
      <c r="N1010">
        <f>IFERROR(VLOOKUP($A1010,'PivotTrac Totals'!$1:$255,16,FALSE),)</f>
        <v>0</v>
      </c>
      <c r="O1010">
        <f>IFERROR(VLOOKUP($A1010,'PivotTrac Totals'!$1:$255,18,FALSE),)</f>
        <v>0</v>
      </c>
      <c r="P1010">
        <f>IFERROR(VLOOKUP($A1010,'PivotTrac Totals'!$1:$255,20,FALSE),)</f>
        <v>0</v>
      </c>
      <c r="Q1010">
        <f>IFERROR(VLOOKUP($A1010,'PivotTrac Totals'!$1:$255,22,FALSE),)</f>
        <v>0</v>
      </c>
      <c r="R1010">
        <f>IFERROR(VLOOKUP($A1010,'PivotTrac Totals'!$1:$255,24,FALSE),)</f>
        <v>0</v>
      </c>
      <c r="S1010">
        <f>IFERROR(VLOOKUP($A1010,'PivotTrac Totals'!$1:$255,26,FALSE),)</f>
        <v>0</v>
      </c>
      <c r="T1010">
        <f>IFERROR(VLOOKUP($A1010,'PivotTrac Totals'!$1:$255,28,FALSE),)</f>
        <v>0</v>
      </c>
      <c r="U1010">
        <f>IFERROR(VLOOKUP($A1010,'PivotTrac Totals'!$1:$255,30,FALSE),)</f>
        <v>0</v>
      </c>
      <c r="V1010">
        <f>IFERROR(VLOOKUP($A1010,'PivotTrac Totals'!$1:$255,32,FALSE),)</f>
        <v>0</v>
      </c>
      <c r="W1010">
        <f>IFERROR(VLOOKUP($A1010,'PivotTrac Totals'!$1:$255,34,FALSE),)</f>
        <v>0</v>
      </c>
      <c r="X1010">
        <f>IFERROR(VLOOKUP($A1010,'PivotTrac Totals'!$1:$255,36,FALSE),)</f>
        <v>0</v>
      </c>
      <c r="Y1010">
        <f>IFERROR(VLOOKUP($A1010,'PivotTrac Totals'!$1:$255,38,FALSE),)</f>
        <v>0</v>
      </c>
      <c r="Z1010">
        <f>IFERROR(VLOOKUP($A1010,'PivotTrac Totals'!$1:$255,40,FALSE),)</f>
        <v>0</v>
      </c>
      <c r="AA1010">
        <f>IFERROR(VLOOKUP($A1010,'PivotTrac Totals'!$1:$255,42,FALSE),)</f>
        <v>0</v>
      </c>
      <c r="AB1010">
        <f>IFERROR(VLOOKUP($A1010,'PivotTrac Totals'!$1:$255,44,FALSE),)</f>
        <v>0</v>
      </c>
      <c r="AC1010">
        <f>IFERROR(VLOOKUP($A1010,'PivotTrac Totals'!$1:$255,46,FALSE),)</f>
        <v>0</v>
      </c>
      <c r="AD1010">
        <f>IFERROR(VLOOKUP($A1010,'PivotTrac Totals'!$1:$255,48,FALSE),)</f>
        <v>0</v>
      </c>
      <c r="AE1010">
        <f>IFERROR(VLOOKUP($A1010,'PivotTrac Totals'!$1:$255,50,FALSE),)</f>
        <v>0</v>
      </c>
      <c r="AF1010">
        <f>IFERROR(VLOOKUP($A1010,'PivotTrac Totals'!$1:$255,52,FALSE),)</f>
        <v>0</v>
      </c>
      <c r="AG1010">
        <f>IFERROR(VLOOKUP($A1010,'PivotTrac Totals'!$1:$255,54,FALSE),)</f>
        <v>0</v>
      </c>
      <c r="AH1010">
        <f t="shared" si="113"/>
        <v>0</v>
      </c>
    </row>
    <row r="1011" spans="1:34" hidden="1" x14ac:dyDescent="0.2">
      <c r="A1011" s="25"/>
      <c r="B1011" s="25" t="s">
        <v>366</v>
      </c>
      <c r="C1011" s="25">
        <v>100</v>
      </c>
      <c r="D1011" s="28" t="s">
        <v>366</v>
      </c>
      <c r="E1011" s="25"/>
      <c r="F1011" s="25"/>
      <c r="G1011" s="25"/>
      <c r="H1011">
        <f>IFERROR(VLOOKUP($A1011,'PivotTrac Totals'!$A$1:$AK$255,4,FALSE),)</f>
        <v>0</v>
      </c>
      <c r="I1011">
        <f>IFERROR(VLOOKUP($A1011,'PivotTrac Totals'!$1:$405,6,FALSE),)</f>
        <v>0</v>
      </c>
      <c r="J1011">
        <f>IFERROR(VLOOKUP($A1011,'PivotTrac Totals'!$1:$255,8,FALSE),)</f>
        <v>0</v>
      </c>
      <c r="K1011">
        <f>IFERROR(VLOOKUP($A1011,'PivotTrac Totals'!$1:$255,10,FALSE),)</f>
        <v>0</v>
      </c>
      <c r="L1011">
        <f>IFERROR(VLOOKUP($A1011,'PivotTrac Totals'!$1:$255,12,FALSE),)</f>
        <v>0</v>
      </c>
      <c r="M1011">
        <f>IFERROR(VLOOKUP($A1011,'PivotTrac Totals'!$1:$255,14,FALSE),)</f>
        <v>0</v>
      </c>
      <c r="N1011">
        <f>IFERROR(VLOOKUP($A1011,'PivotTrac Totals'!$1:$255,16,FALSE),)</f>
        <v>0</v>
      </c>
      <c r="O1011">
        <f>IFERROR(VLOOKUP($A1011,'PivotTrac Totals'!$1:$255,18,FALSE),)</f>
        <v>0</v>
      </c>
      <c r="P1011">
        <f>IFERROR(VLOOKUP($A1011,'PivotTrac Totals'!$1:$255,20,FALSE),)</f>
        <v>0</v>
      </c>
      <c r="Q1011">
        <f>IFERROR(VLOOKUP($A1011,'PivotTrac Totals'!$1:$255,22,FALSE),)</f>
        <v>0</v>
      </c>
      <c r="R1011">
        <f>IFERROR(VLOOKUP($A1011,'PivotTrac Totals'!$1:$255,24,FALSE),)</f>
        <v>0</v>
      </c>
      <c r="S1011">
        <f>IFERROR(VLOOKUP($A1011,'PivotTrac Totals'!$1:$255,26,FALSE),)</f>
        <v>0</v>
      </c>
      <c r="T1011">
        <f>IFERROR(VLOOKUP($A1011,'PivotTrac Totals'!$1:$255,28,FALSE),)</f>
        <v>0</v>
      </c>
      <c r="U1011">
        <f>IFERROR(VLOOKUP($A1011,'PivotTrac Totals'!$1:$255,30,FALSE),)</f>
        <v>0</v>
      </c>
      <c r="V1011">
        <f>IFERROR(VLOOKUP($A1011,'PivotTrac Totals'!$1:$255,32,FALSE),)</f>
        <v>0</v>
      </c>
      <c r="W1011">
        <f>IFERROR(VLOOKUP($A1011,'PivotTrac Totals'!$1:$255,34,FALSE),)</f>
        <v>0</v>
      </c>
      <c r="X1011">
        <f>IFERROR(VLOOKUP($A1011,'PivotTrac Totals'!$1:$255,36,FALSE),)</f>
        <v>0</v>
      </c>
      <c r="Y1011">
        <f>IFERROR(VLOOKUP($A1011,'PivotTrac Totals'!$1:$255,38,FALSE),)</f>
        <v>0</v>
      </c>
      <c r="Z1011">
        <f>IFERROR(VLOOKUP($A1011,'PivotTrac Totals'!$1:$255,40,FALSE),)</f>
        <v>0</v>
      </c>
      <c r="AA1011">
        <f>IFERROR(VLOOKUP($A1011,'PivotTrac Totals'!$1:$255,42,FALSE),)</f>
        <v>0</v>
      </c>
      <c r="AB1011">
        <f>IFERROR(VLOOKUP($A1011,'PivotTrac Totals'!$1:$255,44,FALSE),)</f>
        <v>0</v>
      </c>
      <c r="AC1011">
        <f>IFERROR(VLOOKUP($A1011,'PivotTrac Totals'!$1:$255,46,FALSE),)</f>
        <v>0</v>
      </c>
      <c r="AD1011">
        <f>IFERROR(VLOOKUP($A1011,'PivotTrac Totals'!$1:$255,48,FALSE),)</f>
        <v>0</v>
      </c>
      <c r="AE1011">
        <f>IFERROR(VLOOKUP($A1011,'PivotTrac Totals'!$1:$255,50,FALSE),)</f>
        <v>0</v>
      </c>
      <c r="AF1011">
        <f>IFERROR(VLOOKUP($A1011,'PivotTrac Totals'!$1:$255,52,FALSE),)</f>
        <v>0</v>
      </c>
      <c r="AG1011">
        <f>IFERROR(VLOOKUP($A1011,'PivotTrac Totals'!$1:$255,54,FALSE),)</f>
        <v>0</v>
      </c>
      <c r="AH1011">
        <f>+SUM(H1011:AG1011)</f>
        <v>0</v>
      </c>
    </row>
    <row r="1012" spans="1:34" hidden="1" x14ac:dyDescent="0.2">
      <c r="A1012" s="25"/>
      <c r="B1012" s="25" t="s">
        <v>366</v>
      </c>
      <c r="C1012" s="25">
        <v>100</v>
      </c>
      <c r="D1012" s="28" t="s">
        <v>366</v>
      </c>
      <c r="E1012" s="25"/>
      <c r="F1012" s="25"/>
      <c r="G1012" s="25"/>
      <c r="H1012">
        <f>IFERROR(VLOOKUP($A1012,'PivotTrac Totals'!$A$1:$AK$255,4,FALSE),)</f>
        <v>0</v>
      </c>
      <c r="I1012">
        <f>IFERROR(VLOOKUP($A1012,'PivotTrac Totals'!$1:$405,6,FALSE),)</f>
        <v>0</v>
      </c>
      <c r="J1012">
        <f>IFERROR(VLOOKUP($A1012,'PivotTrac Totals'!$1:$255,8,FALSE),)</f>
        <v>0</v>
      </c>
      <c r="K1012">
        <f>IFERROR(VLOOKUP($A1012,'PivotTrac Totals'!$1:$255,10,FALSE),)</f>
        <v>0</v>
      </c>
      <c r="L1012">
        <f>IFERROR(VLOOKUP($A1012,'PivotTrac Totals'!$1:$255,12,FALSE),)</f>
        <v>0</v>
      </c>
      <c r="M1012">
        <f>IFERROR(VLOOKUP($A1012,'PivotTrac Totals'!$1:$255,14,FALSE),)</f>
        <v>0</v>
      </c>
      <c r="N1012">
        <f>IFERROR(VLOOKUP($A1012,'PivotTrac Totals'!$1:$255,16,FALSE),)</f>
        <v>0</v>
      </c>
      <c r="O1012">
        <f>IFERROR(VLOOKUP($A1012,'PivotTrac Totals'!$1:$255,18,FALSE),)</f>
        <v>0</v>
      </c>
      <c r="P1012">
        <f>IFERROR(VLOOKUP($A1012,'PivotTrac Totals'!$1:$255,20,FALSE),)</f>
        <v>0</v>
      </c>
      <c r="Q1012">
        <f>IFERROR(VLOOKUP($A1012,'PivotTrac Totals'!$1:$255,22,FALSE),)</f>
        <v>0</v>
      </c>
      <c r="R1012">
        <f>IFERROR(VLOOKUP($A1012,'PivotTrac Totals'!$1:$255,24,FALSE),)</f>
        <v>0</v>
      </c>
      <c r="S1012">
        <f>IFERROR(VLOOKUP($A1012,'PivotTrac Totals'!$1:$255,26,FALSE),)</f>
        <v>0</v>
      </c>
      <c r="T1012">
        <f>IFERROR(VLOOKUP($A1012,'PivotTrac Totals'!$1:$255,28,FALSE),)</f>
        <v>0</v>
      </c>
      <c r="U1012">
        <f>IFERROR(VLOOKUP($A1012,'PivotTrac Totals'!$1:$255,30,FALSE),)</f>
        <v>0</v>
      </c>
      <c r="V1012">
        <f>IFERROR(VLOOKUP($A1012,'PivotTrac Totals'!$1:$255,32,FALSE),)</f>
        <v>0</v>
      </c>
      <c r="W1012">
        <f>IFERROR(VLOOKUP($A1012,'PivotTrac Totals'!$1:$255,34,FALSE),)</f>
        <v>0</v>
      </c>
      <c r="X1012">
        <f>IFERROR(VLOOKUP($A1012,'PivotTrac Totals'!$1:$255,36,FALSE),)</f>
        <v>0</v>
      </c>
      <c r="Y1012">
        <f>IFERROR(VLOOKUP($A1012,'PivotTrac Totals'!$1:$255,38,FALSE),)</f>
        <v>0</v>
      </c>
      <c r="Z1012">
        <f>IFERROR(VLOOKUP($A1012,'PivotTrac Totals'!$1:$255,40,FALSE),)</f>
        <v>0</v>
      </c>
      <c r="AA1012">
        <f>IFERROR(VLOOKUP($A1012,'PivotTrac Totals'!$1:$255,42,FALSE),)</f>
        <v>0</v>
      </c>
      <c r="AB1012">
        <f>IFERROR(VLOOKUP($A1012,'PivotTrac Totals'!$1:$255,44,FALSE),)</f>
        <v>0</v>
      </c>
      <c r="AC1012">
        <f>IFERROR(VLOOKUP($A1012,'PivotTrac Totals'!$1:$255,46,FALSE),)</f>
        <v>0</v>
      </c>
      <c r="AD1012">
        <f>IFERROR(VLOOKUP($A1012,'PivotTrac Totals'!$1:$255,48,FALSE),)</f>
        <v>0</v>
      </c>
      <c r="AE1012">
        <f>IFERROR(VLOOKUP($A1012,'PivotTrac Totals'!$1:$255,50,FALSE),)</f>
        <v>0</v>
      </c>
      <c r="AF1012">
        <f>IFERROR(VLOOKUP($A1012,'PivotTrac Totals'!$1:$255,52,FALSE),)</f>
        <v>0</v>
      </c>
      <c r="AG1012">
        <f>IFERROR(VLOOKUP($A1012,'PivotTrac Totals'!$1:$255,54,FALSE),)</f>
        <v>0</v>
      </c>
    </row>
    <row r="1013" spans="1:34" hidden="1" x14ac:dyDescent="0.2">
      <c r="A1013" s="25"/>
      <c r="B1013" s="25" t="s">
        <v>366</v>
      </c>
      <c r="C1013" s="25">
        <v>100</v>
      </c>
      <c r="D1013" s="28" t="s">
        <v>366</v>
      </c>
      <c r="E1013" s="25"/>
      <c r="F1013" s="25"/>
      <c r="G1013" s="25"/>
      <c r="H1013">
        <f>IFERROR(VLOOKUP($A1013,'PivotTrac Totals'!$A$1:$AK$255,4,FALSE),)</f>
        <v>0</v>
      </c>
      <c r="I1013">
        <f>IFERROR(VLOOKUP($A1013,'PivotTrac Totals'!$1:$405,6,FALSE),)</f>
        <v>0</v>
      </c>
      <c r="J1013">
        <f>IFERROR(VLOOKUP($A1013,'PivotTrac Totals'!$1:$255,8,FALSE),)</f>
        <v>0</v>
      </c>
      <c r="K1013">
        <f>IFERROR(VLOOKUP($A1013,'PivotTrac Totals'!$1:$255,10,FALSE),)</f>
        <v>0</v>
      </c>
      <c r="L1013">
        <f>IFERROR(VLOOKUP($A1013,'PivotTrac Totals'!$1:$255,12,FALSE),)</f>
        <v>0</v>
      </c>
      <c r="M1013">
        <f>IFERROR(VLOOKUP($A1013,'PivotTrac Totals'!$1:$255,14,FALSE),)</f>
        <v>0</v>
      </c>
      <c r="N1013">
        <f>IFERROR(VLOOKUP($A1013,'PivotTrac Totals'!$1:$255,16,FALSE),)</f>
        <v>0</v>
      </c>
      <c r="O1013">
        <f>IFERROR(VLOOKUP($A1013,'PivotTrac Totals'!$1:$255,18,FALSE),)</f>
        <v>0</v>
      </c>
      <c r="P1013">
        <f>IFERROR(VLOOKUP($A1013,'PivotTrac Totals'!$1:$255,20,FALSE),)</f>
        <v>0</v>
      </c>
      <c r="Q1013">
        <f>IFERROR(VLOOKUP($A1013,'PivotTrac Totals'!$1:$255,22,FALSE),)</f>
        <v>0</v>
      </c>
      <c r="R1013">
        <f>IFERROR(VLOOKUP($A1013,'PivotTrac Totals'!$1:$255,24,FALSE),)</f>
        <v>0</v>
      </c>
      <c r="S1013">
        <f>IFERROR(VLOOKUP($A1013,'PivotTrac Totals'!$1:$255,26,FALSE),)</f>
        <v>0</v>
      </c>
      <c r="T1013">
        <f>IFERROR(VLOOKUP($A1013,'PivotTrac Totals'!$1:$255,28,FALSE),)</f>
        <v>0</v>
      </c>
      <c r="U1013">
        <f>IFERROR(VLOOKUP($A1013,'PivotTrac Totals'!$1:$255,30,FALSE),)</f>
        <v>0</v>
      </c>
      <c r="V1013">
        <f>IFERROR(VLOOKUP($A1013,'PivotTrac Totals'!$1:$255,32,FALSE),)</f>
        <v>0</v>
      </c>
      <c r="W1013">
        <f>IFERROR(VLOOKUP($A1013,'PivotTrac Totals'!$1:$255,34,FALSE),)</f>
        <v>0</v>
      </c>
      <c r="X1013">
        <f>IFERROR(VLOOKUP($A1013,'PivotTrac Totals'!$1:$255,36,FALSE),)</f>
        <v>0</v>
      </c>
      <c r="Y1013">
        <f>IFERROR(VLOOKUP($A1013,'PivotTrac Totals'!$1:$255,38,FALSE),)</f>
        <v>0</v>
      </c>
      <c r="Z1013">
        <f>IFERROR(VLOOKUP($A1013,'PivotTrac Totals'!$1:$255,40,FALSE),)</f>
        <v>0</v>
      </c>
      <c r="AA1013">
        <f>IFERROR(VLOOKUP($A1013,'PivotTrac Totals'!$1:$255,42,FALSE),)</f>
        <v>0</v>
      </c>
      <c r="AB1013">
        <f>IFERROR(VLOOKUP($A1013,'PivotTrac Totals'!$1:$255,44,FALSE),)</f>
        <v>0</v>
      </c>
      <c r="AC1013">
        <f>IFERROR(VLOOKUP($A1013,'PivotTrac Totals'!$1:$255,46,FALSE),)</f>
        <v>0</v>
      </c>
      <c r="AD1013">
        <f>IFERROR(VLOOKUP($A1013,'PivotTrac Totals'!$1:$255,48,FALSE),)</f>
        <v>0</v>
      </c>
      <c r="AE1013">
        <f>IFERROR(VLOOKUP($A1013,'PivotTrac Totals'!$1:$255,50,FALSE),)</f>
        <v>0</v>
      </c>
      <c r="AF1013">
        <f>IFERROR(VLOOKUP($A1013,'PivotTrac Totals'!$1:$255,52,FALSE),)</f>
        <v>0</v>
      </c>
      <c r="AG1013">
        <f>IFERROR(VLOOKUP($A1013,'PivotTrac Totals'!$1:$255,54,FALSE),)</f>
        <v>0</v>
      </c>
    </row>
    <row r="1014" spans="1:34" hidden="1" x14ac:dyDescent="0.2">
      <c r="A1014" s="25"/>
      <c r="B1014" s="25" t="s">
        <v>366</v>
      </c>
      <c r="C1014" s="25">
        <v>100</v>
      </c>
      <c r="D1014" s="28" t="s">
        <v>366</v>
      </c>
      <c r="E1014" s="25"/>
      <c r="F1014" s="25"/>
      <c r="G1014" s="25"/>
      <c r="H1014">
        <f>IFERROR(VLOOKUP($A1014,'PivotTrac Totals'!$A$1:$AK$255,4,FALSE),)</f>
        <v>0</v>
      </c>
      <c r="I1014">
        <f>IFERROR(VLOOKUP($A1014,'PivotTrac Totals'!$1:$405,6,FALSE),)</f>
        <v>0</v>
      </c>
      <c r="J1014">
        <f>IFERROR(VLOOKUP($A1014,'PivotTrac Totals'!$1:$255,8,FALSE),)</f>
        <v>0</v>
      </c>
      <c r="K1014">
        <f>IFERROR(VLOOKUP($A1014,'PivotTrac Totals'!$1:$255,10,FALSE),)</f>
        <v>0</v>
      </c>
      <c r="L1014">
        <f>IFERROR(VLOOKUP($A1014,'PivotTrac Totals'!$1:$255,12,FALSE),)</f>
        <v>0</v>
      </c>
      <c r="M1014">
        <f>IFERROR(VLOOKUP($A1014,'PivotTrac Totals'!$1:$255,14,FALSE),)</f>
        <v>0</v>
      </c>
      <c r="N1014">
        <f>IFERROR(VLOOKUP($A1014,'PivotTrac Totals'!$1:$255,16,FALSE),)</f>
        <v>0</v>
      </c>
      <c r="O1014">
        <f>IFERROR(VLOOKUP($A1014,'PivotTrac Totals'!$1:$255,18,FALSE),)</f>
        <v>0</v>
      </c>
      <c r="P1014">
        <f>IFERROR(VLOOKUP($A1014,'PivotTrac Totals'!$1:$255,20,FALSE),)</f>
        <v>0</v>
      </c>
      <c r="Q1014">
        <f>IFERROR(VLOOKUP($A1014,'PivotTrac Totals'!$1:$255,22,FALSE),)</f>
        <v>0</v>
      </c>
      <c r="R1014">
        <f>IFERROR(VLOOKUP($A1014,'PivotTrac Totals'!$1:$255,24,FALSE),)</f>
        <v>0</v>
      </c>
      <c r="S1014">
        <f>IFERROR(VLOOKUP($A1014,'PivotTrac Totals'!$1:$255,26,FALSE),)</f>
        <v>0</v>
      </c>
      <c r="T1014">
        <f>IFERROR(VLOOKUP($A1014,'PivotTrac Totals'!$1:$255,28,FALSE),)</f>
        <v>0</v>
      </c>
      <c r="U1014">
        <f>IFERROR(VLOOKUP($A1014,'PivotTrac Totals'!$1:$255,30,FALSE),)</f>
        <v>0</v>
      </c>
      <c r="V1014">
        <f>IFERROR(VLOOKUP($A1014,'PivotTrac Totals'!$1:$255,32,FALSE),)</f>
        <v>0</v>
      </c>
      <c r="W1014">
        <f>IFERROR(VLOOKUP($A1014,'PivotTrac Totals'!$1:$255,34,FALSE),)</f>
        <v>0</v>
      </c>
      <c r="X1014">
        <f>IFERROR(VLOOKUP($A1014,'PivotTrac Totals'!$1:$255,36,FALSE),)</f>
        <v>0</v>
      </c>
      <c r="Y1014">
        <f>IFERROR(VLOOKUP($A1014,'PivotTrac Totals'!$1:$255,38,FALSE),)</f>
        <v>0</v>
      </c>
      <c r="Z1014">
        <f>IFERROR(VLOOKUP($A1014,'PivotTrac Totals'!$1:$255,40,FALSE),)</f>
        <v>0</v>
      </c>
      <c r="AA1014">
        <f>IFERROR(VLOOKUP($A1014,'PivotTrac Totals'!$1:$255,42,FALSE),)</f>
        <v>0</v>
      </c>
      <c r="AB1014">
        <f>IFERROR(VLOOKUP($A1014,'PivotTrac Totals'!$1:$255,44,FALSE),)</f>
        <v>0</v>
      </c>
      <c r="AC1014">
        <f>IFERROR(VLOOKUP($A1014,'PivotTrac Totals'!$1:$255,46,FALSE),)</f>
        <v>0</v>
      </c>
      <c r="AD1014">
        <f>IFERROR(VLOOKUP($A1014,'PivotTrac Totals'!$1:$255,48,FALSE),)</f>
        <v>0</v>
      </c>
      <c r="AE1014">
        <f>IFERROR(VLOOKUP($A1014,'PivotTrac Totals'!$1:$255,50,FALSE),)</f>
        <v>0</v>
      </c>
      <c r="AF1014">
        <f>IFERROR(VLOOKUP($A1014,'PivotTrac Totals'!$1:$255,52,FALSE),)</f>
        <v>0</v>
      </c>
      <c r="AG1014">
        <f>IFERROR(VLOOKUP($A1014,'PivotTrac Totals'!$1:$255,54,FALSE),)</f>
        <v>0</v>
      </c>
    </row>
    <row r="1015" spans="1:34" hidden="1" x14ac:dyDescent="0.2">
      <c r="A1015" s="25"/>
      <c r="B1015" s="25"/>
      <c r="C1015" s="25"/>
      <c r="D1015" s="25"/>
      <c r="E1015" s="25"/>
      <c r="F1015" s="25"/>
      <c r="G1015" s="25"/>
      <c r="H1015">
        <f>IFERROR(VLOOKUP($A1015,'PivotTrac Totals'!$A$1:$AK$255,4,FALSE),)</f>
        <v>0</v>
      </c>
      <c r="I1015">
        <f>IFERROR(VLOOKUP($A1015,'PivotTrac Totals'!$1:$405,6,FALSE),)</f>
        <v>0</v>
      </c>
      <c r="J1015">
        <f>IFERROR(VLOOKUP($A1015,'PivotTrac Totals'!$1:$255,8,FALSE),)</f>
        <v>0</v>
      </c>
      <c r="K1015">
        <f>IFERROR(VLOOKUP($A1015,'PivotTrac Totals'!$1:$255,10,FALSE),)</f>
        <v>0</v>
      </c>
      <c r="L1015">
        <f>IFERROR(VLOOKUP($A1015,'PivotTrac Totals'!$1:$255,12,FALSE),)</f>
        <v>0</v>
      </c>
      <c r="M1015">
        <f>IFERROR(VLOOKUP($A1015,'PivotTrac Totals'!$1:$255,14,FALSE),)</f>
        <v>0</v>
      </c>
      <c r="N1015">
        <f>IFERROR(VLOOKUP($A1015,'PivotTrac Totals'!$1:$255,16,FALSE),)</f>
        <v>0</v>
      </c>
      <c r="O1015">
        <f>IFERROR(VLOOKUP($A1015,'PivotTrac Totals'!$1:$255,18,FALSE),)</f>
        <v>0</v>
      </c>
      <c r="P1015">
        <f>IFERROR(VLOOKUP($A1015,'PivotTrac Totals'!$1:$255,20,FALSE),)</f>
        <v>0</v>
      </c>
      <c r="Q1015">
        <f>IFERROR(VLOOKUP($A1015,'PivotTrac Totals'!$1:$255,22,FALSE),)</f>
        <v>0</v>
      </c>
      <c r="R1015">
        <f>IFERROR(VLOOKUP($A1015,'PivotTrac Totals'!$1:$255,24,FALSE),)</f>
        <v>0</v>
      </c>
      <c r="S1015">
        <f>IFERROR(VLOOKUP($A1015,'PivotTrac Totals'!$1:$255,26,FALSE),)</f>
        <v>0</v>
      </c>
      <c r="T1015">
        <f>IFERROR(VLOOKUP($A1015,'PivotTrac Totals'!$1:$255,28,FALSE),)</f>
        <v>0</v>
      </c>
      <c r="U1015">
        <f>IFERROR(VLOOKUP($A1015,'PivotTrac Totals'!$1:$255,30,FALSE),)</f>
        <v>0</v>
      </c>
      <c r="V1015">
        <f>IFERROR(VLOOKUP($A1015,'PivotTrac Totals'!$1:$255,32,FALSE),)</f>
        <v>0</v>
      </c>
      <c r="W1015">
        <f>IFERROR(VLOOKUP($A1015,'PivotTrac Totals'!$1:$255,34,FALSE),)</f>
        <v>0</v>
      </c>
      <c r="X1015">
        <f>IFERROR(VLOOKUP($A1015,'PivotTrac Totals'!$1:$255,36,FALSE),)</f>
        <v>0</v>
      </c>
      <c r="Y1015">
        <f>IFERROR(VLOOKUP($A1015,'PivotTrac Totals'!$1:$255,38,FALSE),)</f>
        <v>0</v>
      </c>
      <c r="Z1015">
        <f>IFERROR(VLOOKUP($A1015,'PivotTrac Totals'!$1:$255,40,FALSE),)</f>
        <v>0</v>
      </c>
      <c r="AA1015">
        <f>IFERROR(VLOOKUP($A1015,'PivotTrac Totals'!$1:$255,42,FALSE),)</f>
        <v>0</v>
      </c>
      <c r="AB1015">
        <f>IFERROR(VLOOKUP($A1015,'PivotTrac Totals'!$1:$255,44,FALSE),)</f>
        <v>0</v>
      </c>
      <c r="AC1015">
        <f>IFERROR(VLOOKUP($A1015,'PivotTrac Totals'!$1:$255,46,FALSE),)</f>
        <v>0</v>
      </c>
      <c r="AD1015">
        <f>IFERROR(VLOOKUP($A1015,'PivotTrac Totals'!$1:$255,48,FALSE),)</f>
        <v>0</v>
      </c>
      <c r="AE1015">
        <f>IFERROR(VLOOKUP($A1015,'PivotTrac Totals'!$1:$255,50,FALSE),)</f>
        <v>0</v>
      </c>
      <c r="AF1015">
        <f>IFERROR(VLOOKUP($A1015,'PivotTrac Totals'!$1:$255,52,FALSE),)</f>
        <v>0</v>
      </c>
      <c r="AG1015">
        <f>IFERROR(VLOOKUP($A1015,'PivotTrac Totals'!$1:$255,54,FALSE),)</f>
        <v>0</v>
      </c>
    </row>
    <row r="1016" spans="1:34" hidden="1" x14ac:dyDescent="0.2">
      <c r="A1016" s="25"/>
      <c r="B1016" s="25"/>
      <c r="C1016" s="25"/>
      <c r="D1016" s="25"/>
      <c r="E1016" s="25"/>
      <c r="F1016" s="25"/>
      <c r="G1016" s="25"/>
      <c r="H1016">
        <f>IFERROR(VLOOKUP($A1016,'PivotTrac Totals'!$A$1:$AK$255,4,FALSE),)</f>
        <v>0</v>
      </c>
      <c r="I1016">
        <f>IFERROR(VLOOKUP($A1016,'PivotTrac Totals'!$1:$405,6,FALSE),)</f>
        <v>0</v>
      </c>
      <c r="J1016">
        <f>IFERROR(VLOOKUP($A1016,'PivotTrac Totals'!$1:$255,8,FALSE),)</f>
        <v>0</v>
      </c>
      <c r="K1016">
        <f>IFERROR(VLOOKUP($A1016,'PivotTrac Totals'!$1:$255,10,FALSE),)</f>
        <v>0</v>
      </c>
      <c r="L1016">
        <f>IFERROR(VLOOKUP($A1016,'PivotTrac Totals'!$1:$255,12,FALSE),)</f>
        <v>0</v>
      </c>
      <c r="M1016">
        <f>IFERROR(VLOOKUP($A1016,'PivotTrac Totals'!$1:$255,14,FALSE),)</f>
        <v>0</v>
      </c>
      <c r="N1016">
        <f>IFERROR(VLOOKUP($A1016,'PivotTrac Totals'!$1:$255,16,FALSE),)</f>
        <v>0</v>
      </c>
      <c r="O1016">
        <f>IFERROR(VLOOKUP($A1016,'PivotTrac Totals'!$1:$255,18,FALSE),)</f>
        <v>0</v>
      </c>
      <c r="P1016">
        <f>IFERROR(VLOOKUP($A1016,'PivotTrac Totals'!$1:$255,20,FALSE),)</f>
        <v>0</v>
      </c>
      <c r="Q1016">
        <f>IFERROR(VLOOKUP($A1016,'PivotTrac Totals'!$1:$255,22,FALSE),)</f>
        <v>0</v>
      </c>
      <c r="R1016">
        <f>IFERROR(VLOOKUP($A1016,'PivotTrac Totals'!$1:$255,24,FALSE),)</f>
        <v>0</v>
      </c>
      <c r="S1016">
        <f>IFERROR(VLOOKUP($A1016,'PivotTrac Totals'!$1:$255,26,FALSE),)</f>
        <v>0</v>
      </c>
      <c r="T1016">
        <f>IFERROR(VLOOKUP($A1016,'PivotTrac Totals'!$1:$255,28,FALSE),)</f>
        <v>0</v>
      </c>
      <c r="U1016">
        <f>IFERROR(VLOOKUP($A1016,'PivotTrac Totals'!$1:$255,30,FALSE),)</f>
        <v>0</v>
      </c>
      <c r="V1016">
        <f>IFERROR(VLOOKUP($A1016,'PivotTrac Totals'!$1:$255,32,FALSE),)</f>
        <v>0</v>
      </c>
      <c r="W1016">
        <f>IFERROR(VLOOKUP($A1016,'PivotTrac Totals'!$1:$255,34,FALSE),)</f>
        <v>0</v>
      </c>
      <c r="X1016">
        <f>IFERROR(VLOOKUP($A1016,'PivotTrac Totals'!$1:$255,36,FALSE),)</f>
        <v>0</v>
      </c>
      <c r="Y1016">
        <f>IFERROR(VLOOKUP($A1016,'PivotTrac Totals'!$1:$255,38,FALSE),)</f>
        <v>0</v>
      </c>
      <c r="Z1016">
        <f>IFERROR(VLOOKUP($A1016,'PivotTrac Totals'!$1:$255,40,FALSE),)</f>
        <v>0</v>
      </c>
      <c r="AA1016">
        <f>IFERROR(VLOOKUP($A1016,'PivotTrac Totals'!$1:$255,42,FALSE),)</f>
        <v>0</v>
      </c>
      <c r="AB1016">
        <f>IFERROR(VLOOKUP($A1016,'PivotTrac Totals'!$1:$255,44,FALSE),)</f>
        <v>0</v>
      </c>
      <c r="AC1016">
        <f>IFERROR(VLOOKUP($A1016,'PivotTrac Totals'!$1:$255,46,FALSE),)</f>
        <v>0</v>
      </c>
      <c r="AD1016">
        <f>IFERROR(VLOOKUP($A1016,'PivotTrac Totals'!$1:$255,48,FALSE),)</f>
        <v>0</v>
      </c>
      <c r="AE1016">
        <f>IFERROR(VLOOKUP($A1016,'PivotTrac Totals'!$1:$255,50,FALSE),)</f>
        <v>0</v>
      </c>
      <c r="AF1016">
        <f>IFERROR(VLOOKUP($A1016,'PivotTrac Totals'!$1:$255,52,FALSE),)</f>
        <v>0</v>
      </c>
      <c r="AG1016">
        <f>IFERROR(VLOOKUP($A1016,'PivotTrac Totals'!$1:$255,54,FALSE),)</f>
        <v>0</v>
      </c>
    </row>
    <row r="1017" spans="1:34" hidden="1" x14ac:dyDescent="0.2">
      <c r="A1017" s="25"/>
      <c r="B1017" s="25"/>
      <c r="C1017" s="25"/>
      <c r="D1017" s="25"/>
      <c r="E1017" s="25"/>
      <c r="F1017" s="25"/>
      <c r="G1017" s="25"/>
      <c r="H1017">
        <f>IFERROR(VLOOKUP($A1017,'PivotTrac Totals'!$A$1:$AK$255,4,FALSE),)</f>
        <v>0</v>
      </c>
      <c r="I1017">
        <f>IFERROR(VLOOKUP($A1017,'PivotTrac Totals'!$1:$405,6,FALSE),)</f>
        <v>0</v>
      </c>
      <c r="J1017">
        <f>IFERROR(VLOOKUP($A1017,'PivotTrac Totals'!$1:$255,8,FALSE),)</f>
        <v>0</v>
      </c>
      <c r="K1017">
        <f>IFERROR(VLOOKUP($A1017,'PivotTrac Totals'!$1:$255,10,FALSE),)</f>
        <v>0</v>
      </c>
      <c r="L1017">
        <f>IFERROR(VLOOKUP($A1017,'PivotTrac Totals'!$1:$255,12,FALSE),)</f>
        <v>0</v>
      </c>
      <c r="M1017">
        <f>IFERROR(VLOOKUP($A1017,'PivotTrac Totals'!$1:$255,14,FALSE),)</f>
        <v>0</v>
      </c>
      <c r="N1017">
        <f>IFERROR(VLOOKUP($A1017,'PivotTrac Totals'!$1:$255,16,FALSE),)</f>
        <v>0</v>
      </c>
      <c r="O1017">
        <f>IFERROR(VLOOKUP($A1017,'PivotTrac Totals'!$1:$255,18,FALSE),)</f>
        <v>0</v>
      </c>
      <c r="P1017">
        <f>IFERROR(VLOOKUP($A1017,'PivotTrac Totals'!$1:$255,20,FALSE),)</f>
        <v>0</v>
      </c>
      <c r="Q1017">
        <f>IFERROR(VLOOKUP($A1017,'PivotTrac Totals'!$1:$255,22,FALSE),)</f>
        <v>0</v>
      </c>
      <c r="R1017">
        <f>IFERROR(VLOOKUP($A1017,'PivotTrac Totals'!$1:$255,24,FALSE),)</f>
        <v>0</v>
      </c>
      <c r="S1017">
        <f>IFERROR(VLOOKUP($A1017,'PivotTrac Totals'!$1:$255,26,FALSE),)</f>
        <v>0</v>
      </c>
      <c r="T1017">
        <f>IFERROR(VLOOKUP($A1017,'PivotTrac Totals'!$1:$255,28,FALSE),)</f>
        <v>0</v>
      </c>
      <c r="U1017">
        <f>IFERROR(VLOOKUP($A1017,'PivotTrac Totals'!$1:$255,30,FALSE),)</f>
        <v>0</v>
      </c>
      <c r="V1017">
        <f>IFERROR(VLOOKUP($A1017,'PivotTrac Totals'!$1:$255,32,FALSE),)</f>
        <v>0</v>
      </c>
      <c r="W1017">
        <f>IFERROR(VLOOKUP($A1017,'PivotTrac Totals'!$1:$255,34,FALSE),)</f>
        <v>0</v>
      </c>
      <c r="X1017">
        <f>IFERROR(VLOOKUP($A1017,'PivotTrac Totals'!$1:$255,36,FALSE),)</f>
        <v>0</v>
      </c>
      <c r="Y1017">
        <f>IFERROR(VLOOKUP($A1017,'PivotTrac Totals'!$1:$255,38,FALSE),)</f>
        <v>0</v>
      </c>
      <c r="Z1017">
        <f>IFERROR(VLOOKUP($A1017,'PivotTrac Totals'!$1:$255,40,FALSE),)</f>
        <v>0</v>
      </c>
      <c r="AA1017">
        <f>IFERROR(VLOOKUP($A1017,'PivotTrac Totals'!$1:$255,42,FALSE),)</f>
        <v>0</v>
      </c>
      <c r="AB1017">
        <f>IFERROR(VLOOKUP($A1017,'PivotTrac Totals'!$1:$255,44,FALSE),)</f>
        <v>0</v>
      </c>
      <c r="AC1017">
        <f>IFERROR(VLOOKUP($A1017,'PivotTrac Totals'!$1:$255,46,FALSE),)</f>
        <v>0</v>
      </c>
      <c r="AD1017">
        <f>IFERROR(VLOOKUP($A1017,'PivotTrac Totals'!$1:$255,48,FALSE),)</f>
        <v>0</v>
      </c>
      <c r="AE1017">
        <f>IFERROR(VLOOKUP($A1017,'PivotTrac Totals'!$1:$255,50,FALSE),)</f>
        <v>0</v>
      </c>
      <c r="AF1017">
        <f>IFERROR(VLOOKUP($A1017,'PivotTrac Totals'!$1:$255,52,FALSE),)</f>
        <v>0</v>
      </c>
      <c r="AG1017">
        <f>IFERROR(VLOOKUP($A1017,'PivotTrac Totals'!$1:$255,54,FALSE),)</f>
        <v>0</v>
      </c>
    </row>
    <row r="1018" spans="1:34" hidden="1" x14ac:dyDescent="0.2">
      <c r="A1018" s="25"/>
      <c r="B1018" s="25"/>
      <c r="C1018" s="25"/>
      <c r="D1018" s="25"/>
      <c r="E1018" s="25"/>
      <c r="F1018" s="25"/>
      <c r="G1018" s="25"/>
      <c r="H1018">
        <f>IFERROR(VLOOKUP($A1018,'PivotTrac Totals'!$A$1:$AK$255,4,FALSE),)</f>
        <v>0</v>
      </c>
      <c r="I1018">
        <f>IFERROR(VLOOKUP($A1018,'PivotTrac Totals'!$1:$405,6,FALSE),)</f>
        <v>0</v>
      </c>
      <c r="J1018">
        <f>IFERROR(VLOOKUP($A1018,'PivotTrac Totals'!$1:$255,8,FALSE),)</f>
        <v>0</v>
      </c>
      <c r="K1018">
        <f>IFERROR(VLOOKUP($A1018,'PivotTrac Totals'!$1:$255,10,FALSE),)</f>
        <v>0</v>
      </c>
      <c r="L1018">
        <f>IFERROR(VLOOKUP($A1018,'PivotTrac Totals'!$1:$255,12,FALSE),)</f>
        <v>0</v>
      </c>
      <c r="M1018">
        <f>IFERROR(VLOOKUP($A1018,'PivotTrac Totals'!$1:$255,14,FALSE),)</f>
        <v>0</v>
      </c>
      <c r="N1018">
        <f>IFERROR(VLOOKUP($A1018,'PivotTrac Totals'!$1:$255,16,FALSE),)</f>
        <v>0</v>
      </c>
      <c r="O1018">
        <f>IFERROR(VLOOKUP($A1018,'PivotTrac Totals'!$1:$255,18,FALSE),)</f>
        <v>0</v>
      </c>
      <c r="P1018">
        <f>IFERROR(VLOOKUP($A1018,'PivotTrac Totals'!$1:$255,20,FALSE),)</f>
        <v>0</v>
      </c>
      <c r="Q1018">
        <f>IFERROR(VLOOKUP($A1018,'PivotTrac Totals'!$1:$255,22,FALSE),)</f>
        <v>0</v>
      </c>
      <c r="R1018">
        <f>IFERROR(VLOOKUP($A1018,'PivotTrac Totals'!$1:$255,24,FALSE),)</f>
        <v>0</v>
      </c>
      <c r="S1018">
        <f>IFERROR(VLOOKUP($A1018,'PivotTrac Totals'!$1:$255,26,FALSE),)</f>
        <v>0</v>
      </c>
      <c r="T1018">
        <f>IFERROR(VLOOKUP($A1018,'PivotTrac Totals'!$1:$255,28,FALSE),)</f>
        <v>0</v>
      </c>
      <c r="U1018">
        <f>IFERROR(VLOOKUP($A1018,'PivotTrac Totals'!$1:$255,30,FALSE),)</f>
        <v>0</v>
      </c>
      <c r="V1018">
        <f>IFERROR(VLOOKUP($A1018,'PivotTrac Totals'!$1:$255,32,FALSE),)</f>
        <v>0</v>
      </c>
      <c r="W1018">
        <f>IFERROR(VLOOKUP($A1018,'PivotTrac Totals'!$1:$255,34,FALSE),)</f>
        <v>0</v>
      </c>
      <c r="X1018">
        <f>IFERROR(VLOOKUP($A1018,'PivotTrac Totals'!$1:$255,36,FALSE),)</f>
        <v>0</v>
      </c>
      <c r="Y1018">
        <f>IFERROR(VLOOKUP($A1018,'PivotTrac Totals'!$1:$255,38,FALSE),)</f>
        <v>0</v>
      </c>
      <c r="Z1018">
        <f>IFERROR(VLOOKUP($A1018,'PivotTrac Totals'!$1:$255,40,FALSE),)</f>
        <v>0</v>
      </c>
      <c r="AA1018">
        <f>IFERROR(VLOOKUP($A1018,'PivotTrac Totals'!$1:$255,42,FALSE),)</f>
        <v>0</v>
      </c>
      <c r="AB1018">
        <f>IFERROR(VLOOKUP($A1018,'PivotTrac Totals'!$1:$255,44,FALSE),)</f>
        <v>0</v>
      </c>
      <c r="AC1018">
        <f>IFERROR(VLOOKUP($A1018,'PivotTrac Totals'!$1:$255,46,FALSE),)</f>
        <v>0</v>
      </c>
      <c r="AD1018">
        <f>IFERROR(VLOOKUP($A1018,'PivotTrac Totals'!$1:$255,48,FALSE),)</f>
        <v>0</v>
      </c>
      <c r="AE1018">
        <f>IFERROR(VLOOKUP($A1018,'PivotTrac Totals'!$1:$255,50,FALSE),)</f>
        <v>0</v>
      </c>
      <c r="AF1018">
        <f>IFERROR(VLOOKUP($A1018,'PivotTrac Totals'!$1:$255,52,FALSE),)</f>
        <v>0</v>
      </c>
      <c r="AG1018">
        <f>IFERROR(VLOOKUP($A1018,'PivotTrac Totals'!$1:$255,54,FALSE),)</f>
        <v>0</v>
      </c>
    </row>
  </sheetData>
  <autoFilter ref="A1:AK1018" xr:uid="{EBAAC9E2-E9A9-48C0-8432-53C1B8C7CB98}">
    <filterColumn colId="4">
      <customFilters>
        <customFilter operator="notEqual" val=" "/>
      </customFilters>
    </filterColumn>
  </autoFilter>
  <conditionalFormatting sqref="A6:A7">
    <cfRule type="duplicateValues" dxfId="17" priority="9"/>
  </conditionalFormatting>
  <conditionalFormatting sqref="A15">
    <cfRule type="duplicateValues" dxfId="16" priority="5"/>
  </conditionalFormatting>
  <conditionalFormatting sqref="A19:A20">
    <cfRule type="duplicateValues" dxfId="15" priority="7"/>
  </conditionalFormatting>
  <conditionalFormatting sqref="A43:A45">
    <cfRule type="duplicateValues" dxfId="14" priority="3"/>
  </conditionalFormatting>
  <conditionalFormatting sqref="A47">
    <cfRule type="duplicateValues" dxfId="13" priority="6"/>
  </conditionalFormatting>
  <conditionalFormatting sqref="A204:A207">
    <cfRule type="duplicateValues" dxfId="12" priority="1"/>
  </conditionalFormatting>
  <conditionalFormatting sqref="A319:A324">
    <cfRule type="duplicateValues" dxfId="11" priority="4"/>
  </conditionalFormatting>
  <conditionalFormatting sqref="A339:A344">
    <cfRule type="duplicateValues" dxfId="10" priority="2"/>
  </conditionalFormatting>
  <conditionalFormatting sqref="A1009:A1011">
    <cfRule type="duplicateValues" dxfId="9" priority="8"/>
  </conditionalFormatting>
  <dataValidations count="1">
    <dataValidation type="list" allowBlank="1" showErrorMessage="1" sqref="G33:G45 G337:G341 G344" xr:uid="{C8FA6267-1EBF-4908-85B3-08DD8C71EC60}">
      <formula1>$A$5:$A$37</formula1>
    </dataValidation>
  </dataValidations>
  <pageMargins left="0.7" right="0.7" top="0.75" bottom="0.75" header="0.3" footer="0.3"/>
  <pageSetup orientation="portrait" horizontalDpi="4294967293" verticalDpi="4294967293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95C65-8012-4C10-AA0C-7E37F75BF7D2}">
  <dimension ref="A1:J97"/>
  <sheetViews>
    <sheetView workbookViewId="0">
      <selection activeCell="I104" sqref="I104"/>
    </sheetView>
  </sheetViews>
  <sheetFormatPr defaultRowHeight="15" x14ac:dyDescent="0.2"/>
  <cols>
    <col min="4" max="4" width="15.6015625" bestFit="1" customWidth="1"/>
    <col min="5" max="5" width="11.8359375" bestFit="1" customWidth="1"/>
    <col min="6" max="6" width="7.53125" bestFit="1" customWidth="1"/>
    <col min="7" max="7" width="11.8359375" bestFit="1" customWidth="1"/>
    <col min="8" max="8" width="13.31640625" bestFit="1" customWidth="1"/>
    <col min="9" max="9" width="10.76171875" bestFit="1" customWidth="1"/>
    <col min="10" max="10" width="14.52734375" bestFit="1" customWidth="1"/>
  </cols>
  <sheetData>
    <row r="1" spans="1:10" x14ac:dyDescent="0.2">
      <c r="A1" t="s">
        <v>367</v>
      </c>
      <c r="B1" t="s">
        <v>368</v>
      </c>
      <c r="C1" t="s">
        <v>369</v>
      </c>
      <c r="D1" t="s">
        <v>370</v>
      </c>
      <c r="E1" t="s">
        <v>371</v>
      </c>
      <c r="F1" t="s">
        <v>372</v>
      </c>
      <c r="G1" t="s">
        <v>373</v>
      </c>
      <c r="H1" t="s">
        <v>374</v>
      </c>
      <c r="I1" t="s">
        <v>375</v>
      </c>
      <c r="J1" t="s">
        <v>376</v>
      </c>
    </row>
    <row r="2" spans="1:10" x14ac:dyDescent="0.2">
      <c r="A2" t="s">
        <v>377</v>
      </c>
      <c r="B2" s="40" t="s">
        <v>16</v>
      </c>
      <c r="C2">
        <f>VLOOKUP(Table3[[#This Row],[FIELD]],Data!$A$1:$AH$956,34,FALSE)</f>
        <v>22.27</v>
      </c>
      <c r="D2" s="2">
        <f>AVERAGE(C2:C5)</f>
        <v>20.73</v>
      </c>
      <c r="E2" s="2">
        <f>Table3[[#This Row],[Average inches]]/12</f>
        <v>1.7275</v>
      </c>
      <c r="F2" s="2">
        <v>626</v>
      </c>
      <c r="G2" s="2">
        <f>Table3[[#This Row],[Acres]]*Table3[[#This Row],[Feet]]</f>
        <v>1081.415</v>
      </c>
    </row>
    <row r="3" spans="1:10" x14ac:dyDescent="0.2">
      <c r="A3" t="s">
        <v>377</v>
      </c>
      <c r="B3" s="40" t="s">
        <v>17</v>
      </c>
      <c r="C3">
        <f>VLOOKUP(Table3[[#This Row],[FIELD]],Data!$A$1:$AH$956,34,FALSE)</f>
        <v>20.53</v>
      </c>
      <c r="D3" s="2"/>
      <c r="E3" s="2">
        <f>Table3[[#This Row],[Average inches]]/12</f>
        <v>0</v>
      </c>
      <c r="F3" s="2">
        <f>Table3[[#This Row],[Feet]]*614</f>
        <v>0</v>
      </c>
      <c r="G3" s="2">
        <f>Table3[[#This Row],[Acres]]*Table3[[#This Row],[Feet]]</f>
        <v>0</v>
      </c>
    </row>
    <row r="4" spans="1:10" x14ac:dyDescent="0.2">
      <c r="A4" t="s">
        <v>377</v>
      </c>
      <c r="B4" s="40" t="s">
        <v>18</v>
      </c>
      <c r="C4">
        <f>VLOOKUP(Table3[[#This Row],[FIELD]],Data!$A$1:$AH$956,34,FALSE)</f>
        <v>19.510000000000002</v>
      </c>
      <c r="D4" s="2"/>
      <c r="E4" s="2">
        <f>Table3[[#This Row],[Average inches]]/12</f>
        <v>0</v>
      </c>
      <c r="F4" s="2">
        <f>Table3[[#This Row],[Feet]]*614</f>
        <v>0</v>
      </c>
      <c r="G4" s="2">
        <f>Table3[[#This Row],[Acres]]*Table3[[#This Row],[Feet]]</f>
        <v>0</v>
      </c>
    </row>
    <row r="5" spans="1:10" x14ac:dyDescent="0.2">
      <c r="A5" t="s">
        <v>377</v>
      </c>
      <c r="B5" s="40" t="s">
        <v>19</v>
      </c>
      <c r="C5">
        <f>VLOOKUP(Table3[[#This Row],[FIELD]],Data!$A$1:$AH$956,34,FALSE)</f>
        <v>20.61</v>
      </c>
      <c r="D5" s="2"/>
      <c r="E5" s="2">
        <f>Table3[[#This Row],[Average inches]]/12</f>
        <v>0</v>
      </c>
      <c r="F5" s="2">
        <f>Table3[[#This Row],[Feet]]*614</f>
        <v>0</v>
      </c>
      <c r="G5" s="2">
        <f>Table3[[#This Row],[Acres]]*Table3[[#This Row],[Feet]]</f>
        <v>0</v>
      </c>
    </row>
    <row r="6" spans="1:10" x14ac:dyDescent="0.2">
      <c r="A6" t="s">
        <v>377</v>
      </c>
      <c r="B6" s="42" t="s">
        <v>142</v>
      </c>
      <c r="C6">
        <v>17.850000000000001</v>
      </c>
      <c r="D6" s="2">
        <f>AVERAGE(C6:C7)</f>
        <v>18.725000000000001</v>
      </c>
      <c r="E6" s="2">
        <f>Table3[[#This Row],[Average inches]]/12</f>
        <v>1.5604166666666668</v>
      </c>
      <c r="F6" s="2">
        <v>260</v>
      </c>
      <c r="G6" s="2">
        <f>Table3[[#This Row],[Acres]]*Table3[[#This Row],[Feet]]</f>
        <v>405.70833333333337</v>
      </c>
    </row>
    <row r="7" spans="1:10" x14ac:dyDescent="0.2">
      <c r="A7" t="s">
        <v>377</v>
      </c>
      <c r="B7" s="42" t="s">
        <v>143</v>
      </c>
      <c r="C7">
        <f>VLOOKUP(Table3[[#This Row],[FIELD]],Data!$A$1:$AH$956,34,FALSE)</f>
        <v>19.600000000000001</v>
      </c>
      <c r="D7" s="2"/>
      <c r="E7" s="2">
        <f>Table3[[#This Row],[Average inches]]/12</f>
        <v>0</v>
      </c>
      <c r="F7" s="2">
        <f>Table3[[#This Row],[Feet]]*614</f>
        <v>0</v>
      </c>
      <c r="G7" s="2">
        <f>Table3[[#This Row],[Acres]]*Table3[[#This Row],[Feet]]</f>
        <v>0</v>
      </c>
    </row>
    <row r="8" spans="1:10" x14ac:dyDescent="0.2">
      <c r="A8" t="s">
        <v>377</v>
      </c>
      <c r="B8" s="33" t="s">
        <v>85</v>
      </c>
      <c r="C8">
        <f>VLOOKUP(Table3[[#This Row],[FIELD]],Data!$A$1:$AH$956,34,FALSE)</f>
        <v>21.1</v>
      </c>
      <c r="D8" s="2">
        <f>AVERAGE(C8:C11)</f>
        <v>21.46</v>
      </c>
      <c r="E8" s="2">
        <f>Table3[[#This Row],[Average inches]]/12</f>
        <v>1.7883333333333333</v>
      </c>
      <c r="F8" s="2">
        <v>614</v>
      </c>
      <c r="G8" s="2">
        <f>Table3[[#This Row],[Acres]]*Table3[[#This Row],[Feet]]</f>
        <v>1098.0366666666666</v>
      </c>
    </row>
    <row r="9" spans="1:10" x14ac:dyDescent="0.2">
      <c r="A9" t="s">
        <v>377</v>
      </c>
      <c r="B9" s="33" t="s">
        <v>86</v>
      </c>
      <c r="C9">
        <f>VLOOKUP(Table3[[#This Row],[FIELD]],Data!$A$1:$AH$956,34,FALSE)</f>
        <v>21.94</v>
      </c>
      <c r="D9" s="2"/>
      <c r="E9" s="2">
        <f>Table3[[#This Row],[Average inches]]/12</f>
        <v>0</v>
      </c>
      <c r="F9" s="2">
        <f>Table3[[#This Row],[Feet]]*614</f>
        <v>0</v>
      </c>
      <c r="G9" s="2">
        <f>Table3[[#This Row],[Acres]]*Table3[[#This Row],[Feet]]</f>
        <v>0</v>
      </c>
    </row>
    <row r="10" spans="1:10" x14ac:dyDescent="0.2">
      <c r="A10" t="s">
        <v>377</v>
      </c>
      <c r="B10" s="33" t="s">
        <v>87</v>
      </c>
      <c r="C10">
        <f>VLOOKUP(Table3[[#This Row],[FIELD]],Data!$A$1:$AH$956,34,FALSE)</f>
        <v>21.43</v>
      </c>
      <c r="D10" s="2"/>
      <c r="E10" s="2">
        <f>Table3[[#This Row],[Average inches]]/12</f>
        <v>0</v>
      </c>
      <c r="F10" s="2">
        <f>Table3[[#This Row],[Feet]]*614</f>
        <v>0</v>
      </c>
      <c r="G10" s="2">
        <f>Table3[[#This Row],[Acres]]*Table3[[#This Row],[Feet]]</f>
        <v>0</v>
      </c>
    </row>
    <row r="11" spans="1:10" x14ac:dyDescent="0.2">
      <c r="A11" t="s">
        <v>377</v>
      </c>
      <c r="B11" s="33" t="s">
        <v>88</v>
      </c>
      <c r="C11">
        <f>VLOOKUP(Table3[[#This Row],[FIELD]],Data!$A$1:$AH$956,34,FALSE)</f>
        <v>21.37</v>
      </c>
      <c r="D11" s="2"/>
      <c r="E11" s="2">
        <f>Table3[[#This Row],[Average inches]]/12</f>
        <v>0</v>
      </c>
      <c r="F11" s="2">
        <f>Table3[[#This Row],[Feet]]*614</f>
        <v>0</v>
      </c>
      <c r="G11" s="2">
        <f>Table3[[#This Row],[Acres]]*Table3[[#This Row],[Feet]]</f>
        <v>0</v>
      </c>
    </row>
    <row r="12" spans="1:10" x14ac:dyDescent="0.2">
      <c r="A12" t="s">
        <v>377</v>
      </c>
      <c r="B12" s="15" t="s">
        <v>60</v>
      </c>
      <c r="C12">
        <f>VLOOKUP(Table3[[#This Row],[FIELD]],Data!$A$1:$AH$956,34,FALSE)</f>
        <v>20.059999999999999</v>
      </c>
      <c r="D12" s="2">
        <f>AVERAGE(C12:C15)</f>
        <v>19.47</v>
      </c>
      <c r="E12" s="2">
        <f>Table3[[#This Row],[Average inches]]/12</f>
        <v>1.6224999999999998</v>
      </c>
      <c r="F12" s="2">
        <f>582-110</f>
        <v>472</v>
      </c>
      <c r="G12" s="2">
        <f>Table3[[#This Row],[Acres]]*Table3[[#This Row],[Feet]]</f>
        <v>765.81999999999994</v>
      </c>
    </row>
    <row r="13" spans="1:10" x14ac:dyDescent="0.2">
      <c r="A13" t="s">
        <v>377</v>
      </c>
      <c r="B13" s="15" t="s">
        <v>61</v>
      </c>
      <c r="C13">
        <f>VLOOKUP(Table3[[#This Row],[FIELD]],Data!$A$1:$AH$956,34,FALSE)</f>
        <v>21.03</v>
      </c>
      <c r="D13" s="2"/>
      <c r="E13" s="2">
        <f>Table3[[#This Row],[Average inches]]/12</f>
        <v>0</v>
      </c>
      <c r="F13" s="2">
        <f>Table3[[#This Row],[Feet]]*614</f>
        <v>0</v>
      </c>
      <c r="G13" s="2">
        <f>Table3[[#This Row],[Acres]]*Table3[[#This Row],[Feet]]</f>
        <v>0</v>
      </c>
    </row>
    <row r="14" spans="1:10" x14ac:dyDescent="0.2">
      <c r="A14" t="s">
        <v>377</v>
      </c>
      <c r="B14" s="15" t="s">
        <v>62</v>
      </c>
      <c r="C14">
        <f>VLOOKUP(Table3[[#This Row],[FIELD]],Data!$A$1:$AH$956,34,FALSE)</f>
        <v>15.91</v>
      </c>
      <c r="D14" s="2"/>
      <c r="E14" s="2">
        <f>Table3[[#This Row],[Average inches]]/12</f>
        <v>0</v>
      </c>
      <c r="F14" s="2">
        <f>Table3[[#This Row],[Feet]]*614</f>
        <v>0</v>
      </c>
      <c r="G14" s="2">
        <f>Table3[[#This Row],[Acres]]*Table3[[#This Row],[Feet]]</f>
        <v>0</v>
      </c>
    </row>
    <row r="15" spans="1:10" x14ac:dyDescent="0.2">
      <c r="A15" t="s">
        <v>377</v>
      </c>
      <c r="B15" s="15" t="s">
        <v>63</v>
      </c>
      <c r="C15">
        <f>VLOOKUP(Table3[[#This Row],[FIELD]],Data!$A$1:$AH$956,34,FALSE)</f>
        <v>20.88</v>
      </c>
      <c r="D15" s="2"/>
      <c r="E15" s="2">
        <f>Table3[[#This Row],[Average inches]]/12</f>
        <v>0</v>
      </c>
      <c r="F15" s="2">
        <f>Table3[[#This Row],[Feet]]*614</f>
        <v>0</v>
      </c>
      <c r="G15" s="2">
        <f>Table3[[#This Row],[Acres]]*Table3[[#This Row],[Feet]]</f>
        <v>0</v>
      </c>
    </row>
    <row r="16" spans="1:10" x14ac:dyDescent="0.2">
      <c r="A16" t="s">
        <v>377</v>
      </c>
      <c r="B16" t="s">
        <v>146</v>
      </c>
      <c r="C16">
        <f>VLOOKUP(Table3[[#This Row],[FIELD]],Data!$A$1:$AH$956,34,FALSE)</f>
        <v>17.920000000000002</v>
      </c>
      <c r="D16" s="2">
        <f>Table3[[#This Row],[YTD]]</f>
        <v>17.920000000000002</v>
      </c>
      <c r="E16" s="2">
        <f>Table3[[#This Row],[Average inches]]/12</f>
        <v>1.4933333333333334</v>
      </c>
      <c r="F16" s="2">
        <v>146</v>
      </c>
      <c r="G16" s="2">
        <f>Table3[[#This Row],[Acres]]*Table3[[#This Row],[Feet]]</f>
        <v>218.02666666666667</v>
      </c>
    </row>
    <row r="17" spans="1:10" x14ac:dyDescent="0.2">
      <c r="A17" t="s">
        <v>377</v>
      </c>
      <c r="B17" t="s">
        <v>148</v>
      </c>
      <c r="C17">
        <f>VLOOKUP(Table3[[#This Row],[FIELD]],Data!$A$1:$AH$956,34,FALSE)</f>
        <v>18.54</v>
      </c>
      <c r="D17" s="2">
        <f>Table3[[#This Row],[YTD]]</f>
        <v>18.54</v>
      </c>
      <c r="E17" s="2">
        <f>Table3[[#This Row],[Average inches]]/12</f>
        <v>1.5449999999999999</v>
      </c>
      <c r="F17" s="2">
        <v>146</v>
      </c>
      <c r="G17" s="2">
        <f>Table3[[#This Row],[Acres]]*Table3[[#This Row],[Feet]]</f>
        <v>225.57</v>
      </c>
    </row>
    <row r="18" spans="1:10" x14ac:dyDescent="0.2">
      <c r="A18" t="s">
        <v>377</v>
      </c>
      <c r="B18" t="s">
        <v>89</v>
      </c>
      <c r="C18">
        <f>VLOOKUP(Table3[[#This Row],[FIELD]],Data!$A$1:$AH$956,34,FALSE)</f>
        <v>21.67</v>
      </c>
      <c r="D18" s="2">
        <f>Table3[[#This Row],[YTD]]</f>
        <v>21.67</v>
      </c>
      <c r="E18" s="2">
        <f>Table3[[#This Row],[Average inches]]/12</f>
        <v>1.8058333333333334</v>
      </c>
      <c r="F18" s="2">
        <v>152</v>
      </c>
      <c r="G18" s="2">
        <f>Table3[[#This Row],[Acres]]*Table3[[#This Row],[Feet]]</f>
        <v>274.48666666666668</v>
      </c>
    </row>
    <row r="19" spans="1:10" x14ac:dyDescent="0.2">
      <c r="A19" t="s">
        <v>377</v>
      </c>
      <c r="B19" t="s">
        <v>90</v>
      </c>
      <c r="C19">
        <f>VLOOKUP(Table3[[#This Row],[FIELD]],Data!$A$1:$AH$956,34,FALSE)</f>
        <v>22.23</v>
      </c>
      <c r="D19" s="2">
        <f>Table3[[#This Row],[YTD]]</f>
        <v>22.23</v>
      </c>
      <c r="E19" s="2">
        <f>Table3[[#This Row],[Average inches]]/12</f>
        <v>1.8525</v>
      </c>
      <c r="F19" s="2">
        <v>146</v>
      </c>
      <c r="G19" s="2">
        <f>Table3[[#This Row],[Acres]]*Table3[[#This Row],[Feet]]</f>
        <v>270.46500000000003</v>
      </c>
    </row>
    <row r="20" spans="1:10" x14ac:dyDescent="0.2">
      <c r="A20" t="s">
        <v>377</v>
      </c>
      <c r="B20" s="41" t="s">
        <v>15</v>
      </c>
      <c r="C20">
        <f>VLOOKUP(Table3[[#This Row],[FIELD]],Data!$A$1:$AH$956,34,FALSE)</f>
        <v>19.329999999999998</v>
      </c>
      <c r="D20" s="2">
        <f>AVERAGE(C20:C22)</f>
        <v>19.786666666666665</v>
      </c>
      <c r="E20" s="2">
        <f>Table3[[#This Row],[Average inches]]/12</f>
        <v>1.6488888888888888</v>
      </c>
      <c r="F20" s="2">
        <f>143+292</f>
        <v>435</v>
      </c>
      <c r="G20" s="2">
        <f>Table3[[#This Row],[Acres]]*Table3[[#This Row],[Feet]]</f>
        <v>717.26666666666665</v>
      </c>
    </row>
    <row r="21" spans="1:10" x14ac:dyDescent="0.2">
      <c r="A21" t="s">
        <v>377</v>
      </c>
      <c r="B21" s="41" t="s">
        <v>22</v>
      </c>
      <c r="C21">
        <f>VLOOKUP(Table3[[#This Row],[FIELD]],Data!$A$1:$AH$956,34,FALSE)</f>
        <v>20.23</v>
      </c>
      <c r="D21" s="2"/>
      <c r="E21" s="2">
        <f>Table3[[#This Row],[Average inches]]/12</f>
        <v>0</v>
      </c>
      <c r="F21" s="2">
        <f>Table3[[#This Row],[Feet]]*614</f>
        <v>0</v>
      </c>
      <c r="G21" s="2">
        <f>Table3[[#This Row],[Acres]]*Table3[[#This Row],[Feet]]</f>
        <v>0</v>
      </c>
    </row>
    <row r="22" spans="1:10" x14ac:dyDescent="0.2">
      <c r="A22" t="s">
        <v>377</v>
      </c>
      <c r="B22" s="41" t="s">
        <v>23</v>
      </c>
      <c r="C22">
        <f>VLOOKUP(Table3[[#This Row],[FIELD]],Data!$A$1:$AH$956,34,FALSE)</f>
        <v>19.8</v>
      </c>
      <c r="D22" s="2"/>
      <c r="E22" s="2">
        <f>Table3[[#This Row],[Average inches]]/12</f>
        <v>0</v>
      </c>
      <c r="F22" s="2">
        <f>Table3[[#This Row],[Feet]]*614</f>
        <v>0</v>
      </c>
      <c r="G22" s="2">
        <f>Table3[[#This Row],[Acres]]*Table3[[#This Row],[Feet]]</f>
        <v>0</v>
      </c>
      <c r="H22" s="43">
        <f>SUM(G2:G22)</f>
        <v>5056.7949999999992</v>
      </c>
      <c r="I22">
        <v>5700</v>
      </c>
      <c r="J22" s="2">
        <f>Table3[[#This Row],[Allocated]]-Table3[[#This Row],[Current YTD]]</f>
        <v>643.20500000000084</v>
      </c>
    </row>
    <row r="23" spans="1:10" x14ac:dyDescent="0.2">
      <c r="A23" t="s">
        <v>247</v>
      </c>
      <c r="B23" t="s">
        <v>275</v>
      </c>
      <c r="C23">
        <f>VLOOKUP(Table3[[#This Row],[FIELD]],Data!$A$1:$AH$956,34,FALSE)</f>
        <v>22.99</v>
      </c>
      <c r="D23" s="2"/>
      <c r="E23" s="2">
        <f>Table3[[#This Row],[YTD]]/12</f>
        <v>1.9158333333333333</v>
      </c>
      <c r="F23" s="2">
        <v>114</v>
      </c>
      <c r="G23" s="2">
        <f>Table3[[#This Row],[Acres]]*Table3[[#This Row],[Feet]]</f>
        <v>218.405</v>
      </c>
    </row>
    <row r="24" spans="1:10" x14ac:dyDescent="0.2">
      <c r="A24" t="s">
        <v>247</v>
      </c>
      <c r="B24" t="s">
        <v>288</v>
      </c>
      <c r="C24">
        <f>VLOOKUP(Table3[[#This Row],[FIELD]],Data!$A$1:$AH$956,34,FALSE)</f>
        <v>24.23</v>
      </c>
      <c r="D24" s="2"/>
      <c r="E24" s="2">
        <f>Table3[[#This Row],[YTD]]/12</f>
        <v>2.0191666666666666</v>
      </c>
      <c r="F24" s="2">
        <v>84</v>
      </c>
      <c r="G24" s="2">
        <f>Table3[[#This Row],[Acres]]*Table3[[#This Row],[Feet]]</f>
        <v>169.60999999999999</v>
      </c>
    </row>
    <row r="25" spans="1:10" x14ac:dyDescent="0.2">
      <c r="A25" t="s">
        <v>247</v>
      </c>
      <c r="B25" t="s">
        <v>290</v>
      </c>
      <c r="C25">
        <f>VLOOKUP(Table3[[#This Row],[FIELD]],Data!$A$1:$AH$956,34,FALSE)</f>
        <v>23.82</v>
      </c>
      <c r="D25" s="2"/>
      <c r="E25" s="2">
        <f>Table3[[#This Row],[YTD]]/12</f>
        <v>1.9850000000000001</v>
      </c>
      <c r="F25" s="2">
        <v>64</v>
      </c>
      <c r="G25" s="2">
        <f>Table3[[#This Row],[Acres]]*Table3[[#This Row],[Feet]]</f>
        <v>127.04</v>
      </c>
    </row>
    <row r="26" spans="1:10" x14ac:dyDescent="0.2">
      <c r="A26" t="s">
        <v>247</v>
      </c>
      <c r="B26" t="s">
        <v>291</v>
      </c>
      <c r="C26">
        <f>VLOOKUP(Table3[[#This Row],[FIELD]],Data!$A$1:$AH$956,34,FALSE)</f>
        <v>23.78</v>
      </c>
      <c r="D26" s="2"/>
      <c r="E26" s="2">
        <f>Table3[[#This Row],[YTD]]/12</f>
        <v>1.9816666666666667</v>
      </c>
      <c r="F26" s="2">
        <v>52</v>
      </c>
      <c r="G26" s="2">
        <f>Table3[[#This Row],[Acres]]*Table3[[#This Row],[Feet]]</f>
        <v>103.04666666666667</v>
      </c>
    </row>
    <row r="27" spans="1:10" x14ac:dyDescent="0.2">
      <c r="A27" t="s">
        <v>247</v>
      </c>
      <c r="B27" t="s">
        <v>292</v>
      </c>
      <c r="C27">
        <f>VLOOKUP(Table3[[#This Row],[FIELD]],Data!$A$1:$AH$956,34,FALSE)</f>
        <v>24.69</v>
      </c>
      <c r="D27" s="2"/>
      <c r="E27" s="2">
        <f>Table3[[#This Row],[YTD]]/12</f>
        <v>2.0575000000000001</v>
      </c>
      <c r="F27" s="2">
        <v>121</v>
      </c>
      <c r="G27" s="2">
        <f>Table3[[#This Row],[Acres]]*Table3[[#This Row],[Feet]]</f>
        <v>248.95750000000001</v>
      </c>
    </row>
    <row r="28" spans="1:10" x14ac:dyDescent="0.2">
      <c r="A28" t="s">
        <v>247</v>
      </c>
      <c r="B28" t="s">
        <v>169</v>
      </c>
      <c r="C28">
        <f>VLOOKUP(Table3[[#This Row],[FIELD]],Data!$A$1:$AH$956,34,FALSE)</f>
        <v>22.12</v>
      </c>
      <c r="D28" s="2"/>
      <c r="E28" s="2">
        <f>Table3[[#This Row],[YTD]]/12</f>
        <v>1.8433333333333335</v>
      </c>
      <c r="F28" s="2">
        <v>125</v>
      </c>
      <c r="G28" s="2">
        <f>Table3[[#This Row],[Acres]]*Table3[[#This Row],[Feet]]</f>
        <v>230.41666666666669</v>
      </c>
    </row>
    <row r="29" spans="1:10" x14ac:dyDescent="0.2">
      <c r="A29" t="s">
        <v>247</v>
      </c>
      <c r="B29" t="s">
        <v>205</v>
      </c>
      <c r="C29">
        <f>VLOOKUP(Table3[[#This Row],[FIELD]],Data!$A$1:$AH$956,34,FALSE)</f>
        <v>22.46</v>
      </c>
      <c r="D29" s="2"/>
      <c r="E29" s="2">
        <f>Table3[[#This Row],[YTD]]/12</f>
        <v>1.8716666666666668</v>
      </c>
      <c r="F29" s="2">
        <v>125.6</v>
      </c>
      <c r="G29" s="2">
        <f>Table3[[#This Row],[Acres]]*Table3[[#This Row],[Feet]]</f>
        <v>235.08133333333333</v>
      </c>
    </row>
    <row r="30" spans="1:10" x14ac:dyDescent="0.2">
      <c r="A30" t="s">
        <v>247</v>
      </c>
      <c r="B30" t="s">
        <v>175</v>
      </c>
      <c r="C30">
        <f>VLOOKUP(Table3[[#This Row],[FIELD]],Data!$A$1:$AH$956,34,FALSE)</f>
        <v>21.08</v>
      </c>
      <c r="D30" s="2"/>
      <c r="E30" s="2">
        <f>Table3[[#This Row],[YTD]]/12</f>
        <v>1.7566666666666666</v>
      </c>
      <c r="F30" s="2">
        <v>126</v>
      </c>
      <c r="G30" s="2">
        <f>Table3[[#This Row],[Acres]]*Table3[[#This Row],[Feet]]</f>
        <v>221.34</v>
      </c>
    </row>
    <row r="31" spans="1:10" x14ac:dyDescent="0.2">
      <c r="A31" t="s">
        <v>247</v>
      </c>
      <c r="B31" t="s">
        <v>206</v>
      </c>
      <c r="C31">
        <f>VLOOKUP(Table3[[#This Row],[FIELD]],Data!$A$1:$AH$956,34,FALSE)</f>
        <v>22.31</v>
      </c>
      <c r="D31" s="2"/>
      <c r="E31" s="2">
        <f>Table3[[#This Row],[YTD]]/12</f>
        <v>1.8591666666666666</v>
      </c>
      <c r="F31" s="2">
        <v>126.4</v>
      </c>
      <c r="G31" s="2">
        <f>Table3[[#This Row],[Acres]]*Table3[[#This Row],[Feet]]</f>
        <v>234.99866666666668</v>
      </c>
    </row>
    <row r="32" spans="1:10" x14ac:dyDescent="0.2">
      <c r="A32" t="s">
        <v>247</v>
      </c>
      <c r="B32" t="s">
        <v>234</v>
      </c>
      <c r="C32">
        <f>VLOOKUP(Table3[[#This Row],[FIELD]],Data!$A$1:$AH$956,34,FALSE)</f>
        <v>20.96</v>
      </c>
      <c r="D32" s="2"/>
      <c r="E32" s="2">
        <f>Table3[[#This Row],[YTD]]/12</f>
        <v>1.7466666666666668</v>
      </c>
      <c r="F32" s="2">
        <v>50.1</v>
      </c>
      <c r="G32" s="2">
        <f>Table3[[#This Row],[Acres]]*Table3[[#This Row],[Feet]]</f>
        <v>87.50800000000001</v>
      </c>
    </row>
    <row r="33" spans="1:7" x14ac:dyDescent="0.2">
      <c r="A33" t="s">
        <v>247</v>
      </c>
      <c r="B33" t="s">
        <v>207</v>
      </c>
      <c r="C33">
        <f>VLOOKUP(Table3[[#This Row],[FIELD]],Data!$A$1:$AH$956,34,FALSE)</f>
        <v>24.11</v>
      </c>
      <c r="D33" s="2"/>
      <c r="E33" s="2">
        <f>Table3[[#This Row],[YTD]]/12</f>
        <v>2.0091666666666668</v>
      </c>
      <c r="F33" s="2">
        <v>120.4</v>
      </c>
      <c r="G33" s="2">
        <f>Table3[[#This Row],[Acres]]*Table3[[#This Row],[Feet]]</f>
        <v>241.90366666666668</v>
      </c>
    </row>
    <row r="34" spans="1:7" x14ac:dyDescent="0.2">
      <c r="A34" t="s">
        <v>247</v>
      </c>
      <c r="B34" t="s">
        <v>176</v>
      </c>
      <c r="C34">
        <f>VLOOKUP(Table3[[#This Row],[FIELD]],Data!$A$1:$AH$956,34,FALSE)</f>
        <v>22.21</v>
      </c>
      <c r="D34" s="2"/>
      <c r="E34" s="2">
        <f>Table3[[#This Row],[YTD]]/12</f>
        <v>1.8508333333333333</v>
      </c>
      <c r="F34" s="2">
        <v>125</v>
      </c>
      <c r="G34" s="2">
        <f>Table3[[#This Row],[Acres]]*Table3[[#This Row],[Feet]]</f>
        <v>231.35416666666666</v>
      </c>
    </row>
    <row r="35" spans="1:7" x14ac:dyDescent="0.2">
      <c r="A35" t="s">
        <v>247</v>
      </c>
      <c r="B35" t="s">
        <v>235</v>
      </c>
      <c r="C35">
        <f>VLOOKUP(Table3[[#This Row],[FIELD]],Data!$A$1:$AH$956,34,FALSE)</f>
        <v>21.74</v>
      </c>
      <c r="D35" s="2"/>
      <c r="E35" s="2">
        <f>Table3[[#This Row],[YTD]]/12</f>
        <v>1.8116666666666665</v>
      </c>
      <c r="F35" s="2">
        <v>126.9</v>
      </c>
      <c r="G35" s="2">
        <f>Table3[[#This Row],[Acres]]*Table3[[#This Row],[Feet]]</f>
        <v>229.90049999999999</v>
      </c>
    </row>
    <row r="36" spans="1:7" x14ac:dyDescent="0.2">
      <c r="A36" t="s">
        <v>247</v>
      </c>
      <c r="B36" t="s">
        <v>177</v>
      </c>
      <c r="C36">
        <f>VLOOKUP(Table3[[#This Row],[FIELD]],Data!$A$1:$AH$956,34,FALSE)</f>
        <v>23.06</v>
      </c>
      <c r="D36" s="2"/>
      <c r="E36" s="2">
        <f>Table3[[#This Row],[YTD]]/12</f>
        <v>1.9216666666666666</v>
      </c>
      <c r="F36" s="2">
        <v>123</v>
      </c>
      <c r="G36" s="2">
        <f>Table3[[#This Row],[Acres]]*Table3[[#This Row],[Feet]]</f>
        <v>236.36500000000001</v>
      </c>
    </row>
    <row r="37" spans="1:7" x14ac:dyDescent="0.2">
      <c r="A37" t="s">
        <v>247</v>
      </c>
      <c r="B37" t="s">
        <v>236</v>
      </c>
      <c r="C37">
        <f>VLOOKUP(Table3[[#This Row],[FIELD]],Data!$A$1:$AH$956,34,FALSE)</f>
        <v>18.670000000000002</v>
      </c>
      <c r="D37" s="2"/>
      <c r="E37" s="2">
        <f>Table3[[#This Row],[YTD]]/12</f>
        <v>1.5558333333333334</v>
      </c>
      <c r="F37" s="2">
        <v>62.7</v>
      </c>
      <c r="G37" s="2">
        <f>Table3[[#This Row],[Acres]]*Table3[[#This Row],[Feet]]</f>
        <v>97.550750000000008</v>
      </c>
    </row>
    <row r="38" spans="1:7" x14ac:dyDescent="0.2">
      <c r="A38" t="s">
        <v>247</v>
      </c>
      <c r="B38" t="s">
        <v>237</v>
      </c>
      <c r="C38">
        <f>VLOOKUP(Table3[[#This Row],[FIELD]],Data!$A$1:$AH$956,34,FALSE)</f>
        <v>20.45</v>
      </c>
      <c r="D38" s="2"/>
      <c r="E38" s="2">
        <f>Table3[[#This Row],[YTD]]/12</f>
        <v>1.7041666666666666</v>
      </c>
      <c r="F38" s="2">
        <v>44.1</v>
      </c>
      <c r="G38" s="2">
        <f>Table3[[#This Row],[Acres]]*Table3[[#This Row],[Feet]]</f>
        <v>75.153750000000002</v>
      </c>
    </row>
    <row r="39" spans="1:7" x14ac:dyDescent="0.2">
      <c r="A39" t="s">
        <v>247</v>
      </c>
      <c r="B39" t="s">
        <v>200</v>
      </c>
      <c r="C39">
        <f>VLOOKUP(Table3[[#This Row],[FIELD]],Data!$A$1:$AH$956,34,FALSE)</f>
        <v>24.56</v>
      </c>
      <c r="D39" s="2"/>
      <c r="E39" s="2">
        <f>Table3[[#This Row],[YTD]]/12</f>
        <v>2.0466666666666664</v>
      </c>
      <c r="F39" s="2">
        <v>149.19999999999999</v>
      </c>
      <c r="G39" s="2">
        <f>Table3[[#This Row],[Acres]]*Table3[[#This Row],[Feet]]</f>
        <v>305.3626666666666</v>
      </c>
    </row>
    <row r="40" spans="1:7" x14ac:dyDescent="0.2">
      <c r="A40" t="s">
        <v>247</v>
      </c>
      <c r="B40" t="s">
        <v>179</v>
      </c>
      <c r="C40">
        <f>VLOOKUP(Table3[[#This Row],[FIELD]],Data!$A$1:$AH$956,34,FALSE)</f>
        <v>21.98</v>
      </c>
      <c r="D40" s="2"/>
      <c r="E40" s="2">
        <f>Table3[[#This Row],[YTD]]/12</f>
        <v>1.8316666666666668</v>
      </c>
      <c r="F40" s="2">
        <v>125</v>
      </c>
      <c r="G40" s="2">
        <f>Table3[[#This Row],[Acres]]*Table3[[#This Row],[Feet]]</f>
        <v>228.95833333333334</v>
      </c>
    </row>
    <row r="41" spans="1:7" x14ac:dyDescent="0.2">
      <c r="A41" t="s">
        <v>247</v>
      </c>
      <c r="B41" t="s">
        <v>180</v>
      </c>
      <c r="C41">
        <f>VLOOKUP(Table3[[#This Row],[FIELD]],Data!$A$1:$AH$956,34,FALSE)</f>
        <v>23.08</v>
      </c>
      <c r="D41" s="2"/>
      <c r="E41" s="2">
        <f>Table3[[#This Row],[YTD]]/12</f>
        <v>1.9233333333333331</v>
      </c>
      <c r="F41" s="2">
        <v>78</v>
      </c>
      <c r="G41" s="2">
        <f>Table3[[#This Row],[Acres]]*Table3[[#This Row],[Feet]]</f>
        <v>150.01999999999998</v>
      </c>
    </row>
    <row r="42" spans="1:7" x14ac:dyDescent="0.2">
      <c r="A42" t="s">
        <v>247</v>
      </c>
      <c r="B42" t="s">
        <v>238</v>
      </c>
      <c r="C42">
        <f>VLOOKUP(Table3[[#This Row],[FIELD]],Data!$A$1:$AH$956,34,FALSE)</f>
        <v>21.26</v>
      </c>
      <c r="D42" s="2"/>
      <c r="E42" s="2">
        <f>Table3[[#This Row],[YTD]]/12</f>
        <v>1.7716666666666667</v>
      </c>
      <c r="F42" s="2">
        <v>121</v>
      </c>
      <c r="G42" s="2">
        <f>Table3[[#This Row],[Acres]]*Table3[[#This Row],[Feet]]</f>
        <v>214.37166666666667</v>
      </c>
    </row>
    <row r="43" spans="1:7" x14ac:dyDescent="0.2">
      <c r="A43" t="s">
        <v>247</v>
      </c>
      <c r="B43" t="s">
        <v>181</v>
      </c>
      <c r="C43">
        <f>VLOOKUP(Table3[[#This Row],[FIELD]],Data!$A$1:$AH$956,34,FALSE)</f>
        <v>20.79</v>
      </c>
      <c r="D43" s="2"/>
      <c r="E43" s="2">
        <f>Table3[[#This Row],[YTD]]/12</f>
        <v>1.7324999999999999</v>
      </c>
      <c r="F43" s="2">
        <v>130</v>
      </c>
      <c r="G43" s="2">
        <f>Table3[[#This Row],[Acres]]*Table3[[#This Row],[Feet]]</f>
        <v>225.22499999999999</v>
      </c>
    </row>
    <row r="44" spans="1:7" x14ac:dyDescent="0.2">
      <c r="A44" t="s">
        <v>247</v>
      </c>
      <c r="B44" t="s">
        <v>182</v>
      </c>
      <c r="C44">
        <f>VLOOKUP(Table3[[#This Row],[FIELD]],Data!$A$1:$AH$956,34,FALSE)</f>
        <v>25.08</v>
      </c>
      <c r="D44" s="2"/>
      <c r="E44" s="2">
        <f>Table3[[#This Row],[YTD]]/12</f>
        <v>2.09</v>
      </c>
      <c r="F44" s="2">
        <v>131</v>
      </c>
      <c r="G44" s="2">
        <f>Table3[[#This Row],[Acres]]*Table3[[#This Row],[Feet]]</f>
        <v>273.78999999999996</v>
      </c>
    </row>
    <row r="45" spans="1:7" x14ac:dyDescent="0.2">
      <c r="A45" t="s">
        <v>247</v>
      </c>
      <c r="B45" t="s">
        <v>183</v>
      </c>
      <c r="C45">
        <f>VLOOKUP(Table3[[#This Row],[FIELD]],Data!$A$1:$AH$956,34,FALSE)</f>
        <v>25.09</v>
      </c>
      <c r="D45" s="2"/>
      <c r="E45" s="2">
        <f>Table3[[#This Row],[YTD]]/12</f>
        <v>2.0908333333333333</v>
      </c>
      <c r="F45" s="2">
        <v>61</v>
      </c>
      <c r="G45" s="2">
        <f>Table3[[#This Row],[Acres]]*Table3[[#This Row],[Feet]]</f>
        <v>127.54083333333334</v>
      </c>
    </row>
    <row r="46" spans="1:7" x14ac:dyDescent="0.2">
      <c r="A46" t="s">
        <v>247</v>
      </c>
      <c r="B46" t="s">
        <v>239</v>
      </c>
      <c r="C46">
        <f>VLOOKUP(Table3[[#This Row],[FIELD]],Data!$A$1:$AH$956,34,FALSE)</f>
        <v>25.12</v>
      </c>
      <c r="D46" s="2"/>
      <c r="E46" s="2">
        <f>Table3[[#This Row],[YTD]]/12</f>
        <v>2.0933333333333333</v>
      </c>
      <c r="F46" s="2">
        <v>126.2</v>
      </c>
      <c r="G46" s="2">
        <f>Table3[[#This Row],[Acres]]*Table3[[#This Row],[Feet]]</f>
        <v>264.17866666666669</v>
      </c>
    </row>
    <row r="47" spans="1:7" x14ac:dyDescent="0.2">
      <c r="A47" t="s">
        <v>247</v>
      </c>
      <c r="B47" t="s">
        <v>210</v>
      </c>
      <c r="C47">
        <f>VLOOKUP(Table3[[#This Row],[FIELD]],Data!$A$1:$AH$956,34,FALSE)</f>
        <v>22.67</v>
      </c>
      <c r="D47" s="2"/>
      <c r="E47" s="2">
        <f>Table3[[#This Row],[YTD]]/12</f>
        <v>1.8891666666666669</v>
      </c>
      <c r="F47" s="2">
        <v>125.7</v>
      </c>
      <c r="G47" s="2">
        <f>Table3[[#This Row],[Acres]]*Table3[[#This Row],[Feet]]</f>
        <v>237.46825000000004</v>
      </c>
    </row>
    <row r="48" spans="1:7" x14ac:dyDescent="0.2">
      <c r="A48" t="s">
        <v>247</v>
      </c>
      <c r="B48" t="s">
        <v>184</v>
      </c>
      <c r="C48">
        <f>VLOOKUP(Table3[[#This Row],[FIELD]],Data!$A$1:$AH$956,34,FALSE)</f>
        <v>25.1</v>
      </c>
      <c r="D48" s="2"/>
      <c r="E48" s="2">
        <f>Table3[[#This Row],[YTD]]/12</f>
        <v>2.0916666666666668</v>
      </c>
      <c r="F48" s="2">
        <v>123</v>
      </c>
      <c r="G48" s="2">
        <f>Table3[[#This Row],[Acres]]*Table3[[#This Row],[Feet]]</f>
        <v>257.27500000000003</v>
      </c>
    </row>
    <row r="49" spans="1:7" x14ac:dyDescent="0.2">
      <c r="A49" t="s">
        <v>247</v>
      </c>
      <c r="B49" t="s">
        <v>170</v>
      </c>
      <c r="C49">
        <f>VLOOKUP(Table3[[#This Row],[FIELD]],Data!$A$1:$AH$956,34,FALSE)</f>
        <v>21.24</v>
      </c>
      <c r="D49" s="2"/>
      <c r="E49" s="2">
        <f>Table3[[#This Row],[YTD]]/12</f>
        <v>1.7699999999999998</v>
      </c>
      <c r="F49" s="2">
        <v>124</v>
      </c>
      <c r="G49" s="2">
        <f>Table3[[#This Row],[Acres]]*Table3[[#This Row],[Feet]]</f>
        <v>219.47999999999996</v>
      </c>
    </row>
    <row r="50" spans="1:7" x14ac:dyDescent="0.2">
      <c r="A50" t="s">
        <v>247</v>
      </c>
      <c r="B50" t="s">
        <v>211</v>
      </c>
      <c r="C50">
        <f>VLOOKUP(Table3[[#This Row],[FIELD]],Data!$A$1:$AH$956,34,FALSE)</f>
        <v>23.76</v>
      </c>
      <c r="D50" s="2"/>
      <c r="E50" s="2">
        <f>Table3[[#This Row],[YTD]]/12</f>
        <v>1.9800000000000002</v>
      </c>
      <c r="F50" s="2">
        <v>126</v>
      </c>
      <c r="G50" s="2">
        <f>Table3[[#This Row],[Acres]]*Table3[[#This Row],[Feet]]</f>
        <v>249.48000000000002</v>
      </c>
    </row>
    <row r="51" spans="1:7" x14ac:dyDescent="0.2">
      <c r="A51" t="s">
        <v>247</v>
      </c>
      <c r="B51" t="s">
        <v>212</v>
      </c>
      <c r="C51">
        <f>VLOOKUP(Table3[[#This Row],[FIELD]],Data!$A$1:$AH$956,34,FALSE)</f>
        <v>20.87</v>
      </c>
      <c r="D51" s="2"/>
      <c r="E51" s="2">
        <f>Table3[[#This Row],[YTD]]/12</f>
        <v>1.7391666666666667</v>
      </c>
      <c r="F51" s="2">
        <v>127.7</v>
      </c>
      <c r="G51" s="2">
        <f>Table3[[#This Row],[Acres]]*Table3[[#This Row],[Feet]]</f>
        <v>222.09158333333335</v>
      </c>
    </row>
    <row r="52" spans="1:7" x14ac:dyDescent="0.2">
      <c r="A52" t="s">
        <v>247</v>
      </c>
      <c r="B52" t="s">
        <v>202</v>
      </c>
      <c r="C52">
        <f>VLOOKUP(Table3[[#This Row],[FIELD]],Data!$A$1:$AH$956,34,FALSE)</f>
        <v>24.03</v>
      </c>
      <c r="D52" s="2"/>
      <c r="E52" s="2">
        <f>Table3[[#This Row],[YTD]]/12</f>
        <v>2.0024999999999999</v>
      </c>
      <c r="F52" s="2">
        <v>125.6</v>
      </c>
      <c r="G52" s="2">
        <f>Table3[[#This Row],[Acres]]*Table3[[#This Row],[Feet]]</f>
        <v>251.51399999999998</v>
      </c>
    </row>
    <row r="53" spans="1:7" x14ac:dyDescent="0.2">
      <c r="A53" t="s">
        <v>247</v>
      </c>
      <c r="B53" t="s">
        <v>203</v>
      </c>
      <c r="C53">
        <f>VLOOKUP(Table3[[#This Row],[FIELD]],Data!$A$1:$AH$956,34,FALSE)</f>
        <v>25.2</v>
      </c>
      <c r="D53" s="2"/>
      <c r="E53" s="2">
        <f>Table3[[#This Row],[YTD]]/12</f>
        <v>2.1</v>
      </c>
      <c r="F53" s="2">
        <v>123.5</v>
      </c>
      <c r="G53" s="2">
        <f>Table3[[#This Row],[Acres]]*Table3[[#This Row],[Feet]]</f>
        <v>259.35000000000002</v>
      </c>
    </row>
    <row r="54" spans="1:7" x14ac:dyDescent="0.2">
      <c r="A54" t="s">
        <v>247</v>
      </c>
      <c r="B54" t="s">
        <v>171</v>
      </c>
      <c r="C54">
        <f>VLOOKUP(Table3[[#This Row],[FIELD]],Data!$A$1:$AH$956,34,FALSE)</f>
        <v>23.61</v>
      </c>
      <c r="D54" s="2"/>
      <c r="E54" s="2">
        <f>Table3[[#This Row],[YTD]]/12</f>
        <v>1.9675</v>
      </c>
      <c r="F54" s="2">
        <v>159</v>
      </c>
      <c r="G54" s="2">
        <f>Table3[[#This Row],[Acres]]*Table3[[#This Row],[Feet]]</f>
        <v>312.83249999999998</v>
      </c>
    </row>
    <row r="55" spans="1:7" x14ac:dyDescent="0.2">
      <c r="A55" t="s">
        <v>247</v>
      </c>
      <c r="B55" t="s">
        <v>172</v>
      </c>
      <c r="C55">
        <f>VLOOKUP(Table3[[#This Row],[FIELD]],Data!$A$1:$AH$956,34,FALSE)</f>
        <v>22.81</v>
      </c>
      <c r="D55" s="2"/>
      <c r="E55" s="2">
        <f>Table3[[#This Row],[YTD]]/12</f>
        <v>1.9008333333333332</v>
      </c>
      <c r="F55" s="2">
        <v>147</v>
      </c>
      <c r="G55" s="2">
        <f>Table3[[#This Row],[Acres]]*Table3[[#This Row],[Feet]]</f>
        <v>279.42249999999996</v>
      </c>
    </row>
    <row r="56" spans="1:7" x14ac:dyDescent="0.2">
      <c r="A56" t="s">
        <v>247</v>
      </c>
      <c r="B56" t="s">
        <v>204</v>
      </c>
      <c r="C56">
        <f>VLOOKUP(Table3[[#This Row],[FIELD]],Data!$A$1:$AH$956,34,FALSE)</f>
        <v>23.44</v>
      </c>
      <c r="D56" s="2"/>
      <c r="E56" s="2">
        <f>Table3[[#This Row],[YTD]]/12</f>
        <v>1.9533333333333334</v>
      </c>
      <c r="F56" s="2">
        <v>185.5</v>
      </c>
      <c r="G56" s="2">
        <f>Table3[[#This Row],[Acres]]*Table3[[#This Row],[Feet]]</f>
        <v>362.34333333333336</v>
      </c>
    </row>
    <row r="57" spans="1:7" x14ac:dyDescent="0.2">
      <c r="A57" t="s">
        <v>247</v>
      </c>
      <c r="B57" t="s">
        <v>173</v>
      </c>
      <c r="C57">
        <f>VLOOKUP(Table3[[#This Row],[FIELD]],Data!$A$1:$AH$956,34,FALSE)</f>
        <v>23.02</v>
      </c>
      <c r="D57" s="2"/>
      <c r="E57" s="2">
        <f>Table3[[#This Row],[YTD]]/12</f>
        <v>1.9183333333333332</v>
      </c>
      <c r="F57" s="2">
        <v>192</v>
      </c>
      <c r="G57" s="2">
        <f>Table3[[#This Row],[Acres]]*Table3[[#This Row],[Feet]]</f>
        <v>368.32</v>
      </c>
    </row>
    <row r="58" spans="1:7" x14ac:dyDescent="0.2">
      <c r="A58" t="s">
        <v>247</v>
      </c>
      <c r="B58" t="s">
        <v>242</v>
      </c>
      <c r="C58">
        <f>VLOOKUP(Table3[[#This Row],[FIELD]],Data!$A$1:$AH$956,34,FALSE)</f>
        <v>23.32</v>
      </c>
      <c r="D58" s="2"/>
      <c r="E58" s="2">
        <f>Table3[[#This Row],[YTD]]/12</f>
        <v>1.9433333333333334</v>
      </c>
      <c r="F58" s="2">
        <v>124</v>
      </c>
      <c r="G58" s="2">
        <f>Table3[[#This Row],[Acres]]*Table3[[#This Row],[Feet]]</f>
        <v>240.97333333333333</v>
      </c>
    </row>
    <row r="59" spans="1:7" x14ac:dyDescent="0.2">
      <c r="A59" t="s">
        <v>247</v>
      </c>
      <c r="B59" t="s">
        <v>267</v>
      </c>
      <c r="C59">
        <f>VLOOKUP(Table3[[#This Row],[FIELD]],Data!$A$1:$AH$956,34,FALSE)</f>
        <v>22.08</v>
      </c>
      <c r="D59" s="2"/>
      <c r="E59" s="2">
        <f>Table3[[#This Row],[YTD]]/12</f>
        <v>1.8399999999999999</v>
      </c>
      <c r="F59" s="2">
        <v>127.5</v>
      </c>
      <c r="G59" s="2">
        <f>Table3[[#This Row],[Acres]]*Table3[[#This Row],[Feet]]</f>
        <v>234.6</v>
      </c>
    </row>
    <row r="60" spans="1:7" x14ac:dyDescent="0.2">
      <c r="A60" t="s">
        <v>247</v>
      </c>
      <c r="B60" t="s">
        <v>284</v>
      </c>
      <c r="C60">
        <f>VLOOKUP(Table3[[#This Row],[FIELD]],Data!$A$1:$AH$956,34,FALSE)</f>
        <v>23.61</v>
      </c>
      <c r="D60" s="2"/>
      <c r="E60" s="2">
        <f>Table3[[#This Row],[YTD]]/12</f>
        <v>1.9675</v>
      </c>
      <c r="F60" s="2">
        <v>128</v>
      </c>
      <c r="G60" s="2">
        <f>Table3[[#This Row],[Acres]]*Table3[[#This Row],[Feet]]</f>
        <v>251.84</v>
      </c>
    </row>
    <row r="61" spans="1:7" x14ac:dyDescent="0.2">
      <c r="A61" t="s">
        <v>247</v>
      </c>
      <c r="B61" t="s">
        <v>285</v>
      </c>
      <c r="C61">
        <f>VLOOKUP(Table3[[#This Row],[FIELD]],Data!$A$1:$AH$956,34,FALSE)</f>
        <v>23.13</v>
      </c>
      <c r="D61" s="2"/>
      <c r="E61" s="2">
        <f>Table3[[#This Row],[YTD]]/12</f>
        <v>1.9275</v>
      </c>
      <c r="F61" s="2">
        <v>130</v>
      </c>
      <c r="G61" s="2">
        <f>Table3[[#This Row],[Acres]]*Table3[[#This Row],[Feet]]</f>
        <v>250.57499999999999</v>
      </c>
    </row>
    <row r="62" spans="1:7" x14ac:dyDescent="0.2">
      <c r="A62" t="s">
        <v>247</v>
      </c>
      <c r="B62" t="s">
        <v>286</v>
      </c>
      <c r="C62">
        <f>VLOOKUP(Table3[[#This Row],[FIELD]],Data!$A$1:$AH$956,34,FALSE)</f>
        <v>22.92</v>
      </c>
      <c r="D62" s="2"/>
      <c r="E62" s="2">
        <f>Table3[[#This Row],[YTD]]/12</f>
        <v>1.9100000000000001</v>
      </c>
      <c r="F62" s="2">
        <v>129</v>
      </c>
      <c r="G62" s="2">
        <f>Table3[[#This Row],[Acres]]*Table3[[#This Row],[Feet]]</f>
        <v>246.39000000000001</v>
      </c>
    </row>
    <row r="63" spans="1:7" x14ac:dyDescent="0.2">
      <c r="A63" t="s">
        <v>247</v>
      </c>
      <c r="B63" t="s">
        <v>287</v>
      </c>
      <c r="C63">
        <f>VLOOKUP(Table3[[#This Row],[FIELD]],Data!$A$1:$AH$956,34,FALSE)</f>
        <v>23.02</v>
      </c>
      <c r="D63" s="2"/>
      <c r="E63" s="2">
        <f>Table3[[#This Row],[YTD]]/12</f>
        <v>1.9183333333333332</v>
      </c>
      <c r="F63" s="2">
        <v>128</v>
      </c>
      <c r="G63" s="2">
        <f>Table3[[#This Row],[Acres]]*Table3[[#This Row],[Feet]]</f>
        <v>245.54666666666665</v>
      </c>
    </row>
    <row r="64" spans="1:7" x14ac:dyDescent="0.2">
      <c r="A64" t="s">
        <v>247</v>
      </c>
      <c r="B64" t="s">
        <v>248</v>
      </c>
      <c r="C64">
        <f>VLOOKUP(Table3[[#This Row],[FIELD]],Data!$A$1:$AH$956,34,FALSE)</f>
        <v>23.39</v>
      </c>
      <c r="D64" s="2"/>
      <c r="E64" s="2">
        <f>Table3[[#This Row],[YTD]]/12</f>
        <v>1.9491666666666667</v>
      </c>
      <c r="F64" s="45">
        <v>126</v>
      </c>
      <c r="G64" s="2">
        <f>Table3[[#This Row],[Acres]]*Table3[[#This Row],[Feet]]</f>
        <v>245.595</v>
      </c>
    </row>
    <row r="65" spans="1:7" x14ac:dyDescent="0.2">
      <c r="A65" t="s">
        <v>247</v>
      </c>
      <c r="B65" t="s">
        <v>253</v>
      </c>
      <c r="C65">
        <f>VLOOKUP(Table3[[#This Row],[FIELD]],Data!$A$1:$AH$956,34,FALSE)</f>
        <v>25.18</v>
      </c>
      <c r="D65" s="2"/>
      <c r="E65" s="2">
        <f>Table3[[#This Row],[YTD]]/12</f>
        <v>2.0983333333333332</v>
      </c>
      <c r="F65" s="45">
        <v>61</v>
      </c>
      <c r="G65" s="2">
        <f>Table3[[#This Row],[Acres]]*Table3[[#This Row],[Feet]]</f>
        <v>127.99833333333332</v>
      </c>
    </row>
    <row r="66" spans="1:7" x14ac:dyDescent="0.2">
      <c r="A66" t="s">
        <v>247</v>
      </c>
      <c r="B66" t="s">
        <v>262</v>
      </c>
      <c r="C66">
        <f>VLOOKUP(Table3[[#This Row],[FIELD]],Data!$A$1:$AH$956,34,FALSE)</f>
        <v>0</v>
      </c>
      <c r="D66" s="2"/>
      <c r="E66" s="2">
        <f>Table3[[#This Row],[YTD]]/12</f>
        <v>0</v>
      </c>
      <c r="F66" s="45">
        <v>17</v>
      </c>
      <c r="G66" s="2">
        <f>Table3[[#This Row],[Acres]]*Table3[[#This Row],[Feet]]</f>
        <v>0</v>
      </c>
    </row>
    <row r="67" spans="1:7" x14ac:dyDescent="0.2">
      <c r="A67" t="s">
        <v>247</v>
      </c>
      <c r="B67" t="s">
        <v>278</v>
      </c>
      <c r="C67">
        <f>VLOOKUP(Table3[[#This Row],[FIELD]],Data!$A$1:$AH$956,34,FALSE)</f>
        <v>24.43</v>
      </c>
      <c r="D67" s="2"/>
      <c r="E67" s="2">
        <f>Table3[[#This Row],[YTD]]/12</f>
        <v>2.0358333333333332</v>
      </c>
      <c r="F67" s="45">
        <v>124</v>
      </c>
      <c r="G67" s="2">
        <f>Table3[[#This Row],[Acres]]*Table3[[#This Row],[Feet]]</f>
        <v>252.4433333333333</v>
      </c>
    </row>
    <row r="68" spans="1:7" x14ac:dyDescent="0.2">
      <c r="A68" t="s">
        <v>247</v>
      </c>
      <c r="B68" t="s">
        <v>254</v>
      </c>
      <c r="C68">
        <f>VLOOKUP(Table3[[#This Row],[FIELD]],Data!$A$1:$AH$956,34,FALSE)</f>
        <v>23.69</v>
      </c>
      <c r="D68" s="2"/>
      <c r="E68" s="2">
        <f>Table3[[#This Row],[YTD]]/12</f>
        <v>1.9741666666666668</v>
      </c>
      <c r="F68" s="45">
        <v>125</v>
      </c>
      <c r="G68" s="2">
        <f>Table3[[#This Row],[Acres]]*Table3[[#This Row],[Feet]]</f>
        <v>246.77083333333334</v>
      </c>
    </row>
    <row r="69" spans="1:7" x14ac:dyDescent="0.2">
      <c r="A69" t="s">
        <v>247</v>
      </c>
      <c r="B69" t="s">
        <v>294</v>
      </c>
      <c r="C69">
        <f>VLOOKUP(Table3[[#This Row],[FIELD]],Data!$A$1:$AH$956,34,FALSE)</f>
        <v>29.21</v>
      </c>
      <c r="D69" s="2"/>
      <c r="E69" s="2">
        <f>Table3[[#This Row],[YTD]]/12</f>
        <v>2.4341666666666666</v>
      </c>
      <c r="F69" s="45">
        <v>157</v>
      </c>
      <c r="G69" s="2">
        <f>Table3[[#This Row],[Acres]]*Table3[[#This Row],[Feet]]</f>
        <v>382.16416666666663</v>
      </c>
    </row>
    <row r="70" spans="1:7" x14ac:dyDescent="0.2">
      <c r="A70" t="s">
        <v>247</v>
      </c>
      <c r="B70" t="s">
        <v>295</v>
      </c>
      <c r="C70">
        <f>VLOOKUP(Table3[[#This Row],[FIELD]],Data!$A$1:$AH$956,34,FALSE)</f>
        <v>23.91</v>
      </c>
      <c r="D70" s="2"/>
      <c r="E70" s="2">
        <f>Table3[[#This Row],[YTD]]/12</f>
        <v>1.9924999999999999</v>
      </c>
      <c r="F70" s="45">
        <v>125</v>
      </c>
      <c r="G70" s="2">
        <f>Table3[[#This Row],[Acres]]*Table3[[#This Row],[Feet]]</f>
        <v>249.0625</v>
      </c>
    </row>
    <row r="71" spans="1:7" x14ac:dyDescent="0.2">
      <c r="A71" t="s">
        <v>247</v>
      </c>
      <c r="B71" t="s">
        <v>263</v>
      </c>
      <c r="C71">
        <f>VLOOKUP(Table3[[#This Row],[FIELD]],Data!$A$1:$AH$956,34,FALSE)</f>
        <v>23.7</v>
      </c>
      <c r="D71" s="2"/>
      <c r="E71" s="2">
        <f>Table3[[#This Row],[YTD]]/12</f>
        <v>1.9749999999999999</v>
      </c>
      <c r="F71" s="45">
        <v>128</v>
      </c>
      <c r="G71" s="2">
        <f>Table3[[#This Row],[Acres]]*Table3[[#This Row],[Feet]]</f>
        <v>252.79999999999998</v>
      </c>
    </row>
    <row r="72" spans="1:7" x14ac:dyDescent="0.2">
      <c r="A72" t="s">
        <v>247</v>
      </c>
      <c r="B72" t="s">
        <v>255</v>
      </c>
      <c r="C72">
        <f>VLOOKUP(Table3[[#This Row],[FIELD]],Data!$A$1:$AH$956,34,FALSE)</f>
        <v>24.43</v>
      </c>
      <c r="D72" s="2"/>
      <c r="E72" s="2">
        <f>Table3[[#This Row],[YTD]]/12</f>
        <v>2.0358333333333332</v>
      </c>
      <c r="F72" s="45">
        <v>61</v>
      </c>
      <c r="G72" s="2">
        <f>Table3[[#This Row],[Acres]]*Table3[[#This Row],[Feet]]</f>
        <v>124.18583333333332</v>
      </c>
    </row>
    <row r="73" spans="1:7" x14ac:dyDescent="0.2">
      <c r="A73" t="s">
        <v>247</v>
      </c>
      <c r="B73" t="s">
        <v>256</v>
      </c>
      <c r="C73">
        <f>VLOOKUP(Table3[[#This Row],[FIELD]],Data!$A$1:$AH$956,34,FALSE)</f>
        <v>24.9</v>
      </c>
      <c r="D73" s="2"/>
      <c r="E73" s="2">
        <f>Table3[[#This Row],[YTD]]/12</f>
        <v>2.0749999999999997</v>
      </c>
      <c r="F73" s="45">
        <v>110</v>
      </c>
      <c r="G73" s="2">
        <f>Table3[[#This Row],[Acres]]*Table3[[#This Row],[Feet]]</f>
        <v>228.24999999999997</v>
      </c>
    </row>
    <row r="74" spans="1:7" x14ac:dyDescent="0.2">
      <c r="A74" t="s">
        <v>247</v>
      </c>
      <c r="B74" t="s">
        <v>296</v>
      </c>
      <c r="C74">
        <f>VLOOKUP(Table3[[#This Row],[FIELD]],Data!$A$1:$AH$956,34,FALSE)</f>
        <v>23.38</v>
      </c>
      <c r="D74" s="2"/>
      <c r="E74" s="2">
        <f>Table3[[#This Row],[YTD]]/12</f>
        <v>1.9483333333333333</v>
      </c>
      <c r="F74" s="45">
        <v>125</v>
      </c>
      <c r="G74" s="2">
        <f>Table3[[#This Row],[Acres]]*Table3[[#This Row],[Feet]]</f>
        <v>243.54166666666666</v>
      </c>
    </row>
    <row r="75" spans="1:7" x14ac:dyDescent="0.2">
      <c r="A75" t="s">
        <v>247</v>
      </c>
      <c r="B75" t="s">
        <v>297</v>
      </c>
      <c r="C75">
        <f>VLOOKUP(Table3[[#This Row],[FIELD]],Data!$A$1:$AH$956,34,FALSE)</f>
        <v>24.08</v>
      </c>
      <c r="D75" s="2"/>
      <c r="E75" s="2">
        <f>Table3[[#This Row],[YTD]]/12</f>
        <v>2.0066666666666664</v>
      </c>
      <c r="F75" s="45">
        <v>129</v>
      </c>
      <c r="G75" s="2">
        <f>Table3[[#This Row],[Acres]]*Table3[[#This Row],[Feet]]</f>
        <v>258.85999999999996</v>
      </c>
    </row>
    <row r="76" spans="1:7" x14ac:dyDescent="0.2">
      <c r="A76" t="s">
        <v>247</v>
      </c>
      <c r="B76" t="s">
        <v>249</v>
      </c>
      <c r="C76">
        <f>VLOOKUP(Table3[[#This Row],[FIELD]],Data!$A$1:$AH$956,34,FALSE)</f>
        <v>23.39</v>
      </c>
      <c r="D76" s="2"/>
      <c r="E76" s="2">
        <f>Table3[[#This Row],[YTD]]/12</f>
        <v>1.9491666666666667</v>
      </c>
      <c r="F76" s="45">
        <v>126</v>
      </c>
      <c r="G76" s="2">
        <f>Table3[[#This Row],[Acres]]*Table3[[#This Row],[Feet]]</f>
        <v>245.595</v>
      </c>
    </row>
    <row r="77" spans="1:7" x14ac:dyDescent="0.2">
      <c r="A77" t="s">
        <v>247</v>
      </c>
      <c r="B77" t="s">
        <v>298</v>
      </c>
      <c r="C77">
        <f>VLOOKUP(Table3[[#This Row],[FIELD]],Data!$A$1:$AH$956,34,FALSE)</f>
        <v>23.92</v>
      </c>
      <c r="D77" s="2"/>
      <c r="E77" s="2">
        <f>Table3[[#This Row],[YTD]]/12</f>
        <v>1.9933333333333334</v>
      </c>
      <c r="F77" s="45">
        <v>159</v>
      </c>
      <c r="G77" s="2">
        <f>Table3[[#This Row],[Acres]]*Table3[[#This Row],[Feet]]</f>
        <v>316.94</v>
      </c>
    </row>
    <row r="78" spans="1:7" x14ac:dyDescent="0.2">
      <c r="A78" t="s">
        <v>247</v>
      </c>
      <c r="B78" t="s">
        <v>299</v>
      </c>
      <c r="C78">
        <f>VLOOKUP(Table3[[#This Row],[FIELD]],Data!$A$1:$AH$956,34,FALSE)</f>
        <v>23.66</v>
      </c>
      <c r="D78" s="2"/>
      <c r="E78" s="2">
        <f>Table3[[#This Row],[YTD]]/12</f>
        <v>1.9716666666666667</v>
      </c>
      <c r="F78" s="45">
        <v>129</v>
      </c>
      <c r="G78" s="2">
        <f>Table3[[#This Row],[Acres]]*Table3[[#This Row],[Feet]]</f>
        <v>254.345</v>
      </c>
    </row>
    <row r="79" spans="1:7" x14ac:dyDescent="0.2">
      <c r="A79" t="s">
        <v>247</v>
      </c>
      <c r="B79" t="s">
        <v>300</v>
      </c>
      <c r="C79">
        <f>VLOOKUP(Table3[[#This Row],[FIELD]],Data!$A$1:$AH$956,34,FALSE)</f>
        <v>23.51</v>
      </c>
      <c r="D79" s="2"/>
      <c r="E79" s="2">
        <f>Table3[[#This Row],[YTD]]/12</f>
        <v>1.9591666666666667</v>
      </c>
      <c r="F79" s="45">
        <v>131.08000000000001</v>
      </c>
      <c r="G79" s="2">
        <f>Table3[[#This Row],[Acres]]*Table3[[#This Row],[Feet]]</f>
        <v>256.80756666666667</v>
      </c>
    </row>
    <row r="80" spans="1:7" x14ac:dyDescent="0.2">
      <c r="A80" t="s">
        <v>247</v>
      </c>
      <c r="B80" t="s">
        <v>301</v>
      </c>
      <c r="C80">
        <f>VLOOKUP(Table3[[#This Row],[FIELD]],Data!$A$1:$AH$956,34,FALSE)</f>
        <v>23.53</v>
      </c>
      <c r="D80" s="2"/>
      <c r="E80" s="2">
        <f>Table3[[#This Row],[YTD]]/12</f>
        <v>1.9608333333333334</v>
      </c>
      <c r="F80" s="45">
        <v>130</v>
      </c>
      <c r="G80" s="2">
        <f>Table3[[#This Row],[Acres]]*Table3[[#This Row],[Feet]]</f>
        <v>254.90833333333336</v>
      </c>
    </row>
    <row r="81" spans="1:7" x14ac:dyDescent="0.2">
      <c r="A81" t="s">
        <v>247</v>
      </c>
      <c r="B81" t="s">
        <v>258</v>
      </c>
      <c r="C81">
        <f>VLOOKUP(Table3[[#This Row],[FIELD]],Data!$A$1:$AH$956,34,FALSE)</f>
        <v>23.23</v>
      </c>
      <c r="D81" s="2"/>
      <c r="E81" s="2">
        <f>Table3[[#This Row],[YTD]]/12</f>
        <v>1.9358333333333333</v>
      </c>
      <c r="F81" s="45">
        <v>104</v>
      </c>
      <c r="G81" s="2">
        <f>Table3[[#This Row],[Acres]]*Table3[[#This Row],[Feet]]</f>
        <v>201.32666666666665</v>
      </c>
    </row>
    <row r="82" spans="1:7" x14ac:dyDescent="0.2">
      <c r="A82" t="s">
        <v>247</v>
      </c>
      <c r="B82" t="s">
        <v>259</v>
      </c>
      <c r="C82">
        <f>VLOOKUP(Table3[[#This Row],[FIELD]],Data!$A$1:$AH$956,34,FALSE)</f>
        <v>22.86</v>
      </c>
      <c r="D82" s="2"/>
      <c r="E82" s="2">
        <f>Table3[[#This Row],[YTD]]/12</f>
        <v>1.905</v>
      </c>
      <c r="F82" s="45">
        <v>130</v>
      </c>
      <c r="G82" s="2">
        <f>Table3[[#This Row],[Acres]]*Table3[[#This Row],[Feet]]</f>
        <v>247.65</v>
      </c>
    </row>
    <row r="83" spans="1:7" x14ac:dyDescent="0.2">
      <c r="A83" t="s">
        <v>247</v>
      </c>
      <c r="B83" t="s">
        <v>260</v>
      </c>
      <c r="C83">
        <f>VLOOKUP(Table3[[#This Row],[FIELD]],Data!$A$1:$AH$956,34,FALSE)</f>
        <v>24.51</v>
      </c>
      <c r="D83" s="2"/>
      <c r="E83" s="2">
        <f>Table3[[#This Row],[YTD]]/12</f>
        <v>2.0425</v>
      </c>
      <c r="F83" s="45">
        <v>156</v>
      </c>
      <c r="G83" s="2">
        <f>Table3[[#This Row],[Acres]]*Table3[[#This Row],[Feet]]</f>
        <v>318.63</v>
      </c>
    </row>
    <row r="84" spans="1:7" x14ac:dyDescent="0.2">
      <c r="A84" t="s">
        <v>247</v>
      </c>
      <c r="B84" t="s">
        <v>261</v>
      </c>
      <c r="C84">
        <f>VLOOKUP(Table3[[#This Row],[FIELD]],Data!$A$1:$AH$956,34,FALSE)</f>
        <v>24.44</v>
      </c>
      <c r="D84" s="2"/>
      <c r="E84" s="2">
        <f>Table3[[#This Row],[YTD]]/12</f>
        <v>2.0366666666666666</v>
      </c>
      <c r="F84" s="45">
        <v>84</v>
      </c>
      <c r="G84" s="2">
        <f>Table3[[#This Row],[Acres]]*Table3[[#This Row],[Feet]]</f>
        <v>171.07999999999998</v>
      </c>
    </row>
    <row r="85" spans="1:7" x14ac:dyDescent="0.2">
      <c r="A85" t="s">
        <v>247</v>
      </c>
      <c r="B85" t="s">
        <v>264</v>
      </c>
      <c r="C85">
        <f>VLOOKUP(Table3[[#This Row],[FIELD]],Data!$A$1:$AH$956,34,FALSE)</f>
        <v>24.02</v>
      </c>
      <c r="D85" s="2"/>
      <c r="E85" s="2">
        <f>Table3[[#This Row],[YTD]]/12</f>
        <v>2.0016666666666665</v>
      </c>
      <c r="F85" s="45">
        <v>8.9700000000000006</v>
      </c>
      <c r="G85" s="2">
        <f>Table3[[#This Row],[Acres]]*Table3[[#This Row],[Feet]]</f>
        <v>17.95495</v>
      </c>
    </row>
    <row r="86" spans="1:7" x14ac:dyDescent="0.2">
      <c r="A86" t="s">
        <v>247</v>
      </c>
      <c r="B86" t="s">
        <v>265</v>
      </c>
      <c r="C86">
        <f>VLOOKUP(Table3[[#This Row],[FIELD]],Data!$A$1:$AH$956,34,FALSE)</f>
        <v>22.54</v>
      </c>
      <c r="D86" s="2"/>
      <c r="E86" s="2">
        <f>Table3[[#This Row],[YTD]]/12</f>
        <v>1.8783333333333332</v>
      </c>
      <c r="F86" s="45">
        <v>20</v>
      </c>
      <c r="G86" s="2">
        <f>Table3[[#This Row],[Acres]]*Table3[[#This Row],[Feet]]</f>
        <v>37.566666666666663</v>
      </c>
    </row>
    <row r="87" spans="1:7" x14ac:dyDescent="0.2">
      <c r="A87" t="s">
        <v>247</v>
      </c>
      <c r="B87" t="s">
        <v>302</v>
      </c>
      <c r="C87">
        <f>VLOOKUP(Table3[[#This Row],[FIELD]],Data!$A$1:$AH$956,34,FALSE)</f>
        <v>23.25</v>
      </c>
      <c r="D87" s="2"/>
      <c r="E87" s="2">
        <f>Table3[[#This Row],[YTD]]/12</f>
        <v>1.9375</v>
      </c>
      <c r="F87" s="45">
        <v>130</v>
      </c>
      <c r="G87" s="2">
        <f>Table3[[#This Row],[Acres]]*Table3[[#This Row],[Feet]]</f>
        <v>251.875</v>
      </c>
    </row>
    <row r="88" spans="1:7" x14ac:dyDescent="0.2">
      <c r="A88" t="s">
        <v>247</v>
      </c>
      <c r="B88" t="s">
        <v>279</v>
      </c>
      <c r="C88">
        <f>VLOOKUP(Table3[[#This Row],[FIELD]],Data!$A$1:$AH$956,34,FALSE)</f>
        <v>24.17</v>
      </c>
      <c r="D88" s="2"/>
      <c r="E88" s="2">
        <f>Table3[[#This Row],[YTD]]/12</f>
        <v>2.0141666666666667</v>
      </c>
      <c r="F88" s="45">
        <v>122</v>
      </c>
      <c r="G88" s="2">
        <f>Table3[[#This Row],[Acres]]*Table3[[#This Row],[Feet]]</f>
        <v>245.72833333333332</v>
      </c>
    </row>
    <row r="89" spans="1:7" x14ac:dyDescent="0.2">
      <c r="A89" t="s">
        <v>247</v>
      </c>
      <c r="B89" t="s">
        <v>303</v>
      </c>
      <c r="C89">
        <f>VLOOKUP(Table3[[#This Row],[FIELD]],Data!$A$1:$AH$956,34,FALSE)</f>
        <v>21.28</v>
      </c>
      <c r="D89" s="2"/>
      <c r="E89" s="2">
        <f>Table3[[#This Row],[YTD]]/12</f>
        <v>1.7733333333333334</v>
      </c>
      <c r="F89" s="45">
        <v>129</v>
      </c>
      <c r="G89" s="2">
        <f>Table3[[#This Row],[Acres]]*Table3[[#This Row],[Feet]]</f>
        <v>228.76000000000002</v>
      </c>
    </row>
    <row r="90" spans="1:7" x14ac:dyDescent="0.2">
      <c r="A90" t="s">
        <v>247</v>
      </c>
      <c r="B90" t="s">
        <v>280</v>
      </c>
      <c r="C90">
        <f>VLOOKUP(Table3[[#This Row],[FIELD]],Data!$A$1:$AH$956,34,FALSE)</f>
        <v>23.79</v>
      </c>
      <c r="D90" s="2"/>
      <c r="E90" s="2">
        <f>Table3[[#This Row],[YTD]]/12</f>
        <v>1.9824999999999999</v>
      </c>
      <c r="F90" s="45">
        <v>122</v>
      </c>
      <c r="G90" s="2">
        <f>Table3[[#This Row],[Acres]]*Table3[[#This Row],[Feet]]</f>
        <v>241.86499999999998</v>
      </c>
    </row>
    <row r="91" spans="1:7" x14ac:dyDescent="0.2">
      <c r="A91" t="s">
        <v>247</v>
      </c>
      <c r="B91" t="s">
        <v>277</v>
      </c>
      <c r="C91">
        <f>VLOOKUP(Table3[[#This Row],[FIELD]],Data!$A$1:$AH$956,34,FALSE)</f>
        <v>24.57</v>
      </c>
      <c r="D91" s="2"/>
      <c r="E91" s="2">
        <f>Table3[[#This Row],[YTD]]/12</f>
        <v>2.0474999999999999</v>
      </c>
      <c r="F91" s="45">
        <v>121</v>
      </c>
      <c r="G91" s="2">
        <f>Table3[[#This Row],[Acres]]*Table3[[#This Row],[Feet]]</f>
        <v>247.74749999999997</v>
      </c>
    </row>
    <row r="92" spans="1:7" x14ac:dyDescent="0.2">
      <c r="A92" t="s">
        <v>247</v>
      </c>
      <c r="B92" t="s">
        <v>250</v>
      </c>
      <c r="C92">
        <f>VLOOKUP(Table3[[#This Row],[FIELD]],Data!$A$1:$AH$956,34,FALSE)</f>
        <v>25.06</v>
      </c>
      <c r="D92" s="2"/>
      <c r="E92" s="2">
        <f>Table3[[#This Row],[YTD]]/12</f>
        <v>2.0883333333333334</v>
      </c>
      <c r="F92" s="45">
        <v>124</v>
      </c>
      <c r="G92" s="2">
        <f>Table3[[#This Row],[Acres]]*Table3[[#This Row],[Feet]]</f>
        <v>258.95333333333332</v>
      </c>
    </row>
    <row r="93" spans="1:7" x14ac:dyDescent="0.2">
      <c r="A93" t="s">
        <v>247</v>
      </c>
      <c r="B93" t="s">
        <v>281</v>
      </c>
      <c r="C93">
        <f>VLOOKUP(Table3[[#This Row],[FIELD]],Data!$A$1:$AH$956,34,FALSE)</f>
        <v>24.43</v>
      </c>
      <c r="D93" s="2"/>
      <c r="E93" s="2">
        <f>Table3[[#This Row],[YTD]]/12</f>
        <v>2.0358333333333332</v>
      </c>
      <c r="F93" s="45">
        <v>124</v>
      </c>
      <c r="G93" s="2">
        <f>Table3[[#This Row],[Acres]]*Table3[[#This Row],[Feet]]</f>
        <v>252.4433333333333</v>
      </c>
    </row>
    <row r="94" spans="1:7" x14ac:dyDescent="0.2">
      <c r="A94" t="s">
        <v>247</v>
      </c>
      <c r="B94" t="s">
        <v>251</v>
      </c>
      <c r="C94">
        <f>VLOOKUP(Table3[[#This Row],[FIELD]],Data!$A$1:$AH$956,34,FALSE)</f>
        <v>23.58</v>
      </c>
      <c r="D94" s="2"/>
      <c r="E94" s="2">
        <f>Table3[[#This Row],[YTD]]/12</f>
        <v>1.9649999999999999</v>
      </c>
      <c r="F94" s="45">
        <v>128</v>
      </c>
      <c r="G94" s="2">
        <f>Table3[[#This Row],[Acres]]*Table3[[#This Row],[Feet]]</f>
        <v>251.51999999999998</v>
      </c>
    </row>
    <row r="95" spans="1:7" x14ac:dyDescent="0.2">
      <c r="A95" t="s">
        <v>247</v>
      </c>
      <c r="B95" t="s">
        <v>252</v>
      </c>
      <c r="C95">
        <f>VLOOKUP(Table3[[#This Row],[FIELD]],Data!$A$1:$AH$956,34,FALSE)</f>
        <v>25.89</v>
      </c>
      <c r="D95" s="2"/>
      <c r="E95" s="2">
        <f>Table3[[#This Row],[YTD]]/12</f>
        <v>2.1575000000000002</v>
      </c>
      <c r="F95" s="45">
        <v>128</v>
      </c>
      <c r="G95" s="2">
        <f>Table3[[#This Row],[Acres]]*Table3[[#This Row],[Feet]]</f>
        <v>276.16000000000003</v>
      </c>
    </row>
    <row r="96" spans="1:7" x14ac:dyDescent="0.2">
      <c r="A96" t="s">
        <v>247</v>
      </c>
      <c r="B96" t="s">
        <v>276</v>
      </c>
      <c r="C96">
        <f>VLOOKUP(Table3[[#This Row],[FIELD]],Data!$A$1:$AH$956,34,FALSE)</f>
        <v>19.649999999999999</v>
      </c>
      <c r="D96" s="2"/>
      <c r="E96" s="2">
        <f>Table3[[#This Row],[YTD]]/12</f>
        <v>1.6375</v>
      </c>
      <c r="F96" s="2">
        <v>32.1</v>
      </c>
      <c r="G96" s="2">
        <f>Table3[[#This Row],[Acres]]*Table3[[#This Row],[Feet]]</f>
        <v>52.563749999999999</v>
      </c>
    </row>
    <row r="97" spans="1:10" x14ac:dyDescent="0.2">
      <c r="A97" t="s">
        <v>247</v>
      </c>
      <c r="B97">
        <v>463</v>
      </c>
      <c r="C97">
        <f>VLOOKUP(Table3[[#This Row],[FIELD]],Data!$A$1:$AH$956,34,FALSE)</f>
        <v>24.36</v>
      </c>
      <c r="D97" s="2"/>
      <c r="E97" s="2">
        <f>Table3[[#This Row],[YTD]]/12</f>
        <v>2.0299999999999998</v>
      </c>
      <c r="F97" s="2">
        <v>35</v>
      </c>
      <c r="G97" s="2">
        <f>Table3[[#This Row],[Acres]]*Table3[[#This Row],[Feet]]</f>
        <v>71.05</v>
      </c>
      <c r="H97" s="43">
        <f>SUM(G23:G97)</f>
        <v>16580.723099999992</v>
      </c>
      <c r="I97" s="44">
        <v>17650</v>
      </c>
      <c r="J97" s="16">
        <f>Table3[[#This Row],[Allocated]]-Table3[[#This Row],[Current YTD]]</f>
        <v>1069.276900000008</v>
      </c>
    </row>
  </sheetData>
  <phoneticPr fontId="21" type="noConversion"/>
  <pageMargins left="0.7" right="0.7" top="0.75" bottom="0.75" header="0.3" footer="0.3"/>
  <tableParts count="1">
    <tablePart r:id="rId1"/>
  </tableParts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FC03B-BC03-4257-9F3D-D8F0B39276AF}">
  <dimension ref="A1:Z15"/>
  <sheetViews>
    <sheetView workbookViewId="0">
      <selection activeCell="X1" sqref="X1:X1048576"/>
    </sheetView>
  </sheetViews>
  <sheetFormatPr defaultRowHeight="15" x14ac:dyDescent="0.2"/>
  <cols>
    <col min="1" max="1" width="9.4140625" bestFit="1" customWidth="1"/>
    <col min="2" max="4" width="9.68359375" bestFit="1" customWidth="1"/>
    <col min="6" max="8" width="9.68359375" bestFit="1" customWidth="1"/>
    <col min="9" max="10" width="9.4140625" bestFit="1" customWidth="1"/>
    <col min="11" max="13" width="9.68359375" bestFit="1" customWidth="1"/>
    <col min="15" max="15" width="9.68359375" bestFit="1" customWidth="1"/>
    <col min="16" max="17" width="9.4140625" bestFit="1" customWidth="1"/>
    <col min="19" max="22" width="9.68359375" bestFit="1" customWidth="1"/>
    <col min="24" max="26" width="11.02734375" bestFit="1" customWidth="1"/>
  </cols>
  <sheetData>
    <row r="1" spans="1:26" x14ac:dyDescent="0.2">
      <c r="A1" t="s">
        <v>378</v>
      </c>
      <c r="B1" t="s">
        <v>379</v>
      </c>
      <c r="C1" t="s">
        <v>380</v>
      </c>
      <c r="D1" t="s">
        <v>381</v>
      </c>
      <c r="E1" t="s">
        <v>382</v>
      </c>
      <c r="F1" t="s">
        <v>383</v>
      </c>
      <c r="G1" t="s">
        <v>384</v>
      </c>
      <c r="H1" t="s">
        <v>385</v>
      </c>
      <c r="I1" t="s">
        <v>386</v>
      </c>
      <c r="J1" t="s">
        <v>387</v>
      </c>
      <c r="K1" t="s">
        <v>388</v>
      </c>
      <c r="L1" t="s">
        <v>389</v>
      </c>
      <c r="M1" t="s">
        <v>390</v>
      </c>
      <c r="N1" t="s">
        <v>391</v>
      </c>
      <c r="O1" t="s">
        <v>392</v>
      </c>
      <c r="P1" t="s">
        <v>393</v>
      </c>
      <c r="Q1" t="s">
        <v>394</v>
      </c>
      <c r="R1" t="s">
        <v>395</v>
      </c>
      <c r="S1" t="s">
        <v>396</v>
      </c>
      <c r="T1" t="s">
        <v>397</v>
      </c>
      <c r="U1" t="s">
        <v>398</v>
      </c>
      <c r="V1" t="s">
        <v>399</v>
      </c>
      <c r="W1" t="s">
        <v>400</v>
      </c>
      <c r="X1" t="s">
        <v>401</v>
      </c>
      <c r="Y1" t="s">
        <v>402</v>
      </c>
      <c r="Z1" t="s">
        <v>403</v>
      </c>
    </row>
    <row r="2" spans="1:26" s="17" customFormat="1" x14ac:dyDescent="0.2">
      <c r="A2" s="1">
        <v>45418</v>
      </c>
      <c r="B2" s="1">
        <v>45425</v>
      </c>
      <c r="C2" s="1">
        <v>45432</v>
      </c>
      <c r="D2" s="1">
        <v>45439</v>
      </c>
      <c r="E2" s="1">
        <v>45446</v>
      </c>
      <c r="F2" s="1">
        <v>45453</v>
      </c>
      <c r="G2" s="1">
        <v>45460</v>
      </c>
      <c r="H2" s="1">
        <v>45467</v>
      </c>
      <c r="I2" s="1">
        <v>45474</v>
      </c>
      <c r="J2" s="1">
        <v>45481</v>
      </c>
      <c r="K2" s="1">
        <v>45488</v>
      </c>
      <c r="L2" s="1">
        <v>45495</v>
      </c>
      <c r="M2" s="1">
        <v>45502</v>
      </c>
      <c r="N2" s="1">
        <v>45509</v>
      </c>
      <c r="O2" s="1">
        <v>45516</v>
      </c>
      <c r="P2" s="1">
        <v>45523</v>
      </c>
      <c r="Q2" s="1">
        <v>45530</v>
      </c>
      <c r="R2" s="1">
        <v>45537</v>
      </c>
      <c r="S2" s="1">
        <v>45544</v>
      </c>
      <c r="T2" s="1">
        <v>45551</v>
      </c>
      <c r="U2" s="1">
        <v>45558</v>
      </c>
      <c r="V2" s="1">
        <v>45565</v>
      </c>
      <c r="W2" s="1">
        <v>45572</v>
      </c>
      <c r="X2" s="1">
        <v>45579</v>
      </c>
      <c r="Y2" s="1">
        <v>45586</v>
      </c>
      <c r="Z2" s="1">
        <v>45593</v>
      </c>
    </row>
    <row r="3" spans="1:26" x14ac:dyDescent="0.2">
      <c r="A3" s="1"/>
      <c r="B3" s="1"/>
    </row>
    <row r="15" spans="1:26" x14ac:dyDescent="0.2">
      <c r="O15" s="21"/>
    </row>
  </sheetData>
  <phoneticPr fontId="21" type="noConversion"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CF6F5-F4CD-4999-883C-BD692753D774}">
  <sheetPr codeName="Sheet38"/>
  <dimension ref="A1:E275"/>
  <sheetViews>
    <sheetView topLeftCell="A170" workbookViewId="0">
      <selection activeCell="C180" sqref="C180"/>
    </sheetView>
  </sheetViews>
  <sheetFormatPr defaultRowHeight="15" x14ac:dyDescent="0.2"/>
  <cols>
    <col min="1" max="1" width="9.4140625" bestFit="1" customWidth="1"/>
    <col min="2" max="2" width="6.72265625" bestFit="1" customWidth="1"/>
    <col min="3" max="3" width="9.01171875" bestFit="1" customWidth="1"/>
    <col min="4" max="4" width="8.0703125" bestFit="1" customWidth="1"/>
    <col min="5" max="5" width="8.203125" bestFit="1" customWidth="1"/>
    <col min="6" max="6" width="12.23828125" bestFit="1" customWidth="1"/>
    <col min="7" max="7" width="8.47265625" bestFit="1" customWidth="1"/>
    <col min="8" max="8" width="9.68359375" bestFit="1" customWidth="1"/>
    <col min="9" max="9" width="6.45703125" bestFit="1" customWidth="1"/>
    <col min="10" max="10" width="9.28125" bestFit="1" customWidth="1"/>
    <col min="11" max="11" width="8.203125" bestFit="1" customWidth="1"/>
    <col min="12" max="51" width="13.71875" bestFit="1" customWidth="1"/>
    <col min="52" max="52" width="7.3984375" bestFit="1" customWidth="1"/>
    <col min="53" max="53" width="7.26171875" bestFit="1" customWidth="1"/>
    <col min="54" max="54" width="7.93359375" bestFit="1" customWidth="1"/>
    <col min="55" max="55" width="6.9921875" bestFit="1" customWidth="1"/>
    <col min="56" max="56" width="7.93359375" bestFit="1" customWidth="1"/>
    <col min="57" max="57" width="8.203125" bestFit="1" customWidth="1"/>
    <col min="58" max="58" width="7.3984375" bestFit="1" customWidth="1"/>
    <col min="59" max="97" width="11.1640625" bestFit="1" customWidth="1"/>
  </cols>
  <sheetData>
    <row r="1" spans="1:5" x14ac:dyDescent="0.2">
      <c r="A1" t="s">
        <v>404</v>
      </c>
      <c r="B1" t="s">
        <v>405</v>
      </c>
      <c r="C1" t="s">
        <v>406</v>
      </c>
      <c r="D1" t="s">
        <v>407</v>
      </c>
      <c r="E1" t="s">
        <v>408</v>
      </c>
    </row>
    <row r="2" spans="1:5" x14ac:dyDescent="0.2">
      <c r="A2" s="1">
        <v>45293</v>
      </c>
      <c r="B2" t="s">
        <v>409</v>
      </c>
    </row>
    <row r="3" spans="1:5" x14ac:dyDescent="0.2">
      <c r="A3" s="1">
        <v>45294</v>
      </c>
      <c r="B3" t="s">
        <v>409</v>
      </c>
    </row>
    <row r="4" spans="1:5" x14ac:dyDescent="0.2">
      <c r="A4" s="1">
        <v>45295</v>
      </c>
      <c r="B4" t="s">
        <v>410</v>
      </c>
    </row>
    <row r="5" spans="1:5" x14ac:dyDescent="0.2">
      <c r="A5" s="1">
        <v>45296</v>
      </c>
      <c r="B5" t="s">
        <v>411</v>
      </c>
    </row>
    <row r="6" spans="1:5" x14ac:dyDescent="0.2">
      <c r="A6" s="1">
        <v>45297</v>
      </c>
      <c r="B6" t="s">
        <v>410</v>
      </c>
    </row>
    <row r="7" spans="1:5" x14ac:dyDescent="0.2">
      <c r="A7" s="1">
        <v>45298</v>
      </c>
      <c r="B7" t="s">
        <v>411</v>
      </c>
    </row>
    <row r="8" spans="1:5" x14ac:dyDescent="0.2">
      <c r="A8" s="1">
        <v>45299</v>
      </c>
      <c r="B8" t="s">
        <v>410</v>
      </c>
    </row>
    <row r="9" spans="1:5" x14ac:dyDescent="0.2">
      <c r="A9" s="1">
        <v>45300</v>
      </c>
      <c r="B9" t="s">
        <v>410</v>
      </c>
    </row>
    <row r="10" spans="1:5" x14ac:dyDescent="0.2">
      <c r="A10" s="1">
        <v>45301</v>
      </c>
      <c r="B10" t="s">
        <v>410</v>
      </c>
    </row>
    <row r="11" spans="1:5" x14ac:dyDescent="0.2">
      <c r="A11" s="1">
        <v>45302</v>
      </c>
      <c r="B11" t="s">
        <v>410</v>
      </c>
    </row>
    <row r="12" spans="1:5" x14ac:dyDescent="0.2">
      <c r="A12" s="1">
        <v>45303</v>
      </c>
      <c r="B12" t="s">
        <v>411</v>
      </c>
    </row>
    <row r="13" spans="1:5" x14ac:dyDescent="0.2">
      <c r="A13" s="1">
        <v>45304</v>
      </c>
      <c r="B13" t="s">
        <v>411</v>
      </c>
    </row>
    <row r="14" spans="1:5" x14ac:dyDescent="0.2">
      <c r="A14" s="1">
        <v>45305</v>
      </c>
      <c r="B14" t="s">
        <v>410</v>
      </c>
    </row>
    <row r="15" spans="1:5" x14ac:dyDescent="0.2">
      <c r="A15" s="1">
        <v>45306</v>
      </c>
      <c r="B15" t="s">
        <v>411</v>
      </c>
    </row>
    <row r="16" spans="1:5" x14ac:dyDescent="0.2">
      <c r="A16" s="1">
        <v>45307</v>
      </c>
      <c r="B16" t="s">
        <v>411</v>
      </c>
    </row>
    <row r="17" spans="1:2" x14ac:dyDescent="0.2">
      <c r="A17" s="1">
        <v>45308</v>
      </c>
      <c r="B17" t="s">
        <v>410</v>
      </c>
    </row>
    <row r="18" spans="1:2" x14ac:dyDescent="0.2">
      <c r="A18" s="1">
        <v>45309</v>
      </c>
      <c r="B18" t="s">
        <v>410</v>
      </c>
    </row>
    <row r="19" spans="1:2" x14ac:dyDescent="0.2">
      <c r="A19" s="1">
        <v>45310</v>
      </c>
      <c r="B19" t="s">
        <v>411</v>
      </c>
    </row>
    <row r="20" spans="1:2" x14ac:dyDescent="0.2">
      <c r="A20" s="1">
        <v>45311</v>
      </c>
      <c r="B20" t="s">
        <v>411</v>
      </c>
    </row>
    <row r="21" spans="1:2" x14ac:dyDescent="0.2">
      <c r="A21" s="1">
        <v>45312</v>
      </c>
      <c r="B21" t="s">
        <v>410</v>
      </c>
    </row>
    <row r="22" spans="1:2" x14ac:dyDescent="0.2">
      <c r="A22" s="1">
        <v>45313</v>
      </c>
      <c r="B22" t="s">
        <v>410</v>
      </c>
    </row>
    <row r="23" spans="1:2" x14ac:dyDescent="0.2">
      <c r="A23" s="1">
        <v>45314</v>
      </c>
      <c r="B23" t="s">
        <v>412</v>
      </c>
    </row>
    <row r="24" spans="1:2" x14ac:dyDescent="0.2">
      <c r="A24" s="1">
        <v>45315</v>
      </c>
      <c r="B24" t="s">
        <v>411</v>
      </c>
    </row>
    <row r="25" spans="1:2" x14ac:dyDescent="0.2">
      <c r="A25" s="1">
        <v>45316</v>
      </c>
      <c r="B25" t="s">
        <v>412</v>
      </c>
    </row>
    <row r="26" spans="1:2" x14ac:dyDescent="0.2">
      <c r="A26" s="1">
        <v>45317</v>
      </c>
      <c r="B26" t="s">
        <v>410</v>
      </c>
    </row>
    <row r="27" spans="1:2" x14ac:dyDescent="0.2">
      <c r="A27" s="1">
        <v>45318</v>
      </c>
      <c r="B27" t="s">
        <v>411</v>
      </c>
    </row>
    <row r="28" spans="1:2" x14ac:dyDescent="0.2">
      <c r="A28" s="1">
        <v>45319</v>
      </c>
      <c r="B28" t="s">
        <v>411</v>
      </c>
    </row>
    <row r="29" spans="1:2" x14ac:dyDescent="0.2">
      <c r="A29" s="1">
        <v>45320</v>
      </c>
      <c r="B29" t="s">
        <v>411</v>
      </c>
    </row>
    <row r="30" spans="1:2" x14ac:dyDescent="0.2">
      <c r="A30" s="1">
        <v>45321</v>
      </c>
      <c r="B30" t="s">
        <v>413</v>
      </c>
    </row>
    <row r="31" spans="1:2" x14ac:dyDescent="0.2">
      <c r="A31" s="1">
        <v>45322</v>
      </c>
      <c r="B31" t="s">
        <v>414</v>
      </c>
    </row>
    <row r="32" spans="1:2" x14ac:dyDescent="0.2">
      <c r="A32" s="1">
        <v>45323</v>
      </c>
      <c r="B32" t="s">
        <v>415</v>
      </c>
    </row>
    <row r="33" spans="1:2" x14ac:dyDescent="0.2">
      <c r="A33" s="1">
        <v>45324</v>
      </c>
      <c r="B33" t="s">
        <v>412</v>
      </c>
    </row>
    <row r="34" spans="1:2" x14ac:dyDescent="0.2">
      <c r="A34" s="1">
        <v>45325</v>
      </c>
      <c r="B34" t="s">
        <v>412</v>
      </c>
    </row>
    <row r="35" spans="1:2" x14ac:dyDescent="0.2">
      <c r="A35" s="1">
        <v>45326</v>
      </c>
      <c r="B35" t="s">
        <v>412</v>
      </c>
    </row>
    <row r="36" spans="1:2" x14ac:dyDescent="0.2">
      <c r="A36" s="1">
        <v>45327</v>
      </c>
      <c r="B36" t="s">
        <v>412</v>
      </c>
    </row>
    <row r="37" spans="1:2" x14ac:dyDescent="0.2">
      <c r="A37" s="1">
        <v>45328</v>
      </c>
      <c r="B37" t="s">
        <v>412</v>
      </c>
    </row>
    <row r="38" spans="1:2" x14ac:dyDescent="0.2">
      <c r="A38" s="1">
        <v>45329</v>
      </c>
      <c r="B38" t="s">
        <v>410</v>
      </c>
    </row>
    <row r="39" spans="1:2" x14ac:dyDescent="0.2">
      <c r="A39" s="1">
        <v>45330</v>
      </c>
      <c r="B39" t="s">
        <v>410</v>
      </c>
    </row>
    <row r="40" spans="1:2" x14ac:dyDescent="0.2">
      <c r="A40" s="1">
        <v>45331</v>
      </c>
      <c r="B40" t="s">
        <v>416</v>
      </c>
    </row>
    <row r="41" spans="1:2" x14ac:dyDescent="0.2">
      <c r="A41" s="1">
        <v>45332</v>
      </c>
      <c r="B41" t="s">
        <v>413</v>
      </c>
    </row>
    <row r="42" spans="1:2" x14ac:dyDescent="0.2">
      <c r="A42" s="1">
        <v>45333</v>
      </c>
      <c r="B42" t="s">
        <v>411</v>
      </c>
    </row>
    <row r="43" spans="1:2" x14ac:dyDescent="0.2">
      <c r="A43" s="1">
        <v>45334</v>
      </c>
      <c r="B43" t="s">
        <v>409</v>
      </c>
    </row>
    <row r="44" spans="1:2" x14ac:dyDescent="0.2">
      <c r="A44" s="1">
        <v>45335</v>
      </c>
      <c r="B44" t="s">
        <v>409</v>
      </c>
    </row>
    <row r="45" spans="1:2" x14ac:dyDescent="0.2">
      <c r="A45" s="1">
        <v>45336</v>
      </c>
      <c r="B45" t="s">
        <v>409</v>
      </c>
    </row>
    <row r="46" spans="1:2" x14ac:dyDescent="0.2">
      <c r="A46" s="1">
        <v>45337</v>
      </c>
      <c r="B46" t="s">
        <v>411</v>
      </c>
    </row>
    <row r="47" spans="1:2" x14ac:dyDescent="0.2">
      <c r="A47" s="1">
        <v>45338</v>
      </c>
      <c r="B47" t="s">
        <v>417</v>
      </c>
    </row>
    <row r="48" spans="1:2" x14ac:dyDescent="0.2">
      <c r="A48" s="1">
        <v>45339</v>
      </c>
      <c r="B48" t="s">
        <v>413</v>
      </c>
    </row>
    <row r="49" spans="1:2" x14ac:dyDescent="0.2">
      <c r="A49" s="1">
        <v>45340</v>
      </c>
      <c r="B49" t="s">
        <v>411</v>
      </c>
    </row>
    <row r="50" spans="1:2" x14ac:dyDescent="0.2">
      <c r="A50" s="1">
        <v>45341</v>
      </c>
      <c r="B50" t="s">
        <v>413</v>
      </c>
    </row>
    <row r="51" spans="1:2" x14ac:dyDescent="0.2">
      <c r="A51" s="1">
        <v>45342</v>
      </c>
      <c r="B51" t="s">
        <v>411</v>
      </c>
    </row>
    <row r="52" spans="1:2" x14ac:dyDescent="0.2">
      <c r="A52" s="1">
        <v>45343</v>
      </c>
      <c r="B52" t="s">
        <v>413</v>
      </c>
    </row>
    <row r="53" spans="1:2" x14ac:dyDescent="0.2">
      <c r="A53" s="1">
        <v>45344</v>
      </c>
      <c r="B53" t="s">
        <v>411</v>
      </c>
    </row>
    <row r="54" spans="1:2" x14ac:dyDescent="0.2">
      <c r="A54" s="1">
        <v>45345</v>
      </c>
      <c r="B54" t="s">
        <v>413</v>
      </c>
    </row>
    <row r="55" spans="1:2" x14ac:dyDescent="0.2">
      <c r="A55" s="1">
        <v>45346</v>
      </c>
      <c r="B55" t="s">
        <v>413</v>
      </c>
    </row>
    <row r="56" spans="1:2" x14ac:dyDescent="0.2">
      <c r="A56" s="1">
        <v>45347</v>
      </c>
      <c r="B56" t="s">
        <v>418</v>
      </c>
    </row>
    <row r="57" spans="1:2" x14ac:dyDescent="0.2">
      <c r="A57" s="1">
        <v>45348</v>
      </c>
      <c r="B57" t="s">
        <v>418</v>
      </c>
    </row>
    <row r="58" spans="1:2" x14ac:dyDescent="0.2">
      <c r="A58" s="1">
        <v>45349</v>
      </c>
      <c r="B58" t="s">
        <v>414</v>
      </c>
    </row>
    <row r="59" spans="1:2" x14ac:dyDescent="0.2">
      <c r="A59" s="1">
        <v>45350</v>
      </c>
      <c r="B59" t="s">
        <v>413</v>
      </c>
    </row>
    <row r="60" spans="1:2" x14ac:dyDescent="0.2">
      <c r="A60" s="1">
        <v>45351</v>
      </c>
      <c r="B60" t="s">
        <v>418</v>
      </c>
    </row>
    <row r="61" spans="1:2" x14ac:dyDescent="0.2">
      <c r="A61" s="1">
        <v>45352</v>
      </c>
      <c r="B61" t="s">
        <v>413</v>
      </c>
    </row>
    <row r="62" spans="1:2" x14ac:dyDescent="0.2">
      <c r="A62" s="1">
        <v>45353</v>
      </c>
      <c r="B62" t="s">
        <v>413</v>
      </c>
    </row>
    <row r="63" spans="1:2" x14ac:dyDescent="0.2">
      <c r="A63" s="1">
        <v>45354</v>
      </c>
      <c r="B63" t="s">
        <v>409</v>
      </c>
    </row>
    <row r="64" spans="1:2" x14ac:dyDescent="0.2">
      <c r="A64" s="1">
        <v>45355</v>
      </c>
      <c r="B64" t="s">
        <v>409</v>
      </c>
    </row>
    <row r="65" spans="1:2" x14ac:dyDescent="0.2">
      <c r="A65" s="1">
        <v>45356</v>
      </c>
      <c r="B65" t="s">
        <v>411</v>
      </c>
    </row>
    <row r="66" spans="1:2" x14ac:dyDescent="0.2">
      <c r="A66" s="1">
        <v>45357</v>
      </c>
      <c r="B66" t="s">
        <v>417</v>
      </c>
    </row>
    <row r="67" spans="1:2" x14ac:dyDescent="0.2">
      <c r="A67" s="1">
        <v>45358</v>
      </c>
      <c r="B67" t="s">
        <v>415</v>
      </c>
    </row>
    <row r="68" spans="1:2" x14ac:dyDescent="0.2">
      <c r="A68" s="1">
        <v>45359</v>
      </c>
      <c r="B68" t="s">
        <v>409</v>
      </c>
    </row>
    <row r="69" spans="1:2" x14ac:dyDescent="0.2">
      <c r="A69" s="1">
        <v>45360</v>
      </c>
      <c r="B69" t="s">
        <v>415</v>
      </c>
    </row>
    <row r="70" spans="1:2" x14ac:dyDescent="0.2">
      <c r="A70" s="1">
        <v>45361</v>
      </c>
      <c r="B70" t="s">
        <v>419</v>
      </c>
    </row>
    <row r="71" spans="1:2" x14ac:dyDescent="0.2">
      <c r="A71" s="1">
        <v>45362</v>
      </c>
      <c r="B71" t="s">
        <v>415</v>
      </c>
    </row>
    <row r="72" spans="1:2" x14ac:dyDescent="0.2">
      <c r="A72" s="1">
        <v>45363</v>
      </c>
      <c r="B72" t="s">
        <v>415</v>
      </c>
    </row>
    <row r="73" spans="1:2" x14ac:dyDescent="0.2">
      <c r="A73" s="1">
        <v>45364</v>
      </c>
      <c r="B73" t="s">
        <v>417</v>
      </c>
    </row>
    <row r="74" spans="1:2" x14ac:dyDescent="0.2">
      <c r="A74" s="1">
        <v>45365</v>
      </c>
      <c r="B74" t="s">
        <v>420</v>
      </c>
    </row>
    <row r="75" spans="1:2" x14ac:dyDescent="0.2">
      <c r="A75" s="1">
        <v>45366</v>
      </c>
      <c r="B75" t="s">
        <v>420</v>
      </c>
    </row>
    <row r="76" spans="1:2" x14ac:dyDescent="0.2">
      <c r="A76" s="1">
        <v>45367</v>
      </c>
      <c r="B76" t="s">
        <v>420</v>
      </c>
    </row>
    <row r="77" spans="1:2" x14ac:dyDescent="0.2">
      <c r="A77" s="1">
        <v>45368</v>
      </c>
      <c r="B77" t="s">
        <v>421</v>
      </c>
    </row>
    <row r="78" spans="1:2" x14ac:dyDescent="0.2">
      <c r="A78" s="1">
        <v>45369</v>
      </c>
      <c r="B78" t="s">
        <v>412</v>
      </c>
    </row>
    <row r="79" spans="1:2" x14ac:dyDescent="0.2">
      <c r="A79" s="1">
        <v>45370</v>
      </c>
      <c r="B79" t="s">
        <v>412</v>
      </c>
    </row>
    <row r="80" spans="1:2" x14ac:dyDescent="0.2">
      <c r="A80" s="1">
        <v>45371</v>
      </c>
      <c r="B80" t="s">
        <v>412</v>
      </c>
    </row>
    <row r="81" spans="1:2" x14ac:dyDescent="0.2">
      <c r="A81" s="1">
        <v>45372</v>
      </c>
      <c r="B81" t="s">
        <v>422</v>
      </c>
    </row>
    <row r="82" spans="1:2" x14ac:dyDescent="0.2">
      <c r="A82" s="1">
        <v>45373</v>
      </c>
      <c r="B82" t="s">
        <v>409</v>
      </c>
    </row>
    <row r="83" spans="1:2" x14ac:dyDescent="0.2">
      <c r="A83" s="1">
        <v>45374</v>
      </c>
      <c r="B83" t="s">
        <v>423</v>
      </c>
    </row>
    <row r="84" spans="1:2" x14ac:dyDescent="0.2">
      <c r="A84" s="1">
        <v>45375</v>
      </c>
      <c r="B84" t="s">
        <v>424</v>
      </c>
    </row>
    <row r="85" spans="1:2" x14ac:dyDescent="0.2">
      <c r="A85" s="1">
        <v>45376</v>
      </c>
      <c r="B85" t="s">
        <v>414</v>
      </c>
    </row>
    <row r="86" spans="1:2" x14ac:dyDescent="0.2">
      <c r="A86" s="1">
        <v>45377</v>
      </c>
      <c r="B86" t="s">
        <v>418</v>
      </c>
    </row>
    <row r="87" spans="1:2" x14ac:dyDescent="0.2">
      <c r="A87" s="1">
        <v>45378</v>
      </c>
      <c r="B87" t="s">
        <v>425</v>
      </c>
    </row>
    <row r="88" spans="1:2" x14ac:dyDescent="0.2">
      <c r="A88" s="1">
        <v>45379</v>
      </c>
      <c r="B88" t="s">
        <v>424</v>
      </c>
    </row>
    <row r="89" spans="1:2" x14ac:dyDescent="0.2">
      <c r="A89" s="1">
        <v>45380</v>
      </c>
      <c r="B89" t="s">
        <v>424</v>
      </c>
    </row>
    <row r="90" spans="1:2" x14ac:dyDescent="0.2">
      <c r="A90" s="1">
        <v>45381</v>
      </c>
      <c r="B90" t="s">
        <v>419</v>
      </c>
    </row>
    <row r="91" spans="1:2" x14ac:dyDescent="0.2">
      <c r="A91" s="1">
        <v>45382</v>
      </c>
      <c r="B91" t="s">
        <v>425</v>
      </c>
    </row>
    <row r="92" spans="1:2" x14ac:dyDescent="0.2">
      <c r="A92" s="1">
        <v>45383</v>
      </c>
      <c r="B92" t="s">
        <v>426</v>
      </c>
    </row>
    <row r="93" spans="1:2" x14ac:dyDescent="0.2">
      <c r="A93" s="1">
        <v>45384</v>
      </c>
      <c r="B93" t="s">
        <v>420</v>
      </c>
    </row>
    <row r="94" spans="1:2" x14ac:dyDescent="0.2">
      <c r="A94" s="1">
        <v>45385</v>
      </c>
      <c r="B94" t="s">
        <v>420</v>
      </c>
    </row>
    <row r="95" spans="1:2" x14ac:dyDescent="0.2">
      <c r="A95" s="1">
        <v>45386</v>
      </c>
      <c r="B95" t="s">
        <v>427</v>
      </c>
    </row>
    <row r="96" spans="1:2" x14ac:dyDescent="0.2">
      <c r="A96" s="1">
        <v>45387</v>
      </c>
      <c r="B96" t="s">
        <v>412</v>
      </c>
    </row>
    <row r="97" spans="1:3" x14ac:dyDescent="0.2">
      <c r="A97" s="1">
        <v>45388</v>
      </c>
      <c r="B97" t="s">
        <v>412</v>
      </c>
    </row>
    <row r="98" spans="1:3" x14ac:dyDescent="0.2">
      <c r="A98" s="1">
        <v>45389</v>
      </c>
      <c r="B98" t="s">
        <v>412</v>
      </c>
    </row>
    <row r="99" spans="1:3" x14ac:dyDescent="0.2">
      <c r="A99" s="1">
        <v>45390</v>
      </c>
      <c r="B99" t="s">
        <v>428</v>
      </c>
    </row>
    <row r="100" spans="1:3" x14ac:dyDescent="0.2">
      <c r="A100" s="1">
        <v>45391</v>
      </c>
      <c r="B100" t="s">
        <v>426</v>
      </c>
    </row>
    <row r="101" spans="1:3" x14ac:dyDescent="0.2">
      <c r="A101" s="1">
        <v>45392</v>
      </c>
      <c r="B101" t="s">
        <v>429</v>
      </c>
      <c r="C101">
        <v>0.04</v>
      </c>
    </row>
    <row r="102" spans="1:3" x14ac:dyDescent="0.2">
      <c r="A102" s="1">
        <v>45393</v>
      </c>
      <c r="B102" t="s">
        <v>429</v>
      </c>
      <c r="C102">
        <v>0.05</v>
      </c>
    </row>
    <row r="103" spans="1:3" x14ac:dyDescent="0.2">
      <c r="A103" s="1">
        <v>45394</v>
      </c>
      <c r="B103" t="s">
        <v>430</v>
      </c>
      <c r="C103">
        <v>0.06</v>
      </c>
    </row>
    <row r="104" spans="1:3" x14ac:dyDescent="0.2">
      <c r="A104" s="1">
        <v>45395</v>
      </c>
      <c r="B104" t="s">
        <v>431</v>
      </c>
      <c r="C104">
        <v>0.08</v>
      </c>
    </row>
    <row r="105" spans="1:3" x14ac:dyDescent="0.2">
      <c r="A105" s="1">
        <v>45396</v>
      </c>
      <c r="B105" t="s">
        <v>432</v>
      </c>
      <c r="C105">
        <v>0.09</v>
      </c>
    </row>
    <row r="106" spans="1:3" x14ac:dyDescent="0.2">
      <c r="A106" s="1">
        <v>45397</v>
      </c>
      <c r="B106" t="s">
        <v>433</v>
      </c>
      <c r="C106">
        <v>0.06</v>
      </c>
    </row>
    <row r="107" spans="1:3" x14ac:dyDescent="0.2">
      <c r="A107" s="1">
        <v>45398</v>
      </c>
      <c r="B107" t="s">
        <v>427</v>
      </c>
      <c r="C107">
        <v>7.0000000000000007E-2</v>
      </c>
    </row>
    <row r="108" spans="1:3" x14ac:dyDescent="0.2">
      <c r="A108" s="1">
        <v>45399</v>
      </c>
      <c r="B108" t="s">
        <v>428</v>
      </c>
      <c r="C108">
        <v>0.06</v>
      </c>
    </row>
    <row r="109" spans="1:3" x14ac:dyDescent="0.2">
      <c r="A109" s="1">
        <v>45400</v>
      </c>
      <c r="B109" t="s">
        <v>420</v>
      </c>
      <c r="C109">
        <v>7.0000000000000007E-2</v>
      </c>
    </row>
    <row r="110" spans="1:3" x14ac:dyDescent="0.2">
      <c r="A110" s="1">
        <v>45401</v>
      </c>
      <c r="B110" t="s">
        <v>427</v>
      </c>
      <c r="C110">
        <v>0.09</v>
      </c>
    </row>
    <row r="111" spans="1:3" x14ac:dyDescent="0.2">
      <c r="A111" s="1">
        <v>45402</v>
      </c>
      <c r="B111" t="s">
        <v>434</v>
      </c>
      <c r="C111">
        <v>0.1</v>
      </c>
    </row>
    <row r="112" spans="1:3" x14ac:dyDescent="0.2">
      <c r="A112" s="1">
        <v>45403</v>
      </c>
      <c r="B112" t="s">
        <v>435</v>
      </c>
      <c r="C112">
        <v>0.16</v>
      </c>
    </row>
    <row r="113" spans="1:4" x14ac:dyDescent="0.2">
      <c r="A113" s="1">
        <v>45404</v>
      </c>
      <c r="B113" t="s">
        <v>436</v>
      </c>
      <c r="C113">
        <v>0.12</v>
      </c>
    </row>
    <row r="114" spans="1:4" x14ac:dyDescent="0.2">
      <c r="A114" s="1">
        <v>45405</v>
      </c>
      <c r="B114" t="s">
        <v>436</v>
      </c>
      <c r="C114">
        <v>0.13</v>
      </c>
    </row>
    <row r="115" spans="1:4" x14ac:dyDescent="0.2">
      <c r="A115" s="1">
        <v>45406</v>
      </c>
      <c r="B115" t="s">
        <v>432</v>
      </c>
      <c r="C115">
        <v>0.16</v>
      </c>
    </row>
    <row r="116" spans="1:4" x14ac:dyDescent="0.2">
      <c r="A116" s="1">
        <v>45407</v>
      </c>
      <c r="B116" t="s">
        <v>426</v>
      </c>
      <c r="C116">
        <v>0.08</v>
      </c>
    </row>
    <row r="117" spans="1:4" x14ac:dyDescent="0.2">
      <c r="A117" s="1">
        <v>45408</v>
      </c>
      <c r="B117" t="s">
        <v>425</v>
      </c>
      <c r="C117">
        <v>0.06</v>
      </c>
    </row>
    <row r="118" spans="1:4" x14ac:dyDescent="0.2">
      <c r="A118" s="1">
        <v>45409</v>
      </c>
      <c r="B118" t="s">
        <v>414</v>
      </c>
      <c r="C118">
        <v>0.04</v>
      </c>
    </row>
    <row r="119" spans="1:4" x14ac:dyDescent="0.2">
      <c r="A119" s="1">
        <v>45410</v>
      </c>
      <c r="B119" t="s">
        <v>423</v>
      </c>
      <c r="C119">
        <v>0.08</v>
      </c>
    </row>
    <row r="120" spans="1:4" x14ac:dyDescent="0.2">
      <c r="A120" s="1">
        <v>45411</v>
      </c>
      <c r="B120" t="s">
        <v>430</v>
      </c>
      <c r="C120">
        <v>0.15</v>
      </c>
    </row>
    <row r="121" spans="1:4" x14ac:dyDescent="0.2">
      <c r="A121" s="1">
        <v>45412</v>
      </c>
      <c r="B121" t="s">
        <v>421</v>
      </c>
      <c r="C121">
        <v>0.14000000000000001</v>
      </c>
    </row>
    <row r="122" spans="1:4" x14ac:dyDescent="0.2">
      <c r="A122" s="1">
        <v>45413</v>
      </c>
      <c r="B122" t="s">
        <v>423</v>
      </c>
      <c r="C122">
        <v>0.09</v>
      </c>
    </row>
    <row r="123" spans="1:4" x14ac:dyDescent="0.2">
      <c r="A123" s="1">
        <v>45414</v>
      </c>
      <c r="B123" t="s">
        <v>428</v>
      </c>
      <c r="C123">
        <v>0.1</v>
      </c>
    </row>
    <row r="124" spans="1:4" x14ac:dyDescent="0.2">
      <c r="A124" s="1">
        <v>45415</v>
      </c>
      <c r="B124" t="s">
        <v>420</v>
      </c>
      <c r="C124">
        <v>0.12</v>
      </c>
    </row>
    <row r="125" spans="1:4" x14ac:dyDescent="0.2">
      <c r="A125" s="1">
        <v>45416</v>
      </c>
      <c r="B125" t="s">
        <v>430</v>
      </c>
      <c r="C125">
        <v>0.17</v>
      </c>
    </row>
    <row r="126" spans="1:4" x14ac:dyDescent="0.2">
      <c r="A126" s="1">
        <v>45417</v>
      </c>
      <c r="B126" t="s">
        <v>420</v>
      </c>
      <c r="C126">
        <v>0.13</v>
      </c>
      <c r="D126">
        <v>0.03</v>
      </c>
    </row>
    <row r="127" spans="1:4" x14ac:dyDescent="0.2">
      <c r="A127" s="1">
        <v>45418</v>
      </c>
      <c r="B127" t="s">
        <v>429</v>
      </c>
      <c r="C127">
        <v>0.14000000000000001</v>
      </c>
      <c r="D127">
        <v>0.04</v>
      </c>
    </row>
    <row r="128" spans="1:4" x14ac:dyDescent="0.2">
      <c r="A128" s="1">
        <v>45419</v>
      </c>
      <c r="B128" t="s">
        <v>429</v>
      </c>
      <c r="C128">
        <v>0.15</v>
      </c>
      <c r="D128">
        <v>0.04</v>
      </c>
    </row>
    <row r="129" spans="1:4" x14ac:dyDescent="0.2">
      <c r="A129" s="1">
        <v>45420</v>
      </c>
      <c r="B129" t="s">
        <v>421</v>
      </c>
      <c r="C129">
        <v>0.17</v>
      </c>
      <c r="D129">
        <v>0.04</v>
      </c>
    </row>
    <row r="130" spans="1:4" x14ac:dyDescent="0.2">
      <c r="A130" s="1">
        <v>45421</v>
      </c>
      <c r="B130" t="s">
        <v>437</v>
      </c>
      <c r="C130">
        <v>0.24</v>
      </c>
      <c r="D130">
        <v>0.06</v>
      </c>
    </row>
    <row r="131" spans="1:4" x14ac:dyDescent="0.2">
      <c r="A131" s="1">
        <v>45422</v>
      </c>
      <c r="B131" t="s">
        <v>431</v>
      </c>
      <c r="C131">
        <v>0.21</v>
      </c>
      <c r="D131">
        <v>0.05</v>
      </c>
    </row>
    <row r="132" spans="1:4" x14ac:dyDescent="0.2">
      <c r="A132" s="1">
        <v>45423</v>
      </c>
      <c r="B132" t="s">
        <v>438</v>
      </c>
      <c r="C132">
        <v>0.23</v>
      </c>
      <c r="D132">
        <v>0.05</v>
      </c>
    </row>
    <row r="133" spans="1:4" x14ac:dyDescent="0.2">
      <c r="A133" s="1">
        <v>45424</v>
      </c>
      <c r="B133" t="s">
        <v>439</v>
      </c>
      <c r="C133">
        <v>0.27</v>
      </c>
      <c r="D133">
        <v>7.0000000000000007E-2</v>
      </c>
    </row>
    <row r="134" spans="1:4" x14ac:dyDescent="0.2">
      <c r="A134" s="1">
        <v>45425</v>
      </c>
      <c r="B134" t="s">
        <v>438</v>
      </c>
      <c r="C134">
        <v>0.23</v>
      </c>
      <c r="D134">
        <v>0.06</v>
      </c>
    </row>
    <row r="135" spans="1:4" x14ac:dyDescent="0.2">
      <c r="A135" s="1">
        <v>45426</v>
      </c>
      <c r="B135" t="s">
        <v>440</v>
      </c>
      <c r="C135">
        <v>0.14000000000000001</v>
      </c>
      <c r="D135">
        <v>0.04</v>
      </c>
    </row>
    <row r="136" spans="1:4" x14ac:dyDescent="0.2">
      <c r="A136" s="1">
        <v>45427</v>
      </c>
      <c r="B136" t="s">
        <v>421</v>
      </c>
      <c r="C136">
        <v>0.19</v>
      </c>
      <c r="D136">
        <v>0.05</v>
      </c>
    </row>
    <row r="137" spans="1:4" x14ac:dyDescent="0.2">
      <c r="A137" s="1">
        <v>45428</v>
      </c>
      <c r="B137" t="s">
        <v>435</v>
      </c>
      <c r="C137">
        <v>0.31</v>
      </c>
      <c r="D137">
        <v>0.09</v>
      </c>
    </row>
    <row r="138" spans="1:4" x14ac:dyDescent="0.2">
      <c r="A138" s="1">
        <v>45429</v>
      </c>
      <c r="B138" t="s">
        <v>441</v>
      </c>
      <c r="C138">
        <v>0.38</v>
      </c>
      <c r="D138">
        <v>0.12</v>
      </c>
    </row>
    <row r="139" spans="1:4" x14ac:dyDescent="0.2">
      <c r="A139" s="1">
        <v>45430</v>
      </c>
      <c r="B139" t="s">
        <v>439</v>
      </c>
      <c r="C139">
        <v>0.3</v>
      </c>
      <c r="D139">
        <v>0.1</v>
      </c>
    </row>
    <row r="140" spans="1:4" x14ac:dyDescent="0.2">
      <c r="A140" s="1">
        <v>45431</v>
      </c>
      <c r="B140" t="s">
        <v>431</v>
      </c>
      <c r="C140">
        <v>0.25</v>
      </c>
      <c r="D140">
        <v>0.09</v>
      </c>
    </row>
    <row r="141" spans="1:4" x14ac:dyDescent="0.2">
      <c r="A141" s="1">
        <v>45432</v>
      </c>
      <c r="B141" t="s">
        <v>433</v>
      </c>
      <c r="C141">
        <v>0.17</v>
      </c>
      <c r="D141">
        <v>7.0000000000000007E-2</v>
      </c>
    </row>
    <row r="142" spans="1:4" x14ac:dyDescent="0.2">
      <c r="A142" s="1">
        <v>45433</v>
      </c>
      <c r="B142" t="s">
        <v>427</v>
      </c>
      <c r="C142">
        <v>0.19</v>
      </c>
      <c r="D142">
        <v>0.09</v>
      </c>
    </row>
    <row r="143" spans="1:4" x14ac:dyDescent="0.2">
      <c r="A143" s="1">
        <v>45434</v>
      </c>
      <c r="B143" t="s">
        <v>420</v>
      </c>
      <c r="C143">
        <v>0.16</v>
      </c>
      <c r="D143">
        <v>0.08</v>
      </c>
    </row>
    <row r="144" spans="1:4" x14ac:dyDescent="0.2">
      <c r="A144" s="1">
        <v>45435</v>
      </c>
      <c r="B144" t="s">
        <v>423</v>
      </c>
      <c r="C144">
        <v>0.13</v>
      </c>
      <c r="D144">
        <v>7.0000000000000007E-2</v>
      </c>
    </row>
    <row r="145" spans="1:5" x14ac:dyDescent="0.2">
      <c r="A145" s="1">
        <v>45436</v>
      </c>
      <c r="B145" t="s">
        <v>434</v>
      </c>
      <c r="C145">
        <v>0.22</v>
      </c>
      <c r="D145">
        <v>0.13</v>
      </c>
    </row>
    <row r="146" spans="1:5" x14ac:dyDescent="0.2">
      <c r="A146" s="1">
        <v>45437</v>
      </c>
      <c r="B146" t="s">
        <v>429</v>
      </c>
      <c r="C146">
        <v>0.19</v>
      </c>
      <c r="D146">
        <v>0.12</v>
      </c>
    </row>
    <row r="147" spans="1:5" x14ac:dyDescent="0.2">
      <c r="A147" s="1">
        <v>45438</v>
      </c>
      <c r="B147" t="s">
        <v>430</v>
      </c>
      <c r="C147">
        <v>0.24</v>
      </c>
      <c r="D147">
        <v>0.15</v>
      </c>
    </row>
    <row r="148" spans="1:5" x14ac:dyDescent="0.2">
      <c r="A148" s="1">
        <v>45439</v>
      </c>
      <c r="B148" t="s">
        <v>442</v>
      </c>
      <c r="C148">
        <v>0.28000000000000003</v>
      </c>
      <c r="D148">
        <v>0.19</v>
      </c>
    </row>
    <row r="149" spans="1:5" x14ac:dyDescent="0.2">
      <c r="A149" s="1">
        <v>45440</v>
      </c>
      <c r="B149" t="s">
        <v>443</v>
      </c>
      <c r="C149">
        <v>0.36</v>
      </c>
      <c r="D149">
        <v>0.26</v>
      </c>
    </row>
    <row r="150" spans="1:5" x14ac:dyDescent="0.2">
      <c r="A150" s="1">
        <v>45441</v>
      </c>
      <c r="B150" t="s">
        <v>437</v>
      </c>
      <c r="C150">
        <v>0.3</v>
      </c>
      <c r="D150">
        <v>0.22</v>
      </c>
    </row>
    <row r="151" spans="1:5" x14ac:dyDescent="0.2">
      <c r="A151" s="1">
        <v>45442</v>
      </c>
      <c r="B151" t="s">
        <v>430</v>
      </c>
      <c r="C151">
        <v>0.24</v>
      </c>
      <c r="D151">
        <v>0.19</v>
      </c>
    </row>
    <row r="152" spans="1:5" x14ac:dyDescent="0.2">
      <c r="A152" s="1">
        <v>45443</v>
      </c>
      <c r="B152" t="s">
        <v>442</v>
      </c>
      <c r="C152">
        <v>0.28000000000000003</v>
      </c>
      <c r="D152">
        <v>0.23</v>
      </c>
    </row>
    <row r="153" spans="1:5" x14ac:dyDescent="0.2">
      <c r="A153" s="1">
        <v>45444</v>
      </c>
      <c r="B153" t="s">
        <v>435</v>
      </c>
      <c r="C153">
        <v>0.34</v>
      </c>
      <c r="D153">
        <v>0.28999999999999998</v>
      </c>
      <c r="E153">
        <v>0.1</v>
      </c>
    </row>
    <row r="154" spans="1:5" x14ac:dyDescent="0.2">
      <c r="A154" s="1">
        <v>45445</v>
      </c>
      <c r="B154" t="s">
        <v>444</v>
      </c>
      <c r="C154">
        <v>0.35</v>
      </c>
      <c r="D154">
        <v>0.3</v>
      </c>
      <c r="E154">
        <v>0.11</v>
      </c>
    </row>
    <row r="155" spans="1:5" x14ac:dyDescent="0.2">
      <c r="A155" s="1">
        <v>45446</v>
      </c>
      <c r="B155" t="s">
        <v>445</v>
      </c>
      <c r="C155">
        <v>0.33</v>
      </c>
      <c r="D155">
        <v>0.28999999999999998</v>
      </c>
      <c r="E155">
        <v>0.1</v>
      </c>
    </row>
    <row r="156" spans="1:5" x14ac:dyDescent="0.2">
      <c r="A156" s="1">
        <v>45447</v>
      </c>
      <c r="B156" t="s">
        <v>446</v>
      </c>
      <c r="C156">
        <v>0.31</v>
      </c>
      <c r="D156">
        <v>0.28000000000000003</v>
      </c>
      <c r="E156">
        <v>0.09</v>
      </c>
    </row>
    <row r="157" spans="1:5" x14ac:dyDescent="0.2">
      <c r="A157" s="1">
        <v>45448</v>
      </c>
      <c r="B157" t="s">
        <v>443</v>
      </c>
      <c r="C157">
        <v>0.36</v>
      </c>
      <c r="D157">
        <v>0.33</v>
      </c>
      <c r="E157">
        <v>0.11</v>
      </c>
    </row>
    <row r="158" spans="1:5" x14ac:dyDescent="0.2">
      <c r="A158" s="1">
        <v>45449</v>
      </c>
      <c r="B158" t="s">
        <v>444</v>
      </c>
      <c r="C158">
        <v>0.35</v>
      </c>
      <c r="D158">
        <v>0.32</v>
      </c>
      <c r="E158">
        <v>0.11</v>
      </c>
    </row>
    <row r="159" spans="1:5" x14ac:dyDescent="0.2">
      <c r="A159" s="1">
        <v>45450</v>
      </c>
      <c r="B159" t="s">
        <v>435</v>
      </c>
      <c r="C159">
        <v>0.34</v>
      </c>
      <c r="D159">
        <v>0.32</v>
      </c>
      <c r="E159">
        <v>0.1</v>
      </c>
    </row>
    <row r="160" spans="1:5" x14ac:dyDescent="0.2">
      <c r="A160" s="1">
        <v>45451</v>
      </c>
      <c r="B160" t="s">
        <v>443</v>
      </c>
      <c r="C160">
        <v>0.36</v>
      </c>
      <c r="D160">
        <v>0.34</v>
      </c>
      <c r="E160">
        <v>0.11</v>
      </c>
    </row>
    <row r="161" spans="1:5" x14ac:dyDescent="0.2">
      <c r="A161" s="1">
        <v>45452</v>
      </c>
      <c r="B161" t="s">
        <v>431</v>
      </c>
      <c r="C161">
        <v>0.26</v>
      </c>
      <c r="D161">
        <v>0.25</v>
      </c>
      <c r="E161">
        <v>0.08</v>
      </c>
    </row>
    <row r="162" spans="1:5" x14ac:dyDescent="0.2">
      <c r="A162" s="1">
        <v>45453</v>
      </c>
      <c r="B162" t="s">
        <v>432</v>
      </c>
      <c r="C162">
        <v>0.28999999999999998</v>
      </c>
      <c r="D162">
        <v>0.28000000000000003</v>
      </c>
      <c r="E162">
        <v>0.1</v>
      </c>
    </row>
    <row r="163" spans="1:5" x14ac:dyDescent="0.2">
      <c r="A163" s="1">
        <v>45454</v>
      </c>
      <c r="B163" t="s">
        <v>447</v>
      </c>
      <c r="C163">
        <v>0.4</v>
      </c>
      <c r="D163">
        <v>0.39</v>
      </c>
      <c r="E163">
        <v>0.14000000000000001</v>
      </c>
    </row>
    <row r="164" spans="1:5" x14ac:dyDescent="0.2">
      <c r="A164" s="1">
        <v>45455</v>
      </c>
      <c r="B164" t="s">
        <v>448</v>
      </c>
      <c r="C164">
        <v>0.48</v>
      </c>
      <c r="D164">
        <v>0.47</v>
      </c>
      <c r="E164">
        <v>0.17</v>
      </c>
    </row>
    <row r="165" spans="1:5" x14ac:dyDescent="0.2">
      <c r="A165" s="1">
        <v>45456</v>
      </c>
      <c r="B165" t="s">
        <v>441</v>
      </c>
      <c r="C165">
        <v>0.41</v>
      </c>
      <c r="D165">
        <v>0.4</v>
      </c>
      <c r="E165">
        <v>0.15</v>
      </c>
    </row>
    <row r="166" spans="1:5" x14ac:dyDescent="0.2">
      <c r="A166" s="1">
        <v>45457</v>
      </c>
      <c r="B166" t="s">
        <v>449</v>
      </c>
      <c r="C166">
        <v>0.53</v>
      </c>
      <c r="D166">
        <v>0.52</v>
      </c>
      <c r="E166">
        <v>0.2</v>
      </c>
    </row>
    <row r="167" spans="1:5" x14ac:dyDescent="0.2">
      <c r="A167" s="1">
        <v>45458</v>
      </c>
      <c r="B167" t="s">
        <v>450</v>
      </c>
      <c r="C167">
        <v>0.51</v>
      </c>
      <c r="D167">
        <v>0.5</v>
      </c>
      <c r="E167">
        <v>0.19</v>
      </c>
    </row>
    <row r="168" spans="1:5" x14ac:dyDescent="0.2">
      <c r="A168" s="1">
        <v>45459</v>
      </c>
      <c r="B168" t="s">
        <v>444</v>
      </c>
      <c r="C168">
        <v>0.35</v>
      </c>
      <c r="D168">
        <v>0.35</v>
      </c>
      <c r="E168">
        <v>0.14000000000000001</v>
      </c>
    </row>
    <row r="169" spans="1:5" x14ac:dyDescent="0.2">
      <c r="A169" s="1">
        <v>45460</v>
      </c>
      <c r="B169" t="s">
        <v>433</v>
      </c>
      <c r="C169">
        <v>0.18</v>
      </c>
      <c r="D169">
        <v>0.18</v>
      </c>
      <c r="E169">
        <v>7.0000000000000007E-2</v>
      </c>
    </row>
    <row r="170" spans="1:5" x14ac:dyDescent="0.2">
      <c r="A170" s="1">
        <v>45461</v>
      </c>
      <c r="B170" t="s">
        <v>421</v>
      </c>
      <c r="C170">
        <v>0.21</v>
      </c>
      <c r="D170">
        <v>0.21</v>
      </c>
      <c r="E170">
        <v>0.09</v>
      </c>
    </row>
    <row r="171" spans="1:5" x14ac:dyDescent="0.2">
      <c r="A171" s="1">
        <v>45462</v>
      </c>
      <c r="B171" t="s">
        <v>446</v>
      </c>
      <c r="C171">
        <v>0.31</v>
      </c>
      <c r="D171">
        <v>0.31</v>
      </c>
      <c r="E171">
        <v>0.13</v>
      </c>
    </row>
    <row r="172" spans="1:5" x14ac:dyDescent="0.2">
      <c r="A172" s="1">
        <v>45463</v>
      </c>
      <c r="B172" t="s">
        <v>451</v>
      </c>
      <c r="C172">
        <v>0.39</v>
      </c>
      <c r="D172">
        <v>0.39</v>
      </c>
      <c r="E172">
        <v>0.18</v>
      </c>
    </row>
    <row r="173" spans="1:5" x14ac:dyDescent="0.2">
      <c r="A173" s="1">
        <v>45464</v>
      </c>
      <c r="B173" t="s">
        <v>452</v>
      </c>
      <c r="C173">
        <v>0.43</v>
      </c>
      <c r="D173">
        <v>0.43</v>
      </c>
      <c r="E173">
        <v>0.2</v>
      </c>
    </row>
    <row r="174" spans="1:5" x14ac:dyDescent="0.2">
      <c r="A174" s="1">
        <v>45465</v>
      </c>
      <c r="B174" t="s">
        <v>453</v>
      </c>
      <c r="C174">
        <v>0.46</v>
      </c>
      <c r="D174">
        <v>0.46</v>
      </c>
      <c r="E174">
        <v>0.22</v>
      </c>
    </row>
    <row r="175" spans="1:5" x14ac:dyDescent="0.2">
      <c r="A175" s="1">
        <v>45466</v>
      </c>
      <c r="B175" t="s">
        <v>454</v>
      </c>
      <c r="C175">
        <v>0.63</v>
      </c>
      <c r="D175">
        <v>0.63</v>
      </c>
      <c r="E175">
        <v>0.32</v>
      </c>
    </row>
    <row r="176" spans="1:5" x14ac:dyDescent="0.2">
      <c r="A176" s="1">
        <v>45467</v>
      </c>
      <c r="B176" t="s">
        <v>455</v>
      </c>
      <c r="C176">
        <v>0.55000000000000004</v>
      </c>
      <c r="D176">
        <v>0.55000000000000004</v>
      </c>
      <c r="E176">
        <v>0.28999999999999998</v>
      </c>
    </row>
    <row r="177" spans="1:5" x14ac:dyDescent="0.2">
      <c r="A177" s="1">
        <v>45468</v>
      </c>
      <c r="B177" t="s">
        <v>456</v>
      </c>
      <c r="C177">
        <v>0.47</v>
      </c>
      <c r="D177">
        <v>0.47</v>
      </c>
      <c r="E177">
        <v>0.26</v>
      </c>
    </row>
    <row r="178" spans="1:5" x14ac:dyDescent="0.2">
      <c r="A178" s="1">
        <v>45469</v>
      </c>
      <c r="B178" t="s">
        <v>442</v>
      </c>
      <c r="C178">
        <v>0.28000000000000003</v>
      </c>
      <c r="D178">
        <v>0.28000000000000003</v>
      </c>
      <c r="E178">
        <v>0.16</v>
      </c>
    </row>
    <row r="179" spans="1:5" x14ac:dyDescent="0.2">
      <c r="A179" s="1">
        <v>45470</v>
      </c>
      <c r="B179" t="s">
        <v>457</v>
      </c>
      <c r="C179">
        <v>0.44</v>
      </c>
      <c r="D179">
        <v>0.44</v>
      </c>
      <c r="E179">
        <v>0.26</v>
      </c>
    </row>
    <row r="180" spans="1:5" x14ac:dyDescent="0.2">
      <c r="A180" s="1">
        <v>45471</v>
      </c>
      <c r="B180" t="s">
        <v>446</v>
      </c>
      <c r="C180">
        <v>0.31</v>
      </c>
      <c r="D180">
        <v>0.31</v>
      </c>
      <c r="E180">
        <v>0.19</v>
      </c>
    </row>
    <row r="181" spans="1:5" x14ac:dyDescent="0.2">
      <c r="A181" s="1">
        <v>45472</v>
      </c>
      <c r="B181" t="s">
        <v>447</v>
      </c>
      <c r="C181">
        <v>0.4</v>
      </c>
      <c r="D181">
        <v>0.4</v>
      </c>
      <c r="E181">
        <v>0.25</v>
      </c>
    </row>
    <row r="182" spans="1:5" x14ac:dyDescent="0.2">
      <c r="A182" s="1">
        <v>45473</v>
      </c>
      <c r="B182" t="s">
        <v>453</v>
      </c>
      <c r="C182">
        <v>0.46</v>
      </c>
      <c r="D182">
        <v>0.46</v>
      </c>
      <c r="E182">
        <v>0.28999999999999998</v>
      </c>
    </row>
    <row r="183" spans="1:5" x14ac:dyDescent="0.2">
      <c r="A183" s="1">
        <v>45474</v>
      </c>
      <c r="B183" t="s">
        <v>430</v>
      </c>
      <c r="C183">
        <v>0.24</v>
      </c>
      <c r="D183">
        <v>0.24</v>
      </c>
      <c r="E183">
        <v>0.16</v>
      </c>
    </row>
    <row r="184" spans="1:5" x14ac:dyDescent="0.2">
      <c r="A184" s="1">
        <v>45475</v>
      </c>
      <c r="B184" t="s">
        <v>442</v>
      </c>
      <c r="C184">
        <v>0.28000000000000003</v>
      </c>
      <c r="D184">
        <v>0.28000000000000003</v>
      </c>
      <c r="E184">
        <v>0.19</v>
      </c>
    </row>
    <row r="185" spans="1:5" x14ac:dyDescent="0.2">
      <c r="A185" s="1">
        <v>45476</v>
      </c>
      <c r="B185" t="s">
        <v>446</v>
      </c>
      <c r="C185">
        <v>0.31</v>
      </c>
      <c r="D185">
        <v>0.31</v>
      </c>
      <c r="E185">
        <v>0.21</v>
      </c>
    </row>
    <row r="186" spans="1:5" x14ac:dyDescent="0.2">
      <c r="A186" s="1">
        <v>45477</v>
      </c>
      <c r="B186" t="s">
        <v>435</v>
      </c>
      <c r="C186">
        <v>0.34</v>
      </c>
      <c r="D186">
        <v>0.34</v>
      </c>
      <c r="E186">
        <v>0.24</v>
      </c>
    </row>
    <row r="187" spans="1:5" x14ac:dyDescent="0.2">
      <c r="A187" s="1">
        <v>45478</v>
      </c>
      <c r="B187" t="s">
        <v>443</v>
      </c>
      <c r="C187">
        <v>0.36</v>
      </c>
      <c r="D187">
        <v>0.36</v>
      </c>
      <c r="E187">
        <v>0.26</v>
      </c>
    </row>
    <row r="188" spans="1:5" x14ac:dyDescent="0.2">
      <c r="A188" s="1">
        <v>45479</v>
      </c>
      <c r="B188" t="s">
        <v>447</v>
      </c>
      <c r="C188">
        <v>0.4</v>
      </c>
      <c r="D188">
        <v>0.4</v>
      </c>
      <c r="E188">
        <v>0.3</v>
      </c>
    </row>
    <row r="189" spans="1:5" x14ac:dyDescent="0.2">
      <c r="A189" s="1">
        <v>45480</v>
      </c>
      <c r="B189" t="s">
        <v>458</v>
      </c>
      <c r="C189">
        <v>0.37</v>
      </c>
      <c r="D189">
        <v>0.37</v>
      </c>
      <c r="E189">
        <v>0.28000000000000003</v>
      </c>
    </row>
    <row r="190" spans="1:5" x14ac:dyDescent="0.2">
      <c r="A190" s="1">
        <v>45481</v>
      </c>
      <c r="B190" t="s">
        <v>459</v>
      </c>
      <c r="C190">
        <v>0.38</v>
      </c>
      <c r="D190">
        <v>0.38</v>
      </c>
      <c r="E190">
        <v>0.3</v>
      </c>
    </row>
    <row r="191" spans="1:5" x14ac:dyDescent="0.2">
      <c r="A191" s="1">
        <v>45482</v>
      </c>
      <c r="B191" t="s">
        <v>460</v>
      </c>
      <c r="C191">
        <v>0.42</v>
      </c>
      <c r="D191">
        <v>0.42</v>
      </c>
      <c r="E191">
        <v>0.34</v>
      </c>
    </row>
    <row r="192" spans="1:5" x14ac:dyDescent="0.2">
      <c r="A192" s="1">
        <v>45483</v>
      </c>
      <c r="B192" t="s">
        <v>452</v>
      </c>
      <c r="C192">
        <v>0.43</v>
      </c>
      <c r="D192">
        <v>0.43</v>
      </c>
      <c r="E192">
        <v>0.35</v>
      </c>
    </row>
    <row r="193" spans="1:5" x14ac:dyDescent="0.2">
      <c r="A193" s="1">
        <v>45484</v>
      </c>
      <c r="B193" t="s">
        <v>448</v>
      </c>
      <c r="C193">
        <v>0.48</v>
      </c>
      <c r="D193">
        <v>0.48</v>
      </c>
      <c r="E193">
        <v>0.4</v>
      </c>
    </row>
    <row r="194" spans="1:5" x14ac:dyDescent="0.2">
      <c r="A194" s="1">
        <v>45485</v>
      </c>
      <c r="B194" t="s">
        <v>457</v>
      </c>
      <c r="C194">
        <v>0.44</v>
      </c>
      <c r="D194">
        <v>0.44</v>
      </c>
      <c r="E194">
        <v>0.37</v>
      </c>
    </row>
    <row r="195" spans="1:5" x14ac:dyDescent="0.2">
      <c r="A195" s="1">
        <v>45486</v>
      </c>
      <c r="B195" t="s">
        <v>452</v>
      </c>
      <c r="C195">
        <v>0.43</v>
      </c>
      <c r="D195">
        <v>0.43</v>
      </c>
      <c r="E195">
        <v>0.36</v>
      </c>
    </row>
    <row r="196" spans="1:5" x14ac:dyDescent="0.2">
      <c r="A196" s="1">
        <v>45487</v>
      </c>
      <c r="B196" t="s">
        <v>444</v>
      </c>
      <c r="C196">
        <v>0.35</v>
      </c>
      <c r="D196">
        <v>0.35</v>
      </c>
      <c r="E196">
        <v>0.3</v>
      </c>
    </row>
    <row r="197" spans="1:5" x14ac:dyDescent="0.2">
      <c r="A197" s="1">
        <v>45488</v>
      </c>
      <c r="B197" t="s">
        <v>434</v>
      </c>
      <c r="C197">
        <v>0.23</v>
      </c>
      <c r="D197">
        <v>0.23</v>
      </c>
      <c r="E197">
        <v>0.2</v>
      </c>
    </row>
    <row r="198" spans="1:5" x14ac:dyDescent="0.2">
      <c r="A198" s="1">
        <v>45489</v>
      </c>
      <c r="B198" t="s">
        <v>435</v>
      </c>
      <c r="C198">
        <v>0.34</v>
      </c>
      <c r="D198">
        <v>0.34</v>
      </c>
      <c r="E198">
        <v>0.3</v>
      </c>
    </row>
    <row r="199" spans="1:5" x14ac:dyDescent="0.2">
      <c r="A199" s="1">
        <v>45490</v>
      </c>
      <c r="B199" t="s">
        <v>451</v>
      </c>
      <c r="C199">
        <v>0.39</v>
      </c>
      <c r="D199">
        <v>0.39</v>
      </c>
      <c r="E199">
        <v>0.34</v>
      </c>
    </row>
    <row r="200" spans="1:5" x14ac:dyDescent="0.2">
      <c r="A200" s="1">
        <v>45491</v>
      </c>
      <c r="B200" t="s">
        <v>441</v>
      </c>
      <c r="C200">
        <v>0.41</v>
      </c>
      <c r="D200">
        <v>0.41</v>
      </c>
      <c r="E200">
        <v>0.36</v>
      </c>
    </row>
    <row r="201" spans="1:5" x14ac:dyDescent="0.2">
      <c r="A201" s="1">
        <v>45492</v>
      </c>
      <c r="B201" t="s">
        <v>412</v>
      </c>
      <c r="C201" t="e">
        <v>#NUM!</v>
      </c>
      <c r="D201" t="e">
        <v>#NUM!</v>
      </c>
      <c r="E201" t="e">
        <v>#NUM!</v>
      </c>
    </row>
    <row r="202" spans="1:5" x14ac:dyDescent="0.2">
      <c r="A202" s="1">
        <v>45493</v>
      </c>
      <c r="B202" t="s">
        <v>412</v>
      </c>
      <c r="C202" t="e">
        <v>#NUM!</v>
      </c>
      <c r="D202" t="e">
        <v>#NUM!</v>
      </c>
      <c r="E202" t="e">
        <v>#NUM!</v>
      </c>
    </row>
    <row r="203" spans="1:5" x14ac:dyDescent="0.2">
      <c r="A203" s="1">
        <v>45494</v>
      </c>
      <c r="B203" t="s">
        <v>412</v>
      </c>
      <c r="C203" t="e">
        <v>#NUM!</v>
      </c>
      <c r="D203" t="e">
        <v>#NUM!</v>
      </c>
      <c r="E203" t="e">
        <v>#NUM!</v>
      </c>
    </row>
    <row r="204" spans="1:5" x14ac:dyDescent="0.2">
      <c r="A204" s="1">
        <v>45495</v>
      </c>
      <c r="B204" t="s">
        <v>458</v>
      </c>
      <c r="C204">
        <v>0.36</v>
      </c>
      <c r="D204">
        <v>0.37</v>
      </c>
      <c r="E204">
        <v>0.34</v>
      </c>
    </row>
    <row r="205" spans="1:5" x14ac:dyDescent="0.2">
      <c r="A205" s="1">
        <v>45496</v>
      </c>
      <c r="B205" t="s">
        <v>443</v>
      </c>
      <c r="C205">
        <v>0.34</v>
      </c>
      <c r="D205">
        <v>0.36</v>
      </c>
      <c r="E205">
        <v>0.33</v>
      </c>
    </row>
    <row r="206" spans="1:5" x14ac:dyDescent="0.2">
      <c r="A206" s="1">
        <v>45497</v>
      </c>
      <c r="B206" t="s">
        <v>458</v>
      </c>
      <c r="C206">
        <v>0.33</v>
      </c>
      <c r="D206">
        <v>0.37</v>
      </c>
      <c r="E206">
        <v>0.34</v>
      </c>
    </row>
    <row r="207" spans="1:5" x14ac:dyDescent="0.2">
      <c r="A207" s="1">
        <v>45498</v>
      </c>
      <c r="B207" t="s">
        <v>461</v>
      </c>
      <c r="C207">
        <v>0.43</v>
      </c>
      <c r="D207">
        <v>0.5</v>
      </c>
      <c r="E207">
        <v>0.47</v>
      </c>
    </row>
    <row r="208" spans="1:5" x14ac:dyDescent="0.2">
      <c r="A208" s="1">
        <v>45499</v>
      </c>
      <c r="B208" t="s">
        <v>441</v>
      </c>
      <c r="C208">
        <v>0.33</v>
      </c>
      <c r="D208">
        <v>0.41</v>
      </c>
      <c r="E208">
        <v>0.38</v>
      </c>
    </row>
    <row r="209" spans="1:5" x14ac:dyDescent="0.2">
      <c r="A209" s="1">
        <v>45500</v>
      </c>
      <c r="B209" t="s">
        <v>437</v>
      </c>
      <c r="C209">
        <v>0.23</v>
      </c>
      <c r="D209">
        <v>0.3</v>
      </c>
      <c r="E209">
        <v>0.28000000000000003</v>
      </c>
    </row>
    <row r="210" spans="1:5" x14ac:dyDescent="0.2">
      <c r="A210" s="1">
        <v>45501</v>
      </c>
      <c r="B210" t="s">
        <v>437</v>
      </c>
      <c r="C210">
        <v>0.22</v>
      </c>
      <c r="D210">
        <v>0.3</v>
      </c>
      <c r="E210">
        <v>0.28000000000000003</v>
      </c>
    </row>
    <row r="211" spans="1:5" x14ac:dyDescent="0.2">
      <c r="A211" s="1">
        <v>45502</v>
      </c>
      <c r="B211" t="s">
        <v>453</v>
      </c>
      <c r="C211">
        <v>0.32</v>
      </c>
      <c r="D211">
        <v>0.45</v>
      </c>
      <c r="E211">
        <v>0.43</v>
      </c>
    </row>
    <row r="212" spans="1:5" x14ac:dyDescent="0.2">
      <c r="A212" s="1">
        <v>45503</v>
      </c>
      <c r="B212" t="s">
        <v>438</v>
      </c>
      <c r="C212">
        <v>0.18</v>
      </c>
      <c r="D212">
        <v>0.26</v>
      </c>
      <c r="E212">
        <v>0.25</v>
      </c>
    </row>
    <row r="213" spans="1:5" x14ac:dyDescent="0.2">
      <c r="A213" s="1">
        <v>45504</v>
      </c>
      <c r="B213" t="s">
        <v>437</v>
      </c>
      <c r="C213">
        <v>0.19</v>
      </c>
      <c r="D213">
        <v>0.28999999999999998</v>
      </c>
      <c r="E213">
        <v>0.28000000000000003</v>
      </c>
    </row>
    <row r="214" spans="1:5" x14ac:dyDescent="0.2">
      <c r="A214" s="1">
        <v>45505</v>
      </c>
      <c r="B214" t="s">
        <v>459</v>
      </c>
      <c r="C214">
        <v>0.23</v>
      </c>
      <c r="D214">
        <v>0.36</v>
      </c>
      <c r="E214">
        <v>0.35</v>
      </c>
    </row>
    <row r="215" spans="1:5" x14ac:dyDescent="0.2">
      <c r="A215" s="1">
        <v>45506</v>
      </c>
      <c r="B215" t="s">
        <v>451</v>
      </c>
      <c r="C215">
        <v>0.22</v>
      </c>
      <c r="D215">
        <v>0.34</v>
      </c>
      <c r="E215">
        <v>0.36</v>
      </c>
    </row>
    <row r="216" spans="1:5" x14ac:dyDescent="0.2">
      <c r="A216" s="1">
        <v>45507</v>
      </c>
      <c r="B216" t="s">
        <v>447</v>
      </c>
      <c r="C216">
        <v>0.21</v>
      </c>
      <c r="D216">
        <v>0.33</v>
      </c>
      <c r="E216">
        <v>0.37</v>
      </c>
    </row>
    <row r="217" spans="1:5" x14ac:dyDescent="0.2">
      <c r="A217" s="1">
        <v>45508</v>
      </c>
      <c r="B217" t="s">
        <v>441</v>
      </c>
      <c r="C217">
        <v>0.2</v>
      </c>
      <c r="D217">
        <v>0.32</v>
      </c>
      <c r="E217">
        <v>0.38</v>
      </c>
    </row>
    <row r="218" spans="1:5" x14ac:dyDescent="0.2">
      <c r="A218" s="1">
        <v>45509</v>
      </c>
      <c r="B218" t="s">
        <v>451</v>
      </c>
      <c r="C218">
        <v>0.17</v>
      </c>
      <c r="D218">
        <v>0.28000000000000003</v>
      </c>
      <c r="E218">
        <v>0.36</v>
      </c>
    </row>
    <row r="219" spans="1:5" x14ac:dyDescent="0.2">
      <c r="A219" s="1">
        <v>45510</v>
      </c>
      <c r="B219" t="s">
        <v>446</v>
      </c>
      <c r="C219">
        <v>0.13</v>
      </c>
      <c r="D219">
        <v>0.21</v>
      </c>
      <c r="E219">
        <v>0.28999999999999998</v>
      </c>
    </row>
    <row r="220" spans="1:5" x14ac:dyDescent="0.2">
      <c r="A220" s="1">
        <v>45511</v>
      </c>
      <c r="B220" t="s">
        <v>459</v>
      </c>
      <c r="C220">
        <v>0.14000000000000001</v>
      </c>
      <c r="D220">
        <v>0.24</v>
      </c>
      <c r="E220">
        <v>0.35</v>
      </c>
    </row>
    <row r="221" spans="1:5" x14ac:dyDescent="0.2">
      <c r="A221" s="1">
        <v>45512</v>
      </c>
      <c r="B221" t="s">
        <v>451</v>
      </c>
      <c r="C221">
        <v>0.13</v>
      </c>
      <c r="D221">
        <v>0.23</v>
      </c>
      <c r="E221">
        <v>0.36</v>
      </c>
    </row>
    <row r="222" spans="1:5" x14ac:dyDescent="0.2">
      <c r="A222" s="1">
        <v>45513</v>
      </c>
      <c r="B222" t="s">
        <v>445</v>
      </c>
      <c r="C222">
        <v>0.1</v>
      </c>
      <c r="D222">
        <v>0.18</v>
      </c>
      <c r="E222">
        <v>0.31</v>
      </c>
    </row>
    <row r="223" spans="1:5" x14ac:dyDescent="0.2">
      <c r="A223" s="1">
        <v>45514</v>
      </c>
      <c r="B223" t="s">
        <v>432</v>
      </c>
      <c r="C223">
        <v>0</v>
      </c>
      <c r="D223">
        <v>0.14000000000000001</v>
      </c>
      <c r="E223">
        <v>0.27</v>
      </c>
    </row>
    <row r="224" spans="1:5" x14ac:dyDescent="0.2">
      <c r="A224" s="1">
        <v>45515</v>
      </c>
      <c r="B224" t="s">
        <v>437</v>
      </c>
      <c r="D224">
        <v>0.13</v>
      </c>
      <c r="E224">
        <v>0.28000000000000003</v>
      </c>
    </row>
    <row r="225" spans="1:5" x14ac:dyDescent="0.2">
      <c r="A225" s="1">
        <v>45516</v>
      </c>
      <c r="B225" t="s">
        <v>435</v>
      </c>
      <c r="D225">
        <v>0.14000000000000001</v>
      </c>
      <c r="E225">
        <v>0.32</v>
      </c>
    </row>
    <row r="226" spans="1:5" x14ac:dyDescent="0.2">
      <c r="A226" s="1">
        <v>45517</v>
      </c>
      <c r="B226" t="s">
        <v>420</v>
      </c>
      <c r="D226">
        <v>0.06</v>
      </c>
      <c r="E226">
        <v>0.16</v>
      </c>
    </row>
    <row r="227" spans="1:5" x14ac:dyDescent="0.2">
      <c r="A227" s="1">
        <v>45518</v>
      </c>
      <c r="B227" t="s">
        <v>430</v>
      </c>
      <c r="D227">
        <v>0.08</v>
      </c>
      <c r="E227">
        <v>0.22</v>
      </c>
    </row>
    <row r="228" spans="1:5" x14ac:dyDescent="0.2">
      <c r="A228" s="1">
        <v>45519</v>
      </c>
      <c r="B228" t="s">
        <v>445</v>
      </c>
      <c r="D228">
        <v>0</v>
      </c>
      <c r="E228">
        <v>0.31</v>
      </c>
    </row>
    <row r="229" spans="1:5" x14ac:dyDescent="0.2">
      <c r="A229" s="1">
        <v>45520</v>
      </c>
      <c r="B229" t="s">
        <v>437</v>
      </c>
      <c r="E229">
        <v>0.28000000000000003</v>
      </c>
    </row>
    <row r="230" spans="1:5" x14ac:dyDescent="0.2">
      <c r="A230" s="1">
        <v>45521</v>
      </c>
      <c r="B230" t="s">
        <v>459</v>
      </c>
      <c r="E230">
        <v>0.35</v>
      </c>
    </row>
    <row r="231" spans="1:5" x14ac:dyDescent="0.2">
      <c r="A231" s="1">
        <v>45522</v>
      </c>
      <c r="B231" t="s">
        <v>439</v>
      </c>
      <c r="E231">
        <v>0.28999999999999998</v>
      </c>
    </row>
    <row r="232" spans="1:5" x14ac:dyDescent="0.2">
      <c r="A232" s="1">
        <v>45523</v>
      </c>
      <c r="B232" t="s">
        <v>439</v>
      </c>
      <c r="E232">
        <v>0.28999999999999998</v>
      </c>
    </row>
    <row r="233" spans="1:5" x14ac:dyDescent="0.2">
      <c r="A233" s="1">
        <v>45524</v>
      </c>
      <c r="B233" t="s">
        <v>447</v>
      </c>
      <c r="E233">
        <v>0.36</v>
      </c>
    </row>
    <row r="234" spans="1:5" x14ac:dyDescent="0.2">
      <c r="A234" s="1">
        <v>45525</v>
      </c>
      <c r="B234" t="s">
        <v>452</v>
      </c>
      <c r="E234">
        <v>0.39</v>
      </c>
    </row>
    <row r="235" spans="1:5" x14ac:dyDescent="0.2">
      <c r="A235" s="1">
        <v>45526</v>
      </c>
      <c r="B235" t="s">
        <v>447</v>
      </c>
      <c r="E235">
        <v>0.36</v>
      </c>
    </row>
    <row r="236" spans="1:5" x14ac:dyDescent="0.2">
      <c r="A236" s="1">
        <v>45527</v>
      </c>
      <c r="B236" t="s">
        <v>435</v>
      </c>
      <c r="E236">
        <v>0.3</v>
      </c>
    </row>
    <row r="237" spans="1:5" x14ac:dyDescent="0.2">
      <c r="A237" s="1">
        <v>45528</v>
      </c>
      <c r="B237" t="s">
        <v>442</v>
      </c>
      <c r="E237">
        <v>0.25</v>
      </c>
    </row>
    <row r="238" spans="1:5" x14ac:dyDescent="0.2">
      <c r="A238" s="1">
        <v>45529</v>
      </c>
      <c r="B238" t="s">
        <v>436</v>
      </c>
      <c r="E238">
        <v>0.22</v>
      </c>
    </row>
    <row r="239" spans="1:5" x14ac:dyDescent="0.2">
      <c r="A239" s="1">
        <v>45530</v>
      </c>
      <c r="B239" t="s">
        <v>465</v>
      </c>
      <c r="E239">
        <v>0.19</v>
      </c>
    </row>
    <row r="240" spans="1:5" x14ac:dyDescent="0.2">
      <c r="A240" s="1">
        <v>45531</v>
      </c>
      <c r="B240" t="s">
        <v>446</v>
      </c>
      <c r="E240">
        <v>0.27</v>
      </c>
    </row>
    <row r="241" spans="1:5" x14ac:dyDescent="0.2">
      <c r="A241" s="1">
        <v>45532</v>
      </c>
      <c r="B241" t="s">
        <v>439</v>
      </c>
      <c r="E241">
        <v>0.28000000000000003</v>
      </c>
    </row>
    <row r="242" spans="1:5" x14ac:dyDescent="0.2">
      <c r="A242" s="1">
        <v>45533</v>
      </c>
      <c r="B242" t="s">
        <v>430</v>
      </c>
      <c r="E242">
        <v>0.21</v>
      </c>
    </row>
    <row r="243" spans="1:5" x14ac:dyDescent="0.2">
      <c r="A243" s="1">
        <v>45534</v>
      </c>
      <c r="B243" t="s">
        <v>432</v>
      </c>
      <c r="E243">
        <v>0.25</v>
      </c>
    </row>
    <row r="244" spans="1:5" x14ac:dyDescent="0.2">
      <c r="A244" s="1">
        <v>45535</v>
      </c>
      <c r="B244" t="s">
        <v>437</v>
      </c>
      <c r="E244">
        <v>0.25</v>
      </c>
    </row>
    <row r="245" spans="1:5" x14ac:dyDescent="0.2">
      <c r="A245" s="1">
        <v>45536</v>
      </c>
      <c r="B245" t="s">
        <v>443</v>
      </c>
      <c r="E245">
        <v>0.3</v>
      </c>
    </row>
    <row r="246" spans="1:5" x14ac:dyDescent="0.2">
      <c r="A246" s="1">
        <v>45537</v>
      </c>
      <c r="B246" t="s">
        <v>459</v>
      </c>
      <c r="E246">
        <v>0.32</v>
      </c>
    </row>
    <row r="247" spans="1:5" x14ac:dyDescent="0.2">
      <c r="A247" s="1">
        <v>45538</v>
      </c>
      <c r="B247" t="s">
        <v>446</v>
      </c>
      <c r="E247">
        <v>0.25</v>
      </c>
    </row>
    <row r="248" spans="1:5" x14ac:dyDescent="0.2">
      <c r="A248" s="1">
        <v>45539</v>
      </c>
      <c r="B248" t="s">
        <v>430</v>
      </c>
      <c r="E248">
        <v>0.2</v>
      </c>
    </row>
    <row r="249" spans="1:5" x14ac:dyDescent="0.2">
      <c r="A249" s="1">
        <v>45540</v>
      </c>
      <c r="B249" t="s">
        <v>438</v>
      </c>
      <c r="E249">
        <v>0.22</v>
      </c>
    </row>
    <row r="250" spans="1:5" x14ac:dyDescent="0.2">
      <c r="A250" s="1">
        <v>45541</v>
      </c>
      <c r="B250" t="s">
        <v>438</v>
      </c>
      <c r="E250">
        <v>0.22</v>
      </c>
    </row>
    <row r="251" spans="1:5" x14ac:dyDescent="0.2">
      <c r="A251" s="1">
        <v>45542</v>
      </c>
      <c r="B251" t="s">
        <v>446</v>
      </c>
      <c r="E251">
        <v>0.25</v>
      </c>
    </row>
    <row r="252" spans="1:5" x14ac:dyDescent="0.2">
      <c r="A252" s="1">
        <v>45543</v>
      </c>
      <c r="B252" t="s">
        <v>446</v>
      </c>
      <c r="E252">
        <v>0.25</v>
      </c>
    </row>
    <row r="253" spans="1:5" x14ac:dyDescent="0.2">
      <c r="A253" s="1">
        <v>45544</v>
      </c>
      <c r="B253" t="s">
        <v>444</v>
      </c>
      <c r="E253">
        <v>0.28000000000000003</v>
      </c>
    </row>
    <row r="254" spans="1:5" x14ac:dyDescent="0.2">
      <c r="A254" s="1">
        <v>45545</v>
      </c>
      <c r="B254" t="s">
        <v>458</v>
      </c>
      <c r="E254">
        <v>0.3</v>
      </c>
    </row>
    <row r="255" spans="1:5" x14ac:dyDescent="0.2">
      <c r="A255" s="1">
        <v>45546</v>
      </c>
      <c r="B255" t="s">
        <v>432</v>
      </c>
      <c r="E255">
        <v>0.23</v>
      </c>
    </row>
    <row r="256" spans="1:5" x14ac:dyDescent="0.2">
      <c r="A256" s="1">
        <v>45547</v>
      </c>
      <c r="B256" t="s">
        <v>423</v>
      </c>
      <c r="E256">
        <v>0.1</v>
      </c>
    </row>
    <row r="257" spans="1:5" x14ac:dyDescent="0.2">
      <c r="A257" s="1">
        <v>45548</v>
      </c>
      <c r="B257" t="s">
        <v>426</v>
      </c>
      <c r="E257">
        <v>0.11</v>
      </c>
    </row>
    <row r="258" spans="1:5" x14ac:dyDescent="0.2">
      <c r="A258" s="1">
        <v>45549</v>
      </c>
      <c r="B258" t="s">
        <v>421</v>
      </c>
      <c r="E258">
        <v>0.16</v>
      </c>
    </row>
    <row r="259" spans="1:5" x14ac:dyDescent="0.2">
      <c r="A259" s="1">
        <v>45550</v>
      </c>
      <c r="B259" t="s">
        <v>437</v>
      </c>
      <c r="E259">
        <v>0.23</v>
      </c>
    </row>
    <row r="260" spans="1:5" x14ac:dyDescent="0.2">
      <c r="A260" s="1">
        <v>45551</v>
      </c>
      <c r="B260" t="s">
        <v>430</v>
      </c>
      <c r="E260">
        <v>0.18</v>
      </c>
    </row>
    <row r="261" spans="1:5" x14ac:dyDescent="0.2">
      <c r="A261" s="1">
        <v>45552</v>
      </c>
      <c r="B261" t="s">
        <v>414</v>
      </c>
      <c r="E261">
        <v>0.05</v>
      </c>
    </row>
    <row r="262" spans="1:5" x14ac:dyDescent="0.2">
      <c r="A262" s="1">
        <v>45553</v>
      </c>
      <c r="B262" t="s">
        <v>418</v>
      </c>
      <c r="E262">
        <v>0.06</v>
      </c>
    </row>
    <row r="263" spans="1:5" x14ac:dyDescent="0.2">
      <c r="A263" s="1">
        <v>45554</v>
      </c>
      <c r="B263" t="s">
        <v>423</v>
      </c>
      <c r="E263">
        <v>0.09</v>
      </c>
    </row>
    <row r="264" spans="1:5" x14ac:dyDescent="0.2">
      <c r="A264" s="1">
        <v>45555</v>
      </c>
      <c r="B264" t="s">
        <v>427</v>
      </c>
      <c r="E264">
        <v>0.14000000000000001</v>
      </c>
    </row>
    <row r="265" spans="1:5" x14ac:dyDescent="0.2">
      <c r="A265" s="1">
        <v>45556</v>
      </c>
      <c r="B265" t="s">
        <v>432</v>
      </c>
      <c r="E265">
        <v>0.2</v>
      </c>
    </row>
    <row r="266" spans="1:5" x14ac:dyDescent="0.2">
      <c r="A266" s="1">
        <v>45557</v>
      </c>
      <c r="B266" t="s">
        <v>421</v>
      </c>
      <c r="E266">
        <v>0.14000000000000001</v>
      </c>
    </row>
    <row r="267" spans="1:5" x14ac:dyDescent="0.2">
      <c r="A267" s="1">
        <v>45558</v>
      </c>
      <c r="B267" t="s">
        <v>429</v>
      </c>
      <c r="E267">
        <v>0.12</v>
      </c>
    </row>
    <row r="268" spans="1:5" x14ac:dyDescent="0.2">
      <c r="A268" s="1">
        <v>45559</v>
      </c>
      <c r="B268" t="s">
        <v>427</v>
      </c>
      <c r="E268">
        <v>0.13</v>
      </c>
    </row>
    <row r="269" spans="1:5" x14ac:dyDescent="0.2">
      <c r="A269" s="1">
        <v>45560</v>
      </c>
      <c r="B269" t="s">
        <v>438</v>
      </c>
      <c r="E269">
        <v>0.17</v>
      </c>
    </row>
    <row r="270" spans="1:5" x14ac:dyDescent="0.2">
      <c r="A270" s="1">
        <v>45561</v>
      </c>
      <c r="B270" t="s">
        <v>439</v>
      </c>
      <c r="E270">
        <v>0.19</v>
      </c>
    </row>
    <row r="271" spans="1:5" x14ac:dyDescent="0.2">
      <c r="A271" s="1">
        <v>45562</v>
      </c>
      <c r="B271" t="s">
        <v>430</v>
      </c>
      <c r="E271">
        <v>0.14000000000000001</v>
      </c>
    </row>
    <row r="272" spans="1:5" x14ac:dyDescent="0.2">
      <c r="A272" s="1">
        <v>45563</v>
      </c>
      <c r="B272" t="s">
        <v>432</v>
      </c>
      <c r="E272">
        <v>0.16</v>
      </c>
    </row>
    <row r="273" spans="1:5" x14ac:dyDescent="0.2">
      <c r="A273" s="1">
        <v>45564</v>
      </c>
      <c r="B273" t="s">
        <v>456</v>
      </c>
      <c r="E273">
        <v>0.25</v>
      </c>
    </row>
    <row r="274" spans="1:5" x14ac:dyDescent="0.2">
      <c r="A274" s="1">
        <v>45565</v>
      </c>
      <c r="B274" t="s">
        <v>427</v>
      </c>
      <c r="E274">
        <v>0</v>
      </c>
    </row>
    <row r="275" spans="1:5" x14ac:dyDescent="0.2">
      <c r="A275" s="1">
        <v>45566</v>
      </c>
      <c r="B275" t="s">
        <v>412</v>
      </c>
    </row>
  </sheetData>
  <pageMargins left="0.7" right="0.7" top="0.75" bottom="0.75" header="0.3" footer="0.3"/>
  <tableParts count="1">
    <tablePart r:id="rId1"/>
  </tableParts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C2AB5-1005-4482-81C8-815D8E7A2FDE}">
  <dimension ref="A1:F276"/>
  <sheetViews>
    <sheetView topLeftCell="A269" workbookViewId="0">
      <selection activeCell="A163" sqref="A163"/>
    </sheetView>
  </sheetViews>
  <sheetFormatPr defaultRowHeight="15" x14ac:dyDescent="0.2"/>
  <cols>
    <col min="1" max="1" width="9.4140625" bestFit="1" customWidth="1"/>
    <col min="2" max="2" width="6.72265625" bestFit="1" customWidth="1"/>
    <col min="3" max="3" width="8.203125" bestFit="1" customWidth="1"/>
    <col min="4" max="4" width="9.01171875" bestFit="1" customWidth="1"/>
    <col min="5" max="5" width="8.0703125" bestFit="1" customWidth="1"/>
    <col min="6" max="6" width="7.93359375" bestFit="1" customWidth="1"/>
    <col min="7" max="7" width="8.7421875" bestFit="1" customWidth="1"/>
    <col min="8" max="8" width="8.203125" bestFit="1" customWidth="1"/>
    <col min="9" max="11" width="11.43359375" bestFit="1" customWidth="1"/>
    <col min="12" max="12" width="7.93359375" bestFit="1" customWidth="1"/>
    <col min="13" max="14" width="9.953125" bestFit="1" customWidth="1"/>
    <col min="15" max="15" width="8.203125" customWidth="1"/>
    <col min="16" max="16" width="8.47265625" bestFit="1" customWidth="1"/>
    <col min="17" max="17" width="11.43359375" bestFit="1" customWidth="1"/>
    <col min="18" max="18" width="8.47265625" bestFit="1" customWidth="1"/>
    <col min="19" max="19" width="11.43359375" bestFit="1" customWidth="1"/>
  </cols>
  <sheetData>
    <row r="1" spans="1:6" x14ac:dyDescent="0.2">
      <c r="A1" t="s">
        <v>462</v>
      </c>
      <c r="B1" t="s">
        <v>405</v>
      </c>
      <c r="C1" t="s">
        <v>408</v>
      </c>
      <c r="D1" t="s">
        <v>406</v>
      </c>
      <c r="E1" t="s">
        <v>407</v>
      </c>
      <c r="F1" t="s">
        <v>463</v>
      </c>
    </row>
    <row r="2" spans="1:6" x14ac:dyDescent="0.2">
      <c r="A2" s="1"/>
    </row>
    <row r="3" spans="1:6" x14ac:dyDescent="0.2">
      <c r="A3" s="1">
        <v>45293</v>
      </c>
      <c r="B3">
        <v>0.05</v>
      </c>
    </row>
    <row r="4" spans="1:6" x14ac:dyDescent="0.2">
      <c r="A4" s="1">
        <v>45294</v>
      </c>
      <c r="B4">
        <v>0.05</v>
      </c>
    </row>
    <row r="5" spans="1:6" x14ac:dyDescent="0.2">
      <c r="A5" s="1">
        <v>45295</v>
      </c>
      <c r="B5">
        <v>0.01</v>
      </c>
    </row>
    <row r="6" spans="1:6" x14ac:dyDescent="0.2">
      <c r="A6" s="1">
        <v>45296</v>
      </c>
      <c r="B6">
        <v>0.01</v>
      </c>
    </row>
    <row r="7" spans="1:6" x14ac:dyDescent="0.2">
      <c r="A7" s="1">
        <v>45297</v>
      </c>
      <c r="B7">
        <v>0.02</v>
      </c>
    </row>
    <row r="8" spans="1:6" x14ac:dyDescent="0.2">
      <c r="A8" s="1">
        <v>45298</v>
      </c>
      <c r="B8">
        <v>0.02</v>
      </c>
    </row>
    <row r="9" spans="1:6" x14ac:dyDescent="0.2">
      <c r="A9" s="1">
        <v>45299</v>
      </c>
      <c r="B9">
        <v>0.01</v>
      </c>
    </row>
    <row r="10" spans="1:6" x14ac:dyDescent="0.2">
      <c r="A10" s="1">
        <v>45300</v>
      </c>
      <c r="B10">
        <v>0.02</v>
      </c>
    </row>
    <row r="11" spans="1:6" x14ac:dyDescent="0.2">
      <c r="A11" s="1">
        <v>45301</v>
      </c>
      <c r="B11">
        <v>0.01</v>
      </c>
    </row>
    <row r="12" spans="1:6" x14ac:dyDescent="0.2">
      <c r="A12" s="1">
        <v>45302</v>
      </c>
      <c r="B12">
        <v>0.01</v>
      </c>
    </row>
    <row r="13" spans="1:6" x14ac:dyDescent="0.2">
      <c r="A13" s="1">
        <v>45303</v>
      </c>
      <c r="B13">
        <v>0.01</v>
      </c>
    </row>
    <row r="14" spans="1:6" x14ac:dyDescent="0.2">
      <c r="A14" s="1">
        <v>45304</v>
      </c>
      <c r="B14">
        <v>0.02</v>
      </c>
    </row>
    <row r="15" spans="1:6" x14ac:dyDescent="0.2">
      <c r="A15" s="1">
        <v>45305</v>
      </c>
      <c r="B15">
        <v>0.01</v>
      </c>
    </row>
    <row r="16" spans="1:6" x14ac:dyDescent="0.2">
      <c r="A16" s="1">
        <v>45306</v>
      </c>
      <c r="B16">
        <v>0.02</v>
      </c>
    </row>
    <row r="17" spans="1:2" x14ac:dyDescent="0.2">
      <c r="A17" s="1">
        <v>45307</v>
      </c>
      <c r="B17">
        <v>0.02</v>
      </c>
    </row>
    <row r="18" spans="1:2" x14ac:dyDescent="0.2">
      <c r="A18" s="1">
        <v>45308</v>
      </c>
      <c r="B18">
        <v>0.01</v>
      </c>
    </row>
    <row r="19" spans="1:2" x14ac:dyDescent="0.2">
      <c r="A19" s="1">
        <v>45309</v>
      </c>
      <c r="B19">
        <v>0.01</v>
      </c>
    </row>
    <row r="20" spans="1:2" x14ac:dyDescent="0.2">
      <c r="A20" s="1">
        <v>45310</v>
      </c>
      <c r="B20">
        <v>0.02</v>
      </c>
    </row>
    <row r="21" spans="1:2" x14ac:dyDescent="0.2">
      <c r="A21" s="1">
        <v>45311</v>
      </c>
      <c r="B21">
        <v>0.02</v>
      </c>
    </row>
    <row r="22" spans="1:2" x14ac:dyDescent="0.2">
      <c r="A22" s="1">
        <v>45312</v>
      </c>
      <c r="B22">
        <v>0.02</v>
      </c>
    </row>
    <row r="23" spans="1:2" x14ac:dyDescent="0.2">
      <c r="A23" s="1">
        <v>45313</v>
      </c>
      <c r="B23">
        <v>0.02</v>
      </c>
    </row>
    <row r="24" spans="1:2" x14ac:dyDescent="0.2">
      <c r="A24" s="1">
        <v>45314</v>
      </c>
      <c r="B24">
        <v>0.03</v>
      </c>
    </row>
    <row r="25" spans="1:2" x14ac:dyDescent="0.2">
      <c r="A25" s="1">
        <v>45315</v>
      </c>
      <c r="B25">
        <v>0.02</v>
      </c>
    </row>
    <row r="26" spans="1:2" x14ac:dyDescent="0.2">
      <c r="A26" s="1">
        <v>45316</v>
      </c>
      <c r="B26">
        <v>0.02</v>
      </c>
    </row>
    <row r="27" spans="1:2" x14ac:dyDescent="0.2">
      <c r="A27" s="1">
        <v>45317</v>
      </c>
      <c r="B27">
        <v>0.01</v>
      </c>
    </row>
    <row r="28" spans="1:2" x14ac:dyDescent="0.2">
      <c r="A28" s="1">
        <v>45318</v>
      </c>
      <c r="B28">
        <v>0.03</v>
      </c>
    </row>
    <row r="29" spans="1:2" x14ac:dyDescent="0.2">
      <c r="A29" s="1">
        <v>45319</v>
      </c>
      <c r="B29">
        <v>0.02</v>
      </c>
    </row>
    <row r="30" spans="1:2" x14ac:dyDescent="0.2">
      <c r="A30" s="1">
        <v>45320</v>
      </c>
      <c r="B30">
        <v>0.03</v>
      </c>
    </row>
    <row r="31" spans="1:2" x14ac:dyDescent="0.2">
      <c r="A31" s="1">
        <v>45321</v>
      </c>
      <c r="B31">
        <v>0.06</v>
      </c>
    </row>
    <row r="32" spans="1:2" x14ac:dyDescent="0.2">
      <c r="A32" s="1">
        <v>45322</v>
      </c>
      <c r="B32">
        <v>0.08</v>
      </c>
    </row>
    <row r="33" spans="1:2" x14ac:dyDescent="0.2">
      <c r="A33" s="1">
        <v>45323</v>
      </c>
      <c r="B33">
        <v>7.0000000000000007E-2</v>
      </c>
    </row>
    <row r="34" spans="1:2" x14ac:dyDescent="0.2">
      <c r="A34" s="1">
        <v>45324</v>
      </c>
      <c r="B34">
        <v>0.04</v>
      </c>
    </row>
    <row r="35" spans="1:2" x14ac:dyDescent="0.2">
      <c r="A35" s="1">
        <v>45325</v>
      </c>
      <c r="B35">
        <v>0.02</v>
      </c>
    </row>
    <row r="36" spans="1:2" x14ac:dyDescent="0.2">
      <c r="A36" s="1">
        <v>45326</v>
      </c>
      <c r="B36">
        <v>0.02</v>
      </c>
    </row>
    <row r="37" spans="1:2" x14ac:dyDescent="0.2">
      <c r="A37" s="1">
        <v>45327</v>
      </c>
      <c r="B37">
        <v>0.02</v>
      </c>
    </row>
    <row r="38" spans="1:2" x14ac:dyDescent="0.2">
      <c r="A38" s="1">
        <v>45328</v>
      </c>
      <c r="B38">
        <v>0.04</v>
      </c>
    </row>
    <row r="39" spans="1:2" x14ac:dyDescent="0.2">
      <c r="A39" s="1">
        <v>45329</v>
      </c>
      <c r="B39">
        <v>0.02</v>
      </c>
    </row>
    <row r="40" spans="1:2" x14ac:dyDescent="0.2">
      <c r="A40" s="1">
        <v>45330</v>
      </c>
      <c r="B40">
        <v>0.04</v>
      </c>
    </row>
    <row r="41" spans="1:2" x14ac:dyDescent="0.2">
      <c r="A41" s="1">
        <v>45331</v>
      </c>
      <c r="B41">
        <v>0.02</v>
      </c>
    </row>
    <row r="42" spans="1:2" x14ac:dyDescent="0.2">
      <c r="A42" s="1">
        <v>45332</v>
      </c>
      <c r="B42">
        <v>0.04</v>
      </c>
    </row>
    <row r="43" spans="1:2" x14ac:dyDescent="0.2">
      <c r="A43" s="1">
        <v>45333</v>
      </c>
      <c r="B43">
        <v>0.03</v>
      </c>
    </row>
    <row r="44" spans="1:2" x14ac:dyDescent="0.2">
      <c r="A44" s="1">
        <v>45334</v>
      </c>
      <c r="B44">
        <v>0.03</v>
      </c>
    </row>
    <row r="45" spans="1:2" x14ac:dyDescent="0.2">
      <c r="A45" s="1">
        <v>45335</v>
      </c>
      <c r="B45">
        <v>0.03</v>
      </c>
    </row>
    <row r="46" spans="1:2" x14ac:dyDescent="0.2">
      <c r="A46" s="1">
        <v>45336</v>
      </c>
      <c r="B46">
        <v>0.02</v>
      </c>
    </row>
    <row r="47" spans="1:2" x14ac:dyDescent="0.2">
      <c r="A47" s="1">
        <v>45337</v>
      </c>
      <c r="B47">
        <v>0.02</v>
      </c>
    </row>
    <row r="48" spans="1:2" x14ac:dyDescent="0.2">
      <c r="A48" s="1">
        <v>45338</v>
      </c>
      <c r="B48">
        <v>0.03</v>
      </c>
    </row>
    <row r="49" spans="1:2" x14ac:dyDescent="0.2">
      <c r="A49" s="1">
        <v>45339</v>
      </c>
      <c r="B49">
        <v>0.06</v>
      </c>
    </row>
    <row r="50" spans="1:2" x14ac:dyDescent="0.2">
      <c r="A50" s="1">
        <v>45340</v>
      </c>
      <c r="B50">
        <v>0.02</v>
      </c>
    </row>
    <row r="51" spans="1:2" x14ac:dyDescent="0.2">
      <c r="A51" s="1">
        <v>45341</v>
      </c>
      <c r="B51">
        <v>0.04</v>
      </c>
    </row>
    <row r="52" spans="1:2" x14ac:dyDescent="0.2">
      <c r="A52" s="1">
        <v>45342</v>
      </c>
      <c r="B52">
        <v>0.04</v>
      </c>
    </row>
    <row r="53" spans="1:2" x14ac:dyDescent="0.2">
      <c r="A53" s="1">
        <v>45343</v>
      </c>
      <c r="B53">
        <v>0.05</v>
      </c>
    </row>
    <row r="54" spans="1:2" x14ac:dyDescent="0.2">
      <c r="A54" s="1">
        <v>45344</v>
      </c>
      <c r="B54">
        <v>0.02</v>
      </c>
    </row>
    <row r="55" spans="1:2" x14ac:dyDescent="0.2">
      <c r="A55" s="1">
        <v>45345</v>
      </c>
      <c r="B55">
        <v>0.05</v>
      </c>
    </row>
    <row r="56" spans="1:2" x14ac:dyDescent="0.2">
      <c r="A56" s="1">
        <v>45346</v>
      </c>
      <c r="B56">
        <v>0.05</v>
      </c>
    </row>
    <row r="57" spans="1:2" x14ac:dyDescent="0.2">
      <c r="A57" s="1">
        <v>45347</v>
      </c>
      <c r="B57">
        <v>0.08</v>
      </c>
    </row>
    <row r="58" spans="1:2" x14ac:dyDescent="0.2">
      <c r="A58" s="1">
        <v>45348</v>
      </c>
      <c r="B58">
        <v>0.06</v>
      </c>
    </row>
    <row r="59" spans="1:2" x14ac:dyDescent="0.2">
      <c r="A59" s="1">
        <v>45349</v>
      </c>
      <c r="B59">
        <v>0.04</v>
      </c>
    </row>
    <row r="60" spans="1:2" x14ac:dyDescent="0.2">
      <c r="A60" s="1">
        <v>45350</v>
      </c>
      <c r="B60">
        <v>0.04</v>
      </c>
    </row>
    <row r="61" spans="1:2" x14ac:dyDescent="0.2">
      <c r="A61" s="1">
        <v>45351</v>
      </c>
      <c r="B61">
        <v>7.0000000000000007E-2</v>
      </c>
    </row>
    <row r="62" spans="1:2" x14ac:dyDescent="0.2">
      <c r="A62" s="1">
        <v>45352</v>
      </c>
      <c r="B62">
        <v>0.06</v>
      </c>
    </row>
    <row r="63" spans="1:2" x14ac:dyDescent="0.2">
      <c r="A63" s="1">
        <v>45353</v>
      </c>
      <c r="B63">
        <v>0.01</v>
      </c>
    </row>
    <row r="64" spans="1:2" x14ac:dyDescent="0.2">
      <c r="A64" s="1">
        <v>45354</v>
      </c>
      <c r="B64">
        <v>0.05</v>
      </c>
    </row>
    <row r="65" spans="1:2" x14ac:dyDescent="0.2">
      <c r="A65" s="1">
        <v>45355</v>
      </c>
      <c r="B65">
        <v>0.03</v>
      </c>
    </row>
    <row r="66" spans="1:2" x14ac:dyDescent="0.2">
      <c r="A66" s="1">
        <v>45356</v>
      </c>
      <c r="B66">
        <v>0.03</v>
      </c>
    </row>
    <row r="67" spans="1:2" x14ac:dyDescent="0.2">
      <c r="A67" s="1">
        <v>45357</v>
      </c>
      <c r="B67">
        <v>0.04</v>
      </c>
    </row>
    <row r="68" spans="1:2" x14ac:dyDescent="0.2">
      <c r="A68" s="1">
        <v>45358</v>
      </c>
      <c r="B68">
        <v>0.04</v>
      </c>
    </row>
    <row r="69" spans="1:2" x14ac:dyDescent="0.2">
      <c r="A69" s="1">
        <v>45359</v>
      </c>
      <c r="B69">
        <v>0.04</v>
      </c>
    </row>
    <row r="70" spans="1:2" x14ac:dyDescent="0.2">
      <c r="A70" s="1">
        <v>45360</v>
      </c>
      <c r="B70">
        <v>0.08</v>
      </c>
    </row>
    <row r="71" spans="1:2" x14ac:dyDescent="0.2">
      <c r="A71" s="1">
        <v>45361</v>
      </c>
      <c r="B71">
        <v>0.09</v>
      </c>
    </row>
    <row r="72" spans="1:2" x14ac:dyDescent="0.2">
      <c r="A72" s="1">
        <v>45362</v>
      </c>
      <c r="B72">
        <v>0.04</v>
      </c>
    </row>
    <row r="73" spans="1:2" x14ac:dyDescent="0.2">
      <c r="A73" s="1">
        <v>45363</v>
      </c>
      <c r="B73">
        <v>0.03</v>
      </c>
    </row>
    <row r="74" spans="1:2" x14ac:dyDescent="0.2">
      <c r="A74" s="1">
        <v>45364</v>
      </c>
      <c r="B74">
        <v>0.03</v>
      </c>
    </row>
    <row r="75" spans="1:2" x14ac:dyDescent="0.2">
      <c r="A75" s="1">
        <v>45365</v>
      </c>
      <c r="B75">
        <v>0.1</v>
      </c>
    </row>
    <row r="76" spans="1:2" x14ac:dyDescent="0.2">
      <c r="A76" s="1">
        <v>45366</v>
      </c>
      <c r="B76">
        <v>0.09</v>
      </c>
    </row>
    <row r="77" spans="1:2" x14ac:dyDescent="0.2">
      <c r="A77" s="1">
        <v>45367</v>
      </c>
      <c r="B77">
        <v>0.12</v>
      </c>
    </row>
    <row r="78" spans="1:2" x14ac:dyDescent="0.2">
      <c r="A78" s="1">
        <v>45368</v>
      </c>
      <c r="B78">
        <v>0.09</v>
      </c>
    </row>
    <row r="79" spans="1:2" x14ac:dyDescent="0.2">
      <c r="A79" s="1">
        <v>45369</v>
      </c>
      <c r="B79">
        <v>0.12</v>
      </c>
    </row>
    <row r="80" spans="1:2" x14ac:dyDescent="0.2">
      <c r="A80" s="1">
        <v>45370</v>
      </c>
      <c r="B80">
        <v>0.13</v>
      </c>
    </row>
    <row r="81" spans="1:2" x14ac:dyDescent="0.2">
      <c r="A81" s="1">
        <v>45371</v>
      </c>
      <c r="B81">
        <v>0.11</v>
      </c>
    </row>
    <row r="82" spans="1:2" x14ac:dyDescent="0.2">
      <c r="A82" s="1">
        <v>45372</v>
      </c>
      <c r="B82">
        <v>0.08</v>
      </c>
    </row>
    <row r="83" spans="1:2" x14ac:dyDescent="0.2">
      <c r="A83" s="1">
        <v>45373</v>
      </c>
      <c r="B83">
        <v>7.0000000000000007E-2</v>
      </c>
    </row>
    <row r="84" spans="1:2" x14ac:dyDescent="0.2">
      <c r="A84" s="1">
        <v>45374</v>
      </c>
      <c r="B84">
        <v>0.08</v>
      </c>
    </row>
    <row r="85" spans="1:2" x14ac:dyDescent="0.2">
      <c r="A85" s="1">
        <v>45375</v>
      </c>
      <c r="B85">
        <v>0.05</v>
      </c>
    </row>
    <row r="86" spans="1:2" x14ac:dyDescent="0.2">
      <c r="A86" s="1">
        <v>45376</v>
      </c>
      <c r="B86">
        <v>0.05</v>
      </c>
    </row>
    <row r="87" spans="1:2" x14ac:dyDescent="0.2">
      <c r="A87" s="1">
        <v>45377</v>
      </c>
      <c r="B87">
        <v>0.05</v>
      </c>
    </row>
    <row r="88" spans="1:2" x14ac:dyDescent="0.2">
      <c r="A88" s="1">
        <v>45378</v>
      </c>
      <c r="B88">
        <v>7.0000000000000007E-2</v>
      </c>
    </row>
    <row r="89" spans="1:2" x14ac:dyDescent="0.2">
      <c r="A89" s="1">
        <v>45379</v>
      </c>
      <c r="B89">
        <v>0.06</v>
      </c>
    </row>
    <row r="90" spans="1:2" x14ac:dyDescent="0.2">
      <c r="A90" s="1">
        <v>45380</v>
      </c>
      <c r="B90">
        <v>0.08</v>
      </c>
    </row>
    <row r="91" spans="1:2" x14ac:dyDescent="0.2">
      <c r="A91" s="1">
        <v>45381</v>
      </c>
      <c r="B91">
        <v>0.09</v>
      </c>
    </row>
    <row r="92" spans="1:2" x14ac:dyDescent="0.2">
      <c r="A92" s="1">
        <v>45382</v>
      </c>
      <c r="B92">
        <v>0.06</v>
      </c>
    </row>
    <row r="93" spans="1:2" x14ac:dyDescent="0.2">
      <c r="A93" s="1">
        <v>45383</v>
      </c>
      <c r="B93">
        <v>0.11</v>
      </c>
    </row>
    <row r="94" spans="1:2" x14ac:dyDescent="0.2">
      <c r="A94" s="1">
        <v>45384</v>
      </c>
      <c r="B94">
        <v>0.1</v>
      </c>
    </row>
    <row r="95" spans="1:2" x14ac:dyDescent="0.2">
      <c r="A95" s="1">
        <v>45385</v>
      </c>
      <c r="B95">
        <v>0.13</v>
      </c>
    </row>
    <row r="96" spans="1:2" x14ac:dyDescent="0.2">
      <c r="A96" s="1">
        <v>45386</v>
      </c>
      <c r="B96">
        <v>0.16</v>
      </c>
    </row>
    <row r="97" spans="1:2" x14ac:dyDescent="0.2">
      <c r="A97" s="1">
        <v>45387</v>
      </c>
      <c r="B97">
        <v>0.14000000000000001</v>
      </c>
    </row>
    <row r="98" spans="1:2" x14ac:dyDescent="0.2">
      <c r="A98" s="1">
        <v>45388</v>
      </c>
      <c r="B98">
        <v>0.05</v>
      </c>
    </row>
    <row r="99" spans="1:2" x14ac:dyDescent="0.2">
      <c r="A99" s="1">
        <v>45389</v>
      </c>
      <c r="B99">
        <v>7.0000000000000007E-2</v>
      </c>
    </row>
    <row r="100" spans="1:2" x14ac:dyDescent="0.2">
      <c r="A100" s="1">
        <v>45390</v>
      </c>
      <c r="B100">
        <v>0.08</v>
      </c>
    </row>
    <row r="101" spans="1:2" x14ac:dyDescent="0.2">
      <c r="A101" s="1">
        <v>45391</v>
      </c>
      <c r="B101">
        <v>0.09</v>
      </c>
    </row>
    <row r="102" spans="1:2" x14ac:dyDescent="0.2">
      <c r="A102" s="1">
        <v>45392</v>
      </c>
      <c r="B102">
        <v>0.13</v>
      </c>
    </row>
    <row r="103" spans="1:2" x14ac:dyDescent="0.2">
      <c r="A103" s="1">
        <v>45393</v>
      </c>
      <c r="B103">
        <v>0.18</v>
      </c>
    </row>
    <row r="104" spans="1:2" x14ac:dyDescent="0.2">
      <c r="A104" s="1">
        <v>45394</v>
      </c>
      <c r="B104">
        <v>0.21</v>
      </c>
    </row>
    <row r="105" spans="1:2" x14ac:dyDescent="0.2">
      <c r="A105" s="1">
        <v>45395</v>
      </c>
      <c r="B105">
        <v>0.23</v>
      </c>
    </row>
    <row r="106" spans="1:2" x14ac:dyDescent="0.2">
      <c r="A106" s="1">
        <v>45396</v>
      </c>
      <c r="B106">
        <v>0.26</v>
      </c>
    </row>
    <row r="107" spans="1:2" x14ac:dyDescent="0.2">
      <c r="A107" s="1">
        <v>45397</v>
      </c>
      <c r="B107">
        <v>0.14000000000000001</v>
      </c>
    </row>
    <row r="108" spans="1:2" x14ac:dyDescent="0.2">
      <c r="A108" s="1">
        <v>45398</v>
      </c>
      <c r="B108">
        <v>0.15</v>
      </c>
    </row>
    <row r="109" spans="1:2" x14ac:dyDescent="0.2">
      <c r="A109" s="1">
        <v>45399</v>
      </c>
      <c r="B109">
        <v>0.09</v>
      </c>
    </row>
    <row r="110" spans="1:2" x14ac:dyDescent="0.2">
      <c r="A110" s="1">
        <v>45400</v>
      </c>
      <c r="B110">
        <v>0.14000000000000001</v>
      </c>
    </row>
    <row r="111" spans="1:2" x14ac:dyDescent="0.2">
      <c r="A111" s="1">
        <v>45401</v>
      </c>
      <c r="B111">
        <v>0.17</v>
      </c>
    </row>
    <row r="112" spans="1:2" x14ac:dyDescent="0.2">
      <c r="A112" s="1">
        <v>45402</v>
      </c>
      <c r="B112">
        <v>0.2</v>
      </c>
    </row>
    <row r="113" spans="1:4" x14ac:dyDescent="0.2">
      <c r="A113" s="1">
        <v>45403</v>
      </c>
      <c r="B113">
        <v>0.32</v>
      </c>
    </row>
    <row r="114" spans="1:4" x14ac:dyDescent="0.2">
      <c r="A114" s="1">
        <v>45404</v>
      </c>
      <c r="B114">
        <v>0.23</v>
      </c>
    </row>
    <row r="115" spans="1:4" x14ac:dyDescent="0.2">
      <c r="A115" s="1">
        <v>45405</v>
      </c>
      <c r="B115">
        <v>0.24</v>
      </c>
    </row>
    <row r="116" spans="1:4" x14ac:dyDescent="0.2">
      <c r="A116" s="1">
        <v>45406</v>
      </c>
      <c r="B116">
        <v>0.31</v>
      </c>
    </row>
    <row r="117" spans="1:4" x14ac:dyDescent="0.2">
      <c r="A117" s="1">
        <v>45407</v>
      </c>
      <c r="B117">
        <v>0.08</v>
      </c>
      <c r="D117">
        <v>0.02</v>
      </c>
    </row>
    <row r="118" spans="1:4" x14ac:dyDescent="0.2">
      <c r="A118" s="1">
        <v>45408</v>
      </c>
      <c r="B118">
        <v>0.1</v>
      </c>
      <c r="D118">
        <v>0.02</v>
      </c>
    </row>
    <row r="119" spans="1:4" x14ac:dyDescent="0.2">
      <c r="A119" s="1">
        <v>45409</v>
      </c>
      <c r="B119">
        <v>0.08</v>
      </c>
      <c r="D119">
        <v>0.02</v>
      </c>
    </row>
    <row r="120" spans="1:4" x14ac:dyDescent="0.2">
      <c r="A120" s="1">
        <v>45410</v>
      </c>
      <c r="B120">
        <v>0.11</v>
      </c>
      <c r="D120">
        <v>0.03</v>
      </c>
    </row>
    <row r="121" spans="1:4" x14ac:dyDescent="0.2">
      <c r="A121" s="1">
        <v>45411</v>
      </c>
      <c r="B121">
        <v>0.17</v>
      </c>
      <c r="D121">
        <v>0.05</v>
      </c>
    </row>
    <row r="122" spans="1:4" x14ac:dyDescent="0.2">
      <c r="A122" s="1">
        <v>45412</v>
      </c>
      <c r="B122">
        <v>0.17</v>
      </c>
      <c r="D122">
        <v>0.06</v>
      </c>
    </row>
    <row r="123" spans="1:4" x14ac:dyDescent="0.2">
      <c r="A123" s="1">
        <v>45413</v>
      </c>
      <c r="B123">
        <v>0.11</v>
      </c>
      <c r="D123">
        <v>0.04</v>
      </c>
    </row>
    <row r="124" spans="1:4" x14ac:dyDescent="0.2">
      <c r="A124" s="1">
        <v>45414</v>
      </c>
      <c r="B124">
        <v>0.15</v>
      </c>
      <c r="D124">
        <v>0.06</v>
      </c>
    </row>
    <row r="125" spans="1:4" x14ac:dyDescent="0.2">
      <c r="A125" s="1">
        <v>45415</v>
      </c>
      <c r="B125">
        <v>0.15</v>
      </c>
      <c r="D125">
        <v>0.06</v>
      </c>
    </row>
    <row r="126" spans="1:4" x14ac:dyDescent="0.2">
      <c r="A126" s="1">
        <v>45416</v>
      </c>
      <c r="B126">
        <v>0.27</v>
      </c>
      <c r="D126">
        <v>0.12</v>
      </c>
    </row>
    <row r="127" spans="1:4" x14ac:dyDescent="0.2">
      <c r="A127" s="1">
        <v>45417</v>
      </c>
      <c r="B127">
        <v>0.14000000000000001</v>
      </c>
      <c r="D127">
        <v>7.0000000000000007E-2</v>
      </c>
    </row>
    <row r="128" spans="1:4" x14ac:dyDescent="0.2">
      <c r="A128" s="1">
        <v>45418</v>
      </c>
      <c r="B128">
        <v>0.15</v>
      </c>
      <c r="D128">
        <v>7.0000000000000007E-2</v>
      </c>
    </row>
    <row r="129" spans="1:4" x14ac:dyDescent="0.2">
      <c r="A129" s="1">
        <v>45419</v>
      </c>
      <c r="B129">
        <v>0.19</v>
      </c>
      <c r="D129">
        <v>0.1</v>
      </c>
    </row>
    <row r="130" spans="1:4" x14ac:dyDescent="0.2">
      <c r="A130" s="1">
        <v>45420</v>
      </c>
      <c r="B130">
        <v>0.15</v>
      </c>
      <c r="D130">
        <v>0.08</v>
      </c>
    </row>
    <row r="131" spans="1:4" x14ac:dyDescent="0.2">
      <c r="A131" s="1">
        <v>45421</v>
      </c>
      <c r="B131">
        <v>0.26</v>
      </c>
      <c r="D131">
        <v>0.14000000000000001</v>
      </c>
    </row>
    <row r="132" spans="1:4" x14ac:dyDescent="0.2">
      <c r="A132" s="1">
        <v>45422</v>
      </c>
      <c r="B132">
        <v>0.25</v>
      </c>
      <c r="D132">
        <v>0.14000000000000001</v>
      </c>
    </row>
    <row r="133" spans="1:4" x14ac:dyDescent="0.2">
      <c r="A133" s="1">
        <v>45423</v>
      </c>
      <c r="B133">
        <v>0.27</v>
      </c>
      <c r="D133">
        <v>0.16</v>
      </c>
    </row>
    <row r="134" spans="1:4" x14ac:dyDescent="0.2">
      <c r="A134" s="1">
        <v>45424</v>
      </c>
      <c r="B134">
        <v>0.31</v>
      </c>
      <c r="D134">
        <v>0.19</v>
      </c>
    </row>
    <row r="135" spans="1:4" x14ac:dyDescent="0.2">
      <c r="A135" s="1">
        <v>45425</v>
      </c>
      <c r="B135">
        <v>0.28000000000000003</v>
      </c>
      <c r="D135">
        <v>0.18</v>
      </c>
    </row>
    <row r="136" spans="1:4" x14ac:dyDescent="0.2">
      <c r="A136" s="1">
        <v>45426</v>
      </c>
      <c r="B136">
        <v>0.09</v>
      </c>
      <c r="D136">
        <v>0.06</v>
      </c>
    </row>
    <row r="137" spans="1:4" x14ac:dyDescent="0.2">
      <c r="A137" s="1">
        <v>45427</v>
      </c>
      <c r="B137">
        <v>0.21</v>
      </c>
      <c r="D137">
        <v>0.14000000000000001</v>
      </c>
    </row>
    <row r="138" spans="1:4" x14ac:dyDescent="0.2">
      <c r="A138" s="1">
        <v>45428</v>
      </c>
      <c r="B138">
        <v>0.35</v>
      </c>
      <c r="D138">
        <v>0.24</v>
      </c>
    </row>
    <row r="139" spans="1:4" x14ac:dyDescent="0.2">
      <c r="A139" s="1">
        <v>45429</v>
      </c>
      <c r="B139">
        <v>0.41</v>
      </c>
      <c r="D139">
        <v>0.28999999999999998</v>
      </c>
    </row>
    <row r="140" spans="1:4" x14ac:dyDescent="0.2">
      <c r="A140" s="1">
        <v>45430</v>
      </c>
      <c r="B140">
        <v>0.31</v>
      </c>
      <c r="D140">
        <v>0.23</v>
      </c>
    </row>
    <row r="141" spans="1:4" x14ac:dyDescent="0.2">
      <c r="A141" s="1">
        <v>45431</v>
      </c>
      <c r="B141">
        <v>0.31</v>
      </c>
      <c r="D141">
        <v>0.23</v>
      </c>
    </row>
    <row r="142" spans="1:4" x14ac:dyDescent="0.2">
      <c r="A142" s="1">
        <v>45432</v>
      </c>
      <c r="B142">
        <v>0.16</v>
      </c>
      <c r="D142">
        <v>0.12</v>
      </c>
    </row>
    <row r="143" spans="1:4" x14ac:dyDescent="0.2">
      <c r="A143" s="1">
        <v>45433</v>
      </c>
      <c r="B143">
        <v>0.19</v>
      </c>
      <c r="D143">
        <v>0.15</v>
      </c>
    </row>
    <row r="144" spans="1:4" x14ac:dyDescent="0.2">
      <c r="A144" s="1">
        <v>45434</v>
      </c>
      <c r="B144">
        <v>0.13</v>
      </c>
      <c r="D144">
        <v>0.1</v>
      </c>
    </row>
    <row r="145" spans="1:5" x14ac:dyDescent="0.2">
      <c r="A145" s="1">
        <v>45435</v>
      </c>
      <c r="B145">
        <v>0.08</v>
      </c>
      <c r="D145">
        <v>7.0000000000000007E-2</v>
      </c>
    </row>
    <row r="146" spans="1:5" x14ac:dyDescent="0.2">
      <c r="A146" s="1">
        <v>45436</v>
      </c>
      <c r="B146">
        <v>0.19</v>
      </c>
      <c r="D146">
        <v>0.16</v>
      </c>
    </row>
    <row r="147" spans="1:5" x14ac:dyDescent="0.2">
      <c r="A147" s="1">
        <v>45437</v>
      </c>
      <c r="B147">
        <v>0.18</v>
      </c>
      <c r="D147">
        <v>0.15</v>
      </c>
    </row>
    <row r="148" spans="1:5" x14ac:dyDescent="0.2">
      <c r="A148" s="1">
        <v>45438</v>
      </c>
      <c r="B148">
        <v>0.27</v>
      </c>
      <c r="D148">
        <v>0.23</v>
      </c>
    </row>
    <row r="149" spans="1:5" x14ac:dyDescent="0.2">
      <c r="A149" s="1">
        <v>45439</v>
      </c>
      <c r="B149">
        <v>0.22</v>
      </c>
      <c r="D149">
        <v>0.19</v>
      </c>
    </row>
    <row r="150" spans="1:5" x14ac:dyDescent="0.2">
      <c r="A150" s="1">
        <v>45440</v>
      </c>
      <c r="B150">
        <v>0.33</v>
      </c>
      <c r="D150">
        <v>0.3</v>
      </c>
    </row>
    <row r="151" spans="1:5" x14ac:dyDescent="0.2">
      <c r="A151" s="1">
        <v>45441</v>
      </c>
      <c r="B151">
        <v>0.24</v>
      </c>
      <c r="D151">
        <v>0.22</v>
      </c>
    </row>
    <row r="152" spans="1:5" x14ac:dyDescent="0.2">
      <c r="A152" s="1">
        <v>45442</v>
      </c>
      <c r="B152">
        <v>0.2</v>
      </c>
      <c r="D152">
        <v>0.19</v>
      </c>
    </row>
    <row r="153" spans="1:5" x14ac:dyDescent="0.2">
      <c r="A153" s="1">
        <v>45443</v>
      </c>
      <c r="B153">
        <v>0.23</v>
      </c>
      <c r="D153">
        <v>0.22</v>
      </c>
    </row>
    <row r="154" spans="1:5" x14ac:dyDescent="0.2">
      <c r="A154" s="1">
        <v>45444</v>
      </c>
      <c r="B154">
        <v>0.31</v>
      </c>
      <c r="D154">
        <v>0.28999999999999998</v>
      </c>
      <c r="E154">
        <v>0.06</v>
      </c>
    </row>
    <row r="155" spans="1:5" x14ac:dyDescent="0.2">
      <c r="A155" s="1">
        <v>45445</v>
      </c>
      <c r="B155">
        <v>0.32</v>
      </c>
      <c r="D155">
        <v>0.31</v>
      </c>
      <c r="E155">
        <v>0.06</v>
      </c>
    </row>
    <row r="156" spans="1:5" x14ac:dyDescent="0.2">
      <c r="A156" s="1">
        <v>45446</v>
      </c>
      <c r="B156">
        <v>0.24</v>
      </c>
      <c r="D156">
        <v>0.23</v>
      </c>
      <c r="E156">
        <v>0.05</v>
      </c>
    </row>
    <row r="157" spans="1:5" x14ac:dyDescent="0.2">
      <c r="A157" s="1">
        <v>45447</v>
      </c>
      <c r="B157">
        <v>0.31</v>
      </c>
      <c r="D157">
        <v>0.3</v>
      </c>
      <c r="E157">
        <v>0.06</v>
      </c>
    </row>
    <row r="158" spans="1:5" x14ac:dyDescent="0.2">
      <c r="A158" s="1">
        <v>45448</v>
      </c>
      <c r="B158">
        <v>0.36</v>
      </c>
      <c r="D158">
        <v>0.35</v>
      </c>
      <c r="E158">
        <v>7.0000000000000007E-2</v>
      </c>
    </row>
    <row r="159" spans="1:5" x14ac:dyDescent="0.2">
      <c r="A159" s="1">
        <v>45449</v>
      </c>
      <c r="B159">
        <v>0.28000000000000003</v>
      </c>
      <c r="D159">
        <v>0.27</v>
      </c>
      <c r="E159">
        <v>0.06</v>
      </c>
    </row>
    <row r="160" spans="1:5" x14ac:dyDescent="0.2">
      <c r="A160" s="1">
        <v>45450</v>
      </c>
      <c r="B160">
        <v>0.3</v>
      </c>
      <c r="D160">
        <v>0.28999999999999998</v>
      </c>
      <c r="E160">
        <v>0.06</v>
      </c>
    </row>
    <row r="161" spans="1:6" x14ac:dyDescent="0.2">
      <c r="A161" s="1">
        <v>45451</v>
      </c>
      <c r="B161">
        <v>0.3</v>
      </c>
      <c r="D161">
        <v>0.3</v>
      </c>
      <c r="E161">
        <v>0.06</v>
      </c>
    </row>
    <row r="162" spans="1:6" x14ac:dyDescent="0.2">
      <c r="A162" s="1">
        <v>45452</v>
      </c>
      <c r="B162">
        <v>0.3</v>
      </c>
      <c r="D162">
        <v>0.3</v>
      </c>
      <c r="E162">
        <v>0.06</v>
      </c>
    </row>
    <row r="163" spans="1:6" x14ac:dyDescent="0.2">
      <c r="A163" s="1">
        <v>45453</v>
      </c>
      <c r="B163">
        <v>0.23</v>
      </c>
      <c r="C163">
        <v>7.0000000000000007E-2</v>
      </c>
      <c r="D163">
        <v>0.23</v>
      </c>
      <c r="E163">
        <v>0.05</v>
      </c>
      <c r="F163">
        <v>0.05</v>
      </c>
    </row>
    <row r="164" spans="1:6" x14ac:dyDescent="0.2">
      <c r="A164" s="1">
        <v>45454</v>
      </c>
      <c r="B164">
        <v>0.33</v>
      </c>
      <c r="C164">
        <v>0.1</v>
      </c>
      <c r="D164">
        <v>0.33</v>
      </c>
      <c r="E164">
        <v>0.08</v>
      </c>
      <c r="F164">
        <v>7.0000000000000007E-2</v>
      </c>
    </row>
    <row r="165" spans="1:6" x14ac:dyDescent="0.2">
      <c r="A165" s="1">
        <v>45455</v>
      </c>
      <c r="B165">
        <v>0.36</v>
      </c>
      <c r="C165">
        <v>0.11</v>
      </c>
      <c r="D165">
        <v>0.36</v>
      </c>
      <c r="E165">
        <v>0.09</v>
      </c>
      <c r="F165">
        <v>7.0000000000000007E-2</v>
      </c>
    </row>
    <row r="166" spans="1:6" x14ac:dyDescent="0.2">
      <c r="A166" s="1">
        <v>45456</v>
      </c>
      <c r="B166">
        <v>0.28999999999999998</v>
      </c>
      <c r="C166">
        <v>0.09</v>
      </c>
      <c r="D166">
        <v>0.28999999999999998</v>
      </c>
      <c r="E166">
        <v>0.08</v>
      </c>
      <c r="F166">
        <v>0.06</v>
      </c>
    </row>
    <row r="167" spans="1:6" x14ac:dyDescent="0.2">
      <c r="A167" s="1">
        <v>45457</v>
      </c>
      <c r="B167">
        <v>0.42</v>
      </c>
      <c r="C167">
        <v>0.13</v>
      </c>
      <c r="D167">
        <v>0.42</v>
      </c>
      <c r="E167">
        <v>0.12</v>
      </c>
      <c r="F167">
        <v>0.08</v>
      </c>
    </row>
    <row r="168" spans="1:6" x14ac:dyDescent="0.2">
      <c r="A168" s="1">
        <v>45458</v>
      </c>
      <c r="B168">
        <v>0.36</v>
      </c>
      <c r="C168">
        <v>0.11</v>
      </c>
      <c r="D168">
        <v>0.36</v>
      </c>
      <c r="E168">
        <v>0.11</v>
      </c>
      <c r="F168">
        <v>0.08</v>
      </c>
    </row>
    <row r="169" spans="1:6" x14ac:dyDescent="0.2">
      <c r="A169" s="1">
        <v>45459</v>
      </c>
      <c r="B169">
        <v>0.26</v>
      </c>
      <c r="C169">
        <v>0.08</v>
      </c>
      <c r="D169">
        <v>0.26</v>
      </c>
      <c r="E169">
        <v>0.09</v>
      </c>
      <c r="F169">
        <v>0.06</v>
      </c>
    </row>
    <row r="170" spans="1:6" x14ac:dyDescent="0.2">
      <c r="A170" s="1">
        <v>45460</v>
      </c>
      <c r="B170">
        <v>0.09</v>
      </c>
      <c r="C170">
        <v>0.03</v>
      </c>
      <c r="D170">
        <v>0.09</v>
      </c>
      <c r="E170">
        <v>0.03</v>
      </c>
      <c r="F170">
        <v>0.02</v>
      </c>
    </row>
    <row r="171" spans="1:6" x14ac:dyDescent="0.2">
      <c r="A171" s="1">
        <v>45461</v>
      </c>
      <c r="B171">
        <v>0.15</v>
      </c>
      <c r="C171">
        <v>0.05</v>
      </c>
      <c r="D171">
        <v>0.15</v>
      </c>
      <c r="E171">
        <v>0.06</v>
      </c>
      <c r="F171">
        <v>0.04</v>
      </c>
    </row>
    <row r="172" spans="1:6" x14ac:dyDescent="0.2">
      <c r="A172" s="1">
        <v>45462</v>
      </c>
      <c r="B172">
        <v>0.24</v>
      </c>
      <c r="C172">
        <v>0.08</v>
      </c>
      <c r="D172">
        <v>0.24</v>
      </c>
      <c r="E172">
        <v>0.11</v>
      </c>
      <c r="F172">
        <v>7.0000000000000007E-2</v>
      </c>
    </row>
    <row r="173" spans="1:6" x14ac:dyDescent="0.2">
      <c r="A173" s="1">
        <v>45463</v>
      </c>
      <c r="B173">
        <v>0.28999999999999998</v>
      </c>
      <c r="C173">
        <v>0.1</v>
      </c>
      <c r="D173">
        <v>0.28999999999999998</v>
      </c>
      <c r="E173">
        <v>0.15</v>
      </c>
      <c r="F173">
        <v>0.11</v>
      </c>
    </row>
    <row r="174" spans="1:6" x14ac:dyDescent="0.2">
      <c r="A174" s="1">
        <v>45464</v>
      </c>
      <c r="B174">
        <v>0.32</v>
      </c>
      <c r="C174">
        <v>0.11</v>
      </c>
      <c r="D174">
        <v>0.32</v>
      </c>
      <c r="E174">
        <v>0.18</v>
      </c>
      <c r="F174">
        <v>0.14000000000000001</v>
      </c>
    </row>
    <row r="175" spans="1:6" x14ac:dyDescent="0.2">
      <c r="A175" s="1">
        <v>45465</v>
      </c>
      <c r="B175">
        <v>0.31</v>
      </c>
      <c r="C175">
        <v>0.11</v>
      </c>
      <c r="D175">
        <v>0.31</v>
      </c>
      <c r="E175">
        <v>0.19</v>
      </c>
      <c r="F175">
        <v>0.16</v>
      </c>
    </row>
    <row r="176" spans="1:6" x14ac:dyDescent="0.2">
      <c r="A176" s="1">
        <v>45466</v>
      </c>
      <c r="B176">
        <v>0.41</v>
      </c>
      <c r="C176">
        <v>0.15</v>
      </c>
      <c r="D176">
        <v>0.41</v>
      </c>
      <c r="E176">
        <v>0.26</v>
      </c>
      <c r="F176">
        <v>0.23</v>
      </c>
    </row>
    <row r="177" spans="1:6" x14ac:dyDescent="0.2">
      <c r="A177" s="1">
        <v>45467</v>
      </c>
      <c r="B177">
        <v>0.36</v>
      </c>
      <c r="C177">
        <v>0.14000000000000001</v>
      </c>
      <c r="D177">
        <v>0.36</v>
      </c>
      <c r="E177">
        <v>0.24</v>
      </c>
      <c r="F177">
        <v>0.23</v>
      </c>
    </row>
    <row r="178" spans="1:6" x14ac:dyDescent="0.2">
      <c r="A178" s="1">
        <v>45468</v>
      </c>
      <c r="B178">
        <v>0.33</v>
      </c>
      <c r="C178">
        <v>0.13</v>
      </c>
      <c r="D178">
        <v>0.33</v>
      </c>
      <c r="E178">
        <v>0.23</v>
      </c>
      <c r="F178">
        <v>0.22</v>
      </c>
    </row>
    <row r="179" spans="1:6" x14ac:dyDescent="0.2">
      <c r="A179" s="1">
        <v>45469</v>
      </c>
      <c r="B179">
        <v>0.23</v>
      </c>
      <c r="C179">
        <v>0.09</v>
      </c>
      <c r="D179">
        <v>0.23</v>
      </c>
      <c r="E179">
        <v>0.17</v>
      </c>
      <c r="F179">
        <v>0.17</v>
      </c>
    </row>
    <row r="180" spans="1:6" x14ac:dyDescent="0.2">
      <c r="A180" s="1">
        <v>45470</v>
      </c>
      <c r="B180">
        <v>0.34</v>
      </c>
      <c r="C180">
        <v>0.14000000000000001</v>
      </c>
      <c r="D180">
        <v>0.34</v>
      </c>
      <c r="E180">
        <v>0.26</v>
      </c>
      <c r="F180">
        <v>0.26</v>
      </c>
    </row>
    <row r="181" spans="1:6" x14ac:dyDescent="0.2">
      <c r="A181" s="1">
        <v>45471</v>
      </c>
      <c r="B181">
        <v>0.24</v>
      </c>
      <c r="C181">
        <v>0.1</v>
      </c>
      <c r="D181">
        <v>0.24</v>
      </c>
      <c r="E181">
        <v>0.19</v>
      </c>
      <c r="F181">
        <v>0.2</v>
      </c>
    </row>
    <row r="182" spans="1:6" x14ac:dyDescent="0.2">
      <c r="A182" s="1">
        <v>45472</v>
      </c>
      <c r="B182">
        <v>0.3</v>
      </c>
      <c r="C182">
        <v>0.13</v>
      </c>
      <c r="D182">
        <v>0.3</v>
      </c>
      <c r="E182">
        <v>0.25</v>
      </c>
      <c r="F182">
        <v>0.26</v>
      </c>
    </row>
    <row r="183" spans="1:6" x14ac:dyDescent="0.2">
      <c r="A183" s="1">
        <v>45473</v>
      </c>
      <c r="B183">
        <v>0.3</v>
      </c>
      <c r="C183">
        <v>0.14000000000000001</v>
      </c>
      <c r="D183">
        <v>0.3</v>
      </c>
      <c r="E183">
        <v>0.25</v>
      </c>
      <c r="F183">
        <v>0.26</v>
      </c>
    </row>
    <row r="184" spans="1:6" x14ac:dyDescent="0.2">
      <c r="A184" s="1">
        <v>45474</v>
      </c>
      <c r="B184">
        <v>0.18</v>
      </c>
      <c r="C184">
        <v>0.09</v>
      </c>
      <c r="D184">
        <v>0.18</v>
      </c>
      <c r="E184">
        <v>0.16</v>
      </c>
      <c r="F184">
        <v>0.16</v>
      </c>
    </row>
    <row r="185" spans="1:6" x14ac:dyDescent="0.2">
      <c r="A185" s="1">
        <v>45475</v>
      </c>
      <c r="B185">
        <v>0.2</v>
      </c>
      <c r="C185">
        <v>0.1</v>
      </c>
      <c r="D185">
        <v>0.2</v>
      </c>
      <c r="E185">
        <v>0.18</v>
      </c>
      <c r="F185">
        <v>0.19</v>
      </c>
    </row>
    <row r="186" spans="1:6" x14ac:dyDescent="0.2">
      <c r="A186" s="1">
        <v>45476</v>
      </c>
      <c r="B186">
        <v>0.2</v>
      </c>
      <c r="C186">
        <v>0.1</v>
      </c>
      <c r="D186">
        <v>0.2</v>
      </c>
      <c r="E186">
        <v>0.18</v>
      </c>
      <c r="F186">
        <v>0.19</v>
      </c>
    </row>
    <row r="187" spans="1:6" x14ac:dyDescent="0.2">
      <c r="A187" s="1">
        <v>45477</v>
      </c>
      <c r="B187">
        <v>0.24</v>
      </c>
      <c r="C187">
        <v>0.13</v>
      </c>
      <c r="D187">
        <v>0.24</v>
      </c>
      <c r="E187">
        <v>0.22</v>
      </c>
      <c r="F187">
        <v>0.23</v>
      </c>
    </row>
    <row r="188" spans="1:6" x14ac:dyDescent="0.2">
      <c r="A188" s="1">
        <v>45478</v>
      </c>
      <c r="B188">
        <v>0.27</v>
      </c>
      <c r="C188">
        <v>0.15</v>
      </c>
      <c r="D188">
        <v>0.27</v>
      </c>
      <c r="E188">
        <v>0.25</v>
      </c>
      <c r="F188">
        <v>0.26</v>
      </c>
    </row>
    <row r="189" spans="1:6" x14ac:dyDescent="0.2">
      <c r="A189" s="1">
        <v>45479</v>
      </c>
      <c r="B189">
        <v>0.28000000000000003</v>
      </c>
      <c r="C189">
        <v>0.16</v>
      </c>
      <c r="D189">
        <v>0.28000000000000003</v>
      </c>
      <c r="E189">
        <v>0.26</v>
      </c>
      <c r="F189">
        <v>0.27</v>
      </c>
    </row>
    <row r="190" spans="1:6" x14ac:dyDescent="0.2">
      <c r="A190" s="1">
        <v>45480</v>
      </c>
      <c r="B190">
        <v>0.28000000000000003</v>
      </c>
      <c r="C190">
        <v>0.16</v>
      </c>
      <c r="D190">
        <v>0.28000000000000003</v>
      </c>
      <c r="E190">
        <v>0.26</v>
      </c>
      <c r="F190">
        <v>0.27</v>
      </c>
    </row>
    <row r="191" spans="1:6" x14ac:dyDescent="0.2">
      <c r="A191" s="1">
        <v>45481</v>
      </c>
      <c r="B191">
        <v>0.28000000000000003</v>
      </c>
      <c r="C191">
        <v>0.17</v>
      </c>
      <c r="D191">
        <v>0.28000000000000003</v>
      </c>
      <c r="E191">
        <v>0.27</v>
      </c>
      <c r="F191">
        <v>0.28000000000000003</v>
      </c>
    </row>
    <row r="192" spans="1:6" x14ac:dyDescent="0.2">
      <c r="A192" s="1">
        <v>45482</v>
      </c>
      <c r="B192">
        <v>0.32</v>
      </c>
      <c r="C192">
        <v>0.2</v>
      </c>
      <c r="D192">
        <v>0.32</v>
      </c>
      <c r="E192">
        <v>0.31</v>
      </c>
      <c r="F192">
        <v>0.32</v>
      </c>
    </row>
    <row r="193" spans="1:6" x14ac:dyDescent="0.2">
      <c r="A193" s="1">
        <v>45483</v>
      </c>
      <c r="B193">
        <v>0.33</v>
      </c>
      <c r="C193">
        <v>0.21</v>
      </c>
      <c r="D193">
        <v>0.33</v>
      </c>
      <c r="E193">
        <v>0.32</v>
      </c>
      <c r="F193">
        <v>0.33</v>
      </c>
    </row>
    <row r="194" spans="1:6" x14ac:dyDescent="0.2">
      <c r="A194" s="1">
        <v>45484</v>
      </c>
      <c r="B194">
        <v>0.32</v>
      </c>
      <c r="C194">
        <v>0.21</v>
      </c>
      <c r="D194">
        <v>0.32</v>
      </c>
      <c r="E194">
        <v>0.31</v>
      </c>
      <c r="F194">
        <v>0.32</v>
      </c>
    </row>
    <row r="195" spans="1:6" x14ac:dyDescent="0.2">
      <c r="A195" s="1">
        <v>45485</v>
      </c>
      <c r="B195">
        <v>0.3</v>
      </c>
      <c r="C195">
        <v>0.2</v>
      </c>
      <c r="D195">
        <v>0.3</v>
      </c>
      <c r="E195">
        <v>0.28999999999999998</v>
      </c>
      <c r="F195">
        <v>0.3</v>
      </c>
    </row>
    <row r="196" spans="1:6" x14ac:dyDescent="0.2">
      <c r="A196" s="1">
        <v>45486</v>
      </c>
      <c r="B196">
        <v>0.28000000000000003</v>
      </c>
      <c r="C196">
        <v>0.19</v>
      </c>
      <c r="D196">
        <v>0.28000000000000003</v>
      </c>
      <c r="E196">
        <v>0.27</v>
      </c>
      <c r="F196">
        <v>0.28000000000000003</v>
      </c>
    </row>
    <row r="197" spans="1:6" x14ac:dyDescent="0.2">
      <c r="A197" s="1">
        <v>45487</v>
      </c>
      <c r="B197">
        <v>0.23</v>
      </c>
      <c r="C197">
        <v>0.16</v>
      </c>
      <c r="D197">
        <v>0.23</v>
      </c>
      <c r="E197">
        <v>0.23</v>
      </c>
      <c r="F197">
        <v>0.23</v>
      </c>
    </row>
    <row r="198" spans="1:6" x14ac:dyDescent="0.2">
      <c r="A198" s="1">
        <v>45488</v>
      </c>
      <c r="B198">
        <v>0.19</v>
      </c>
      <c r="C198">
        <v>0.14000000000000001</v>
      </c>
      <c r="D198">
        <v>0.19</v>
      </c>
      <c r="E198">
        <v>0.19</v>
      </c>
      <c r="F198">
        <v>0.19</v>
      </c>
    </row>
    <row r="199" spans="1:6" x14ac:dyDescent="0.2">
      <c r="A199" s="1">
        <v>45489</v>
      </c>
      <c r="B199">
        <v>0.28000000000000003</v>
      </c>
      <c r="C199">
        <v>0.21</v>
      </c>
      <c r="D199">
        <v>0.28000000000000003</v>
      </c>
      <c r="E199">
        <v>0.28000000000000003</v>
      </c>
      <c r="F199">
        <v>0.28000000000000003</v>
      </c>
    </row>
    <row r="200" spans="1:6" x14ac:dyDescent="0.2">
      <c r="A200" s="1">
        <v>45490</v>
      </c>
      <c r="B200">
        <v>0.32</v>
      </c>
      <c r="C200">
        <v>0.24</v>
      </c>
      <c r="D200">
        <v>0.32</v>
      </c>
      <c r="E200">
        <v>0.32</v>
      </c>
      <c r="F200">
        <v>0.32</v>
      </c>
    </row>
    <row r="201" spans="1:6" x14ac:dyDescent="0.2">
      <c r="A201" s="1">
        <v>45491</v>
      </c>
      <c r="B201">
        <v>0.31</v>
      </c>
      <c r="C201">
        <v>0.24</v>
      </c>
      <c r="D201">
        <v>0.31</v>
      </c>
      <c r="E201">
        <v>0.31</v>
      </c>
      <c r="F201">
        <v>0.31</v>
      </c>
    </row>
    <row r="202" spans="1:6" x14ac:dyDescent="0.2">
      <c r="A202" s="1">
        <v>45492</v>
      </c>
      <c r="B202">
        <v>0.28999999999999998</v>
      </c>
      <c r="C202">
        <v>0.23</v>
      </c>
      <c r="D202">
        <v>0.28999999999999998</v>
      </c>
      <c r="E202">
        <v>0.28999999999999998</v>
      </c>
      <c r="F202">
        <v>0.28999999999999998</v>
      </c>
    </row>
    <row r="203" spans="1:6" x14ac:dyDescent="0.2">
      <c r="A203" s="1">
        <v>45493</v>
      </c>
      <c r="B203">
        <v>0.32</v>
      </c>
      <c r="C203">
        <v>0.26</v>
      </c>
      <c r="D203">
        <v>0.32</v>
      </c>
      <c r="E203">
        <v>0.32</v>
      </c>
      <c r="F203">
        <v>0.32</v>
      </c>
    </row>
    <row r="204" spans="1:6" x14ac:dyDescent="0.2">
      <c r="A204" s="1">
        <v>45494</v>
      </c>
      <c r="B204">
        <v>0.3</v>
      </c>
      <c r="C204">
        <v>0.25</v>
      </c>
      <c r="D204">
        <v>0.3</v>
      </c>
      <c r="E204">
        <v>0.3</v>
      </c>
      <c r="F204">
        <v>0.3</v>
      </c>
    </row>
    <row r="205" spans="1:6" x14ac:dyDescent="0.2">
      <c r="A205" s="1">
        <v>45495</v>
      </c>
      <c r="B205">
        <v>0.28000000000000003</v>
      </c>
      <c r="C205">
        <v>0.23</v>
      </c>
      <c r="D205">
        <v>0.28000000000000003</v>
      </c>
      <c r="E205">
        <v>0.28000000000000003</v>
      </c>
      <c r="F205">
        <v>0.28000000000000003</v>
      </c>
    </row>
    <row r="206" spans="1:6" x14ac:dyDescent="0.2">
      <c r="A206" s="1">
        <v>45496</v>
      </c>
      <c r="B206">
        <v>0.3</v>
      </c>
      <c r="C206">
        <v>0.25</v>
      </c>
      <c r="D206">
        <v>0.3</v>
      </c>
      <c r="E206">
        <v>0.3</v>
      </c>
      <c r="F206">
        <v>0.3</v>
      </c>
    </row>
    <row r="207" spans="1:6" x14ac:dyDescent="0.2">
      <c r="A207" s="1">
        <v>45497</v>
      </c>
      <c r="B207">
        <v>0.3</v>
      </c>
      <c r="C207">
        <v>0.26</v>
      </c>
      <c r="D207">
        <v>0.3</v>
      </c>
      <c r="E207">
        <v>0.3</v>
      </c>
      <c r="F207">
        <v>0.3</v>
      </c>
    </row>
    <row r="208" spans="1:6" x14ac:dyDescent="0.2">
      <c r="A208" s="1">
        <v>45498</v>
      </c>
      <c r="B208">
        <v>0.3</v>
      </c>
      <c r="C208">
        <v>0.26</v>
      </c>
      <c r="D208">
        <v>0.3</v>
      </c>
      <c r="E208">
        <v>0.3</v>
      </c>
      <c r="F208">
        <v>0.3</v>
      </c>
    </row>
    <row r="209" spans="1:6" x14ac:dyDescent="0.2">
      <c r="A209" s="1">
        <v>45499</v>
      </c>
      <c r="B209">
        <v>0.24</v>
      </c>
      <c r="C209">
        <v>0.21</v>
      </c>
      <c r="D209">
        <v>0.24</v>
      </c>
      <c r="E209">
        <v>0.24</v>
      </c>
      <c r="F209">
        <v>0.24</v>
      </c>
    </row>
    <row r="210" spans="1:6" x14ac:dyDescent="0.2">
      <c r="A210" s="1">
        <v>45500</v>
      </c>
      <c r="B210">
        <v>0.25</v>
      </c>
      <c r="C210">
        <v>0.22</v>
      </c>
      <c r="D210">
        <v>0.25</v>
      </c>
      <c r="E210">
        <v>0.25</v>
      </c>
      <c r="F210">
        <v>0.25</v>
      </c>
    </row>
    <row r="211" spans="1:6" x14ac:dyDescent="0.2">
      <c r="A211" s="1">
        <v>45501</v>
      </c>
      <c r="B211">
        <v>0.22</v>
      </c>
      <c r="C211">
        <v>0.19</v>
      </c>
      <c r="D211">
        <v>0.22</v>
      </c>
      <c r="E211">
        <v>0.22</v>
      </c>
      <c r="F211">
        <v>0.22</v>
      </c>
    </row>
    <row r="212" spans="1:6" x14ac:dyDescent="0.2">
      <c r="A212" s="1">
        <v>45502</v>
      </c>
      <c r="B212">
        <v>0.3</v>
      </c>
      <c r="C212">
        <v>0.27</v>
      </c>
      <c r="D212">
        <v>0.3</v>
      </c>
      <c r="E212">
        <v>0.3</v>
      </c>
      <c r="F212">
        <v>0.3</v>
      </c>
    </row>
    <row r="213" spans="1:6" x14ac:dyDescent="0.2">
      <c r="A213" s="1">
        <v>45503</v>
      </c>
      <c r="B213">
        <v>0.19</v>
      </c>
      <c r="C213">
        <v>0.17</v>
      </c>
      <c r="D213">
        <v>0.19</v>
      </c>
      <c r="E213">
        <v>0.19</v>
      </c>
      <c r="F213">
        <v>0.19</v>
      </c>
    </row>
    <row r="214" spans="1:6" x14ac:dyDescent="0.2">
      <c r="A214" s="1">
        <v>45504</v>
      </c>
      <c r="B214">
        <v>0.25</v>
      </c>
      <c r="C214">
        <v>0.23</v>
      </c>
      <c r="D214">
        <v>0.24</v>
      </c>
      <c r="E214">
        <v>0.25</v>
      </c>
      <c r="F214">
        <v>0.25</v>
      </c>
    </row>
    <row r="215" spans="1:6" x14ac:dyDescent="0.2">
      <c r="A215" s="1">
        <v>45505</v>
      </c>
      <c r="B215">
        <v>0.31</v>
      </c>
      <c r="C215">
        <v>0.28000000000000003</v>
      </c>
      <c r="D215">
        <v>0.3</v>
      </c>
      <c r="E215">
        <v>0.31</v>
      </c>
      <c r="F215">
        <v>0.31</v>
      </c>
    </row>
    <row r="216" spans="1:6" x14ac:dyDescent="0.2">
      <c r="A216" s="1">
        <v>45506</v>
      </c>
      <c r="B216">
        <v>0.36</v>
      </c>
      <c r="C216">
        <v>0.33</v>
      </c>
      <c r="D216">
        <v>0.34</v>
      </c>
      <c r="E216">
        <v>0.36</v>
      </c>
      <c r="F216">
        <v>0.36</v>
      </c>
    </row>
    <row r="217" spans="1:6" x14ac:dyDescent="0.2">
      <c r="A217" s="1">
        <v>45507</v>
      </c>
      <c r="B217">
        <v>0.34</v>
      </c>
      <c r="C217">
        <v>0.31</v>
      </c>
      <c r="D217">
        <v>0.31</v>
      </c>
      <c r="E217">
        <v>0.34</v>
      </c>
      <c r="F217">
        <v>0.34</v>
      </c>
    </row>
    <row r="218" spans="1:6" x14ac:dyDescent="0.2">
      <c r="A218" s="1">
        <v>45508</v>
      </c>
      <c r="B218">
        <v>0.28000000000000003</v>
      </c>
      <c r="C218">
        <v>0.26</v>
      </c>
      <c r="D218">
        <v>0.24</v>
      </c>
      <c r="E218">
        <v>0.28000000000000003</v>
      </c>
      <c r="F218">
        <v>0.28000000000000003</v>
      </c>
    </row>
    <row r="219" spans="1:6" x14ac:dyDescent="0.2">
      <c r="A219" s="1">
        <v>45509</v>
      </c>
      <c r="B219">
        <v>0.3</v>
      </c>
      <c r="C219">
        <v>0.28000000000000003</v>
      </c>
      <c r="D219">
        <v>0.24</v>
      </c>
      <c r="E219">
        <v>0.3</v>
      </c>
      <c r="F219">
        <v>0.3</v>
      </c>
    </row>
    <row r="220" spans="1:6" x14ac:dyDescent="0.2">
      <c r="A220" s="1">
        <v>45510</v>
      </c>
      <c r="B220">
        <v>0.25</v>
      </c>
      <c r="C220">
        <v>0.23</v>
      </c>
      <c r="D220">
        <v>0.19</v>
      </c>
      <c r="E220">
        <v>0.25</v>
      </c>
      <c r="F220">
        <v>0.25</v>
      </c>
    </row>
    <row r="221" spans="1:6" x14ac:dyDescent="0.2">
      <c r="A221" s="1">
        <v>45511</v>
      </c>
      <c r="B221">
        <v>0.28999999999999998</v>
      </c>
      <c r="C221">
        <v>0.27</v>
      </c>
      <c r="D221">
        <v>0.21</v>
      </c>
      <c r="E221">
        <v>0.28999999999999998</v>
      </c>
      <c r="F221">
        <v>0.28999999999999998</v>
      </c>
    </row>
    <row r="222" spans="1:6" x14ac:dyDescent="0.2">
      <c r="A222" s="1">
        <v>45512</v>
      </c>
      <c r="B222">
        <v>0.22</v>
      </c>
      <c r="C222">
        <v>0.2</v>
      </c>
      <c r="D222">
        <v>0.15</v>
      </c>
      <c r="E222">
        <v>0.22</v>
      </c>
      <c r="F222">
        <v>0.22</v>
      </c>
    </row>
    <row r="223" spans="1:6" x14ac:dyDescent="0.2">
      <c r="A223" s="1">
        <v>45513</v>
      </c>
      <c r="B223">
        <v>0.24</v>
      </c>
      <c r="C223">
        <v>0.22</v>
      </c>
      <c r="D223">
        <v>0.16</v>
      </c>
      <c r="E223">
        <v>0.24</v>
      </c>
      <c r="F223">
        <v>0.24</v>
      </c>
    </row>
    <row r="224" spans="1:6" x14ac:dyDescent="0.2">
      <c r="A224" s="1">
        <v>45514</v>
      </c>
      <c r="B224">
        <v>0.21</v>
      </c>
      <c r="C224">
        <v>0.2</v>
      </c>
      <c r="D224">
        <v>0.13</v>
      </c>
      <c r="E224">
        <v>0.21</v>
      </c>
      <c r="F224">
        <v>0.21</v>
      </c>
    </row>
    <row r="225" spans="1:6" x14ac:dyDescent="0.2">
      <c r="A225" s="1">
        <v>45515</v>
      </c>
      <c r="B225">
        <v>0.25</v>
      </c>
      <c r="C225">
        <v>0.23</v>
      </c>
      <c r="D225">
        <v>0.15</v>
      </c>
      <c r="E225">
        <v>0.25</v>
      </c>
      <c r="F225">
        <v>0.25</v>
      </c>
    </row>
    <row r="226" spans="1:6" x14ac:dyDescent="0.2">
      <c r="A226" s="1">
        <v>45516</v>
      </c>
      <c r="B226">
        <v>0.28999999999999998</v>
      </c>
      <c r="C226">
        <v>0.27</v>
      </c>
      <c r="D226">
        <v>0.16</v>
      </c>
      <c r="E226">
        <v>0.28999999999999998</v>
      </c>
      <c r="F226">
        <v>0.28999999999999998</v>
      </c>
    </row>
    <row r="227" spans="1:6" x14ac:dyDescent="0.2">
      <c r="A227" s="1">
        <v>45517</v>
      </c>
      <c r="B227">
        <v>0.15</v>
      </c>
      <c r="C227">
        <v>0.14000000000000001</v>
      </c>
      <c r="D227">
        <v>0.08</v>
      </c>
      <c r="E227">
        <v>0.15</v>
      </c>
      <c r="F227">
        <v>0.15</v>
      </c>
    </row>
    <row r="228" spans="1:6" x14ac:dyDescent="0.2">
      <c r="A228" s="1">
        <v>45518</v>
      </c>
      <c r="B228">
        <v>0.21</v>
      </c>
      <c r="C228">
        <v>0.2</v>
      </c>
      <c r="D228">
        <v>0.1</v>
      </c>
      <c r="E228">
        <v>0.21</v>
      </c>
      <c r="F228">
        <v>0.21</v>
      </c>
    </row>
    <row r="229" spans="1:6" x14ac:dyDescent="0.2">
      <c r="A229" s="1">
        <v>45519</v>
      </c>
      <c r="B229">
        <v>0.3</v>
      </c>
      <c r="C229">
        <v>0.28000000000000003</v>
      </c>
      <c r="D229">
        <v>0.13</v>
      </c>
      <c r="E229">
        <v>0.3</v>
      </c>
      <c r="F229">
        <v>0.28999999999999998</v>
      </c>
    </row>
    <row r="230" spans="1:6" x14ac:dyDescent="0.2">
      <c r="A230" s="1">
        <v>45520</v>
      </c>
      <c r="B230">
        <v>0.27</v>
      </c>
      <c r="C230">
        <v>0.25</v>
      </c>
      <c r="D230">
        <v>0.11</v>
      </c>
      <c r="E230">
        <v>0.27</v>
      </c>
      <c r="F230">
        <v>0.26</v>
      </c>
    </row>
    <row r="231" spans="1:6" x14ac:dyDescent="0.2">
      <c r="A231" s="1">
        <v>45521</v>
      </c>
      <c r="B231">
        <v>0.32</v>
      </c>
      <c r="C231">
        <v>0.3</v>
      </c>
      <c r="D231">
        <v>0.12</v>
      </c>
      <c r="E231">
        <v>0.32</v>
      </c>
      <c r="F231">
        <v>0.3</v>
      </c>
    </row>
    <row r="232" spans="1:6" x14ac:dyDescent="0.2">
      <c r="A232" s="1">
        <v>45522</v>
      </c>
      <c r="B232">
        <v>0.31</v>
      </c>
      <c r="C232">
        <v>0.28999999999999998</v>
      </c>
      <c r="D232">
        <v>0.11</v>
      </c>
      <c r="E232">
        <v>0.31</v>
      </c>
      <c r="F232">
        <v>0.28000000000000003</v>
      </c>
    </row>
    <row r="233" spans="1:6" x14ac:dyDescent="0.2">
      <c r="A233" s="1">
        <v>45523</v>
      </c>
      <c r="B233">
        <v>0.26</v>
      </c>
      <c r="C233">
        <v>0.24</v>
      </c>
      <c r="D233">
        <v>0.08</v>
      </c>
      <c r="E233">
        <v>0.26</v>
      </c>
      <c r="F233">
        <v>0.22</v>
      </c>
    </row>
    <row r="234" spans="1:6" x14ac:dyDescent="0.2">
      <c r="A234" s="1">
        <v>45524</v>
      </c>
      <c r="B234">
        <v>0.31</v>
      </c>
      <c r="C234">
        <v>0.28999999999999998</v>
      </c>
      <c r="D234">
        <v>0</v>
      </c>
      <c r="E234">
        <v>0.31</v>
      </c>
      <c r="F234">
        <v>0.25</v>
      </c>
    </row>
    <row r="235" spans="1:6" x14ac:dyDescent="0.2">
      <c r="A235" s="1">
        <v>45525</v>
      </c>
      <c r="B235">
        <v>0.32</v>
      </c>
      <c r="C235">
        <v>0.3</v>
      </c>
      <c r="E235">
        <v>0.32</v>
      </c>
      <c r="F235">
        <v>0.24</v>
      </c>
    </row>
    <row r="236" spans="1:6" x14ac:dyDescent="0.2">
      <c r="A236" s="1">
        <v>45526</v>
      </c>
      <c r="B236">
        <v>0.34</v>
      </c>
      <c r="C236">
        <v>0.32</v>
      </c>
      <c r="E236">
        <v>0.34</v>
      </c>
      <c r="F236">
        <v>0.24</v>
      </c>
    </row>
    <row r="237" spans="1:6" x14ac:dyDescent="0.2">
      <c r="A237" s="1">
        <v>45527</v>
      </c>
      <c r="B237">
        <v>0.34</v>
      </c>
      <c r="C237">
        <v>0.32</v>
      </c>
      <c r="E237">
        <v>0.34</v>
      </c>
      <c r="F237">
        <v>0.22</v>
      </c>
    </row>
    <row r="238" spans="1:6" x14ac:dyDescent="0.2">
      <c r="A238" s="1">
        <v>45528</v>
      </c>
      <c r="B238">
        <v>0.25</v>
      </c>
      <c r="C238">
        <v>0.23</v>
      </c>
      <c r="E238">
        <v>0.25</v>
      </c>
      <c r="F238">
        <v>0.15</v>
      </c>
    </row>
    <row r="239" spans="1:6" x14ac:dyDescent="0.2">
      <c r="A239" s="1">
        <v>45529</v>
      </c>
      <c r="B239">
        <v>0.22</v>
      </c>
      <c r="C239">
        <v>0.2</v>
      </c>
      <c r="E239">
        <v>0.22</v>
      </c>
      <c r="F239">
        <v>0.13</v>
      </c>
    </row>
    <row r="240" spans="1:6" x14ac:dyDescent="0.2">
      <c r="A240" s="1">
        <v>45530</v>
      </c>
      <c r="B240">
        <v>0.2</v>
      </c>
      <c r="C240">
        <v>0.18</v>
      </c>
      <c r="E240">
        <v>0.2</v>
      </c>
      <c r="F240">
        <v>0.11</v>
      </c>
    </row>
    <row r="241" spans="1:6" x14ac:dyDescent="0.2">
      <c r="A241" s="1">
        <v>45531</v>
      </c>
      <c r="B241">
        <v>0.28999999999999998</v>
      </c>
      <c r="C241">
        <v>0.27</v>
      </c>
      <c r="E241">
        <v>0.28000000000000003</v>
      </c>
      <c r="F241">
        <v>0.14000000000000001</v>
      </c>
    </row>
    <row r="242" spans="1:6" x14ac:dyDescent="0.2">
      <c r="A242" s="1">
        <v>45532</v>
      </c>
      <c r="B242">
        <v>0.26</v>
      </c>
      <c r="C242">
        <v>0.24</v>
      </c>
      <c r="E242">
        <v>0.25</v>
      </c>
      <c r="F242">
        <v>0.11</v>
      </c>
    </row>
    <row r="243" spans="1:6" x14ac:dyDescent="0.2">
      <c r="A243" s="1">
        <v>45533</v>
      </c>
      <c r="B243">
        <v>0.22</v>
      </c>
      <c r="C243">
        <v>0.2</v>
      </c>
      <c r="E243">
        <v>0.21</v>
      </c>
      <c r="F243">
        <v>0.09</v>
      </c>
    </row>
    <row r="244" spans="1:6" x14ac:dyDescent="0.2">
      <c r="A244" s="1">
        <v>45534</v>
      </c>
      <c r="B244">
        <v>0.28999999999999998</v>
      </c>
      <c r="C244">
        <v>0.26</v>
      </c>
      <c r="E244">
        <v>0.25</v>
      </c>
      <c r="F244">
        <v>0.1</v>
      </c>
    </row>
    <row r="245" spans="1:6" x14ac:dyDescent="0.2">
      <c r="A245" s="1">
        <v>45535</v>
      </c>
      <c r="B245">
        <v>0.35</v>
      </c>
      <c r="C245">
        <v>0.31</v>
      </c>
      <c r="E245">
        <v>0.28000000000000003</v>
      </c>
      <c r="F245">
        <v>0.11</v>
      </c>
    </row>
    <row r="246" spans="1:6" x14ac:dyDescent="0.2">
      <c r="A246" s="1">
        <v>45536</v>
      </c>
      <c r="B246">
        <v>0.36</v>
      </c>
      <c r="C246">
        <v>0.32</v>
      </c>
      <c r="E246">
        <v>0.27</v>
      </c>
      <c r="F246">
        <v>0</v>
      </c>
    </row>
    <row r="247" spans="1:6" x14ac:dyDescent="0.2">
      <c r="A247" s="1">
        <v>45537</v>
      </c>
      <c r="B247">
        <v>0.37</v>
      </c>
      <c r="C247">
        <v>0.33</v>
      </c>
      <c r="E247">
        <v>0.26</v>
      </c>
    </row>
    <row r="248" spans="1:6" x14ac:dyDescent="0.2">
      <c r="A248" s="1">
        <v>45538</v>
      </c>
      <c r="B248">
        <v>0.27</v>
      </c>
      <c r="C248">
        <v>0.24</v>
      </c>
      <c r="E248">
        <v>0.17</v>
      </c>
    </row>
    <row r="249" spans="1:6" x14ac:dyDescent="0.2">
      <c r="A249" s="1">
        <v>45539</v>
      </c>
      <c r="B249">
        <v>0.21</v>
      </c>
      <c r="C249">
        <v>0.18</v>
      </c>
      <c r="E249">
        <v>0.12</v>
      </c>
    </row>
    <row r="250" spans="1:6" x14ac:dyDescent="0.2">
      <c r="A250" s="1">
        <v>45540</v>
      </c>
      <c r="B250">
        <v>0.26</v>
      </c>
      <c r="C250">
        <v>0.23</v>
      </c>
      <c r="E250">
        <v>0.14000000000000001</v>
      </c>
    </row>
    <row r="251" spans="1:6" x14ac:dyDescent="0.2">
      <c r="A251" s="1">
        <v>45541</v>
      </c>
      <c r="B251">
        <v>0.3</v>
      </c>
      <c r="C251">
        <v>0.26</v>
      </c>
      <c r="E251">
        <v>0.14000000000000001</v>
      </c>
    </row>
    <row r="252" spans="1:6" x14ac:dyDescent="0.2">
      <c r="A252" s="1">
        <v>45542</v>
      </c>
      <c r="B252">
        <v>0.32</v>
      </c>
      <c r="C252">
        <v>0.27</v>
      </c>
      <c r="E252">
        <v>0.14000000000000001</v>
      </c>
    </row>
    <row r="253" spans="1:6" x14ac:dyDescent="0.2">
      <c r="A253" s="1">
        <v>45543</v>
      </c>
      <c r="B253">
        <v>0.37</v>
      </c>
      <c r="C253">
        <v>0.31</v>
      </c>
      <c r="E253">
        <v>0.14000000000000001</v>
      </c>
    </row>
    <row r="254" spans="1:6" x14ac:dyDescent="0.2">
      <c r="A254" s="1">
        <v>45544</v>
      </c>
      <c r="B254">
        <v>0.34</v>
      </c>
      <c r="C254">
        <v>0.28000000000000003</v>
      </c>
      <c r="E254">
        <v>0.11</v>
      </c>
    </row>
    <row r="255" spans="1:6" x14ac:dyDescent="0.2">
      <c r="A255" s="1">
        <v>45545</v>
      </c>
      <c r="B255">
        <v>0.33</v>
      </c>
      <c r="C255">
        <v>0.27</v>
      </c>
      <c r="E255">
        <v>0</v>
      </c>
    </row>
    <row r="256" spans="1:6" x14ac:dyDescent="0.2">
      <c r="A256" s="1">
        <v>45546</v>
      </c>
      <c r="B256">
        <v>0.28000000000000003</v>
      </c>
      <c r="C256">
        <v>0.23</v>
      </c>
    </row>
    <row r="257" spans="1:3" x14ac:dyDescent="0.2">
      <c r="A257" s="1">
        <v>45547</v>
      </c>
      <c r="B257">
        <v>0.11</v>
      </c>
      <c r="C257">
        <v>0.09</v>
      </c>
    </row>
    <row r="258" spans="1:3" x14ac:dyDescent="0.2">
      <c r="A258" s="1">
        <v>45548</v>
      </c>
      <c r="B258">
        <v>0.13</v>
      </c>
      <c r="C258">
        <v>0.11</v>
      </c>
    </row>
    <row r="259" spans="1:3" x14ac:dyDescent="0.2">
      <c r="A259" s="1">
        <v>45549</v>
      </c>
      <c r="B259">
        <v>0.21</v>
      </c>
      <c r="C259">
        <v>0.17</v>
      </c>
    </row>
    <row r="260" spans="1:3" x14ac:dyDescent="0.2">
      <c r="A260" s="1">
        <v>45550</v>
      </c>
      <c r="B260">
        <v>0.31</v>
      </c>
      <c r="C260">
        <v>0.25</v>
      </c>
    </row>
    <row r="261" spans="1:3" x14ac:dyDescent="0.2">
      <c r="A261" s="1">
        <v>45551</v>
      </c>
      <c r="B261">
        <v>0.19</v>
      </c>
      <c r="C261">
        <v>0.15</v>
      </c>
    </row>
    <row r="262" spans="1:3" x14ac:dyDescent="0.2">
      <c r="A262" s="1">
        <v>45552</v>
      </c>
      <c r="B262">
        <v>0.05</v>
      </c>
      <c r="C262">
        <v>0.04</v>
      </c>
    </row>
    <row r="263" spans="1:3" x14ac:dyDescent="0.2">
      <c r="A263" s="1">
        <v>45553</v>
      </c>
      <c r="B263">
        <v>0.04</v>
      </c>
      <c r="C263">
        <v>0.03</v>
      </c>
    </row>
    <row r="264" spans="1:3" x14ac:dyDescent="0.2">
      <c r="A264" s="1">
        <v>45554</v>
      </c>
      <c r="B264">
        <v>0.13</v>
      </c>
      <c r="C264">
        <v>0.1</v>
      </c>
    </row>
    <row r="265" spans="1:3" x14ac:dyDescent="0.2">
      <c r="A265" s="1">
        <v>45555</v>
      </c>
      <c r="B265">
        <v>0.21</v>
      </c>
      <c r="C265">
        <v>0.16</v>
      </c>
    </row>
    <row r="266" spans="1:3" x14ac:dyDescent="0.2">
      <c r="A266" s="1">
        <v>45556</v>
      </c>
      <c r="B266">
        <v>0.18</v>
      </c>
      <c r="C266">
        <v>0.14000000000000001</v>
      </c>
    </row>
    <row r="267" spans="1:3" x14ac:dyDescent="0.2">
      <c r="A267" s="1">
        <v>45557</v>
      </c>
      <c r="B267">
        <v>0.18</v>
      </c>
      <c r="C267">
        <v>0.14000000000000001</v>
      </c>
    </row>
    <row r="268" spans="1:3" x14ac:dyDescent="0.2">
      <c r="A268" s="1">
        <v>45558</v>
      </c>
      <c r="B268">
        <v>0.18</v>
      </c>
      <c r="C268">
        <v>0.13</v>
      </c>
    </row>
    <row r="269" spans="1:3" x14ac:dyDescent="0.2">
      <c r="A269" s="1">
        <v>45559</v>
      </c>
      <c r="B269">
        <v>0.18</v>
      </c>
      <c r="C269">
        <v>0.13</v>
      </c>
    </row>
    <row r="270" spans="1:3" x14ac:dyDescent="0.2">
      <c r="A270" s="1">
        <v>45560</v>
      </c>
      <c r="B270">
        <v>0.28000000000000003</v>
      </c>
      <c r="C270">
        <v>0.2</v>
      </c>
    </row>
    <row r="271" spans="1:3" x14ac:dyDescent="0.2">
      <c r="A271" s="1">
        <v>45561</v>
      </c>
      <c r="B271">
        <v>0.28000000000000003</v>
      </c>
      <c r="C271">
        <v>0.2</v>
      </c>
    </row>
    <row r="272" spans="1:3" x14ac:dyDescent="0.2">
      <c r="A272" s="1">
        <v>45562</v>
      </c>
      <c r="B272">
        <v>0.25</v>
      </c>
      <c r="C272">
        <v>0.17</v>
      </c>
    </row>
    <row r="273" spans="1:3" x14ac:dyDescent="0.2">
      <c r="A273" s="1">
        <v>45563</v>
      </c>
      <c r="B273">
        <v>0.32</v>
      </c>
      <c r="C273">
        <v>0.21</v>
      </c>
    </row>
    <row r="274" spans="1:3" x14ac:dyDescent="0.2">
      <c r="A274" s="1">
        <v>45564</v>
      </c>
      <c r="B274">
        <v>0.41</v>
      </c>
      <c r="C274">
        <v>0.27</v>
      </c>
    </row>
    <row r="275" spans="1:3" x14ac:dyDescent="0.2">
      <c r="A275" s="1">
        <v>45565</v>
      </c>
      <c r="B275">
        <v>0.17</v>
      </c>
      <c r="C275">
        <v>0.11</v>
      </c>
    </row>
    <row r="276" spans="1:3" x14ac:dyDescent="0.2">
      <c r="A276" s="1">
        <v>45566</v>
      </c>
      <c r="B276" t="e">
        <v>#NUM!</v>
      </c>
      <c r="C276" t="e">
        <v>#NUM!</v>
      </c>
    </row>
  </sheetData>
  <phoneticPr fontId="21" type="noConversion"/>
  <pageMargins left="0.7" right="0.7" top="0.75" bottom="0.75" header="0.3" footer="0.3"/>
  <tableParts count="1">
    <tablePart r:id="rId1"/>
  </tableParts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39495-8F17-4B37-BF2F-46212837ACB9}">
  <sheetPr codeName="Sheet39"/>
  <dimension ref="A1:AD275"/>
  <sheetViews>
    <sheetView topLeftCell="A244" workbookViewId="0">
      <selection activeCell="F210" sqref="F210:F218"/>
    </sheetView>
  </sheetViews>
  <sheetFormatPr defaultRowHeight="15" x14ac:dyDescent="0.2"/>
  <cols>
    <col min="1" max="1" width="13.5859375" bestFit="1" customWidth="1"/>
    <col min="2" max="2" width="6.72265625" bestFit="1" customWidth="1"/>
    <col min="3" max="3" width="7.93359375" bestFit="1" customWidth="1"/>
    <col min="4" max="4" width="9.01171875" bestFit="1" customWidth="1"/>
    <col min="5" max="5" width="8.0703125" bestFit="1" customWidth="1"/>
    <col min="6" max="6" width="10.76171875" bestFit="1" customWidth="1"/>
    <col min="7" max="7" width="8.47265625" bestFit="1" customWidth="1"/>
    <col min="8" max="8" width="9.28125" bestFit="1" customWidth="1"/>
    <col min="9" max="9" width="8.203125" bestFit="1" customWidth="1"/>
    <col min="10" max="10" width="9.28125" bestFit="1" customWidth="1"/>
    <col min="11" max="11" width="8.203125" bestFit="1" customWidth="1"/>
    <col min="12" max="12" width="9.68359375" bestFit="1" customWidth="1"/>
    <col min="13" max="13" width="8.7421875" bestFit="1" customWidth="1"/>
    <col min="14" max="14" width="8.203125" bestFit="1" customWidth="1"/>
    <col min="15" max="15" width="11.02734375" bestFit="1" customWidth="1"/>
    <col min="16" max="16" width="12.23828125" bestFit="1" customWidth="1"/>
    <col min="17" max="17" width="8.7421875" bestFit="1" customWidth="1"/>
    <col min="18" max="18" width="9.68359375" bestFit="1" customWidth="1"/>
    <col min="19" max="19" width="6.45703125" style="2" bestFit="1" customWidth="1"/>
    <col min="20" max="20" width="9.28125" style="2" bestFit="1" customWidth="1"/>
    <col min="21" max="21" width="8.203125" style="2" bestFit="1" customWidth="1"/>
    <col min="22" max="22" width="11.1640625" style="2" bestFit="1" customWidth="1"/>
    <col min="23" max="30" width="13.71875" style="2" bestFit="1" customWidth="1"/>
    <col min="31" max="60" width="13.71875" bestFit="1" customWidth="1"/>
    <col min="61" max="61" width="13.71875" customWidth="1"/>
    <col min="62" max="62" width="13.71875" bestFit="1" customWidth="1"/>
    <col min="63" max="68" width="12.77734375" bestFit="1" customWidth="1"/>
  </cols>
  <sheetData>
    <row r="1" spans="1:30" x14ac:dyDescent="0.2">
      <c r="A1" t="s">
        <v>404</v>
      </c>
      <c r="B1" t="s">
        <v>405</v>
      </c>
      <c r="C1" t="s">
        <v>464</v>
      </c>
      <c r="D1" t="s">
        <v>406</v>
      </c>
      <c r="E1" t="s">
        <v>407</v>
      </c>
      <c r="F1" t="s">
        <v>407</v>
      </c>
      <c r="S1"/>
      <c r="T1"/>
      <c r="U1"/>
      <c r="V1"/>
      <c r="W1"/>
      <c r="X1"/>
      <c r="Y1"/>
      <c r="Z1"/>
      <c r="AA1"/>
      <c r="AB1"/>
      <c r="AC1"/>
      <c r="AD1"/>
    </row>
    <row r="2" spans="1:30" x14ac:dyDescent="0.2">
      <c r="A2" s="20">
        <v>45293</v>
      </c>
      <c r="B2" t="s">
        <v>411</v>
      </c>
      <c r="S2"/>
      <c r="T2"/>
      <c r="U2"/>
      <c r="V2"/>
      <c r="W2"/>
      <c r="X2"/>
      <c r="Y2"/>
      <c r="Z2"/>
      <c r="AA2"/>
      <c r="AB2"/>
      <c r="AC2"/>
      <c r="AD2"/>
    </row>
    <row r="3" spans="1:30" x14ac:dyDescent="0.2">
      <c r="A3" s="20">
        <v>45294</v>
      </c>
      <c r="B3" t="s">
        <v>409</v>
      </c>
      <c r="S3"/>
      <c r="T3"/>
      <c r="U3"/>
      <c r="V3"/>
      <c r="W3"/>
      <c r="X3"/>
      <c r="Y3"/>
      <c r="Z3"/>
      <c r="AA3"/>
      <c r="AB3"/>
      <c r="AC3"/>
      <c r="AD3"/>
    </row>
    <row r="4" spans="1:30" x14ac:dyDescent="0.2">
      <c r="A4" s="20">
        <v>45295</v>
      </c>
      <c r="B4" t="s">
        <v>410</v>
      </c>
      <c r="S4"/>
      <c r="T4"/>
      <c r="U4"/>
      <c r="V4"/>
      <c r="W4"/>
      <c r="X4"/>
      <c r="Y4"/>
      <c r="Z4"/>
      <c r="AA4"/>
      <c r="AB4"/>
      <c r="AC4"/>
      <c r="AD4"/>
    </row>
    <row r="5" spans="1:30" x14ac:dyDescent="0.2">
      <c r="A5" s="20">
        <v>45296</v>
      </c>
      <c r="B5" t="s">
        <v>411</v>
      </c>
      <c r="S5"/>
      <c r="T5"/>
      <c r="U5"/>
      <c r="V5"/>
      <c r="W5"/>
      <c r="X5"/>
      <c r="Y5"/>
      <c r="Z5"/>
      <c r="AA5"/>
      <c r="AB5"/>
      <c r="AC5"/>
      <c r="AD5"/>
    </row>
    <row r="6" spans="1:30" x14ac:dyDescent="0.2">
      <c r="A6" s="20">
        <v>45297</v>
      </c>
      <c r="B6" t="s">
        <v>409</v>
      </c>
      <c r="S6"/>
      <c r="T6"/>
      <c r="U6"/>
      <c r="V6"/>
      <c r="W6"/>
      <c r="X6"/>
      <c r="Y6"/>
      <c r="Z6"/>
      <c r="AA6"/>
      <c r="AB6"/>
      <c r="AC6"/>
      <c r="AD6"/>
    </row>
    <row r="7" spans="1:30" x14ac:dyDescent="0.2">
      <c r="A7" s="20">
        <v>45298</v>
      </c>
      <c r="B7" t="s">
        <v>416</v>
      </c>
      <c r="S7"/>
      <c r="T7"/>
      <c r="U7"/>
      <c r="V7"/>
      <c r="W7"/>
      <c r="X7"/>
      <c r="Y7"/>
      <c r="Z7"/>
      <c r="AA7"/>
      <c r="AB7"/>
      <c r="AC7"/>
      <c r="AD7"/>
    </row>
    <row r="8" spans="1:30" x14ac:dyDescent="0.2">
      <c r="A8" s="20">
        <v>45299</v>
      </c>
      <c r="B8" t="s">
        <v>410</v>
      </c>
      <c r="S8"/>
      <c r="T8"/>
      <c r="U8"/>
      <c r="V8"/>
      <c r="W8"/>
      <c r="X8"/>
      <c r="Y8"/>
      <c r="Z8"/>
      <c r="AA8"/>
      <c r="AB8"/>
      <c r="AC8"/>
      <c r="AD8"/>
    </row>
    <row r="9" spans="1:30" x14ac:dyDescent="0.2">
      <c r="A9" s="20">
        <v>45300</v>
      </c>
      <c r="B9" t="s">
        <v>409</v>
      </c>
      <c r="S9"/>
      <c r="T9"/>
      <c r="U9"/>
      <c r="V9"/>
      <c r="W9"/>
      <c r="X9"/>
      <c r="Y9"/>
      <c r="Z9"/>
      <c r="AA9"/>
      <c r="AB9"/>
      <c r="AC9"/>
      <c r="AD9"/>
    </row>
    <row r="10" spans="1:30" x14ac:dyDescent="0.2">
      <c r="A10" s="20">
        <v>45301</v>
      </c>
      <c r="B10" t="s">
        <v>411</v>
      </c>
      <c r="S10"/>
      <c r="T10"/>
      <c r="U10"/>
      <c r="V10"/>
      <c r="W10"/>
      <c r="X10"/>
      <c r="Y10"/>
      <c r="Z10"/>
      <c r="AA10"/>
      <c r="AB10"/>
      <c r="AC10"/>
      <c r="AD10"/>
    </row>
    <row r="11" spans="1:30" x14ac:dyDescent="0.2">
      <c r="A11" s="20">
        <v>45302</v>
      </c>
      <c r="B11" t="s">
        <v>411</v>
      </c>
      <c r="S11"/>
      <c r="T11"/>
      <c r="U11"/>
      <c r="V11"/>
      <c r="W11"/>
      <c r="X11"/>
      <c r="Y11"/>
      <c r="Z11"/>
      <c r="AA11"/>
      <c r="AB11"/>
      <c r="AC11"/>
      <c r="AD11"/>
    </row>
    <row r="12" spans="1:30" x14ac:dyDescent="0.2">
      <c r="A12" s="20">
        <v>45303</v>
      </c>
      <c r="B12" t="s">
        <v>411</v>
      </c>
      <c r="S12"/>
      <c r="T12"/>
      <c r="U12"/>
      <c r="V12"/>
      <c r="W12"/>
      <c r="X12"/>
      <c r="Y12"/>
      <c r="Z12"/>
      <c r="AA12"/>
      <c r="AB12"/>
      <c r="AC12"/>
      <c r="AD12"/>
    </row>
    <row r="13" spans="1:30" x14ac:dyDescent="0.2">
      <c r="A13" s="20">
        <v>45304</v>
      </c>
      <c r="B13" t="s">
        <v>411</v>
      </c>
      <c r="S13"/>
      <c r="T13"/>
      <c r="U13"/>
      <c r="V13"/>
      <c r="W13"/>
      <c r="X13"/>
      <c r="Y13"/>
      <c r="Z13"/>
      <c r="AA13"/>
      <c r="AB13"/>
      <c r="AC13"/>
      <c r="AD13"/>
    </row>
    <row r="14" spans="1:30" x14ac:dyDescent="0.2">
      <c r="A14" s="20">
        <v>45305</v>
      </c>
      <c r="B14" t="s">
        <v>410</v>
      </c>
      <c r="S14"/>
      <c r="T14"/>
      <c r="U14"/>
      <c r="V14"/>
      <c r="W14"/>
      <c r="X14"/>
      <c r="Y14"/>
      <c r="Z14"/>
      <c r="AA14"/>
      <c r="AB14"/>
      <c r="AC14"/>
      <c r="AD14"/>
    </row>
    <row r="15" spans="1:30" x14ac:dyDescent="0.2">
      <c r="A15" s="20">
        <v>45306</v>
      </c>
      <c r="B15" t="s">
        <v>411</v>
      </c>
      <c r="S15"/>
      <c r="T15"/>
      <c r="U15"/>
      <c r="V15"/>
      <c r="W15"/>
      <c r="X15"/>
      <c r="Y15"/>
      <c r="Z15"/>
      <c r="AA15"/>
      <c r="AB15"/>
      <c r="AC15"/>
      <c r="AD15"/>
    </row>
    <row r="16" spans="1:30" x14ac:dyDescent="0.2">
      <c r="A16" s="20">
        <v>45307</v>
      </c>
      <c r="B16" t="s">
        <v>410</v>
      </c>
      <c r="S16"/>
      <c r="T16"/>
      <c r="U16"/>
      <c r="V16"/>
      <c r="W16"/>
      <c r="X16"/>
      <c r="Y16"/>
      <c r="Z16"/>
      <c r="AA16"/>
      <c r="AB16"/>
      <c r="AC16"/>
      <c r="AD16"/>
    </row>
    <row r="17" spans="1:30" x14ac:dyDescent="0.2">
      <c r="A17" s="20">
        <v>45308</v>
      </c>
      <c r="B17" t="s">
        <v>413</v>
      </c>
      <c r="S17"/>
      <c r="T17"/>
      <c r="U17"/>
      <c r="V17"/>
      <c r="W17"/>
      <c r="X17"/>
      <c r="Y17"/>
      <c r="Z17"/>
      <c r="AA17"/>
      <c r="AB17"/>
      <c r="AC17"/>
      <c r="AD17"/>
    </row>
    <row r="18" spans="1:30" x14ac:dyDescent="0.2">
      <c r="A18" s="20">
        <v>45309</v>
      </c>
      <c r="B18" t="s">
        <v>411</v>
      </c>
      <c r="S18"/>
      <c r="T18"/>
      <c r="U18"/>
      <c r="V18"/>
      <c r="W18"/>
      <c r="X18"/>
      <c r="Y18"/>
      <c r="Z18"/>
      <c r="AA18"/>
      <c r="AB18"/>
      <c r="AC18"/>
      <c r="AD18"/>
    </row>
    <row r="19" spans="1:30" x14ac:dyDescent="0.2">
      <c r="A19" s="20">
        <v>45310</v>
      </c>
      <c r="B19" t="s">
        <v>411</v>
      </c>
      <c r="S19"/>
      <c r="T19"/>
      <c r="U19"/>
      <c r="V19"/>
      <c r="W19"/>
      <c r="X19"/>
      <c r="Y19"/>
      <c r="Z19"/>
      <c r="AA19"/>
      <c r="AB19"/>
      <c r="AC19"/>
      <c r="AD19"/>
    </row>
    <row r="20" spans="1:30" x14ac:dyDescent="0.2">
      <c r="A20" s="20">
        <v>45311</v>
      </c>
      <c r="B20" t="s">
        <v>411</v>
      </c>
      <c r="S20"/>
      <c r="T20"/>
      <c r="U20"/>
      <c r="V20"/>
      <c r="W20"/>
      <c r="X20"/>
      <c r="Y20"/>
      <c r="Z20"/>
      <c r="AA20"/>
      <c r="AB20"/>
      <c r="AC20"/>
      <c r="AD20"/>
    </row>
    <row r="21" spans="1:30" x14ac:dyDescent="0.2">
      <c r="A21" s="20">
        <v>45312</v>
      </c>
      <c r="B21" t="s">
        <v>411</v>
      </c>
      <c r="S21"/>
      <c r="T21"/>
      <c r="U21"/>
      <c r="V21"/>
      <c r="W21"/>
      <c r="X21"/>
      <c r="Y21"/>
      <c r="Z21"/>
      <c r="AA21"/>
      <c r="AB21"/>
      <c r="AC21"/>
      <c r="AD21"/>
    </row>
    <row r="22" spans="1:30" x14ac:dyDescent="0.2">
      <c r="A22" s="20">
        <v>45313</v>
      </c>
      <c r="B22" t="s">
        <v>409</v>
      </c>
      <c r="S22"/>
      <c r="T22"/>
      <c r="U22"/>
      <c r="V22"/>
      <c r="W22"/>
      <c r="X22"/>
      <c r="Y22"/>
      <c r="Z22"/>
      <c r="AA22"/>
      <c r="AB22"/>
      <c r="AC22"/>
      <c r="AD22"/>
    </row>
    <row r="23" spans="1:30" x14ac:dyDescent="0.2">
      <c r="A23" s="20">
        <v>45314</v>
      </c>
      <c r="B23" t="s">
        <v>413</v>
      </c>
      <c r="S23"/>
      <c r="T23"/>
      <c r="U23"/>
      <c r="V23"/>
      <c r="W23"/>
      <c r="X23"/>
      <c r="Y23"/>
      <c r="Z23"/>
      <c r="AA23"/>
      <c r="AB23"/>
      <c r="AC23"/>
      <c r="AD23"/>
    </row>
    <row r="24" spans="1:30" x14ac:dyDescent="0.2">
      <c r="A24" s="20">
        <v>45315</v>
      </c>
      <c r="B24" t="s">
        <v>411</v>
      </c>
      <c r="S24"/>
      <c r="T24"/>
      <c r="U24"/>
      <c r="V24"/>
      <c r="W24"/>
      <c r="X24"/>
      <c r="Y24"/>
      <c r="Z24"/>
      <c r="AA24"/>
      <c r="AB24"/>
      <c r="AC24"/>
      <c r="AD24"/>
    </row>
    <row r="25" spans="1:30" x14ac:dyDescent="0.2">
      <c r="A25" s="20">
        <v>45316</v>
      </c>
      <c r="B25" t="s">
        <v>411</v>
      </c>
      <c r="S25"/>
      <c r="T25"/>
      <c r="U25"/>
      <c r="V25"/>
      <c r="W25"/>
      <c r="X25"/>
      <c r="Y25"/>
      <c r="Z25"/>
      <c r="AA25"/>
      <c r="AB25"/>
      <c r="AC25"/>
      <c r="AD25"/>
    </row>
    <row r="26" spans="1:30" x14ac:dyDescent="0.2">
      <c r="A26" s="20">
        <v>45317</v>
      </c>
      <c r="B26" t="s">
        <v>410</v>
      </c>
      <c r="S26"/>
      <c r="T26"/>
      <c r="U26"/>
      <c r="V26"/>
      <c r="W26"/>
      <c r="X26"/>
      <c r="Y26"/>
      <c r="Z26"/>
      <c r="AA26"/>
      <c r="AB26"/>
      <c r="AC26"/>
      <c r="AD26"/>
    </row>
    <row r="27" spans="1:30" x14ac:dyDescent="0.2">
      <c r="A27" s="20">
        <v>45318</v>
      </c>
      <c r="B27" t="s">
        <v>411</v>
      </c>
      <c r="S27"/>
      <c r="T27"/>
      <c r="U27"/>
      <c r="V27"/>
      <c r="W27"/>
      <c r="X27"/>
      <c r="Y27"/>
      <c r="Z27"/>
      <c r="AA27"/>
      <c r="AB27"/>
      <c r="AC27"/>
      <c r="AD27"/>
    </row>
    <row r="28" spans="1:30" x14ac:dyDescent="0.2">
      <c r="A28" s="20">
        <v>45319</v>
      </c>
      <c r="B28" t="s">
        <v>409</v>
      </c>
      <c r="S28"/>
      <c r="T28"/>
      <c r="U28"/>
      <c r="V28"/>
      <c r="W28"/>
      <c r="X28"/>
      <c r="Y28"/>
      <c r="Z28"/>
      <c r="AA28"/>
      <c r="AB28"/>
      <c r="AC28"/>
      <c r="AD28"/>
    </row>
    <row r="29" spans="1:30" x14ac:dyDescent="0.2">
      <c r="A29" s="20">
        <v>45320</v>
      </c>
      <c r="B29" t="s">
        <v>409</v>
      </c>
      <c r="S29"/>
      <c r="T29"/>
      <c r="U29"/>
      <c r="V29"/>
      <c r="W29"/>
      <c r="X29"/>
      <c r="Y29"/>
      <c r="Z29"/>
      <c r="AA29"/>
      <c r="AB29"/>
      <c r="AC29"/>
      <c r="AD29"/>
    </row>
    <row r="30" spans="1:30" x14ac:dyDescent="0.2">
      <c r="A30" s="20">
        <v>45321</v>
      </c>
      <c r="B30" t="s">
        <v>413</v>
      </c>
      <c r="S30"/>
      <c r="T30"/>
      <c r="U30"/>
      <c r="V30"/>
      <c r="W30"/>
      <c r="X30"/>
      <c r="Y30"/>
      <c r="Z30"/>
      <c r="AA30"/>
      <c r="AB30"/>
      <c r="AC30"/>
      <c r="AD30"/>
    </row>
    <row r="31" spans="1:30" x14ac:dyDescent="0.2">
      <c r="A31" s="20">
        <v>45322</v>
      </c>
      <c r="B31" t="s">
        <v>417</v>
      </c>
      <c r="S31"/>
      <c r="T31"/>
      <c r="U31"/>
      <c r="V31"/>
      <c r="W31"/>
      <c r="X31"/>
      <c r="Y31"/>
      <c r="Z31"/>
      <c r="AA31"/>
      <c r="AB31"/>
      <c r="AC31"/>
      <c r="AD31"/>
    </row>
    <row r="32" spans="1:30" x14ac:dyDescent="0.2">
      <c r="A32" s="20">
        <v>45323</v>
      </c>
      <c r="B32" t="s">
        <v>409</v>
      </c>
      <c r="S32"/>
      <c r="T32"/>
      <c r="U32"/>
      <c r="V32"/>
      <c r="W32"/>
      <c r="X32"/>
      <c r="Y32"/>
      <c r="Z32"/>
      <c r="AA32"/>
      <c r="AB32"/>
      <c r="AC32"/>
      <c r="AD32"/>
    </row>
    <row r="33" spans="1:30" x14ac:dyDescent="0.2">
      <c r="A33" s="20">
        <v>45324</v>
      </c>
      <c r="B33" t="s">
        <v>411</v>
      </c>
      <c r="S33"/>
      <c r="T33"/>
      <c r="U33"/>
      <c r="V33"/>
      <c r="W33"/>
      <c r="X33"/>
      <c r="Y33"/>
      <c r="Z33"/>
      <c r="AA33"/>
      <c r="AB33"/>
      <c r="AC33"/>
      <c r="AD33"/>
    </row>
    <row r="34" spans="1:30" x14ac:dyDescent="0.2">
      <c r="A34" s="20">
        <v>45325</v>
      </c>
      <c r="B34" t="s">
        <v>409</v>
      </c>
      <c r="S34"/>
      <c r="T34"/>
      <c r="U34"/>
      <c r="V34"/>
      <c r="W34"/>
      <c r="X34"/>
      <c r="Y34"/>
      <c r="Z34"/>
      <c r="AA34"/>
      <c r="AB34"/>
      <c r="AC34"/>
      <c r="AD34"/>
    </row>
    <row r="35" spans="1:30" x14ac:dyDescent="0.2">
      <c r="A35" s="20">
        <v>45326</v>
      </c>
      <c r="B35" t="s">
        <v>417</v>
      </c>
      <c r="S35"/>
      <c r="T35"/>
      <c r="U35"/>
      <c r="V35"/>
      <c r="W35"/>
      <c r="X35"/>
      <c r="Y35"/>
      <c r="Z35"/>
      <c r="AA35"/>
      <c r="AB35"/>
      <c r="AC35"/>
      <c r="AD35"/>
    </row>
    <row r="36" spans="1:30" x14ac:dyDescent="0.2">
      <c r="A36" s="20">
        <v>45327</v>
      </c>
      <c r="B36" t="s">
        <v>417</v>
      </c>
      <c r="S36"/>
      <c r="T36"/>
      <c r="U36"/>
      <c r="V36"/>
      <c r="W36"/>
      <c r="X36"/>
      <c r="Y36"/>
      <c r="Z36"/>
      <c r="AA36"/>
      <c r="AB36"/>
      <c r="AC36"/>
      <c r="AD36"/>
    </row>
    <row r="37" spans="1:30" x14ac:dyDescent="0.2">
      <c r="A37" s="20">
        <v>45328</v>
      </c>
      <c r="B37" t="s">
        <v>411</v>
      </c>
      <c r="S37"/>
      <c r="T37"/>
      <c r="U37"/>
      <c r="V37"/>
      <c r="W37"/>
      <c r="X37"/>
      <c r="Y37"/>
      <c r="Z37"/>
      <c r="AA37"/>
      <c r="AB37"/>
      <c r="AC37"/>
      <c r="AD37"/>
    </row>
    <row r="38" spans="1:30" x14ac:dyDescent="0.2">
      <c r="A38" s="20">
        <v>45329</v>
      </c>
      <c r="B38" t="s">
        <v>411</v>
      </c>
      <c r="S38"/>
      <c r="T38"/>
      <c r="U38"/>
      <c r="V38"/>
      <c r="W38"/>
      <c r="X38"/>
      <c r="Y38"/>
      <c r="Z38"/>
      <c r="AA38"/>
      <c r="AB38"/>
      <c r="AC38"/>
      <c r="AD38"/>
    </row>
    <row r="39" spans="1:30" x14ac:dyDescent="0.2">
      <c r="A39" s="20">
        <v>45330</v>
      </c>
      <c r="B39" t="s">
        <v>417</v>
      </c>
      <c r="S39"/>
      <c r="T39"/>
      <c r="U39"/>
      <c r="V39"/>
      <c r="W39"/>
      <c r="X39"/>
      <c r="Y39"/>
      <c r="Z39"/>
      <c r="AA39"/>
      <c r="AB39"/>
      <c r="AC39"/>
      <c r="AD39"/>
    </row>
    <row r="40" spans="1:30" x14ac:dyDescent="0.2">
      <c r="A40" s="20">
        <v>45331</v>
      </c>
      <c r="B40" t="s">
        <v>409</v>
      </c>
      <c r="S40"/>
      <c r="T40"/>
      <c r="U40"/>
      <c r="V40"/>
      <c r="W40"/>
      <c r="X40"/>
      <c r="Y40"/>
      <c r="Z40"/>
      <c r="AA40"/>
      <c r="AB40"/>
      <c r="AC40"/>
      <c r="AD40"/>
    </row>
    <row r="41" spans="1:30" x14ac:dyDescent="0.2">
      <c r="A41" s="20">
        <v>45332</v>
      </c>
      <c r="B41" t="s">
        <v>413</v>
      </c>
      <c r="S41"/>
      <c r="T41"/>
      <c r="U41"/>
      <c r="V41"/>
      <c r="W41"/>
      <c r="X41"/>
      <c r="Y41"/>
      <c r="Z41"/>
      <c r="AA41"/>
      <c r="AB41"/>
      <c r="AC41"/>
      <c r="AD41"/>
    </row>
    <row r="42" spans="1:30" x14ac:dyDescent="0.2">
      <c r="A42" s="20">
        <v>45333</v>
      </c>
      <c r="B42" t="s">
        <v>413</v>
      </c>
      <c r="S42"/>
      <c r="T42"/>
      <c r="U42"/>
      <c r="V42"/>
      <c r="W42"/>
      <c r="X42"/>
      <c r="Y42"/>
      <c r="Z42"/>
      <c r="AA42"/>
      <c r="AB42"/>
      <c r="AC42"/>
      <c r="AD42"/>
    </row>
    <row r="43" spans="1:30" x14ac:dyDescent="0.2">
      <c r="A43" s="20">
        <v>45334</v>
      </c>
      <c r="B43" t="s">
        <v>417</v>
      </c>
      <c r="S43"/>
      <c r="T43"/>
      <c r="U43"/>
      <c r="V43"/>
      <c r="W43"/>
      <c r="X43"/>
      <c r="Y43"/>
      <c r="Z43"/>
      <c r="AA43"/>
      <c r="AB43"/>
      <c r="AC43"/>
      <c r="AD43"/>
    </row>
    <row r="44" spans="1:30" x14ac:dyDescent="0.2">
      <c r="A44" s="20">
        <v>45335</v>
      </c>
      <c r="B44" t="s">
        <v>409</v>
      </c>
      <c r="S44"/>
      <c r="T44"/>
      <c r="U44"/>
      <c r="V44"/>
      <c r="W44"/>
      <c r="X44"/>
      <c r="Y44"/>
      <c r="Z44"/>
      <c r="AA44"/>
      <c r="AB44"/>
      <c r="AC44"/>
      <c r="AD44"/>
    </row>
    <row r="45" spans="1:30" x14ac:dyDescent="0.2">
      <c r="A45" s="20">
        <v>45336</v>
      </c>
      <c r="B45" t="s">
        <v>409</v>
      </c>
      <c r="S45"/>
      <c r="T45"/>
      <c r="U45"/>
      <c r="V45"/>
      <c r="W45"/>
      <c r="X45"/>
      <c r="Y45"/>
      <c r="Z45"/>
      <c r="AA45"/>
      <c r="AB45"/>
      <c r="AC45"/>
      <c r="AD45"/>
    </row>
    <row r="46" spans="1:30" x14ac:dyDescent="0.2">
      <c r="A46" s="20">
        <v>45337</v>
      </c>
      <c r="B46" t="s">
        <v>417</v>
      </c>
      <c r="S46"/>
      <c r="T46"/>
      <c r="U46"/>
      <c r="V46"/>
      <c r="W46"/>
      <c r="X46"/>
      <c r="Y46"/>
      <c r="Z46"/>
      <c r="AA46"/>
      <c r="AB46"/>
      <c r="AC46"/>
      <c r="AD46"/>
    </row>
    <row r="47" spans="1:30" x14ac:dyDescent="0.2">
      <c r="A47" s="20">
        <v>45338</v>
      </c>
      <c r="B47" t="s">
        <v>417</v>
      </c>
      <c r="S47"/>
      <c r="T47"/>
      <c r="U47"/>
      <c r="V47"/>
      <c r="W47"/>
      <c r="X47"/>
      <c r="Y47"/>
      <c r="Z47"/>
      <c r="AA47"/>
      <c r="AB47"/>
      <c r="AC47"/>
      <c r="AD47"/>
    </row>
    <row r="48" spans="1:30" x14ac:dyDescent="0.2">
      <c r="A48" s="20">
        <v>45339</v>
      </c>
      <c r="B48" t="s">
        <v>417</v>
      </c>
      <c r="S48"/>
      <c r="T48"/>
      <c r="U48"/>
      <c r="V48"/>
      <c r="W48"/>
      <c r="X48"/>
      <c r="Y48"/>
      <c r="Z48"/>
      <c r="AA48"/>
      <c r="AB48"/>
      <c r="AC48"/>
      <c r="AD48"/>
    </row>
    <row r="49" spans="1:30" x14ac:dyDescent="0.2">
      <c r="A49" s="20">
        <v>45340</v>
      </c>
      <c r="B49" t="s">
        <v>411</v>
      </c>
      <c r="S49"/>
      <c r="T49"/>
      <c r="U49"/>
      <c r="V49"/>
      <c r="W49"/>
      <c r="X49"/>
      <c r="Y49"/>
      <c r="Z49"/>
      <c r="AA49"/>
      <c r="AB49"/>
      <c r="AC49"/>
      <c r="AD49"/>
    </row>
    <row r="50" spans="1:30" x14ac:dyDescent="0.2">
      <c r="A50" s="20">
        <v>45341</v>
      </c>
      <c r="B50" t="s">
        <v>411</v>
      </c>
      <c r="S50"/>
      <c r="T50"/>
      <c r="U50"/>
      <c r="V50"/>
      <c r="W50"/>
      <c r="X50"/>
      <c r="Y50"/>
      <c r="Z50"/>
      <c r="AA50"/>
      <c r="AB50"/>
      <c r="AC50"/>
      <c r="AD50"/>
    </row>
    <row r="51" spans="1:30" x14ac:dyDescent="0.2">
      <c r="A51" s="20">
        <v>45342</v>
      </c>
      <c r="B51" t="s">
        <v>413</v>
      </c>
      <c r="S51"/>
      <c r="T51"/>
      <c r="U51"/>
      <c r="V51"/>
      <c r="W51"/>
      <c r="X51"/>
      <c r="Y51"/>
      <c r="Z51"/>
      <c r="AA51"/>
      <c r="AB51"/>
      <c r="AC51"/>
      <c r="AD51"/>
    </row>
    <row r="52" spans="1:30" x14ac:dyDescent="0.2">
      <c r="A52" s="20">
        <v>45343</v>
      </c>
      <c r="B52" t="s">
        <v>413</v>
      </c>
      <c r="S52"/>
      <c r="T52"/>
      <c r="U52"/>
      <c r="V52"/>
      <c r="W52"/>
      <c r="X52"/>
      <c r="Y52"/>
      <c r="Z52"/>
      <c r="AA52"/>
      <c r="AB52"/>
      <c r="AC52"/>
      <c r="AD52"/>
    </row>
    <row r="53" spans="1:30" x14ac:dyDescent="0.2">
      <c r="A53" s="20">
        <v>45344</v>
      </c>
      <c r="B53" t="s">
        <v>415</v>
      </c>
      <c r="S53"/>
      <c r="T53"/>
      <c r="U53"/>
      <c r="V53"/>
      <c r="W53"/>
      <c r="X53"/>
      <c r="Y53"/>
      <c r="Z53"/>
      <c r="AA53"/>
      <c r="AB53"/>
      <c r="AC53"/>
      <c r="AD53"/>
    </row>
    <row r="54" spans="1:30" x14ac:dyDescent="0.2">
      <c r="A54" s="20">
        <v>45345</v>
      </c>
      <c r="B54" t="s">
        <v>417</v>
      </c>
      <c r="S54"/>
      <c r="T54"/>
      <c r="U54"/>
      <c r="V54"/>
      <c r="W54"/>
      <c r="X54"/>
      <c r="Y54"/>
      <c r="Z54"/>
      <c r="AA54"/>
      <c r="AB54"/>
      <c r="AC54"/>
      <c r="AD54"/>
    </row>
    <row r="55" spans="1:30" x14ac:dyDescent="0.2">
      <c r="A55" s="20">
        <v>45346</v>
      </c>
      <c r="B55" t="s">
        <v>419</v>
      </c>
      <c r="S55"/>
      <c r="T55"/>
      <c r="U55"/>
      <c r="V55"/>
      <c r="W55"/>
      <c r="X55"/>
      <c r="Y55"/>
      <c r="Z55"/>
      <c r="AA55"/>
      <c r="AB55"/>
      <c r="AC55"/>
      <c r="AD55"/>
    </row>
    <row r="56" spans="1:30" x14ac:dyDescent="0.2">
      <c r="A56" s="20">
        <v>45347</v>
      </c>
      <c r="B56" t="s">
        <v>422</v>
      </c>
      <c r="S56"/>
      <c r="T56"/>
      <c r="U56"/>
      <c r="V56"/>
      <c r="W56"/>
      <c r="X56"/>
      <c r="Y56"/>
      <c r="Z56"/>
      <c r="AA56"/>
      <c r="AB56"/>
      <c r="AC56"/>
      <c r="AD56"/>
    </row>
    <row r="57" spans="1:30" x14ac:dyDescent="0.2">
      <c r="A57" s="20">
        <v>45348</v>
      </c>
      <c r="B57" t="s">
        <v>426</v>
      </c>
      <c r="S57"/>
      <c r="T57"/>
      <c r="U57"/>
      <c r="V57"/>
      <c r="W57"/>
      <c r="X57"/>
      <c r="Y57"/>
      <c r="Z57"/>
      <c r="AA57"/>
      <c r="AB57"/>
      <c r="AC57"/>
      <c r="AD57"/>
    </row>
    <row r="58" spans="1:30" x14ac:dyDescent="0.2">
      <c r="A58" s="20">
        <v>45349</v>
      </c>
      <c r="B58" t="s">
        <v>415</v>
      </c>
      <c r="S58"/>
      <c r="T58"/>
      <c r="U58"/>
      <c r="V58"/>
      <c r="W58"/>
      <c r="X58"/>
      <c r="Y58"/>
      <c r="Z58"/>
      <c r="AA58"/>
      <c r="AB58"/>
      <c r="AC58"/>
      <c r="AD58"/>
    </row>
    <row r="59" spans="1:30" x14ac:dyDescent="0.2">
      <c r="A59" s="20">
        <v>45350</v>
      </c>
      <c r="B59" t="s">
        <v>422</v>
      </c>
      <c r="S59"/>
      <c r="T59"/>
      <c r="U59"/>
      <c r="V59"/>
      <c r="W59"/>
      <c r="X59"/>
      <c r="Y59"/>
      <c r="Z59"/>
      <c r="AA59"/>
      <c r="AB59"/>
      <c r="AC59"/>
      <c r="AD59"/>
    </row>
    <row r="60" spans="1:30" x14ac:dyDescent="0.2">
      <c r="A60" s="20">
        <v>45351</v>
      </c>
      <c r="B60" t="s">
        <v>418</v>
      </c>
      <c r="S60"/>
      <c r="T60"/>
      <c r="U60"/>
      <c r="V60"/>
      <c r="W60"/>
      <c r="X60"/>
      <c r="Y60"/>
      <c r="Z60"/>
      <c r="AA60"/>
      <c r="AB60"/>
      <c r="AC60"/>
      <c r="AD60"/>
    </row>
    <row r="61" spans="1:30" x14ac:dyDescent="0.2">
      <c r="A61" s="20">
        <v>45352</v>
      </c>
      <c r="B61" t="s">
        <v>414</v>
      </c>
      <c r="S61"/>
      <c r="T61"/>
      <c r="U61"/>
      <c r="V61"/>
      <c r="W61"/>
      <c r="X61"/>
      <c r="Y61"/>
      <c r="Z61"/>
      <c r="AA61"/>
      <c r="AB61"/>
      <c r="AC61"/>
      <c r="AD61"/>
    </row>
    <row r="62" spans="1:30" x14ac:dyDescent="0.2">
      <c r="A62" s="20">
        <v>45353</v>
      </c>
      <c r="B62" t="s">
        <v>416</v>
      </c>
      <c r="S62"/>
      <c r="T62"/>
      <c r="U62"/>
      <c r="V62"/>
      <c r="W62"/>
      <c r="X62"/>
      <c r="Y62"/>
      <c r="Z62"/>
      <c r="AA62"/>
      <c r="AB62"/>
      <c r="AC62"/>
      <c r="AD62"/>
    </row>
    <row r="63" spans="1:30" x14ac:dyDescent="0.2">
      <c r="A63" s="20">
        <v>45354</v>
      </c>
      <c r="B63" t="s">
        <v>415</v>
      </c>
      <c r="S63"/>
      <c r="T63"/>
      <c r="U63"/>
      <c r="V63"/>
      <c r="W63"/>
      <c r="X63"/>
      <c r="Y63"/>
      <c r="Z63"/>
      <c r="AA63"/>
      <c r="AB63"/>
      <c r="AC63"/>
      <c r="AD63"/>
    </row>
    <row r="64" spans="1:30" x14ac:dyDescent="0.2">
      <c r="A64" s="20">
        <v>45355</v>
      </c>
      <c r="B64" t="s">
        <v>413</v>
      </c>
      <c r="S64"/>
      <c r="T64"/>
      <c r="U64"/>
      <c r="V64"/>
      <c r="W64"/>
      <c r="X64"/>
      <c r="Y64"/>
      <c r="Z64"/>
      <c r="AA64"/>
      <c r="AB64"/>
      <c r="AC64"/>
      <c r="AD64"/>
    </row>
    <row r="65" spans="1:30" x14ac:dyDescent="0.2">
      <c r="A65" s="20">
        <v>45356</v>
      </c>
      <c r="B65" t="s">
        <v>411</v>
      </c>
      <c r="S65"/>
      <c r="T65"/>
      <c r="U65"/>
      <c r="V65"/>
      <c r="W65"/>
      <c r="X65"/>
      <c r="Y65"/>
      <c r="Z65"/>
      <c r="AA65"/>
      <c r="AB65"/>
      <c r="AC65"/>
      <c r="AD65"/>
    </row>
    <row r="66" spans="1:30" x14ac:dyDescent="0.2">
      <c r="A66" s="20">
        <v>45357</v>
      </c>
      <c r="B66" t="s">
        <v>409</v>
      </c>
      <c r="S66"/>
      <c r="T66"/>
      <c r="U66"/>
      <c r="V66"/>
      <c r="W66"/>
      <c r="X66"/>
      <c r="Y66"/>
      <c r="Z66"/>
      <c r="AA66"/>
      <c r="AB66"/>
      <c r="AC66"/>
      <c r="AD66"/>
    </row>
    <row r="67" spans="1:30" x14ac:dyDescent="0.2">
      <c r="A67" s="20">
        <v>45358</v>
      </c>
      <c r="B67" t="s">
        <v>409</v>
      </c>
      <c r="S67"/>
      <c r="T67"/>
      <c r="U67"/>
      <c r="V67"/>
      <c r="W67"/>
      <c r="X67"/>
      <c r="Y67"/>
      <c r="Z67"/>
      <c r="AA67"/>
      <c r="AB67"/>
      <c r="AC67"/>
      <c r="AD67"/>
    </row>
    <row r="68" spans="1:30" x14ac:dyDescent="0.2">
      <c r="A68" s="20">
        <v>45359</v>
      </c>
      <c r="B68" t="s">
        <v>413</v>
      </c>
      <c r="S68"/>
      <c r="T68"/>
      <c r="U68"/>
      <c r="V68"/>
      <c r="W68"/>
      <c r="X68"/>
      <c r="Y68"/>
      <c r="Z68"/>
      <c r="AA68"/>
      <c r="AB68"/>
      <c r="AC68"/>
      <c r="AD68"/>
    </row>
    <row r="69" spans="1:30" x14ac:dyDescent="0.2">
      <c r="A69" s="20">
        <v>45360</v>
      </c>
      <c r="B69" t="s">
        <v>417</v>
      </c>
      <c r="S69"/>
      <c r="T69"/>
      <c r="U69"/>
      <c r="V69"/>
      <c r="W69"/>
      <c r="X69"/>
      <c r="Y69"/>
      <c r="Z69"/>
      <c r="AA69"/>
      <c r="AB69"/>
      <c r="AC69"/>
      <c r="AD69"/>
    </row>
    <row r="70" spans="1:30" x14ac:dyDescent="0.2">
      <c r="A70" s="20">
        <v>45361</v>
      </c>
      <c r="B70" t="s">
        <v>414</v>
      </c>
      <c r="S70"/>
      <c r="T70"/>
      <c r="U70"/>
      <c r="V70"/>
      <c r="W70"/>
      <c r="X70"/>
      <c r="Y70"/>
      <c r="Z70"/>
      <c r="AA70"/>
      <c r="AB70"/>
      <c r="AC70"/>
      <c r="AD70"/>
    </row>
    <row r="71" spans="1:30" x14ac:dyDescent="0.2">
      <c r="A71" s="20">
        <v>45362</v>
      </c>
      <c r="B71" t="s">
        <v>417</v>
      </c>
      <c r="S71"/>
      <c r="T71"/>
      <c r="U71"/>
      <c r="V71"/>
      <c r="W71"/>
      <c r="X71"/>
      <c r="Y71"/>
      <c r="Z71"/>
      <c r="AA71"/>
      <c r="AB71"/>
      <c r="AC71"/>
      <c r="AD71"/>
    </row>
    <row r="72" spans="1:30" x14ac:dyDescent="0.2">
      <c r="A72" s="20">
        <v>45363</v>
      </c>
      <c r="B72" t="s">
        <v>413</v>
      </c>
      <c r="S72"/>
      <c r="T72"/>
      <c r="U72"/>
      <c r="V72"/>
      <c r="W72"/>
      <c r="X72"/>
      <c r="Y72"/>
      <c r="Z72"/>
      <c r="AA72"/>
      <c r="AB72"/>
      <c r="AC72"/>
      <c r="AD72"/>
    </row>
    <row r="73" spans="1:30" x14ac:dyDescent="0.2">
      <c r="A73" s="20">
        <v>45364</v>
      </c>
      <c r="B73" t="s">
        <v>411</v>
      </c>
      <c r="S73"/>
      <c r="T73"/>
      <c r="U73"/>
      <c r="V73"/>
      <c r="W73"/>
      <c r="X73"/>
      <c r="Y73"/>
      <c r="Z73"/>
      <c r="AA73"/>
      <c r="AB73"/>
      <c r="AC73"/>
      <c r="AD73"/>
    </row>
    <row r="74" spans="1:30" x14ac:dyDescent="0.2">
      <c r="A74" s="20">
        <v>45365</v>
      </c>
      <c r="B74" t="s">
        <v>419</v>
      </c>
      <c r="S74"/>
      <c r="T74"/>
      <c r="U74"/>
      <c r="V74"/>
      <c r="W74"/>
      <c r="X74"/>
      <c r="Y74"/>
      <c r="Z74"/>
      <c r="AA74"/>
      <c r="AB74"/>
      <c r="AC74"/>
      <c r="AD74"/>
    </row>
    <row r="75" spans="1:30" x14ac:dyDescent="0.2">
      <c r="A75" s="20">
        <v>45366</v>
      </c>
      <c r="B75" t="s">
        <v>424</v>
      </c>
      <c r="S75"/>
      <c r="T75"/>
      <c r="U75"/>
      <c r="V75"/>
      <c r="W75"/>
      <c r="X75"/>
      <c r="Y75"/>
      <c r="Z75"/>
      <c r="AA75"/>
      <c r="AB75"/>
      <c r="AC75"/>
      <c r="AD75"/>
    </row>
    <row r="76" spans="1:30" x14ac:dyDescent="0.2">
      <c r="A76" s="20">
        <v>45367</v>
      </c>
      <c r="B76" t="s">
        <v>418</v>
      </c>
      <c r="S76"/>
      <c r="T76"/>
      <c r="U76"/>
      <c r="V76"/>
      <c r="W76"/>
      <c r="X76"/>
      <c r="Y76"/>
      <c r="Z76"/>
      <c r="AA76"/>
      <c r="AB76"/>
      <c r="AC76"/>
      <c r="AD76"/>
    </row>
    <row r="77" spans="1:30" x14ac:dyDescent="0.2">
      <c r="A77" s="20">
        <v>45368</v>
      </c>
      <c r="B77" t="s">
        <v>424</v>
      </c>
      <c r="S77"/>
      <c r="T77"/>
      <c r="U77"/>
      <c r="V77"/>
      <c r="W77"/>
      <c r="X77"/>
      <c r="Y77"/>
      <c r="Z77"/>
      <c r="AA77"/>
      <c r="AB77"/>
      <c r="AC77"/>
      <c r="AD77"/>
    </row>
    <row r="78" spans="1:30" x14ac:dyDescent="0.2">
      <c r="A78" s="20">
        <v>45369</v>
      </c>
      <c r="B78" t="s">
        <v>412</v>
      </c>
      <c r="S78"/>
      <c r="T78"/>
      <c r="U78"/>
      <c r="V78"/>
      <c r="W78"/>
      <c r="X78"/>
      <c r="Y78"/>
      <c r="Z78"/>
      <c r="AA78"/>
      <c r="AB78"/>
      <c r="AC78"/>
      <c r="AD78"/>
    </row>
    <row r="79" spans="1:30" x14ac:dyDescent="0.2">
      <c r="A79" s="20">
        <v>45370</v>
      </c>
      <c r="B79" t="s">
        <v>412</v>
      </c>
      <c r="S79"/>
      <c r="T79"/>
      <c r="U79"/>
      <c r="V79"/>
      <c r="W79"/>
      <c r="X79"/>
      <c r="Y79"/>
      <c r="Z79"/>
      <c r="AA79"/>
      <c r="AB79"/>
      <c r="AC79"/>
      <c r="AD79"/>
    </row>
    <row r="80" spans="1:30" x14ac:dyDescent="0.2">
      <c r="A80" s="20">
        <v>45371</v>
      </c>
      <c r="B80" t="s">
        <v>412</v>
      </c>
      <c r="S80"/>
      <c r="T80"/>
      <c r="U80"/>
      <c r="V80"/>
      <c r="W80"/>
      <c r="X80"/>
      <c r="Y80"/>
      <c r="Z80"/>
      <c r="AA80"/>
      <c r="AB80"/>
      <c r="AC80"/>
      <c r="AD80"/>
    </row>
    <row r="81" spans="1:30" x14ac:dyDescent="0.2">
      <c r="A81" s="20">
        <v>45372</v>
      </c>
      <c r="B81" t="s">
        <v>420</v>
      </c>
      <c r="S81"/>
      <c r="T81"/>
      <c r="U81"/>
      <c r="V81"/>
      <c r="W81"/>
      <c r="X81"/>
      <c r="Y81"/>
      <c r="Z81"/>
      <c r="AA81"/>
      <c r="AB81"/>
      <c r="AC81"/>
      <c r="AD81"/>
    </row>
    <row r="82" spans="1:30" x14ac:dyDescent="0.2">
      <c r="A82" s="20">
        <v>45373</v>
      </c>
      <c r="B82" t="s">
        <v>419</v>
      </c>
      <c r="S82"/>
      <c r="T82"/>
      <c r="U82"/>
      <c r="V82"/>
      <c r="W82"/>
      <c r="X82"/>
      <c r="Y82"/>
      <c r="Z82"/>
      <c r="AA82"/>
      <c r="AB82"/>
      <c r="AC82"/>
      <c r="AD82"/>
    </row>
    <row r="83" spans="1:30" x14ac:dyDescent="0.2">
      <c r="A83" s="20">
        <v>45374</v>
      </c>
      <c r="B83" t="s">
        <v>422</v>
      </c>
      <c r="S83"/>
      <c r="T83"/>
      <c r="U83"/>
      <c r="V83"/>
      <c r="W83"/>
      <c r="X83"/>
      <c r="Y83"/>
      <c r="Z83"/>
      <c r="AA83"/>
      <c r="AB83"/>
      <c r="AC83"/>
      <c r="AD83"/>
    </row>
    <row r="84" spans="1:30" x14ac:dyDescent="0.2">
      <c r="A84" s="20">
        <v>45375</v>
      </c>
      <c r="B84" t="s">
        <v>419</v>
      </c>
      <c r="S84"/>
      <c r="T84"/>
      <c r="U84"/>
      <c r="V84"/>
      <c r="W84"/>
      <c r="X84"/>
      <c r="Y84"/>
      <c r="Z84"/>
      <c r="AA84"/>
      <c r="AB84"/>
      <c r="AC84"/>
      <c r="AD84"/>
    </row>
    <row r="85" spans="1:30" x14ac:dyDescent="0.2">
      <c r="A85" s="20">
        <v>45376</v>
      </c>
      <c r="B85" t="s">
        <v>415</v>
      </c>
      <c r="S85"/>
      <c r="T85"/>
      <c r="U85"/>
      <c r="V85"/>
      <c r="W85"/>
      <c r="X85"/>
      <c r="Y85"/>
      <c r="Z85"/>
      <c r="AA85"/>
      <c r="AB85"/>
      <c r="AC85"/>
      <c r="AD85"/>
    </row>
    <row r="86" spans="1:30" x14ac:dyDescent="0.2">
      <c r="A86" s="20">
        <v>45377</v>
      </c>
      <c r="B86" t="s">
        <v>419</v>
      </c>
      <c r="S86"/>
      <c r="T86"/>
      <c r="U86"/>
      <c r="V86"/>
      <c r="W86"/>
      <c r="X86"/>
      <c r="Y86"/>
      <c r="Z86"/>
      <c r="AA86"/>
      <c r="AB86"/>
      <c r="AC86"/>
      <c r="AD86"/>
    </row>
    <row r="87" spans="1:30" x14ac:dyDescent="0.2">
      <c r="A87" s="20">
        <v>45378</v>
      </c>
      <c r="B87" t="s">
        <v>425</v>
      </c>
      <c r="S87"/>
      <c r="T87"/>
      <c r="U87"/>
      <c r="V87"/>
      <c r="W87"/>
      <c r="X87"/>
      <c r="Y87"/>
      <c r="Z87"/>
      <c r="AA87"/>
      <c r="AB87"/>
      <c r="AC87"/>
      <c r="AD87"/>
    </row>
    <row r="88" spans="1:30" x14ac:dyDescent="0.2">
      <c r="A88" s="20">
        <v>45379</v>
      </c>
      <c r="B88" t="s">
        <v>419</v>
      </c>
      <c r="S88"/>
      <c r="T88"/>
      <c r="U88"/>
      <c r="V88"/>
      <c r="W88"/>
      <c r="X88"/>
      <c r="Y88"/>
      <c r="Z88"/>
      <c r="AA88"/>
      <c r="AB88"/>
      <c r="AC88"/>
      <c r="AD88"/>
    </row>
    <row r="89" spans="1:30" x14ac:dyDescent="0.2">
      <c r="A89" s="20">
        <v>45380</v>
      </c>
      <c r="B89" t="s">
        <v>425</v>
      </c>
      <c r="S89"/>
      <c r="T89"/>
      <c r="U89"/>
      <c r="V89"/>
      <c r="W89"/>
      <c r="X89"/>
      <c r="Y89"/>
      <c r="Z89"/>
      <c r="AA89"/>
      <c r="AB89"/>
      <c r="AC89"/>
      <c r="AD89"/>
    </row>
    <row r="90" spans="1:30" x14ac:dyDescent="0.2">
      <c r="A90" s="20">
        <v>45381</v>
      </c>
      <c r="B90" t="s">
        <v>418</v>
      </c>
      <c r="S90"/>
      <c r="T90"/>
      <c r="U90"/>
      <c r="V90"/>
      <c r="W90"/>
      <c r="X90"/>
      <c r="Y90"/>
      <c r="Z90"/>
      <c r="AA90"/>
      <c r="AB90"/>
      <c r="AC90"/>
      <c r="AD90"/>
    </row>
    <row r="91" spans="1:30" x14ac:dyDescent="0.2">
      <c r="A91" s="20">
        <v>45382</v>
      </c>
      <c r="B91" t="s">
        <v>418</v>
      </c>
      <c r="S91"/>
      <c r="T91"/>
      <c r="U91"/>
      <c r="V91"/>
      <c r="W91"/>
      <c r="X91"/>
      <c r="Y91"/>
      <c r="Z91"/>
      <c r="AA91"/>
      <c r="AB91"/>
      <c r="AC91"/>
      <c r="AD91"/>
    </row>
    <row r="92" spans="1:30" x14ac:dyDescent="0.2">
      <c r="A92" s="20">
        <v>45383</v>
      </c>
      <c r="B92" t="s">
        <v>419</v>
      </c>
      <c r="S92"/>
      <c r="T92"/>
      <c r="U92"/>
      <c r="V92"/>
      <c r="W92"/>
      <c r="X92"/>
      <c r="Y92"/>
      <c r="Z92"/>
      <c r="AA92"/>
      <c r="AB92"/>
      <c r="AC92"/>
      <c r="AD92"/>
    </row>
    <row r="93" spans="1:30" x14ac:dyDescent="0.2">
      <c r="A93" s="20">
        <v>45384</v>
      </c>
      <c r="B93" t="s">
        <v>423</v>
      </c>
      <c r="S93"/>
      <c r="T93"/>
      <c r="U93"/>
      <c r="V93"/>
      <c r="W93"/>
      <c r="X93"/>
      <c r="Y93"/>
      <c r="Z93"/>
      <c r="AA93"/>
      <c r="AB93"/>
      <c r="AC93"/>
      <c r="AD93"/>
    </row>
    <row r="94" spans="1:30" x14ac:dyDescent="0.2">
      <c r="A94" s="20">
        <v>45385</v>
      </c>
      <c r="B94" t="s">
        <v>440</v>
      </c>
      <c r="S94"/>
      <c r="T94"/>
      <c r="U94"/>
      <c r="V94"/>
      <c r="W94"/>
      <c r="X94"/>
      <c r="Y94"/>
      <c r="Z94"/>
      <c r="AA94"/>
      <c r="AB94"/>
      <c r="AC94"/>
      <c r="AD94"/>
    </row>
    <row r="95" spans="1:30" x14ac:dyDescent="0.2">
      <c r="A95" s="20">
        <v>45386</v>
      </c>
      <c r="B95" t="s">
        <v>421</v>
      </c>
      <c r="S95"/>
      <c r="T95"/>
      <c r="U95"/>
      <c r="V95"/>
      <c r="W95"/>
      <c r="X95"/>
      <c r="Y95"/>
      <c r="Z95"/>
      <c r="AA95"/>
      <c r="AB95"/>
      <c r="AC95"/>
      <c r="AD95"/>
    </row>
    <row r="96" spans="1:30" x14ac:dyDescent="0.2">
      <c r="A96" s="20">
        <v>45387</v>
      </c>
      <c r="B96" t="s">
        <v>420</v>
      </c>
      <c r="S96"/>
      <c r="T96"/>
      <c r="U96"/>
      <c r="V96"/>
      <c r="W96"/>
      <c r="X96"/>
      <c r="Y96"/>
      <c r="Z96"/>
      <c r="AA96"/>
      <c r="AB96"/>
      <c r="AC96"/>
      <c r="AD96"/>
    </row>
    <row r="97" spans="1:30" x14ac:dyDescent="0.2">
      <c r="A97" s="20">
        <v>45388</v>
      </c>
      <c r="B97" t="s">
        <v>418</v>
      </c>
      <c r="S97"/>
      <c r="T97"/>
      <c r="U97"/>
      <c r="V97"/>
      <c r="W97"/>
      <c r="X97"/>
      <c r="Y97"/>
      <c r="Z97"/>
      <c r="AA97"/>
      <c r="AB97"/>
      <c r="AC97"/>
      <c r="AD97"/>
    </row>
    <row r="98" spans="1:30" x14ac:dyDescent="0.2">
      <c r="A98" s="20">
        <v>45389</v>
      </c>
      <c r="B98" t="s">
        <v>419</v>
      </c>
      <c r="S98"/>
      <c r="T98"/>
      <c r="U98"/>
      <c r="V98"/>
      <c r="W98"/>
      <c r="X98"/>
      <c r="Y98"/>
      <c r="Z98"/>
      <c r="AA98"/>
      <c r="AB98"/>
      <c r="AC98"/>
      <c r="AD98"/>
    </row>
    <row r="99" spans="1:30" x14ac:dyDescent="0.2">
      <c r="A99" s="20">
        <v>45390</v>
      </c>
      <c r="B99" t="s">
        <v>422</v>
      </c>
      <c r="S99"/>
      <c r="T99"/>
      <c r="U99"/>
      <c r="V99"/>
      <c r="W99"/>
      <c r="X99"/>
      <c r="Y99"/>
      <c r="Z99"/>
      <c r="AA99"/>
      <c r="AB99"/>
      <c r="AC99"/>
      <c r="AD99"/>
    </row>
    <row r="100" spans="1:30" x14ac:dyDescent="0.2">
      <c r="A100" s="20">
        <v>45391</v>
      </c>
      <c r="B100" t="s">
        <v>429</v>
      </c>
      <c r="S100"/>
      <c r="T100"/>
      <c r="U100"/>
      <c r="V100"/>
      <c r="W100"/>
      <c r="X100"/>
      <c r="Y100"/>
      <c r="Z100"/>
      <c r="AA100"/>
      <c r="AB100"/>
      <c r="AC100"/>
      <c r="AD100"/>
    </row>
    <row r="101" spans="1:30" x14ac:dyDescent="0.2">
      <c r="A101" s="20">
        <v>45392</v>
      </c>
      <c r="B101" t="s">
        <v>428</v>
      </c>
      <c r="D101">
        <v>0.03</v>
      </c>
      <c r="S101"/>
      <c r="T101"/>
      <c r="U101"/>
      <c r="V101"/>
      <c r="W101"/>
      <c r="X101"/>
      <c r="Y101"/>
      <c r="Z101"/>
      <c r="AA101"/>
      <c r="AB101"/>
      <c r="AC101"/>
      <c r="AD101"/>
    </row>
    <row r="102" spans="1:30" x14ac:dyDescent="0.2">
      <c r="A102" s="20">
        <v>45393</v>
      </c>
      <c r="B102" t="s">
        <v>427</v>
      </c>
      <c r="D102">
        <v>0.05</v>
      </c>
      <c r="S102"/>
      <c r="T102"/>
      <c r="U102"/>
      <c r="V102"/>
      <c r="W102"/>
      <c r="X102"/>
      <c r="Y102"/>
      <c r="Z102"/>
      <c r="AA102"/>
      <c r="AB102"/>
      <c r="AC102"/>
      <c r="AD102"/>
    </row>
    <row r="103" spans="1:30" x14ac:dyDescent="0.2">
      <c r="A103" s="20">
        <v>45394</v>
      </c>
      <c r="B103" t="s">
        <v>436</v>
      </c>
      <c r="D103">
        <v>7.0000000000000007E-2</v>
      </c>
      <c r="S103"/>
      <c r="T103"/>
      <c r="U103"/>
      <c r="V103"/>
      <c r="W103"/>
      <c r="X103"/>
      <c r="Y103"/>
      <c r="Z103"/>
      <c r="AA103"/>
      <c r="AB103"/>
      <c r="AC103"/>
      <c r="AD103"/>
    </row>
    <row r="104" spans="1:30" x14ac:dyDescent="0.2">
      <c r="A104" s="20">
        <v>45395</v>
      </c>
      <c r="B104" t="s">
        <v>465</v>
      </c>
      <c r="D104">
        <v>0.06</v>
      </c>
      <c r="S104"/>
      <c r="T104"/>
      <c r="U104"/>
      <c r="V104"/>
      <c r="W104"/>
      <c r="X104"/>
      <c r="Y104"/>
      <c r="Z104"/>
      <c r="AA104"/>
      <c r="AB104"/>
      <c r="AC104"/>
      <c r="AD104"/>
    </row>
    <row r="105" spans="1:30" x14ac:dyDescent="0.2">
      <c r="A105" s="20">
        <v>45396</v>
      </c>
      <c r="B105" t="s">
        <v>442</v>
      </c>
      <c r="D105">
        <v>0.09</v>
      </c>
      <c r="S105"/>
      <c r="T105"/>
      <c r="U105"/>
      <c r="V105"/>
      <c r="W105"/>
      <c r="X105"/>
      <c r="Y105"/>
      <c r="Z105"/>
      <c r="AA105"/>
      <c r="AB105"/>
      <c r="AC105"/>
      <c r="AD105"/>
    </row>
    <row r="106" spans="1:30" x14ac:dyDescent="0.2">
      <c r="A106" s="20">
        <v>45397</v>
      </c>
      <c r="B106" t="s">
        <v>440</v>
      </c>
      <c r="D106">
        <v>0.05</v>
      </c>
      <c r="S106"/>
      <c r="T106"/>
      <c r="U106"/>
      <c r="V106"/>
      <c r="W106"/>
      <c r="X106"/>
      <c r="Y106"/>
      <c r="Z106"/>
      <c r="AA106"/>
      <c r="AB106"/>
      <c r="AC106"/>
      <c r="AD106"/>
    </row>
    <row r="107" spans="1:30" x14ac:dyDescent="0.2">
      <c r="A107" s="20">
        <v>45398</v>
      </c>
      <c r="B107" t="s">
        <v>434</v>
      </c>
      <c r="D107">
        <v>0.08</v>
      </c>
      <c r="S107"/>
      <c r="T107"/>
      <c r="U107"/>
      <c r="V107"/>
      <c r="W107"/>
      <c r="X107"/>
      <c r="Y107"/>
      <c r="Z107"/>
      <c r="AA107"/>
      <c r="AB107"/>
      <c r="AC107"/>
      <c r="AD107"/>
    </row>
    <row r="108" spans="1:30" x14ac:dyDescent="0.2">
      <c r="A108" s="20">
        <v>45399</v>
      </c>
      <c r="B108" t="s">
        <v>419</v>
      </c>
      <c r="D108">
        <v>0.03</v>
      </c>
      <c r="S108"/>
      <c r="T108"/>
      <c r="U108"/>
      <c r="V108"/>
      <c r="W108"/>
      <c r="X108"/>
      <c r="Y108"/>
      <c r="Z108"/>
      <c r="AA108"/>
      <c r="AB108"/>
      <c r="AC108"/>
      <c r="AD108"/>
    </row>
    <row r="109" spans="1:30" x14ac:dyDescent="0.2">
      <c r="A109" s="20">
        <v>45400</v>
      </c>
      <c r="B109" t="s">
        <v>428</v>
      </c>
      <c r="D109">
        <v>0.06</v>
      </c>
      <c r="S109"/>
      <c r="T109"/>
      <c r="U109"/>
      <c r="V109"/>
      <c r="W109"/>
      <c r="X109"/>
      <c r="Y109"/>
      <c r="Z109"/>
      <c r="AA109"/>
      <c r="AB109"/>
      <c r="AC109"/>
      <c r="AD109"/>
    </row>
    <row r="110" spans="1:30" x14ac:dyDescent="0.2">
      <c r="A110" s="20">
        <v>45401</v>
      </c>
      <c r="B110" t="s">
        <v>421</v>
      </c>
      <c r="D110">
        <v>0.09</v>
      </c>
      <c r="S110"/>
      <c r="T110"/>
      <c r="U110"/>
      <c r="V110"/>
      <c r="W110"/>
      <c r="X110"/>
      <c r="Y110"/>
      <c r="Z110"/>
      <c r="AA110"/>
      <c r="AB110"/>
      <c r="AC110"/>
      <c r="AD110"/>
    </row>
    <row r="111" spans="1:30" x14ac:dyDescent="0.2">
      <c r="A111" s="20">
        <v>45402</v>
      </c>
      <c r="B111" t="s">
        <v>421</v>
      </c>
      <c r="D111">
        <v>0.09</v>
      </c>
      <c r="S111"/>
      <c r="T111"/>
      <c r="U111"/>
      <c r="V111"/>
      <c r="W111"/>
      <c r="X111"/>
      <c r="Y111"/>
      <c r="Z111"/>
      <c r="AA111"/>
      <c r="AB111"/>
      <c r="AC111"/>
      <c r="AD111"/>
    </row>
    <row r="112" spans="1:30" x14ac:dyDescent="0.2">
      <c r="A112" s="20">
        <v>45403</v>
      </c>
      <c r="B112" t="s">
        <v>443</v>
      </c>
      <c r="D112">
        <v>0.17</v>
      </c>
      <c r="S112"/>
      <c r="T112"/>
      <c r="U112"/>
      <c r="V112"/>
      <c r="W112"/>
      <c r="X112"/>
      <c r="Y112"/>
      <c r="Z112"/>
      <c r="AA112"/>
      <c r="AB112"/>
      <c r="AC112"/>
      <c r="AD112"/>
    </row>
    <row r="113" spans="1:30" x14ac:dyDescent="0.2">
      <c r="A113" s="20">
        <v>45404</v>
      </c>
      <c r="B113" t="s">
        <v>442</v>
      </c>
      <c r="D113">
        <v>0.14000000000000001</v>
      </c>
      <c r="S113"/>
      <c r="T113"/>
      <c r="U113"/>
      <c r="V113"/>
      <c r="W113"/>
      <c r="X113"/>
      <c r="Y113"/>
      <c r="Z113"/>
      <c r="AA113"/>
      <c r="AB113"/>
      <c r="AC113"/>
      <c r="AD113"/>
    </row>
    <row r="114" spans="1:30" x14ac:dyDescent="0.2">
      <c r="A114" s="20">
        <v>45405</v>
      </c>
      <c r="B114" t="s">
        <v>427</v>
      </c>
      <c r="D114">
        <v>0.1</v>
      </c>
      <c r="S114"/>
      <c r="T114"/>
      <c r="U114"/>
      <c r="V114"/>
      <c r="W114"/>
      <c r="X114"/>
      <c r="Y114"/>
      <c r="Z114"/>
      <c r="AA114"/>
      <c r="AB114"/>
      <c r="AC114"/>
      <c r="AD114"/>
    </row>
    <row r="115" spans="1:30" x14ac:dyDescent="0.2">
      <c r="A115" s="20">
        <v>45406</v>
      </c>
      <c r="B115" t="s">
        <v>442</v>
      </c>
      <c r="D115">
        <v>0.15</v>
      </c>
      <c r="S115"/>
      <c r="T115"/>
      <c r="U115"/>
      <c r="V115"/>
      <c r="W115"/>
      <c r="X115"/>
      <c r="Y115"/>
      <c r="Z115"/>
      <c r="AA115"/>
      <c r="AB115"/>
      <c r="AC115"/>
      <c r="AD115"/>
    </row>
    <row r="116" spans="1:30" x14ac:dyDescent="0.2">
      <c r="A116" s="20">
        <v>45407</v>
      </c>
      <c r="B116" t="s">
        <v>423</v>
      </c>
      <c r="D116">
        <v>7.0000000000000007E-2</v>
      </c>
      <c r="S116"/>
      <c r="T116"/>
      <c r="U116"/>
      <c r="V116"/>
      <c r="W116"/>
      <c r="X116"/>
      <c r="Y116"/>
      <c r="Z116"/>
      <c r="AA116"/>
      <c r="AB116"/>
      <c r="AC116"/>
      <c r="AD116"/>
    </row>
    <row r="117" spans="1:30" x14ac:dyDescent="0.2">
      <c r="A117" s="20">
        <v>45408</v>
      </c>
      <c r="B117" t="s">
        <v>422</v>
      </c>
      <c r="D117">
        <v>7.0000000000000007E-2</v>
      </c>
      <c r="S117"/>
      <c r="T117"/>
      <c r="U117"/>
      <c r="V117"/>
      <c r="W117"/>
      <c r="X117"/>
      <c r="Y117"/>
      <c r="Z117"/>
      <c r="AA117"/>
      <c r="AB117"/>
      <c r="AC117"/>
      <c r="AD117"/>
    </row>
    <row r="118" spans="1:30" x14ac:dyDescent="0.2">
      <c r="A118" s="20">
        <v>45409</v>
      </c>
      <c r="B118" t="s">
        <v>418</v>
      </c>
      <c r="D118">
        <v>0.05</v>
      </c>
      <c r="S118"/>
      <c r="T118"/>
      <c r="U118"/>
      <c r="V118"/>
      <c r="W118"/>
      <c r="X118"/>
      <c r="Y118"/>
      <c r="Z118"/>
      <c r="AA118"/>
      <c r="AB118"/>
      <c r="AC118"/>
      <c r="AD118"/>
    </row>
    <row r="119" spans="1:30" x14ac:dyDescent="0.2">
      <c r="A119" s="20">
        <v>45410</v>
      </c>
      <c r="B119" t="s">
        <v>428</v>
      </c>
      <c r="D119">
        <v>0.09</v>
      </c>
      <c r="S119"/>
      <c r="T119"/>
      <c r="U119"/>
      <c r="V119"/>
      <c r="W119"/>
      <c r="X119"/>
      <c r="Y119"/>
      <c r="Z119"/>
      <c r="AA119"/>
      <c r="AB119"/>
      <c r="AC119"/>
      <c r="AD119"/>
    </row>
    <row r="120" spans="1:30" x14ac:dyDescent="0.2">
      <c r="A120" s="20">
        <v>45411</v>
      </c>
      <c r="B120" t="s">
        <v>465</v>
      </c>
      <c r="D120">
        <v>0.14000000000000001</v>
      </c>
      <c r="S120"/>
      <c r="T120"/>
      <c r="U120"/>
      <c r="V120"/>
      <c r="W120"/>
      <c r="X120"/>
      <c r="Y120"/>
      <c r="Z120"/>
      <c r="AA120"/>
      <c r="AB120"/>
      <c r="AC120"/>
      <c r="AD120"/>
    </row>
    <row r="121" spans="1:30" x14ac:dyDescent="0.2">
      <c r="A121" s="20">
        <v>45412</v>
      </c>
      <c r="B121" t="s">
        <v>429</v>
      </c>
      <c r="D121">
        <v>0.12</v>
      </c>
      <c r="S121"/>
      <c r="T121"/>
      <c r="U121"/>
      <c r="V121"/>
      <c r="W121"/>
      <c r="X121"/>
      <c r="Y121"/>
      <c r="Z121"/>
      <c r="AA121"/>
      <c r="AB121"/>
      <c r="AC121"/>
      <c r="AD121"/>
    </row>
    <row r="122" spans="1:30" x14ac:dyDescent="0.2">
      <c r="A122" s="20">
        <v>45413</v>
      </c>
      <c r="B122" t="s">
        <v>423</v>
      </c>
      <c r="D122">
        <v>0.09</v>
      </c>
      <c r="S122"/>
      <c r="T122"/>
      <c r="U122"/>
      <c r="V122"/>
      <c r="W122"/>
      <c r="X122"/>
      <c r="Y122"/>
      <c r="Z122"/>
      <c r="AA122"/>
      <c r="AB122"/>
      <c r="AC122"/>
      <c r="AD122"/>
    </row>
    <row r="123" spans="1:30" x14ac:dyDescent="0.2">
      <c r="A123" s="20">
        <v>45414</v>
      </c>
      <c r="B123" t="s">
        <v>428</v>
      </c>
      <c r="D123">
        <v>0.1</v>
      </c>
      <c r="S123"/>
      <c r="T123"/>
      <c r="U123"/>
      <c r="V123"/>
      <c r="W123"/>
      <c r="X123"/>
      <c r="Y123"/>
      <c r="Z123"/>
      <c r="AA123"/>
      <c r="AB123"/>
      <c r="AC123"/>
      <c r="AD123"/>
    </row>
    <row r="124" spans="1:30" x14ac:dyDescent="0.2">
      <c r="A124" s="20">
        <v>45415</v>
      </c>
      <c r="B124" t="s">
        <v>426</v>
      </c>
      <c r="D124">
        <v>0.1</v>
      </c>
      <c r="S124"/>
      <c r="T124"/>
      <c r="U124"/>
      <c r="V124"/>
      <c r="W124"/>
      <c r="X124"/>
      <c r="Y124"/>
      <c r="Z124"/>
      <c r="AA124"/>
      <c r="AB124"/>
      <c r="AC124"/>
      <c r="AD124"/>
    </row>
    <row r="125" spans="1:30" x14ac:dyDescent="0.2">
      <c r="A125" s="20">
        <v>45416</v>
      </c>
      <c r="B125" t="s">
        <v>431</v>
      </c>
      <c r="D125">
        <v>0.19</v>
      </c>
      <c r="S125"/>
      <c r="T125"/>
      <c r="U125"/>
      <c r="V125"/>
      <c r="W125"/>
      <c r="X125"/>
      <c r="Y125"/>
      <c r="Z125"/>
      <c r="AA125"/>
      <c r="AB125"/>
      <c r="AC125"/>
      <c r="AD125"/>
    </row>
    <row r="126" spans="1:30" x14ac:dyDescent="0.2">
      <c r="A126" s="20">
        <v>45417</v>
      </c>
      <c r="B126" t="s">
        <v>434</v>
      </c>
      <c r="D126">
        <v>0.17</v>
      </c>
      <c r="E126">
        <v>0.05</v>
      </c>
      <c r="F126">
        <v>0.05</v>
      </c>
      <c r="S126"/>
      <c r="T126"/>
      <c r="U126"/>
      <c r="V126"/>
      <c r="W126"/>
      <c r="X126"/>
      <c r="Y126"/>
      <c r="Z126"/>
      <c r="AA126"/>
      <c r="AB126"/>
      <c r="AC126"/>
      <c r="AD126"/>
    </row>
    <row r="127" spans="1:30" x14ac:dyDescent="0.2">
      <c r="A127" s="20">
        <v>45418</v>
      </c>
      <c r="B127" t="s">
        <v>434</v>
      </c>
      <c r="D127">
        <v>0.17</v>
      </c>
      <c r="E127">
        <v>0.05</v>
      </c>
      <c r="F127">
        <v>0.05</v>
      </c>
      <c r="S127"/>
      <c r="T127"/>
      <c r="U127"/>
      <c r="V127"/>
      <c r="W127"/>
      <c r="X127"/>
      <c r="Y127"/>
      <c r="Z127"/>
      <c r="AA127"/>
      <c r="AB127"/>
      <c r="AC127"/>
      <c r="AD127"/>
    </row>
    <row r="128" spans="1:30" x14ac:dyDescent="0.2">
      <c r="A128" s="20">
        <v>45419</v>
      </c>
      <c r="B128" t="s">
        <v>433</v>
      </c>
      <c r="D128">
        <v>0.14000000000000001</v>
      </c>
      <c r="E128">
        <v>0.04</v>
      </c>
      <c r="F128">
        <v>0.04</v>
      </c>
      <c r="S128"/>
      <c r="T128"/>
      <c r="U128"/>
      <c r="V128"/>
      <c r="W128"/>
      <c r="X128"/>
      <c r="Y128"/>
      <c r="Z128"/>
      <c r="AA128"/>
      <c r="AB128"/>
      <c r="AC128"/>
      <c r="AD128"/>
    </row>
    <row r="129" spans="1:30" x14ac:dyDescent="0.2">
      <c r="A129" s="20">
        <v>45420</v>
      </c>
      <c r="B129" t="s">
        <v>420</v>
      </c>
      <c r="D129">
        <v>0.13</v>
      </c>
      <c r="E129">
        <v>0.03</v>
      </c>
      <c r="F129">
        <v>0.03</v>
      </c>
      <c r="S129"/>
      <c r="T129"/>
      <c r="U129"/>
      <c r="V129"/>
      <c r="W129"/>
      <c r="X129"/>
      <c r="Y129"/>
      <c r="Z129"/>
      <c r="AA129"/>
      <c r="AB129"/>
      <c r="AC129"/>
      <c r="AD129"/>
    </row>
    <row r="130" spans="1:30" x14ac:dyDescent="0.2">
      <c r="A130" s="20">
        <v>45421</v>
      </c>
      <c r="B130" t="s">
        <v>432</v>
      </c>
      <c r="D130">
        <v>0.23</v>
      </c>
      <c r="E130">
        <v>0.06</v>
      </c>
      <c r="F130">
        <v>0.06</v>
      </c>
      <c r="S130"/>
      <c r="T130"/>
      <c r="U130"/>
      <c r="V130"/>
      <c r="W130"/>
      <c r="X130"/>
      <c r="Y130"/>
      <c r="Z130"/>
      <c r="AA130"/>
      <c r="AB130"/>
      <c r="AC130"/>
      <c r="AD130"/>
    </row>
    <row r="131" spans="1:30" x14ac:dyDescent="0.2">
      <c r="A131" s="20">
        <v>45422</v>
      </c>
      <c r="B131" t="s">
        <v>465</v>
      </c>
      <c r="D131">
        <v>0.18</v>
      </c>
      <c r="E131">
        <v>0.04</v>
      </c>
      <c r="F131">
        <v>0.04</v>
      </c>
      <c r="S131"/>
      <c r="T131"/>
      <c r="U131"/>
      <c r="V131"/>
      <c r="W131"/>
      <c r="X131"/>
      <c r="Y131"/>
      <c r="Z131"/>
      <c r="AA131"/>
      <c r="AB131"/>
      <c r="AC131"/>
      <c r="AD131"/>
    </row>
    <row r="132" spans="1:30" x14ac:dyDescent="0.2">
      <c r="A132" s="20">
        <v>45423</v>
      </c>
      <c r="B132" t="s">
        <v>434</v>
      </c>
      <c r="D132">
        <v>0.19</v>
      </c>
      <c r="E132">
        <v>0.05</v>
      </c>
      <c r="F132">
        <v>0.05</v>
      </c>
      <c r="S132"/>
      <c r="T132"/>
      <c r="U132"/>
      <c r="V132"/>
      <c r="W132"/>
      <c r="X132"/>
      <c r="Y132"/>
      <c r="Z132"/>
      <c r="AA132"/>
      <c r="AB132"/>
      <c r="AC132"/>
      <c r="AD132"/>
    </row>
    <row r="133" spans="1:30" x14ac:dyDescent="0.2">
      <c r="A133" s="20">
        <v>45424</v>
      </c>
      <c r="B133" t="s">
        <v>437</v>
      </c>
      <c r="D133">
        <v>0.26</v>
      </c>
      <c r="E133">
        <v>0.06</v>
      </c>
      <c r="F133">
        <v>0.06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U133"/>
      <c r="V133"/>
      <c r="W133"/>
      <c r="X133"/>
      <c r="Y133"/>
      <c r="Z133"/>
      <c r="AA133"/>
      <c r="AB133"/>
      <c r="AC133"/>
      <c r="AD133"/>
    </row>
    <row r="134" spans="1:30" x14ac:dyDescent="0.2">
      <c r="A134" s="20">
        <v>45425</v>
      </c>
      <c r="B134" t="s">
        <v>437</v>
      </c>
      <c r="D134">
        <v>0.26</v>
      </c>
      <c r="E134">
        <v>7.0000000000000007E-2</v>
      </c>
      <c r="F134">
        <v>7.0000000000000007E-2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U134"/>
      <c r="V134"/>
      <c r="W134"/>
      <c r="X134"/>
      <c r="Y134"/>
      <c r="Z134"/>
      <c r="AA134"/>
      <c r="AB134"/>
      <c r="AC134"/>
      <c r="AD134"/>
    </row>
    <row r="135" spans="1:30" x14ac:dyDescent="0.2">
      <c r="A135" s="20">
        <v>45426</v>
      </c>
      <c r="B135" t="s">
        <v>440</v>
      </c>
      <c r="D135">
        <v>0.14000000000000001</v>
      </c>
      <c r="E135">
        <v>0.04</v>
      </c>
      <c r="F135">
        <v>0.04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U135"/>
      <c r="V135"/>
      <c r="W135"/>
      <c r="X135"/>
      <c r="Y135"/>
      <c r="Z135"/>
      <c r="AA135"/>
      <c r="AB135"/>
      <c r="AC135"/>
      <c r="AD135"/>
    </row>
    <row r="136" spans="1:30" x14ac:dyDescent="0.2">
      <c r="A136" s="20">
        <v>45427</v>
      </c>
      <c r="B136" t="s">
        <v>429</v>
      </c>
      <c r="C136">
        <v>0.06</v>
      </c>
      <c r="D136">
        <v>0.17</v>
      </c>
      <c r="E136">
        <v>0.05</v>
      </c>
      <c r="F136">
        <v>0.05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U136"/>
      <c r="V136"/>
      <c r="W136"/>
      <c r="X136"/>
      <c r="Y136"/>
      <c r="Z136"/>
      <c r="AA136"/>
      <c r="AB136"/>
      <c r="AC136"/>
      <c r="AD136"/>
    </row>
    <row r="137" spans="1:30" x14ac:dyDescent="0.2">
      <c r="A137" s="20">
        <v>45428</v>
      </c>
      <c r="B137" t="s">
        <v>441</v>
      </c>
      <c r="C137">
        <v>0.13</v>
      </c>
      <c r="D137">
        <v>0.37</v>
      </c>
      <c r="E137">
        <v>0.11</v>
      </c>
      <c r="F137">
        <v>0.11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U137"/>
      <c r="V137"/>
      <c r="W137"/>
      <c r="X137"/>
      <c r="Y137"/>
      <c r="Z137"/>
      <c r="AA137"/>
      <c r="AB137"/>
      <c r="AC137"/>
      <c r="AD137"/>
    </row>
    <row r="138" spans="1:30" x14ac:dyDescent="0.2">
      <c r="A138" s="20">
        <v>45429</v>
      </c>
      <c r="B138" t="s">
        <v>466</v>
      </c>
      <c r="C138">
        <v>0.14000000000000001</v>
      </c>
      <c r="D138">
        <v>0.42</v>
      </c>
      <c r="E138">
        <v>0.13</v>
      </c>
      <c r="F138">
        <v>0.13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U138"/>
      <c r="V138"/>
      <c r="W138"/>
      <c r="X138"/>
      <c r="Y138"/>
      <c r="Z138"/>
      <c r="AA138"/>
      <c r="AB138"/>
      <c r="AC138"/>
      <c r="AD138"/>
    </row>
    <row r="139" spans="1:30" x14ac:dyDescent="0.2">
      <c r="A139" s="20">
        <v>45430</v>
      </c>
      <c r="B139" t="s">
        <v>445</v>
      </c>
      <c r="C139">
        <v>0.11</v>
      </c>
      <c r="D139">
        <v>0.31</v>
      </c>
      <c r="E139">
        <v>0.1</v>
      </c>
      <c r="F139">
        <v>0.1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U139"/>
      <c r="V139"/>
      <c r="W139"/>
      <c r="X139"/>
      <c r="Y139"/>
      <c r="Z139"/>
      <c r="AA139"/>
      <c r="AB139"/>
      <c r="AC139"/>
      <c r="AD139"/>
    </row>
    <row r="140" spans="1:30" x14ac:dyDescent="0.2">
      <c r="A140" s="20">
        <v>45431</v>
      </c>
      <c r="B140" t="s">
        <v>435</v>
      </c>
      <c r="C140">
        <v>0.11</v>
      </c>
      <c r="D140">
        <v>0.32</v>
      </c>
      <c r="E140">
        <v>0.11</v>
      </c>
      <c r="F140">
        <v>0.11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U140"/>
      <c r="V140"/>
      <c r="W140"/>
      <c r="X140"/>
      <c r="Y140"/>
      <c r="Z140"/>
      <c r="AA140"/>
      <c r="AB140"/>
      <c r="AC140"/>
      <c r="AD140"/>
    </row>
    <row r="141" spans="1:30" x14ac:dyDescent="0.2">
      <c r="A141" s="20">
        <v>45432</v>
      </c>
      <c r="B141" t="s">
        <v>425</v>
      </c>
      <c r="C141">
        <v>0.04</v>
      </c>
      <c r="D141">
        <v>0.1</v>
      </c>
      <c r="E141">
        <v>0.04</v>
      </c>
      <c r="F141">
        <v>0.04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U141"/>
      <c r="V141"/>
      <c r="W141"/>
      <c r="X141"/>
      <c r="Y141"/>
      <c r="Z141"/>
      <c r="AA141"/>
      <c r="AB141"/>
      <c r="AC141"/>
      <c r="AD141"/>
    </row>
    <row r="142" spans="1:30" x14ac:dyDescent="0.2">
      <c r="A142" s="20">
        <v>45433</v>
      </c>
      <c r="B142" t="s">
        <v>427</v>
      </c>
      <c r="C142">
        <v>7.0000000000000007E-2</v>
      </c>
      <c r="D142">
        <v>0.19</v>
      </c>
      <c r="E142">
        <v>0.09</v>
      </c>
      <c r="F142">
        <v>0.09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U142"/>
      <c r="V142"/>
      <c r="W142"/>
      <c r="X142"/>
      <c r="Y142"/>
      <c r="Z142"/>
      <c r="AA142"/>
      <c r="AB142"/>
      <c r="AC142"/>
      <c r="AD142"/>
    </row>
    <row r="143" spans="1:30" x14ac:dyDescent="0.2">
      <c r="A143" s="20">
        <v>45434</v>
      </c>
      <c r="B143" t="s">
        <v>433</v>
      </c>
      <c r="C143">
        <v>7.0000000000000007E-2</v>
      </c>
      <c r="D143">
        <v>0.17</v>
      </c>
      <c r="E143">
        <v>0.09</v>
      </c>
      <c r="F143">
        <v>0.09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U143"/>
      <c r="V143"/>
      <c r="W143"/>
      <c r="X143"/>
      <c r="Y143"/>
      <c r="Z143"/>
      <c r="AA143"/>
      <c r="AB143"/>
      <c r="AC143"/>
      <c r="AD143"/>
    </row>
    <row r="144" spans="1:30" x14ac:dyDescent="0.2">
      <c r="A144" s="20">
        <v>45435</v>
      </c>
      <c r="B144" t="s">
        <v>428</v>
      </c>
      <c r="C144">
        <v>0.06</v>
      </c>
      <c r="D144">
        <v>0.14000000000000001</v>
      </c>
      <c r="E144">
        <v>0.08</v>
      </c>
      <c r="F144">
        <v>0.08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U144"/>
      <c r="V144"/>
      <c r="W144"/>
      <c r="X144"/>
      <c r="Y144"/>
      <c r="Z144"/>
      <c r="AA144"/>
      <c r="AB144"/>
      <c r="AC144"/>
      <c r="AD144"/>
    </row>
    <row r="145" spans="1:30" x14ac:dyDescent="0.2">
      <c r="A145" s="20">
        <v>45436</v>
      </c>
      <c r="B145" t="s">
        <v>434</v>
      </c>
      <c r="C145">
        <v>0.1</v>
      </c>
      <c r="D145">
        <v>0.22</v>
      </c>
      <c r="E145">
        <v>0.13</v>
      </c>
      <c r="F145">
        <v>0.13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U145"/>
      <c r="V145"/>
      <c r="W145"/>
      <c r="X145"/>
      <c r="Y145"/>
      <c r="Z145"/>
      <c r="AA145"/>
      <c r="AB145"/>
      <c r="AC145"/>
      <c r="AD145"/>
    </row>
    <row r="146" spans="1:30" x14ac:dyDescent="0.2">
      <c r="A146" s="20">
        <v>45437</v>
      </c>
      <c r="B146" t="s">
        <v>434</v>
      </c>
      <c r="C146">
        <v>0.1</v>
      </c>
      <c r="D146">
        <v>0.22</v>
      </c>
      <c r="E146">
        <v>0.14000000000000001</v>
      </c>
      <c r="F146">
        <v>0.14000000000000001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U146"/>
      <c r="V146"/>
      <c r="W146"/>
      <c r="X146"/>
      <c r="Y146"/>
      <c r="Z146"/>
      <c r="AA146"/>
      <c r="AB146"/>
      <c r="AC146"/>
      <c r="AD146"/>
    </row>
    <row r="147" spans="1:30" x14ac:dyDescent="0.2">
      <c r="A147" s="20">
        <v>45438</v>
      </c>
      <c r="B147" t="s">
        <v>435</v>
      </c>
      <c r="C147">
        <v>0.16</v>
      </c>
      <c r="D147">
        <v>0.33</v>
      </c>
      <c r="E147">
        <v>0.22</v>
      </c>
      <c r="F147">
        <v>0.22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U147"/>
      <c r="V147"/>
      <c r="W147"/>
      <c r="X147"/>
      <c r="Y147"/>
      <c r="Z147"/>
      <c r="AA147"/>
      <c r="AB147"/>
      <c r="AC147"/>
      <c r="AD147"/>
    </row>
    <row r="148" spans="1:30" x14ac:dyDescent="0.2">
      <c r="A148" s="20">
        <v>45439</v>
      </c>
      <c r="B148" t="s">
        <v>434</v>
      </c>
      <c r="C148">
        <v>0.12</v>
      </c>
      <c r="D148">
        <v>0.23</v>
      </c>
      <c r="E148">
        <v>0.16</v>
      </c>
      <c r="F148">
        <v>0.16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U148"/>
      <c r="V148"/>
      <c r="W148"/>
      <c r="X148"/>
      <c r="Y148"/>
      <c r="Z148"/>
      <c r="AA148"/>
      <c r="AB148"/>
      <c r="AC148"/>
      <c r="AD148"/>
    </row>
    <row r="149" spans="1:30" x14ac:dyDescent="0.2">
      <c r="A149" s="20">
        <v>45440</v>
      </c>
      <c r="B149" t="s">
        <v>439</v>
      </c>
      <c r="C149">
        <v>0.18</v>
      </c>
      <c r="D149">
        <v>0.32</v>
      </c>
      <c r="E149">
        <v>0.23</v>
      </c>
      <c r="F149">
        <v>0.23</v>
      </c>
      <c r="J149" s="2"/>
      <c r="K149" s="2"/>
      <c r="L149" s="2"/>
      <c r="M149" s="2"/>
      <c r="N149" s="2"/>
      <c r="O149" s="2"/>
      <c r="P149" s="2"/>
      <c r="Q149" s="2"/>
      <c r="R149" s="2"/>
      <c r="V149"/>
      <c r="W149"/>
      <c r="X149"/>
      <c r="Y149"/>
      <c r="Z149"/>
      <c r="AA149"/>
      <c r="AB149"/>
      <c r="AC149"/>
      <c r="AD149"/>
    </row>
    <row r="150" spans="1:30" x14ac:dyDescent="0.2">
      <c r="A150" s="20">
        <v>45441</v>
      </c>
      <c r="B150" t="s">
        <v>435</v>
      </c>
      <c r="C150">
        <v>0.2</v>
      </c>
      <c r="D150">
        <v>0.34</v>
      </c>
      <c r="E150">
        <v>0.25</v>
      </c>
      <c r="F150">
        <v>0.25</v>
      </c>
      <c r="J150" s="2"/>
      <c r="K150" s="2"/>
      <c r="L150" s="2"/>
      <c r="M150" s="2"/>
      <c r="N150" s="2"/>
      <c r="O150" s="2"/>
      <c r="P150" s="2"/>
      <c r="Q150" s="2"/>
      <c r="R150" s="2"/>
      <c r="V150"/>
      <c r="W150"/>
      <c r="X150"/>
      <c r="Y150"/>
      <c r="Z150"/>
      <c r="AA150"/>
      <c r="AB150"/>
      <c r="AC150"/>
      <c r="AD150"/>
    </row>
    <row r="151" spans="1:30" x14ac:dyDescent="0.2">
      <c r="A151" s="20">
        <v>45442</v>
      </c>
      <c r="B151" t="s">
        <v>442</v>
      </c>
      <c r="C151">
        <v>0.18</v>
      </c>
      <c r="D151">
        <v>0.28000000000000003</v>
      </c>
      <c r="E151">
        <v>0.22</v>
      </c>
      <c r="F151">
        <v>0.22</v>
      </c>
      <c r="J151" s="2"/>
      <c r="K151" s="2"/>
      <c r="L151" s="2"/>
      <c r="M151" s="2"/>
      <c r="N151" s="2"/>
      <c r="O151" s="2"/>
      <c r="P151" s="2"/>
      <c r="Q151" s="2"/>
      <c r="R151" s="2"/>
      <c r="V151"/>
      <c r="W151"/>
      <c r="X151"/>
      <c r="Y151"/>
      <c r="Z151"/>
      <c r="AA151"/>
      <c r="AB151"/>
      <c r="AC151"/>
      <c r="AD151"/>
    </row>
    <row r="152" spans="1:30" x14ac:dyDescent="0.2">
      <c r="A152" s="20">
        <v>45443</v>
      </c>
      <c r="B152" t="s">
        <v>430</v>
      </c>
      <c r="C152">
        <v>0.16</v>
      </c>
      <c r="D152">
        <v>0.24</v>
      </c>
      <c r="E152">
        <v>0.2</v>
      </c>
      <c r="F152">
        <v>0.2</v>
      </c>
      <c r="J152" s="2"/>
      <c r="K152" s="2"/>
      <c r="L152" s="2"/>
      <c r="M152" s="2"/>
      <c r="N152" s="2"/>
      <c r="O152" s="2"/>
      <c r="P152" s="2"/>
      <c r="Q152" s="2"/>
      <c r="R152" s="2"/>
      <c r="V152"/>
      <c r="W152"/>
      <c r="X152"/>
      <c r="Y152"/>
      <c r="Z152"/>
      <c r="AA152"/>
      <c r="AB152"/>
      <c r="AC152"/>
      <c r="AD152"/>
    </row>
    <row r="153" spans="1:30" x14ac:dyDescent="0.2">
      <c r="A153" s="20">
        <v>45444</v>
      </c>
      <c r="B153" t="s">
        <v>439</v>
      </c>
      <c r="C153">
        <v>0.22</v>
      </c>
      <c r="D153">
        <v>0.32</v>
      </c>
      <c r="E153">
        <v>0.27</v>
      </c>
      <c r="F153">
        <v>0.27</v>
      </c>
      <c r="J153" s="2"/>
      <c r="K153" s="2"/>
      <c r="L153" s="2"/>
      <c r="M153" s="2"/>
      <c r="N153" s="2"/>
      <c r="O153" s="2"/>
      <c r="P153" s="2"/>
      <c r="Q153" s="2"/>
      <c r="R153" s="2"/>
      <c r="V153"/>
      <c r="W153"/>
      <c r="X153"/>
      <c r="Y153"/>
      <c r="Z153"/>
      <c r="AA153"/>
      <c r="AB153"/>
      <c r="AC153"/>
      <c r="AD153"/>
    </row>
    <row r="154" spans="1:30" x14ac:dyDescent="0.2">
      <c r="A154" s="20">
        <v>45445</v>
      </c>
      <c r="B154" t="s">
        <v>435</v>
      </c>
      <c r="C154">
        <v>0.25</v>
      </c>
      <c r="D154">
        <v>0.34</v>
      </c>
      <c r="E154">
        <v>0.28999999999999998</v>
      </c>
      <c r="F154">
        <v>0.28999999999999998</v>
      </c>
      <c r="J154" s="2"/>
      <c r="K154" s="2"/>
      <c r="L154" s="2"/>
      <c r="M154" s="2"/>
      <c r="N154" s="2"/>
      <c r="O154" s="2"/>
      <c r="P154" s="2"/>
      <c r="Q154" s="2"/>
      <c r="R154" s="2"/>
      <c r="V154"/>
      <c r="W154"/>
      <c r="X154"/>
      <c r="Y154"/>
      <c r="Z154"/>
      <c r="AA154"/>
      <c r="AB154"/>
      <c r="AC154"/>
      <c r="AD154"/>
    </row>
    <row r="155" spans="1:30" x14ac:dyDescent="0.2">
      <c r="A155" s="20">
        <v>45446</v>
      </c>
      <c r="B155" t="s">
        <v>431</v>
      </c>
      <c r="C155">
        <v>0.2</v>
      </c>
      <c r="D155">
        <v>0.26</v>
      </c>
      <c r="E155">
        <v>0.23</v>
      </c>
      <c r="F155">
        <v>0.23</v>
      </c>
      <c r="J155" s="2"/>
      <c r="K155" s="2"/>
      <c r="L155" s="2"/>
      <c r="M155" s="2"/>
      <c r="N155" s="2"/>
      <c r="O155" s="2"/>
      <c r="P155" s="2"/>
      <c r="Q155" s="2"/>
      <c r="R155" s="2"/>
      <c r="V155"/>
      <c r="W155"/>
      <c r="X155"/>
      <c r="Y155"/>
      <c r="Z155"/>
      <c r="AA155"/>
      <c r="AB155"/>
      <c r="AC155"/>
      <c r="AD155"/>
    </row>
    <row r="156" spans="1:30" x14ac:dyDescent="0.2">
      <c r="A156" s="20">
        <v>45447</v>
      </c>
      <c r="B156" t="s">
        <v>460</v>
      </c>
      <c r="C156">
        <v>0.33</v>
      </c>
      <c r="D156">
        <v>0.42</v>
      </c>
      <c r="E156">
        <v>0.37</v>
      </c>
      <c r="F156">
        <v>0.37</v>
      </c>
      <c r="J156" s="2"/>
      <c r="K156" s="2"/>
      <c r="L156" s="2"/>
      <c r="M156" s="2"/>
      <c r="N156" s="2"/>
      <c r="O156" s="2"/>
      <c r="P156" s="2"/>
      <c r="Q156" s="2"/>
      <c r="R156" s="2"/>
      <c r="V156"/>
      <c r="W156"/>
      <c r="X156"/>
      <c r="Y156"/>
      <c r="Z156"/>
      <c r="AA156"/>
      <c r="AB156"/>
      <c r="AC156"/>
      <c r="AD156"/>
    </row>
    <row r="157" spans="1:30" x14ac:dyDescent="0.2">
      <c r="A157" s="20">
        <v>45448</v>
      </c>
      <c r="B157" t="s">
        <v>467</v>
      </c>
      <c r="C157">
        <v>0.4</v>
      </c>
      <c r="D157">
        <v>0.49</v>
      </c>
      <c r="E157">
        <v>0.44</v>
      </c>
      <c r="F157">
        <v>0.44</v>
      </c>
      <c r="J157" s="2"/>
      <c r="K157" s="2"/>
      <c r="L157" s="2"/>
      <c r="M157" s="2"/>
      <c r="N157" s="2"/>
      <c r="O157" s="2"/>
      <c r="P157" s="2"/>
      <c r="Q157" s="2"/>
      <c r="R157" s="2"/>
      <c r="V157"/>
      <c r="W157"/>
      <c r="X157"/>
      <c r="Y157"/>
      <c r="Z157"/>
      <c r="AA157"/>
      <c r="AB157"/>
      <c r="AC157"/>
      <c r="AD157"/>
    </row>
    <row r="158" spans="1:30" x14ac:dyDescent="0.2">
      <c r="A158" s="20">
        <v>45449</v>
      </c>
      <c r="B158" t="s">
        <v>439</v>
      </c>
      <c r="C158">
        <v>0.27</v>
      </c>
      <c r="D158">
        <v>0.32</v>
      </c>
      <c r="E158">
        <v>0.3</v>
      </c>
      <c r="F158">
        <v>0.3</v>
      </c>
      <c r="J158" s="2"/>
      <c r="K158" s="2"/>
      <c r="L158" s="2"/>
      <c r="M158" s="2"/>
      <c r="N158" s="2"/>
      <c r="O158" s="2"/>
      <c r="P158" s="2"/>
      <c r="Q158" s="2"/>
      <c r="R158" s="2"/>
      <c r="V158"/>
      <c r="W158"/>
      <c r="X158"/>
      <c r="Y158"/>
      <c r="Z158"/>
      <c r="AA158"/>
      <c r="AB158"/>
      <c r="AC158"/>
      <c r="AD158"/>
    </row>
    <row r="159" spans="1:30" x14ac:dyDescent="0.2">
      <c r="A159" s="20">
        <v>45450</v>
      </c>
      <c r="B159" t="s">
        <v>439</v>
      </c>
      <c r="C159">
        <v>0.27</v>
      </c>
      <c r="D159">
        <v>0.32</v>
      </c>
      <c r="E159">
        <v>0.3</v>
      </c>
      <c r="F159">
        <v>0.3</v>
      </c>
      <c r="J159" s="2"/>
      <c r="K159" s="2"/>
      <c r="L159" s="2"/>
      <c r="M159" s="2"/>
      <c r="N159" s="2"/>
      <c r="O159" s="2"/>
      <c r="P159" s="2"/>
      <c r="Q159" s="2"/>
      <c r="R159" s="2"/>
      <c r="V159"/>
      <c r="W159"/>
      <c r="X159"/>
      <c r="Y159"/>
      <c r="Z159"/>
      <c r="AA159"/>
      <c r="AB159"/>
      <c r="AC159"/>
      <c r="AD159"/>
    </row>
    <row r="160" spans="1:30" x14ac:dyDescent="0.2">
      <c r="A160" s="20">
        <v>45451</v>
      </c>
      <c r="B160" t="s">
        <v>432</v>
      </c>
      <c r="C160">
        <v>0.25</v>
      </c>
      <c r="D160">
        <v>0.28999999999999998</v>
      </c>
      <c r="E160">
        <v>0.27</v>
      </c>
      <c r="F160">
        <v>0.27</v>
      </c>
      <c r="J160" s="2"/>
      <c r="K160" s="2"/>
      <c r="L160" s="2"/>
      <c r="M160" s="2"/>
      <c r="N160" s="2"/>
      <c r="O160" s="2"/>
      <c r="P160" s="2"/>
      <c r="Q160" s="2"/>
      <c r="R160" s="2"/>
      <c r="V160"/>
      <c r="W160"/>
      <c r="X160"/>
      <c r="Y160"/>
      <c r="Z160"/>
      <c r="AA160"/>
      <c r="AB160"/>
      <c r="AC160"/>
      <c r="AD160"/>
    </row>
    <row r="161" spans="1:30" x14ac:dyDescent="0.2">
      <c r="A161" s="20">
        <v>45452</v>
      </c>
      <c r="B161" t="s">
        <v>432</v>
      </c>
      <c r="C161">
        <v>0.26</v>
      </c>
      <c r="D161">
        <v>0.28999999999999998</v>
      </c>
      <c r="E161">
        <v>0.28000000000000003</v>
      </c>
      <c r="F161">
        <v>0.28000000000000003</v>
      </c>
      <c r="J161" s="2"/>
      <c r="K161" s="2"/>
      <c r="L161" s="2"/>
      <c r="M161" s="2"/>
      <c r="N161" s="2"/>
      <c r="O161" s="2"/>
      <c r="P161" s="2"/>
      <c r="Q161" s="2"/>
      <c r="R161" s="2"/>
      <c r="V161"/>
      <c r="W161"/>
      <c r="X161"/>
      <c r="Y161"/>
      <c r="Z161"/>
      <c r="AA161"/>
      <c r="AB161"/>
      <c r="AC161"/>
      <c r="AD161"/>
    </row>
    <row r="162" spans="1:30" x14ac:dyDescent="0.2">
      <c r="A162" s="20">
        <v>45453</v>
      </c>
      <c r="B162" t="s">
        <v>432</v>
      </c>
      <c r="C162">
        <v>0.26</v>
      </c>
      <c r="D162">
        <v>0.28999999999999998</v>
      </c>
      <c r="E162">
        <v>0.28000000000000003</v>
      </c>
      <c r="F162">
        <v>0.28000000000000003</v>
      </c>
      <c r="J162" s="2"/>
      <c r="K162" s="2"/>
      <c r="L162" s="2"/>
      <c r="M162" s="2"/>
      <c r="N162" s="2"/>
      <c r="O162" s="2"/>
      <c r="P162" s="2"/>
      <c r="Q162" s="2"/>
      <c r="R162" s="2"/>
      <c r="V162"/>
      <c r="W162"/>
      <c r="X162"/>
      <c r="Y162"/>
      <c r="Z162"/>
      <c r="AA162"/>
      <c r="AB162"/>
      <c r="AC162"/>
      <c r="AD162"/>
    </row>
    <row r="163" spans="1:30" x14ac:dyDescent="0.2">
      <c r="A163" s="20">
        <v>45454</v>
      </c>
      <c r="B163" t="s">
        <v>445</v>
      </c>
      <c r="C163">
        <v>0.3</v>
      </c>
      <c r="D163">
        <v>0.33</v>
      </c>
      <c r="E163">
        <v>0.32</v>
      </c>
      <c r="F163">
        <v>0.32</v>
      </c>
      <c r="J163" s="2"/>
      <c r="K163" s="2"/>
      <c r="L163" s="2"/>
      <c r="M163" s="2"/>
      <c r="N163" s="2"/>
      <c r="O163" s="2"/>
      <c r="P163" s="2"/>
      <c r="Q163" s="2"/>
      <c r="R163" s="2"/>
      <c r="V163"/>
      <c r="W163"/>
      <c r="X163"/>
      <c r="Y163"/>
      <c r="Z163"/>
      <c r="AA163"/>
      <c r="AB163"/>
      <c r="AC163"/>
      <c r="AD163"/>
    </row>
    <row r="164" spans="1:30" x14ac:dyDescent="0.2">
      <c r="A164" s="20">
        <v>45455</v>
      </c>
      <c r="B164" t="s">
        <v>458</v>
      </c>
      <c r="C164">
        <v>0.34</v>
      </c>
      <c r="D164">
        <v>0.37</v>
      </c>
      <c r="E164">
        <v>0.36</v>
      </c>
      <c r="F164">
        <v>0.36</v>
      </c>
      <c r="J164" s="2"/>
      <c r="K164" s="2"/>
      <c r="L164" s="2"/>
      <c r="M164" s="2"/>
      <c r="N164" s="2"/>
      <c r="O164" s="2"/>
      <c r="P164" s="2"/>
      <c r="Q164" s="2"/>
      <c r="R164" s="2"/>
      <c r="V164"/>
      <c r="W164"/>
      <c r="X164"/>
      <c r="Y164"/>
      <c r="Z164"/>
      <c r="AA164"/>
      <c r="AB164"/>
      <c r="AC164"/>
      <c r="AD164"/>
    </row>
    <row r="165" spans="1:30" x14ac:dyDescent="0.2">
      <c r="A165" s="20">
        <v>45456</v>
      </c>
      <c r="B165" t="s">
        <v>442</v>
      </c>
      <c r="C165">
        <v>0.26</v>
      </c>
      <c r="D165">
        <v>0.28000000000000003</v>
      </c>
      <c r="E165">
        <v>0.27</v>
      </c>
      <c r="F165">
        <v>0.27</v>
      </c>
      <c r="J165" s="2"/>
      <c r="K165" s="2"/>
      <c r="L165" s="2"/>
      <c r="M165" s="2"/>
      <c r="N165" s="2"/>
      <c r="O165" s="2"/>
      <c r="P165" s="2"/>
      <c r="Q165" s="2"/>
      <c r="R165" s="2"/>
      <c r="V165"/>
      <c r="W165"/>
      <c r="X165"/>
      <c r="Y165"/>
      <c r="Z165"/>
      <c r="AA165"/>
      <c r="AB165"/>
      <c r="AC165"/>
      <c r="AD165"/>
    </row>
    <row r="166" spans="1:30" x14ac:dyDescent="0.2">
      <c r="A166" s="20">
        <v>45457</v>
      </c>
      <c r="B166" t="s">
        <v>444</v>
      </c>
      <c r="C166">
        <v>0.32</v>
      </c>
      <c r="D166">
        <v>0.35</v>
      </c>
      <c r="E166">
        <v>0.34</v>
      </c>
      <c r="F166">
        <v>0.34</v>
      </c>
      <c r="J166" s="2"/>
      <c r="K166" s="2"/>
      <c r="L166" s="2"/>
      <c r="M166" s="2"/>
      <c r="N166" s="2"/>
      <c r="O166" s="2"/>
      <c r="P166" s="2"/>
      <c r="Q166" s="2"/>
      <c r="R166" s="2"/>
      <c r="V166"/>
      <c r="W166"/>
      <c r="X166"/>
      <c r="Y166"/>
      <c r="Z166"/>
      <c r="AA166"/>
      <c r="AB166"/>
      <c r="AC166"/>
      <c r="AD166"/>
    </row>
    <row r="167" spans="1:30" x14ac:dyDescent="0.2">
      <c r="A167" s="20">
        <v>45458</v>
      </c>
      <c r="B167" t="s">
        <v>444</v>
      </c>
      <c r="C167">
        <v>0.32</v>
      </c>
      <c r="D167">
        <v>0.35</v>
      </c>
      <c r="E167">
        <v>0.34</v>
      </c>
      <c r="F167">
        <v>0.34</v>
      </c>
      <c r="J167" s="2"/>
      <c r="K167" s="2"/>
      <c r="L167" s="2"/>
      <c r="M167" s="2"/>
      <c r="N167" s="2"/>
      <c r="O167" s="2"/>
      <c r="P167" s="2"/>
      <c r="Q167" s="2"/>
      <c r="R167" s="2"/>
      <c r="V167"/>
      <c r="W167"/>
      <c r="X167"/>
      <c r="Y167"/>
      <c r="Z167"/>
      <c r="AA167"/>
      <c r="AB167"/>
      <c r="AC167"/>
      <c r="AD167"/>
    </row>
    <row r="168" spans="1:30" x14ac:dyDescent="0.2">
      <c r="A168" s="20">
        <v>45459</v>
      </c>
      <c r="B168" t="s">
        <v>436</v>
      </c>
      <c r="C168">
        <v>0.23</v>
      </c>
      <c r="D168">
        <v>0.25</v>
      </c>
      <c r="E168">
        <v>0.25</v>
      </c>
      <c r="F168">
        <v>0.25</v>
      </c>
      <c r="J168" s="2"/>
      <c r="K168" s="2"/>
      <c r="L168" s="2"/>
      <c r="M168" s="2"/>
      <c r="N168" s="2"/>
      <c r="O168" s="2"/>
      <c r="P168" s="2"/>
      <c r="Q168" s="2"/>
      <c r="R168" s="2"/>
      <c r="V168"/>
      <c r="W168"/>
      <c r="X168"/>
      <c r="Y168"/>
      <c r="Z168"/>
      <c r="AA168"/>
      <c r="AB168"/>
      <c r="AC168"/>
      <c r="AD168"/>
    </row>
    <row r="169" spans="1:30" x14ac:dyDescent="0.2">
      <c r="A169" s="20">
        <v>45460</v>
      </c>
      <c r="B169" t="s">
        <v>428</v>
      </c>
      <c r="C169">
        <v>0.14000000000000001</v>
      </c>
      <c r="D169">
        <v>0.15</v>
      </c>
      <c r="E169">
        <v>0.15</v>
      </c>
      <c r="F169">
        <v>0.15</v>
      </c>
      <c r="J169" s="2"/>
      <c r="K169" s="2"/>
      <c r="L169" s="2"/>
      <c r="M169" s="2"/>
      <c r="N169" s="2"/>
      <c r="O169" s="2"/>
      <c r="P169" s="2"/>
      <c r="Q169" s="2"/>
      <c r="R169" s="2"/>
      <c r="V169"/>
      <c r="W169"/>
      <c r="X169"/>
      <c r="Y169"/>
      <c r="Z169"/>
      <c r="AA169"/>
      <c r="AB169"/>
      <c r="AC169"/>
      <c r="AD169"/>
    </row>
    <row r="170" spans="1:30" x14ac:dyDescent="0.2">
      <c r="A170" s="20">
        <v>45461</v>
      </c>
      <c r="B170" t="s">
        <v>421</v>
      </c>
      <c r="C170">
        <v>0.19</v>
      </c>
      <c r="D170">
        <v>0.21</v>
      </c>
      <c r="E170">
        <v>0.21</v>
      </c>
      <c r="F170">
        <v>0.21</v>
      </c>
      <c r="J170" s="2"/>
      <c r="K170" s="2"/>
      <c r="L170" s="2"/>
      <c r="M170" s="2"/>
      <c r="N170" s="2"/>
      <c r="O170" s="2"/>
      <c r="P170" s="2"/>
      <c r="Q170" s="2"/>
      <c r="R170" s="2"/>
      <c r="V170"/>
      <c r="W170"/>
      <c r="X170"/>
      <c r="Y170"/>
      <c r="Z170"/>
      <c r="AA170"/>
      <c r="AB170"/>
      <c r="AC170"/>
      <c r="AD170"/>
    </row>
    <row r="171" spans="1:30" x14ac:dyDescent="0.2">
      <c r="A171" s="20">
        <v>45462</v>
      </c>
      <c r="B171" t="s">
        <v>434</v>
      </c>
      <c r="C171">
        <v>0.21</v>
      </c>
      <c r="D171">
        <v>0.23</v>
      </c>
      <c r="E171">
        <v>0.23</v>
      </c>
      <c r="F171">
        <v>0.23</v>
      </c>
      <c r="J171" s="2"/>
      <c r="K171" s="2"/>
      <c r="L171" s="2"/>
      <c r="M171" s="2"/>
      <c r="N171" s="2"/>
      <c r="O171" s="2"/>
      <c r="P171" s="2"/>
      <c r="Q171" s="2"/>
      <c r="R171" s="2"/>
      <c r="V171"/>
      <c r="W171"/>
      <c r="X171"/>
      <c r="Y171"/>
      <c r="Z171"/>
      <c r="AA171"/>
      <c r="AB171"/>
      <c r="AC171"/>
      <c r="AD171"/>
    </row>
    <row r="172" spans="1:30" x14ac:dyDescent="0.2">
      <c r="A172" s="20">
        <v>45463</v>
      </c>
      <c r="B172" t="s">
        <v>430</v>
      </c>
      <c r="C172">
        <v>0.22</v>
      </c>
      <c r="D172">
        <v>0.24</v>
      </c>
      <c r="E172">
        <v>0.24</v>
      </c>
      <c r="F172">
        <v>0.24</v>
      </c>
      <c r="J172" s="2"/>
      <c r="K172" s="2"/>
      <c r="L172" s="2"/>
      <c r="M172" s="2"/>
      <c r="N172" s="2"/>
      <c r="O172" s="2"/>
      <c r="P172" s="2"/>
      <c r="Q172" s="2"/>
      <c r="R172" s="2"/>
      <c r="V172"/>
      <c r="W172"/>
      <c r="X172"/>
      <c r="Y172"/>
      <c r="Z172"/>
      <c r="AA172"/>
      <c r="AB172"/>
      <c r="AC172"/>
      <c r="AD172"/>
    </row>
    <row r="173" spans="1:30" x14ac:dyDescent="0.2">
      <c r="A173" s="20">
        <v>45464</v>
      </c>
      <c r="B173" t="s">
        <v>446</v>
      </c>
      <c r="C173">
        <v>0.28999999999999998</v>
      </c>
      <c r="D173">
        <v>0.31</v>
      </c>
      <c r="E173">
        <v>0.31</v>
      </c>
      <c r="F173">
        <v>0.31</v>
      </c>
      <c r="J173" s="2"/>
      <c r="K173" s="2"/>
      <c r="L173" s="2"/>
      <c r="M173" s="2"/>
      <c r="N173" s="2"/>
      <c r="O173" s="2"/>
      <c r="P173" s="2"/>
      <c r="Q173" s="2"/>
      <c r="R173" s="2"/>
      <c r="V173"/>
      <c r="W173"/>
      <c r="X173"/>
      <c r="Y173"/>
      <c r="Z173"/>
      <c r="AA173"/>
      <c r="AB173"/>
      <c r="AC173"/>
      <c r="AD173"/>
    </row>
    <row r="174" spans="1:30" x14ac:dyDescent="0.2">
      <c r="A174" s="20">
        <v>45465</v>
      </c>
      <c r="B174" t="s">
        <v>432</v>
      </c>
      <c r="C174">
        <v>0.27</v>
      </c>
      <c r="D174">
        <v>0.28999999999999998</v>
      </c>
      <c r="E174">
        <v>0.28999999999999998</v>
      </c>
      <c r="F174">
        <v>0.28999999999999998</v>
      </c>
      <c r="J174" s="2"/>
      <c r="K174" s="2"/>
      <c r="L174" s="2"/>
      <c r="M174" s="2"/>
      <c r="N174" s="2"/>
      <c r="O174" s="2"/>
      <c r="P174" s="2"/>
      <c r="Q174" s="2"/>
      <c r="R174" s="2"/>
      <c r="V174"/>
      <c r="W174"/>
      <c r="X174"/>
      <c r="Y174"/>
      <c r="Z174"/>
      <c r="AA174"/>
      <c r="AB174"/>
      <c r="AC174"/>
      <c r="AD174"/>
    </row>
    <row r="175" spans="1:30" x14ac:dyDescent="0.2">
      <c r="A175" s="20">
        <v>45466</v>
      </c>
      <c r="B175" t="s">
        <v>444</v>
      </c>
      <c r="C175">
        <v>0.32</v>
      </c>
      <c r="D175">
        <v>0.35</v>
      </c>
      <c r="E175">
        <v>0.35</v>
      </c>
      <c r="F175">
        <v>0.35</v>
      </c>
      <c r="J175" s="2"/>
      <c r="K175" s="2"/>
      <c r="L175" s="2"/>
      <c r="M175" s="2"/>
      <c r="N175" s="2"/>
      <c r="O175" s="2"/>
      <c r="P175" s="2"/>
      <c r="Q175" s="2"/>
      <c r="R175" s="2"/>
      <c r="V175"/>
      <c r="W175"/>
      <c r="X175"/>
      <c r="Y175"/>
      <c r="Z175"/>
      <c r="AA175"/>
      <c r="AB175"/>
      <c r="AC175"/>
      <c r="AD175"/>
    </row>
    <row r="176" spans="1:30" x14ac:dyDescent="0.2">
      <c r="A176" s="20">
        <v>45467</v>
      </c>
      <c r="B176" t="s">
        <v>443</v>
      </c>
      <c r="C176">
        <v>0.33</v>
      </c>
      <c r="D176">
        <v>0.36</v>
      </c>
      <c r="E176">
        <v>0.36</v>
      </c>
      <c r="F176">
        <v>0.36</v>
      </c>
      <c r="J176" s="2"/>
      <c r="K176" s="2"/>
      <c r="L176" s="2"/>
      <c r="M176" s="2"/>
      <c r="N176" s="2"/>
      <c r="O176" s="2"/>
      <c r="P176" s="2"/>
      <c r="Q176" s="2"/>
      <c r="R176" s="2"/>
      <c r="V176"/>
      <c r="W176"/>
      <c r="X176"/>
      <c r="Y176"/>
      <c r="Z176"/>
      <c r="AA176"/>
      <c r="AB176"/>
      <c r="AC176"/>
      <c r="AD176"/>
    </row>
    <row r="177" spans="1:30" x14ac:dyDescent="0.2">
      <c r="A177" s="20">
        <v>45468</v>
      </c>
      <c r="B177" t="s">
        <v>439</v>
      </c>
      <c r="C177">
        <v>0.28999999999999998</v>
      </c>
      <c r="D177">
        <v>0.32</v>
      </c>
      <c r="E177">
        <v>0.32</v>
      </c>
      <c r="F177">
        <v>0.32</v>
      </c>
      <c r="J177" s="2"/>
      <c r="K177" s="2"/>
      <c r="L177" s="2"/>
      <c r="M177" s="2"/>
      <c r="N177" s="2"/>
      <c r="O177" s="2"/>
      <c r="P177" s="2"/>
      <c r="Q177" s="2"/>
      <c r="R177" s="2"/>
      <c r="V177"/>
      <c r="W177"/>
      <c r="X177"/>
      <c r="Y177"/>
      <c r="Z177"/>
      <c r="AA177"/>
      <c r="AB177"/>
      <c r="AC177"/>
      <c r="AD177"/>
    </row>
    <row r="178" spans="1:30" x14ac:dyDescent="0.2">
      <c r="A178" s="20">
        <v>45469</v>
      </c>
      <c r="B178" t="s">
        <v>436</v>
      </c>
      <c r="C178">
        <v>0.23</v>
      </c>
      <c r="D178">
        <v>0.25</v>
      </c>
      <c r="E178">
        <v>0.25</v>
      </c>
      <c r="F178">
        <v>0.25</v>
      </c>
      <c r="J178" s="2"/>
      <c r="K178" s="2"/>
      <c r="L178" s="2"/>
      <c r="M178" s="2"/>
      <c r="N178" s="2"/>
      <c r="O178" s="2"/>
      <c r="P178" s="2"/>
      <c r="Q178" s="2"/>
      <c r="R178" s="2"/>
      <c r="V178"/>
      <c r="W178"/>
      <c r="X178"/>
      <c r="Y178"/>
      <c r="Z178"/>
      <c r="AA178"/>
      <c r="AB178"/>
      <c r="AC178"/>
      <c r="AD178"/>
    </row>
    <row r="179" spans="1:30" x14ac:dyDescent="0.2">
      <c r="A179" s="20">
        <v>45470</v>
      </c>
      <c r="B179" t="s">
        <v>435</v>
      </c>
      <c r="C179">
        <v>0.31</v>
      </c>
      <c r="D179">
        <v>0.34</v>
      </c>
      <c r="E179">
        <v>0.34</v>
      </c>
      <c r="F179">
        <v>0.34</v>
      </c>
      <c r="Q179" s="2"/>
      <c r="R179" s="2"/>
      <c r="AC179"/>
      <c r="AD179"/>
    </row>
    <row r="180" spans="1:30" x14ac:dyDescent="0.2">
      <c r="A180" s="20">
        <v>45471</v>
      </c>
      <c r="B180" t="s">
        <v>434</v>
      </c>
      <c r="C180">
        <v>0.21</v>
      </c>
      <c r="D180">
        <v>0.23</v>
      </c>
      <c r="E180">
        <v>0.23</v>
      </c>
      <c r="F180">
        <v>0.23</v>
      </c>
      <c r="Q180" s="2"/>
      <c r="R180" s="2"/>
      <c r="AC180"/>
      <c r="AD180"/>
    </row>
    <row r="181" spans="1:30" x14ac:dyDescent="0.2">
      <c r="A181" s="20">
        <v>45472</v>
      </c>
      <c r="B181" t="s">
        <v>431</v>
      </c>
      <c r="C181">
        <v>0.24</v>
      </c>
      <c r="D181">
        <v>0.26</v>
      </c>
      <c r="E181">
        <v>0.26</v>
      </c>
      <c r="F181">
        <v>0.26</v>
      </c>
      <c r="Q181" s="2"/>
      <c r="R181" s="2"/>
      <c r="AC181"/>
      <c r="AD181"/>
    </row>
    <row r="182" spans="1:30" x14ac:dyDescent="0.2">
      <c r="A182" s="20">
        <v>45473</v>
      </c>
      <c r="B182" t="s">
        <v>446</v>
      </c>
      <c r="C182">
        <v>0.28999999999999998</v>
      </c>
      <c r="D182">
        <v>0.31</v>
      </c>
      <c r="E182">
        <v>0.31</v>
      </c>
      <c r="F182">
        <v>0.31</v>
      </c>
      <c r="Q182" s="2"/>
      <c r="R182" s="2"/>
      <c r="AC182"/>
      <c r="AD182"/>
    </row>
    <row r="183" spans="1:30" x14ac:dyDescent="0.2">
      <c r="A183" s="20">
        <v>45474</v>
      </c>
      <c r="B183" t="s">
        <v>434</v>
      </c>
      <c r="C183">
        <v>0.21</v>
      </c>
      <c r="D183">
        <v>0.23</v>
      </c>
      <c r="E183">
        <v>0.23</v>
      </c>
      <c r="F183">
        <v>0.23</v>
      </c>
      <c r="Q183" s="2"/>
      <c r="R183" s="2"/>
      <c r="AC183"/>
      <c r="AD183"/>
    </row>
    <row r="184" spans="1:30" x14ac:dyDescent="0.2">
      <c r="A184" s="20">
        <v>45475</v>
      </c>
      <c r="B184" t="s">
        <v>465</v>
      </c>
      <c r="C184">
        <v>0.2</v>
      </c>
      <c r="D184">
        <v>0.22</v>
      </c>
      <c r="E184">
        <v>0.22</v>
      </c>
      <c r="F184">
        <v>0.22</v>
      </c>
      <c r="Q184" s="2"/>
      <c r="R184" s="2"/>
      <c r="AC184"/>
      <c r="AD184"/>
    </row>
    <row r="185" spans="1:30" x14ac:dyDescent="0.2">
      <c r="A185" s="20">
        <v>45476</v>
      </c>
      <c r="B185" t="s">
        <v>430</v>
      </c>
      <c r="C185">
        <v>0.22</v>
      </c>
      <c r="D185">
        <v>0.24</v>
      </c>
      <c r="E185">
        <v>0.24</v>
      </c>
      <c r="F185">
        <v>0.24</v>
      </c>
      <c r="Q185" s="2"/>
      <c r="R185" s="2"/>
      <c r="AC185"/>
      <c r="AD185"/>
    </row>
    <row r="186" spans="1:30" x14ac:dyDescent="0.2">
      <c r="A186" s="20">
        <v>45477</v>
      </c>
      <c r="B186" t="s">
        <v>465</v>
      </c>
      <c r="C186">
        <v>0.2</v>
      </c>
      <c r="D186">
        <v>0.22</v>
      </c>
      <c r="E186">
        <v>0.22</v>
      </c>
      <c r="F186">
        <v>0.22</v>
      </c>
      <c r="Q186" s="2"/>
      <c r="R186" s="2"/>
      <c r="AC186"/>
      <c r="AD186"/>
    </row>
    <row r="187" spans="1:30" x14ac:dyDescent="0.2">
      <c r="A187" s="20">
        <v>45478</v>
      </c>
      <c r="B187" t="s">
        <v>436</v>
      </c>
      <c r="C187">
        <v>0.23</v>
      </c>
      <c r="D187">
        <v>0.25</v>
      </c>
      <c r="E187">
        <v>0.25</v>
      </c>
      <c r="F187">
        <v>0.25</v>
      </c>
      <c r="Q187" s="2"/>
      <c r="R187" s="2"/>
      <c r="AC187"/>
      <c r="AD187"/>
    </row>
    <row r="188" spans="1:30" x14ac:dyDescent="0.2">
      <c r="A188" s="20">
        <v>45479</v>
      </c>
      <c r="B188" t="s">
        <v>436</v>
      </c>
      <c r="C188">
        <v>0.23</v>
      </c>
      <c r="D188">
        <v>0.25</v>
      </c>
      <c r="E188">
        <v>0.25</v>
      </c>
      <c r="F188">
        <v>0.25</v>
      </c>
      <c r="Q188" s="2"/>
      <c r="R188" s="2"/>
      <c r="AC188"/>
      <c r="AD188"/>
    </row>
    <row r="189" spans="1:30" x14ac:dyDescent="0.2">
      <c r="A189" s="20">
        <v>45480</v>
      </c>
      <c r="B189" t="s">
        <v>431</v>
      </c>
      <c r="C189">
        <v>0.24</v>
      </c>
      <c r="D189">
        <v>0.26</v>
      </c>
      <c r="E189">
        <v>0.26</v>
      </c>
      <c r="F189">
        <v>0.26</v>
      </c>
      <c r="Q189" s="2"/>
      <c r="R189" s="2"/>
      <c r="AC189"/>
      <c r="AD189"/>
    </row>
    <row r="190" spans="1:30" x14ac:dyDescent="0.2">
      <c r="A190" s="20">
        <v>45481</v>
      </c>
      <c r="B190" t="s">
        <v>430</v>
      </c>
      <c r="C190">
        <v>0.22</v>
      </c>
      <c r="D190">
        <v>0.24</v>
      </c>
      <c r="E190">
        <v>0.24</v>
      </c>
      <c r="F190">
        <v>0.24</v>
      </c>
      <c r="Q190" s="2"/>
      <c r="R190" s="2"/>
      <c r="AC190"/>
      <c r="AD190"/>
    </row>
    <row r="191" spans="1:30" x14ac:dyDescent="0.2">
      <c r="A191" s="20">
        <v>45482</v>
      </c>
      <c r="B191" t="s">
        <v>431</v>
      </c>
      <c r="C191">
        <v>0.24</v>
      </c>
      <c r="D191">
        <v>0.26</v>
      </c>
      <c r="E191">
        <v>0.26</v>
      </c>
      <c r="F191">
        <v>0.26</v>
      </c>
      <c r="Q191" s="2"/>
      <c r="R191" s="2"/>
      <c r="AC191"/>
      <c r="AD191"/>
    </row>
    <row r="192" spans="1:30" x14ac:dyDescent="0.2">
      <c r="A192" s="20">
        <v>45483</v>
      </c>
      <c r="B192" t="s">
        <v>431</v>
      </c>
      <c r="C192">
        <v>0.24</v>
      </c>
      <c r="D192">
        <v>0.26</v>
      </c>
      <c r="E192">
        <v>0.26</v>
      </c>
      <c r="F192">
        <v>0.26</v>
      </c>
      <c r="Q192" s="2"/>
      <c r="R192" s="2"/>
      <c r="AC192"/>
      <c r="AD192"/>
    </row>
    <row r="193" spans="1:30" x14ac:dyDescent="0.2">
      <c r="A193" s="20">
        <v>45484</v>
      </c>
      <c r="B193" t="s">
        <v>432</v>
      </c>
      <c r="C193">
        <v>0.27</v>
      </c>
      <c r="D193">
        <v>0.28999999999999998</v>
      </c>
      <c r="E193">
        <v>0.28999999999999998</v>
      </c>
      <c r="F193">
        <v>0.28999999999999998</v>
      </c>
      <c r="Q193" s="2"/>
      <c r="R193" s="2"/>
      <c r="AC193"/>
      <c r="AD193"/>
    </row>
    <row r="194" spans="1:30" x14ac:dyDescent="0.2">
      <c r="A194" s="20">
        <v>45485</v>
      </c>
      <c r="B194" t="s">
        <v>442</v>
      </c>
      <c r="C194">
        <v>0.26</v>
      </c>
      <c r="D194">
        <v>0.28000000000000003</v>
      </c>
      <c r="E194">
        <v>0.28000000000000003</v>
      </c>
      <c r="F194">
        <v>0.28000000000000003</v>
      </c>
      <c r="Q194" s="2"/>
      <c r="R194" s="2"/>
      <c r="AC194"/>
      <c r="AD194"/>
    </row>
    <row r="195" spans="1:30" x14ac:dyDescent="0.2">
      <c r="A195" s="20">
        <v>45486</v>
      </c>
      <c r="B195" t="s">
        <v>430</v>
      </c>
      <c r="C195">
        <v>0.22</v>
      </c>
      <c r="D195">
        <v>0.24</v>
      </c>
      <c r="E195">
        <v>0.24</v>
      </c>
      <c r="F195">
        <v>0.24</v>
      </c>
      <c r="Q195" s="2"/>
      <c r="R195" s="2"/>
      <c r="AC195"/>
      <c r="AD195"/>
    </row>
    <row r="196" spans="1:30" x14ac:dyDescent="0.2">
      <c r="A196" s="20">
        <v>45487</v>
      </c>
      <c r="B196" t="s">
        <v>427</v>
      </c>
      <c r="C196">
        <v>0.18</v>
      </c>
      <c r="D196">
        <v>0.2</v>
      </c>
      <c r="E196">
        <v>0.2</v>
      </c>
      <c r="F196">
        <v>0.2</v>
      </c>
      <c r="Q196" s="2"/>
      <c r="R196" s="2"/>
      <c r="AC196"/>
      <c r="AD196"/>
    </row>
    <row r="197" spans="1:30" x14ac:dyDescent="0.2">
      <c r="A197" s="20">
        <v>45488</v>
      </c>
      <c r="B197" t="s">
        <v>440</v>
      </c>
      <c r="C197">
        <v>0.15</v>
      </c>
      <c r="D197">
        <v>0.16</v>
      </c>
      <c r="E197">
        <v>0.16</v>
      </c>
      <c r="F197">
        <v>0.16</v>
      </c>
      <c r="Q197" s="2"/>
      <c r="R197" s="2"/>
      <c r="AC197"/>
      <c r="AD197"/>
    </row>
    <row r="198" spans="1:30" x14ac:dyDescent="0.2">
      <c r="A198" s="20">
        <v>45489</v>
      </c>
      <c r="B198" t="s">
        <v>421</v>
      </c>
      <c r="C198">
        <v>0.19</v>
      </c>
      <c r="D198">
        <v>0.21</v>
      </c>
      <c r="E198">
        <v>0.21</v>
      </c>
      <c r="F198">
        <v>0.21</v>
      </c>
      <c r="Q198" s="2"/>
      <c r="R198" s="2"/>
      <c r="AC198"/>
      <c r="AD198"/>
    </row>
    <row r="199" spans="1:30" x14ac:dyDescent="0.2">
      <c r="A199" s="20">
        <v>45490</v>
      </c>
      <c r="B199" t="s">
        <v>432</v>
      </c>
      <c r="C199">
        <v>0.27</v>
      </c>
      <c r="D199">
        <v>0.28999999999999998</v>
      </c>
      <c r="E199">
        <v>0.28999999999999998</v>
      </c>
      <c r="F199">
        <v>0.28999999999999998</v>
      </c>
      <c r="Q199" s="2"/>
      <c r="R199" s="2"/>
      <c r="AC199"/>
      <c r="AD199"/>
    </row>
    <row r="200" spans="1:30" x14ac:dyDescent="0.2">
      <c r="A200" s="20">
        <v>45491</v>
      </c>
      <c r="B200" t="s">
        <v>438</v>
      </c>
      <c r="C200">
        <v>0.25</v>
      </c>
      <c r="D200">
        <v>0.27</v>
      </c>
      <c r="E200">
        <v>0.27</v>
      </c>
      <c r="F200">
        <v>0.27</v>
      </c>
      <c r="Q200" s="2"/>
      <c r="R200" s="2"/>
      <c r="AC200"/>
      <c r="AD200"/>
    </row>
    <row r="201" spans="1:30" x14ac:dyDescent="0.2">
      <c r="A201" s="20">
        <v>45492</v>
      </c>
      <c r="B201" t="s">
        <v>436</v>
      </c>
      <c r="C201">
        <v>0.23</v>
      </c>
      <c r="D201">
        <v>0.25</v>
      </c>
      <c r="E201">
        <v>0.25</v>
      </c>
      <c r="F201">
        <v>0.25</v>
      </c>
      <c r="Q201" s="2"/>
      <c r="R201" s="2"/>
      <c r="AC201"/>
      <c r="AD201"/>
    </row>
    <row r="202" spans="1:30" x14ac:dyDescent="0.2">
      <c r="A202" s="20">
        <v>45493</v>
      </c>
      <c r="B202" t="s">
        <v>438</v>
      </c>
      <c r="C202">
        <v>0.25</v>
      </c>
      <c r="D202">
        <v>0.27</v>
      </c>
      <c r="E202">
        <v>0.27</v>
      </c>
      <c r="F202">
        <v>0.27</v>
      </c>
      <c r="Q202" s="2"/>
      <c r="R202" s="2"/>
      <c r="AC202"/>
      <c r="AD202"/>
    </row>
    <row r="203" spans="1:30" x14ac:dyDescent="0.2">
      <c r="A203" s="20">
        <v>45494</v>
      </c>
      <c r="B203" t="s">
        <v>438</v>
      </c>
      <c r="C203">
        <v>0.25</v>
      </c>
      <c r="D203">
        <v>0.26</v>
      </c>
      <c r="E203">
        <v>0.27</v>
      </c>
      <c r="F203">
        <v>0.27</v>
      </c>
      <c r="Q203" s="2"/>
      <c r="R203" s="2"/>
      <c r="AC203"/>
      <c r="AD203"/>
    </row>
    <row r="204" spans="1:30" x14ac:dyDescent="0.2">
      <c r="A204" s="20">
        <v>45495</v>
      </c>
      <c r="B204" t="s">
        <v>421</v>
      </c>
      <c r="C204">
        <v>0.19</v>
      </c>
      <c r="D204">
        <v>0.2</v>
      </c>
      <c r="E204">
        <v>0.21</v>
      </c>
      <c r="F204">
        <v>0.21</v>
      </c>
      <c r="Q204" s="2"/>
      <c r="R204" s="2"/>
      <c r="AC204"/>
      <c r="AD204"/>
    </row>
    <row r="205" spans="1:30" x14ac:dyDescent="0.2">
      <c r="A205" s="20">
        <v>45496</v>
      </c>
      <c r="B205" t="s">
        <v>431</v>
      </c>
      <c r="C205">
        <v>0.23</v>
      </c>
      <c r="D205">
        <v>0.25</v>
      </c>
      <c r="E205">
        <v>0.26</v>
      </c>
      <c r="F205">
        <v>0.26</v>
      </c>
      <c r="Q205" s="2"/>
      <c r="R205" s="2"/>
      <c r="AC205"/>
      <c r="AD205"/>
    </row>
    <row r="206" spans="1:30" x14ac:dyDescent="0.2">
      <c r="A206" s="20">
        <v>45497</v>
      </c>
      <c r="B206" t="s">
        <v>436</v>
      </c>
      <c r="C206">
        <v>0.22</v>
      </c>
      <c r="D206">
        <v>0.22</v>
      </c>
      <c r="E206">
        <v>0.25</v>
      </c>
      <c r="F206">
        <v>0.25</v>
      </c>
      <c r="Q206" s="2"/>
      <c r="R206" s="2"/>
      <c r="AC206"/>
      <c r="AD206"/>
    </row>
    <row r="207" spans="1:30" x14ac:dyDescent="0.2">
      <c r="A207" s="20">
        <v>45498</v>
      </c>
      <c r="B207" t="s">
        <v>445</v>
      </c>
      <c r="C207">
        <v>0.28999999999999998</v>
      </c>
      <c r="D207">
        <v>0.28000000000000003</v>
      </c>
      <c r="E207">
        <v>0.33</v>
      </c>
      <c r="F207">
        <v>0.33</v>
      </c>
      <c r="Q207" s="2"/>
      <c r="R207" s="2"/>
      <c r="AC207"/>
      <c r="AD207"/>
    </row>
    <row r="208" spans="1:30" x14ac:dyDescent="0.2">
      <c r="A208" s="20">
        <v>45499</v>
      </c>
      <c r="B208" t="s">
        <v>438</v>
      </c>
      <c r="C208">
        <v>0.24</v>
      </c>
      <c r="D208">
        <v>0.22</v>
      </c>
      <c r="E208">
        <v>0.27</v>
      </c>
      <c r="F208">
        <v>0.27</v>
      </c>
      <c r="Q208" s="2"/>
      <c r="R208" s="2"/>
      <c r="AC208"/>
      <c r="AD208"/>
    </row>
    <row r="209" spans="1:30" x14ac:dyDescent="0.2">
      <c r="A209" s="20">
        <v>45500</v>
      </c>
      <c r="B209" t="s">
        <v>430</v>
      </c>
      <c r="C209">
        <v>0.21</v>
      </c>
      <c r="D209">
        <v>0.18</v>
      </c>
      <c r="E209">
        <v>0.24</v>
      </c>
      <c r="F209">
        <v>0.24</v>
      </c>
      <c r="Q209" s="2"/>
      <c r="R209" s="2"/>
      <c r="AC209"/>
      <c r="AD209"/>
    </row>
    <row r="210" spans="1:30" x14ac:dyDescent="0.2">
      <c r="A210" s="20">
        <v>45501</v>
      </c>
      <c r="B210" t="s">
        <v>421</v>
      </c>
      <c r="C210">
        <v>0.18</v>
      </c>
      <c r="D210">
        <v>0.15</v>
      </c>
      <c r="E210">
        <v>0.21</v>
      </c>
      <c r="F210">
        <v>0.21</v>
      </c>
      <c r="Q210" s="2"/>
      <c r="R210" s="2"/>
      <c r="AC210"/>
      <c r="AD210"/>
    </row>
    <row r="211" spans="1:30" x14ac:dyDescent="0.2">
      <c r="A211" s="20">
        <v>45502</v>
      </c>
      <c r="B211" t="s">
        <v>431</v>
      </c>
      <c r="C211">
        <v>0.22</v>
      </c>
      <c r="D211">
        <v>0.18</v>
      </c>
      <c r="E211">
        <v>0.26</v>
      </c>
      <c r="F211">
        <v>0.26</v>
      </c>
      <c r="Q211" s="2"/>
      <c r="R211" s="2"/>
      <c r="AC211"/>
      <c r="AD211"/>
    </row>
    <row r="212" spans="1:30" x14ac:dyDescent="0.2">
      <c r="A212" s="20">
        <v>45503</v>
      </c>
      <c r="B212" t="s">
        <v>429</v>
      </c>
      <c r="C212">
        <v>0.16</v>
      </c>
      <c r="D212">
        <v>0.13</v>
      </c>
      <c r="E212">
        <v>0.19</v>
      </c>
      <c r="F212">
        <v>0.19</v>
      </c>
      <c r="R212" s="2"/>
      <c r="AD212"/>
    </row>
    <row r="213" spans="1:30" x14ac:dyDescent="0.2">
      <c r="A213" s="20">
        <v>45504</v>
      </c>
      <c r="B213" t="s">
        <v>465</v>
      </c>
      <c r="C213">
        <v>0.19</v>
      </c>
      <c r="D213">
        <v>0.14000000000000001</v>
      </c>
      <c r="E213">
        <v>0.21</v>
      </c>
      <c r="F213">
        <v>0.21</v>
      </c>
      <c r="R213" s="2"/>
      <c r="AD213"/>
    </row>
    <row r="214" spans="1:30" x14ac:dyDescent="0.2">
      <c r="A214" s="20">
        <v>45505</v>
      </c>
      <c r="B214" t="s">
        <v>438</v>
      </c>
      <c r="C214">
        <v>0.23</v>
      </c>
      <c r="D214">
        <v>0.16</v>
      </c>
      <c r="E214">
        <v>0.25</v>
      </c>
      <c r="F214">
        <v>0.25</v>
      </c>
      <c r="R214" s="2"/>
      <c r="AD214"/>
    </row>
    <row r="215" spans="1:30" x14ac:dyDescent="0.2">
      <c r="A215" s="20">
        <v>45506</v>
      </c>
      <c r="B215" t="s">
        <v>432</v>
      </c>
      <c r="C215">
        <v>0.24</v>
      </c>
      <c r="D215">
        <v>0.16</v>
      </c>
      <c r="E215">
        <v>0.26</v>
      </c>
      <c r="F215">
        <v>0.26</v>
      </c>
    </row>
    <row r="216" spans="1:30" x14ac:dyDescent="0.2">
      <c r="A216" s="20">
        <v>45507</v>
      </c>
      <c r="B216" t="s">
        <v>442</v>
      </c>
      <c r="C216">
        <v>0.23</v>
      </c>
      <c r="D216">
        <v>0.15</v>
      </c>
      <c r="E216">
        <v>0.23</v>
      </c>
      <c r="F216">
        <v>0.23</v>
      </c>
    </row>
    <row r="217" spans="1:30" x14ac:dyDescent="0.2">
      <c r="A217" s="20">
        <v>45508</v>
      </c>
      <c r="B217" t="s">
        <v>444</v>
      </c>
      <c r="C217">
        <v>0.28999999999999998</v>
      </c>
      <c r="D217">
        <v>0.17</v>
      </c>
      <c r="E217">
        <v>0.27</v>
      </c>
      <c r="F217">
        <v>0.27</v>
      </c>
    </row>
    <row r="218" spans="1:30" x14ac:dyDescent="0.2">
      <c r="A218" s="20">
        <v>45509</v>
      </c>
      <c r="B218" t="s">
        <v>442</v>
      </c>
      <c r="C218">
        <v>0.23</v>
      </c>
      <c r="D218">
        <v>0.12</v>
      </c>
      <c r="E218">
        <v>0.2</v>
      </c>
      <c r="F218" t="e">
        <v>#NUM!</v>
      </c>
    </row>
    <row r="219" spans="1:30" x14ac:dyDescent="0.2">
      <c r="A219" s="20">
        <v>45510</v>
      </c>
      <c r="B219" t="s">
        <v>442</v>
      </c>
      <c r="C219">
        <v>0.23</v>
      </c>
      <c r="D219">
        <v>0.11</v>
      </c>
      <c r="E219">
        <v>0.19</v>
      </c>
    </row>
    <row r="220" spans="1:30" x14ac:dyDescent="0.2">
      <c r="A220" s="20">
        <v>45511</v>
      </c>
      <c r="B220" t="s">
        <v>459</v>
      </c>
      <c r="C220">
        <v>0.3</v>
      </c>
      <c r="D220">
        <v>0.14000000000000001</v>
      </c>
      <c r="E220">
        <v>0.24</v>
      </c>
    </row>
    <row r="221" spans="1:30" x14ac:dyDescent="0.2">
      <c r="A221" s="20">
        <v>45512</v>
      </c>
      <c r="B221" t="s">
        <v>442</v>
      </c>
      <c r="C221">
        <v>0.22</v>
      </c>
      <c r="D221">
        <v>0.1</v>
      </c>
      <c r="E221">
        <v>0.17</v>
      </c>
    </row>
    <row r="222" spans="1:30" x14ac:dyDescent="0.2">
      <c r="A222" s="20">
        <v>45513</v>
      </c>
      <c r="B222" t="s">
        <v>446</v>
      </c>
      <c r="C222">
        <v>0.24</v>
      </c>
      <c r="D222">
        <v>0.1</v>
      </c>
      <c r="E222">
        <v>0.17</v>
      </c>
    </row>
    <row r="223" spans="1:30" x14ac:dyDescent="0.2">
      <c r="A223" s="20">
        <v>45514</v>
      </c>
      <c r="B223" t="s">
        <v>437</v>
      </c>
      <c r="C223">
        <v>0.23</v>
      </c>
      <c r="D223">
        <v>0</v>
      </c>
      <c r="E223">
        <v>0.15</v>
      </c>
    </row>
    <row r="224" spans="1:30" x14ac:dyDescent="0.2">
      <c r="A224" s="20">
        <v>45515</v>
      </c>
      <c r="B224" t="s">
        <v>437</v>
      </c>
      <c r="C224">
        <v>0.23</v>
      </c>
      <c r="E224">
        <v>0.13</v>
      </c>
    </row>
    <row r="225" spans="1:5" x14ac:dyDescent="0.2">
      <c r="A225" s="20">
        <v>45516</v>
      </c>
      <c r="B225" t="s">
        <v>441</v>
      </c>
      <c r="C225">
        <v>0.31</v>
      </c>
      <c r="E225">
        <v>0.17</v>
      </c>
    </row>
    <row r="226" spans="1:5" x14ac:dyDescent="0.2">
      <c r="A226" s="20">
        <v>45517</v>
      </c>
      <c r="B226" t="s">
        <v>420</v>
      </c>
      <c r="C226">
        <v>0.13</v>
      </c>
      <c r="E226">
        <v>0.06</v>
      </c>
    </row>
    <row r="227" spans="1:5" x14ac:dyDescent="0.2">
      <c r="A227" s="20">
        <v>45518</v>
      </c>
      <c r="B227" t="s">
        <v>421</v>
      </c>
      <c r="C227">
        <v>0.15</v>
      </c>
      <c r="E227">
        <v>7.0000000000000007E-2</v>
      </c>
    </row>
    <row r="228" spans="1:5" x14ac:dyDescent="0.2">
      <c r="A228" s="20">
        <v>45519</v>
      </c>
      <c r="B228" t="s">
        <v>435</v>
      </c>
      <c r="C228">
        <v>0.24</v>
      </c>
      <c r="E228">
        <v>0</v>
      </c>
    </row>
    <row r="229" spans="1:5" x14ac:dyDescent="0.2">
      <c r="A229" s="20">
        <v>45520</v>
      </c>
      <c r="B229" t="s">
        <v>432</v>
      </c>
      <c r="C229">
        <v>0.2</v>
      </c>
    </row>
    <row r="230" spans="1:5" x14ac:dyDescent="0.2">
      <c r="A230" s="20">
        <v>45521</v>
      </c>
      <c r="B230" t="s">
        <v>444</v>
      </c>
      <c r="C230">
        <v>0.24</v>
      </c>
    </row>
    <row r="231" spans="1:5" x14ac:dyDescent="0.2">
      <c r="A231" s="20">
        <v>45522</v>
      </c>
      <c r="B231" t="s">
        <v>437</v>
      </c>
      <c r="C231">
        <v>0.2</v>
      </c>
    </row>
    <row r="232" spans="1:5" x14ac:dyDescent="0.2">
      <c r="A232" s="20">
        <v>45523</v>
      </c>
      <c r="B232" t="s">
        <v>439</v>
      </c>
      <c r="C232">
        <v>0.21</v>
      </c>
    </row>
    <row r="233" spans="1:5" x14ac:dyDescent="0.2">
      <c r="A233" s="20">
        <v>45524</v>
      </c>
      <c r="B233" t="s">
        <v>435</v>
      </c>
      <c r="C233">
        <v>0.22</v>
      </c>
    </row>
    <row r="234" spans="1:5" x14ac:dyDescent="0.2">
      <c r="A234" s="20">
        <v>45525</v>
      </c>
      <c r="B234" t="s">
        <v>443</v>
      </c>
      <c r="C234">
        <v>0.22</v>
      </c>
    </row>
    <row r="235" spans="1:5" x14ac:dyDescent="0.2">
      <c r="A235" s="20">
        <v>45526</v>
      </c>
      <c r="B235" t="s">
        <v>443</v>
      </c>
      <c r="C235">
        <v>0.22</v>
      </c>
    </row>
    <row r="236" spans="1:5" x14ac:dyDescent="0.2">
      <c r="A236" s="20">
        <v>45527</v>
      </c>
      <c r="B236" t="s">
        <v>435</v>
      </c>
      <c r="C236">
        <v>0.2</v>
      </c>
    </row>
    <row r="237" spans="1:5" x14ac:dyDescent="0.2">
      <c r="A237" s="20">
        <v>45528</v>
      </c>
      <c r="B237" t="s">
        <v>446</v>
      </c>
      <c r="C237">
        <v>0.18</v>
      </c>
    </row>
    <row r="238" spans="1:5" x14ac:dyDescent="0.2">
      <c r="A238" s="20">
        <v>45529</v>
      </c>
      <c r="B238" t="s">
        <v>434</v>
      </c>
      <c r="C238">
        <v>0.13</v>
      </c>
    </row>
    <row r="239" spans="1:5" x14ac:dyDescent="0.2">
      <c r="A239" s="20">
        <v>45530</v>
      </c>
      <c r="B239" t="s">
        <v>434</v>
      </c>
      <c r="C239">
        <v>0.12</v>
      </c>
    </row>
    <row r="240" spans="1:5" x14ac:dyDescent="0.2">
      <c r="A240" s="20">
        <v>45531</v>
      </c>
      <c r="B240" t="s">
        <v>442</v>
      </c>
      <c r="C240">
        <v>0.15</v>
      </c>
    </row>
    <row r="241" spans="1:3" x14ac:dyDescent="0.2">
      <c r="A241" s="20">
        <v>45532</v>
      </c>
      <c r="B241" t="s">
        <v>437</v>
      </c>
      <c r="C241">
        <v>0.15</v>
      </c>
    </row>
    <row r="242" spans="1:3" x14ac:dyDescent="0.2">
      <c r="A242" s="20">
        <v>45533</v>
      </c>
      <c r="B242" t="s">
        <v>433</v>
      </c>
      <c r="C242">
        <v>0.09</v>
      </c>
    </row>
    <row r="243" spans="1:3" x14ac:dyDescent="0.2">
      <c r="A243" s="20">
        <v>45534</v>
      </c>
      <c r="B243" t="s">
        <v>421</v>
      </c>
      <c r="C243">
        <v>0.09</v>
      </c>
    </row>
    <row r="244" spans="1:3" x14ac:dyDescent="0.2">
      <c r="A244" s="20">
        <v>45535</v>
      </c>
      <c r="B244" t="s">
        <v>430</v>
      </c>
      <c r="C244">
        <v>0.1</v>
      </c>
    </row>
    <row r="245" spans="1:3" x14ac:dyDescent="0.2">
      <c r="A245" s="20">
        <v>45536</v>
      </c>
      <c r="B245" t="s">
        <v>445</v>
      </c>
      <c r="C245">
        <v>0.12</v>
      </c>
    </row>
    <row r="246" spans="1:3" x14ac:dyDescent="0.2">
      <c r="A246" s="20">
        <v>45537</v>
      </c>
      <c r="B246" t="s">
        <v>437</v>
      </c>
      <c r="C246">
        <v>0.1</v>
      </c>
    </row>
    <row r="247" spans="1:3" x14ac:dyDescent="0.2">
      <c r="A247" s="20">
        <v>45538</v>
      </c>
      <c r="B247" t="s">
        <v>435</v>
      </c>
      <c r="C247">
        <v>0.1</v>
      </c>
    </row>
    <row r="248" spans="1:3" x14ac:dyDescent="0.2">
      <c r="A248" s="20">
        <v>45539</v>
      </c>
      <c r="B248" t="s">
        <v>433</v>
      </c>
      <c r="C248">
        <v>0.04</v>
      </c>
    </row>
    <row r="249" spans="1:3" x14ac:dyDescent="0.2">
      <c r="A249" s="20">
        <v>45540</v>
      </c>
      <c r="B249" t="s">
        <v>427</v>
      </c>
      <c r="C249">
        <v>0</v>
      </c>
    </row>
    <row r="250" spans="1:3" x14ac:dyDescent="0.2">
      <c r="A250" s="20">
        <v>45541</v>
      </c>
      <c r="B250" t="s">
        <v>434</v>
      </c>
    </row>
    <row r="251" spans="1:3" x14ac:dyDescent="0.2">
      <c r="A251" s="20">
        <v>45542</v>
      </c>
      <c r="B251" t="s">
        <v>434</v>
      </c>
    </row>
    <row r="252" spans="1:3" x14ac:dyDescent="0.2">
      <c r="A252" s="20">
        <v>45543</v>
      </c>
      <c r="B252" t="s">
        <v>438</v>
      </c>
    </row>
    <row r="253" spans="1:3" x14ac:dyDescent="0.2">
      <c r="A253" s="20">
        <v>45544</v>
      </c>
      <c r="B253" t="s">
        <v>439</v>
      </c>
    </row>
    <row r="254" spans="1:3" x14ac:dyDescent="0.2">
      <c r="A254" s="20">
        <v>45545</v>
      </c>
      <c r="B254" t="s">
        <v>437</v>
      </c>
    </row>
    <row r="255" spans="1:3" x14ac:dyDescent="0.2">
      <c r="A255" s="20">
        <v>45546</v>
      </c>
      <c r="B255" t="s">
        <v>444</v>
      </c>
    </row>
    <row r="256" spans="1:3" x14ac:dyDescent="0.2">
      <c r="A256" s="20">
        <v>45547</v>
      </c>
      <c r="B256" t="s">
        <v>433</v>
      </c>
    </row>
    <row r="257" spans="1:2" x14ac:dyDescent="0.2">
      <c r="A257" s="20">
        <v>45548</v>
      </c>
      <c r="B257" t="s">
        <v>420</v>
      </c>
    </row>
    <row r="258" spans="1:2" x14ac:dyDescent="0.2">
      <c r="A258" s="20">
        <v>45549</v>
      </c>
      <c r="B258" t="s">
        <v>429</v>
      </c>
    </row>
    <row r="259" spans="1:2" x14ac:dyDescent="0.2">
      <c r="A259" s="20">
        <v>45550</v>
      </c>
      <c r="B259" t="s">
        <v>439</v>
      </c>
    </row>
    <row r="260" spans="1:2" x14ac:dyDescent="0.2">
      <c r="A260" s="20">
        <v>45551</v>
      </c>
      <c r="B260" t="s">
        <v>421</v>
      </c>
    </row>
    <row r="261" spans="1:2" x14ac:dyDescent="0.2">
      <c r="A261" s="20">
        <v>45552</v>
      </c>
      <c r="B261" t="s">
        <v>414</v>
      </c>
    </row>
    <row r="262" spans="1:2" x14ac:dyDescent="0.2">
      <c r="A262" s="20">
        <v>45553</v>
      </c>
      <c r="B262" t="s">
        <v>419</v>
      </c>
    </row>
    <row r="263" spans="1:2" x14ac:dyDescent="0.2">
      <c r="A263" s="20">
        <v>45554</v>
      </c>
      <c r="B263" t="s">
        <v>423</v>
      </c>
    </row>
    <row r="264" spans="1:2" x14ac:dyDescent="0.2">
      <c r="A264" s="20">
        <v>45555</v>
      </c>
      <c r="B264" t="s">
        <v>421</v>
      </c>
    </row>
    <row r="265" spans="1:2" x14ac:dyDescent="0.2">
      <c r="A265" s="20">
        <v>45556</v>
      </c>
      <c r="B265" t="s">
        <v>433</v>
      </c>
    </row>
    <row r="266" spans="1:2" x14ac:dyDescent="0.2">
      <c r="A266" s="20">
        <v>45557</v>
      </c>
      <c r="B266" t="s">
        <v>420</v>
      </c>
    </row>
    <row r="267" spans="1:2" x14ac:dyDescent="0.2">
      <c r="A267" s="20">
        <v>45558</v>
      </c>
      <c r="B267" t="s">
        <v>420</v>
      </c>
    </row>
    <row r="268" spans="1:2" x14ac:dyDescent="0.2">
      <c r="A268" s="20">
        <v>45559</v>
      </c>
      <c r="B268" t="s">
        <v>440</v>
      </c>
    </row>
    <row r="269" spans="1:2" x14ac:dyDescent="0.2">
      <c r="A269" s="20">
        <v>45560</v>
      </c>
      <c r="B269" t="s">
        <v>436</v>
      </c>
    </row>
    <row r="270" spans="1:2" x14ac:dyDescent="0.2">
      <c r="A270" s="20">
        <v>45561</v>
      </c>
      <c r="B270" t="s">
        <v>437</v>
      </c>
    </row>
    <row r="271" spans="1:2" x14ac:dyDescent="0.2">
      <c r="A271" s="20">
        <v>45562</v>
      </c>
      <c r="B271" t="s">
        <v>429</v>
      </c>
    </row>
    <row r="272" spans="1:2" x14ac:dyDescent="0.2">
      <c r="A272" s="20">
        <v>45563</v>
      </c>
      <c r="B272" t="s">
        <v>434</v>
      </c>
    </row>
    <row r="273" spans="1:2" x14ac:dyDescent="0.2">
      <c r="A273" s="20">
        <v>45564</v>
      </c>
      <c r="B273" t="s">
        <v>451</v>
      </c>
    </row>
    <row r="274" spans="1:2" x14ac:dyDescent="0.2">
      <c r="A274" s="20">
        <v>45565</v>
      </c>
      <c r="B274" t="s">
        <v>427</v>
      </c>
    </row>
    <row r="275" spans="1:2" x14ac:dyDescent="0.2">
      <c r="A275" s="20">
        <v>45566</v>
      </c>
      <c r="B275" t="s">
        <v>412</v>
      </c>
    </row>
  </sheetData>
  <phoneticPr fontId="21" type="noConversion"/>
  <pageMargins left="0.7" right="0.7" top="0.75" bottom="0.75" header="0.3" footer="0.3"/>
  <tableParts count="1">
    <tablePart r:id="rId1"/>
  </tableParts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85934-6E40-4DD1-BE5A-20E12242E66F}">
  <sheetPr codeName="Sheet40"/>
  <dimension ref="A1:BF265"/>
  <sheetViews>
    <sheetView workbookViewId="0">
      <pane xSplit="1" ySplit="1" topLeftCell="B2" activePane="bottomRight" state="frozen"/>
      <selection pane="bottomLeft" activeCell="A2" sqref="A2"/>
      <selection pane="topRight" activeCell="B1" sqref="B1"/>
      <selection pane="bottomRight" activeCell="Q93" sqref="Q93"/>
    </sheetView>
  </sheetViews>
  <sheetFormatPr defaultRowHeight="15" x14ac:dyDescent="0.2"/>
  <cols>
    <col min="2" max="2" width="11.43359375" bestFit="1" customWidth="1"/>
    <col min="3" max="4" width="9.14453125" customWidth="1"/>
    <col min="5" max="5" width="9.953125" customWidth="1"/>
    <col min="6" max="6" width="9.14453125" customWidth="1"/>
    <col min="7" max="7" width="9.953125" customWidth="1"/>
    <col min="8" max="11" width="12.5078125" bestFit="1" customWidth="1"/>
    <col min="12" max="12" width="9.14453125" customWidth="1"/>
    <col min="13" max="13" width="12.5078125" bestFit="1" customWidth="1"/>
    <col min="14" max="14" width="8.7421875" customWidth="1"/>
    <col min="15" max="15" width="12.5078125" bestFit="1" customWidth="1"/>
    <col min="16" max="16" width="9.68359375" customWidth="1"/>
    <col min="17" max="17" width="12.5078125" bestFit="1" customWidth="1"/>
    <col min="18" max="18" width="9.68359375" customWidth="1"/>
    <col min="19" max="19" width="11.703125" bestFit="1" customWidth="1"/>
    <col min="20" max="20" width="9.68359375" customWidth="1"/>
    <col min="21" max="21" width="11.296875" bestFit="1" customWidth="1"/>
    <col min="22" max="22" width="8.7421875" customWidth="1"/>
    <col min="23" max="23" width="12.5078125" bestFit="1" customWidth="1"/>
    <col min="24" max="24" width="9.68359375" customWidth="1"/>
    <col min="25" max="25" width="12.5078125" bestFit="1" customWidth="1"/>
    <col min="26" max="26" width="9.68359375" customWidth="1"/>
    <col min="27" max="27" width="12.5078125" bestFit="1" customWidth="1"/>
    <col min="28" max="28" width="9.68359375" customWidth="1"/>
    <col min="29" max="29" width="11.296875" bestFit="1" customWidth="1"/>
    <col min="30" max="30" width="8.7421875" customWidth="1"/>
    <col min="31" max="31" width="12.5078125" bestFit="1" customWidth="1"/>
    <col min="32" max="32" width="9.68359375" customWidth="1"/>
    <col min="33" max="33" width="12.5078125" bestFit="1" customWidth="1"/>
    <col min="34" max="34" width="9.68359375" customWidth="1"/>
    <col min="35" max="35" width="12.5078125" bestFit="1" customWidth="1"/>
    <col min="36" max="36" width="9.68359375" customWidth="1"/>
    <col min="37" max="37" width="11.296875" bestFit="1" customWidth="1"/>
    <col min="38" max="50" width="8.7421875" customWidth="1"/>
    <col min="51" max="51" width="14.2578125" customWidth="1"/>
    <col min="52" max="52" width="14.390625" customWidth="1"/>
    <col min="53" max="54" width="8.7421875" customWidth="1"/>
    <col min="55" max="56" width="9.14453125" customWidth="1"/>
  </cols>
  <sheetData>
    <row r="1" spans="1:58" x14ac:dyDescent="0.2">
      <c r="A1" t="s">
        <v>468</v>
      </c>
      <c r="B1" t="s">
        <v>469</v>
      </c>
      <c r="C1" s="18">
        <f>Dates!A2</f>
        <v>45418</v>
      </c>
      <c r="D1" s="18" t="str">
        <f>TEXT(C1,"mm/dd/yy")&amp;" Usage"</f>
        <v>05/06/24 Usage</v>
      </c>
      <c r="E1" s="18">
        <f>Dates!B2</f>
        <v>45425</v>
      </c>
      <c r="F1" s="18" t="str">
        <f>TEXT(E1,"mm/dd/yy")&amp;" Usage"</f>
        <v>05/13/24 Usage</v>
      </c>
      <c r="G1" s="18">
        <f>Dates!C2</f>
        <v>45432</v>
      </c>
      <c r="H1" s="18" t="str">
        <f>TEXT(G1,"mm/dd/yy")&amp;" Usage"</f>
        <v>05/20/24 Usage</v>
      </c>
      <c r="I1" s="18">
        <f>Dates!D2</f>
        <v>45439</v>
      </c>
      <c r="J1" s="18" t="str">
        <f>TEXT(I1,"mm/dd/yy")&amp;" Usage"</f>
        <v>05/27/24 Usage</v>
      </c>
      <c r="K1" s="18">
        <f>Dates!E2</f>
        <v>45446</v>
      </c>
      <c r="L1" s="18" t="str">
        <f>TEXT(K1,"mm/dd/yy")&amp;" Usage"</f>
        <v>06/03/24 Usage</v>
      </c>
      <c r="M1" s="18">
        <f>Dates!F2</f>
        <v>45453</v>
      </c>
      <c r="N1" s="18" t="str">
        <f>TEXT(M1,"mm/dd/yy")&amp;" Usage"</f>
        <v>06/10/24 Usage</v>
      </c>
      <c r="O1" s="18">
        <f>Dates!G2</f>
        <v>45460</v>
      </c>
      <c r="P1" s="18" t="str">
        <f>TEXT(O1,"mm/dd/yy")&amp;" Usage"</f>
        <v>06/17/24 Usage</v>
      </c>
      <c r="Q1" s="18">
        <f>Dates!H2</f>
        <v>45467</v>
      </c>
      <c r="R1" s="18" t="str">
        <f>TEXT(Q1,"mm/dd/yy")&amp;" Usage"</f>
        <v>06/24/24 Usage</v>
      </c>
      <c r="S1" s="18">
        <f>Dates!I2</f>
        <v>45474</v>
      </c>
      <c r="T1" s="18" t="str">
        <f>TEXT(S1,"mm/dd/yy")&amp;" Usage"</f>
        <v>07/01/24 Usage</v>
      </c>
      <c r="U1" s="18">
        <f>Dates!J2</f>
        <v>45481</v>
      </c>
      <c r="V1" s="18" t="str">
        <f>TEXT(U1,"mm/dd/yy")&amp;" Usage"</f>
        <v>07/08/24 Usage</v>
      </c>
      <c r="W1" s="18">
        <f>Dates!K2</f>
        <v>45488</v>
      </c>
      <c r="X1" s="18" t="str">
        <f>TEXT(W1,"mm/dd/yy")&amp;" Usage"</f>
        <v>07/15/24 Usage</v>
      </c>
      <c r="Y1" s="18">
        <f>Dates!L2</f>
        <v>45495</v>
      </c>
      <c r="Z1" s="18" t="str">
        <f>TEXT(Y1,"mm/dd/yy")&amp;" Usage"</f>
        <v>07/22/24 Usage</v>
      </c>
      <c r="AA1" s="18">
        <f>Dates!M2</f>
        <v>45502</v>
      </c>
      <c r="AB1" s="18" t="str">
        <f>TEXT(AA1,"mm/dd/yy")&amp;" Usage"</f>
        <v>07/29/24 Usage</v>
      </c>
      <c r="AC1" s="18">
        <f>Dates!N2</f>
        <v>45509</v>
      </c>
      <c r="AD1" s="18" t="str">
        <f>TEXT(AC1,"mm/dd/yy")&amp;" Usage"</f>
        <v>08/05/24 Usage</v>
      </c>
      <c r="AE1" s="18">
        <f>Dates!O2</f>
        <v>45516</v>
      </c>
      <c r="AF1" s="18" t="str">
        <f>TEXT(AE1,"mm/dd/yy")&amp;" Usage"</f>
        <v>08/12/24 Usage</v>
      </c>
      <c r="AG1" s="18">
        <f>Dates!P2</f>
        <v>45523</v>
      </c>
      <c r="AH1" s="18" t="str">
        <f>TEXT(AG1,"mm/dd/yy")&amp;" Usage"</f>
        <v>08/19/24 Usage</v>
      </c>
      <c r="AI1" s="18">
        <f>Dates!Q2</f>
        <v>45530</v>
      </c>
      <c r="AJ1" s="18" t="str">
        <f>TEXT(AI1,"mm/dd/yy")&amp;" Usage"</f>
        <v>08/26/24 Usage</v>
      </c>
      <c r="AK1" s="18">
        <f>Dates!R2</f>
        <v>45537</v>
      </c>
      <c r="AL1" s="18" t="str">
        <f>TEXT(AK1,"mm/dd/yy")&amp;" Usage"</f>
        <v>09/02/24 Usage</v>
      </c>
      <c r="AM1" s="18">
        <f>Dates!S2</f>
        <v>45544</v>
      </c>
      <c r="AN1" s="18" t="str">
        <f>TEXT(AM1,"mm/dd/yy")&amp;" Usage"</f>
        <v>09/09/24 Usage</v>
      </c>
      <c r="AO1" s="18">
        <f>Dates!T2</f>
        <v>45551</v>
      </c>
      <c r="AP1" s="18" t="str">
        <f>TEXT(AO1,"mm/dd/yy")&amp;" Usage"</f>
        <v>09/16/24 Usage</v>
      </c>
      <c r="AQ1" s="18">
        <f>Dates!U2</f>
        <v>45558</v>
      </c>
      <c r="AR1" s="18" t="str">
        <f>TEXT(AQ1,"mm/dd/yy")&amp;" Usage"</f>
        <v>09/23/24 Usage</v>
      </c>
      <c r="AS1" s="18">
        <f>Dates!V2</f>
        <v>45565</v>
      </c>
      <c r="AT1" s="18" t="str">
        <f>TEXT(AS1,"mm/dd/yy")&amp;" Usage"</f>
        <v>09/30/24 Usage</v>
      </c>
      <c r="AU1" s="18">
        <f>Dates!W2</f>
        <v>45572</v>
      </c>
      <c r="AV1" s="18" t="str">
        <f>TEXT(AU1,"mm/dd/yy")&amp;" Usage"</f>
        <v>10/07/24 Usage</v>
      </c>
      <c r="AW1" s="18">
        <f>Dates!X2</f>
        <v>45579</v>
      </c>
      <c r="AX1" s="18" t="str">
        <f>TEXT(AW1,"mm/dd/yy")&amp;" Usage"</f>
        <v>10/14/24 Usage</v>
      </c>
      <c r="AY1" s="18">
        <f>Dates!Y2</f>
        <v>45586</v>
      </c>
      <c r="AZ1" s="18" t="str">
        <f>TEXT(AY1,"mm/dd/yy")&amp;" Usage"</f>
        <v>10/21/24 Usage</v>
      </c>
      <c r="BA1" s="18">
        <f>Dates!Z2</f>
        <v>45593</v>
      </c>
      <c r="BB1" s="18" t="str">
        <f>TEXT(BA1,"mm/dd/yy")&amp;" Usage"</f>
        <v>10/28/24 Usage</v>
      </c>
      <c r="BC1" s="1" t="s">
        <v>470</v>
      </c>
      <c r="BD1" s="1" t="s">
        <v>471</v>
      </c>
      <c r="BE1" t="s">
        <v>472</v>
      </c>
      <c r="BF1" t="s">
        <v>473</v>
      </c>
    </row>
    <row r="2" spans="1:58" x14ac:dyDescent="0.2">
      <c r="A2">
        <v>242</v>
      </c>
      <c r="B2">
        <f>MAX(C2:AK2)</f>
        <v>0</v>
      </c>
      <c r="C2" t="str">
        <f>IFERROR(VLOOKUP($A2,'Week 1'!$A$1:$F$300,3,FALSE),"")</f>
        <v/>
      </c>
      <c r="D2" s="16">
        <f>IFERROR(+E2-C2,)</f>
        <v>0</v>
      </c>
      <c r="E2" t="str">
        <f>IFERROR(VLOOKUP($A2,'Week 2'!$A$1:$F$298,3,FALSE),"")</f>
        <v/>
      </c>
      <c r="F2" s="16">
        <f>IFERROR(+G2-E2,)</f>
        <v>0</v>
      </c>
      <c r="G2" t="str">
        <f>IFERROR(VLOOKUP($A2,'Week 3'!$A$1:$F$298,3,FALSE),"")</f>
        <v/>
      </c>
      <c r="H2" s="16">
        <f>IFERROR(+I2-G2,)</f>
        <v>0</v>
      </c>
      <c r="I2">
        <f>IFERROR(VLOOKUP($A2,'Week 4'!$A$1:$F$300,3,FALSE),"")</f>
        <v>0</v>
      </c>
      <c r="J2">
        <f>IFERROR(VLOOKUP($A2,'Week 4'!$A$1:$F$300,3,FALSE),"")</f>
        <v>0</v>
      </c>
      <c r="K2" s="16" t="str">
        <f>+L2</f>
        <v/>
      </c>
      <c r="L2" t="str">
        <f>IFERROR(VLOOKUP($A2,'Week 5'!$A$1:$F$300,2,FALSE),"")</f>
        <v/>
      </c>
      <c r="M2" t="str">
        <f>IFERROR(VLOOKUP($A2,'Week 6'!$A$1:$F$300,3,FALSE),"")</f>
        <v/>
      </c>
      <c r="N2" t="str">
        <f>IFERROR(VLOOKUP($A2,'Week 6'!$A$1:$F$300,2,FALSE),"")</f>
        <v/>
      </c>
      <c r="O2" s="16">
        <f>P2+J2</f>
        <v>0</v>
      </c>
      <c r="P2">
        <f>IFERROR(VLOOKUP($A2,'Week 7'!$A$1:$F$300,2,FALSE),"")</f>
        <v>0</v>
      </c>
      <c r="Q2" s="16">
        <f>+R2+O2</f>
        <v>0</v>
      </c>
      <c r="R2">
        <f>IFERROR(VLOOKUP($A2,'Week 8'!$A$1:$F$300,2,FALSE),"")</f>
        <v>0</v>
      </c>
      <c r="S2" s="16">
        <f>+T2+Q2</f>
        <v>0</v>
      </c>
      <c r="T2">
        <f>IFERROR(VLOOKUP($A2,'Week 9'!$A$1:$F$300,2,FALSE),"")</f>
        <v>0</v>
      </c>
      <c r="U2" s="16">
        <f>+V2+S2</f>
        <v>0</v>
      </c>
      <c r="V2" s="16">
        <f>IFERROR(VLOOKUP($A2,'Week 10'!$A$1:$F$300,2,FALSE),"")</f>
        <v>0</v>
      </c>
      <c r="W2" s="16">
        <f>+X2+U2</f>
        <v>0</v>
      </c>
      <c r="X2">
        <f>IFERROR(VLOOKUP($A2,'Week 11'!$A$1:$F$300,2,FALSE),"")</f>
        <v>0</v>
      </c>
      <c r="Y2" s="16">
        <f>+Z2+W2</f>
        <v>0</v>
      </c>
      <c r="Z2" s="16">
        <f>IFERROR(VLOOKUP($A2,'Week 12'!$A$1:$F$300,2,FALSE),"")</f>
        <v>0</v>
      </c>
      <c r="AA2">
        <f>IFERROR(VLOOKUP($A2,'Week 13'!$A$1:$F$300,3,FALSE),"")</f>
        <v>0</v>
      </c>
      <c r="AB2">
        <f>IFERROR(VLOOKUP($A2,'Week 13'!$A$1:$F$300,2,FALSE),"")</f>
        <v>0</v>
      </c>
      <c r="AC2">
        <f>IFERROR(VLOOKUP($A2,'Week 14'!$A$1:$F$300,3,FALSE),"")</f>
        <v>0</v>
      </c>
      <c r="AD2" s="16">
        <f>IFERROR(AC2-AA2,)</f>
        <v>0</v>
      </c>
      <c r="AE2">
        <f>IFERROR(VLOOKUP($A2,'Week 15'!$A$1:$F$300,3,FALSE),"")</f>
        <v>0</v>
      </c>
      <c r="AF2" s="16">
        <f>IFERROR(AE2-AC2,)</f>
        <v>0</v>
      </c>
      <c r="AG2">
        <f>IFERROR(VLOOKUP($A2,'Week 16'!$A$1:$F$300,3,FALSE),"")</f>
        <v>0</v>
      </c>
      <c r="AH2" s="16">
        <f>IFERROR(AG2-AE2,)</f>
        <v>0</v>
      </c>
      <c r="AI2">
        <f>IFERROR(VLOOKUP($A2,'Week 17'!$A$1:$F$300,3,FALSE),"")</f>
        <v>0</v>
      </c>
      <c r="AJ2" s="16">
        <f>IFERROR(AI2-AG2,)</f>
        <v>0</v>
      </c>
      <c r="AK2" t="str">
        <f>IFERROR(VLOOKUP($A2,'Week 18'!$A$1:$F$300,3,FALSE),"")</f>
        <v/>
      </c>
      <c r="AL2" s="16">
        <f>IFERROR(AK2-AI2,)</f>
        <v>0</v>
      </c>
      <c r="AM2" t="str">
        <f>IFERROR(VLOOKUP($A2,'Week 19'!$A$1:$F$300,3,FALSE),"")</f>
        <v/>
      </c>
      <c r="AN2" s="16">
        <f>IFERROR(AM2-AK2,)</f>
        <v>0</v>
      </c>
      <c r="AO2" t="str">
        <f>IFERROR(VLOOKUP($A2,'Week 20'!$A$1:$F$300,3,FALSE),"")</f>
        <v/>
      </c>
      <c r="AP2" s="16">
        <f>IFERROR(AO2-AM2,)</f>
        <v>0</v>
      </c>
      <c r="AQ2" t="str">
        <f>IFERROR(VLOOKUP($A2,'Week 21'!$A$1:$F$300,3,FALSE),"")</f>
        <v/>
      </c>
      <c r="AR2" s="16">
        <f>IFERROR(AQ2-AO2,)</f>
        <v>0</v>
      </c>
      <c r="AS2" t="str">
        <f>IFERROR(VLOOKUP($A2,'Week 22'!$A$1:$F$300,3,FALSE),"")</f>
        <v/>
      </c>
      <c r="AT2" s="16">
        <f>IFERROR(AS2-AQ2,)</f>
        <v>0</v>
      </c>
      <c r="AU2" t="str">
        <f>IFERROR(VLOOKUP($A2,'Week 23'!$A$1:$F$300,3,FALSE),"")</f>
        <v/>
      </c>
      <c r="AV2" s="16">
        <f>IFERROR(AU2-AS2,)</f>
        <v>0</v>
      </c>
      <c r="AW2" t="str">
        <f>IFERROR(VLOOKUP($A2,'Week 24'!$A$1:$F$300,3,FALSE),"")</f>
        <v/>
      </c>
      <c r="AX2" s="16">
        <f>IFERROR(AW2-AU2,)</f>
        <v>0</v>
      </c>
      <c r="AY2" t="str">
        <f>IFERROR(VLOOKUP($A2,'Week 25'!$A$1:$F$300,3,FALSE),"")</f>
        <v/>
      </c>
      <c r="AZ2" s="16">
        <f>IFERROR(AY2-AW2,)</f>
        <v>0</v>
      </c>
      <c r="BA2" t="str">
        <f>IFERROR(VLOOKUP($A2,'Week 26'!$A$1:$F$300,3,FALSE),"")</f>
        <v/>
      </c>
      <c r="BB2" s="16">
        <f>IFERROR(BA2-AY2,)</f>
        <v>0</v>
      </c>
      <c r="BC2" s="2" t="str">
        <f>IFERROR(+BD2-AK2,"")</f>
        <v/>
      </c>
      <c r="BD2" t="str">
        <f>IFERROR(VLOOKUP($A2,'Pivotrac YE'!$A$1:$F$300,3,FALSE),"")</f>
        <v/>
      </c>
      <c r="BF2" t="s">
        <v>474</v>
      </c>
    </row>
    <row r="3" spans="1:58" x14ac:dyDescent="0.2">
      <c r="A3">
        <v>243</v>
      </c>
      <c r="B3">
        <f t="shared" ref="B3:B65" si="0">MAX(C3:AK3)</f>
        <v>0</v>
      </c>
      <c r="C3" t="str">
        <f>IFERROR(VLOOKUP($A3,'Week 1'!$A$1:$F$300,3,FALSE),"")</f>
        <v/>
      </c>
      <c r="D3" s="16">
        <f t="shared" ref="D3:D67" si="1">IFERROR(+E3-C3,)</f>
        <v>0</v>
      </c>
      <c r="E3" t="str">
        <f>IFERROR(VLOOKUP($A3,'Week 2'!$A$1:$F$298,3,FALSE),"")</f>
        <v/>
      </c>
      <c r="F3" s="16">
        <f t="shared" ref="F3:F67" si="2">IFERROR(+G3-E3,)</f>
        <v>0</v>
      </c>
      <c r="G3" t="str">
        <f>IFERROR(VLOOKUP($A3,'Week 3'!$A$1:$F$298,3,FALSE),"")</f>
        <v/>
      </c>
      <c r="H3" s="16">
        <f t="shared" ref="H3:H67" si="3">IFERROR(+I3-G3,)</f>
        <v>0</v>
      </c>
      <c r="I3">
        <f>IFERROR(VLOOKUP($A3,'Week 4'!$A$1:$F$300,3,FALSE),"")</f>
        <v>0</v>
      </c>
      <c r="J3">
        <f>IFERROR(VLOOKUP($A3,'Week 4'!$A$1:$F$300,3,FALSE),"")</f>
        <v>0</v>
      </c>
      <c r="K3" s="16" t="str">
        <f t="shared" ref="K3:K66" si="4">+L3</f>
        <v/>
      </c>
      <c r="L3" t="str">
        <f>IFERROR(VLOOKUP($A3,'Week 5'!$A$1:$F$300,2,FALSE),"")</f>
        <v/>
      </c>
      <c r="M3" t="str">
        <f>IFERROR(VLOOKUP($A3,'Week 6'!$A$1:$F$300,3,FALSE),"")</f>
        <v/>
      </c>
      <c r="N3" t="str">
        <f>IFERROR(VLOOKUP($A3,'Week 6'!$A$1:$F$300,2,FALSE),"")</f>
        <v/>
      </c>
      <c r="O3" s="16">
        <f t="shared" ref="O3:O66" si="5">P3+J3</f>
        <v>0</v>
      </c>
      <c r="P3">
        <f>IFERROR(VLOOKUP($A3,'Week 7'!$A$1:$F$300,2,FALSE),"")</f>
        <v>0</v>
      </c>
      <c r="Q3" s="16">
        <f t="shared" ref="Q3:Q66" si="6">+R3+O3</f>
        <v>0</v>
      </c>
      <c r="R3">
        <f>IFERROR(VLOOKUP($A3,'Week 8'!$A$1:$F$300,2,FALSE),"")</f>
        <v>0</v>
      </c>
      <c r="S3" s="16">
        <f t="shared" ref="S3" si="7">+T3+Q3</f>
        <v>0</v>
      </c>
      <c r="T3">
        <f>IFERROR(VLOOKUP($A3,'Week 9'!$A$1:$F$300,2,FALSE),"")</f>
        <v>0</v>
      </c>
      <c r="U3" s="16">
        <f t="shared" ref="U3" si="8">+V3+S3</f>
        <v>0</v>
      </c>
      <c r="V3" s="16">
        <f>IFERROR(VLOOKUP($A3,'Week 10'!$A$1:$F$300,2,FALSE),"")</f>
        <v>0</v>
      </c>
      <c r="W3" s="16">
        <f t="shared" ref="W3" si="9">+X3+U3</f>
        <v>0</v>
      </c>
      <c r="X3">
        <f>IFERROR(VLOOKUP($A3,'Week 11'!$A$1:$F$300,2,FALSE),"")</f>
        <v>0</v>
      </c>
      <c r="Y3" s="16">
        <f t="shared" ref="Y3" si="10">+Z3+W3</f>
        <v>0</v>
      </c>
      <c r="Z3" s="16">
        <f>IFERROR(VLOOKUP($A3,'Week 12'!$A$1:$F$300,2,FALSE),"")</f>
        <v>0</v>
      </c>
      <c r="AA3">
        <f>IFERROR(VLOOKUP($A3,'Week 13'!$A$1:$F$300,3,FALSE),"")</f>
        <v>0</v>
      </c>
      <c r="AB3">
        <f>IFERROR(VLOOKUP($A3,'Week 13'!$A$1:$F$300,2,FALSE),"")</f>
        <v>0</v>
      </c>
      <c r="AC3">
        <f>IFERROR(VLOOKUP($A3,'Week 14'!$A$1:$F$300,3,FALSE),"")</f>
        <v>0</v>
      </c>
      <c r="AD3" s="16">
        <f t="shared" ref="AD3" si="11">IFERROR(AC3-AA3,)</f>
        <v>0</v>
      </c>
      <c r="AE3">
        <f>IFERROR(VLOOKUP($A3,'Week 15'!$A$1:$F$300,3,FALSE),"")</f>
        <v>0</v>
      </c>
      <c r="AF3" s="16">
        <f t="shared" ref="AF3:AF67" si="12">IFERROR(AE3-AC3,)</f>
        <v>0</v>
      </c>
      <c r="AG3">
        <f>IFERROR(VLOOKUP($A3,'Week 16'!$A$1:$F$300,3,FALSE),"")</f>
        <v>0</v>
      </c>
      <c r="AH3" s="16">
        <f t="shared" ref="AH3:AH67" si="13">IFERROR(AG3-AE3,)</f>
        <v>0</v>
      </c>
      <c r="AI3">
        <f>IFERROR(VLOOKUP($A3,'Week 17'!$A$1:$F$300,3,FALSE),"")</f>
        <v>0</v>
      </c>
      <c r="AJ3" s="16">
        <f t="shared" ref="AJ3:AJ67" si="14">IFERROR(AI3-AG3,)</f>
        <v>0</v>
      </c>
      <c r="AK3" t="str">
        <f>IFERROR(VLOOKUP($A3,'Week 18'!$A$1:$F$300,3,FALSE),"")</f>
        <v/>
      </c>
      <c r="AL3" s="16">
        <f t="shared" ref="AL3:AL67" si="15">IFERROR(AK3-AI3,)</f>
        <v>0</v>
      </c>
      <c r="AM3" t="str">
        <f>IFERROR(VLOOKUP($A3,'Week 19'!$A$1:$F$300,3,FALSE),"")</f>
        <v/>
      </c>
      <c r="AN3" s="16">
        <f t="shared" ref="AN3:AN67" si="16">IFERROR(AM3-AK3,)</f>
        <v>0</v>
      </c>
      <c r="AO3" t="str">
        <f>IFERROR(VLOOKUP($A3,'Week 20'!$A$1:$F$300,3,FALSE),"")</f>
        <v/>
      </c>
      <c r="AP3" s="16">
        <f t="shared" ref="AP3:AP67" si="17">IFERROR(AO3-AM3,)</f>
        <v>0</v>
      </c>
      <c r="AQ3" t="str">
        <f>IFERROR(VLOOKUP($A3,'Week 21'!$A$1:$F$300,3,FALSE),"")</f>
        <v/>
      </c>
      <c r="AR3" s="16">
        <f t="shared" ref="AR3:AR67" si="18">IFERROR(AQ3-AO3,)</f>
        <v>0</v>
      </c>
      <c r="AS3" t="str">
        <f>IFERROR(VLOOKUP($A3,'Week 22'!$A$1:$F$300,3,FALSE),"")</f>
        <v/>
      </c>
      <c r="AT3" s="16">
        <f t="shared" ref="AT3:AT67" si="19">IFERROR(AS3-AQ3,)</f>
        <v>0</v>
      </c>
      <c r="AU3" t="str">
        <f>IFERROR(VLOOKUP($A3,'Week 23'!$A$1:$F$300,3,FALSE),"")</f>
        <v/>
      </c>
      <c r="AV3" s="16">
        <f t="shared" ref="AV3:AV67" si="20">IFERROR(AU3-AS3,)</f>
        <v>0</v>
      </c>
      <c r="AW3" t="str">
        <f>IFERROR(VLOOKUP($A3,'Week 24'!$A$1:$F$300,3,FALSE),"")</f>
        <v/>
      </c>
      <c r="AX3" s="16">
        <f t="shared" ref="AX3:AX67" si="21">IFERROR(AW3-AU3,)</f>
        <v>0</v>
      </c>
      <c r="AY3" t="str">
        <f>IFERROR(VLOOKUP($A3,'Week 25'!$A$1:$F$300,3,FALSE),"")</f>
        <v/>
      </c>
      <c r="AZ3" s="16">
        <f t="shared" ref="AZ3:AZ67" si="22">IFERROR(AY3-AW3,)</f>
        <v>0</v>
      </c>
      <c r="BA3" t="str">
        <f>IFERROR(VLOOKUP($A3,'Week 26'!$A$1:$F$300,3,FALSE),"")</f>
        <v/>
      </c>
      <c r="BB3" s="16">
        <f t="shared" ref="BB3:BB67" si="23">IFERROR(BA3-AY3,)</f>
        <v>0</v>
      </c>
      <c r="BC3" s="2" t="str">
        <f t="shared" ref="BC3:BC66" si="24">IFERROR(+BD3-AK3,"")</f>
        <v/>
      </c>
      <c r="BD3" t="str">
        <f>IFERROR(VLOOKUP($A3,'Pivotrac YE'!$A$1:$F$300,3,FALSE),"")</f>
        <v/>
      </c>
    </row>
    <row r="4" spans="1:58" x14ac:dyDescent="0.2">
      <c r="A4" t="s">
        <v>35</v>
      </c>
      <c r="B4">
        <f t="shared" si="0"/>
        <v>22.66</v>
      </c>
      <c r="C4" t="str">
        <f>IFERROR(VLOOKUP($A4,'Week 1'!$A$1:$F$300,3,FALSE),"")</f>
        <v/>
      </c>
      <c r="D4" s="16">
        <f t="shared" si="1"/>
        <v>0</v>
      </c>
      <c r="E4" t="str">
        <f>IFERROR(VLOOKUP($A4,'Week 2'!$A$1:$F$298,3,FALSE),"")</f>
        <v/>
      </c>
      <c r="F4" s="16">
        <f t="shared" si="2"/>
        <v>0</v>
      </c>
      <c r="G4" t="str">
        <f>IFERROR(VLOOKUP($A4,'Week 3'!$A$1:$F$298,3,FALSE),"")</f>
        <v/>
      </c>
      <c r="H4" s="16">
        <f t="shared" si="3"/>
        <v>0</v>
      </c>
      <c r="I4">
        <f>IFERROR(VLOOKUP($A4,'Week 4'!$A$1:$F$300,3,FALSE),"")</f>
        <v>0</v>
      </c>
      <c r="J4">
        <f>IFERROR(VLOOKUP($A4,'Week 4'!$A$1:$F$300,3,FALSE),"")</f>
        <v>0</v>
      </c>
      <c r="K4" s="16" t="str">
        <f t="shared" si="4"/>
        <v/>
      </c>
      <c r="L4" t="str">
        <f>IFERROR(VLOOKUP($A4,'Week 5'!$A$1:$F$300,2,FALSE),"")</f>
        <v/>
      </c>
      <c r="M4" t="str">
        <f>IFERROR(VLOOKUP($A4,'Week 6'!$A$1:$F$300,3,FALSE),"")</f>
        <v/>
      </c>
      <c r="N4" t="str">
        <f>IFERROR(VLOOKUP($A4,'Week 6'!$A$1:$F$300,2,FALSE),"")</f>
        <v/>
      </c>
      <c r="O4" s="16">
        <f t="shared" si="5"/>
        <v>2.09</v>
      </c>
      <c r="P4">
        <f>IFERROR(VLOOKUP($A4,'Week 7'!$A$1:$F$300,2,FALSE),"")</f>
        <v>2.09</v>
      </c>
      <c r="Q4" s="16">
        <f t="shared" si="6"/>
        <v>4.38</v>
      </c>
      <c r="R4">
        <f>IFERROR(VLOOKUP($A4,'Week 8'!$A$1:$F$300,2,FALSE),"")</f>
        <v>2.29</v>
      </c>
      <c r="S4" s="16">
        <f>IFERROR(VLOOKUP($A4,'Week 9'!$A$1:$F$300,3,FALSE),"")</f>
        <v>8.09</v>
      </c>
      <c r="T4" s="16">
        <f>IFERROR(S4-Q4,)</f>
        <v>3.71</v>
      </c>
      <c r="U4" s="16">
        <f>IFERROR(VLOOKUP($A4,'Week 10'!$A$1:$F$300,3,FALSE),"")</f>
        <v>10.67</v>
      </c>
      <c r="V4" s="16">
        <f>IFERROR(U4-S4,)</f>
        <v>2.58</v>
      </c>
      <c r="W4" s="16">
        <f>IFERROR(VLOOKUP($A4,'Week 11'!$A$1:$F$300,3,FALSE),"")</f>
        <v>13.32</v>
      </c>
      <c r="X4" s="16">
        <f>IFERROR(W4-U4,)</f>
        <v>2.6500000000000004</v>
      </c>
      <c r="Y4" s="16">
        <f>IFERROR(VLOOKUP($A4,'Week 12'!$A$1:$F$300,3,FALSE),"")</f>
        <v>15.33</v>
      </c>
      <c r="Z4" s="16">
        <f>IFERROR(Y4-W4,)</f>
        <v>2.0099999999999998</v>
      </c>
      <c r="AA4">
        <f>IFERROR(VLOOKUP($A4,'Week 13'!$A$1:$F$300,3,FALSE),"")</f>
        <v>17.39</v>
      </c>
      <c r="AB4" s="16">
        <f>IFERROR(AA4-Y4,)</f>
        <v>2.0600000000000005</v>
      </c>
      <c r="AC4">
        <f>IFERROR(VLOOKUP($A4,'Week 14'!$A$1:$F$300,3,FALSE),"")</f>
        <v>18.899999999999999</v>
      </c>
      <c r="AD4" s="16">
        <f>IFERROR(AC4-AA4,)</f>
        <v>1.509999999999998</v>
      </c>
      <c r="AE4">
        <f>IFERROR(VLOOKUP($A4,'Week 15'!$A$1:$F$300,3,FALSE),"")</f>
        <v>20.98</v>
      </c>
      <c r="AF4" s="16">
        <f>IFERROR(AE4-AC4,)</f>
        <v>2.0800000000000018</v>
      </c>
      <c r="AG4">
        <f>IFERROR(VLOOKUP($A4,'Week 16'!$A$1:$F$300,3,FALSE),"")</f>
        <v>21.58</v>
      </c>
      <c r="AH4" s="16">
        <f t="shared" si="13"/>
        <v>0.59999999999999787</v>
      </c>
      <c r="AI4">
        <f>IFERROR(VLOOKUP($A4,'Week 17'!$A$1:$F$300,3,FALSE),"")</f>
        <v>22.04</v>
      </c>
      <c r="AJ4" s="16">
        <f t="shared" si="14"/>
        <v>0.46000000000000085</v>
      </c>
      <c r="AK4">
        <f>IFERROR(VLOOKUP($A4,'Week 18'!$A$1:$F$300,3,FALSE),"")</f>
        <v>22.66</v>
      </c>
      <c r="AL4" s="16">
        <f t="shared" si="15"/>
        <v>0.62000000000000099</v>
      </c>
      <c r="AM4">
        <f>IFERROR(VLOOKUP($A4,'Week 19'!$A$1:$F$300,3,FALSE),"")</f>
        <v>23.65</v>
      </c>
      <c r="AN4" s="16">
        <f t="shared" si="16"/>
        <v>0.98999999999999844</v>
      </c>
      <c r="AO4">
        <f>IFERROR(VLOOKUP($A4,'Week 20'!$A$1:$F$300,3,FALSE),"")</f>
        <v>24.16</v>
      </c>
      <c r="AP4" s="16">
        <f t="shared" si="17"/>
        <v>0.51000000000000156</v>
      </c>
      <c r="AQ4">
        <f>IFERROR(VLOOKUP($A4,'Week 21'!$A$1:$F$300,3,FALSE),"")</f>
        <v>24.54</v>
      </c>
      <c r="AR4" s="16">
        <f t="shared" si="18"/>
        <v>0.37999999999999901</v>
      </c>
      <c r="AS4">
        <f>IFERROR(VLOOKUP($A4,'Week 22'!$A$1:$F$300,3,FALSE),"")</f>
        <v>24.77</v>
      </c>
      <c r="AT4" s="16">
        <f t="shared" si="19"/>
        <v>0.23000000000000043</v>
      </c>
      <c r="AU4" t="str">
        <f>IFERROR(VLOOKUP($A4,'Week 23'!$A$1:$F$300,3,FALSE),"")</f>
        <v/>
      </c>
      <c r="AV4" s="16">
        <f t="shared" si="20"/>
        <v>0</v>
      </c>
      <c r="AW4" t="str">
        <f>IFERROR(VLOOKUP($A4,'Week 24'!$A$1:$F$300,3,FALSE),"")</f>
        <v/>
      </c>
      <c r="AX4" s="16">
        <f t="shared" si="21"/>
        <v>0</v>
      </c>
      <c r="AY4" t="str">
        <f>IFERROR(VLOOKUP($A4,'Week 25'!$A$1:$F$300,3,FALSE),"")</f>
        <v/>
      </c>
      <c r="AZ4" s="16">
        <f t="shared" si="22"/>
        <v>0</v>
      </c>
      <c r="BA4" t="str">
        <f>IFERROR(VLOOKUP($A4,'Week 26'!$A$1:$F$300,3,FALSE),"")</f>
        <v/>
      </c>
      <c r="BB4" s="16">
        <f t="shared" si="23"/>
        <v>0</v>
      </c>
      <c r="BC4" s="2" t="str">
        <f t="shared" si="24"/>
        <v/>
      </c>
      <c r="BD4" t="str">
        <f>IFERROR(VLOOKUP($A4,'Pivotrac YE'!$A$1:$F$300,3,FALSE),"")</f>
        <v/>
      </c>
    </row>
    <row r="5" spans="1:58" x14ac:dyDescent="0.2">
      <c r="A5" t="s">
        <v>36</v>
      </c>
      <c r="B5">
        <f t="shared" si="0"/>
        <v>22.79</v>
      </c>
      <c r="C5" t="str">
        <f>IFERROR(VLOOKUP($A5,'Week 1'!$A$1:$F$300,3,FALSE),"")</f>
        <v/>
      </c>
      <c r="D5" s="16">
        <f t="shared" si="1"/>
        <v>0</v>
      </c>
      <c r="E5" t="str">
        <f>IFERROR(VLOOKUP($A5,'Week 2'!$A$1:$F$298,3,FALSE),"")</f>
        <v/>
      </c>
      <c r="F5" s="16">
        <f t="shared" si="2"/>
        <v>0</v>
      </c>
      <c r="G5" t="str">
        <f>IFERROR(VLOOKUP($A5,'Week 3'!$A$1:$F$298,3,FALSE),"")</f>
        <v/>
      </c>
      <c r="H5" s="16">
        <f t="shared" si="3"/>
        <v>0</v>
      </c>
      <c r="I5">
        <f>IFERROR(VLOOKUP($A5,'Week 4'!$A$1:$F$300,3,FALSE),"")</f>
        <v>0</v>
      </c>
      <c r="J5">
        <f>IFERROR(VLOOKUP($A5,'Week 4'!$A$1:$F$300,3,FALSE),"")</f>
        <v>0</v>
      </c>
      <c r="K5" s="16" t="str">
        <f t="shared" si="4"/>
        <v/>
      </c>
      <c r="L5" t="str">
        <f>IFERROR(VLOOKUP($A5,'Week 5'!$A$1:$F$300,2,FALSE),"")</f>
        <v/>
      </c>
      <c r="M5" t="str">
        <f>IFERROR(VLOOKUP($A5,'Week 6'!$A$1:$F$300,3,FALSE),"")</f>
        <v/>
      </c>
      <c r="N5" t="str">
        <f>IFERROR(VLOOKUP($A5,'Week 6'!$A$1:$F$300,2,FALSE),"")</f>
        <v/>
      </c>
      <c r="O5" s="16">
        <f t="shared" si="5"/>
        <v>2.02</v>
      </c>
      <c r="P5">
        <f>IFERROR(VLOOKUP($A5,'Week 7'!$A$1:$F$300,2,FALSE),"")</f>
        <v>2.02</v>
      </c>
      <c r="Q5" s="16">
        <f t="shared" si="6"/>
        <v>4.3100000000000005</v>
      </c>
      <c r="R5">
        <f>IFERROR(VLOOKUP($A5,'Week 8'!$A$1:$F$300,2,FALSE),"")</f>
        <v>2.29</v>
      </c>
      <c r="S5" s="16">
        <f>IFERROR(VLOOKUP($A5,'Week 9'!$A$1:$F$300,3,FALSE),"")</f>
        <v>7.85</v>
      </c>
      <c r="T5" s="16">
        <f t="shared" ref="T5:T68" si="25">IFERROR(S5-Q5,)</f>
        <v>3.5399999999999991</v>
      </c>
      <c r="U5" s="16">
        <f>IFERROR(VLOOKUP($A5,'Week 10'!$A$1:$F$300,3,FALSE),"")</f>
        <v>10.5</v>
      </c>
      <c r="V5" s="16">
        <f t="shared" ref="V5:V68" si="26">IFERROR(U5-S5,)</f>
        <v>2.6500000000000004</v>
      </c>
      <c r="W5" s="16">
        <f>IFERROR(VLOOKUP($A5,'Week 11'!$A$1:$F$300,3,FALSE),"")</f>
        <v>13.15</v>
      </c>
      <c r="X5" s="16">
        <f t="shared" ref="X5:X68" si="27">IFERROR(W5-U5,)</f>
        <v>2.6500000000000004</v>
      </c>
      <c r="Y5" s="16">
        <f>IFERROR(VLOOKUP($A5,'Week 12'!$A$1:$F$300,3,FALSE),"")</f>
        <v>15.15</v>
      </c>
      <c r="Z5" s="16">
        <f t="shared" ref="Z5:Z68" si="28">IFERROR(Y5-W5,)</f>
        <v>2</v>
      </c>
      <c r="AA5">
        <f>IFERROR(VLOOKUP($A5,'Week 13'!$A$1:$F$300,3,FALSE),"")</f>
        <v>17.14</v>
      </c>
      <c r="AB5" s="16">
        <f t="shared" ref="AB5:AB68" si="29">IFERROR(AA5-Y5,)</f>
        <v>1.9900000000000002</v>
      </c>
      <c r="AC5">
        <f>IFERROR(VLOOKUP($A5,'Week 14'!$A$1:$F$300,3,FALSE),"")</f>
        <v>19.28</v>
      </c>
      <c r="AD5" s="16">
        <f t="shared" ref="AD5:AD68" si="30">IFERROR(AC5-AA5,)</f>
        <v>2.1400000000000006</v>
      </c>
      <c r="AE5">
        <f>IFERROR(VLOOKUP($A5,'Week 15'!$A$1:$F$300,3,FALSE),"")</f>
        <v>21.23</v>
      </c>
      <c r="AF5" s="16">
        <f t="shared" si="12"/>
        <v>1.9499999999999993</v>
      </c>
      <c r="AG5">
        <f>IFERROR(VLOOKUP($A5,'Week 16'!$A$1:$F$300,3,FALSE),"")</f>
        <v>21.7</v>
      </c>
      <c r="AH5" s="16">
        <f t="shared" si="13"/>
        <v>0.46999999999999886</v>
      </c>
      <c r="AI5">
        <f>IFERROR(VLOOKUP($A5,'Week 17'!$A$1:$F$300,3,FALSE),"")</f>
        <v>22.08</v>
      </c>
      <c r="AJ5" s="16">
        <f t="shared" si="14"/>
        <v>0.37999999999999901</v>
      </c>
      <c r="AK5">
        <f>IFERROR(VLOOKUP($A5,'Week 18'!$A$1:$F$300,3,FALSE),"")</f>
        <v>22.79</v>
      </c>
      <c r="AL5" s="16">
        <f t="shared" si="15"/>
        <v>0.71000000000000085</v>
      </c>
      <c r="AM5">
        <f>IFERROR(VLOOKUP($A5,'Week 19'!$A$1:$F$300,3,FALSE),"")</f>
        <v>23.64</v>
      </c>
      <c r="AN5" s="16">
        <f t="shared" si="16"/>
        <v>0.85000000000000142</v>
      </c>
      <c r="AO5">
        <f>IFERROR(VLOOKUP($A5,'Week 20'!$A$1:$F$300,3,FALSE),"")</f>
        <v>24.15</v>
      </c>
      <c r="AP5" s="16">
        <f t="shared" si="17"/>
        <v>0.50999999999999801</v>
      </c>
      <c r="AQ5">
        <f>IFERROR(VLOOKUP($A5,'Week 21'!$A$1:$F$300,3,FALSE),"")</f>
        <v>24.39</v>
      </c>
      <c r="AR5" s="16">
        <f t="shared" si="18"/>
        <v>0.24000000000000199</v>
      </c>
      <c r="AS5">
        <f>IFERROR(VLOOKUP($A5,'Week 22'!$A$1:$F$300,3,FALSE),"")</f>
        <v>24.61</v>
      </c>
      <c r="AT5" s="16">
        <f t="shared" si="19"/>
        <v>0.21999999999999886</v>
      </c>
      <c r="AU5" t="str">
        <f>IFERROR(VLOOKUP($A5,'Week 23'!$A$1:$F$300,3,FALSE),"")</f>
        <v/>
      </c>
      <c r="AV5" s="16">
        <f t="shared" si="20"/>
        <v>0</v>
      </c>
      <c r="AW5" t="str">
        <f>IFERROR(VLOOKUP($A5,'Week 24'!$A$1:$F$300,3,FALSE),"")</f>
        <v/>
      </c>
      <c r="AX5" s="16">
        <f t="shared" si="21"/>
        <v>0</v>
      </c>
      <c r="AY5" t="str">
        <f>IFERROR(VLOOKUP($A5,'Week 25'!$A$1:$F$300,3,FALSE),"")</f>
        <v/>
      </c>
      <c r="AZ5" s="16">
        <f t="shared" si="22"/>
        <v>0</v>
      </c>
      <c r="BA5" t="str">
        <f>IFERROR(VLOOKUP($A5,'Week 26'!$A$1:$F$300,3,FALSE),"")</f>
        <v/>
      </c>
      <c r="BB5" s="16">
        <f t="shared" si="23"/>
        <v>0</v>
      </c>
      <c r="BC5" s="2" t="str">
        <f t="shared" si="24"/>
        <v/>
      </c>
      <c r="BD5" t="str">
        <f>IFERROR(VLOOKUP($A5,'Pivotrac YE'!$A$1:$F$300,3,FALSE),"")</f>
        <v/>
      </c>
    </row>
    <row r="6" spans="1:58" x14ac:dyDescent="0.2">
      <c r="A6" t="s">
        <v>37</v>
      </c>
      <c r="B6">
        <f t="shared" si="0"/>
        <v>22.71</v>
      </c>
      <c r="C6" t="str">
        <f>IFERROR(VLOOKUP($A6,'Week 1'!$A$1:$F$300,3,FALSE),"")</f>
        <v/>
      </c>
      <c r="D6" s="16">
        <f t="shared" si="1"/>
        <v>0</v>
      </c>
      <c r="E6" t="str">
        <f>IFERROR(VLOOKUP($A6,'Week 2'!$A$1:$F$298,3,FALSE),"")</f>
        <v/>
      </c>
      <c r="F6" s="16">
        <f t="shared" si="2"/>
        <v>0</v>
      </c>
      <c r="G6" t="str">
        <f>IFERROR(VLOOKUP($A6,'Week 3'!$A$1:$F$298,3,FALSE),"")</f>
        <v/>
      </c>
      <c r="H6" s="16">
        <f t="shared" si="3"/>
        <v>0</v>
      </c>
      <c r="I6">
        <f>IFERROR(VLOOKUP($A6,'Week 4'!$A$1:$F$300,3,FALSE),"")</f>
        <v>0</v>
      </c>
      <c r="J6">
        <f>IFERROR(VLOOKUP($A6,'Week 4'!$A$1:$F$300,3,FALSE),"")</f>
        <v>0</v>
      </c>
      <c r="K6" s="16" t="str">
        <f t="shared" si="4"/>
        <v/>
      </c>
      <c r="L6" t="str">
        <f>IFERROR(VLOOKUP($A6,'Week 5'!$A$1:$F$300,2,FALSE),"")</f>
        <v/>
      </c>
      <c r="M6" t="str">
        <f>IFERROR(VLOOKUP($A6,'Week 6'!$A$1:$F$300,3,FALSE),"")</f>
        <v/>
      </c>
      <c r="N6" t="str">
        <f>IFERROR(VLOOKUP($A6,'Week 6'!$A$1:$F$300,2,FALSE),"")</f>
        <v/>
      </c>
      <c r="O6" s="16">
        <f t="shared" si="5"/>
        <v>2.17</v>
      </c>
      <c r="P6">
        <f>IFERROR(VLOOKUP($A6,'Week 7'!$A$1:$F$300,2,FALSE),"")</f>
        <v>2.17</v>
      </c>
      <c r="Q6" s="16">
        <f t="shared" si="6"/>
        <v>4.6500000000000004</v>
      </c>
      <c r="R6">
        <f>IFERROR(VLOOKUP($A6,'Week 8'!$A$1:$F$300,2,FALSE),"")</f>
        <v>2.48</v>
      </c>
      <c r="S6" s="16">
        <f>IFERROR(VLOOKUP($A6,'Week 9'!$A$1:$F$300,3,FALSE),"")</f>
        <v>7.78</v>
      </c>
      <c r="T6" s="16">
        <f t="shared" si="25"/>
        <v>3.13</v>
      </c>
      <c r="U6" s="16">
        <f>IFERROR(VLOOKUP($A6,'Week 10'!$A$1:$F$300,3,FALSE),"")</f>
        <v>10.38</v>
      </c>
      <c r="V6" s="16">
        <f t="shared" si="26"/>
        <v>2.6000000000000005</v>
      </c>
      <c r="W6" s="16">
        <f>IFERROR(VLOOKUP($A6,'Week 11'!$A$1:$F$300,3,FALSE),"")</f>
        <v>12.34</v>
      </c>
      <c r="X6" s="16">
        <f t="shared" si="27"/>
        <v>1.9599999999999991</v>
      </c>
      <c r="Y6" s="16">
        <f>IFERROR(VLOOKUP($A6,'Week 12'!$A$1:$F$300,3,FALSE),"")</f>
        <v>14.54</v>
      </c>
      <c r="Z6" s="16">
        <f t="shared" si="28"/>
        <v>2.1999999999999993</v>
      </c>
      <c r="AA6">
        <f>IFERROR(VLOOKUP($A6,'Week 13'!$A$1:$F$300,3,FALSE),"")</f>
        <v>17.010000000000002</v>
      </c>
      <c r="AB6" s="16">
        <f t="shared" si="29"/>
        <v>2.4700000000000024</v>
      </c>
      <c r="AC6">
        <f>IFERROR(VLOOKUP($A6,'Week 14'!$A$1:$F$300,3,FALSE),"")</f>
        <v>18.079999999999998</v>
      </c>
      <c r="AD6" s="16">
        <f t="shared" si="30"/>
        <v>1.0699999999999967</v>
      </c>
      <c r="AE6">
        <f>IFERROR(VLOOKUP($A6,'Week 15'!$A$1:$F$300,3,FALSE),"")</f>
        <v>20.14</v>
      </c>
      <c r="AF6" s="16">
        <f t="shared" si="12"/>
        <v>2.0600000000000023</v>
      </c>
      <c r="AG6">
        <f>IFERROR(VLOOKUP($A6,'Week 16'!$A$1:$F$300,3,FALSE),"")</f>
        <v>21.02</v>
      </c>
      <c r="AH6" s="16">
        <f t="shared" si="13"/>
        <v>0.87999999999999901</v>
      </c>
      <c r="AI6">
        <f>IFERROR(VLOOKUP($A6,'Week 17'!$A$1:$F$300,3,FALSE),"")</f>
        <v>21.89</v>
      </c>
      <c r="AJ6" s="16">
        <f t="shared" si="14"/>
        <v>0.87000000000000099</v>
      </c>
      <c r="AK6">
        <f>IFERROR(VLOOKUP($A6,'Week 18'!$A$1:$F$300,3,FALSE),"")</f>
        <v>22.71</v>
      </c>
      <c r="AL6" s="16">
        <f t="shared" si="15"/>
        <v>0.82000000000000028</v>
      </c>
      <c r="AM6">
        <f>IFERROR(VLOOKUP($A6,'Week 19'!$A$1:$F$300,3,FALSE),"")</f>
        <v>23.13</v>
      </c>
      <c r="AN6" s="16">
        <f t="shared" si="16"/>
        <v>0.41999999999999815</v>
      </c>
      <c r="AO6">
        <f>IFERROR(VLOOKUP($A6,'Week 20'!$A$1:$F$300,3,FALSE),"")</f>
        <v>23.13</v>
      </c>
      <c r="AP6" s="16">
        <f t="shared" si="17"/>
        <v>0</v>
      </c>
      <c r="AQ6">
        <f>IFERROR(VLOOKUP($A6,'Week 21'!$A$1:$F$300,3,FALSE),"")</f>
        <v>23.58</v>
      </c>
      <c r="AR6" s="16">
        <f t="shared" si="18"/>
        <v>0.44999999999999929</v>
      </c>
      <c r="AS6">
        <f>IFERROR(VLOOKUP($A6,'Week 22'!$A$1:$F$300,3,FALSE),"")</f>
        <v>24.19</v>
      </c>
      <c r="AT6" s="16">
        <f t="shared" si="19"/>
        <v>0.61000000000000298</v>
      </c>
      <c r="AU6" t="str">
        <f>IFERROR(VLOOKUP($A6,'Week 23'!$A$1:$F$300,3,FALSE),"")</f>
        <v/>
      </c>
      <c r="AV6" s="16">
        <f t="shared" si="20"/>
        <v>0</v>
      </c>
      <c r="AW6" t="str">
        <f>IFERROR(VLOOKUP($A6,'Week 24'!$A$1:$F$300,3,FALSE),"")</f>
        <v/>
      </c>
      <c r="AX6" s="16">
        <f t="shared" si="21"/>
        <v>0</v>
      </c>
      <c r="AY6" t="str">
        <f>IFERROR(VLOOKUP($A6,'Week 25'!$A$1:$F$300,3,FALSE),"")</f>
        <v/>
      </c>
      <c r="AZ6" s="16">
        <f t="shared" si="22"/>
        <v>0</v>
      </c>
      <c r="BA6" t="str">
        <f>IFERROR(VLOOKUP($A6,'Week 26'!$A$1:$F$300,3,FALSE),"")</f>
        <v/>
      </c>
      <c r="BB6" s="16">
        <f t="shared" si="23"/>
        <v>0</v>
      </c>
      <c r="BC6" s="2" t="str">
        <f t="shared" si="24"/>
        <v/>
      </c>
      <c r="BD6" t="str">
        <f>IFERROR(VLOOKUP($A6,'Pivotrac YE'!$A$1:$F$300,3,FALSE),"")</f>
        <v/>
      </c>
    </row>
    <row r="7" spans="1:58" x14ac:dyDescent="0.2">
      <c r="A7" t="s">
        <v>38</v>
      </c>
      <c r="B7">
        <f t="shared" si="0"/>
        <v>23.53</v>
      </c>
      <c r="C7" t="str">
        <f>IFERROR(VLOOKUP($A7,'Week 1'!$A$1:$F$300,3,FALSE),"")</f>
        <v/>
      </c>
      <c r="D7" s="16">
        <f t="shared" si="1"/>
        <v>0</v>
      </c>
      <c r="E7" t="str">
        <f>IFERROR(VLOOKUP($A7,'Week 2'!$A$1:$F$298,3,FALSE),"")</f>
        <v/>
      </c>
      <c r="F7" s="16">
        <f t="shared" si="2"/>
        <v>0</v>
      </c>
      <c r="G7" t="str">
        <f>IFERROR(VLOOKUP($A7,'Week 3'!$A$1:$F$298,3,FALSE),"")</f>
        <v/>
      </c>
      <c r="H7" s="16">
        <f t="shared" si="3"/>
        <v>0</v>
      </c>
      <c r="I7">
        <f>IFERROR(VLOOKUP($A7,'Week 4'!$A$1:$F$300,3,FALSE),"")</f>
        <v>0</v>
      </c>
      <c r="J7">
        <f>IFERROR(VLOOKUP($A7,'Week 4'!$A$1:$F$300,3,FALSE),"")</f>
        <v>0</v>
      </c>
      <c r="K7" s="16" t="str">
        <f t="shared" si="4"/>
        <v/>
      </c>
      <c r="L7" t="str">
        <f>IFERROR(VLOOKUP($A7,'Week 5'!$A$1:$F$300,2,FALSE),"")</f>
        <v/>
      </c>
      <c r="M7" t="str">
        <f>IFERROR(VLOOKUP($A7,'Week 6'!$A$1:$F$300,3,FALSE),"")</f>
        <v/>
      </c>
      <c r="N7" t="str">
        <f>IFERROR(VLOOKUP($A7,'Week 6'!$A$1:$F$300,2,FALSE),"")</f>
        <v/>
      </c>
      <c r="O7" s="16">
        <f t="shared" si="5"/>
        <v>2.17</v>
      </c>
      <c r="P7">
        <f>IFERROR(VLOOKUP($A7,'Week 7'!$A$1:$F$300,2,FALSE),"")</f>
        <v>2.17</v>
      </c>
      <c r="Q7" s="16">
        <f t="shared" si="6"/>
        <v>4.79</v>
      </c>
      <c r="R7">
        <f>IFERROR(VLOOKUP($A7,'Week 8'!$A$1:$F$300,2,FALSE),"")</f>
        <v>2.62</v>
      </c>
      <c r="S7" s="16">
        <f>IFERROR(VLOOKUP($A7,'Week 9'!$A$1:$F$300,3,FALSE),"")</f>
        <v>8.0500000000000007</v>
      </c>
      <c r="T7" s="16">
        <f t="shared" si="25"/>
        <v>3.2600000000000007</v>
      </c>
      <c r="U7" s="16">
        <f>IFERROR(VLOOKUP($A7,'Week 10'!$A$1:$F$300,3,FALSE),"")</f>
        <v>10.73</v>
      </c>
      <c r="V7" s="16">
        <f t="shared" si="26"/>
        <v>2.6799999999999997</v>
      </c>
      <c r="W7" s="16">
        <f>IFERROR(VLOOKUP($A7,'Week 11'!$A$1:$F$300,3,FALSE),"")</f>
        <v>13.19</v>
      </c>
      <c r="X7" s="16">
        <f t="shared" si="27"/>
        <v>2.4599999999999991</v>
      </c>
      <c r="Y7" s="16">
        <f>IFERROR(VLOOKUP($A7,'Week 12'!$A$1:$F$300,3,FALSE),"")</f>
        <v>15.06</v>
      </c>
      <c r="Z7" s="16">
        <f t="shared" si="28"/>
        <v>1.870000000000001</v>
      </c>
      <c r="AA7">
        <f>IFERROR(VLOOKUP($A7,'Week 13'!$A$1:$F$300,3,FALSE),"")</f>
        <v>17.59</v>
      </c>
      <c r="AB7" s="16">
        <f t="shared" si="29"/>
        <v>2.5299999999999994</v>
      </c>
      <c r="AC7">
        <f>IFERROR(VLOOKUP($A7,'Week 14'!$A$1:$F$300,3,FALSE),"")</f>
        <v>19.34</v>
      </c>
      <c r="AD7" s="16">
        <f t="shared" si="30"/>
        <v>1.75</v>
      </c>
      <c r="AE7">
        <f>IFERROR(VLOOKUP($A7,'Week 15'!$A$1:$F$300,3,FALSE),"")</f>
        <v>21.32</v>
      </c>
      <c r="AF7" s="16">
        <f t="shared" si="12"/>
        <v>1.9800000000000004</v>
      </c>
      <c r="AG7">
        <f>IFERROR(VLOOKUP($A7,'Week 16'!$A$1:$F$300,3,FALSE),"")</f>
        <v>22.1</v>
      </c>
      <c r="AH7" s="16">
        <f t="shared" si="13"/>
        <v>0.78000000000000114</v>
      </c>
      <c r="AI7">
        <f>IFERROR(VLOOKUP($A7,'Week 17'!$A$1:$F$300,3,FALSE),"")</f>
        <v>22.83</v>
      </c>
      <c r="AJ7" s="16">
        <f t="shared" si="14"/>
        <v>0.72999999999999687</v>
      </c>
      <c r="AK7">
        <f>IFERROR(VLOOKUP($A7,'Week 18'!$A$1:$F$300,3,FALSE),"")</f>
        <v>23.53</v>
      </c>
      <c r="AL7" s="16">
        <f t="shared" si="15"/>
        <v>0.70000000000000284</v>
      </c>
      <c r="AM7">
        <f>IFERROR(VLOOKUP($A7,'Week 19'!$A$1:$F$300,3,FALSE),"")</f>
        <v>23.84</v>
      </c>
      <c r="AN7" s="16">
        <f t="shared" si="16"/>
        <v>0.30999999999999872</v>
      </c>
      <c r="AO7">
        <f>IFERROR(VLOOKUP($A7,'Week 20'!$A$1:$F$300,3,FALSE),"")</f>
        <v>23.84</v>
      </c>
      <c r="AP7" s="16">
        <f t="shared" si="17"/>
        <v>0</v>
      </c>
      <c r="AQ7">
        <f>IFERROR(VLOOKUP($A7,'Week 21'!$A$1:$F$300,3,FALSE),"")</f>
        <v>24.35</v>
      </c>
      <c r="AR7" s="16">
        <f t="shared" si="18"/>
        <v>0.51000000000000156</v>
      </c>
      <c r="AS7">
        <f>IFERROR(VLOOKUP($A7,'Week 22'!$A$1:$F$300,3,FALSE),"")</f>
        <v>24.92</v>
      </c>
      <c r="AT7" s="16">
        <f t="shared" si="19"/>
        <v>0.57000000000000028</v>
      </c>
      <c r="AU7" t="str">
        <f>IFERROR(VLOOKUP($A7,'Week 23'!$A$1:$F$300,3,FALSE),"")</f>
        <v/>
      </c>
      <c r="AV7" s="16">
        <f t="shared" si="20"/>
        <v>0</v>
      </c>
      <c r="AW7" t="str">
        <f>IFERROR(VLOOKUP($A7,'Week 24'!$A$1:$F$300,3,FALSE),"")</f>
        <v/>
      </c>
      <c r="AX7" s="16">
        <f t="shared" si="21"/>
        <v>0</v>
      </c>
      <c r="AY7" t="str">
        <f>IFERROR(VLOOKUP($A7,'Week 25'!$A$1:$F$300,3,FALSE),"")</f>
        <v/>
      </c>
      <c r="AZ7" s="16">
        <f t="shared" si="22"/>
        <v>0</v>
      </c>
      <c r="BA7" t="str">
        <f>IFERROR(VLOOKUP($A7,'Week 26'!$A$1:$F$300,3,FALSE),"")</f>
        <v/>
      </c>
      <c r="BB7" s="16">
        <f t="shared" si="23"/>
        <v>0</v>
      </c>
      <c r="BC7" s="2" t="str">
        <f t="shared" si="24"/>
        <v/>
      </c>
      <c r="BD7" t="str">
        <f>IFERROR(VLOOKUP($A7,'Pivotrac YE'!$A$1:$F$300,3,FALSE),"")</f>
        <v/>
      </c>
    </row>
    <row r="8" spans="1:58" x14ac:dyDescent="0.2">
      <c r="A8" t="s">
        <v>40</v>
      </c>
      <c r="B8">
        <f t="shared" si="0"/>
        <v>22.14</v>
      </c>
      <c r="C8" t="str">
        <f>IFERROR(VLOOKUP($A8,'Week 1'!$A$1:$F$300,3,FALSE),"")</f>
        <v/>
      </c>
      <c r="D8" s="16">
        <f t="shared" si="1"/>
        <v>0</v>
      </c>
      <c r="E8" t="str">
        <f>IFERROR(VLOOKUP($A8,'Week 2'!$A$1:$F$298,3,FALSE),"")</f>
        <v/>
      </c>
      <c r="F8" s="16">
        <f t="shared" si="2"/>
        <v>0</v>
      </c>
      <c r="G8" t="str">
        <f>IFERROR(VLOOKUP($A8,'Week 3'!$A$1:$F$298,3,FALSE),"")</f>
        <v/>
      </c>
      <c r="H8" s="16">
        <f t="shared" si="3"/>
        <v>0</v>
      </c>
      <c r="I8">
        <f>IFERROR(VLOOKUP($A8,'Week 4'!$A$1:$F$300,3,FALSE),"")</f>
        <v>0</v>
      </c>
      <c r="J8">
        <f>IFERROR(VLOOKUP($A8,'Week 4'!$A$1:$F$300,3,FALSE),"")</f>
        <v>0</v>
      </c>
      <c r="K8" s="16" t="str">
        <f t="shared" si="4"/>
        <v/>
      </c>
      <c r="L8" t="str">
        <f>IFERROR(VLOOKUP($A8,'Week 5'!$A$1:$F$300,2,FALSE),"")</f>
        <v/>
      </c>
      <c r="M8" t="str">
        <f>IFERROR(VLOOKUP($A8,'Week 6'!$A$1:$F$300,3,FALSE),"")</f>
        <v/>
      </c>
      <c r="N8" t="str">
        <f>IFERROR(VLOOKUP($A8,'Week 6'!$A$1:$F$300,2,FALSE),"")</f>
        <v/>
      </c>
      <c r="O8" s="16">
        <f t="shared" si="5"/>
        <v>1.84</v>
      </c>
      <c r="P8">
        <f>IFERROR(VLOOKUP($A8,'Week 7'!$A$1:$F$300,2,FALSE),"")</f>
        <v>1.84</v>
      </c>
      <c r="Q8" s="16">
        <f t="shared" si="6"/>
        <v>4.47</v>
      </c>
      <c r="R8">
        <f>IFERROR(VLOOKUP($A8,'Week 8'!$A$1:$F$300,2,FALSE),"")</f>
        <v>2.63</v>
      </c>
      <c r="S8" s="16">
        <f>IFERROR(VLOOKUP($A8,'Week 9'!$A$1:$F$300,3,FALSE),"")</f>
        <v>7.82</v>
      </c>
      <c r="T8" s="16">
        <f t="shared" si="25"/>
        <v>3.3500000000000005</v>
      </c>
      <c r="U8" s="16">
        <f>IFERROR(VLOOKUP($A8,'Week 10'!$A$1:$F$300,3,FALSE),"")</f>
        <v>10.32</v>
      </c>
      <c r="V8" s="16">
        <f t="shared" si="26"/>
        <v>2.5</v>
      </c>
      <c r="W8" s="16">
        <f>IFERROR(VLOOKUP($A8,'Week 11'!$A$1:$F$300,3,FALSE),"")</f>
        <v>12.75</v>
      </c>
      <c r="X8" s="16">
        <f t="shared" si="27"/>
        <v>2.4299999999999997</v>
      </c>
      <c r="Y8" s="16">
        <f>IFERROR(VLOOKUP($A8,'Week 12'!$A$1:$F$300,3,FALSE),"")</f>
        <v>13.92</v>
      </c>
      <c r="Z8" s="16">
        <f>IFERROR(Y8-W8,)</f>
        <v>1.17</v>
      </c>
      <c r="AA8">
        <f>IFERROR(VLOOKUP($A8,'Week 13'!$A$1:$F$300,3,FALSE),"")</f>
        <v>16.21</v>
      </c>
      <c r="AB8" s="16">
        <f t="shared" si="29"/>
        <v>2.2900000000000009</v>
      </c>
      <c r="AC8">
        <f>IFERROR(VLOOKUP($A8,'Week 14'!$A$1:$F$300,3,FALSE),"")</f>
        <v>17.93</v>
      </c>
      <c r="AD8" s="16">
        <f t="shared" si="30"/>
        <v>1.7199999999999989</v>
      </c>
      <c r="AE8">
        <f>IFERROR(VLOOKUP($A8,'Week 15'!$A$1:$F$300,3,FALSE),"")</f>
        <v>19.809999999999999</v>
      </c>
      <c r="AF8" s="16">
        <f t="shared" si="12"/>
        <v>1.879999999999999</v>
      </c>
      <c r="AG8">
        <f>IFERROR(VLOOKUP($A8,'Week 16'!$A$1:$F$300,3,FALSE),"")</f>
        <v>20.52</v>
      </c>
      <c r="AH8" s="16">
        <f t="shared" si="13"/>
        <v>0.71000000000000085</v>
      </c>
      <c r="AI8">
        <f>IFERROR(VLOOKUP($A8,'Week 17'!$A$1:$F$300,3,FALSE),"")</f>
        <v>21.36</v>
      </c>
      <c r="AJ8" s="16">
        <f t="shared" si="14"/>
        <v>0.83999999999999986</v>
      </c>
      <c r="AK8">
        <f>IFERROR(VLOOKUP($A8,'Week 18'!$A$1:$F$300,3,FALSE),"")</f>
        <v>22.14</v>
      </c>
      <c r="AL8" s="16">
        <f t="shared" si="15"/>
        <v>0.78000000000000114</v>
      </c>
      <c r="AM8">
        <f>IFERROR(VLOOKUP($A8,'Week 19'!$A$1:$F$300,3,FALSE),"")</f>
        <v>22.48</v>
      </c>
      <c r="AN8" s="16">
        <f t="shared" si="16"/>
        <v>0.33999999999999986</v>
      </c>
      <c r="AO8">
        <f>IFERROR(VLOOKUP($A8,'Week 20'!$A$1:$F$300,3,FALSE),"")</f>
        <v>22.48</v>
      </c>
      <c r="AP8" s="16">
        <f t="shared" si="17"/>
        <v>0</v>
      </c>
      <c r="AQ8">
        <f>IFERROR(VLOOKUP($A8,'Week 21'!$A$1:$F$300,3,FALSE),"")</f>
        <v>22.97</v>
      </c>
      <c r="AR8" s="16">
        <f t="shared" si="18"/>
        <v>0.48999999999999844</v>
      </c>
      <c r="AS8">
        <f>IFERROR(VLOOKUP($A8,'Week 22'!$A$1:$F$300,3,FALSE),"")</f>
        <v>23.55</v>
      </c>
      <c r="AT8" s="16">
        <f t="shared" si="19"/>
        <v>0.58000000000000185</v>
      </c>
      <c r="AU8" t="str">
        <f>IFERROR(VLOOKUP($A8,'Week 23'!$A$1:$F$300,3,FALSE),"")</f>
        <v/>
      </c>
      <c r="AV8" s="16">
        <f t="shared" si="20"/>
        <v>0</v>
      </c>
      <c r="AW8" t="str">
        <f>IFERROR(VLOOKUP($A8,'Week 24'!$A$1:$F$300,3,FALSE),"")</f>
        <v/>
      </c>
      <c r="AX8" s="16">
        <f t="shared" si="21"/>
        <v>0</v>
      </c>
      <c r="AY8" t="str">
        <f>IFERROR(VLOOKUP($A8,'Week 25'!$A$1:$F$300,3,FALSE),"")</f>
        <v/>
      </c>
      <c r="AZ8" s="16">
        <f t="shared" si="22"/>
        <v>0</v>
      </c>
      <c r="BA8" t="str">
        <f>IFERROR(VLOOKUP($A8,'Week 26'!$A$1:$F$300,3,FALSE),"")</f>
        <v/>
      </c>
      <c r="BB8" s="16">
        <f t="shared" si="23"/>
        <v>0</v>
      </c>
      <c r="BC8" s="2" t="str">
        <f t="shared" si="24"/>
        <v/>
      </c>
      <c r="BD8" t="str">
        <f>IFERROR(VLOOKUP($A8,'Pivotrac YE'!$A$1:$F$300,3,FALSE),"")</f>
        <v/>
      </c>
    </row>
    <row r="9" spans="1:58" x14ac:dyDescent="0.2">
      <c r="A9" t="s">
        <v>39</v>
      </c>
      <c r="B9">
        <f t="shared" si="0"/>
        <v>23.44</v>
      </c>
      <c r="C9" t="str">
        <f>IFERROR(VLOOKUP($A9,'Week 1'!$A$1:$F$300,3,FALSE),"")</f>
        <v/>
      </c>
      <c r="D9" s="16">
        <f t="shared" si="1"/>
        <v>0</v>
      </c>
      <c r="E9" t="str">
        <f>IFERROR(VLOOKUP($A9,'Week 2'!$A$1:$F$298,3,FALSE),"")</f>
        <v/>
      </c>
      <c r="F9" s="16">
        <f t="shared" si="2"/>
        <v>0</v>
      </c>
      <c r="G9" t="str">
        <f>IFERROR(VLOOKUP($A9,'Week 3'!$A$1:$F$298,3,FALSE),"")</f>
        <v/>
      </c>
      <c r="H9" s="16">
        <f t="shared" si="3"/>
        <v>0</v>
      </c>
      <c r="I9">
        <f>IFERROR(VLOOKUP($A9,'Week 4'!$A$1:$F$300,3,FALSE),"")</f>
        <v>0</v>
      </c>
      <c r="J9">
        <f>IFERROR(VLOOKUP($A9,'Week 4'!$A$1:$F$300,3,FALSE),"")</f>
        <v>0</v>
      </c>
      <c r="K9" s="16" t="str">
        <f t="shared" si="4"/>
        <v/>
      </c>
      <c r="L9" t="str">
        <f>IFERROR(VLOOKUP($A9,'Week 5'!$A$1:$F$300,2,FALSE),"")</f>
        <v/>
      </c>
      <c r="M9" t="str">
        <f>IFERROR(VLOOKUP($A9,'Week 6'!$A$1:$F$300,3,FALSE),"")</f>
        <v/>
      </c>
      <c r="N9" t="str">
        <f>IFERROR(VLOOKUP($A9,'Week 6'!$A$1:$F$300,2,FALSE),"")</f>
        <v/>
      </c>
      <c r="O9" s="16">
        <f t="shared" si="5"/>
        <v>2.29</v>
      </c>
      <c r="P9">
        <f>IFERROR(VLOOKUP($A9,'Week 7'!$A$1:$F$300,2,FALSE),"")</f>
        <v>2.29</v>
      </c>
      <c r="Q9" s="16">
        <f t="shared" si="6"/>
        <v>4.78</v>
      </c>
      <c r="R9">
        <f>IFERROR(VLOOKUP($A9,'Week 8'!$A$1:$F$300,2,FALSE),"")</f>
        <v>2.4900000000000002</v>
      </c>
      <c r="S9" s="16">
        <f>IFERROR(VLOOKUP($A9,'Week 9'!$A$1:$F$300,3,FALSE),"")</f>
        <v>7.57</v>
      </c>
      <c r="T9" s="16">
        <f t="shared" si="25"/>
        <v>2.79</v>
      </c>
      <c r="U9" s="16">
        <f>IFERROR(VLOOKUP($A9,'Week 10'!$A$1:$F$300,3,FALSE),"")</f>
        <v>10.24</v>
      </c>
      <c r="V9" s="16">
        <f t="shared" si="26"/>
        <v>2.67</v>
      </c>
      <c r="W9" s="16">
        <f>IFERROR(VLOOKUP($A9,'Week 11'!$A$1:$F$300,3,FALSE),"")</f>
        <v>12.53</v>
      </c>
      <c r="X9" s="16">
        <f t="shared" si="27"/>
        <v>2.2899999999999991</v>
      </c>
      <c r="Y9" s="16">
        <f>IFERROR(VLOOKUP($A9,'Week 12'!$A$1:$F$300,3,FALSE),"")</f>
        <v>14.79</v>
      </c>
      <c r="Z9" s="16">
        <f t="shared" si="28"/>
        <v>2.2599999999999998</v>
      </c>
      <c r="AA9">
        <f>IFERROR(VLOOKUP($A9,'Week 13'!$A$1:$F$300,3,FALSE),"")</f>
        <v>17.3</v>
      </c>
      <c r="AB9" s="16">
        <f t="shared" si="29"/>
        <v>2.5100000000000016</v>
      </c>
      <c r="AC9">
        <f>IFERROR(VLOOKUP($A9,'Week 14'!$A$1:$F$300,3,FALSE),"")</f>
        <v>19.03</v>
      </c>
      <c r="AD9" s="16">
        <f t="shared" si="30"/>
        <v>1.7300000000000004</v>
      </c>
      <c r="AE9">
        <f>IFERROR(VLOOKUP($A9,'Week 15'!$A$1:$F$300,3,FALSE),"")</f>
        <v>21.12</v>
      </c>
      <c r="AF9" s="16">
        <f t="shared" si="12"/>
        <v>2.09</v>
      </c>
      <c r="AG9">
        <f>IFERROR(VLOOKUP($A9,'Week 16'!$A$1:$F$300,3,FALSE),"")</f>
        <v>21.71</v>
      </c>
      <c r="AH9" s="16">
        <f t="shared" si="13"/>
        <v>0.58999999999999986</v>
      </c>
      <c r="AI9">
        <f>IFERROR(VLOOKUP($A9,'Week 17'!$A$1:$F$300,3,FALSE),"")</f>
        <v>22.6</v>
      </c>
      <c r="AJ9" s="16">
        <f t="shared" si="14"/>
        <v>0.89000000000000057</v>
      </c>
      <c r="AK9">
        <f>IFERROR(VLOOKUP($A9,'Week 18'!$A$1:$F$300,3,FALSE),"")</f>
        <v>23.44</v>
      </c>
      <c r="AL9" s="16">
        <f t="shared" si="15"/>
        <v>0.83999999999999986</v>
      </c>
      <c r="AM9">
        <f>IFERROR(VLOOKUP($A9,'Week 19'!$A$1:$F$300,3,FALSE),"")</f>
        <v>23.87</v>
      </c>
      <c r="AN9" s="16">
        <f t="shared" si="16"/>
        <v>0.42999999999999972</v>
      </c>
      <c r="AO9">
        <f>IFERROR(VLOOKUP($A9,'Week 20'!$A$1:$F$300,3,FALSE),"")</f>
        <v>23.87</v>
      </c>
      <c r="AP9" s="16">
        <f t="shared" si="17"/>
        <v>0</v>
      </c>
      <c r="AQ9">
        <f>IFERROR(VLOOKUP($A9,'Week 21'!$A$1:$F$300,3,FALSE),"")</f>
        <v>24.3</v>
      </c>
      <c r="AR9" s="16">
        <f t="shared" si="18"/>
        <v>0.42999999999999972</v>
      </c>
      <c r="AS9">
        <f>IFERROR(VLOOKUP($A9,'Week 22'!$A$1:$F$300,3,FALSE),"")</f>
        <v>24.92</v>
      </c>
      <c r="AT9" s="16">
        <f t="shared" si="19"/>
        <v>0.62000000000000099</v>
      </c>
      <c r="AU9" t="str">
        <f>IFERROR(VLOOKUP($A9,'Week 23'!$A$1:$F$300,3,FALSE),"")</f>
        <v/>
      </c>
      <c r="AV9" s="16">
        <f t="shared" si="20"/>
        <v>0</v>
      </c>
      <c r="AW9" t="str">
        <f>IFERROR(VLOOKUP($A9,'Week 24'!$A$1:$F$300,3,FALSE),"")</f>
        <v/>
      </c>
      <c r="AX9" s="16">
        <f t="shared" si="21"/>
        <v>0</v>
      </c>
      <c r="AY9" t="str">
        <f>IFERROR(VLOOKUP($A9,'Week 25'!$A$1:$F$300,3,FALSE),"")</f>
        <v/>
      </c>
      <c r="AZ9" s="16">
        <f t="shared" si="22"/>
        <v>0</v>
      </c>
      <c r="BA9" t="str">
        <f>IFERROR(VLOOKUP($A9,'Week 26'!$A$1:$F$300,3,FALSE),"")</f>
        <v/>
      </c>
      <c r="BB9" s="16">
        <f t="shared" si="23"/>
        <v>0</v>
      </c>
      <c r="BC9" s="2" t="str">
        <f t="shared" si="24"/>
        <v/>
      </c>
      <c r="BD9" t="str">
        <f>IFERROR(VLOOKUP($A9,'Pivotrac YE'!$A$1:$F$300,3,FALSE),"")</f>
        <v/>
      </c>
    </row>
    <row r="10" spans="1:58" x14ac:dyDescent="0.2">
      <c r="A10" t="s">
        <v>41</v>
      </c>
      <c r="B10">
        <f t="shared" si="0"/>
        <v>22.28</v>
      </c>
      <c r="C10" t="str">
        <f>IFERROR(VLOOKUP($A10,'Week 1'!$A$1:$F$300,3,FALSE),"")</f>
        <v/>
      </c>
      <c r="D10" s="16">
        <f t="shared" si="1"/>
        <v>0</v>
      </c>
      <c r="E10" t="str">
        <f>IFERROR(VLOOKUP($A10,'Week 2'!$A$1:$F$298,3,FALSE),"")</f>
        <v/>
      </c>
      <c r="F10" s="16">
        <f t="shared" si="2"/>
        <v>0</v>
      </c>
      <c r="G10" t="str">
        <f>IFERROR(VLOOKUP($A10,'Week 3'!$A$1:$F$298,3,FALSE),"")</f>
        <v/>
      </c>
      <c r="H10" s="16">
        <f t="shared" si="3"/>
        <v>0</v>
      </c>
      <c r="I10">
        <f>IFERROR(VLOOKUP($A10,'Week 4'!$A$1:$F$300,3,FALSE),"")</f>
        <v>0</v>
      </c>
      <c r="J10">
        <f>IFERROR(VLOOKUP($A10,'Week 4'!$A$1:$F$300,3,FALSE),"")</f>
        <v>0</v>
      </c>
      <c r="K10" s="16" t="str">
        <f t="shared" si="4"/>
        <v/>
      </c>
      <c r="L10" t="str">
        <f>IFERROR(VLOOKUP($A10,'Week 5'!$A$1:$F$300,2,FALSE),"")</f>
        <v/>
      </c>
      <c r="M10" t="str">
        <f>IFERROR(VLOOKUP($A10,'Week 6'!$A$1:$F$300,3,FALSE),"")</f>
        <v/>
      </c>
      <c r="N10" t="str">
        <f>IFERROR(VLOOKUP($A10,'Week 6'!$A$1:$F$300,2,FALSE),"")</f>
        <v/>
      </c>
      <c r="O10" s="16">
        <f t="shared" si="5"/>
        <v>1.86</v>
      </c>
      <c r="P10">
        <f>IFERROR(VLOOKUP($A10,'Week 7'!$A$1:$F$300,2,FALSE),"")</f>
        <v>1.86</v>
      </c>
      <c r="Q10" s="16">
        <f t="shared" si="6"/>
        <v>4.43</v>
      </c>
      <c r="R10">
        <f>IFERROR(VLOOKUP($A10,'Week 8'!$A$1:$F$300,2,FALSE),"")</f>
        <v>2.57</v>
      </c>
      <c r="S10" s="16">
        <f>IFERROR(VLOOKUP($A10,'Week 9'!$A$1:$F$300,3,FALSE),"")</f>
        <v>7.51</v>
      </c>
      <c r="T10" s="16">
        <f t="shared" si="25"/>
        <v>3.08</v>
      </c>
      <c r="U10" s="16">
        <f>IFERROR(VLOOKUP($A10,'Week 10'!$A$1:$F$300,3,FALSE),"")</f>
        <v>10.09</v>
      </c>
      <c r="V10" s="16">
        <f t="shared" si="26"/>
        <v>2.58</v>
      </c>
      <c r="W10" s="16">
        <f>IFERROR(VLOOKUP($A10,'Week 11'!$A$1:$F$300,3,FALSE),"")</f>
        <v>12.47</v>
      </c>
      <c r="X10" s="16">
        <f t="shared" si="27"/>
        <v>2.3800000000000008</v>
      </c>
      <c r="Y10" s="16">
        <f>IFERROR(VLOOKUP($A10,'Week 12'!$A$1:$F$300,3,FALSE),"")</f>
        <v>13.62</v>
      </c>
      <c r="Z10" s="16">
        <f t="shared" si="28"/>
        <v>1.1499999999999986</v>
      </c>
      <c r="AA10">
        <f>IFERROR(VLOOKUP($A10,'Week 13'!$A$1:$F$300,3,FALSE),"")</f>
        <v>16.059999999999999</v>
      </c>
      <c r="AB10" s="16">
        <f t="shared" si="29"/>
        <v>2.4399999999999995</v>
      </c>
      <c r="AC10">
        <f>IFERROR(VLOOKUP($A10,'Week 14'!$A$1:$F$300,3,FALSE),"")</f>
        <v>17.75</v>
      </c>
      <c r="AD10" s="16">
        <f t="shared" si="30"/>
        <v>1.6900000000000013</v>
      </c>
      <c r="AE10">
        <f>IFERROR(VLOOKUP($A10,'Week 15'!$A$1:$F$300,3,FALSE),"")</f>
        <v>19.78</v>
      </c>
      <c r="AF10" s="16">
        <f t="shared" si="12"/>
        <v>2.0300000000000011</v>
      </c>
      <c r="AG10">
        <f>IFERROR(VLOOKUP($A10,'Week 16'!$A$1:$F$300,3,FALSE),"")</f>
        <v>20.63</v>
      </c>
      <c r="AH10" s="16">
        <f t="shared" si="13"/>
        <v>0.84999999999999787</v>
      </c>
      <c r="AI10">
        <f>IFERROR(VLOOKUP($A10,'Week 17'!$A$1:$F$300,3,FALSE),"")</f>
        <v>21.48</v>
      </c>
      <c r="AJ10" s="16">
        <f t="shared" si="14"/>
        <v>0.85000000000000142</v>
      </c>
      <c r="AK10">
        <f>IFERROR(VLOOKUP($A10,'Week 18'!$A$1:$F$300,3,FALSE),"")</f>
        <v>22.28</v>
      </c>
      <c r="AL10" s="16">
        <f t="shared" si="15"/>
        <v>0.80000000000000071</v>
      </c>
      <c r="AM10">
        <f>IFERROR(VLOOKUP($A10,'Week 19'!$A$1:$F$300,3,FALSE),"")</f>
        <v>22.63</v>
      </c>
      <c r="AN10" s="16">
        <f t="shared" si="16"/>
        <v>0.34999999999999787</v>
      </c>
      <c r="AO10">
        <f>IFERROR(VLOOKUP($A10,'Week 20'!$A$1:$F$300,3,FALSE),"")</f>
        <v>22.63</v>
      </c>
      <c r="AP10" s="16">
        <f t="shared" si="17"/>
        <v>0</v>
      </c>
      <c r="AQ10">
        <f>IFERROR(VLOOKUP($A10,'Week 21'!$A$1:$F$300,3,FALSE),"")</f>
        <v>23.12</v>
      </c>
      <c r="AR10" s="16">
        <f t="shared" si="18"/>
        <v>0.49000000000000199</v>
      </c>
      <c r="AS10">
        <f>IFERROR(VLOOKUP($A10,'Week 22'!$A$1:$F$300,3,FALSE),"")</f>
        <v>23.7</v>
      </c>
      <c r="AT10" s="16">
        <f t="shared" si="19"/>
        <v>0.57999999999999829</v>
      </c>
      <c r="AU10" t="str">
        <f>IFERROR(VLOOKUP($A10,'Week 23'!$A$1:$F$300,3,FALSE),"")</f>
        <v/>
      </c>
      <c r="AV10" s="16">
        <f t="shared" si="20"/>
        <v>0</v>
      </c>
      <c r="AW10" t="str">
        <f>IFERROR(VLOOKUP($A10,'Week 24'!$A$1:$F$300,3,FALSE),"")</f>
        <v/>
      </c>
      <c r="AX10" s="16">
        <f t="shared" si="21"/>
        <v>0</v>
      </c>
      <c r="AY10" t="str">
        <f>IFERROR(VLOOKUP($A10,'Week 25'!$A$1:$F$300,3,FALSE),"")</f>
        <v/>
      </c>
      <c r="AZ10" s="16">
        <f t="shared" si="22"/>
        <v>0</v>
      </c>
      <c r="BA10" t="str">
        <f>IFERROR(VLOOKUP($A10,'Week 26'!$A$1:$F$300,3,FALSE),"")</f>
        <v/>
      </c>
      <c r="BB10" s="16">
        <f t="shared" si="23"/>
        <v>0</v>
      </c>
      <c r="BC10" s="2" t="str">
        <f t="shared" si="24"/>
        <v/>
      </c>
      <c r="BD10" t="str">
        <f>IFERROR(VLOOKUP($A10,'Pivotrac YE'!$A$1:$F$300,3,FALSE),"")</f>
        <v/>
      </c>
    </row>
    <row r="11" spans="1:58" x14ac:dyDescent="0.2">
      <c r="A11" t="s">
        <v>475</v>
      </c>
      <c r="B11" t="e">
        <f t="shared" si="0"/>
        <v>#VALUE!</v>
      </c>
      <c r="C11" t="str">
        <f>IFERROR(VLOOKUP($A11,'Week 1'!$A$1:$F$300,3,FALSE),"")</f>
        <v/>
      </c>
      <c r="D11" s="16">
        <f t="shared" si="1"/>
        <v>0</v>
      </c>
      <c r="E11" t="str">
        <f>IFERROR(VLOOKUP($A11,'Week 2'!$A$1:$F$298,3,FALSE),"")</f>
        <v/>
      </c>
      <c r="F11" s="16">
        <f t="shared" si="2"/>
        <v>0</v>
      </c>
      <c r="G11" t="str">
        <f>IFERROR(VLOOKUP($A11,'Week 3'!$A$1:$F$298,3,FALSE),"")</f>
        <v/>
      </c>
      <c r="H11" s="16">
        <f t="shared" si="3"/>
        <v>0</v>
      </c>
      <c r="I11" t="str">
        <f>IFERROR(VLOOKUP($A11,'Week 4'!$A$1:$F$300,3,FALSE),"")</f>
        <v/>
      </c>
      <c r="J11" t="str">
        <f>IFERROR(VLOOKUP($A11,'Week 4'!$A$1:$F$300,3,FALSE),"")</f>
        <v/>
      </c>
      <c r="K11" s="16" t="str">
        <f t="shared" si="4"/>
        <v/>
      </c>
      <c r="L11" t="str">
        <f>IFERROR(VLOOKUP($A11,'Week 5'!$A$1:$F$300,2,FALSE),"")</f>
        <v/>
      </c>
      <c r="M11" t="str">
        <f>IFERROR(VLOOKUP($A11,'Week 6'!$A$1:$F$300,3,FALSE),"")</f>
        <v/>
      </c>
      <c r="N11" t="str">
        <f>IFERROR(VLOOKUP($A11,'Week 6'!$A$1:$F$300,2,FALSE),"")</f>
        <v/>
      </c>
      <c r="O11" s="16" t="e">
        <f t="shared" si="5"/>
        <v>#VALUE!</v>
      </c>
      <c r="P11" t="str">
        <f>IFERROR(VLOOKUP($A11,'Week 7'!$A$1:$F$300,2,FALSE),"")</f>
        <v/>
      </c>
      <c r="Q11" s="16" t="e">
        <f t="shared" si="6"/>
        <v>#VALUE!</v>
      </c>
      <c r="R11" t="str">
        <f>IFERROR(VLOOKUP($A11,'Week 8'!$A$1:$F$300,2,FALSE),"")</f>
        <v/>
      </c>
      <c r="S11" s="16" t="str">
        <f>IFERROR(VLOOKUP($A11,'Week 9'!$A$1:$F$300,3,FALSE),"")</f>
        <v/>
      </c>
      <c r="T11" s="16">
        <f t="shared" si="25"/>
        <v>0</v>
      </c>
      <c r="U11" s="16" t="str">
        <f>IFERROR(VLOOKUP($A11,'Week 10'!$A$1:$F$300,3,FALSE),"")</f>
        <v/>
      </c>
      <c r="V11" s="16">
        <f t="shared" si="26"/>
        <v>0</v>
      </c>
      <c r="W11" s="16" t="str">
        <f>IFERROR(VLOOKUP($A11,'Week 11'!$A$1:$F$300,3,FALSE),"")</f>
        <v/>
      </c>
      <c r="X11" s="16">
        <f t="shared" si="27"/>
        <v>0</v>
      </c>
      <c r="Y11" s="16" t="str">
        <f>IFERROR(VLOOKUP($A11,'Week 12'!$A$1:$F$300,3,FALSE),"")</f>
        <v/>
      </c>
      <c r="Z11" s="16">
        <f t="shared" si="28"/>
        <v>0</v>
      </c>
      <c r="AA11" t="str">
        <f>IFERROR(VLOOKUP($A11,'Week 13'!$A$1:$F$300,3,FALSE),"")</f>
        <v/>
      </c>
      <c r="AB11" s="16">
        <f t="shared" si="29"/>
        <v>0</v>
      </c>
      <c r="AC11" t="str">
        <f>IFERROR(VLOOKUP($A11,'Week 14'!$A$1:$F$300,3,FALSE),"")</f>
        <v/>
      </c>
      <c r="AD11" s="16">
        <f t="shared" si="30"/>
        <v>0</v>
      </c>
      <c r="AE11" t="str">
        <f>IFERROR(VLOOKUP($A11,'Week 15'!$A$1:$F$300,3,FALSE),"")</f>
        <v/>
      </c>
      <c r="AF11" s="16">
        <f t="shared" si="12"/>
        <v>0</v>
      </c>
      <c r="AG11" t="str">
        <f>IFERROR(VLOOKUP($A11,'Week 16'!$A$1:$F$300,3,FALSE),"")</f>
        <v/>
      </c>
      <c r="AH11" s="16">
        <f t="shared" si="13"/>
        <v>0</v>
      </c>
      <c r="AI11" t="str">
        <f>IFERROR(VLOOKUP($A11,'Week 17'!$A$1:$F$300,3,FALSE),"")</f>
        <v/>
      </c>
      <c r="AJ11" s="16">
        <f t="shared" si="14"/>
        <v>0</v>
      </c>
      <c r="AK11" t="str">
        <f>IFERROR(VLOOKUP($A11,'Week 18'!$A$1:$F$300,3,FALSE),"")</f>
        <v/>
      </c>
      <c r="AL11" s="16">
        <f t="shared" si="15"/>
        <v>0</v>
      </c>
      <c r="AM11" t="str">
        <f>IFERROR(VLOOKUP($A11,'Week 19'!$A$1:$F$300,3,FALSE),"")</f>
        <v/>
      </c>
      <c r="AN11" s="16">
        <f t="shared" si="16"/>
        <v>0</v>
      </c>
      <c r="AO11" t="str">
        <f>IFERROR(VLOOKUP($A11,'Week 20'!$A$1:$F$300,3,FALSE),"")</f>
        <v/>
      </c>
      <c r="AP11" s="16">
        <f t="shared" si="17"/>
        <v>0</v>
      </c>
      <c r="AQ11" t="str">
        <f>IFERROR(VLOOKUP($A11,'Week 21'!$A$1:$F$300,3,FALSE),"")</f>
        <v/>
      </c>
      <c r="AR11" s="16">
        <f t="shared" si="18"/>
        <v>0</v>
      </c>
      <c r="AS11" t="str">
        <f>IFERROR(VLOOKUP($A11,'Week 22'!$A$1:$F$300,3,FALSE),"")</f>
        <v/>
      </c>
      <c r="AT11" s="16">
        <f t="shared" si="19"/>
        <v>0</v>
      </c>
      <c r="AU11" t="str">
        <f>IFERROR(VLOOKUP($A11,'Week 23'!$A$1:$F$300,3,FALSE),"")</f>
        <v/>
      </c>
      <c r="AV11" s="16">
        <f t="shared" si="20"/>
        <v>0</v>
      </c>
      <c r="AW11" t="str">
        <f>IFERROR(VLOOKUP($A11,'Week 24'!$A$1:$F$300,3,FALSE),"")</f>
        <v/>
      </c>
      <c r="AX11" s="16">
        <f t="shared" si="21"/>
        <v>0</v>
      </c>
      <c r="AY11" t="str">
        <f>IFERROR(VLOOKUP($A11,'Week 25'!$A$1:$F$300,3,FALSE),"")</f>
        <v/>
      </c>
      <c r="AZ11" s="16">
        <f t="shared" si="22"/>
        <v>0</v>
      </c>
      <c r="BA11" t="str">
        <f>IFERROR(VLOOKUP($A11,'Week 26'!$A$1:$F$300,3,FALSE),"")</f>
        <v/>
      </c>
      <c r="BB11" s="16">
        <f t="shared" si="23"/>
        <v>0</v>
      </c>
      <c r="BC11" s="2" t="str">
        <f t="shared" si="24"/>
        <v/>
      </c>
      <c r="BD11" t="str">
        <f>IFERROR(VLOOKUP($A11,'Pivotrac YE'!$A$1:$F$300,3,FALSE),"")</f>
        <v/>
      </c>
    </row>
    <row r="12" spans="1:58" x14ac:dyDescent="0.2">
      <c r="A12" t="s">
        <v>476</v>
      </c>
      <c r="B12" t="e">
        <f t="shared" si="0"/>
        <v>#VALUE!</v>
      </c>
      <c r="C12" t="str">
        <f>IFERROR(VLOOKUP($A12,'Week 1'!$A$1:$F$300,3,FALSE),"")</f>
        <v/>
      </c>
      <c r="D12" s="16">
        <f t="shared" si="1"/>
        <v>0</v>
      </c>
      <c r="E12" t="str">
        <f>IFERROR(VLOOKUP($A12,'Week 2'!$A$1:$F$298,3,FALSE),"")</f>
        <v/>
      </c>
      <c r="F12" s="16">
        <f t="shared" si="2"/>
        <v>0</v>
      </c>
      <c r="G12" t="str">
        <f>IFERROR(VLOOKUP($A12,'Week 3'!$A$1:$F$298,3,FALSE),"")</f>
        <v/>
      </c>
      <c r="H12" s="16">
        <f t="shared" si="3"/>
        <v>0</v>
      </c>
      <c r="I12" t="str">
        <f>IFERROR(VLOOKUP($A12,'Week 4'!$A$1:$F$300,3,FALSE),"")</f>
        <v/>
      </c>
      <c r="J12" t="str">
        <f>IFERROR(VLOOKUP($A12,'Week 4'!$A$1:$F$300,3,FALSE),"")</f>
        <v/>
      </c>
      <c r="K12" s="16" t="str">
        <f t="shared" si="4"/>
        <v/>
      </c>
      <c r="L12" t="str">
        <f>IFERROR(VLOOKUP($A12,'Week 5'!$A$1:$F$300,2,FALSE),"")</f>
        <v/>
      </c>
      <c r="M12" t="str">
        <f>IFERROR(VLOOKUP($A12,'Week 6'!$A$1:$F$300,3,FALSE),"")</f>
        <v/>
      </c>
      <c r="N12" t="str">
        <f>IFERROR(VLOOKUP($A12,'Week 6'!$A$1:$F$300,2,FALSE),"")</f>
        <v/>
      </c>
      <c r="O12" s="16" t="e">
        <f t="shared" si="5"/>
        <v>#VALUE!</v>
      </c>
      <c r="P12" t="str">
        <f>IFERROR(VLOOKUP($A12,'Week 7'!$A$1:$F$300,2,FALSE),"")</f>
        <v/>
      </c>
      <c r="Q12" s="16" t="e">
        <f t="shared" si="6"/>
        <v>#VALUE!</v>
      </c>
      <c r="R12" t="str">
        <f>IFERROR(VLOOKUP($A12,'Week 8'!$A$1:$F$300,2,FALSE),"")</f>
        <v/>
      </c>
      <c r="S12" s="16" t="str">
        <f>IFERROR(VLOOKUP($A12,'Week 9'!$A$1:$F$300,3,FALSE),"")</f>
        <v/>
      </c>
      <c r="T12" s="16">
        <f t="shared" si="25"/>
        <v>0</v>
      </c>
      <c r="U12" s="16" t="str">
        <f>IFERROR(VLOOKUP($A12,'Week 10'!$A$1:$F$300,3,FALSE),"")</f>
        <v/>
      </c>
      <c r="V12" s="16">
        <f t="shared" si="26"/>
        <v>0</v>
      </c>
      <c r="W12" s="16" t="str">
        <f>IFERROR(VLOOKUP($A12,'Week 11'!$A$1:$F$300,3,FALSE),"")</f>
        <v/>
      </c>
      <c r="X12" s="16">
        <f t="shared" si="27"/>
        <v>0</v>
      </c>
      <c r="Y12" s="16" t="str">
        <f>IFERROR(VLOOKUP($A12,'Week 12'!$A$1:$F$300,3,FALSE),"")</f>
        <v/>
      </c>
      <c r="Z12" s="16">
        <f t="shared" si="28"/>
        <v>0</v>
      </c>
      <c r="AA12" t="str">
        <f>IFERROR(VLOOKUP($A12,'Week 13'!$A$1:$F$300,3,FALSE),"")</f>
        <v/>
      </c>
      <c r="AB12" s="16">
        <f t="shared" si="29"/>
        <v>0</v>
      </c>
      <c r="AC12" t="str">
        <f>IFERROR(VLOOKUP($A12,'Week 14'!$A$1:$F$300,3,FALSE),"")</f>
        <v/>
      </c>
      <c r="AD12" s="16">
        <f t="shared" si="30"/>
        <v>0</v>
      </c>
      <c r="AE12" t="str">
        <f>IFERROR(VLOOKUP($A12,'Week 15'!$A$1:$F$300,3,FALSE),"")</f>
        <v/>
      </c>
      <c r="AF12" s="16">
        <f t="shared" si="12"/>
        <v>0</v>
      </c>
      <c r="AG12" t="str">
        <f>IFERROR(VLOOKUP($A12,'Week 16'!$A$1:$F$300,3,FALSE),"")</f>
        <v/>
      </c>
      <c r="AH12" s="16">
        <f t="shared" si="13"/>
        <v>0</v>
      </c>
      <c r="AI12" t="str">
        <f>IFERROR(VLOOKUP($A12,'Week 17'!$A$1:$F$300,3,FALSE),"")</f>
        <v/>
      </c>
      <c r="AJ12" s="16">
        <f t="shared" si="14"/>
        <v>0</v>
      </c>
      <c r="AK12" t="str">
        <f>IFERROR(VLOOKUP($A12,'Week 18'!$A$1:$F$300,3,FALSE),"")</f>
        <v/>
      </c>
      <c r="AL12" s="16">
        <f t="shared" si="15"/>
        <v>0</v>
      </c>
      <c r="AM12" t="str">
        <f>IFERROR(VLOOKUP($A12,'Week 19'!$A$1:$F$300,3,FALSE),"")</f>
        <v/>
      </c>
      <c r="AN12" s="16">
        <f t="shared" si="16"/>
        <v>0</v>
      </c>
      <c r="AO12" t="str">
        <f>IFERROR(VLOOKUP($A12,'Week 20'!$A$1:$F$300,3,FALSE),"")</f>
        <v/>
      </c>
      <c r="AP12" s="16">
        <f t="shared" si="17"/>
        <v>0</v>
      </c>
      <c r="AQ12" t="str">
        <f>IFERROR(VLOOKUP($A12,'Week 21'!$A$1:$F$300,3,FALSE),"")</f>
        <v/>
      </c>
      <c r="AR12" s="16">
        <f t="shared" si="18"/>
        <v>0</v>
      </c>
      <c r="AS12" t="str">
        <f>IFERROR(VLOOKUP($A12,'Week 22'!$A$1:$F$300,3,FALSE),"")</f>
        <v/>
      </c>
      <c r="AT12" s="16">
        <f t="shared" si="19"/>
        <v>0</v>
      </c>
      <c r="AU12" t="str">
        <f>IFERROR(VLOOKUP($A12,'Week 23'!$A$1:$F$300,3,FALSE),"")</f>
        <v/>
      </c>
      <c r="AV12" s="16">
        <f t="shared" si="20"/>
        <v>0</v>
      </c>
      <c r="AW12" t="str">
        <f>IFERROR(VLOOKUP($A12,'Week 24'!$A$1:$F$300,3,FALSE),"")</f>
        <v/>
      </c>
      <c r="AX12" s="16">
        <f t="shared" si="21"/>
        <v>0</v>
      </c>
      <c r="AY12" t="str">
        <f>IFERROR(VLOOKUP($A12,'Week 25'!$A$1:$F$300,3,FALSE),"")</f>
        <v/>
      </c>
      <c r="AZ12" s="16">
        <f t="shared" si="22"/>
        <v>0</v>
      </c>
      <c r="BA12" t="str">
        <f>IFERROR(VLOOKUP($A12,'Week 26'!$A$1:$F$300,3,FALSE),"")</f>
        <v/>
      </c>
      <c r="BB12" s="16">
        <f t="shared" si="23"/>
        <v>0</v>
      </c>
      <c r="BC12" s="2" t="str">
        <f t="shared" si="24"/>
        <v/>
      </c>
      <c r="BD12" t="str">
        <f>IFERROR(VLOOKUP($A12,'Pivotrac YE'!$A$1:$F$300,3,FALSE),"")</f>
        <v/>
      </c>
    </row>
    <row r="13" spans="1:58" x14ac:dyDescent="0.2">
      <c r="A13" t="s">
        <v>47</v>
      </c>
      <c r="B13">
        <f t="shared" si="0"/>
        <v>22.57</v>
      </c>
      <c r="C13" t="str">
        <f>IFERROR(VLOOKUP($A13,'Week 1'!$A$1:$F$300,3,FALSE),"")</f>
        <v/>
      </c>
      <c r="D13" s="16">
        <f t="shared" si="1"/>
        <v>0</v>
      </c>
      <c r="E13" t="str">
        <f>IFERROR(VLOOKUP($A13,'Week 2'!$A$1:$F$298,3,FALSE),"")</f>
        <v/>
      </c>
      <c r="F13" s="16">
        <f t="shared" si="2"/>
        <v>0</v>
      </c>
      <c r="G13" t="str">
        <f>IFERROR(VLOOKUP($A13,'Week 3'!$A$1:$F$298,3,FALSE),"")</f>
        <v/>
      </c>
      <c r="H13" s="16">
        <f t="shared" si="3"/>
        <v>0</v>
      </c>
      <c r="I13">
        <f>IFERROR(VLOOKUP($A13,'Week 4'!$A$1:$F$300,3,FALSE),"")</f>
        <v>0.33</v>
      </c>
      <c r="J13">
        <f>IFERROR(VLOOKUP($A13,'Week 4'!$A$1:$F$300,3,FALSE),"")</f>
        <v>0.33</v>
      </c>
      <c r="K13" s="16" t="str">
        <f t="shared" si="4"/>
        <v/>
      </c>
      <c r="L13" t="str">
        <f>IFERROR(VLOOKUP($A13,'Week 5'!$A$1:$F$300,2,FALSE),"")</f>
        <v/>
      </c>
      <c r="M13" t="str">
        <f>IFERROR(VLOOKUP($A13,'Week 6'!$A$1:$F$300,3,FALSE),"")</f>
        <v/>
      </c>
      <c r="N13" t="str">
        <f>IFERROR(VLOOKUP($A13,'Week 6'!$A$1:$F$300,2,FALSE),"")</f>
        <v/>
      </c>
      <c r="O13" s="16">
        <f t="shared" si="5"/>
        <v>2.38</v>
      </c>
      <c r="P13">
        <f>IFERROR(VLOOKUP($A13,'Week 7'!$A$1:$F$300,2,FALSE),"")</f>
        <v>2.0499999999999998</v>
      </c>
      <c r="Q13" s="16">
        <f t="shared" si="6"/>
        <v>5</v>
      </c>
      <c r="R13">
        <f>IFERROR(VLOOKUP($A13,'Week 8'!$A$1:$F$300,2,FALSE),"")</f>
        <v>2.62</v>
      </c>
      <c r="S13" s="16">
        <f>IFERROR(VLOOKUP($A13,'Week 9'!$A$1:$F$300,3,FALSE),"")</f>
        <v>9.0399999999999991</v>
      </c>
      <c r="T13" s="16">
        <f t="shared" si="25"/>
        <v>4.0399999999999991</v>
      </c>
      <c r="U13" s="16">
        <f>IFERROR(VLOOKUP($A13,'Week 10'!$A$1:$F$300,3,FALSE),"")</f>
        <v>11.66</v>
      </c>
      <c r="V13" s="16">
        <f t="shared" si="26"/>
        <v>2.620000000000001</v>
      </c>
      <c r="W13" s="16">
        <f>IFERROR(VLOOKUP($A13,'Week 11'!$A$1:$F$300,3,FALSE),"")</f>
        <v>14.28</v>
      </c>
      <c r="X13" s="16">
        <f t="shared" si="27"/>
        <v>2.6199999999999992</v>
      </c>
      <c r="Y13" s="16">
        <f>IFERROR(VLOOKUP($A13,'Week 12'!$A$1:$F$300,3,FALSE),"")</f>
        <v>16.489999999999998</v>
      </c>
      <c r="Z13" s="16">
        <f t="shared" si="28"/>
        <v>2.2099999999999991</v>
      </c>
      <c r="AA13">
        <f>IFERROR(VLOOKUP($A13,'Week 13'!$A$1:$F$300,3,FALSE),"")</f>
        <v>18.34</v>
      </c>
      <c r="AB13" s="16">
        <f t="shared" si="29"/>
        <v>1.8500000000000014</v>
      </c>
      <c r="AC13">
        <f>IFERROR(VLOOKUP($A13,'Week 14'!$A$1:$F$300,3,FALSE),"")</f>
        <v>20.149999999999999</v>
      </c>
      <c r="AD13" s="16">
        <f t="shared" si="30"/>
        <v>1.8099999999999987</v>
      </c>
      <c r="AE13">
        <f>IFERROR(VLOOKUP($A13,'Week 15'!$A$1:$F$300,3,FALSE),"")</f>
        <v>21.51</v>
      </c>
      <c r="AF13" s="16">
        <f t="shared" si="12"/>
        <v>1.360000000000003</v>
      </c>
      <c r="AG13">
        <f>IFERROR(VLOOKUP($A13,'Week 16'!$A$1:$F$300,3,FALSE),"")</f>
        <v>22.26</v>
      </c>
      <c r="AH13" s="16">
        <f t="shared" si="13"/>
        <v>0.75</v>
      </c>
      <c r="AI13">
        <f>IFERROR(VLOOKUP($A13,'Week 17'!$A$1:$F$300,3,FALSE),"")</f>
        <v>22.57</v>
      </c>
      <c r="AJ13" s="16">
        <f t="shared" si="14"/>
        <v>0.30999999999999872</v>
      </c>
      <c r="AK13">
        <f>IFERROR(VLOOKUP($A13,'Week 18'!$A$1:$F$300,3,FALSE),"")</f>
        <v>22.57</v>
      </c>
      <c r="AL13" s="16">
        <f t="shared" si="15"/>
        <v>0</v>
      </c>
      <c r="AM13">
        <f>IFERROR(VLOOKUP($A13,'Week 19'!$A$1:$F$300,3,FALSE),"")</f>
        <v>23.1</v>
      </c>
      <c r="AN13" s="16">
        <f t="shared" si="16"/>
        <v>0.53000000000000114</v>
      </c>
      <c r="AO13">
        <f>IFERROR(VLOOKUP($A13,'Week 20'!$A$1:$F$300,3,FALSE),"")</f>
        <v>24.34</v>
      </c>
      <c r="AP13" s="16">
        <f t="shared" si="17"/>
        <v>1.2399999999999984</v>
      </c>
      <c r="AQ13">
        <f>IFERROR(VLOOKUP($A13,'Week 21'!$A$1:$F$300,3,FALSE),"")</f>
        <v>24.34</v>
      </c>
      <c r="AR13" s="16">
        <f t="shared" si="18"/>
        <v>0</v>
      </c>
      <c r="AS13">
        <f>IFERROR(VLOOKUP($A13,'Week 22'!$A$1:$F$300,3,FALSE),"")</f>
        <v>24.34</v>
      </c>
      <c r="AT13" s="16">
        <f t="shared" si="19"/>
        <v>0</v>
      </c>
      <c r="AU13" t="str">
        <f>IFERROR(VLOOKUP($A13,'Week 23'!$A$1:$F$300,3,FALSE),"")</f>
        <v/>
      </c>
      <c r="AV13" s="16">
        <f t="shared" si="20"/>
        <v>0</v>
      </c>
      <c r="AW13" t="str">
        <f>IFERROR(VLOOKUP($A13,'Week 24'!$A$1:$F$300,3,FALSE),"")</f>
        <v/>
      </c>
      <c r="AX13" s="16">
        <f t="shared" si="21"/>
        <v>0</v>
      </c>
      <c r="AY13" t="str">
        <f>IFERROR(VLOOKUP($A13,'Week 25'!$A$1:$F$300,3,FALSE),"")</f>
        <v/>
      </c>
      <c r="AZ13" s="16">
        <f t="shared" si="22"/>
        <v>0</v>
      </c>
      <c r="BA13" t="str">
        <f>IFERROR(VLOOKUP($A13,'Week 26'!$A$1:$F$300,3,FALSE),"")</f>
        <v/>
      </c>
      <c r="BB13" s="16">
        <f t="shared" si="23"/>
        <v>0</v>
      </c>
      <c r="BC13" s="2" t="str">
        <f t="shared" si="24"/>
        <v/>
      </c>
      <c r="BD13" t="str">
        <f>IFERROR(VLOOKUP($A13,'Pivotrac YE'!$A$1:$F$300,3,FALSE),"")</f>
        <v/>
      </c>
    </row>
    <row r="14" spans="1:58" x14ac:dyDescent="0.2">
      <c r="A14" t="s">
        <v>477</v>
      </c>
      <c r="B14" t="e">
        <f t="shared" si="0"/>
        <v>#VALUE!</v>
      </c>
      <c r="C14" t="str">
        <f>IFERROR(VLOOKUP($A14,'Week 1'!$A$1:$F$300,3,FALSE),"")</f>
        <v/>
      </c>
      <c r="D14" s="16">
        <f t="shared" si="1"/>
        <v>0</v>
      </c>
      <c r="E14" t="str">
        <f>IFERROR(VLOOKUP($A14,'Week 2'!$A$1:$F$298,3,FALSE),"")</f>
        <v/>
      </c>
      <c r="F14" s="16">
        <f t="shared" si="2"/>
        <v>0</v>
      </c>
      <c r="G14" t="str">
        <f>IFERROR(VLOOKUP($A14,'Week 3'!$A$1:$F$298,3,FALSE),"")</f>
        <v/>
      </c>
      <c r="H14" s="16">
        <f t="shared" si="3"/>
        <v>0</v>
      </c>
      <c r="I14" t="str">
        <f>IFERROR(VLOOKUP($A14,'Week 4'!$A$1:$F$300,3,FALSE),"")</f>
        <v/>
      </c>
      <c r="J14" t="str">
        <f>IFERROR(VLOOKUP($A14,'Week 4'!$A$1:$F$300,3,FALSE),"")</f>
        <v/>
      </c>
      <c r="K14" s="16" t="str">
        <f t="shared" si="4"/>
        <v/>
      </c>
      <c r="L14" t="str">
        <f>IFERROR(VLOOKUP($A14,'Week 5'!$A$1:$F$300,2,FALSE),"")</f>
        <v/>
      </c>
      <c r="M14" t="str">
        <f>IFERROR(VLOOKUP($A14,'Week 6'!$A$1:$F$300,3,FALSE),"")</f>
        <v/>
      </c>
      <c r="N14" t="str">
        <f>IFERROR(VLOOKUP($A14,'Week 6'!$A$1:$F$300,2,FALSE),"")</f>
        <v/>
      </c>
      <c r="O14" s="16" t="e">
        <f t="shared" si="5"/>
        <v>#VALUE!</v>
      </c>
      <c r="P14" t="str">
        <f>IFERROR(VLOOKUP($A14,'Week 7'!$A$1:$F$300,2,FALSE),"")</f>
        <v/>
      </c>
      <c r="Q14" s="16" t="e">
        <f t="shared" si="6"/>
        <v>#VALUE!</v>
      </c>
      <c r="R14" t="str">
        <f>IFERROR(VLOOKUP($A14,'Week 8'!$A$1:$F$300,2,FALSE),"")</f>
        <v/>
      </c>
      <c r="S14" s="16" t="str">
        <f>IFERROR(VLOOKUP($A14,'Week 9'!$A$1:$F$300,3,FALSE),"")</f>
        <v/>
      </c>
      <c r="T14" s="16">
        <f t="shared" si="25"/>
        <v>0</v>
      </c>
      <c r="U14" s="16" t="str">
        <f>IFERROR(VLOOKUP($A14,'Week 10'!$A$1:$F$300,3,FALSE),"")</f>
        <v/>
      </c>
      <c r="V14" s="16">
        <f t="shared" si="26"/>
        <v>0</v>
      </c>
      <c r="W14" s="16" t="str">
        <f>IFERROR(VLOOKUP($A14,'Week 11'!$A$1:$F$300,3,FALSE),"")</f>
        <v/>
      </c>
      <c r="X14" s="16">
        <f t="shared" si="27"/>
        <v>0</v>
      </c>
      <c r="Y14" s="16" t="str">
        <f>IFERROR(VLOOKUP($A14,'Week 12'!$A$1:$F$300,3,FALSE),"")</f>
        <v/>
      </c>
      <c r="Z14" s="16">
        <f t="shared" si="28"/>
        <v>0</v>
      </c>
      <c r="AA14" t="str">
        <f>IFERROR(VLOOKUP($A14,'Week 13'!$A$1:$F$300,3,FALSE),"")</f>
        <v/>
      </c>
      <c r="AB14" s="16">
        <f t="shared" si="29"/>
        <v>0</v>
      </c>
      <c r="AC14" t="str">
        <f>IFERROR(VLOOKUP($A14,'Week 14'!$A$1:$F$300,3,FALSE),"")</f>
        <v/>
      </c>
      <c r="AD14" s="16">
        <f t="shared" si="30"/>
        <v>0</v>
      </c>
      <c r="AE14" t="str">
        <f>IFERROR(VLOOKUP($A14,'Week 15'!$A$1:$F$300,3,FALSE),"")</f>
        <v/>
      </c>
      <c r="AF14" s="16">
        <f t="shared" si="12"/>
        <v>0</v>
      </c>
      <c r="AG14" t="str">
        <f>IFERROR(VLOOKUP($A14,'Week 16'!$A$1:$F$300,3,FALSE),"")</f>
        <v/>
      </c>
      <c r="AH14" s="16">
        <f t="shared" si="13"/>
        <v>0</v>
      </c>
      <c r="AI14" t="str">
        <f>IFERROR(VLOOKUP($A14,'Week 17'!$A$1:$F$300,3,FALSE),"")</f>
        <v/>
      </c>
      <c r="AJ14" s="16">
        <f t="shared" si="14"/>
        <v>0</v>
      </c>
      <c r="AK14" t="str">
        <f>IFERROR(VLOOKUP($A14,'Week 18'!$A$1:$F$300,3,FALSE),"")</f>
        <v/>
      </c>
      <c r="AL14" s="16">
        <f t="shared" si="15"/>
        <v>0</v>
      </c>
      <c r="AM14" t="str">
        <f>IFERROR(VLOOKUP($A14,'Week 19'!$A$1:$F$300,3,FALSE),"")</f>
        <v/>
      </c>
      <c r="AN14" s="16">
        <f t="shared" si="16"/>
        <v>0</v>
      </c>
      <c r="AO14" t="str">
        <f>IFERROR(VLOOKUP($A14,'Week 20'!$A$1:$F$300,3,FALSE),"")</f>
        <v/>
      </c>
      <c r="AP14" s="16">
        <f t="shared" si="17"/>
        <v>0</v>
      </c>
      <c r="AQ14" t="str">
        <f>IFERROR(VLOOKUP($A14,'Week 21'!$A$1:$F$300,3,FALSE),"")</f>
        <v/>
      </c>
      <c r="AR14" s="16">
        <f t="shared" si="18"/>
        <v>0</v>
      </c>
      <c r="AS14" t="str">
        <f>IFERROR(VLOOKUP($A14,'Week 22'!$A$1:$F$300,3,FALSE),"")</f>
        <v/>
      </c>
      <c r="AT14" s="16">
        <f t="shared" si="19"/>
        <v>0</v>
      </c>
      <c r="AU14" t="str">
        <f>IFERROR(VLOOKUP($A14,'Week 23'!$A$1:$F$300,3,FALSE),"")</f>
        <v/>
      </c>
      <c r="AV14" s="16">
        <f t="shared" si="20"/>
        <v>0</v>
      </c>
      <c r="AW14" t="str">
        <f>IFERROR(VLOOKUP($A14,'Week 24'!$A$1:$F$300,3,FALSE),"")</f>
        <v/>
      </c>
      <c r="AX14" s="16">
        <f t="shared" si="21"/>
        <v>0</v>
      </c>
      <c r="AY14" t="str">
        <f>IFERROR(VLOOKUP($A14,'Week 25'!$A$1:$F$300,3,FALSE),"")</f>
        <v/>
      </c>
      <c r="AZ14" s="16">
        <f t="shared" si="22"/>
        <v>0</v>
      </c>
      <c r="BA14" t="str">
        <f>IFERROR(VLOOKUP($A14,'Week 26'!$A$1:$F$300,3,FALSE),"")</f>
        <v/>
      </c>
      <c r="BB14" s="16">
        <f t="shared" si="23"/>
        <v>0</v>
      </c>
      <c r="BC14" s="2" t="str">
        <f t="shared" si="24"/>
        <v/>
      </c>
      <c r="BD14" t="str">
        <f>IFERROR(VLOOKUP($A14,'Pivotrac YE'!$A$1:$F$300,3,FALSE),"")</f>
        <v/>
      </c>
    </row>
    <row r="15" spans="1:58" x14ac:dyDescent="0.2">
      <c r="A15" t="s">
        <v>478</v>
      </c>
      <c r="B15">
        <f t="shared" si="0"/>
        <v>17.46</v>
      </c>
      <c r="C15" t="str">
        <f>IFERROR(VLOOKUP($A15,'Week 1'!$A$1:$F$300,3,FALSE),"")</f>
        <v/>
      </c>
      <c r="D15" s="16">
        <f t="shared" si="1"/>
        <v>0</v>
      </c>
      <c r="E15" t="str">
        <f>IFERROR(VLOOKUP($A15,'Week 2'!$A$1:$F$298,3,FALSE),"")</f>
        <v/>
      </c>
      <c r="F15" s="16">
        <f t="shared" si="2"/>
        <v>0</v>
      </c>
      <c r="G15" t="str">
        <f>IFERROR(VLOOKUP($A15,'Week 3'!$A$1:$F$298,3,FALSE),"")</f>
        <v/>
      </c>
      <c r="H15" s="16">
        <f t="shared" si="3"/>
        <v>0</v>
      </c>
      <c r="I15">
        <f>IFERROR(VLOOKUP($A15,'Week 4'!$A$1:$F$300,3,FALSE),"")</f>
        <v>1.3</v>
      </c>
      <c r="J15">
        <f>IFERROR(VLOOKUP($A15,'Week 4'!$A$1:$F$300,3,FALSE),"")</f>
        <v>1.3</v>
      </c>
      <c r="K15" s="16" t="str">
        <f t="shared" si="4"/>
        <v/>
      </c>
      <c r="L15" t="str">
        <f>IFERROR(VLOOKUP($A15,'Week 5'!$A$1:$F$300,2,FALSE),"")</f>
        <v/>
      </c>
      <c r="M15" t="str">
        <f>IFERROR(VLOOKUP($A15,'Week 6'!$A$1:$F$300,3,FALSE),"")</f>
        <v/>
      </c>
      <c r="N15" t="str">
        <f>IFERROR(VLOOKUP($A15,'Week 6'!$A$1:$F$300,2,FALSE),"")</f>
        <v/>
      </c>
      <c r="O15" s="16">
        <f t="shared" si="5"/>
        <v>3.37</v>
      </c>
      <c r="P15">
        <f>IFERROR(VLOOKUP($A15,'Week 7'!$A$1:$F$300,2,FALSE),"")</f>
        <v>2.0699999999999998</v>
      </c>
      <c r="Q15" s="16">
        <f t="shared" si="6"/>
        <v>5.95</v>
      </c>
      <c r="R15">
        <f>IFERROR(VLOOKUP($A15,'Week 8'!$A$1:$F$300,2,FALSE),"")</f>
        <v>2.58</v>
      </c>
      <c r="S15" s="16">
        <f>IFERROR(VLOOKUP($A15,'Week 9'!$A$1:$F$300,3,FALSE),"")</f>
        <v>10.58</v>
      </c>
      <c r="T15" s="16">
        <f t="shared" si="25"/>
        <v>4.63</v>
      </c>
      <c r="U15" s="16">
        <f>IFERROR(VLOOKUP($A15,'Week 10'!$A$1:$F$300,3,FALSE),"")</f>
        <v>13.17</v>
      </c>
      <c r="V15" s="16">
        <f t="shared" si="26"/>
        <v>2.59</v>
      </c>
      <c r="W15" s="16">
        <f>IFERROR(VLOOKUP($A15,'Week 11'!$A$1:$F$300,3,FALSE),"")</f>
        <v>15.32</v>
      </c>
      <c r="X15" s="16">
        <f t="shared" si="27"/>
        <v>2.1500000000000004</v>
      </c>
      <c r="Y15" s="16">
        <f>IFERROR(VLOOKUP($A15,'Week 12'!$A$1:$F$300,3,FALSE),"")</f>
        <v>17.46</v>
      </c>
      <c r="Z15" s="16">
        <f t="shared" si="28"/>
        <v>2.1400000000000006</v>
      </c>
      <c r="AA15">
        <f>IFERROR(VLOOKUP($A15,'Week 13'!$A$1:$F$300,3,FALSE),"")</f>
        <v>17.46</v>
      </c>
      <c r="AB15" s="16">
        <f t="shared" si="29"/>
        <v>0</v>
      </c>
      <c r="AC15">
        <f>IFERROR(VLOOKUP($A15,'Week 14'!$A$1:$F$300,3,FALSE),"")</f>
        <v>17.46</v>
      </c>
      <c r="AD15" s="16">
        <f t="shared" si="30"/>
        <v>0</v>
      </c>
      <c r="AE15">
        <f>IFERROR(VLOOKUP($A15,'Week 15'!$A$1:$F$300,3,FALSE),"")</f>
        <v>17.46</v>
      </c>
      <c r="AF15" s="16">
        <f t="shared" si="12"/>
        <v>0</v>
      </c>
      <c r="AG15">
        <f>IFERROR(VLOOKUP($A15,'Week 16'!$A$1:$F$300,3,FALSE),"")</f>
        <v>17.46</v>
      </c>
      <c r="AH15" s="16">
        <f t="shared" si="13"/>
        <v>0</v>
      </c>
      <c r="AI15">
        <f>IFERROR(VLOOKUP($A15,'Week 17'!$A$1:$F$300,3,FALSE),"")</f>
        <v>17.46</v>
      </c>
      <c r="AJ15" s="16">
        <f t="shared" si="14"/>
        <v>0</v>
      </c>
      <c r="AK15">
        <f>IFERROR(VLOOKUP($A15,'Week 18'!$A$1:$F$300,3,FALSE),"")</f>
        <v>17.46</v>
      </c>
      <c r="AL15" s="16">
        <f t="shared" si="15"/>
        <v>0</v>
      </c>
      <c r="AM15">
        <f>IFERROR(VLOOKUP($A15,'Week 19'!$A$1:$F$300,3,FALSE),"")</f>
        <v>17.46</v>
      </c>
      <c r="AN15" s="16">
        <f t="shared" si="16"/>
        <v>0</v>
      </c>
      <c r="AO15">
        <f>IFERROR(VLOOKUP($A15,'Week 20'!$A$1:$F$300,3,FALSE),"")</f>
        <v>17.46</v>
      </c>
      <c r="AP15" s="16">
        <f t="shared" si="17"/>
        <v>0</v>
      </c>
      <c r="AQ15">
        <f>IFERROR(VLOOKUP($A15,'Week 21'!$A$1:$F$300,3,FALSE),"")</f>
        <v>17.46</v>
      </c>
      <c r="AR15" s="16">
        <f t="shared" si="18"/>
        <v>0</v>
      </c>
      <c r="AS15">
        <f>IFERROR(VLOOKUP($A15,'Week 22'!$A$1:$F$300,3,FALSE),"")</f>
        <v>17.46</v>
      </c>
      <c r="AT15" s="16">
        <f t="shared" si="19"/>
        <v>0</v>
      </c>
      <c r="AU15" t="str">
        <f>IFERROR(VLOOKUP($A15,'Week 23'!$A$1:$F$300,3,FALSE),"")</f>
        <v/>
      </c>
      <c r="AV15" s="16">
        <f t="shared" si="20"/>
        <v>0</v>
      </c>
      <c r="AW15" t="str">
        <f>IFERROR(VLOOKUP($A15,'Week 24'!$A$1:$F$300,3,FALSE),"")</f>
        <v/>
      </c>
      <c r="AX15" s="16">
        <f t="shared" si="21"/>
        <v>0</v>
      </c>
      <c r="AY15" t="str">
        <f>IFERROR(VLOOKUP($A15,'Week 25'!$A$1:$F$300,3,FALSE),"")</f>
        <v/>
      </c>
      <c r="AZ15" s="16">
        <f t="shared" si="22"/>
        <v>0</v>
      </c>
      <c r="BA15" t="str">
        <f>IFERROR(VLOOKUP($A15,'Week 26'!$A$1:$F$300,3,FALSE),"")</f>
        <v/>
      </c>
      <c r="BB15" s="16">
        <f t="shared" si="23"/>
        <v>0</v>
      </c>
      <c r="BC15" s="2" t="str">
        <f t="shared" si="24"/>
        <v/>
      </c>
      <c r="BD15" t="str">
        <f>IFERROR(VLOOKUP($A15,'Pivotrac YE'!$A$1:$F$300,3,FALSE),"")</f>
        <v/>
      </c>
    </row>
    <row r="16" spans="1:58" x14ac:dyDescent="0.2">
      <c r="A16" t="s">
        <v>133</v>
      </c>
      <c r="B16">
        <f t="shared" si="0"/>
        <v>26.35</v>
      </c>
      <c r="C16" t="str">
        <f>IFERROR(VLOOKUP($A16,'Week 1'!$A$1:$F$300,3,FALSE),"")</f>
        <v/>
      </c>
      <c r="D16" s="16">
        <f t="shared" si="1"/>
        <v>0</v>
      </c>
      <c r="E16" t="str">
        <f>IFERROR(VLOOKUP($A16,'Week 2'!$A$1:$F$298,3,FALSE),"")</f>
        <v/>
      </c>
      <c r="F16" s="16">
        <f t="shared" si="2"/>
        <v>0</v>
      </c>
      <c r="G16" t="str">
        <f>IFERROR(VLOOKUP($A16,'Week 3'!$A$1:$F$298,3,FALSE),"")</f>
        <v/>
      </c>
      <c r="H16" s="16">
        <f t="shared" si="3"/>
        <v>0</v>
      </c>
      <c r="I16">
        <f>IFERROR(VLOOKUP($A16,'Week 4'!$A$1:$F$300,3,FALSE),"")</f>
        <v>1.02</v>
      </c>
      <c r="J16">
        <f>IFERROR(VLOOKUP($A16,'Week 4'!$A$1:$F$300,3,FALSE),"")</f>
        <v>1.02</v>
      </c>
      <c r="K16" s="16" t="str">
        <f t="shared" si="4"/>
        <v/>
      </c>
      <c r="L16" t="str">
        <f>IFERROR(VLOOKUP($A16,'Week 5'!$A$1:$F$300,2,FALSE),"")</f>
        <v/>
      </c>
      <c r="M16" t="str">
        <f>IFERROR(VLOOKUP($A16,'Week 6'!$A$1:$F$300,3,FALSE),"")</f>
        <v/>
      </c>
      <c r="N16" t="str">
        <f>IFERROR(VLOOKUP($A16,'Week 6'!$A$1:$F$300,2,FALSE),"")</f>
        <v/>
      </c>
      <c r="O16" s="16">
        <f t="shared" si="5"/>
        <v>3.69</v>
      </c>
      <c r="P16">
        <f>IFERROR(VLOOKUP($A16,'Week 7'!$A$1:$F$300,2,FALSE),"")</f>
        <v>2.67</v>
      </c>
      <c r="Q16" s="16">
        <f t="shared" si="6"/>
        <v>6.74</v>
      </c>
      <c r="R16">
        <f>IFERROR(VLOOKUP($A16,'Week 8'!$A$1:$F$300,2,FALSE),"")</f>
        <v>3.05</v>
      </c>
      <c r="S16" s="16">
        <f>IFERROR(VLOOKUP($A16,'Week 9'!$A$1:$F$300,3,FALSE),"")</f>
        <v>10.73</v>
      </c>
      <c r="T16" s="16">
        <f t="shared" si="25"/>
        <v>3.99</v>
      </c>
      <c r="U16" s="16">
        <f>IFERROR(VLOOKUP($A16,'Week 10'!$A$1:$F$300,3,FALSE),"")</f>
        <v>13.17</v>
      </c>
      <c r="V16" s="16">
        <f t="shared" si="26"/>
        <v>2.4399999999999995</v>
      </c>
      <c r="W16" s="16">
        <f>IFERROR(VLOOKUP($A16,'Week 11'!$A$1:$F$300,3,FALSE),"")</f>
        <v>16.13</v>
      </c>
      <c r="X16" s="16">
        <f t="shared" si="27"/>
        <v>2.9599999999999991</v>
      </c>
      <c r="Y16" s="16">
        <f>IFERROR(VLOOKUP($A16,'Week 12'!$A$1:$F$300,3,FALSE),"")</f>
        <v>17.559999999999999</v>
      </c>
      <c r="Z16" s="16">
        <f t="shared" si="28"/>
        <v>1.4299999999999997</v>
      </c>
      <c r="AA16">
        <f>IFERROR(VLOOKUP($A16,'Week 13'!$A$1:$F$300,3,FALSE),"")</f>
        <v>20.260000000000002</v>
      </c>
      <c r="AB16" s="16">
        <f t="shared" si="29"/>
        <v>2.7000000000000028</v>
      </c>
      <c r="AC16">
        <f>IFERROR(VLOOKUP($A16,'Week 14'!$A$1:$F$300,3,FALSE),"")</f>
        <v>22.24</v>
      </c>
      <c r="AD16" s="16">
        <f t="shared" si="30"/>
        <v>1.9799999999999969</v>
      </c>
      <c r="AE16">
        <f>IFERROR(VLOOKUP($A16,'Week 15'!$A$1:$F$300,3,FALSE),"")</f>
        <v>24.43</v>
      </c>
      <c r="AF16" s="16">
        <f t="shared" si="12"/>
        <v>2.1900000000000013</v>
      </c>
      <c r="AG16">
        <f>IFERROR(VLOOKUP($A16,'Week 16'!$A$1:$F$300,3,FALSE),"")</f>
        <v>25.27</v>
      </c>
      <c r="AH16" s="16">
        <f t="shared" si="13"/>
        <v>0.83999999999999986</v>
      </c>
      <c r="AI16">
        <f>IFERROR(VLOOKUP($A16,'Week 17'!$A$1:$F$300,3,FALSE),"")</f>
        <v>25.81</v>
      </c>
      <c r="AJ16" s="16">
        <f t="shared" si="14"/>
        <v>0.53999999999999915</v>
      </c>
      <c r="AK16">
        <f>IFERROR(VLOOKUP($A16,'Week 18'!$A$1:$F$300,3,FALSE),"")</f>
        <v>26.35</v>
      </c>
      <c r="AL16" s="16">
        <f t="shared" si="15"/>
        <v>0.5400000000000027</v>
      </c>
      <c r="AM16">
        <f>IFERROR(VLOOKUP($A16,'Week 19'!$A$1:$F$300,3,FALSE),"")</f>
        <v>26.84</v>
      </c>
      <c r="AN16" s="16">
        <f t="shared" si="16"/>
        <v>0.48999999999999844</v>
      </c>
      <c r="AO16">
        <f>IFERROR(VLOOKUP($A16,'Week 20'!$A$1:$F$300,3,FALSE),"")</f>
        <v>26.84</v>
      </c>
      <c r="AP16" s="16">
        <f t="shared" si="17"/>
        <v>0</v>
      </c>
      <c r="AQ16">
        <f>IFERROR(VLOOKUP($A16,'Week 21'!$A$1:$F$300,3,FALSE),"")</f>
        <v>26.84</v>
      </c>
      <c r="AR16" s="16">
        <f t="shared" si="18"/>
        <v>0</v>
      </c>
      <c r="AS16">
        <f>IFERROR(VLOOKUP($A16,'Week 22'!$A$1:$F$300,3,FALSE),"")</f>
        <v>27.43</v>
      </c>
      <c r="AT16" s="16">
        <f t="shared" si="19"/>
        <v>0.58999999999999986</v>
      </c>
      <c r="AU16" t="str">
        <f>IFERROR(VLOOKUP($A16,'Week 23'!$A$1:$F$300,3,FALSE),"")</f>
        <v/>
      </c>
      <c r="AV16" s="16">
        <f t="shared" si="20"/>
        <v>0</v>
      </c>
      <c r="AW16" t="str">
        <f>IFERROR(VLOOKUP($A16,'Week 24'!$A$1:$F$300,3,FALSE),"")</f>
        <v/>
      </c>
      <c r="AX16" s="16">
        <f t="shared" si="21"/>
        <v>0</v>
      </c>
      <c r="AY16" t="str">
        <f>IFERROR(VLOOKUP($A16,'Week 25'!$A$1:$F$300,3,FALSE),"")</f>
        <v/>
      </c>
      <c r="AZ16" s="16">
        <f t="shared" si="22"/>
        <v>0</v>
      </c>
      <c r="BA16" t="str">
        <f>IFERROR(VLOOKUP($A16,'Week 26'!$A$1:$F$300,3,FALSE),"")</f>
        <v/>
      </c>
      <c r="BB16" s="16">
        <f t="shared" si="23"/>
        <v>0</v>
      </c>
      <c r="BC16" s="2" t="str">
        <f t="shared" si="24"/>
        <v/>
      </c>
      <c r="BD16" t="str">
        <f>IFERROR(VLOOKUP($A16,'Pivotrac YE'!$A$1:$F$300,3,FALSE),"")</f>
        <v/>
      </c>
    </row>
    <row r="17" spans="1:56" x14ac:dyDescent="0.2">
      <c r="A17" t="s">
        <v>91</v>
      </c>
      <c r="B17">
        <f t="shared" si="0"/>
        <v>26.79</v>
      </c>
      <c r="C17" t="str">
        <f>IFERROR(VLOOKUP($A17,'Week 1'!$A$1:$F$300,3,FALSE),"")</f>
        <v/>
      </c>
      <c r="D17" s="16">
        <f t="shared" si="1"/>
        <v>0</v>
      </c>
      <c r="E17" t="str">
        <f>IFERROR(VLOOKUP($A17,'Week 2'!$A$1:$F$298,3,FALSE),"")</f>
        <v/>
      </c>
      <c r="F17" s="16">
        <f t="shared" si="2"/>
        <v>0</v>
      </c>
      <c r="G17" t="str">
        <f>IFERROR(VLOOKUP($A17,'Week 3'!$A$1:$F$298,3,FALSE),"")</f>
        <v/>
      </c>
      <c r="H17" s="16">
        <f t="shared" si="3"/>
        <v>0</v>
      </c>
      <c r="I17">
        <f>IFERROR(VLOOKUP($A17,'Week 4'!$A$1:$F$300,3,FALSE),"")</f>
        <v>4.46</v>
      </c>
      <c r="J17">
        <f>IFERROR(VLOOKUP($A17,'Week 4'!$A$1:$F$300,3,FALSE),"")</f>
        <v>4.46</v>
      </c>
      <c r="K17" s="16" t="str">
        <f t="shared" si="4"/>
        <v/>
      </c>
      <c r="L17" t="str">
        <f>IFERROR(VLOOKUP($A17,'Week 5'!$A$1:$F$300,2,FALSE),"")</f>
        <v/>
      </c>
      <c r="M17" t="str">
        <f>IFERROR(VLOOKUP($A17,'Week 6'!$A$1:$F$300,3,FALSE),"")</f>
        <v/>
      </c>
      <c r="N17" t="str">
        <f>IFERROR(VLOOKUP($A17,'Week 6'!$A$1:$F$300,2,FALSE),"")</f>
        <v/>
      </c>
      <c r="O17" s="16">
        <f t="shared" si="5"/>
        <v>7.2799999999999994</v>
      </c>
      <c r="P17">
        <f>IFERROR(VLOOKUP($A17,'Week 7'!$A$1:$F$300,2,FALSE),"")</f>
        <v>2.82</v>
      </c>
      <c r="Q17" s="16">
        <f t="shared" si="6"/>
        <v>9.52</v>
      </c>
      <c r="R17">
        <f>IFERROR(VLOOKUP($A17,'Week 8'!$A$1:$F$300,2,FALSE),"")</f>
        <v>2.2400000000000002</v>
      </c>
      <c r="S17" s="16">
        <f>IFERROR(VLOOKUP($A17,'Week 9'!$A$1:$F$300,3,FALSE),"")</f>
        <v>15.54</v>
      </c>
      <c r="T17" s="16">
        <f t="shared" si="25"/>
        <v>6.02</v>
      </c>
      <c r="U17" s="16">
        <f>IFERROR(VLOOKUP($A17,'Week 10'!$A$1:$F$300,3,FALSE),"")</f>
        <v>18.059999999999999</v>
      </c>
      <c r="V17" s="16">
        <f t="shared" si="26"/>
        <v>2.5199999999999996</v>
      </c>
      <c r="W17" s="16">
        <f>IFERROR(VLOOKUP($A17,'Week 11'!$A$1:$F$300,3,FALSE),"")</f>
        <v>20.91</v>
      </c>
      <c r="X17" s="16">
        <f t="shared" si="27"/>
        <v>2.8500000000000014</v>
      </c>
      <c r="Y17" s="16">
        <f>IFERROR(VLOOKUP($A17,'Week 12'!$A$1:$F$300,3,FALSE),"")</f>
        <v>23.45</v>
      </c>
      <c r="Z17" s="16">
        <f t="shared" si="28"/>
        <v>2.5399999999999991</v>
      </c>
      <c r="AA17">
        <f>IFERROR(VLOOKUP($A17,'Week 13'!$A$1:$F$300,3,FALSE),"")</f>
        <v>24.59</v>
      </c>
      <c r="AB17" s="16">
        <f t="shared" si="29"/>
        <v>1.1400000000000006</v>
      </c>
      <c r="AC17">
        <f>IFERROR(VLOOKUP($A17,'Week 14'!$A$1:$F$300,3,FALSE),"")</f>
        <v>25.18</v>
      </c>
      <c r="AD17" s="16">
        <f t="shared" si="30"/>
        <v>0.58999999999999986</v>
      </c>
      <c r="AE17">
        <f>IFERROR(VLOOKUP($A17,'Week 15'!$A$1:$F$300,3,FALSE),"")</f>
        <v>25.82</v>
      </c>
      <c r="AF17" s="16">
        <f t="shared" si="12"/>
        <v>0.64000000000000057</v>
      </c>
      <c r="AG17">
        <f>IFERROR(VLOOKUP($A17,'Week 16'!$A$1:$F$300,3,FALSE),"")</f>
        <v>25.83</v>
      </c>
      <c r="AH17" s="16">
        <f t="shared" si="13"/>
        <v>9.9999999999980105E-3</v>
      </c>
      <c r="AI17">
        <f>IFERROR(VLOOKUP($A17,'Week 17'!$A$1:$F$300,3,FALSE),"")</f>
        <v>26.35</v>
      </c>
      <c r="AJ17" s="16">
        <f t="shared" si="14"/>
        <v>0.52000000000000313</v>
      </c>
      <c r="AK17">
        <f>IFERROR(VLOOKUP($A17,'Week 18'!$A$1:$F$300,3,FALSE),"")</f>
        <v>26.79</v>
      </c>
      <c r="AL17" s="16">
        <f t="shared" si="15"/>
        <v>0.43999999999999773</v>
      </c>
      <c r="AM17">
        <f>IFERROR(VLOOKUP($A17,'Week 19'!$A$1:$F$300,3,FALSE),"")</f>
        <v>27.56</v>
      </c>
      <c r="AN17" s="16">
        <f t="shared" si="16"/>
        <v>0.76999999999999957</v>
      </c>
      <c r="AO17">
        <f>IFERROR(VLOOKUP($A17,'Week 20'!$A$1:$F$300,3,FALSE),"")</f>
        <v>27.95</v>
      </c>
      <c r="AP17" s="16">
        <f t="shared" si="17"/>
        <v>0.39000000000000057</v>
      </c>
      <c r="AQ17">
        <f>IFERROR(VLOOKUP($A17,'Week 21'!$A$1:$F$300,3,FALSE),"")</f>
        <v>27.95</v>
      </c>
      <c r="AR17" s="16">
        <f t="shared" si="18"/>
        <v>0</v>
      </c>
      <c r="AS17">
        <f>IFERROR(VLOOKUP($A17,'Week 22'!$A$1:$F$300,3,FALSE),"")</f>
        <v>27.95</v>
      </c>
      <c r="AT17" s="16">
        <f t="shared" si="19"/>
        <v>0</v>
      </c>
      <c r="AU17" t="str">
        <f>IFERROR(VLOOKUP($A17,'Week 23'!$A$1:$F$300,3,FALSE),"")</f>
        <v/>
      </c>
      <c r="AV17" s="16">
        <f t="shared" si="20"/>
        <v>0</v>
      </c>
      <c r="AW17" t="str">
        <f>IFERROR(VLOOKUP($A17,'Week 24'!$A$1:$F$300,3,FALSE),"")</f>
        <v/>
      </c>
      <c r="AX17" s="16">
        <f t="shared" si="21"/>
        <v>0</v>
      </c>
      <c r="AY17" t="str">
        <f>IFERROR(VLOOKUP($A17,'Week 25'!$A$1:$F$300,3,FALSE),"")</f>
        <v/>
      </c>
      <c r="AZ17" s="16">
        <f t="shared" si="22"/>
        <v>0</v>
      </c>
      <c r="BA17" t="str">
        <f>IFERROR(VLOOKUP($A17,'Week 26'!$A$1:$F$300,3,FALSE),"")</f>
        <v/>
      </c>
      <c r="BB17" s="16">
        <f t="shared" si="23"/>
        <v>0</v>
      </c>
      <c r="BC17" s="2" t="str">
        <f t="shared" si="24"/>
        <v/>
      </c>
      <c r="BD17" t="str">
        <f>IFERROR(VLOOKUP($A17,'Pivotrac YE'!$A$1:$F$300,3,FALSE),"")</f>
        <v/>
      </c>
    </row>
    <row r="18" spans="1:56" x14ac:dyDescent="0.2">
      <c r="A18" t="s">
        <v>479</v>
      </c>
      <c r="B18">
        <f t="shared" si="0"/>
        <v>27.38</v>
      </c>
      <c r="C18" t="str">
        <f>IFERROR(VLOOKUP($A18,'Week 1'!$A$1:$F$300,3,FALSE),"")</f>
        <v/>
      </c>
      <c r="D18" s="16">
        <f t="shared" si="1"/>
        <v>0</v>
      </c>
      <c r="E18" t="str">
        <f>IFERROR(VLOOKUP($A18,'Week 2'!$A$1:$F$298,3,FALSE),"")</f>
        <v/>
      </c>
      <c r="F18" s="16">
        <f t="shared" si="2"/>
        <v>0</v>
      </c>
      <c r="G18" t="str">
        <f>IFERROR(VLOOKUP($A18,'Week 3'!$A$1:$F$298,3,FALSE),"")</f>
        <v/>
      </c>
      <c r="H18" s="16">
        <f t="shared" si="3"/>
        <v>0</v>
      </c>
      <c r="I18">
        <f>IFERROR(VLOOKUP($A18,'Week 4'!$A$1:$F$300,3,FALSE),"")</f>
        <v>0.81</v>
      </c>
      <c r="J18">
        <f>IFERROR(VLOOKUP($A18,'Week 4'!$A$1:$F$300,3,FALSE),"")</f>
        <v>0.81</v>
      </c>
      <c r="K18" s="16" t="str">
        <f t="shared" si="4"/>
        <v/>
      </c>
      <c r="L18" t="str">
        <f>IFERROR(VLOOKUP($A18,'Week 5'!$A$1:$F$300,2,FALSE),"")</f>
        <v/>
      </c>
      <c r="M18" t="str">
        <f>IFERROR(VLOOKUP($A18,'Week 6'!$A$1:$F$300,3,FALSE),"")</f>
        <v/>
      </c>
      <c r="N18" t="str">
        <f>IFERROR(VLOOKUP($A18,'Week 6'!$A$1:$F$300,2,FALSE),"")</f>
        <v/>
      </c>
      <c r="O18" s="16">
        <f t="shared" si="5"/>
        <v>3.57</v>
      </c>
      <c r="P18">
        <f>IFERROR(VLOOKUP($A18,'Week 7'!$A$1:$F$300,2,FALSE),"")</f>
        <v>2.76</v>
      </c>
      <c r="Q18" s="16">
        <f t="shared" si="6"/>
        <v>6.63</v>
      </c>
      <c r="R18">
        <f>IFERROR(VLOOKUP($A18,'Week 8'!$A$1:$F$300,2,FALSE),"")</f>
        <v>3.06</v>
      </c>
      <c r="S18" s="16">
        <f>IFERROR(VLOOKUP($A18,'Week 9'!$A$1:$F$300,3,FALSE),"")</f>
        <v>11.04</v>
      </c>
      <c r="T18" s="16">
        <f t="shared" si="25"/>
        <v>4.4099999999999993</v>
      </c>
      <c r="U18" s="16">
        <f>IFERROR(VLOOKUP($A18,'Week 10'!$A$1:$F$300,3,FALSE),"")</f>
        <v>13.9</v>
      </c>
      <c r="V18" s="16">
        <f t="shared" si="26"/>
        <v>2.8600000000000012</v>
      </c>
      <c r="W18" s="16">
        <f>IFERROR(VLOOKUP($A18,'Week 11'!$A$1:$F$300,3,FALSE),"")</f>
        <v>17.420000000000002</v>
      </c>
      <c r="X18" s="16">
        <f t="shared" si="27"/>
        <v>3.5200000000000014</v>
      </c>
      <c r="Y18" s="16">
        <f>IFERROR(VLOOKUP($A18,'Week 12'!$A$1:$F$300,3,FALSE),"")</f>
        <v>19.39</v>
      </c>
      <c r="Z18" s="16">
        <f t="shared" si="28"/>
        <v>1.9699999999999989</v>
      </c>
      <c r="AA18">
        <f>IFERROR(VLOOKUP($A18,'Week 13'!$A$1:$F$300,3,FALSE),"")</f>
        <v>21.66</v>
      </c>
      <c r="AB18" s="16">
        <f t="shared" si="29"/>
        <v>2.2699999999999996</v>
      </c>
      <c r="AC18">
        <f>IFERROR(VLOOKUP($A18,'Week 14'!$A$1:$F$300,3,FALSE),"")</f>
        <v>23.54</v>
      </c>
      <c r="AD18" s="16">
        <f t="shared" si="30"/>
        <v>1.879999999999999</v>
      </c>
      <c r="AE18">
        <f>IFERROR(VLOOKUP($A18,'Week 15'!$A$1:$F$300,3,FALSE),"")</f>
        <v>25.5</v>
      </c>
      <c r="AF18" s="16">
        <f t="shared" si="12"/>
        <v>1.9600000000000009</v>
      </c>
      <c r="AG18">
        <f>IFERROR(VLOOKUP($A18,'Week 16'!$A$1:$F$300,3,FALSE),"")</f>
        <v>26.12</v>
      </c>
      <c r="AH18" s="16">
        <f t="shared" si="13"/>
        <v>0.62000000000000099</v>
      </c>
      <c r="AI18">
        <f>IFERROR(VLOOKUP($A18,'Week 17'!$A$1:$F$300,3,FALSE),"")</f>
        <v>26.37</v>
      </c>
      <c r="AJ18" s="16">
        <f t="shared" si="14"/>
        <v>0.25</v>
      </c>
      <c r="AK18">
        <f>IFERROR(VLOOKUP($A18,'Week 18'!$A$1:$F$300,3,FALSE),"")</f>
        <v>27.38</v>
      </c>
      <c r="AL18" s="16">
        <f t="shared" si="15"/>
        <v>1.009999999999998</v>
      </c>
      <c r="AM18">
        <f>IFERROR(VLOOKUP($A18,'Week 19'!$A$1:$F$300,3,FALSE),"")</f>
        <v>27.65</v>
      </c>
      <c r="AN18" s="16">
        <f t="shared" si="16"/>
        <v>0.26999999999999957</v>
      </c>
      <c r="AO18">
        <f>IFERROR(VLOOKUP($A18,'Week 20'!$A$1:$F$300,3,FALSE),"")</f>
        <v>27.65</v>
      </c>
      <c r="AP18" s="16">
        <f t="shared" si="17"/>
        <v>0</v>
      </c>
      <c r="AQ18">
        <f>IFERROR(VLOOKUP($A18,'Week 21'!$A$1:$F$300,3,FALSE),"")</f>
        <v>27.65</v>
      </c>
      <c r="AR18" s="16">
        <f t="shared" si="18"/>
        <v>0</v>
      </c>
      <c r="AS18">
        <f>IFERROR(VLOOKUP($A18,'Week 22'!$A$1:$F$300,3,FALSE),"")</f>
        <v>28.63</v>
      </c>
      <c r="AT18" s="16">
        <f t="shared" si="19"/>
        <v>0.98000000000000043</v>
      </c>
      <c r="AU18" t="str">
        <f>IFERROR(VLOOKUP($A18,'Week 23'!$A$1:$F$300,3,FALSE),"")</f>
        <v/>
      </c>
      <c r="AV18" s="16">
        <f t="shared" si="20"/>
        <v>0</v>
      </c>
      <c r="AW18" t="str">
        <f>IFERROR(VLOOKUP($A18,'Week 24'!$A$1:$F$300,3,FALSE),"")</f>
        <v/>
      </c>
      <c r="AX18" s="16">
        <f t="shared" si="21"/>
        <v>0</v>
      </c>
      <c r="AY18" t="str">
        <f>IFERROR(VLOOKUP($A18,'Week 25'!$A$1:$F$300,3,FALSE),"")</f>
        <v/>
      </c>
      <c r="AZ18" s="16">
        <f t="shared" si="22"/>
        <v>0</v>
      </c>
      <c r="BA18" t="str">
        <f>IFERROR(VLOOKUP($A18,'Week 26'!$A$1:$F$300,3,FALSE),"")</f>
        <v/>
      </c>
      <c r="BB18" s="16">
        <f t="shared" si="23"/>
        <v>0</v>
      </c>
      <c r="BC18" s="2" t="str">
        <f t="shared" si="24"/>
        <v/>
      </c>
      <c r="BD18" t="str">
        <f>IFERROR(VLOOKUP($A18,'Pivotrac YE'!$A$1:$F$300,3,FALSE),"")</f>
        <v/>
      </c>
    </row>
    <row r="19" spans="1:56" x14ac:dyDescent="0.2">
      <c r="A19" t="s">
        <v>480</v>
      </c>
      <c r="B19" t="e">
        <f t="shared" si="0"/>
        <v>#VALUE!</v>
      </c>
      <c r="C19" t="str">
        <f>IFERROR(VLOOKUP($A19,'Week 1'!$A$1:$F$300,3,FALSE),"")</f>
        <v/>
      </c>
      <c r="D19" s="16">
        <f t="shared" si="1"/>
        <v>0</v>
      </c>
      <c r="E19" t="str">
        <f>IFERROR(VLOOKUP($A19,'Week 2'!$A$1:$F$298,3,FALSE),"")</f>
        <v/>
      </c>
      <c r="F19" s="16">
        <f t="shared" si="2"/>
        <v>0</v>
      </c>
      <c r="G19" t="str">
        <f>IFERROR(VLOOKUP($A19,'Week 3'!$A$1:$F$298,3,FALSE),"")</f>
        <v/>
      </c>
      <c r="H19" s="16">
        <f t="shared" si="3"/>
        <v>0</v>
      </c>
      <c r="I19" t="str">
        <f>IFERROR(VLOOKUP($A19,'Week 4'!$A$1:$F$300,3,FALSE),"")</f>
        <v/>
      </c>
      <c r="J19" t="str">
        <f>IFERROR(VLOOKUP($A19,'Week 4'!$A$1:$F$300,3,FALSE),"")</f>
        <v/>
      </c>
      <c r="K19" s="16" t="str">
        <f t="shared" si="4"/>
        <v/>
      </c>
      <c r="L19" t="str">
        <f>IFERROR(VLOOKUP($A19,'Week 5'!$A$1:$F$300,2,FALSE),"")</f>
        <v/>
      </c>
      <c r="M19" t="str">
        <f>IFERROR(VLOOKUP($A19,'Week 6'!$A$1:$F$300,3,FALSE),"")</f>
        <v/>
      </c>
      <c r="N19" t="str">
        <f>IFERROR(VLOOKUP($A19,'Week 6'!$A$1:$F$300,2,FALSE),"")</f>
        <v/>
      </c>
      <c r="O19" s="16" t="e">
        <f t="shared" si="5"/>
        <v>#VALUE!</v>
      </c>
      <c r="P19" t="str">
        <f>IFERROR(VLOOKUP($A19,'Week 7'!$A$1:$F$300,2,FALSE),"")</f>
        <v/>
      </c>
      <c r="Q19" s="16" t="e">
        <f t="shared" si="6"/>
        <v>#VALUE!</v>
      </c>
      <c r="R19" t="str">
        <f>IFERROR(VLOOKUP($A19,'Week 8'!$A$1:$F$300,2,FALSE),"")</f>
        <v/>
      </c>
      <c r="S19" s="16" t="str">
        <f>IFERROR(VLOOKUP($A19,'Week 9'!$A$1:$F$300,3,FALSE),"")</f>
        <v/>
      </c>
      <c r="T19" s="16">
        <f t="shared" si="25"/>
        <v>0</v>
      </c>
      <c r="U19" s="16" t="str">
        <f>IFERROR(VLOOKUP($A19,'Week 10'!$A$1:$F$300,3,FALSE),"")</f>
        <v/>
      </c>
      <c r="V19" s="16">
        <f t="shared" si="26"/>
        <v>0</v>
      </c>
      <c r="W19" s="16" t="str">
        <f>IFERROR(VLOOKUP($A19,'Week 11'!$A$1:$F$300,3,FALSE),"")</f>
        <v/>
      </c>
      <c r="X19" s="16">
        <f t="shared" si="27"/>
        <v>0</v>
      </c>
      <c r="Y19" s="16" t="str">
        <f>IFERROR(VLOOKUP($A19,'Week 12'!$A$1:$F$300,3,FALSE),"")</f>
        <v/>
      </c>
      <c r="Z19" s="16">
        <f t="shared" si="28"/>
        <v>0</v>
      </c>
      <c r="AA19" t="str">
        <f>IFERROR(VLOOKUP($A19,'Week 13'!$A$1:$F$300,3,FALSE),"")</f>
        <v/>
      </c>
      <c r="AB19" s="16">
        <f t="shared" si="29"/>
        <v>0</v>
      </c>
      <c r="AC19" t="str">
        <f>IFERROR(VLOOKUP($A19,'Week 14'!$A$1:$F$300,3,FALSE),"")</f>
        <v/>
      </c>
      <c r="AD19" s="16">
        <f t="shared" si="30"/>
        <v>0</v>
      </c>
      <c r="AE19" t="str">
        <f>IFERROR(VLOOKUP($A19,'Week 15'!$A$1:$F$300,3,FALSE),"")</f>
        <v/>
      </c>
      <c r="AF19" s="16">
        <f t="shared" si="12"/>
        <v>0</v>
      </c>
      <c r="AG19" t="str">
        <f>IFERROR(VLOOKUP($A19,'Week 16'!$A$1:$F$300,3,FALSE),"")</f>
        <v/>
      </c>
      <c r="AH19" s="16">
        <f t="shared" si="13"/>
        <v>0</v>
      </c>
      <c r="AI19" t="str">
        <f>IFERROR(VLOOKUP($A19,'Week 17'!$A$1:$F$300,3,FALSE),"")</f>
        <v/>
      </c>
      <c r="AJ19" s="16">
        <f t="shared" si="14"/>
        <v>0</v>
      </c>
      <c r="AK19" t="str">
        <f>IFERROR(VLOOKUP($A19,'Week 18'!$A$1:$F$300,3,FALSE),"")</f>
        <v/>
      </c>
      <c r="AL19" s="16">
        <f t="shared" si="15"/>
        <v>0</v>
      </c>
      <c r="AM19" t="str">
        <f>IFERROR(VLOOKUP($A19,'Week 19'!$A$1:$F$300,3,FALSE),"")</f>
        <v/>
      </c>
      <c r="AN19" s="16">
        <f t="shared" si="16"/>
        <v>0</v>
      </c>
      <c r="AO19" t="str">
        <f>IFERROR(VLOOKUP($A19,'Week 20'!$A$1:$F$300,3,FALSE),"")</f>
        <v/>
      </c>
      <c r="AP19" s="16">
        <f t="shared" si="17"/>
        <v>0</v>
      </c>
      <c r="AQ19" t="str">
        <f>IFERROR(VLOOKUP($A19,'Week 21'!$A$1:$F$300,3,FALSE),"")</f>
        <v/>
      </c>
      <c r="AR19" s="16">
        <f t="shared" si="18"/>
        <v>0</v>
      </c>
      <c r="AS19" t="str">
        <f>IFERROR(VLOOKUP($A19,'Week 22'!$A$1:$F$300,3,FALSE),"")</f>
        <v/>
      </c>
      <c r="AT19" s="16">
        <f t="shared" si="19"/>
        <v>0</v>
      </c>
      <c r="AU19" t="str">
        <f>IFERROR(VLOOKUP($A19,'Week 23'!$A$1:$F$300,3,FALSE),"")</f>
        <v/>
      </c>
      <c r="AV19" s="16">
        <f t="shared" si="20"/>
        <v>0</v>
      </c>
      <c r="AW19" t="str">
        <f>IFERROR(VLOOKUP($A19,'Week 24'!$A$1:$F$300,3,FALSE),"")</f>
        <v/>
      </c>
      <c r="AX19" s="16">
        <f t="shared" si="21"/>
        <v>0</v>
      </c>
      <c r="AY19" t="str">
        <f>IFERROR(VLOOKUP($A19,'Week 25'!$A$1:$F$300,3,FALSE),"")</f>
        <v/>
      </c>
      <c r="AZ19" s="16">
        <f t="shared" si="22"/>
        <v>0</v>
      </c>
      <c r="BA19" t="str">
        <f>IFERROR(VLOOKUP($A19,'Week 26'!$A$1:$F$300,3,FALSE),"")</f>
        <v/>
      </c>
      <c r="BB19" s="16">
        <f t="shared" si="23"/>
        <v>0</v>
      </c>
      <c r="BC19" s="2" t="str">
        <f t="shared" si="24"/>
        <v/>
      </c>
      <c r="BD19" t="str">
        <f>IFERROR(VLOOKUP($A19,'Pivotrac YE'!$A$1:$F$300,3,FALSE),"")</f>
        <v/>
      </c>
    </row>
    <row r="20" spans="1:56" x14ac:dyDescent="0.2">
      <c r="A20" t="s">
        <v>481</v>
      </c>
      <c r="B20" t="e">
        <f t="shared" si="0"/>
        <v>#VALUE!</v>
      </c>
      <c r="C20" t="str">
        <f>IFERROR(VLOOKUP($A20,'Week 1'!$A$1:$F$300,3,FALSE),"")</f>
        <v/>
      </c>
      <c r="D20" s="16">
        <f t="shared" si="1"/>
        <v>0</v>
      </c>
      <c r="E20" t="str">
        <f>IFERROR(VLOOKUP($A20,'Week 2'!$A$1:$F$298,3,FALSE),"")</f>
        <v/>
      </c>
      <c r="F20" s="16">
        <f t="shared" si="2"/>
        <v>0</v>
      </c>
      <c r="G20" t="str">
        <f>IFERROR(VLOOKUP($A20,'Week 3'!$A$1:$F$298,3,FALSE),"")</f>
        <v/>
      </c>
      <c r="H20" s="16">
        <f t="shared" si="3"/>
        <v>0</v>
      </c>
      <c r="I20" t="str">
        <f>IFERROR(VLOOKUP($A20,'Week 4'!$A$1:$F$300,3,FALSE),"")</f>
        <v/>
      </c>
      <c r="J20" t="str">
        <f>IFERROR(VLOOKUP($A20,'Week 4'!$A$1:$F$300,3,FALSE),"")</f>
        <v/>
      </c>
      <c r="K20" s="16" t="str">
        <f t="shared" si="4"/>
        <v/>
      </c>
      <c r="L20" t="str">
        <f>IFERROR(VLOOKUP($A20,'Week 5'!$A$1:$F$300,2,FALSE),"")</f>
        <v/>
      </c>
      <c r="M20" t="str">
        <f>IFERROR(VLOOKUP($A20,'Week 6'!$A$1:$F$300,3,FALSE),"")</f>
        <v/>
      </c>
      <c r="N20" t="str">
        <f>IFERROR(VLOOKUP($A20,'Week 6'!$A$1:$F$300,2,FALSE),"")</f>
        <v/>
      </c>
      <c r="O20" s="16" t="e">
        <f t="shared" si="5"/>
        <v>#VALUE!</v>
      </c>
      <c r="P20" t="str">
        <f>IFERROR(VLOOKUP($A20,'Week 7'!$A$1:$F$300,2,FALSE),"")</f>
        <v/>
      </c>
      <c r="Q20" s="16" t="e">
        <f t="shared" si="6"/>
        <v>#VALUE!</v>
      </c>
      <c r="R20" t="str">
        <f>IFERROR(VLOOKUP($A20,'Week 8'!$A$1:$F$300,2,FALSE),"")</f>
        <v/>
      </c>
      <c r="S20" s="16" t="str">
        <f>IFERROR(VLOOKUP($A20,'Week 9'!$A$1:$F$300,3,FALSE),"")</f>
        <v/>
      </c>
      <c r="T20" s="16">
        <f t="shared" si="25"/>
        <v>0</v>
      </c>
      <c r="U20" s="16" t="str">
        <f>IFERROR(VLOOKUP($A20,'Week 10'!$A$1:$F$300,3,FALSE),"")</f>
        <v/>
      </c>
      <c r="V20" s="16">
        <f t="shared" si="26"/>
        <v>0</v>
      </c>
      <c r="W20" s="16" t="str">
        <f>IFERROR(VLOOKUP($A20,'Week 11'!$A$1:$F$300,3,FALSE),"")</f>
        <v/>
      </c>
      <c r="X20" s="16">
        <f t="shared" si="27"/>
        <v>0</v>
      </c>
      <c r="Y20" s="16" t="str">
        <f>IFERROR(VLOOKUP($A20,'Week 12'!$A$1:$F$300,3,FALSE),"")</f>
        <v/>
      </c>
      <c r="Z20" s="16">
        <f t="shared" si="28"/>
        <v>0</v>
      </c>
      <c r="AA20" t="str">
        <f>IFERROR(VLOOKUP($A20,'Week 13'!$A$1:$F$300,3,FALSE),"")</f>
        <v/>
      </c>
      <c r="AB20" s="16">
        <f t="shared" si="29"/>
        <v>0</v>
      </c>
      <c r="AC20" t="str">
        <f>IFERROR(VLOOKUP($A20,'Week 14'!$A$1:$F$300,3,FALSE),"")</f>
        <v/>
      </c>
      <c r="AD20" s="16">
        <f t="shared" si="30"/>
        <v>0</v>
      </c>
      <c r="AE20" t="str">
        <f>IFERROR(VLOOKUP($A20,'Week 15'!$A$1:$F$300,3,FALSE),"")</f>
        <v/>
      </c>
      <c r="AF20" s="16">
        <f t="shared" si="12"/>
        <v>0</v>
      </c>
      <c r="AG20" t="str">
        <f>IFERROR(VLOOKUP($A20,'Week 16'!$A$1:$F$300,3,FALSE),"")</f>
        <v/>
      </c>
      <c r="AH20" s="16">
        <f t="shared" si="13"/>
        <v>0</v>
      </c>
      <c r="AI20" t="str">
        <f>IFERROR(VLOOKUP($A20,'Week 17'!$A$1:$F$300,3,FALSE),"")</f>
        <v/>
      </c>
      <c r="AJ20" s="16">
        <f t="shared" si="14"/>
        <v>0</v>
      </c>
      <c r="AK20" t="str">
        <f>IFERROR(VLOOKUP($A20,'Week 18'!$A$1:$F$300,3,FALSE),"")</f>
        <v/>
      </c>
      <c r="AL20" s="16">
        <f t="shared" si="15"/>
        <v>0</v>
      </c>
      <c r="AM20" t="str">
        <f>IFERROR(VLOOKUP($A20,'Week 19'!$A$1:$F$300,3,FALSE),"")</f>
        <v/>
      </c>
      <c r="AN20" s="16">
        <f t="shared" si="16"/>
        <v>0</v>
      </c>
      <c r="AO20" t="str">
        <f>IFERROR(VLOOKUP($A20,'Week 20'!$A$1:$F$300,3,FALSE),"")</f>
        <v/>
      </c>
      <c r="AP20" s="16">
        <f t="shared" si="17"/>
        <v>0</v>
      </c>
      <c r="AQ20" t="str">
        <f>IFERROR(VLOOKUP($A20,'Week 21'!$A$1:$F$300,3,FALSE),"")</f>
        <v/>
      </c>
      <c r="AR20" s="16">
        <f t="shared" si="18"/>
        <v>0</v>
      </c>
      <c r="AS20" t="str">
        <f>IFERROR(VLOOKUP($A20,'Week 22'!$A$1:$F$300,3,FALSE),"")</f>
        <v/>
      </c>
      <c r="AT20" s="16">
        <f t="shared" si="19"/>
        <v>0</v>
      </c>
      <c r="AU20" t="str">
        <f>IFERROR(VLOOKUP($A20,'Week 23'!$A$1:$F$300,3,FALSE),"")</f>
        <v/>
      </c>
      <c r="AV20" s="16">
        <f t="shared" si="20"/>
        <v>0</v>
      </c>
      <c r="AW20" t="str">
        <f>IFERROR(VLOOKUP($A20,'Week 24'!$A$1:$F$300,3,FALSE),"")</f>
        <v/>
      </c>
      <c r="AX20" s="16">
        <f t="shared" si="21"/>
        <v>0</v>
      </c>
      <c r="AY20" t="str">
        <f>IFERROR(VLOOKUP($A20,'Week 25'!$A$1:$F$300,3,FALSE),"")</f>
        <v/>
      </c>
      <c r="AZ20" s="16">
        <f t="shared" si="22"/>
        <v>0</v>
      </c>
      <c r="BA20" t="str">
        <f>IFERROR(VLOOKUP($A20,'Week 26'!$A$1:$F$300,3,FALSE),"")</f>
        <v/>
      </c>
      <c r="BB20" s="16">
        <f t="shared" si="23"/>
        <v>0</v>
      </c>
      <c r="BC20" s="2" t="str">
        <f t="shared" si="24"/>
        <v/>
      </c>
      <c r="BD20" t="str">
        <f>IFERROR(VLOOKUP($A20,'Pivotrac YE'!$A$1:$F$300,3,FALSE),"")</f>
        <v/>
      </c>
    </row>
    <row r="21" spans="1:56" x14ac:dyDescent="0.2">
      <c r="A21" t="s">
        <v>70</v>
      </c>
      <c r="B21">
        <f t="shared" si="0"/>
        <v>21.92</v>
      </c>
      <c r="C21" t="str">
        <f>IFERROR(VLOOKUP($A21,'Week 1'!$A$1:$F$300,3,FALSE),"")</f>
        <v/>
      </c>
      <c r="D21" s="16">
        <f t="shared" si="1"/>
        <v>0</v>
      </c>
      <c r="E21" t="str">
        <f>IFERROR(VLOOKUP($A21,'Week 2'!$A$1:$F$298,3,FALSE),"")</f>
        <v/>
      </c>
      <c r="F21" s="16">
        <f t="shared" si="2"/>
        <v>0</v>
      </c>
      <c r="G21" t="str">
        <f>IFERROR(VLOOKUP($A21,'Week 3'!$A$1:$F$298,3,FALSE),"")</f>
        <v/>
      </c>
      <c r="H21" s="16">
        <f t="shared" si="3"/>
        <v>0</v>
      </c>
      <c r="I21">
        <f>IFERROR(VLOOKUP($A21,'Week 4'!$A$1:$F$300,3,FALSE),"")</f>
        <v>0.72</v>
      </c>
      <c r="J21">
        <f>IFERROR(VLOOKUP($A21,'Week 4'!$A$1:$F$300,3,FALSE),"")</f>
        <v>0.72</v>
      </c>
      <c r="K21" s="16" t="str">
        <f t="shared" si="4"/>
        <v/>
      </c>
      <c r="L21" t="str">
        <f>IFERROR(VLOOKUP($A21,'Week 5'!$A$1:$F$300,2,FALSE),"")</f>
        <v/>
      </c>
      <c r="M21" t="str">
        <f>IFERROR(VLOOKUP($A21,'Week 6'!$A$1:$F$300,3,FALSE),"")</f>
        <v/>
      </c>
      <c r="N21" t="str">
        <f>IFERROR(VLOOKUP($A21,'Week 6'!$A$1:$F$300,2,FALSE),"")</f>
        <v/>
      </c>
      <c r="O21" s="16">
        <f t="shared" si="5"/>
        <v>2.0300000000000002</v>
      </c>
      <c r="P21">
        <f>IFERROR(VLOOKUP($A21,'Week 7'!$A$1:$F$300,2,FALSE),"")</f>
        <v>1.31</v>
      </c>
      <c r="Q21" s="16">
        <f t="shared" si="6"/>
        <v>2.8000000000000003</v>
      </c>
      <c r="R21">
        <f>IFERROR(VLOOKUP($A21,'Week 8'!$A$1:$F$300,2,FALSE),"")</f>
        <v>0.77</v>
      </c>
      <c r="S21" s="16">
        <f>IFERROR(VLOOKUP($A21,'Week 9'!$A$1:$F$300,3,FALSE),"")</f>
        <v>5.19</v>
      </c>
      <c r="T21" s="16">
        <f t="shared" si="25"/>
        <v>2.39</v>
      </c>
      <c r="U21" s="16">
        <f>IFERROR(VLOOKUP($A21,'Week 10'!$A$1:$F$300,3,FALSE),"")</f>
        <v>7.72</v>
      </c>
      <c r="V21" s="16">
        <f t="shared" si="26"/>
        <v>2.5299999999999994</v>
      </c>
      <c r="W21" s="16">
        <f>IFERROR(VLOOKUP($A21,'Week 11'!$A$1:$F$300,3,FALSE),"")</f>
        <v>10.28</v>
      </c>
      <c r="X21" s="16">
        <f t="shared" si="27"/>
        <v>2.5599999999999996</v>
      </c>
      <c r="Y21" s="16">
        <f>IFERROR(VLOOKUP($A21,'Week 12'!$A$1:$F$300,3,FALSE),"")</f>
        <v>11.95</v>
      </c>
      <c r="Z21" s="16">
        <f t="shared" si="28"/>
        <v>1.67</v>
      </c>
      <c r="AA21">
        <f>IFERROR(VLOOKUP($A21,'Week 13'!$A$1:$F$300,3,FALSE),"")</f>
        <v>13.88</v>
      </c>
      <c r="AB21" s="16">
        <f t="shared" si="29"/>
        <v>1.9300000000000015</v>
      </c>
      <c r="AC21">
        <f>IFERROR(VLOOKUP($A21,'Week 14'!$A$1:$F$300,3,FALSE),"")</f>
        <v>15.69</v>
      </c>
      <c r="AD21" s="16">
        <f t="shared" si="30"/>
        <v>1.8099999999999987</v>
      </c>
      <c r="AE21">
        <f>IFERROR(VLOOKUP($A21,'Week 15'!$A$1:$F$300,3,FALSE),"")</f>
        <v>17.46</v>
      </c>
      <c r="AF21" s="16">
        <f t="shared" si="12"/>
        <v>1.7700000000000014</v>
      </c>
      <c r="AG21">
        <f>IFERROR(VLOOKUP($A21,'Week 16'!$A$1:$F$300,3,FALSE),"")</f>
        <v>18.66</v>
      </c>
      <c r="AH21" s="16">
        <f t="shared" si="13"/>
        <v>1.1999999999999993</v>
      </c>
      <c r="AI21">
        <f>IFERROR(VLOOKUP($A21,'Week 17'!$A$1:$F$300,3,FALSE),"")</f>
        <v>20.28</v>
      </c>
      <c r="AJ21" s="16">
        <f t="shared" si="14"/>
        <v>1.620000000000001</v>
      </c>
      <c r="AK21">
        <f>IFERROR(VLOOKUP($A21,'Week 18'!$A$1:$F$300,3,FALSE),"")</f>
        <v>21.92</v>
      </c>
      <c r="AL21" s="16">
        <f t="shared" si="15"/>
        <v>1.6400000000000006</v>
      </c>
      <c r="AM21">
        <f>IFERROR(VLOOKUP($A21,'Week 19'!$A$1:$F$300,3,FALSE),"")</f>
        <v>22.74</v>
      </c>
      <c r="AN21" s="16">
        <f t="shared" si="16"/>
        <v>0.81999999999999673</v>
      </c>
      <c r="AO21">
        <f>IFERROR(VLOOKUP($A21,'Week 20'!$A$1:$F$300,3,FALSE),"")</f>
        <v>22.74</v>
      </c>
      <c r="AP21" s="16">
        <f t="shared" si="17"/>
        <v>0</v>
      </c>
      <c r="AQ21">
        <f>IFERROR(VLOOKUP($A21,'Week 21'!$A$1:$F$300,3,FALSE),"")</f>
        <v>22.74</v>
      </c>
      <c r="AR21" s="16">
        <f t="shared" si="18"/>
        <v>0</v>
      </c>
      <c r="AS21">
        <f>IFERROR(VLOOKUP($A21,'Week 22'!$A$1:$F$300,3,FALSE),"")</f>
        <v>22.74</v>
      </c>
      <c r="AT21" s="16">
        <f t="shared" si="19"/>
        <v>0</v>
      </c>
      <c r="AU21" t="str">
        <f>IFERROR(VLOOKUP($A21,'Week 23'!$A$1:$F$300,3,FALSE),"")</f>
        <v/>
      </c>
      <c r="AV21" s="16">
        <f t="shared" si="20"/>
        <v>0</v>
      </c>
      <c r="AW21" t="str">
        <f>IFERROR(VLOOKUP($A21,'Week 24'!$A$1:$F$300,3,FALSE),"")</f>
        <v/>
      </c>
      <c r="AX21" s="16">
        <f t="shared" si="21"/>
        <v>0</v>
      </c>
      <c r="AY21" t="str">
        <f>IFERROR(VLOOKUP($A21,'Week 25'!$A$1:$F$300,3,FALSE),"")</f>
        <v/>
      </c>
      <c r="AZ21" s="16">
        <f t="shared" si="22"/>
        <v>0</v>
      </c>
      <c r="BA21" t="str">
        <f>IFERROR(VLOOKUP($A21,'Week 26'!$A$1:$F$300,3,FALSE),"")</f>
        <v/>
      </c>
      <c r="BB21" s="16">
        <f t="shared" si="23"/>
        <v>0</v>
      </c>
      <c r="BC21" s="2" t="str">
        <f t="shared" si="24"/>
        <v/>
      </c>
      <c r="BD21" t="str">
        <f>IFERROR(VLOOKUP($A21,'Pivotrac YE'!$A$1:$F$300,3,FALSE),"")</f>
        <v/>
      </c>
    </row>
    <row r="22" spans="1:56" x14ac:dyDescent="0.2">
      <c r="A22" t="s">
        <v>69</v>
      </c>
      <c r="B22">
        <f t="shared" si="0"/>
        <v>22.66</v>
      </c>
      <c r="C22" t="str">
        <f>IFERROR(VLOOKUP($A22,'Week 1'!$A$1:$F$300,3,FALSE),"")</f>
        <v/>
      </c>
      <c r="D22" s="16">
        <f t="shared" si="1"/>
        <v>0</v>
      </c>
      <c r="E22" t="str">
        <f>IFERROR(VLOOKUP($A22,'Week 2'!$A$1:$F$298,3,FALSE),"")</f>
        <v/>
      </c>
      <c r="F22" s="16">
        <f t="shared" si="2"/>
        <v>0</v>
      </c>
      <c r="G22" t="str">
        <f>IFERROR(VLOOKUP($A22,'Week 3'!$A$1:$F$298,3,FALSE),"")</f>
        <v/>
      </c>
      <c r="H22" s="16">
        <f t="shared" si="3"/>
        <v>0</v>
      </c>
      <c r="I22">
        <f>IFERROR(VLOOKUP($A22,'Week 4'!$A$1:$F$300,3,FALSE),"")</f>
        <v>0.78</v>
      </c>
      <c r="J22">
        <f>IFERROR(VLOOKUP($A22,'Week 4'!$A$1:$F$300,3,FALSE),"")</f>
        <v>0.78</v>
      </c>
      <c r="K22" s="16" t="str">
        <f t="shared" si="4"/>
        <v/>
      </c>
      <c r="L22" t="str">
        <f>IFERROR(VLOOKUP($A22,'Week 5'!$A$1:$F$300,2,FALSE),"")</f>
        <v/>
      </c>
      <c r="M22" t="str">
        <f>IFERROR(VLOOKUP($A22,'Week 6'!$A$1:$F$300,3,FALSE),"")</f>
        <v/>
      </c>
      <c r="N22" t="str">
        <f>IFERROR(VLOOKUP($A22,'Week 6'!$A$1:$F$300,2,FALSE),"")</f>
        <v/>
      </c>
      <c r="O22" s="16">
        <f t="shared" si="5"/>
        <v>2.0700000000000003</v>
      </c>
      <c r="P22">
        <f>IFERROR(VLOOKUP($A22,'Week 7'!$A$1:$F$300,2,FALSE),"")</f>
        <v>1.29</v>
      </c>
      <c r="Q22" s="16">
        <f t="shared" si="6"/>
        <v>2.8500000000000005</v>
      </c>
      <c r="R22">
        <f>IFERROR(VLOOKUP($A22,'Week 8'!$A$1:$F$300,2,FALSE),"")</f>
        <v>0.78</v>
      </c>
      <c r="S22" s="16">
        <f>IFERROR(VLOOKUP($A22,'Week 9'!$A$1:$F$300,3,FALSE),"")</f>
        <v>5.25</v>
      </c>
      <c r="T22" s="16">
        <f t="shared" si="25"/>
        <v>2.3999999999999995</v>
      </c>
      <c r="U22" s="16">
        <f>IFERROR(VLOOKUP($A22,'Week 10'!$A$1:$F$300,3,FALSE),"")</f>
        <v>7.82</v>
      </c>
      <c r="V22" s="16">
        <f t="shared" si="26"/>
        <v>2.5700000000000003</v>
      </c>
      <c r="W22" s="16">
        <f>IFERROR(VLOOKUP($A22,'Week 11'!$A$1:$F$300,3,FALSE),"")</f>
        <v>10.31</v>
      </c>
      <c r="X22" s="16">
        <f t="shared" si="27"/>
        <v>2.4900000000000002</v>
      </c>
      <c r="Y22" s="16">
        <f>IFERROR(VLOOKUP($A22,'Week 12'!$A$1:$F$300,3,FALSE),"")</f>
        <v>12.08</v>
      </c>
      <c r="Z22" s="16">
        <f t="shared" si="28"/>
        <v>1.7699999999999996</v>
      </c>
      <c r="AA22">
        <f>IFERROR(VLOOKUP($A22,'Week 13'!$A$1:$F$300,3,FALSE),"")</f>
        <v>14.46</v>
      </c>
      <c r="AB22" s="16">
        <f t="shared" si="29"/>
        <v>2.3800000000000008</v>
      </c>
      <c r="AC22">
        <f>IFERROR(VLOOKUP($A22,'Week 14'!$A$1:$F$300,3,FALSE),"")</f>
        <v>15.9</v>
      </c>
      <c r="AD22" s="16">
        <f t="shared" si="30"/>
        <v>1.4399999999999995</v>
      </c>
      <c r="AE22">
        <f>IFERROR(VLOOKUP($A22,'Week 15'!$A$1:$F$300,3,FALSE),"")</f>
        <v>17.62</v>
      </c>
      <c r="AF22" s="16">
        <f t="shared" si="12"/>
        <v>1.7200000000000006</v>
      </c>
      <c r="AG22">
        <f>IFERROR(VLOOKUP($A22,'Week 16'!$A$1:$F$300,3,FALSE),"")</f>
        <v>18.98</v>
      </c>
      <c r="AH22" s="16">
        <f t="shared" si="13"/>
        <v>1.3599999999999994</v>
      </c>
      <c r="AI22">
        <f>IFERROR(VLOOKUP($A22,'Week 17'!$A$1:$F$300,3,FALSE),"")</f>
        <v>20.64</v>
      </c>
      <c r="AJ22" s="16">
        <f t="shared" si="14"/>
        <v>1.6600000000000001</v>
      </c>
      <c r="AK22">
        <f>IFERROR(VLOOKUP($A22,'Week 18'!$A$1:$F$300,3,FALSE),"")</f>
        <v>22.66</v>
      </c>
      <c r="AL22" s="16">
        <f t="shared" si="15"/>
        <v>2.0199999999999996</v>
      </c>
      <c r="AM22">
        <f>IFERROR(VLOOKUP($A22,'Week 19'!$A$1:$F$300,3,FALSE),"")</f>
        <v>24.34</v>
      </c>
      <c r="AN22" s="16">
        <f t="shared" si="16"/>
        <v>1.6799999999999997</v>
      </c>
      <c r="AO22">
        <f>IFERROR(VLOOKUP($A22,'Week 20'!$A$1:$F$300,3,FALSE),"")</f>
        <v>24.34</v>
      </c>
      <c r="AP22" s="16">
        <f t="shared" si="17"/>
        <v>0</v>
      </c>
      <c r="AQ22">
        <f>IFERROR(VLOOKUP($A22,'Week 21'!$A$1:$F$300,3,FALSE),"")</f>
        <v>24.34</v>
      </c>
      <c r="AR22" s="16">
        <f t="shared" si="18"/>
        <v>0</v>
      </c>
      <c r="AS22">
        <f>IFERROR(VLOOKUP($A22,'Week 22'!$A$1:$F$300,3,FALSE),"")</f>
        <v>24.34</v>
      </c>
      <c r="AT22" s="16">
        <f t="shared" si="19"/>
        <v>0</v>
      </c>
      <c r="AU22" t="str">
        <f>IFERROR(VLOOKUP($A22,'Week 23'!$A$1:$F$300,3,FALSE),"")</f>
        <v/>
      </c>
      <c r="AV22" s="16">
        <f t="shared" si="20"/>
        <v>0</v>
      </c>
      <c r="AW22" t="str">
        <f>IFERROR(VLOOKUP($A22,'Week 24'!$A$1:$F$300,3,FALSE),"")</f>
        <v/>
      </c>
      <c r="AX22" s="16">
        <f t="shared" si="21"/>
        <v>0</v>
      </c>
      <c r="AY22" t="str">
        <f>IFERROR(VLOOKUP($A22,'Week 25'!$A$1:$F$300,3,FALSE),"")</f>
        <v/>
      </c>
      <c r="AZ22" s="16">
        <f t="shared" si="22"/>
        <v>0</v>
      </c>
      <c r="BA22" t="str">
        <f>IFERROR(VLOOKUP($A22,'Week 26'!$A$1:$F$300,3,FALSE),"")</f>
        <v/>
      </c>
      <c r="BB22" s="16">
        <f t="shared" si="23"/>
        <v>0</v>
      </c>
      <c r="BC22" s="2" t="str">
        <f t="shared" si="24"/>
        <v/>
      </c>
      <c r="BD22" t="str">
        <f>IFERROR(VLOOKUP($A22,'Pivotrac YE'!$A$1:$F$300,3,FALSE),"")</f>
        <v/>
      </c>
    </row>
    <row r="23" spans="1:56" x14ac:dyDescent="0.2">
      <c r="A23" t="s">
        <v>71</v>
      </c>
      <c r="B23">
        <f t="shared" si="0"/>
        <v>21.95</v>
      </c>
      <c r="C23" t="str">
        <f>IFERROR(VLOOKUP($A23,'Week 1'!$A$1:$F$300,3,FALSE),"")</f>
        <v/>
      </c>
      <c r="D23" s="16">
        <f t="shared" si="1"/>
        <v>0</v>
      </c>
      <c r="E23" t="str">
        <f>IFERROR(VLOOKUP($A23,'Week 2'!$A$1:$F$298,3,FALSE),"")</f>
        <v/>
      </c>
      <c r="F23" s="16">
        <f t="shared" si="2"/>
        <v>0</v>
      </c>
      <c r="G23" t="str">
        <f>IFERROR(VLOOKUP($A23,'Week 3'!$A$1:$F$298,3,FALSE),"")</f>
        <v/>
      </c>
      <c r="H23" s="16">
        <f t="shared" si="3"/>
        <v>0</v>
      </c>
      <c r="I23">
        <f>IFERROR(VLOOKUP($A23,'Week 4'!$A$1:$F$300,3,FALSE),"")</f>
        <v>1</v>
      </c>
      <c r="J23">
        <f>IFERROR(VLOOKUP($A23,'Week 4'!$A$1:$F$300,3,FALSE),"")</f>
        <v>1</v>
      </c>
      <c r="K23" s="16" t="str">
        <f t="shared" si="4"/>
        <v/>
      </c>
      <c r="L23" t="str">
        <f>IFERROR(VLOOKUP($A23,'Week 5'!$A$1:$F$300,2,FALSE),"")</f>
        <v/>
      </c>
      <c r="M23" t="str">
        <f>IFERROR(VLOOKUP($A23,'Week 6'!$A$1:$F$300,3,FALSE),"")</f>
        <v/>
      </c>
      <c r="N23" t="str">
        <f>IFERROR(VLOOKUP($A23,'Week 6'!$A$1:$F$300,2,FALSE),"")</f>
        <v/>
      </c>
      <c r="O23" s="16">
        <f t="shared" si="5"/>
        <v>2.2800000000000002</v>
      </c>
      <c r="P23">
        <f>IFERROR(VLOOKUP($A23,'Week 7'!$A$1:$F$300,2,FALSE),"")</f>
        <v>1.28</v>
      </c>
      <c r="Q23" s="16">
        <f t="shared" si="6"/>
        <v>2.9800000000000004</v>
      </c>
      <c r="R23">
        <f>IFERROR(VLOOKUP($A23,'Week 8'!$A$1:$F$300,2,FALSE),"")</f>
        <v>0.7</v>
      </c>
      <c r="S23" s="16">
        <f>IFERROR(VLOOKUP($A23,'Week 9'!$A$1:$F$300,3,FALSE),"")</f>
        <v>5.2</v>
      </c>
      <c r="T23" s="16">
        <f t="shared" si="25"/>
        <v>2.2199999999999998</v>
      </c>
      <c r="U23" s="16">
        <f>IFERROR(VLOOKUP($A23,'Week 10'!$A$1:$F$300,3,FALSE),"")</f>
        <v>7.5</v>
      </c>
      <c r="V23" s="16">
        <f t="shared" si="26"/>
        <v>2.2999999999999998</v>
      </c>
      <c r="W23" s="16">
        <f>IFERROR(VLOOKUP($A23,'Week 11'!$A$1:$F$300,3,FALSE),"")</f>
        <v>9.85</v>
      </c>
      <c r="X23" s="16">
        <f t="shared" si="27"/>
        <v>2.3499999999999996</v>
      </c>
      <c r="Y23" s="16">
        <f>IFERROR(VLOOKUP($A23,'Week 12'!$A$1:$F$300,3,FALSE),"")</f>
        <v>11.58</v>
      </c>
      <c r="Z23" s="16">
        <f t="shared" si="28"/>
        <v>1.7300000000000004</v>
      </c>
      <c r="AA23">
        <f>IFERROR(VLOOKUP($A23,'Week 13'!$A$1:$F$300,3,FALSE),"")</f>
        <v>13.77</v>
      </c>
      <c r="AB23" s="16">
        <f t="shared" si="29"/>
        <v>2.1899999999999995</v>
      </c>
      <c r="AC23">
        <f>IFERROR(VLOOKUP($A23,'Week 14'!$A$1:$F$300,3,FALSE),"")</f>
        <v>15.4</v>
      </c>
      <c r="AD23" s="16">
        <f t="shared" si="30"/>
        <v>1.6300000000000008</v>
      </c>
      <c r="AE23">
        <f>IFERROR(VLOOKUP($A23,'Week 15'!$A$1:$F$300,3,FALSE),"")</f>
        <v>17.41</v>
      </c>
      <c r="AF23" s="16">
        <f t="shared" si="12"/>
        <v>2.0099999999999998</v>
      </c>
      <c r="AG23">
        <f>IFERROR(VLOOKUP($A23,'Week 16'!$A$1:$F$300,3,FALSE),"")</f>
        <v>19.059999999999999</v>
      </c>
      <c r="AH23" s="16">
        <f t="shared" si="13"/>
        <v>1.6499999999999986</v>
      </c>
      <c r="AI23">
        <f>IFERROR(VLOOKUP($A23,'Week 17'!$A$1:$F$300,3,FALSE),"")</f>
        <v>20.48</v>
      </c>
      <c r="AJ23" s="16">
        <f t="shared" si="14"/>
        <v>1.4200000000000017</v>
      </c>
      <c r="AK23">
        <f>IFERROR(VLOOKUP($A23,'Week 18'!$A$1:$F$300,3,FALSE),"")</f>
        <v>21.95</v>
      </c>
      <c r="AL23" s="16">
        <f t="shared" si="15"/>
        <v>1.4699999999999989</v>
      </c>
      <c r="AM23">
        <f>IFERROR(VLOOKUP($A23,'Week 19'!$A$1:$F$300,3,FALSE),"")</f>
        <v>22.81</v>
      </c>
      <c r="AN23" s="16">
        <f t="shared" si="16"/>
        <v>0.85999999999999943</v>
      </c>
      <c r="AO23">
        <f>IFERROR(VLOOKUP($A23,'Week 20'!$A$1:$F$300,3,FALSE),"")</f>
        <v>22.81</v>
      </c>
      <c r="AP23" s="16">
        <f t="shared" si="17"/>
        <v>0</v>
      </c>
      <c r="AQ23">
        <f>IFERROR(VLOOKUP($A23,'Week 21'!$A$1:$F$300,3,FALSE),"")</f>
        <v>22.81</v>
      </c>
      <c r="AR23" s="16">
        <f t="shared" si="18"/>
        <v>0</v>
      </c>
      <c r="AS23">
        <f>IFERROR(VLOOKUP($A23,'Week 22'!$A$1:$F$300,3,FALSE),"")</f>
        <v>22.81</v>
      </c>
      <c r="AT23" s="16">
        <f t="shared" si="19"/>
        <v>0</v>
      </c>
      <c r="AU23" t="str">
        <f>IFERROR(VLOOKUP($A23,'Week 23'!$A$1:$F$300,3,FALSE),"")</f>
        <v/>
      </c>
      <c r="AV23" s="16">
        <f t="shared" si="20"/>
        <v>0</v>
      </c>
      <c r="AW23" t="str">
        <f>IFERROR(VLOOKUP($A23,'Week 24'!$A$1:$F$300,3,FALSE),"")</f>
        <v/>
      </c>
      <c r="AX23" s="16">
        <f t="shared" si="21"/>
        <v>0</v>
      </c>
      <c r="AY23" t="str">
        <f>IFERROR(VLOOKUP($A23,'Week 25'!$A$1:$F$300,3,FALSE),"")</f>
        <v/>
      </c>
      <c r="AZ23" s="16">
        <f t="shared" si="22"/>
        <v>0</v>
      </c>
      <c r="BA23" t="str">
        <f>IFERROR(VLOOKUP($A23,'Week 26'!$A$1:$F$300,3,FALSE),"")</f>
        <v/>
      </c>
      <c r="BB23" s="16">
        <f t="shared" si="23"/>
        <v>0</v>
      </c>
      <c r="BC23" s="2" t="str">
        <f t="shared" si="24"/>
        <v/>
      </c>
      <c r="BD23" t="str">
        <f>IFERROR(VLOOKUP($A23,'Pivotrac YE'!$A$1:$F$300,3,FALSE),"")</f>
        <v/>
      </c>
    </row>
    <row r="24" spans="1:56" x14ac:dyDescent="0.2">
      <c r="A24" t="s">
        <v>72</v>
      </c>
      <c r="B24">
        <f t="shared" si="0"/>
        <v>20.170000000000002</v>
      </c>
      <c r="C24" t="str">
        <f>IFERROR(VLOOKUP($A24,'Week 1'!$A$1:$F$300,3,FALSE),"")</f>
        <v/>
      </c>
      <c r="D24" s="16">
        <f t="shared" si="1"/>
        <v>0</v>
      </c>
      <c r="E24" t="str">
        <f>IFERROR(VLOOKUP($A24,'Week 2'!$A$1:$F$298,3,FALSE),"")</f>
        <v/>
      </c>
      <c r="F24" s="16">
        <f t="shared" si="2"/>
        <v>0</v>
      </c>
      <c r="G24" t="str">
        <f>IFERROR(VLOOKUP($A24,'Week 3'!$A$1:$F$298,3,FALSE),"")</f>
        <v/>
      </c>
      <c r="H24" s="16">
        <f t="shared" si="3"/>
        <v>0</v>
      </c>
      <c r="I24">
        <f>IFERROR(VLOOKUP($A24,'Week 4'!$A$1:$F$300,3,FALSE),"")</f>
        <v>1.21</v>
      </c>
      <c r="J24">
        <f>IFERROR(VLOOKUP($A24,'Week 4'!$A$1:$F$300,3,FALSE),"")</f>
        <v>1.21</v>
      </c>
      <c r="K24" s="16" t="str">
        <f t="shared" si="4"/>
        <v/>
      </c>
      <c r="L24" t="str">
        <f>IFERROR(VLOOKUP($A24,'Week 5'!$A$1:$F$300,2,FALSE),"")</f>
        <v/>
      </c>
      <c r="M24" t="str">
        <f>IFERROR(VLOOKUP($A24,'Week 6'!$A$1:$F$300,3,FALSE),"")</f>
        <v/>
      </c>
      <c r="N24" t="str">
        <f>IFERROR(VLOOKUP($A24,'Week 6'!$A$1:$F$300,2,FALSE),"")</f>
        <v/>
      </c>
      <c r="O24" s="16">
        <f t="shared" si="5"/>
        <v>2.5999999999999996</v>
      </c>
      <c r="P24">
        <f>IFERROR(VLOOKUP($A24,'Week 7'!$A$1:$F$300,2,FALSE),"")</f>
        <v>1.39</v>
      </c>
      <c r="Q24" s="16">
        <f t="shared" si="6"/>
        <v>3.34</v>
      </c>
      <c r="R24">
        <f>IFERROR(VLOOKUP($A24,'Week 8'!$A$1:$F$300,2,FALSE),"")</f>
        <v>0.74</v>
      </c>
      <c r="S24" s="16">
        <f>IFERROR(VLOOKUP($A24,'Week 9'!$A$1:$F$300,3,FALSE),"")</f>
        <v>5.69</v>
      </c>
      <c r="T24" s="16">
        <f t="shared" si="25"/>
        <v>2.3500000000000005</v>
      </c>
      <c r="U24" s="16">
        <f>IFERROR(VLOOKUP($A24,'Week 10'!$A$1:$F$300,3,FALSE),"")</f>
        <v>8.07</v>
      </c>
      <c r="V24" s="16">
        <f t="shared" si="26"/>
        <v>2.38</v>
      </c>
      <c r="W24" s="16">
        <f>IFERROR(VLOOKUP($A24,'Week 11'!$A$1:$F$300,3,FALSE),"")</f>
        <v>10.54</v>
      </c>
      <c r="X24" s="16">
        <f t="shared" si="27"/>
        <v>2.4699999999999989</v>
      </c>
      <c r="Y24" s="16">
        <f>IFERROR(VLOOKUP($A24,'Week 12'!$A$1:$F$300,3,FALSE),"")</f>
        <v>12.42</v>
      </c>
      <c r="Z24" s="16">
        <f t="shared" si="28"/>
        <v>1.8800000000000008</v>
      </c>
      <c r="AA24">
        <f>IFERROR(VLOOKUP($A24,'Week 13'!$A$1:$F$300,3,FALSE),"")</f>
        <v>14.77</v>
      </c>
      <c r="AB24" s="16">
        <f t="shared" si="29"/>
        <v>2.3499999999999996</v>
      </c>
      <c r="AC24">
        <f>IFERROR(VLOOKUP($A24,'Week 14'!$A$1:$F$300,3,FALSE),"")</f>
        <v>16.52</v>
      </c>
      <c r="AD24" s="16">
        <f t="shared" si="30"/>
        <v>1.75</v>
      </c>
      <c r="AE24">
        <f>IFERROR(VLOOKUP($A24,'Week 15'!$A$1:$F$300,3,FALSE),"")</f>
        <v>18.32</v>
      </c>
      <c r="AF24" s="16">
        <f t="shared" si="12"/>
        <v>1.8000000000000007</v>
      </c>
      <c r="AG24">
        <f>IFERROR(VLOOKUP($A24,'Week 16'!$A$1:$F$300,3,FALSE),"")</f>
        <v>18.32</v>
      </c>
      <c r="AH24" s="16">
        <f t="shared" si="13"/>
        <v>0</v>
      </c>
      <c r="AI24">
        <f>IFERROR(VLOOKUP($A24,'Week 17'!$A$1:$F$300,3,FALSE),"")</f>
        <v>18.32</v>
      </c>
      <c r="AJ24" s="16">
        <f t="shared" si="14"/>
        <v>0</v>
      </c>
      <c r="AK24">
        <f>IFERROR(VLOOKUP($A24,'Week 18'!$A$1:$F$300,3,FALSE),"")</f>
        <v>20.170000000000002</v>
      </c>
      <c r="AL24" s="16">
        <f t="shared" si="15"/>
        <v>1.8500000000000014</v>
      </c>
      <c r="AM24">
        <f>IFERROR(VLOOKUP($A24,'Week 19'!$A$1:$F$300,3,FALSE),"")</f>
        <v>21.11</v>
      </c>
      <c r="AN24" s="16">
        <f t="shared" si="16"/>
        <v>0.93999999999999773</v>
      </c>
      <c r="AO24">
        <f>IFERROR(VLOOKUP($A24,'Week 20'!$A$1:$F$300,3,FALSE),"")</f>
        <v>21.11</v>
      </c>
      <c r="AP24" s="16">
        <f t="shared" si="17"/>
        <v>0</v>
      </c>
      <c r="AQ24">
        <f>IFERROR(VLOOKUP($A24,'Week 21'!$A$1:$F$300,3,FALSE),"")</f>
        <v>21.11</v>
      </c>
      <c r="AR24" s="16">
        <f t="shared" si="18"/>
        <v>0</v>
      </c>
      <c r="AS24">
        <f>IFERROR(VLOOKUP($A24,'Week 22'!$A$1:$F$300,3,FALSE),"")</f>
        <v>21.11</v>
      </c>
      <c r="AT24" s="16">
        <f t="shared" si="19"/>
        <v>0</v>
      </c>
      <c r="AU24" t="str">
        <f>IFERROR(VLOOKUP($A24,'Week 23'!$A$1:$F$300,3,FALSE),"")</f>
        <v/>
      </c>
      <c r="AV24" s="16">
        <f t="shared" si="20"/>
        <v>0</v>
      </c>
      <c r="AW24" t="str">
        <f>IFERROR(VLOOKUP($A24,'Week 24'!$A$1:$F$300,3,FALSE),"")</f>
        <v/>
      </c>
      <c r="AX24" s="16">
        <f t="shared" si="21"/>
        <v>0</v>
      </c>
      <c r="AY24" t="str">
        <f>IFERROR(VLOOKUP($A24,'Week 25'!$A$1:$F$300,3,FALSE),"")</f>
        <v/>
      </c>
      <c r="AZ24" s="16">
        <f t="shared" si="22"/>
        <v>0</v>
      </c>
      <c r="BA24" t="str">
        <f>IFERROR(VLOOKUP($A24,'Week 26'!$A$1:$F$300,3,FALSE),"")</f>
        <v/>
      </c>
      <c r="BB24" s="16">
        <f t="shared" si="23"/>
        <v>0</v>
      </c>
      <c r="BC24" s="2" t="str">
        <f t="shared" si="24"/>
        <v/>
      </c>
      <c r="BD24" t="str">
        <f>IFERROR(VLOOKUP($A24,'Pivotrac YE'!$A$1:$F$300,3,FALSE),"")</f>
        <v/>
      </c>
    </row>
    <row r="25" spans="1:56" x14ac:dyDescent="0.2">
      <c r="A25" t="s">
        <v>89</v>
      </c>
      <c r="B25">
        <f t="shared" si="0"/>
        <v>20.3</v>
      </c>
      <c r="C25" t="str">
        <f>IFERROR(VLOOKUP($A25,'Week 1'!$A$1:$F$300,3,FALSE),"")</f>
        <v/>
      </c>
      <c r="D25" s="16">
        <f t="shared" si="1"/>
        <v>0</v>
      </c>
      <c r="E25" t="str">
        <f>IFERROR(VLOOKUP($A25,'Week 2'!$A$1:$F$298,3,FALSE),"")</f>
        <v/>
      </c>
      <c r="F25" s="16">
        <f t="shared" si="2"/>
        <v>0</v>
      </c>
      <c r="G25" t="str">
        <f>IFERROR(VLOOKUP($A25,'Week 3'!$A$1:$F$298,3,FALSE),"")</f>
        <v/>
      </c>
      <c r="H25" s="16">
        <f t="shared" si="3"/>
        <v>0</v>
      </c>
      <c r="I25">
        <f>IFERROR(VLOOKUP($A25,'Week 4'!$A$1:$F$300,3,FALSE),"")</f>
        <v>0.25</v>
      </c>
      <c r="J25">
        <f>IFERROR(VLOOKUP($A25,'Week 4'!$A$1:$F$300,3,FALSE),"")</f>
        <v>0.25</v>
      </c>
      <c r="K25" s="16" t="str">
        <f t="shared" si="4"/>
        <v/>
      </c>
      <c r="L25" t="str">
        <f>IFERROR(VLOOKUP($A25,'Week 5'!$A$1:$F$300,2,FALSE),"")</f>
        <v/>
      </c>
      <c r="M25" t="str">
        <f>IFERROR(VLOOKUP($A25,'Week 6'!$A$1:$F$300,3,FALSE),"")</f>
        <v/>
      </c>
      <c r="N25" t="str">
        <f>IFERROR(VLOOKUP($A25,'Week 6'!$A$1:$F$300,2,FALSE),"")</f>
        <v/>
      </c>
      <c r="O25" s="16">
        <f t="shared" si="5"/>
        <v>2.5099999999999998</v>
      </c>
      <c r="P25">
        <f>IFERROR(VLOOKUP($A25,'Week 7'!$A$1:$F$300,2,FALSE),"")</f>
        <v>2.2599999999999998</v>
      </c>
      <c r="Q25" s="16">
        <f t="shared" si="6"/>
        <v>4.9000000000000004</v>
      </c>
      <c r="R25">
        <f>IFERROR(VLOOKUP($A25,'Week 8'!$A$1:$F$300,2,FALSE),"")</f>
        <v>2.39</v>
      </c>
      <c r="S25" s="16">
        <f>IFERROR(VLOOKUP($A25,'Week 9'!$A$1:$F$300,3,FALSE),"")</f>
        <v>8.44</v>
      </c>
      <c r="T25" s="16">
        <f t="shared" si="25"/>
        <v>3.5399999999999991</v>
      </c>
      <c r="U25" s="16">
        <f>IFERROR(VLOOKUP($A25,'Week 10'!$A$1:$F$300,3,FALSE),"")</f>
        <v>10.99</v>
      </c>
      <c r="V25" s="16">
        <f t="shared" si="26"/>
        <v>2.5500000000000007</v>
      </c>
      <c r="W25" s="16">
        <f>IFERROR(VLOOKUP($A25,'Week 11'!$A$1:$F$300,3,FALSE),"")</f>
        <v>13.15</v>
      </c>
      <c r="X25" s="16">
        <f t="shared" si="27"/>
        <v>2.16</v>
      </c>
      <c r="Y25" s="16">
        <f>IFERROR(VLOOKUP($A25,'Week 12'!$A$1:$F$300,3,FALSE),"")</f>
        <v>15.63</v>
      </c>
      <c r="Z25" s="16">
        <f t="shared" si="28"/>
        <v>2.4800000000000004</v>
      </c>
      <c r="AA25">
        <f>IFERROR(VLOOKUP($A25,'Week 13'!$A$1:$F$300,3,FALSE),"")</f>
        <v>17.489999999999998</v>
      </c>
      <c r="AB25" s="16">
        <f t="shared" si="29"/>
        <v>1.8599999999999977</v>
      </c>
      <c r="AC25">
        <f>IFERROR(VLOOKUP($A25,'Week 14'!$A$1:$F$300,3,FALSE),"")</f>
        <v>18.57</v>
      </c>
      <c r="AD25" s="16">
        <f t="shared" si="30"/>
        <v>1.0800000000000018</v>
      </c>
      <c r="AE25">
        <f>IFERROR(VLOOKUP($A25,'Week 15'!$A$1:$F$300,3,FALSE),"")</f>
        <v>19.510000000000002</v>
      </c>
      <c r="AF25" s="16">
        <f t="shared" si="12"/>
        <v>0.94000000000000128</v>
      </c>
      <c r="AG25">
        <f>IFERROR(VLOOKUP($A25,'Week 16'!$A$1:$F$300,3,FALSE),"")</f>
        <v>19.510000000000002</v>
      </c>
      <c r="AH25" s="16">
        <f t="shared" si="13"/>
        <v>0</v>
      </c>
      <c r="AI25">
        <f>IFERROR(VLOOKUP($A25,'Week 17'!$A$1:$F$300,3,FALSE),"")</f>
        <v>19.510000000000002</v>
      </c>
      <c r="AJ25" s="16">
        <f t="shared" si="14"/>
        <v>0</v>
      </c>
      <c r="AK25">
        <f>IFERROR(VLOOKUP($A25,'Week 18'!$A$1:$F$300,3,FALSE),"")</f>
        <v>20.3</v>
      </c>
      <c r="AL25" s="16">
        <f t="shared" si="15"/>
        <v>0.78999999999999915</v>
      </c>
      <c r="AM25">
        <f>IFERROR(VLOOKUP($A25,'Week 19'!$A$1:$F$300,3,FALSE),"")</f>
        <v>21.07</v>
      </c>
      <c r="AN25" s="16">
        <f t="shared" si="16"/>
        <v>0.76999999999999957</v>
      </c>
      <c r="AO25">
        <f>IFERROR(VLOOKUP($A25,'Week 20'!$A$1:$F$300,3,FALSE),"")</f>
        <v>21.67</v>
      </c>
      <c r="AP25" s="16">
        <f t="shared" si="17"/>
        <v>0.60000000000000142</v>
      </c>
      <c r="AQ25">
        <f>IFERROR(VLOOKUP($A25,'Week 21'!$A$1:$F$300,3,FALSE),"")</f>
        <v>21.67</v>
      </c>
      <c r="AR25" s="16">
        <f t="shared" si="18"/>
        <v>0</v>
      </c>
      <c r="AS25">
        <f>IFERROR(VLOOKUP($A25,'Week 22'!$A$1:$F$300,3,FALSE),"")</f>
        <v>21.67</v>
      </c>
      <c r="AT25" s="16">
        <f t="shared" si="19"/>
        <v>0</v>
      </c>
      <c r="AU25" t="str">
        <f>IFERROR(VLOOKUP($A25,'Week 23'!$A$1:$F$300,3,FALSE),"")</f>
        <v/>
      </c>
      <c r="AV25" s="16">
        <f t="shared" si="20"/>
        <v>0</v>
      </c>
      <c r="AW25" t="str">
        <f>IFERROR(VLOOKUP($A25,'Week 24'!$A$1:$F$300,3,FALSE),"")</f>
        <v/>
      </c>
      <c r="AX25" s="16">
        <f t="shared" si="21"/>
        <v>0</v>
      </c>
      <c r="AY25" t="str">
        <f>IFERROR(VLOOKUP($A25,'Week 25'!$A$1:$F$300,3,FALSE),"")</f>
        <v/>
      </c>
      <c r="AZ25" s="16">
        <f t="shared" si="22"/>
        <v>0</v>
      </c>
      <c r="BA25" t="str">
        <f>IFERROR(VLOOKUP($A25,'Week 26'!$A$1:$F$300,3,FALSE),"")</f>
        <v/>
      </c>
      <c r="BB25" s="16">
        <f t="shared" si="23"/>
        <v>0</v>
      </c>
      <c r="BC25" s="2" t="str">
        <f t="shared" si="24"/>
        <v/>
      </c>
      <c r="BD25" t="str">
        <f>IFERROR(VLOOKUP($A25,'Pivotrac YE'!$A$1:$F$300,3,FALSE),"")</f>
        <v/>
      </c>
    </row>
    <row r="26" spans="1:56" x14ac:dyDescent="0.2">
      <c r="A26" t="s">
        <v>90</v>
      </c>
      <c r="B26">
        <f t="shared" si="0"/>
        <v>20.76</v>
      </c>
      <c r="C26" t="str">
        <f>IFERROR(VLOOKUP($A26,'Week 1'!$A$1:$F$300,3,FALSE),"")</f>
        <v/>
      </c>
      <c r="D26" s="16">
        <f t="shared" si="1"/>
        <v>0</v>
      </c>
      <c r="E26" t="str">
        <f>IFERROR(VLOOKUP($A26,'Week 2'!$A$1:$F$298,3,FALSE),"")</f>
        <v/>
      </c>
      <c r="F26" s="16">
        <f t="shared" si="2"/>
        <v>0</v>
      </c>
      <c r="G26" t="str">
        <f>IFERROR(VLOOKUP($A26,'Week 3'!$A$1:$F$298,3,FALSE),"")</f>
        <v/>
      </c>
      <c r="H26" s="16">
        <f t="shared" si="3"/>
        <v>0</v>
      </c>
      <c r="I26">
        <f>IFERROR(VLOOKUP($A26,'Week 4'!$A$1:$F$300,3,FALSE),"")</f>
        <v>0.28000000000000003</v>
      </c>
      <c r="J26">
        <f>IFERROR(VLOOKUP($A26,'Week 4'!$A$1:$F$300,3,FALSE),"")</f>
        <v>0.28000000000000003</v>
      </c>
      <c r="K26" s="16" t="str">
        <f t="shared" si="4"/>
        <v/>
      </c>
      <c r="L26" t="str">
        <f>IFERROR(VLOOKUP($A26,'Week 5'!$A$1:$F$300,2,FALSE),"")</f>
        <v/>
      </c>
      <c r="M26" t="str">
        <f>IFERROR(VLOOKUP($A26,'Week 6'!$A$1:$F$300,3,FALSE),"")</f>
        <v/>
      </c>
      <c r="N26" t="str">
        <f>IFERROR(VLOOKUP($A26,'Week 6'!$A$1:$F$300,2,FALSE),"")</f>
        <v/>
      </c>
      <c r="O26" s="16">
        <f t="shared" si="5"/>
        <v>2.8200000000000003</v>
      </c>
      <c r="P26">
        <f>IFERROR(VLOOKUP($A26,'Week 7'!$A$1:$F$300,2,FALSE),"")</f>
        <v>2.54</v>
      </c>
      <c r="Q26" s="16">
        <f t="shared" si="6"/>
        <v>5.19</v>
      </c>
      <c r="R26">
        <f>IFERROR(VLOOKUP($A26,'Week 8'!$A$1:$F$300,2,FALSE),"")</f>
        <v>2.37</v>
      </c>
      <c r="S26" s="16">
        <f>IFERROR(VLOOKUP($A26,'Week 9'!$A$1:$F$300,3,FALSE),"")</f>
        <v>8.7899999999999991</v>
      </c>
      <c r="T26" s="16">
        <f t="shared" si="25"/>
        <v>3.5999999999999988</v>
      </c>
      <c r="U26" s="16">
        <f>IFERROR(VLOOKUP($A26,'Week 10'!$A$1:$F$300,3,FALSE),"")</f>
        <v>11.32</v>
      </c>
      <c r="V26" s="16">
        <f t="shared" si="26"/>
        <v>2.5300000000000011</v>
      </c>
      <c r="W26" s="16">
        <f>IFERROR(VLOOKUP($A26,'Week 11'!$A$1:$F$300,3,FALSE),"")</f>
        <v>13.49</v>
      </c>
      <c r="X26" s="16">
        <f t="shared" si="27"/>
        <v>2.17</v>
      </c>
      <c r="Y26" s="16">
        <f>IFERROR(VLOOKUP($A26,'Week 12'!$A$1:$F$300,3,FALSE),"")</f>
        <v>15.95</v>
      </c>
      <c r="Z26" s="16">
        <f t="shared" si="28"/>
        <v>2.4599999999999991</v>
      </c>
      <c r="AA26">
        <f>IFERROR(VLOOKUP($A26,'Week 13'!$A$1:$F$300,3,FALSE),"")</f>
        <v>17.850000000000001</v>
      </c>
      <c r="AB26" s="16">
        <f t="shared" si="29"/>
        <v>1.9000000000000021</v>
      </c>
      <c r="AC26">
        <f>IFERROR(VLOOKUP($A26,'Week 14'!$A$1:$F$300,3,FALSE),"")</f>
        <v>18.93</v>
      </c>
      <c r="AD26" s="16">
        <f t="shared" si="30"/>
        <v>1.0799999999999983</v>
      </c>
      <c r="AE26">
        <f>IFERROR(VLOOKUP($A26,'Week 15'!$A$1:$F$300,3,FALSE),"")</f>
        <v>19.899999999999999</v>
      </c>
      <c r="AF26" s="16">
        <f t="shared" si="12"/>
        <v>0.96999999999999886</v>
      </c>
      <c r="AG26">
        <f>IFERROR(VLOOKUP($A26,'Week 16'!$A$1:$F$300,3,FALSE),"")</f>
        <v>19.899999999999999</v>
      </c>
      <c r="AH26" s="16">
        <f t="shared" si="13"/>
        <v>0</v>
      </c>
      <c r="AI26">
        <f>IFERROR(VLOOKUP($A26,'Week 17'!$A$1:$F$300,3,FALSE),"")</f>
        <v>19.899999999999999</v>
      </c>
      <c r="AJ26" s="16">
        <f t="shared" si="14"/>
        <v>0</v>
      </c>
      <c r="AK26">
        <f>IFERROR(VLOOKUP($A26,'Week 18'!$A$1:$F$300,3,FALSE),"")</f>
        <v>20.76</v>
      </c>
      <c r="AL26" s="16">
        <f t="shared" si="15"/>
        <v>0.86000000000000298</v>
      </c>
      <c r="AM26">
        <f>IFERROR(VLOOKUP($A26,'Week 19'!$A$1:$F$300,3,FALSE),"")</f>
        <v>21.61</v>
      </c>
      <c r="AN26" s="16">
        <f t="shared" si="16"/>
        <v>0.84999999999999787</v>
      </c>
      <c r="AO26">
        <f>IFERROR(VLOOKUP($A26,'Week 20'!$A$1:$F$300,3,FALSE),"")</f>
        <v>22.23</v>
      </c>
      <c r="AP26" s="16">
        <f t="shared" si="17"/>
        <v>0.62000000000000099</v>
      </c>
      <c r="AQ26">
        <f>IFERROR(VLOOKUP($A26,'Week 21'!$A$1:$F$300,3,FALSE),"")</f>
        <v>22.23</v>
      </c>
      <c r="AR26" s="16">
        <f t="shared" si="18"/>
        <v>0</v>
      </c>
      <c r="AS26">
        <f>IFERROR(VLOOKUP($A26,'Week 22'!$A$1:$F$300,3,FALSE),"")</f>
        <v>22.23</v>
      </c>
      <c r="AT26" s="16">
        <f t="shared" si="19"/>
        <v>0</v>
      </c>
      <c r="AU26" t="str">
        <f>IFERROR(VLOOKUP($A26,'Week 23'!$A$1:$F$300,3,FALSE),"")</f>
        <v/>
      </c>
      <c r="AV26" s="16">
        <f t="shared" si="20"/>
        <v>0</v>
      </c>
      <c r="AW26" t="str">
        <f>IFERROR(VLOOKUP($A26,'Week 24'!$A$1:$F$300,3,FALSE),"")</f>
        <v/>
      </c>
      <c r="AX26" s="16">
        <f t="shared" si="21"/>
        <v>0</v>
      </c>
      <c r="AY26" t="str">
        <f>IFERROR(VLOOKUP($A26,'Week 25'!$A$1:$F$300,3,FALSE),"")</f>
        <v/>
      </c>
      <c r="AZ26" s="16">
        <f t="shared" si="22"/>
        <v>0</v>
      </c>
      <c r="BA26" t="str">
        <f>IFERROR(VLOOKUP($A26,'Week 26'!$A$1:$F$300,3,FALSE),"")</f>
        <v/>
      </c>
      <c r="BB26" s="16">
        <f t="shared" si="23"/>
        <v>0</v>
      </c>
      <c r="BC26" s="2" t="str">
        <f t="shared" si="24"/>
        <v/>
      </c>
      <c r="BD26" t="str">
        <f>IFERROR(VLOOKUP($A26,'Pivotrac YE'!$A$1:$F$300,3,FALSE),"")</f>
        <v/>
      </c>
    </row>
    <row r="27" spans="1:56" x14ac:dyDescent="0.2">
      <c r="A27" t="s">
        <v>86</v>
      </c>
      <c r="B27">
        <f t="shared" si="0"/>
        <v>20.6</v>
      </c>
      <c r="C27" t="str">
        <f>IFERROR(VLOOKUP($A27,'Week 1'!$A$1:$F$300,3,FALSE),"")</f>
        <v/>
      </c>
      <c r="D27" s="16">
        <f t="shared" si="1"/>
        <v>0</v>
      </c>
      <c r="E27" t="str">
        <f>IFERROR(VLOOKUP($A27,'Week 2'!$A$1:$F$298,3,FALSE),"")</f>
        <v/>
      </c>
      <c r="F27" s="16">
        <f t="shared" si="2"/>
        <v>0</v>
      </c>
      <c r="G27" t="str">
        <f>IFERROR(VLOOKUP($A27,'Week 3'!$A$1:$F$298,3,FALSE),"")</f>
        <v/>
      </c>
      <c r="H27" s="16">
        <f t="shared" si="3"/>
        <v>0</v>
      </c>
      <c r="I27">
        <f>IFERROR(VLOOKUP($A27,'Week 4'!$A$1:$F$300,3,FALSE),"")</f>
        <v>0.69</v>
      </c>
      <c r="J27">
        <f>IFERROR(VLOOKUP($A27,'Week 4'!$A$1:$F$300,3,FALSE),"")</f>
        <v>0.69</v>
      </c>
      <c r="K27" s="16" t="str">
        <f t="shared" si="4"/>
        <v/>
      </c>
      <c r="L27" t="str">
        <f>IFERROR(VLOOKUP($A27,'Week 5'!$A$1:$F$300,2,FALSE),"")</f>
        <v/>
      </c>
      <c r="M27" t="str">
        <f>IFERROR(VLOOKUP($A27,'Week 6'!$A$1:$F$300,3,FALSE),"")</f>
        <v/>
      </c>
      <c r="N27" t="str">
        <f>IFERROR(VLOOKUP($A27,'Week 6'!$A$1:$F$300,2,FALSE),"")</f>
        <v/>
      </c>
      <c r="O27" s="16">
        <f t="shared" si="5"/>
        <v>2.83</v>
      </c>
      <c r="P27">
        <f>IFERROR(VLOOKUP($A27,'Week 7'!$A$1:$F$300,2,FALSE),"")</f>
        <v>2.14</v>
      </c>
      <c r="Q27" s="16">
        <f t="shared" si="6"/>
        <v>5.0600000000000005</v>
      </c>
      <c r="R27">
        <f>IFERROR(VLOOKUP($A27,'Week 8'!$A$1:$F$300,2,FALSE),"")</f>
        <v>2.23</v>
      </c>
      <c r="S27" s="16">
        <f>IFERROR(VLOOKUP($A27,'Week 9'!$A$1:$F$300,3,FALSE),"")</f>
        <v>8.66</v>
      </c>
      <c r="T27" s="16">
        <f t="shared" si="25"/>
        <v>3.5999999999999996</v>
      </c>
      <c r="U27" s="16">
        <f>IFERROR(VLOOKUP($A27,'Week 10'!$A$1:$F$300,3,FALSE),"")</f>
        <v>11.16</v>
      </c>
      <c r="V27" s="16">
        <f t="shared" si="26"/>
        <v>2.5</v>
      </c>
      <c r="W27" s="16">
        <f>IFERROR(VLOOKUP($A27,'Week 11'!$A$1:$F$300,3,FALSE),"")</f>
        <v>13.18</v>
      </c>
      <c r="X27" s="16">
        <f t="shared" si="27"/>
        <v>2.0199999999999996</v>
      </c>
      <c r="Y27" s="16">
        <f>IFERROR(VLOOKUP($A27,'Week 12'!$A$1:$F$300,3,FALSE),"")</f>
        <v>15.62</v>
      </c>
      <c r="Z27" s="16">
        <f t="shared" si="28"/>
        <v>2.4399999999999995</v>
      </c>
      <c r="AA27">
        <f>IFERROR(VLOOKUP($A27,'Week 13'!$A$1:$F$300,3,FALSE),"")</f>
        <v>17.46</v>
      </c>
      <c r="AB27" s="16">
        <f t="shared" si="29"/>
        <v>1.8400000000000016</v>
      </c>
      <c r="AC27">
        <f>IFERROR(VLOOKUP($A27,'Week 14'!$A$1:$F$300,3,FALSE),"")</f>
        <v>18.55</v>
      </c>
      <c r="AD27" s="16">
        <f t="shared" si="30"/>
        <v>1.0899999999999999</v>
      </c>
      <c r="AE27">
        <f>IFERROR(VLOOKUP($A27,'Week 15'!$A$1:$F$300,3,FALSE),"")</f>
        <v>19.48</v>
      </c>
      <c r="AF27" s="16">
        <f t="shared" si="12"/>
        <v>0.92999999999999972</v>
      </c>
      <c r="AG27">
        <f>IFERROR(VLOOKUP($A27,'Week 16'!$A$1:$F$300,3,FALSE),"")</f>
        <v>19.78</v>
      </c>
      <c r="AH27" s="16">
        <f t="shared" si="13"/>
        <v>0.30000000000000071</v>
      </c>
      <c r="AI27">
        <f>IFERROR(VLOOKUP($A27,'Week 17'!$A$1:$F$300,3,FALSE),"")</f>
        <v>19.78</v>
      </c>
      <c r="AJ27" s="16">
        <f t="shared" si="14"/>
        <v>0</v>
      </c>
      <c r="AK27">
        <f>IFERROR(VLOOKUP($A27,'Week 18'!$A$1:$F$300,3,FALSE),"")</f>
        <v>20.6</v>
      </c>
      <c r="AL27" s="16">
        <f t="shared" si="15"/>
        <v>0.82000000000000028</v>
      </c>
      <c r="AM27">
        <f>IFERROR(VLOOKUP($A27,'Week 19'!$A$1:$F$300,3,FALSE),"")</f>
        <v>21.34</v>
      </c>
      <c r="AN27" s="16">
        <f t="shared" si="16"/>
        <v>0.73999999999999844</v>
      </c>
      <c r="AO27">
        <f>IFERROR(VLOOKUP($A27,'Week 20'!$A$1:$F$300,3,FALSE),"")</f>
        <v>21.94</v>
      </c>
      <c r="AP27" s="16">
        <f t="shared" si="17"/>
        <v>0.60000000000000142</v>
      </c>
      <c r="AQ27">
        <f>IFERROR(VLOOKUP($A27,'Week 21'!$A$1:$F$300,3,FALSE),"")</f>
        <v>21.94</v>
      </c>
      <c r="AR27" s="16">
        <f t="shared" si="18"/>
        <v>0</v>
      </c>
      <c r="AS27">
        <f>IFERROR(VLOOKUP($A27,'Week 22'!$A$1:$F$300,3,FALSE),"")</f>
        <v>21.94</v>
      </c>
      <c r="AT27" s="16">
        <f t="shared" si="19"/>
        <v>0</v>
      </c>
      <c r="AU27" t="str">
        <f>IFERROR(VLOOKUP($A27,'Week 23'!$A$1:$F$300,3,FALSE),"")</f>
        <v/>
      </c>
      <c r="AV27" s="16">
        <f t="shared" si="20"/>
        <v>0</v>
      </c>
      <c r="AW27" t="str">
        <f>IFERROR(VLOOKUP($A27,'Week 24'!$A$1:$F$300,3,FALSE),"")</f>
        <v/>
      </c>
      <c r="AX27" s="16">
        <f t="shared" si="21"/>
        <v>0</v>
      </c>
      <c r="AY27" t="str">
        <f>IFERROR(VLOOKUP($A27,'Week 25'!$A$1:$F$300,3,FALSE),"")</f>
        <v/>
      </c>
      <c r="AZ27" s="16">
        <f t="shared" si="22"/>
        <v>0</v>
      </c>
      <c r="BA27" t="str">
        <f>IFERROR(VLOOKUP($A27,'Week 26'!$A$1:$F$300,3,FALSE),"")</f>
        <v/>
      </c>
      <c r="BB27" s="16">
        <f t="shared" si="23"/>
        <v>0</v>
      </c>
      <c r="BC27" s="2" t="str">
        <f t="shared" si="24"/>
        <v/>
      </c>
      <c r="BD27" t="str">
        <f>IFERROR(VLOOKUP($A27,'Pivotrac YE'!$A$1:$F$300,3,FALSE),"")</f>
        <v/>
      </c>
    </row>
    <row r="28" spans="1:56" x14ac:dyDescent="0.2">
      <c r="A28" t="s">
        <v>88</v>
      </c>
      <c r="B28">
        <f t="shared" si="0"/>
        <v>19.8</v>
      </c>
      <c r="C28" t="str">
        <f>IFERROR(VLOOKUP($A28,'Week 1'!$A$1:$F$300,3,FALSE),"")</f>
        <v/>
      </c>
      <c r="D28" s="16">
        <f t="shared" si="1"/>
        <v>0</v>
      </c>
      <c r="E28" t="str">
        <f>IFERROR(VLOOKUP($A28,'Week 2'!$A$1:$F$298,3,FALSE),"")</f>
        <v/>
      </c>
      <c r="F28" s="16">
        <f t="shared" si="2"/>
        <v>0</v>
      </c>
      <c r="G28" t="str">
        <f>IFERROR(VLOOKUP($A28,'Week 3'!$A$1:$F$298,3,FALSE),"")</f>
        <v/>
      </c>
      <c r="H28" s="16">
        <f t="shared" si="3"/>
        <v>0</v>
      </c>
      <c r="I28">
        <f>IFERROR(VLOOKUP($A28,'Week 4'!$A$1:$F$300,3,FALSE),"")</f>
        <v>0.73</v>
      </c>
      <c r="J28">
        <f>IFERROR(VLOOKUP($A28,'Week 4'!$A$1:$F$300,3,FALSE),"")</f>
        <v>0.73</v>
      </c>
      <c r="K28" s="16" t="str">
        <f t="shared" si="4"/>
        <v/>
      </c>
      <c r="L28" t="str">
        <f>IFERROR(VLOOKUP($A28,'Week 5'!$A$1:$F$300,2,FALSE),"")</f>
        <v/>
      </c>
      <c r="M28" t="str">
        <f>IFERROR(VLOOKUP($A28,'Week 6'!$A$1:$F$300,3,FALSE),"")</f>
        <v/>
      </c>
      <c r="N28" t="str">
        <f>IFERROR(VLOOKUP($A28,'Week 6'!$A$1:$F$300,2,FALSE),"")</f>
        <v/>
      </c>
      <c r="O28" s="16">
        <f t="shared" si="5"/>
        <v>3.15</v>
      </c>
      <c r="P28">
        <f>IFERROR(VLOOKUP($A28,'Week 7'!$A$1:$F$300,2,FALSE),"")</f>
        <v>2.42</v>
      </c>
      <c r="Q28" s="16">
        <f t="shared" si="6"/>
        <v>5.52</v>
      </c>
      <c r="R28">
        <f>IFERROR(VLOOKUP($A28,'Week 8'!$A$1:$F$300,2,FALSE),"")</f>
        <v>2.37</v>
      </c>
      <c r="S28" s="16">
        <f>IFERROR(VLOOKUP($A28,'Week 9'!$A$1:$F$300,3,FALSE),"")</f>
        <v>8.83</v>
      </c>
      <c r="T28" s="16">
        <f t="shared" si="25"/>
        <v>3.3100000000000005</v>
      </c>
      <c r="U28" s="16">
        <f>IFERROR(VLOOKUP($A28,'Week 10'!$A$1:$F$300,3,FALSE),"")</f>
        <v>11.3</v>
      </c>
      <c r="V28" s="16">
        <f t="shared" si="26"/>
        <v>2.4700000000000006</v>
      </c>
      <c r="W28" s="16">
        <f>IFERROR(VLOOKUP($A28,'Week 11'!$A$1:$F$300,3,FALSE),"")</f>
        <v>13.24</v>
      </c>
      <c r="X28" s="16">
        <f t="shared" si="27"/>
        <v>1.9399999999999995</v>
      </c>
      <c r="Y28" s="16">
        <f>IFERROR(VLOOKUP($A28,'Week 12'!$A$1:$F$300,3,FALSE),"")</f>
        <v>15.49</v>
      </c>
      <c r="Z28" s="16">
        <f t="shared" si="28"/>
        <v>2.25</v>
      </c>
      <c r="AA28">
        <f>IFERROR(VLOOKUP($A28,'Week 13'!$A$1:$F$300,3,FALSE),"")</f>
        <v>17.170000000000002</v>
      </c>
      <c r="AB28" s="16">
        <f t="shared" si="29"/>
        <v>1.6800000000000015</v>
      </c>
      <c r="AC28">
        <f>IFERROR(VLOOKUP($A28,'Week 14'!$A$1:$F$300,3,FALSE),"")</f>
        <v>18.23</v>
      </c>
      <c r="AD28" s="16">
        <f t="shared" si="30"/>
        <v>1.0599999999999987</v>
      </c>
      <c r="AE28">
        <f>IFERROR(VLOOKUP($A28,'Week 15'!$A$1:$F$300,3,FALSE),"")</f>
        <v>19.16</v>
      </c>
      <c r="AF28" s="16">
        <f t="shared" si="12"/>
        <v>0.92999999999999972</v>
      </c>
      <c r="AG28">
        <f>IFERROR(VLOOKUP($A28,'Week 16'!$A$1:$F$300,3,FALSE),"")</f>
        <v>19.16</v>
      </c>
      <c r="AH28" s="16">
        <f t="shared" si="13"/>
        <v>0</v>
      </c>
      <c r="AI28">
        <f>IFERROR(VLOOKUP($A28,'Week 17'!$A$1:$F$300,3,FALSE),"")</f>
        <v>19.16</v>
      </c>
      <c r="AJ28" s="16">
        <f t="shared" si="14"/>
        <v>0</v>
      </c>
      <c r="AK28">
        <f>IFERROR(VLOOKUP($A28,'Week 18'!$A$1:$F$300,3,FALSE),"")</f>
        <v>19.8</v>
      </c>
      <c r="AL28" s="16">
        <f t="shared" si="15"/>
        <v>0.64000000000000057</v>
      </c>
      <c r="AM28">
        <f>IFERROR(VLOOKUP($A28,'Week 19'!$A$1:$F$300,3,FALSE),"")</f>
        <v>20.78</v>
      </c>
      <c r="AN28" s="16">
        <f t="shared" si="16"/>
        <v>0.98000000000000043</v>
      </c>
      <c r="AO28">
        <f>IFERROR(VLOOKUP($A28,'Week 20'!$A$1:$F$300,3,FALSE),"")</f>
        <v>21.37</v>
      </c>
      <c r="AP28" s="16">
        <f t="shared" si="17"/>
        <v>0.58999999999999986</v>
      </c>
      <c r="AQ28">
        <f>IFERROR(VLOOKUP($A28,'Week 21'!$A$1:$F$300,3,FALSE),"")</f>
        <v>21.37</v>
      </c>
      <c r="AR28" s="16">
        <f t="shared" si="18"/>
        <v>0</v>
      </c>
      <c r="AS28">
        <f>IFERROR(VLOOKUP($A28,'Week 22'!$A$1:$F$300,3,FALSE),"")</f>
        <v>21.37</v>
      </c>
      <c r="AT28" s="16">
        <f t="shared" si="19"/>
        <v>0</v>
      </c>
      <c r="AU28" t="str">
        <f>IFERROR(VLOOKUP($A28,'Week 23'!$A$1:$F$300,3,FALSE),"")</f>
        <v/>
      </c>
      <c r="AV28" s="16">
        <f t="shared" si="20"/>
        <v>0</v>
      </c>
      <c r="AW28" t="str">
        <f>IFERROR(VLOOKUP($A28,'Week 24'!$A$1:$F$300,3,FALSE),"")</f>
        <v/>
      </c>
      <c r="AX28" s="16">
        <f t="shared" si="21"/>
        <v>0</v>
      </c>
      <c r="AY28" t="str">
        <f>IFERROR(VLOOKUP($A28,'Week 25'!$A$1:$F$300,3,FALSE),"")</f>
        <v/>
      </c>
      <c r="AZ28" s="16">
        <f t="shared" si="22"/>
        <v>0</v>
      </c>
      <c r="BA28" t="str">
        <f>IFERROR(VLOOKUP($A28,'Week 26'!$A$1:$F$300,3,FALSE),"")</f>
        <v/>
      </c>
      <c r="BB28" s="16">
        <f t="shared" si="23"/>
        <v>0</v>
      </c>
      <c r="BC28" s="2" t="str">
        <f t="shared" si="24"/>
        <v/>
      </c>
      <c r="BD28" t="str">
        <f>IFERROR(VLOOKUP($A28,'Pivotrac YE'!$A$1:$F$300,3,FALSE),"")</f>
        <v/>
      </c>
    </row>
    <row r="29" spans="1:56" x14ac:dyDescent="0.2">
      <c r="A29" t="s">
        <v>146</v>
      </c>
      <c r="B29">
        <f t="shared" si="0"/>
        <v>17.920000000000002</v>
      </c>
      <c r="C29" t="str">
        <f>IFERROR(VLOOKUP($A29,'Week 1'!$A$1:$F$300,3,FALSE),"")</f>
        <v/>
      </c>
      <c r="D29" s="16">
        <f t="shared" si="1"/>
        <v>0</v>
      </c>
      <c r="E29" t="str">
        <f>IFERROR(VLOOKUP($A29,'Week 2'!$A$1:$F$298,3,FALSE),"")</f>
        <v/>
      </c>
      <c r="F29" s="16">
        <f t="shared" si="2"/>
        <v>0</v>
      </c>
      <c r="G29" t="str">
        <f>IFERROR(VLOOKUP($A29,'Week 3'!$A$1:$F$298,3,FALSE),"")</f>
        <v/>
      </c>
      <c r="H29" s="16">
        <f t="shared" si="3"/>
        <v>0</v>
      </c>
      <c r="I29">
        <f>IFERROR(VLOOKUP($A29,'Week 4'!$A$1:$F$300,3,FALSE),"")</f>
        <v>2.2000000000000002</v>
      </c>
      <c r="J29">
        <f>IFERROR(VLOOKUP($A29,'Week 4'!$A$1:$F$300,3,FALSE),"")</f>
        <v>2.2000000000000002</v>
      </c>
      <c r="K29" s="16" t="str">
        <f t="shared" si="4"/>
        <v/>
      </c>
      <c r="L29" t="str">
        <f>IFERROR(VLOOKUP($A29,'Week 5'!$A$1:$F$300,2,FALSE),"")</f>
        <v/>
      </c>
      <c r="M29" t="str">
        <f>IFERROR(VLOOKUP($A29,'Week 6'!$A$1:$F$300,3,FALSE),"")</f>
        <v/>
      </c>
      <c r="N29" t="str">
        <f>IFERROR(VLOOKUP($A29,'Week 6'!$A$1:$F$300,2,FALSE),"")</f>
        <v/>
      </c>
      <c r="O29" s="16">
        <f t="shared" si="5"/>
        <v>3.6100000000000003</v>
      </c>
      <c r="P29">
        <f>IFERROR(VLOOKUP($A29,'Week 7'!$A$1:$F$300,2,FALSE),"")</f>
        <v>1.41</v>
      </c>
      <c r="Q29" s="16">
        <f t="shared" si="6"/>
        <v>5.7900000000000009</v>
      </c>
      <c r="R29">
        <f>IFERROR(VLOOKUP($A29,'Week 8'!$A$1:$F$300,2,FALSE),"")</f>
        <v>2.1800000000000002</v>
      </c>
      <c r="S29" s="16">
        <f>IFERROR(VLOOKUP($A29,'Week 9'!$A$1:$F$300,3,FALSE),"")</f>
        <v>10.210000000000001</v>
      </c>
      <c r="T29" s="16">
        <f t="shared" si="25"/>
        <v>4.42</v>
      </c>
      <c r="U29" s="16">
        <f>IFERROR(VLOOKUP($A29,'Week 10'!$A$1:$F$300,3,FALSE),"")</f>
        <v>12.34</v>
      </c>
      <c r="V29" s="16">
        <f t="shared" si="26"/>
        <v>2.129999999999999</v>
      </c>
      <c r="W29" s="16">
        <f>IFERROR(VLOOKUP($A29,'Week 11'!$A$1:$F$300,3,FALSE),"")</f>
        <v>14.49</v>
      </c>
      <c r="X29" s="16">
        <f t="shared" si="27"/>
        <v>2.1500000000000004</v>
      </c>
      <c r="Y29" s="16">
        <f>IFERROR(VLOOKUP($A29,'Week 12'!$A$1:$F$300,3,FALSE),"")</f>
        <v>17.04</v>
      </c>
      <c r="Z29" s="16">
        <f t="shared" si="28"/>
        <v>2.5499999999999989</v>
      </c>
      <c r="AA29">
        <f>IFERROR(VLOOKUP($A29,'Week 13'!$A$1:$F$300,3,FALSE),"")</f>
        <v>17.920000000000002</v>
      </c>
      <c r="AB29" s="16">
        <f t="shared" si="29"/>
        <v>0.88000000000000256</v>
      </c>
      <c r="AC29">
        <f>IFERROR(VLOOKUP($A29,'Week 14'!$A$1:$F$300,3,FALSE),"")</f>
        <v>17.920000000000002</v>
      </c>
      <c r="AD29" s="16">
        <f t="shared" si="30"/>
        <v>0</v>
      </c>
      <c r="AE29">
        <f>IFERROR(VLOOKUP($A29,'Week 15'!$A$1:$F$300,3,FALSE),"")</f>
        <v>17.920000000000002</v>
      </c>
      <c r="AF29" s="16">
        <f t="shared" si="12"/>
        <v>0</v>
      </c>
      <c r="AG29">
        <f>IFERROR(VLOOKUP($A29,'Week 16'!$A$1:$F$300,3,FALSE),"")</f>
        <v>17.920000000000002</v>
      </c>
      <c r="AH29" s="16">
        <f t="shared" si="13"/>
        <v>0</v>
      </c>
      <c r="AI29">
        <f>IFERROR(VLOOKUP($A29,'Week 17'!$A$1:$F$300,3,FALSE),"")</f>
        <v>17.920000000000002</v>
      </c>
      <c r="AJ29" s="16">
        <f t="shared" si="14"/>
        <v>0</v>
      </c>
      <c r="AK29">
        <f>IFERROR(VLOOKUP($A29,'Week 18'!$A$1:$F$300,3,FALSE),"")</f>
        <v>17.920000000000002</v>
      </c>
      <c r="AL29" s="16">
        <f t="shared" si="15"/>
        <v>0</v>
      </c>
      <c r="AM29">
        <f>IFERROR(VLOOKUP($A29,'Week 19'!$A$1:$F$300,3,FALSE),"")</f>
        <v>17.920000000000002</v>
      </c>
      <c r="AN29" s="16">
        <f t="shared" si="16"/>
        <v>0</v>
      </c>
      <c r="AO29">
        <f>IFERROR(VLOOKUP($A29,'Week 20'!$A$1:$F$300,3,FALSE),"")</f>
        <v>17.920000000000002</v>
      </c>
      <c r="AP29" s="16">
        <f t="shared" si="17"/>
        <v>0</v>
      </c>
      <c r="AQ29">
        <f>IFERROR(VLOOKUP($A29,'Week 21'!$A$1:$F$300,3,FALSE),"")</f>
        <v>17.920000000000002</v>
      </c>
      <c r="AR29" s="16">
        <f t="shared" si="18"/>
        <v>0</v>
      </c>
      <c r="AS29">
        <f>IFERROR(VLOOKUP($A29,'Week 22'!$A$1:$F$300,3,FALSE),"")</f>
        <v>17.920000000000002</v>
      </c>
      <c r="AT29" s="16">
        <f t="shared" si="19"/>
        <v>0</v>
      </c>
      <c r="AU29" t="str">
        <f>IFERROR(VLOOKUP($A29,'Week 23'!$A$1:$F$300,3,FALSE),"")</f>
        <v/>
      </c>
      <c r="AV29" s="16">
        <f t="shared" si="20"/>
        <v>0</v>
      </c>
      <c r="AW29" t="str">
        <f>IFERROR(VLOOKUP($A29,'Week 24'!$A$1:$F$300,3,FALSE),"")</f>
        <v/>
      </c>
      <c r="AX29" s="16">
        <f t="shared" si="21"/>
        <v>0</v>
      </c>
      <c r="AY29" t="str">
        <f>IFERROR(VLOOKUP($A29,'Week 25'!$A$1:$F$300,3,FALSE),"")</f>
        <v/>
      </c>
      <c r="AZ29" s="16">
        <f t="shared" si="22"/>
        <v>0</v>
      </c>
      <c r="BA29" t="str">
        <f>IFERROR(VLOOKUP($A29,'Week 26'!$A$1:$F$300,3,FALSE),"")</f>
        <v/>
      </c>
      <c r="BB29" s="16">
        <f t="shared" si="23"/>
        <v>0</v>
      </c>
      <c r="BC29" s="2" t="str">
        <f t="shared" si="24"/>
        <v/>
      </c>
      <c r="BD29" t="str">
        <f>IFERROR(VLOOKUP($A29,'Pivotrac YE'!$A$1:$F$300,3,FALSE),"")</f>
        <v/>
      </c>
    </row>
    <row r="30" spans="1:56" x14ac:dyDescent="0.2">
      <c r="A30" t="s">
        <v>148</v>
      </c>
      <c r="B30">
        <f>MAX(C30:AK30)</f>
        <v>18.54</v>
      </c>
      <c r="C30" t="str">
        <f>IFERROR(VLOOKUP($A30,'Week 1'!$A$1:$F$300,3,FALSE),"")</f>
        <v/>
      </c>
      <c r="D30" s="16">
        <f>IFERROR(+E30-C30,)</f>
        <v>0</v>
      </c>
      <c r="E30" t="str">
        <f>IFERROR(VLOOKUP($A30,'Week 2'!$A$1:$F$298,3,FALSE),"")</f>
        <v/>
      </c>
      <c r="F30" s="16">
        <f>IFERROR(+G30-E30,)</f>
        <v>0</v>
      </c>
      <c r="G30" t="str">
        <f>IFERROR(VLOOKUP($A30,'Week 3'!$A$1:$F$298,3,FALSE),"")</f>
        <v/>
      </c>
      <c r="H30" s="16">
        <f>IFERROR(+I30-G30,)</f>
        <v>0</v>
      </c>
      <c r="I30">
        <f>IFERROR(VLOOKUP($A30,'Week 4'!$A$1:$F$300,3,FALSE),"")</f>
        <v>2.19</v>
      </c>
      <c r="J30">
        <f>IFERROR(VLOOKUP($A30,'Week 4'!$A$1:$F$300,3,FALSE),"")</f>
        <v>2.19</v>
      </c>
      <c r="K30" s="16" t="str">
        <f t="shared" si="4"/>
        <v/>
      </c>
      <c r="L30" t="str">
        <f>IFERROR(VLOOKUP($A30,'Week 5'!$A$1:$F$300,2,FALSE),"")</f>
        <v/>
      </c>
      <c r="M30" t="str">
        <f>IFERROR(VLOOKUP($A30,'Week 6'!$A$1:$F$300,3,FALSE),"")</f>
        <v/>
      </c>
      <c r="N30" t="str">
        <f>IFERROR(VLOOKUP($A30,'Week 6'!$A$1:$F$300,2,FALSE),"")</f>
        <v/>
      </c>
      <c r="O30" s="16">
        <f t="shared" si="5"/>
        <v>4.03</v>
      </c>
      <c r="P30">
        <f>IFERROR(VLOOKUP($A30,'Week 7'!$A$1:$F$300,2,FALSE),"")</f>
        <v>1.84</v>
      </c>
      <c r="Q30" s="16">
        <f t="shared" si="6"/>
        <v>6.18</v>
      </c>
      <c r="R30">
        <f>IFERROR(VLOOKUP($A30,'Week 8'!$A$1:$F$300,2,FALSE),"")</f>
        <v>2.15</v>
      </c>
      <c r="S30" s="16">
        <f>IFERROR(VLOOKUP($A30,'Week 9'!$A$1:$F$300,3,FALSE),"")</f>
        <v>10.65</v>
      </c>
      <c r="T30" s="16">
        <f t="shared" si="25"/>
        <v>4.4700000000000006</v>
      </c>
      <c r="U30" s="16">
        <f>IFERROR(VLOOKUP($A30,'Week 10'!$A$1:$F$300,3,FALSE),"")</f>
        <v>12.8</v>
      </c>
      <c r="V30" s="16">
        <f t="shared" si="26"/>
        <v>2.1500000000000004</v>
      </c>
      <c r="W30" s="16">
        <f>IFERROR(VLOOKUP($A30,'Week 11'!$A$1:$F$300,3,FALSE),"")</f>
        <v>14.94</v>
      </c>
      <c r="X30" s="16">
        <f t="shared" si="27"/>
        <v>2.1399999999999988</v>
      </c>
      <c r="Y30" s="16">
        <f>IFERROR(VLOOKUP($A30,'Week 12'!$A$1:$F$300,3,FALSE),"")</f>
        <v>17.41</v>
      </c>
      <c r="Z30" s="16">
        <f t="shared" si="28"/>
        <v>2.4700000000000006</v>
      </c>
      <c r="AA30">
        <f>IFERROR(VLOOKUP($A30,'Week 13'!$A$1:$F$300,3,FALSE),"")</f>
        <v>18.43</v>
      </c>
      <c r="AB30" s="16">
        <f t="shared" si="29"/>
        <v>1.0199999999999996</v>
      </c>
      <c r="AC30">
        <f>IFERROR(VLOOKUP($A30,'Week 14'!$A$1:$F$300,3,FALSE),"")</f>
        <v>18.43</v>
      </c>
      <c r="AD30" s="16">
        <f t="shared" si="30"/>
        <v>0</v>
      </c>
      <c r="AE30">
        <f>IFERROR(VLOOKUP($A30,'Week 15'!$A$1:$F$300,3,FALSE),"")</f>
        <v>18.43</v>
      </c>
      <c r="AF30" s="16">
        <f>IFERROR(AE30-AC30,)</f>
        <v>0</v>
      </c>
      <c r="AG30">
        <f>IFERROR(VLOOKUP($A30,'Week 16'!$A$1:$F$300,3,FALSE),"")</f>
        <v>18.54</v>
      </c>
      <c r="AH30" s="16">
        <f>IFERROR(AG30-AE30,)</f>
        <v>0.10999999999999943</v>
      </c>
      <c r="AI30">
        <f>IFERROR(VLOOKUP($A30,'Week 17'!$A$1:$F$300,3,FALSE),"")</f>
        <v>18.54</v>
      </c>
      <c r="AJ30" s="16">
        <f>IFERROR(AI30-AG30,)</f>
        <v>0</v>
      </c>
      <c r="AK30">
        <f>IFERROR(VLOOKUP($A30,'Week 18'!$A$1:$F$300,3,FALSE),"")</f>
        <v>18.54</v>
      </c>
      <c r="AL30" s="16">
        <f>IFERROR(AK30-AI30,)</f>
        <v>0</v>
      </c>
      <c r="AM30">
        <f>IFERROR(VLOOKUP($A30,'Week 19'!$A$1:$F$300,3,FALSE),"")</f>
        <v>18.54</v>
      </c>
      <c r="AN30" s="16">
        <f>IFERROR(AM30-AK30,)</f>
        <v>0</v>
      </c>
      <c r="AO30">
        <f>IFERROR(VLOOKUP($A30,'Week 20'!$A$1:$F$300,3,FALSE),"")</f>
        <v>18.54</v>
      </c>
      <c r="AP30" s="16">
        <f>IFERROR(AO30-AM30,)</f>
        <v>0</v>
      </c>
      <c r="AQ30">
        <f>IFERROR(VLOOKUP($A30,'Week 21'!$A$1:$F$300,3,FALSE),"")</f>
        <v>18.54</v>
      </c>
      <c r="AR30" s="16">
        <f>IFERROR(AQ30-AO30,)</f>
        <v>0</v>
      </c>
      <c r="AS30">
        <f>IFERROR(VLOOKUP($A30,'Week 22'!$A$1:$F$300,3,FALSE),"")</f>
        <v>18.54</v>
      </c>
      <c r="AT30" s="16">
        <f>IFERROR(AS30-AQ30,)</f>
        <v>0</v>
      </c>
      <c r="AU30" t="str">
        <f>IFERROR(VLOOKUP($A30,'Week 23'!$A$1:$F$300,3,FALSE),"")</f>
        <v/>
      </c>
      <c r="AV30" s="16">
        <f>IFERROR(AU30-AS30,)</f>
        <v>0</v>
      </c>
      <c r="AW30" t="str">
        <f>IFERROR(VLOOKUP($A30,'Week 24'!$A$1:$F$300,3,FALSE),"")</f>
        <v/>
      </c>
      <c r="AX30" s="16">
        <f>IFERROR(AW30-AU30,)</f>
        <v>0</v>
      </c>
      <c r="AY30" t="str">
        <f>IFERROR(VLOOKUP($A30,'Week 25'!$A$1:$F$300,3,FALSE),"")</f>
        <v/>
      </c>
      <c r="AZ30" s="16">
        <f>IFERROR(AY30-AW30,)</f>
        <v>0</v>
      </c>
      <c r="BA30" t="str">
        <f>IFERROR(VLOOKUP($A30,'Week 26'!$A$1:$F$300,3,FALSE),"")</f>
        <v/>
      </c>
      <c r="BB30" s="16">
        <f>IFERROR(BA30-AY30,)</f>
        <v>0</v>
      </c>
      <c r="BC30" s="2" t="str">
        <f>IFERROR(+BD30-AK30,"")</f>
        <v/>
      </c>
      <c r="BD30" t="str">
        <f>IFERROR(VLOOKUP($A30,'Pivotrac YE'!$A$1:$F$300,3,FALSE),"")</f>
        <v/>
      </c>
    </row>
    <row r="31" spans="1:56" x14ac:dyDescent="0.2">
      <c r="A31" t="s">
        <v>28</v>
      </c>
      <c r="B31">
        <f t="shared" si="0"/>
        <v>18.54</v>
      </c>
      <c r="C31" t="str">
        <f>IFERROR(VLOOKUP($A31,'Week 1'!$A$1:$F$300,3,FALSE),"")</f>
        <v/>
      </c>
      <c r="D31" s="16">
        <f t="shared" si="1"/>
        <v>0</v>
      </c>
      <c r="E31" t="str">
        <f>IFERROR(VLOOKUP($A31,'Week 2'!$A$1:$F$298,3,FALSE),"")</f>
        <v/>
      </c>
      <c r="F31" s="16">
        <f t="shared" si="2"/>
        <v>0</v>
      </c>
      <c r="G31" t="str">
        <f>IFERROR(VLOOKUP($A31,'Week 3'!$A$1:$F$298,3,FALSE),"")</f>
        <v/>
      </c>
      <c r="H31" s="16">
        <f t="shared" si="3"/>
        <v>0</v>
      </c>
      <c r="I31">
        <f>IFERROR(VLOOKUP($A31,'Week 4'!$A$1:$F$300,3,FALSE),"")</f>
        <v>1.31</v>
      </c>
      <c r="J31">
        <f>IFERROR(VLOOKUP($A31,'Week 4'!$A$1:$F$300,3,FALSE),"")</f>
        <v>1.31</v>
      </c>
      <c r="K31" s="16" t="str">
        <f t="shared" si="4"/>
        <v/>
      </c>
      <c r="L31" t="str">
        <f>IFERROR(VLOOKUP($A31,'Week 5'!$A$1:$F$300,2,FALSE),"")</f>
        <v/>
      </c>
      <c r="M31" t="str">
        <f>IFERROR(VLOOKUP($A31,'Week 6'!$A$1:$F$300,3,FALSE),"")</f>
        <v/>
      </c>
      <c r="N31" t="str">
        <f>IFERROR(VLOOKUP($A31,'Week 6'!$A$1:$F$300,2,FALSE),"")</f>
        <v/>
      </c>
      <c r="O31" s="16">
        <f t="shared" si="5"/>
        <v>3</v>
      </c>
      <c r="P31">
        <f>IFERROR(VLOOKUP($A31,'Week 7'!$A$1:$F$300,2,FALSE),"")</f>
        <v>1.69</v>
      </c>
      <c r="Q31" s="16">
        <f t="shared" si="6"/>
        <v>5.3</v>
      </c>
      <c r="R31">
        <f>IFERROR(VLOOKUP($A31,'Week 8'!$A$1:$F$300,2,FALSE),"")</f>
        <v>2.2999999999999998</v>
      </c>
      <c r="S31" s="16">
        <f>IFERROR(VLOOKUP($A31,'Week 9'!$A$1:$F$300,3,FALSE),"")</f>
        <v>10.84</v>
      </c>
      <c r="T31" s="16">
        <f t="shared" si="25"/>
        <v>5.54</v>
      </c>
      <c r="U31" s="16">
        <f>IFERROR(VLOOKUP($A31,'Week 10'!$A$1:$F$300,3,FALSE),"")</f>
        <v>13.38</v>
      </c>
      <c r="V31" s="16">
        <f t="shared" si="26"/>
        <v>2.5400000000000009</v>
      </c>
      <c r="W31" s="16">
        <f>IFERROR(VLOOKUP($A31,'Week 11'!$A$1:$F$300,3,FALSE),"")</f>
        <v>15.92</v>
      </c>
      <c r="X31" s="16">
        <f t="shared" si="27"/>
        <v>2.5399999999999991</v>
      </c>
      <c r="Y31" s="16">
        <f>IFERROR(VLOOKUP($A31,'Week 12'!$A$1:$F$300,3,FALSE),"")</f>
        <v>18</v>
      </c>
      <c r="Z31" s="16">
        <f t="shared" si="28"/>
        <v>2.08</v>
      </c>
      <c r="AA31">
        <f>IFERROR(VLOOKUP($A31,'Week 13'!$A$1:$F$300,3,FALSE),"")</f>
        <v>18</v>
      </c>
      <c r="AB31" s="16">
        <f t="shared" si="29"/>
        <v>0</v>
      </c>
      <c r="AC31">
        <f>IFERROR(VLOOKUP($A31,'Week 14'!$A$1:$F$300,3,FALSE),"")</f>
        <v>18</v>
      </c>
      <c r="AD31" s="16">
        <f t="shared" si="30"/>
        <v>0</v>
      </c>
      <c r="AE31">
        <f>IFERROR(VLOOKUP($A31,'Week 15'!$A$1:$F$300,3,FALSE),"")</f>
        <v>18</v>
      </c>
      <c r="AF31" s="16">
        <f t="shared" si="12"/>
        <v>0</v>
      </c>
      <c r="AG31">
        <f>IFERROR(VLOOKUP($A31,'Week 16'!$A$1:$F$300,3,FALSE),"")</f>
        <v>18</v>
      </c>
      <c r="AH31" s="16">
        <f t="shared" si="13"/>
        <v>0</v>
      </c>
      <c r="AI31">
        <f>IFERROR(VLOOKUP($A31,'Week 17'!$A$1:$F$300,3,FALSE),"")</f>
        <v>18</v>
      </c>
      <c r="AJ31" s="16">
        <f t="shared" si="14"/>
        <v>0</v>
      </c>
      <c r="AK31">
        <f>IFERROR(VLOOKUP($A31,'Week 18'!$A$1:$F$300,3,FALSE),"")</f>
        <v>18.54</v>
      </c>
      <c r="AL31" s="16">
        <f t="shared" si="15"/>
        <v>0.53999999999999915</v>
      </c>
      <c r="AM31">
        <f>IFERROR(VLOOKUP($A31,'Week 19'!$A$1:$F$300,3,FALSE),"")</f>
        <v>19.57</v>
      </c>
      <c r="AN31" s="16">
        <f t="shared" si="16"/>
        <v>1.0300000000000011</v>
      </c>
      <c r="AO31">
        <f>IFERROR(VLOOKUP($A31,'Week 20'!$A$1:$F$300,3,FALSE),"")</f>
        <v>19.57</v>
      </c>
      <c r="AP31" s="16">
        <f t="shared" si="17"/>
        <v>0</v>
      </c>
      <c r="AQ31">
        <f>IFERROR(VLOOKUP($A31,'Week 21'!$A$1:$F$300,3,FALSE),"")</f>
        <v>19.57</v>
      </c>
      <c r="AR31" s="16">
        <f t="shared" si="18"/>
        <v>0</v>
      </c>
      <c r="AS31">
        <f>IFERROR(VLOOKUP($A31,'Week 22'!$A$1:$F$300,3,FALSE),"")</f>
        <v>19.57</v>
      </c>
      <c r="AT31" s="16">
        <f t="shared" si="19"/>
        <v>0</v>
      </c>
      <c r="AU31" t="str">
        <f>IFERROR(VLOOKUP($A31,'Week 23'!$A$1:$F$300,3,FALSE),"")</f>
        <v/>
      </c>
      <c r="AV31" s="16">
        <f t="shared" si="20"/>
        <v>0</v>
      </c>
      <c r="AW31" t="str">
        <f>IFERROR(VLOOKUP($A31,'Week 24'!$A$1:$F$300,3,FALSE),"")</f>
        <v/>
      </c>
      <c r="AX31" s="16">
        <f t="shared" si="21"/>
        <v>0</v>
      </c>
      <c r="AY31" t="str">
        <f>IFERROR(VLOOKUP($A31,'Week 25'!$A$1:$F$300,3,FALSE),"")</f>
        <v/>
      </c>
      <c r="AZ31" s="16">
        <f t="shared" si="22"/>
        <v>0</v>
      </c>
      <c r="BA31" t="str">
        <f>IFERROR(VLOOKUP($A31,'Week 26'!$A$1:$F$300,3,FALSE),"")</f>
        <v/>
      </c>
      <c r="BB31" s="16">
        <f t="shared" si="23"/>
        <v>0</v>
      </c>
      <c r="BC31" s="2" t="str">
        <f t="shared" si="24"/>
        <v/>
      </c>
      <c r="BD31" t="str">
        <f>IFERROR(VLOOKUP($A31,'Pivotrac YE'!$A$1:$F$300,3,FALSE),"")</f>
        <v/>
      </c>
    </row>
    <row r="32" spans="1:56" x14ac:dyDescent="0.2">
      <c r="A32" t="s">
        <v>29</v>
      </c>
      <c r="B32">
        <f t="shared" si="0"/>
        <v>17.37</v>
      </c>
      <c r="C32" t="str">
        <f>IFERROR(VLOOKUP($A32,'Week 1'!$A$1:$F$300,3,FALSE),"")</f>
        <v/>
      </c>
      <c r="D32" s="16">
        <f t="shared" si="1"/>
        <v>0</v>
      </c>
      <c r="E32" t="str">
        <f>IFERROR(VLOOKUP($A32,'Week 2'!$A$1:$F$298,3,FALSE),"")</f>
        <v/>
      </c>
      <c r="F32" s="16">
        <f t="shared" si="2"/>
        <v>0</v>
      </c>
      <c r="G32" t="str">
        <f>IFERROR(VLOOKUP($A32,'Week 3'!$A$1:$F$298,3,FALSE),"")</f>
        <v/>
      </c>
      <c r="H32" s="16">
        <f t="shared" si="3"/>
        <v>0</v>
      </c>
      <c r="I32">
        <f>IFERROR(VLOOKUP($A32,'Week 4'!$A$1:$F$300,3,FALSE),"")</f>
        <v>1.33</v>
      </c>
      <c r="J32">
        <f>IFERROR(VLOOKUP($A32,'Week 4'!$A$1:$F$300,3,FALSE),"")</f>
        <v>1.33</v>
      </c>
      <c r="K32" s="16" t="str">
        <f t="shared" si="4"/>
        <v/>
      </c>
      <c r="L32" t="str">
        <f>IFERROR(VLOOKUP($A32,'Week 5'!$A$1:$F$300,2,FALSE),"")</f>
        <v/>
      </c>
      <c r="M32" t="str">
        <f>IFERROR(VLOOKUP($A32,'Week 6'!$A$1:$F$300,3,FALSE),"")</f>
        <v/>
      </c>
      <c r="N32" t="str">
        <f>IFERROR(VLOOKUP($A32,'Week 6'!$A$1:$F$300,2,FALSE),"")</f>
        <v/>
      </c>
      <c r="O32" s="16">
        <f t="shared" si="5"/>
        <v>2.4400000000000004</v>
      </c>
      <c r="P32">
        <f>IFERROR(VLOOKUP($A32,'Week 7'!$A$1:$F$300,2,FALSE),"")</f>
        <v>1.1100000000000001</v>
      </c>
      <c r="Q32" s="16">
        <f t="shared" si="6"/>
        <v>4.99</v>
      </c>
      <c r="R32">
        <f>IFERROR(VLOOKUP($A32,'Week 8'!$A$1:$F$300,2,FALSE),"")</f>
        <v>2.5499999999999998</v>
      </c>
      <c r="S32" s="16">
        <f>IFERROR(VLOOKUP($A32,'Week 9'!$A$1:$F$300,3,FALSE),"")</f>
        <v>10.59</v>
      </c>
      <c r="T32" s="16">
        <f t="shared" si="25"/>
        <v>5.6</v>
      </c>
      <c r="U32" s="16">
        <f>IFERROR(VLOOKUP($A32,'Week 10'!$A$1:$F$300,3,FALSE),"")</f>
        <v>12.93</v>
      </c>
      <c r="V32" s="16">
        <f t="shared" si="26"/>
        <v>2.34</v>
      </c>
      <c r="W32" s="16">
        <f>IFERROR(VLOOKUP($A32,'Week 11'!$A$1:$F$300,3,FALSE),"")</f>
        <v>15.33</v>
      </c>
      <c r="X32" s="16">
        <f t="shared" si="27"/>
        <v>2.4000000000000004</v>
      </c>
      <c r="Y32" s="16">
        <f>IFERROR(VLOOKUP($A32,'Week 12'!$A$1:$F$300,3,FALSE),"")</f>
        <v>17.149999999999999</v>
      </c>
      <c r="Z32" s="16">
        <f t="shared" si="28"/>
        <v>1.8199999999999985</v>
      </c>
      <c r="AA32">
        <f>IFERROR(VLOOKUP($A32,'Week 13'!$A$1:$F$300,3,FALSE),"")</f>
        <v>17.149999999999999</v>
      </c>
      <c r="AB32" s="16">
        <f t="shared" si="29"/>
        <v>0</v>
      </c>
      <c r="AC32">
        <f>IFERROR(VLOOKUP($A32,'Week 14'!$A$1:$F$300,3,FALSE),"")</f>
        <v>17.149999999999999</v>
      </c>
      <c r="AD32" s="16">
        <f t="shared" si="30"/>
        <v>0</v>
      </c>
      <c r="AE32">
        <f>IFERROR(VLOOKUP($A32,'Week 15'!$A$1:$F$300,3,FALSE),"")</f>
        <v>17.149999999999999</v>
      </c>
      <c r="AF32" s="16">
        <f t="shared" si="12"/>
        <v>0</v>
      </c>
      <c r="AG32">
        <f>IFERROR(VLOOKUP($A32,'Week 16'!$A$1:$F$300,3,FALSE),"")</f>
        <v>17.149999999999999</v>
      </c>
      <c r="AH32" s="16">
        <f t="shared" si="13"/>
        <v>0</v>
      </c>
      <c r="AI32">
        <f>IFERROR(VLOOKUP($A32,'Week 17'!$A$1:$F$300,3,FALSE),"")</f>
        <v>17.149999999999999</v>
      </c>
      <c r="AJ32" s="16">
        <f t="shared" si="14"/>
        <v>0</v>
      </c>
      <c r="AK32">
        <f>IFERROR(VLOOKUP($A32,'Week 18'!$A$1:$F$300,3,FALSE),"")</f>
        <v>17.37</v>
      </c>
      <c r="AL32" s="16">
        <f t="shared" si="15"/>
        <v>0.22000000000000242</v>
      </c>
      <c r="AM32">
        <f>IFERROR(VLOOKUP($A32,'Week 19'!$A$1:$F$300,3,FALSE),"")</f>
        <v>18.329999999999998</v>
      </c>
      <c r="AN32" s="16">
        <f t="shared" si="16"/>
        <v>0.9599999999999973</v>
      </c>
      <c r="AO32">
        <f>IFERROR(VLOOKUP($A32,'Week 20'!$A$1:$F$300,3,FALSE),"")</f>
        <v>18.329999999999998</v>
      </c>
      <c r="AP32" s="16">
        <f t="shared" si="17"/>
        <v>0</v>
      </c>
      <c r="AQ32">
        <f>IFERROR(VLOOKUP($A32,'Week 21'!$A$1:$F$300,3,FALSE),"")</f>
        <v>18.329999999999998</v>
      </c>
      <c r="AR32" s="16">
        <f t="shared" si="18"/>
        <v>0</v>
      </c>
      <c r="AS32">
        <f>IFERROR(VLOOKUP($A32,'Week 22'!$A$1:$F$300,3,FALSE),"")</f>
        <v>18.329999999999998</v>
      </c>
      <c r="AT32" s="16">
        <f t="shared" si="19"/>
        <v>0</v>
      </c>
      <c r="AU32" t="str">
        <f>IFERROR(VLOOKUP($A32,'Week 23'!$A$1:$F$300,3,FALSE),"")</f>
        <v/>
      </c>
      <c r="AV32" s="16">
        <f t="shared" si="20"/>
        <v>0</v>
      </c>
      <c r="AW32" t="str">
        <f>IFERROR(VLOOKUP($A32,'Week 24'!$A$1:$F$300,3,FALSE),"")</f>
        <v/>
      </c>
      <c r="AX32" s="16">
        <f t="shared" si="21"/>
        <v>0</v>
      </c>
      <c r="AY32" t="str">
        <f>IFERROR(VLOOKUP($A32,'Week 25'!$A$1:$F$300,3,FALSE),"")</f>
        <v/>
      </c>
      <c r="AZ32" s="16">
        <f t="shared" si="22"/>
        <v>0</v>
      </c>
      <c r="BA32" t="str">
        <f>IFERROR(VLOOKUP($A32,'Week 26'!$A$1:$F$300,3,FALSE),"")</f>
        <v/>
      </c>
      <c r="BB32" s="16">
        <f t="shared" si="23"/>
        <v>0</v>
      </c>
      <c r="BC32" s="2" t="str">
        <f t="shared" si="24"/>
        <v/>
      </c>
      <c r="BD32" t="str">
        <f>IFERROR(VLOOKUP($A32,'Pivotrac YE'!$A$1:$F$300,3,FALSE),"")</f>
        <v/>
      </c>
    </row>
    <row r="33" spans="1:56" x14ac:dyDescent="0.2">
      <c r="A33" t="s">
        <v>85</v>
      </c>
      <c r="B33">
        <f t="shared" si="0"/>
        <v>19.53</v>
      </c>
      <c r="C33" t="str">
        <f>IFERROR(VLOOKUP($A33,'Week 1'!$A$1:$F$300,3,FALSE),"")</f>
        <v/>
      </c>
      <c r="D33" s="16">
        <f t="shared" si="1"/>
        <v>0</v>
      </c>
      <c r="E33" t="str">
        <f>IFERROR(VLOOKUP($A33,'Week 2'!$A$1:$F$298,3,FALSE),"")</f>
        <v/>
      </c>
      <c r="F33" s="16">
        <f t="shared" si="2"/>
        <v>0</v>
      </c>
      <c r="G33" t="str">
        <f>IFERROR(VLOOKUP($A33,'Week 3'!$A$1:$F$298,3,FALSE),"")</f>
        <v/>
      </c>
      <c r="H33" s="16">
        <f t="shared" si="3"/>
        <v>0</v>
      </c>
      <c r="I33">
        <f>IFERROR(VLOOKUP($A33,'Week 4'!$A$1:$F$300,3,FALSE),"")</f>
        <v>0.63</v>
      </c>
      <c r="J33">
        <f>IFERROR(VLOOKUP($A33,'Week 4'!$A$1:$F$300,3,FALSE),"")</f>
        <v>0.63</v>
      </c>
      <c r="K33" s="16" t="str">
        <f t="shared" si="4"/>
        <v/>
      </c>
      <c r="L33" t="str">
        <f>IFERROR(VLOOKUP($A33,'Week 5'!$A$1:$F$300,2,FALSE),"")</f>
        <v/>
      </c>
      <c r="M33" t="str">
        <f>IFERROR(VLOOKUP($A33,'Week 6'!$A$1:$F$300,3,FALSE),"")</f>
        <v/>
      </c>
      <c r="N33" t="str">
        <f>IFERROR(VLOOKUP($A33,'Week 6'!$A$1:$F$300,2,FALSE),"")</f>
        <v/>
      </c>
      <c r="O33" s="16">
        <f t="shared" si="5"/>
        <v>2.73</v>
      </c>
      <c r="P33">
        <f>IFERROR(VLOOKUP($A33,'Week 7'!$A$1:$F$300,2,FALSE),"")</f>
        <v>2.1</v>
      </c>
      <c r="Q33" s="16">
        <f t="shared" si="6"/>
        <v>5.1400000000000006</v>
      </c>
      <c r="R33">
        <f>IFERROR(VLOOKUP($A33,'Week 8'!$A$1:$F$300,2,FALSE),"")</f>
        <v>2.41</v>
      </c>
      <c r="S33" s="16">
        <f>IFERROR(VLOOKUP($A33,'Week 9'!$A$1:$F$300,3,FALSE),"")</f>
        <v>8.36</v>
      </c>
      <c r="T33" s="16">
        <f t="shared" si="25"/>
        <v>3.2199999999999989</v>
      </c>
      <c r="U33" s="16">
        <f>IFERROR(VLOOKUP($A33,'Week 10'!$A$1:$F$300,3,FALSE),"")</f>
        <v>10.74</v>
      </c>
      <c r="V33" s="16">
        <f t="shared" si="26"/>
        <v>2.3800000000000008</v>
      </c>
      <c r="W33" s="16">
        <f>IFERROR(VLOOKUP($A33,'Week 11'!$A$1:$F$300,3,FALSE),"")</f>
        <v>12.62</v>
      </c>
      <c r="X33" s="16">
        <f t="shared" si="27"/>
        <v>1.879999999999999</v>
      </c>
      <c r="Y33" s="16">
        <f>IFERROR(VLOOKUP($A33,'Week 12'!$A$1:$F$300,3,FALSE),"")</f>
        <v>14.83</v>
      </c>
      <c r="Z33" s="16">
        <f t="shared" si="28"/>
        <v>2.2100000000000009</v>
      </c>
      <c r="AA33">
        <f>IFERROR(VLOOKUP($A33,'Week 13'!$A$1:$F$300,3,FALSE),"")</f>
        <v>16.72</v>
      </c>
      <c r="AB33" s="16">
        <f t="shared" si="29"/>
        <v>1.8899999999999988</v>
      </c>
      <c r="AC33">
        <f>IFERROR(VLOOKUP($A33,'Week 14'!$A$1:$F$300,3,FALSE),"")</f>
        <v>17.8</v>
      </c>
      <c r="AD33" s="16">
        <f t="shared" si="30"/>
        <v>1.0800000000000018</v>
      </c>
      <c r="AE33">
        <f>IFERROR(VLOOKUP($A33,'Week 15'!$A$1:$F$300,3,FALSE),"")</f>
        <v>18.72</v>
      </c>
      <c r="AF33" s="16">
        <f t="shared" si="12"/>
        <v>0.91999999999999815</v>
      </c>
      <c r="AG33">
        <f>IFERROR(VLOOKUP($A33,'Week 16'!$A$1:$F$300,3,FALSE),"")</f>
        <v>18.920000000000002</v>
      </c>
      <c r="AH33" s="16">
        <f t="shared" si="13"/>
        <v>0.20000000000000284</v>
      </c>
      <c r="AI33">
        <f>IFERROR(VLOOKUP($A33,'Week 17'!$A$1:$F$300,3,FALSE),"")</f>
        <v>18.920000000000002</v>
      </c>
      <c r="AJ33" s="16">
        <f t="shared" si="14"/>
        <v>0</v>
      </c>
      <c r="AK33">
        <f>IFERROR(VLOOKUP($A33,'Week 18'!$A$1:$F$300,3,FALSE),"")</f>
        <v>19.53</v>
      </c>
      <c r="AL33" s="16">
        <f t="shared" si="15"/>
        <v>0.60999999999999943</v>
      </c>
      <c r="AM33">
        <f>IFERROR(VLOOKUP($A33,'Week 19'!$A$1:$F$300,3,FALSE),"")</f>
        <v>20.49</v>
      </c>
      <c r="AN33" s="16">
        <f t="shared" si="16"/>
        <v>0.9599999999999973</v>
      </c>
      <c r="AO33">
        <f>IFERROR(VLOOKUP($A33,'Week 20'!$A$1:$F$300,3,FALSE),"")</f>
        <v>21.1</v>
      </c>
      <c r="AP33" s="16">
        <f t="shared" si="17"/>
        <v>0.61000000000000298</v>
      </c>
      <c r="AQ33">
        <f>IFERROR(VLOOKUP($A33,'Week 21'!$A$1:$F$300,3,FALSE),"")</f>
        <v>21.1</v>
      </c>
      <c r="AR33" s="16">
        <f t="shared" si="18"/>
        <v>0</v>
      </c>
      <c r="AS33">
        <f>IFERROR(VLOOKUP($A33,'Week 22'!$A$1:$F$300,3,FALSE),"")</f>
        <v>21.1</v>
      </c>
      <c r="AT33" s="16">
        <f t="shared" si="19"/>
        <v>0</v>
      </c>
      <c r="AU33" t="str">
        <f>IFERROR(VLOOKUP($A33,'Week 23'!$A$1:$F$300,3,FALSE),"")</f>
        <v/>
      </c>
      <c r="AV33" s="16">
        <f t="shared" si="20"/>
        <v>0</v>
      </c>
      <c r="AW33" t="str">
        <f>IFERROR(VLOOKUP($A33,'Week 24'!$A$1:$F$300,3,FALSE),"")</f>
        <v/>
      </c>
      <c r="AX33" s="16">
        <f t="shared" si="21"/>
        <v>0</v>
      </c>
      <c r="AY33" t="str">
        <f>IFERROR(VLOOKUP($A33,'Week 25'!$A$1:$F$300,3,FALSE),"")</f>
        <v/>
      </c>
      <c r="AZ33" s="16">
        <f t="shared" si="22"/>
        <v>0</v>
      </c>
      <c r="BA33" t="str">
        <f>IFERROR(VLOOKUP($A33,'Week 26'!$A$1:$F$300,3,FALSE),"")</f>
        <v/>
      </c>
      <c r="BB33" s="16">
        <f t="shared" si="23"/>
        <v>0</v>
      </c>
      <c r="BC33" s="2" t="str">
        <f t="shared" si="24"/>
        <v/>
      </c>
      <c r="BD33" t="str">
        <f>IFERROR(VLOOKUP($A33,'Pivotrac YE'!$A$1:$F$300,3,FALSE),"")</f>
        <v/>
      </c>
    </row>
    <row r="34" spans="1:56" x14ac:dyDescent="0.2">
      <c r="A34" t="s">
        <v>142</v>
      </c>
      <c r="B34">
        <f t="shared" si="0"/>
        <v>0</v>
      </c>
      <c r="C34" t="str">
        <f>IFERROR(VLOOKUP($A34,'Week 1'!$A$1:$F$300,3,FALSE),"")</f>
        <v/>
      </c>
      <c r="D34" s="16">
        <f t="shared" si="1"/>
        <v>0</v>
      </c>
      <c r="E34" t="str">
        <f>IFERROR(VLOOKUP($A34,'Week 2'!$A$1:$F$298,3,FALSE),"")</f>
        <v/>
      </c>
      <c r="F34" s="16">
        <f t="shared" si="2"/>
        <v>0</v>
      </c>
      <c r="G34" t="str">
        <f>IFERROR(VLOOKUP($A34,'Week 3'!$A$1:$F$298,3,FALSE),"")</f>
        <v/>
      </c>
      <c r="H34" s="16">
        <f t="shared" si="3"/>
        <v>0</v>
      </c>
      <c r="I34">
        <f>IFERROR(VLOOKUP($A34,'Week 4'!$A$1:$F$300,3,FALSE),"")</f>
        <v>0</v>
      </c>
      <c r="J34">
        <f>IFERROR(VLOOKUP($A34,'Week 4'!$A$1:$F$300,3,FALSE),"")</f>
        <v>0</v>
      </c>
      <c r="K34" s="16" t="str">
        <f t="shared" si="4"/>
        <v/>
      </c>
      <c r="L34" t="str">
        <f>IFERROR(VLOOKUP($A34,'Week 5'!$A$1:$F$300,2,FALSE),"")</f>
        <v/>
      </c>
      <c r="M34" t="str">
        <f>IFERROR(VLOOKUP($A34,'Week 6'!$A$1:$F$300,3,FALSE),"")</f>
        <v/>
      </c>
      <c r="N34" t="str">
        <f>IFERROR(VLOOKUP($A34,'Week 6'!$A$1:$F$300,2,FALSE),"")</f>
        <v/>
      </c>
      <c r="O34" s="16">
        <f t="shared" si="5"/>
        <v>0</v>
      </c>
      <c r="P34">
        <f>IFERROR(VLOOKUP($A34,'Week 7'!$A$1:$F$300,2,FALSE),"")</f>
        <v>0</v>
      </c>
      <c r="Q34" s="16">
        <f t="shared" si="6"/>
        <v>0</v>
      </c>
      <c r="R34">
        <f>IFERROR(VLOOKUP($A34,'Week 8'!$A$1:$F$300,2,FALSE),"")</f>
        <v>0</v>
      </c>
      <c r="S34" s="16">
        <f>IFERROR(VLOOKUP($A34,'Week 9'!$A$1:$F$300,3,FALSE),"")</f>
        <v>0</v>
      </c>
      <c r="T34" s="16">
        <f t="shared" si="25"/>
        <v>0</v>
      </c>
      <c r="U34" s="16">
        <f>IFERROR(VLOOKUP($A34,'Week 10'!$A$1:$F$300,3,FALSE),"")</f>
        <v>0</v>
      </c>
      <c r="V34" s="16">
        <f t="shared" si="26"/>
        <v>0</v>
      </c>
      <c r="W34" s="16">
        <f>IFERROR(VLOOKUP($A34,'Week 11'!$A$1:$F$300,3,FALSE),"")</f>
        <v>0</v>
      </c>
      <c r="X34" s="16">
        <f t="shared" si="27"/>
        <v>0</v>
      </c>
      <c r="Y34" s="16">
        <f>IFERROR(VLOOKUP($A34,'Week 12'!$A$1:$F$300,3,FALSE),"")</f>
        <v>0</v>
      </c>
      <c r="Z34" s="16">
        <f t="shared" si="28"/>
        <v>0</v>
      </c>
      <c r="AA34">
        <f>IFERROR(VLOOKUP($A34,'Week 13'!$A$1:$F$300,3,FALSE),"")</f>
        <v>0</v>
      </c>
      <c r="AB34" s="16">
        <f t="shared" si="29"/>
        <v>0</v>
      </c>
      <c r="AC34">
        <f>IFERROR(VLOOKUP($A34,'Week 14'!$A$1:$F$300,3,FALSE),"")</f>
        <v>0</v>
      </c>
      <c r="AD34" s="16">
        <f t="shared" si="30"/>
        <v>0</v>
      </c>
      <c r="AE34">
        <f>IFERROR(VLOOKUP($A34,'Week 15'!$A$1:$F$300,3,FALSE),"")</f>
        <v>0</v>
      </c>
      <c r="AF34" s="16">
        <f t="shared" si="12"/>
        <v>0</v>
      </c>
      <c r="AG34">
        <f>IFERROR(VLOOKUP($A34,'Week 16'!$A$1:$F$300,3,FALSE),"")</f>
        <v>0</v>
      </c>
      <c r="AH34" s="16">
        <f t="shared" si="13"/>
        <v>0</v>
      </c>
      <c r="AI34">
        <f>IFERROR(VLOOKUP($A34,'Week 17'!$A$1:$F$300,3,FALSE),"")</f>
        <v>0</v>
      </c>
      <c r="AJ34" s="16">
        <f t="shared" si="14"/>
        <v>0</v>
      </c>
      <c r="AK34">
        <f>IFERROR(VLOOKUP($A34,'Week 18'!$A$1:$F$300,3,FALSE),"")</f>
        <v>0</v>
      </c>
      <c r="AL34" s="16">
        <f t="shared" si="15"/>
        <v>0</v>
      </c>
      <c r="AM34">
        <f>IFERROR(VLOOKUP($A34,'Week 19'!$A$1:$F$300,3,FALSE),"")</f>
        <v>0</v>
      </c>
      <c r="AN34" s="16">
        <f t="shared" si="16"/>
        <v>0</v>
      </c>
      <c r="AO34">
        <f>IFERROR(VLOOKUP($A34,'Week 20'!$A$1:$F$300,3,FALSE),"")</f>
        <v>0</v>
      </c>
      <c r="AP34" s="16">
        <f t="shared" si="17"/>
        <v>0</v>
      </c>
      <c r="AQ34">
        <f>IFERROR(VLOOKUP($A34,'Week 21'!$A$1:$F$300,3,FALSE),"")</f>
        <v>0</v>
      </c>
      <c r="AR34" s="16">
        <f t="shared" si="18"/>
        <v>0</v>
      </c>
      <c r="AS34">
        <f>IFERROR(VLOOKUP($A34,'Week 22'!$A$1:$F$300,3,FALSE),"")</f>
        <v>0</v>
      </c>
      <c r="AT34" s="16">
        <f t="shared" si="19"/>
        <v>0</v>
      </c>
      <c r="AU34" t="str">
        <f>IFERROR(VLOOKUP($A34,'Week 23'!$A$1:$F$300,3,FALSE),"")</f>
        <v/>
      </c>
      <c r="AV34" s="16">
        <f t="shared" si="20"/>
        <v>0</v>
      </c>
      <c r="AW34" t="str">
        <f>IFERROR(VLOOKUP($A34,'Week 24'!$A$1:$F$300,3,FALSE),"")</f>
        <v/>
      </c>
      <c r="AX34" s="16">
        <f t="shared" si="21"/>
        <v>0</v>
      </c>
      <c r="AY34" t="str">
        <f>IFERROR(VLOOKUP($A34,'Week 25'!$A$1:$F$300,3,FALSE),"")</f>
        <v/>
      </c>
      <c r="AZ34" s="16">
        <f t="shared" si="22"/>
        <v>0</v>
      </c>
      <c r="BA34" t="str">
        <f>IFERROR(VLOOKUP($A34,'Week 26'!$A$1:$F$300,3,FALSE),"")</f>
        <v/>
      </c>
      <c r="BB34" s="16">
        <f t="shared" si="23"/>
        <v>0</v>
      </c>
      <c r="BC34" s="2" t="str">
        <f t="shared" si="24"/>
        <v/>
      </c>
      <c r="BD34" t="str">
        <f>IFERROR(VLOOKUP($A34,'Pivotrac YE'!$A$1:$F$300,3,FALSE),"")</f>
        <v/>
      </c>
    </row>
    <row r="35" spans="1:56" x14ac:dyDescent="0.2">
      <c r="A35" t="s">
        <v>143</v>
      </c>
      <c r="B35">
        <f t="shared" si="0"/>
        <v>19.59</v>
      </c>
      <c r="C35" t="str">
        <f>IFERROR(VLOOKUP($A35,'Week 1'!$A$1:$F$300,3,FALSE),"")</f>
        <v/>
      </c>
      <c r="D35" s="16">
        <f t="shared" si="1"/>
        <v>0</v>
      </c>
      <c r="E35" t="str">
        <f>IFERROR(VLOOKUP($A35,'Week 2'!$A$1:$F$298,3,FALSE),"")</f>
        <v/>
      </c>
      <c r="F35" s="16">
        <f t="shared" si="2"/>
        <v>0</v>
      </c>
      <c r="G35" t="str">
        <f>IFERROR(VLOOKUP($A35,'Week 3'!$A$1:$F$298,3,FALSE),"")</f>
        <v/>
      </c>
      <c r="H35" s="16">
        <f t="shared" si="3"/>
        <v>0</v>
      </c>
      <c r="I35">
        <f>IFERROR(VLOOKUP($A35,'Week 4'!$A$1:$F$300,3,FALSE),"")</f>
        <v>4.0199999999999996</v>
      </c>
      <c r="J35">
        <f>IFERROR(VLOOKUP($A35,'Week 4'!$A$1:$F$300,3,FALSE),"")</f>
        <v>4.0199999999999996</v>
      </c>
      <c r="K35" s="16" t="str">
        <f t="shared" si="4"/>
        <v/>
      </c>
      <c r="L35" t="str">
        <f>IFERROR(VLOOKUP($A35,'Week 5'!$A$1:$F$300,2,FALSE),"")</f>
        <v/>
      </c>
      <c r="M35" t="str">
        <f>IFERROR(VLOOKUP($A35,'Week 6'!$A$1:$F$300,3,FALSE),"")</f>
        <v/>
      </c>
      <c r="N35" t="str">
        <f>IFERROR(VLOOKUP($A35,'Week 6'!$A$1:$F$300,2,FALSE),"")</f>
        <v/>
      </c>
      <c r="O35" s="16">
        <f t="shared" si="5"/>
        <v>5.4899999999999993</v>
      </c>
      <c r="P35">
        <f>IFERROR(VLOOKUP($A35,'Week 7'!$A$1:$F$300,2,FALSE),"")</f>
        <v>1.47</v>
      </c>
      <c r="Q35" s="16">
        <f t="shared" si="6"/>
        <v>7.8299999999999992</v>
      </c>
      <c r="R35">
        <f>IFERROR(VLOOKUP($A35,'Week 8'!$A$1:$F$300,2,FALSE),"")</f>
        <v>2.34</v>
      </c>
      <c r="S35" s="16">
        <f>IFERROR(VLOOKUP($A35,'Week 9'!$A$1:$F$300,3,FALSE),"")</f>
        <v>13</v>
      </c>
      <c r="T35" s="16">
        <f t="shared" si="25"/>
        <v>5.1700000000000008</v>
      </c>
      <c r="U35" s="16">
        <f>IFERROR(VLOOKUP($A35,'Week 10'!$A$1:$F$300,3,FALSE),"")</f>
        <v>14.98</v>
      </c>
      <c r="V35" s="16">
        <f t="shared" si="26"/>
        <v>1.9800000000000004</v>
      </c>
      <c r="W35" s="16">
        <f>IFERROR(VLOOKUP($A35,'Week 11'!$A$1:$F$300,3,FALSE),"")</f>
        <v>17.28</v>
      </c>
      <c r="X35" s="16">
        <f t="shared" si="27"/>
        <v>2.3000000000000007</v>
      </c>
      <c r="Y35" s="16">
        <f>IFERROR(VLOOKUP($A35,'Week 12'!$A$1:$F$300,3,FALSE),"")</f>
        <v>19.420000000000002</v>
      </c>
      <c r="Z35" s="16">
        <f t="shared" si="28"/>
        <v>2.1400000000000006</v>
      </c>
      <c r="AA35">
        <f>IFERROR(VLOOKUP($A35,'Week 13'!$A$1:$F$300,3,FALSE),"")</f>
        <v>19.59</v>
      </c>
      <c r="AB35" s="16">
        <f t="shared" si="29"/>
        <v>0.16999999999999815</v>
      </c>
      <c r="AC35">
        <f>IFERROR(VLOOKUP($A35,'Week 14'!$A$1:$F$300,3,FALSE),"")</f>
        <v>19.59</v>
      </c>
      <c r="AD35" s="16">
        <f t="shared" si="30"/>
        <v>0</v>
      </c>
      <c r="AE35">
        <f>IFERROR(VLOOKUP($A35,'Week 15'!$A$1:$F$300,3,FALSE),"")</f>
        <v>19.59</v>
      </c>
      <c r="AF35" s="16">
        <f t="shared" si="12"/>
        <v>0</v>
      </c>
      <c r="AG35">
        <f>IFERROR(VLOOKUP($A35,'Week 16'!$A$1:$F$300,3,FALSE),"")</f>
        <v>19.59</v>
      </c>
      <c r="AH35" s="16">
        <f t="shared" si="13"/>
        <v>0</v>
      </c>
      <c r="AI35">
        <f>IFERROR(VLOOKUP($A35,'Week 17'!$A$1:$F$300,3,FALSE),"")</f>
        <v>19.59</v>
      </c>
      <c r="AJ35" s="16">
        <f t="shared" si="14"/>
        <v>0</v>
      </c>
      <c r="AK35">
        <f>IFERROR(VLOOKUP($A35,'Week 18'!$A$1:$F$300,3,FALSE),"")</f>
        <v>19.59</v>
      </c>
      <c r="AL35" s="16">
        <f t="shared" si="15"/>
        <v>0</v>
      </c>
      <c r="AM35">
        <f>IFERROR(VLOOKUP($A35,'Week 19'!$A$1:$F$300,3,FALSE),"")</f>
        <v>19.600000000000001</v>
      </c>
      <c r="AN35" s="16">
        <f t="shared" si="16"/>
        <v>1.0000000000001563E-2</v>
      </c>
      <c r="AO35">
        <f>IFERROR(VLOOKUP($A35,'Week 20'!$A$1:$F$300,3,FALSE),"")</f>
        <v>19.600000000000001</v>
      </c>
      <c r="AP35" s="16">
        <f t="shared" si="17"/>
        <v>0</v>
      </c>
      <c r="AQ35">
        <f>IFERROR(VLOOKUP($A35,'Week 21'!$A$1:$F$300,3,FALSE),"")</f>
        <v>19.600000000000001</v>
      </c>
      <c r="AR35" s="16">
        <f t="shared" si="18"/>
        <v>0</v>
      </c>
      <c r="AS35">
        <f>IFERROR(VLOOKUP($A35,'Week 22'!$A$1:$F$300,3,FALSE),"")</f>
        <v>19.600000000000001</v>
      </c>
      <c r="AT35" s="16">
        <f t="shared" si="19"/>
        <v>0</v>
      </c>
      <c r="AU35" t="str">
        <f>IFERROR(VLOOKUP($A35,'Week 23'!$A$1:$F$300,3,FALSE),"")</f>
        <v/>
      </c>
      <c r="AV35" s="16">
        <f t="shared" si="20"/>
        <v>0</v>
      </c>
      <c r="AW35" t="str">
        <f>IFERROR(VLOOKUP($A35,'Week 24'!$A$1:$F$300,3,FALSE),"")</f>
        <v/>
      </c>
      <c r="AX35" s="16">
        <f t="shared" si="21"/>
        <v>0</v>
      </c>
      <c r="AY35" t="str">
        <f>IFERROR(VLOOKUP($A35,'Week 25'!$A$1:$F$300,3,FALSE),"")</f>
        <v/>
      </c>
      <c r="AZ35" s="16">
        <f t="shared" si="22"/>
        <v>0</v>
      </c>
      <c r="BA35" t="str">
        <f>IFERROR(VLOOKUP($A35,'Week 26'!$A$1:$F$300,3,FALSE),"")</f>
        <v/>
      </c>
      <c r="BB35" s="16">
        <f t="shared" si="23"/>
        <v>0</v>
      </c>
      <c r="BC35" s="2" t="str">
        <f t="shared" si="24"/>
        <v/>
      </c>
      <c r="BD35" t="str">
        <f>IFERROR(VLOOKUP($A35,'Pivotrac YE'!$A$1:$F$300,3,FALSE),"")</f>
        <v/>
      </c>
    </row>
    <row r="36" spans="1:56" x14ac:dyDescent="0.2">
      <c r="A36" t="s">
        <v>87</v>
      </c>
      <c r="B36">
        <f t="shared" si="0"/>
        <v>19.920000000000002</v>
      </c>
      <c r="C36" t="str">
        <f>IFERROR(VLOOKUP($A36,'Week 1'!$A$1:$F$300,3,FALSE),"")</f>
        <v/>
      </c>
      <c r="D36" s="16">
        <f t="shared" si="1"/>
        <v>0</v>
      </c>
      <c r="E36" t="str">
        <f>IFERROR(VLOOKUP($A36,'Week 2'!$A$1:$F$298,3,FALSE),"")</f>
        <v/>
      </c>
      <c r="F36" s="16">
        <f t="shared" si="2"/>
        <v>0</v>
      </c>
      <c r="G36" t="str">
        <f>IFERROR(VLOOKUP($A36,'Week 3'!$A$1:$F$298,3,FALSE),"")</f>
        <v/>
      </c>
      <c r="H36" s="16">
        <f t="shared" si="3"/>
        <v>0</v>
      </c>
      <c r="I36">
        <f>IFERROR(VLOOKUP($A36,'Week 4'!$A$1:$F$300,3,FALSE),"")</f>
        <v>0.76</v>
      </c>
      <c r="J36">
        <f>IFERROR(VLOOKUP($A36,'Week 4'!$A$1:$F$300,3,FALSE),"")</f>
        <v>0.76</v>
      </c>
      <c r="K36" s="16" t="str">
        <f t="shared" si="4"/>
        <v/>
      </c>
      <c r="L36" t="str">
        <f>IFERROR(VLOOKUP($A36,'Week 5'!$A$1:$F$300,2,FALSE),"")</f>
        <v/>
      </c>
      <c r="M36" t="str">
        <f>IFERROR(VLOOKUP($A36,'Week 6'!$A$1:$F$300,3,FALSE),"")</f>
        <v/>
      </c>
      <c r="N36" t="str">
        <f>IFERROR(VLOOKUP($A36,'Week 6'!$A$1:$F$300,2,FALSE),"")</f>
        <v/>
      </c>
      <c r="O36" s="16">
        <f t="shared" si="5"/>
        <v>2.9699999999999998</v>
      </c>
      <c r="P36">
        <f>IFERROR(VLOOKUP($A36,'Week 7'!$A$1:$F$300,2,FALSE),"")</f>
        <v>2.21</v>
      </c>
      <c r="Q36" s="16">
        <f t="shared" si="6"/>
        <v>5.31</v>
      </c>
      <c r="R36">
        <f>IFERROR(VLOOKUP($A36,'Week 8'!$A$1:$F$300,2,FALSE),"")</f>
        <v>2.34</v>
      </c>
      <c r="S36" s="16">
        <f>IFERROR(VLOOKUP($A36,'Week 9'!$A$1:$F$300,3,FALSE),"")</f>
        <v>8.43</v>
      </c>
      <c r="T36" s="16">
        <f t="shared" si="25"/>
        <v>3.12</v>
      </c>
      <c r="U36" s="16">
        <f>IFERROR(VLOOKUP($A36,'Week 10'!$A$1:$F$300,3,FALSE),"")</f>
        <v>10.91</v>
      </c>
      <c r="V36" s="16">
        <f t="shared" si="26"/>
        <v>2.4800000000000004</v>
      </c>
      <c r="W36" s="16">
        <f>IFERROR(VLOOKUP($A36,'Week 11'!$A$1:$F$300,3,FALSE),"")</f>
        <v>13.06</v>
      </c>
      <c r="X36" s="16">
        <f t="shared" si="27"/>
        <v>2.1500000000000004</v>
      </c>
      <c r="Y36" s="16">
        <f>IFERROR(VLOOKUP($A36,'Week 12'!$A$1:$F$300,3,FALSE),"")</f>
        <v>15.35</v>
      </c>
      <c r="Z36" s="16">
        <f t="shared" si="28"/>
        <v>2.2899999999999991</v>
      </c>
      <c r="AA36">
        <f>IFERROR(VLOOKUP($A36,'Week 13'!$A$1:$F$300,3,FALSE),"")</f>
        <v>17.21</v>
      </c>
      <c r="AB36" s="16">
        <f t="shared" si="29"/>
        <v>1.8600000000000012</v>
      </c>
      <c r="AC36">
        <f>IFERROR(VLOOKUP($A36,'Week 14'!$A$1:$F$300,3,FALSE),"")</f>
        <v>18.260000000000002</v>
      </c>
      <c r="AD36" s="16">
        <f t="shared" si="30"/>
        <v>1.0500000000000007</v>
      </c>
      <c r="AE36">
        <f>IFERROR(VLOOKUP($A36,'Week 15'!$A$1:$F$300,3,FALSE),"")</f>
        <v>19.170000000000002</v>
      </c>
      <c r="AF36" s="16">
        <f t="shared" si="12"/>
        <v>0.91000000000000014</v>
      </c>
      <c r="AG36">
        <f>IFERROR(VLOOKUP($A36,'Week 16'!$A$1:$F$300,3,FALSE),"")</f>
        <v>19.170000000000002</v>
      </c>
      <c r="AH36" s="16">
        <f t="shared" si="13"/>
        <v>0</v>
      </c>
      <c r="AI36">
        <f>IFERROR(VLOOKUP($A36,'Week 17'!$A$1:$F$300,3,FALSE),"")</f>
        <v>19.170000000000002</v>
      </c>
      <c r="AJ36" s="16">
        <f t="shared" si="14"/>
        <v>0</v>
      </c>
      <c r="AK36">
        <f>IFERROR(VLOOKUP($A36,'Week 18'!$A$1:$F$300,3,FALSE),"")</f>
        <v>19.920000000000002</v>
      </c>
      <c r="AL36" s="16">
        <f t="shared" si="15"/>
        <v>0.75</v>
      </c>
      <c r="AM36">
        <f>IFERROR(VLOOKUP($A36,'Week 19'!$A$1:$F$300,3,FALSE),"")</f>
        <v>20.82</v>
      </c>
      <c r="AN36" s="16">
        <f t="shared" si="16"/>
        <v>0.89999999999999858</v>
      </c>
      <c r="AO36">
        <f>IFERROR(VLOOKUP($A36,'Week 20'!$A$1:$F$300,3,FALSE),"")</f>
        <v>21.43</v>
      </c>
      <c r="AP36" s="16">
        <f t="shared" si="17"/>
        <v>0.60999999999999943</v>
      </c>
      <c r="AQ36">
        <f>IFERROR(VLOOKUP($A36,'Week 21'!$A$1:$F$300,3,FALSE),"")</f>
        <v>21.43</v>
      </c>
      <c r="AR36" s="16">
        <f t="shared" si="18"/>
        <v>0</v>
      </c>
      <c r="AS36">
        <f>IFERROR(VLOOKUP($A36,'Week 22'!$A$1:$F$300,3,FALSE),"")</f>
        <v>21.43</v>
      </c>
      <c r="AT36" s="16">
        <f t="shared" si="19"/>
        <v>0</v>
      </c>
      <c r="AU36" t="str">
        <f>IFERROR(VLOOKUP($A36,'Week 23'!$A$1:$F$300,3,FALSE),"")</f>
        <v/>
      </c>
      <c r="AV36" s="16">
        <f t="shared" si="20"/>
        <v>0</v>
      </c>
      <c r="AW36" t="str">
        <f>IFERROR(VLOOKUP($A36,'Week 24'!$A$1:$F$300,3,FALSE),"")</f>
        <v/>
      </c>
      <c r="AX36" s="16">
        <f t="shared" si="21"/>
        <v>0</v>
      </c>
      <c r="AY36" t="str">
        <f>IFERROR(VLOOKUP($A36,'Week 25'!$A$1:$F$300,3,FALSE),"")</f>
        <v/>
      </c>
      <c r="AZ36" s="16">
        <f t="shared" si="22"/>
        <v>0</v>
      </c>
      <c r="BA36" t="str">
        <f>IFERROR(VLOOKUP($A36,'Week 26'!$A$1:$F$300,3,FALSE),"")</f>
        <v/>
      </c>
      <c r="BB36" s="16">
        <f t="shared" si="23"/>
        <v>0</v>
      </c>
      <c r="BC36" s="2" t="str">
        <f t="shared" si="24"/>
        <v/>
      </c>
      <c r="BD36" t="str">
        <f>IFERROR(VLOOKUP($A36,'Pivotrac YE'!$A$1:$F$300,3,FALSE),"")</f>
        <v/>
      </c>
    </row>
    <row r="37" spans="1:56" x14ac:dyDescent="0.2">
      <c r="A37" t="s">
        <v>59</v>
      </c>
      <c r="B37">
        <f t="shared" si="0"/>
        <v>22.78</v>
      </c>
      <c r="C37" t="str">
        <f>IFERROR(VLOOKUP($A37,'Week 1'!$A$1:$F$300,3,FALSE),"")</f>
        <v/>
      </c>
      <c r="D37" s="16">
        <f t="shared" si="1"/>
        <v>0</v>
      </c>
      <c r="E37" t="str">
        <f>IFERROR(VLOOKUP($A37,'Week 2'!$A$1:$F$298,3,FALSE),"")</f>
        <v/>
      </c>
      <c r="F37" s="16">
        <f t="shared" si="2"/>
        <v>0</v>
      </c>
      <c r="G37" t="str">
        <f>IFERROR(VLOOKUP($A37,'Week 3'!$A$1:$F$298,3,FALSE),"")</f>
        <v/>
      </c>
      <c r="H37" s="16">
        <f t="shared" si="3"/>
        <v>0</v>
      </c>
      <c r="I37">
        <f>IFERROR(VLOOKUP($A37,'Week 4'!$A$1:$F$300,3,FALSE),"")</f>
        <v>4.92</v>
      </c>
      <c r="J37">
        <f>IFERROR(VLOOKUP($A37,'Week 4'!$A$1:$F$300,3,FALSE),"")</f>
        <v>4.92</v>
      </c>
      <c r="K37" s="16" t="str">
        <f t="shared" si="4"/>
        <v/>
      </c>
      <c r="L37" t="str">
        <f>IFERROR(VLOOKUP($A37,'Week 5'!$A$1:$F$300,2,FALSE),"")</f>
        <v/>
      </c>
      <c r="M37" t="str">
        <f>IFERROR(VLOOKUP($A37,'Week 6'!$A$1:$F$300,3,FALSE),"")</f>
        <v/>
      </c>
      <c r="N37" t="str">
        <f>IFERROR(VLOOKUP($A37,'Week 6'!$A$1:$F$300,2,FALSE),"")</f>
        <v/>
      </c>
      <c r="O37" s="16">
        <f t="shared" si="5"/>
        <v>6.81</v>
      </c>
      <c r="P37">
        <f>IFERROR(VLOOKUP($A37,'Week 7'!$A$1:$F$300,2,FALSE),"")</f>
        <v>1.89</v>
      </c>
      <c r="Q37" s="16">
        <f t="shared" si="6"/>
        <v>8.85</v>
      </c>
      <c r="R37">
        <f>IFERROR(VLOOKUP($A37,'Week 8'!$A$1:$F$300,2,FALSE),"")</f>
        <v>2.04</v>
      </c>
      <c r="S37" s="16">
        <f>IFERROR(VLOOKUP($A37,'Week 9'!$A$1:$F$300,3,FALSE),"")</f>
        <v>15.83</v>
      </c>
      <c r="T37" s="16">
        <f t="shared" si="25"/>
        <v>6.98</v>
      </c>
      <c r="U37" s="16">
        <f>IFERROR(VLOOKUP($A37,'Week 10'!$A$1:$F$300,3,FALSE),"")</f>
        <v>17.87</v>
      </c>
      <c r="V37" s="16">
        <f t="shared" si="26"/>
        <v>2.0400000000000009</v>
      </c>
      <c r="W37" s="16">
        <f>IFERROR(VLOOKUP($A37,'Week 11'!$A$1:$F$300,3,FALSE),"")</f>
        <v>20.100000000000001</v>
      </c>
      <c r="X37" s="16">
        <f t="shared" si="27"/>
        <v>2.2300000000000004</v>
      </c>
      <c r="Y37" s="16">
        <f>IFERROR(VLOOKUP($A37,'Week 12'!$A$1:$F$300,3,FALSE),"")</f>
        <v>22.19</v>
      </c>
      <c r="Z37" s="16">
        <f t="shared" si="28"/>
        <v>2.09</v>
      </c>
      <c r="AA37">
        <f>IFERROR(VLOOKUP($A37,'Week 13'!$A$1:$F$300,3,FALSE),"")</f>
        <v>22.19</v>
      </c>
      <c r="AB37" s="16">
        <f t="shared" si="29"/>
        <v>0</v>
      </c>
      <c r="AC37">
        <f>IFERROR(VLOOKUP($A37,'Week 14'!$A$1:$F$300,3,FALSE),"")</f>
        <v>22.19</v>
      </c>
      <c r="AD37" s="16">
        <f t="shared" si="30"/>
        <v>0</v>
      </c>
      <c r="AE37">
        <f>IFERROR(VLOOKUP($A37,'Week 15'!$A$1:$F$300,3,FALSE),"")</f>
        <v>22.19</v>
      </c>
      <c r="AF37" s="16">
        <f t="shared" si="12"/>
        <v>0</v>
      </c>
      <c r="AG37">
        <f>IFERROR(VLOOKUP($A37,'Week 16'!$A$1:$F$300,3,FALSE),"")</f>
        <v>22.19</v>
      </c>
      <c r="AH37" s="16">
        <f t="shared" si="13"/>
        <v>0</v>
      </c>
      <c r="AI37">
        <f>IFERROR(VLOOKUP($A37,'Week 17'!$A$1:$F$300,3,FALSE),"")</f>
        <v>22.78</v>
      </c>
      <c r="AJ37" s="16">
        <f t="shared" si="14"/>
        <v>0.58999999999999986</v>
      </c>
      <c r="AK37">
        <f>IFERROR(VLOOKUP($A37,'Week 18'!$A$1:$F$300,3,FALSE),"")</f>
        <v>22.78</v>
      </c>
      <c r="AL37" s="16">
        <f t="shared" si="15"/>
        <v>0</v>
      </c>
      <c r="AM37">
        <f>IFERROR(VLOOKUP($A37,'Week 19'!$A$1:$F$300,3,FALSE),"")</f>
        <v>22.78</v>
      </c>
      <c r="AN37" s="16">
        <f t="shared" si="16"/>
        <v>0</v>
      </c>
      <c r="AO37">
        <f>IFERROR(VLOOKUP($A37,'Week 20'!$A$1:$F$300,3,FALSE),"")</f>
        <v>22.78</v>
      </c>
      <c r="AP37" s="16">
        <f t="shared" si="17"/>
        <v>0</v>
      </c>
      <c r="AQ37">
        <f>IFERROR(VLOOKUP($A37,'Week 21'!$A$1:$F$300,3,FALSE),"")</f>
        <v>22.78</v>
      </c>
      <c r="AR37" s="16">
        <f t="shared" si="18"/>
        <v>0</v>
      </c>
      <c r="AS37">
        <f>IFERROR(VLOOKUP($A37,'Week 22'!$A$1:$F$300,3,FALSE),"")</f>
        <v>22.78</v>
      </c>
      <c r="AT37" s="16">
        <f t="shared" si="19"/>
        <v>0</v>
      </c>
      <c r="AU37" t="str">
        <f>IFERROR(VLOOKUP($A37,'Week 23'!$A$1:$F$300,3,FALSE),"")</f>
        <v/>
      </c>
      <c r="AV37" s="16">
        <f t="shared" si="20"/>
        <v>0</v>
      </c>
      <c r="AW37" t="str">
        <f>IFERROR(VLOOKUP($A37,'Week 24'!$A$1:$F$300,3,FALSE),"")</f>
        <v/>
      </c>
      <c r="AX37" s="16">
        <f t="shared" si="21"/>
        <v>0</v>
      </c>
      <c r="AY37" t="str">
        <f>IFERROR(VLOOKUP($A37,'Week 25'!$A$1:$F$300,3,FALSE),"")</f>
        <v/>
      </c>
      <c r="AZ37" s="16">
        <f t="shared" si="22"/>
        <v>0</v>
      </c>
      <c r="BA37" t="str">
        <f>IFERROR(VLOOKUP($A37,'Week 26'!$A$1:$F$300,3,FALSE),"")</f>
        <v/>
      </c>
      <c r="BB37" s="16">
        <f t="shared" si="23"/>
        <v>0</v>
      </c>
      <c r="BC37" s="2" t="str">
        <f t="shared" si="24"/>
        <v/>
      </c>
      <c r="BD37" t="str">
        <f>IFERROR(VLOOKUP($A37,'Pivotrac YE'!$A$1:$F$300,3,FALSE),"")</f>
        <v/>
      </c>
    </row>
    <row r="38" spans="1:56" x14ac:dyDescent="0.2">
      <c r="A38" t="s">
        <v>23</v>
      </c>
      <c r="B38">
        <f t="shared" si="0"/>
        <v>17.829999999999998</v>
      </c>
      <c r="C38" t="str">
        <f>IFERROR(VLOOKUP($A38,'Week 1'!$A$1:$F$300,3,FALSE),"")</f>
        <v/>
      </c>
      <c r="D38" s="16">
        <f t="shared" si="1"/>
        <v>0</v>
      </c>
      <c r="E38" t="str">
        <f>IFERROR(VLOOKUP($A38,'Week 2'!$A$1:$F$298,3,FALSE),"")</f>
        <v/>
      </c>
      <c r="F38" s="16">
        <f t="shared" si="2"/>
        <v>0</v>
      </c>
      <c r="G38" t="str">
        <f>IFERROR(VLOOKUP($A38,'Week 3'!$A$1:$F$298,3,FALSE),"")</f>
        <v/>
      </c>
      <c r="H38" s="16">
        <f t="shared" si="3"/>
        <v>0</v>
      </c>
      <c r="I38">
        <f>IFERROR(VLOOKUP($A38,'Week 4'!$A$1:$F$300,3,FALSE),"")</f>
        <v>1.36</v>
      </c>
      <c r="J38">
        <f>IFERROR(VLOOKUP($A38,'Week 4'!$A$1:$F$300,3,FALSE),"")</f>
        <v>1.36</v>
      </c>
      <c r="K38" s="16" t="str">
        <f t="shared" si="4"/>
        <v/>
      </c>
      <c r="L38" t="str">
        <f>IFERROR(VLOOKUP($A38,'Week 5'!$A$1:$F$300,2,FALSE),"")</f>
        <v/>
      </c>
      <c r="M38" t="str">
        <f>IFERROR(VLOOKUP($A38,'Week 6'!$A$1:$F$300,3,FALSE),"")</f>
        <v/>
      </c>
      <c r="N38" t="str">
        <f>IFERROR(VLOOKUP($A38,'Week 6'!$A$1:$F$300,2,FALSE),"")</f>
        <v/>
      </c>
      <c r="O38" s="16">
        <f t="shared" si="5"/>
        <v>3.14</v>
      </c>
      <c r="P38">
        <f>IFERROR(VLOOKUP($A38,'Week 7'!$A$1:$F$300,2,FALSE),"")</f>
        <v>1.78</v>
      </c>
      <c r="Q38" s="16">
        <f t="shared" si="6"/>
        <v>5.43</v>
      </c>
      <c r="R38">
        <f>IFERROR(VLOOKUP($A38,'Week 8'!$A$1:$F$300,2,FALSE),"")</f>
        <v>2.29</v>
      </c>
      <c r="S38" s="16">
        <f>IFERROR(VLOOKUP($A38,'Week 9'!$A$1:$F$300,3,FALSE),"")</f>
        <v>10.77</v>
      </c>
      <c r="T38" s="16">
        <f t="shared" si="25"/>
        <v>5.34</v>
      </c>
      <c r="U38" s="16">
        <f>IFERROR(VLOOKUP($A38,'Week 10'!$A$1:$F$300,3,FALSE),"")</f>
        <v>12.13</v>
      </c>
      <c r="V38" s="16">
        <f t="shared" si="26"/>
        <v>1.3600000000000012</v>
      </c>
      <c r="W38" s="16">
        <f>IFERROR(VLOOKUP($A38,'Week 11'!$A$1:$F$300,3,FALSE),"")</f>
        <v>14.31</v>
      </c>
      <c r="X38" s="16">
        <f t="shared" si="27"/>
        <v>2.1799999999999997</v>
      </c>
      <c r="Y38" s="16">
        <f>IFERROR(VLOOKUP($A38,'Week 12'!$A$1:$F$300,3,FALSE),"")</f>
        <v>16.84</v>
      </c>
      <c r="Z38" s="16">
        <f t="shared" si="28"/>
        <v>2.5299999999999994</v>
      </c>
      <c r="AA38">
        <f>IFERROR(VLOOKUP($A38,'Week 13'!$A$1:$F$300,3,FALSE),"")</f>
        <v>17.829999999999998</v>
      </c>
      <c r="AB38" s="16">
        <f t="shared" si="29"/>
        <v>0.98999999999999844</v>
      </c>
      <c r="AC38">
        <f>IFERROR(VLOOKUP($A38,'Week 14'!$A$1:$F$300,3,FALSE),"")</f>
        <v>17.829999999999998</v>
      </c>
      <c r="AD38" s="16">
        <f t="shared" si="30"/>
        <v>0</v>
      </c>
      <c r="AE38">
        <f>IFERROR(VLOOKUP($A38,'Week 15'!$A$1:$F$300,3,FALSE),"")</f>
        <v>17.829999999999998</v>
      </c>
      <c r="AF38" s="16">
        <f t="shared" si="12"/>
        <v>0</v>
      </c>
      <c r="AG38">
        <f>IFERROR(VLOOKUP($A38,'Week 16'!$A$1:$F$300,3,FALSE),"")</f>
        <v>17.829999999999998</v>
      </c>
      <c r="AH38" s="16">
        <f t="shared" si="13"/>
        <v>0</v>
      </c>
      <c r="AI38">
        <f>IFERROR(VLOOKUP($A38,'Week 17'!$A$1:$F$300,3,FALSE),"")</f>
        <v>17.829999999999998</v>
      </c>
      <c r="AJ38" s="16">
        <f t="shared" si="14"/>
        <v>0</v>
      </c>
      <c r="AK38">
        <f>IFERROR(VLOOKUP($A38,'Week 18'!$A$1:$F$300,3,FALSE),"")</f>
        <v>17.829999999999998</v>
      </c>
      <c r="AL38" s="16">
        <f t="shared" si="15"/>
        <v>0</v>
      </c>
      <c r="AM38">
        <f>IFERROR(VLOOKUP($A38,'Week 19'!$A$1:$F$300,3,FALSE),"")</f>
        <v>17.829999999999998</v>
      </c>
      <c r="AN38" s="16">
        <f t="shared" si="16"/>
        <v>0</v>
      </c>
      <c r="AO38">
        <f>IFERROR(VLOOKUP($A38,'Week 20'!$A$1:$F$300,3,FALSE),"")</f>
        <v>17.829999999999998</v>
      </c>
      <c r="AP38" s="16">
        <f t="shared" si="17"/>
        <v>0</v>
      </c>
      <c r="AQ38">
        <f>IFERROR(VLOOKUP($A38,'Week 21'!$A$1:$F$300,3,FALSE),"")</f>
        <v>19.12</v>
      </c>
      <c r="AR38" s="16">
        <f t="shared" si="18"/>
        <v>1.2900000000000027</v>
      </c>
      <c r="AS38">
        <f>IFERROR(VLOOKUP($A38,'Week 22'!$A$1:$F$300,3,FALSE),"")</f>
        <v>19.8</v>
      </c>
      <c r="AT38" s="16">
        <f t="shared" si="19"/>
        <v>0.67999999999999972</v>
      </c>
      <c r="AU38" t="str">
        <f>IFERROR(VLOOKUP($A38,'Week 23'!$A$1:$F$300,3,FALSE),"")</f>
        <v/>
      </c>
      <c r="AV38" s="16">
        <f t="shared" si="20"/>
        <v>0</v>
      </c>
      <c r="AW38" t="str">
        <f>IFERROR(VLOOKUP($A38,'Week 24'!$A$1:$F$300,3,FALSE),"")</f>
        <v/>
      </c>
      <c r="AX38" s="16">
        <f t="shared" si="21"/>
        <v>0</v>
      </c>
      <c r="AY38" t="str">
        <f>IFERROR(VLOOKUP($A38,'Week 25'!$A$1:$F$300,3,FALSE),"")</f>
        <v/>
      </c>
      <c r="AZ38" s="16">
        <f t="shared" si="22"/>
        <v>0</v>
      </c>
      <c r="BA38" t="str">
        <f>IFERROR(VLOOKUP($A38,'Week 26'!$A$1:$F$300,3,FALSE),"")</f>
        <v/>
      </c>
      <c r="BB38" s="16">
        <f t="shared" si="23"/>
        <v>0</v>
      </c>
      <c r="BC38" s="2" t="str">
        <f t="shared" si="24"/>
        <v/>
      </c>
      <c r="BD38" t="str">
        <f>IFERROR(VLOOKUP($A38,'Pivotrac YE'!$A$1:$F$300,3,FALSE),"")</f>
        <v/>
      </c>
    </row>
    <row r="39" spans="1:56" x14ac:dyDescent="0.2">
      <c r="A39" t="s">
        <v>25</v>
      </c>
      <c r="B39">
        <f t="shared" si="0"/>
        <v>19.04</v>
      </c>
      <c r="C39" t="str">
        <f>IFERROR(VLOOKUP($A39,'Week 1'!$A$1:$F$300,3,FALSE),"")</f>
        <v/>
      </c>
      <c r="D39" s="16">
        <f t="shared" si="1"/>
        <v>0</v>
      </c>
      <c r="E39" t="str">
        <f>IFERROR(VLOOKUP($A39,'Week 2'!$A$1:$F$298,3,FALSE),"")</f>
        <v/>
      </c>
      <c r="F39" s="16">
        <f t="shared" si="2"/>
        <v>0</v>
      </c>
      <c r="G39" t="str">
        <f>IFERROR(VLOOKUP($A39,'Week 3'!$A$1:$F$298,3,FALSE),"")</f>
        <v/>
      </c>
      <c r="H39" s="16">
        <f t="shared" si="3"/>
        <v>0</v>
      </c>
      <c r="I39">
        <f>IFERROR(VLOOKUP($A39,'Week 4'!$A$1:$F$300,3,FALSE),"")</f>
        <v>1.45</v>
      </c>
      <c r="J39">
        <f>IFERROR(VLOOKUP($A39,'Week 4'!$A$1:$F$300,3,FALSE),"")</f>
        <v>1.45</v>
      </c>
      <c r="K39" s="16" t="str">
        <f t="shared" si="4"/>
        <v/>
      </c>
      <c r="L39" t="str">
        <f>IFERROR(VLOOKUP($A39,'Week 5'!$A$1:$F$300,2,FALSE),"")</f>
        <v/>
      </c>
      <c r="M39" t="str">
        <f>IFERROR(VLOOKUP($A39,'Week 6'!$A$1:$F$300,3,FALSE),"")</f>
        <v/>
      </c>
      <c r="N39" t="str">
        <f>IFERROR(VLOOKUP($A39,'Week 6'!$A$1:$F$300,2,FALSE),"")</f>
        <v/>
      </c>
      <c r="O39" s="16">
        <f t="shared" si="5"/>
        <v>3.15</v>
      </c>
      <c r="P39">
        <f>IFERROR(VLOOKUP($A39,'Week 7'!$A$1:$F$300,2,FALSE),"")</f>
        <v>1.7</v>
      </c>
      <c r="Q39" s="16">
        <f t="shared" si="6"/>
        <v>5.72</v>
      </c>
      <c r="R39">
        <f>IFERROR(VLOOKUP($A39,'Week 8'!$A$1:$F$300,2,FALSE),"")</f>
        <v>2.57</v>
      </c>
      <c r="S39" s="16">
        <f>IFERROR(VLOOKUP($A39,'Week 9'!$A$1:$F$300,3,FALSE),"")</f>
        <v>11.24</v>
      </c>
      <c r="T39" s="16">
        <f t="shared" si="25"/>
        <v>5.5200000000000005</v>
      </c>
      <c r="U39" s="16">
        <f>IFERROR(VLOOKUP($A39,'Week 10'!$A$1:$F$300,3,FALSE),"")</f>
        <v>13.26</v>
      </c>
      <c r="V39" s="16">
        <f t="shared" si="26"/>
        <v>2.0199999999999996</v>
      </c>
      <c r="W39" s="16">
        <f>IFERROR(VLOOKUP($A39,'Week 11'!$A$1:$F$300,3,FALSE),"")</f>
        <v>15.41</v>
      </c>
      <c r="X39" s="16">
        <f t="shared" si="27"/>
        <v>2.1500000000000004</v>
      </c>
      <c r="Y39" s="16">
        <f>IFERROR(VLOOKUP($A39,'Week 12'!$A$1:$F$300,3,FALSE),"")</f>
        <v>17.61</v>
      </c>
      <c r="Z39" s="16">
        <f t="shared" si="28"/>
        <v>2.1999999999999993</v>
      </c>
      <c r="AA39">
        <f>IFERROR(VLOOKUP($A39,'Week 13'!$A$1:$F$300,3,FALSE),"")</f>
        <v>19.04</v>
      </c>
      <c r="AB39" s="16">
        <f t="shared" si="29"/>
        <v>1.4299999999999997</v>
      </c>
      <c r="AC39">
        <f>IFERROR(VLOOKUP($A39,'Week 14'!$A$1:$F$300,3,FALSE),"")</f>
        <v>19.04</v>
      </c>
      <c r="AD39" s="16">
        <f t="shared" si="30"/>
        <v>0</v>
      </c>
      <c r="AE39">
        <f>IFERROR(VLOOKUP($A39,'Week 15'!$A$1:$F$300,3,FALSE),"")</f>
        <v>19.04</v>
      </c>
      <c r="AF39" s="16">
        <f t="shared" si="12"/>
        <v>0</v>
      </c>
      <c r="AG39">
        <f>IFERROR(VLOOKUP($A39,'Week 16'!$A$1:$F$300,3,FALSE),"")</f>
        <v>19.04</v>
      </c>
      <c r="AH39" s="16">
        <f t="shared" si="13"/>
        <v>0</v>
      </c>
      <c r="AI39">
        <f>IFERROR(VLOOKUP($A39,'Week 17'!$A$1:$F$300,3,FALSE),"")</f>
        <v>19.04</v>
      </c>
      <c r="AJ39" s="16">
        <f t="shared" si="14"/>
        <v>0</v>
      </c>
      <c r="AK39">
        <f>IFERROR(VLOOKUP($A39,'Week 18'!$A$1:$F$300,3,FALSE),"")</f>
        <v>19.04</v>
      </c>
      <c r="AL39" s="16">
        <f t="shared" si="15"/>
        <v>0</v>
      </c>
      <c r="AM39">
        <f>IFERROR(VLOOKUP($A39,'Week 19'!$A$1:$F$300,3,FALSE),"")</f>
        <v>19.04</v>
      </c>
      <c r="AN39" s="16">
        <f t="shared" si="16"/>
        <v>0</v>
      </c>
      <c r="AO39">
        <f>IFERROR(VLOOKUP($A39,'Week 20'!$A$1:$F$300,3,FALSE),"")</f>
        <v>19.04</v>
      </c>
      <c r="AP39" s="16">
        <f t="shared" si="17"/>
        <v>0</v>
      </c>
      <c r="AQ39">
        <f>IFERROR(VLOOKUP($A39,'Week 21'!$A$1:$F$300,3,FALSE),"")</f>
        <v>20.36</v>
      </c>
      <c r="AR39" s="16">
        <f t="shared" si="18"/>
        <v>1.3200000000000003</v>
      </c>
      <c r="AS39">
        <f>IFERROR(VLOOKUP($A39,'Week 22'!$A$1:$F$300,3,FALSE),"")</f>
        <v>20.66</v>
      </c>
      <c r="AT39" s="16">
        <f t="shared" si="19"/>
        <v>0.30000000000000071</v>
      </c>
      <c r="AU39" t="str">
        <f>IFERROR(VLOOKUP($A39,'Week 23'!$A$1:$F$300,3,FALSE),"")</f>
        <v/>
      </c>
      <c r="AV39" s="16">
        <f t="shared" si="20"/>
        <v>0</v>
      </c>
      <c r="AW39" t="str">
        <f>IFERROR(VLOOKUP($A39,'Week 24'!$A$1:$F$300,3,FALSE),"")</f>
        <v/>
      </c>
      <c r="AX39" s="16">
        <f t="shared" si="21"/>
        <v>0</v>
      </c>
      <c r="AY39" t="str">
        <f>IFERROR(VLOOKUP($A39,'Week 25'!$A$1:$F$300,3,FALSE),"")</f>
        <v/>
      </c>
      <c r="AZ39" s="16">
        <f t="shared" si="22"/>
        <v>0</v>
      </c>
      <c r="BA39" t="str">
        <f>IFERROR(VLOOKUP($A39,'Week 26'!$A$1:$F$300,3,FALSE),"")</f>
        <v/>
      </c>
      <c r="BB39" s="16">
        <f t="shared" si="23"/>
        <v>0</v>
      </c>
      <c r="BC39" s="2" t="str">
        <f t="shared" si="24"/>
        <v/>
      </c>
      <c r="BD39" t="str">
        <f>IFERROR(VLOOKUP($A39,'Pivotrac YE'!$A$1:$F$300,3,FALSE),"")</f>
        <v/>
      </c>
    </row>
    <row r="40" spans="1:56" x14ac:dyDescent="0.2">
      <c r="A40" t="s">
        <v>128</v>
      </c>
      <c r="B40">
        <f t="shared" si="0"/>
        <v>24.51</v>
      </c>
      <c r="C40" t="str">
        <f>IFERROR(VLOOKUP($A40,'Week 1'!$A$1:$F$300,3,FALSE),"")</f>
        <v/>
      </c>
      <c r="D40" s="16">
        <f t="shared" si="1"/>
        <v>0</v>
      </c>
      <c r="E40" t="str">
        <f>IFERROR(VLOOKUP($A40,'Week 2'!$A$1:$F$298,3,FALSE),"")</f>
        <v/>
      </c>
      <c r="F40" s="16">
        <f t="shared" si="2"/>
        <v>0</v>
      </c>
      <c r="G40" t="str">
        <f>IFERROR(VLOOKUP($A40,'Week 3'!$A$1:$F$298,3,FALSE),"")</f>
        <v/>
      </c>
      <c r="H40" s="16">
        <f t="shared" si="3"/>
        <v>0</v>
      </c>
      <c r="I40">
        <f>IFERROR(VLOOKUP($A40,'Week 4'!$A$1:$F$300,3,FALSE),"")</f>
        <v>1.02</v>
      </c>
      <c r="J40">
        <f>IFERROR(VLOOKUP($A40,'Week 4'!$A$1:$F$300,3,FALSE),"")</f>
        <v>1.02</v>
      </c>
      <c r="K40" s="16" t="str">
        <f t="shared" si="4"/>
        <v/>
      </c>
      <c r="L40" t="str">
        <f>IFERROR(VLOOKUP($A40,'Week 5'!$A$1:$F$300,2,FALSE),"")</f>
        <v/>
      </c>
      <c r="M40" t="str">
        <f>IFERROR(VLOOKUP($A40,'Week 6'!$A$1:$F$300,3,FALSE),"")</f>
        <v/>
      </c>
      <c r="N40" t="str">
        <f>IFERROR(VLOOKUP($A40,'Week 6'!$A$1:$F$300,2,FALSE),"")</f>
        <v/>
      </c>
      <c r="O40" s="16">
        <f t="shared" si="5"/>
        <v>3.42</v>
      </c>
      <c r="P40">
        <f>IFERROR(VLOOKUP($A40,'Week 7'!$A$1:$F$300,2,FALSE),"")</f>
        <v>2.4</v>
      </c>
      <c r="Q40" s="16">
        <f t="shared" si="6"/>
        <v>6</v>
      </c>
      <c r="R40">
        <f>IFERROR(VLOOKUP($A40,'Week 8'!$A$1:$F$300,2,FALSE),"")</f>
        <v>2.58</v>
      </c>
      <c r="S40" s="16">
        <f>IFERROR(VLOOKUP($A40,'Week 9'!$A$1:$F$300,3,FALSE),"")</f>
        <v>9.6300000000000008</v>
      </c>
      <c r="T40" s="16">
        <f t="shared" si="25"/>
        <v>3.6300000000000008</v>
      </c>
      <c r="U40" s="16">
        <f>IFERROR(VLOOKUP($A40,'Week 10'!$A$1:$F$300,3,FALSE),"")</f>
        <v>11.8</v>
      </c>
      <c r="V40" s="16">
        <f t="shared" si="26"/>
        <v>2.17</v>
      </c>
      <c r="W40" s="16">
        <f>IFERROR(VLOOKUP($A40,'Week 11'!$A$1:$F$300,3,FALSE),"")</f>
        <v>14.38</v>
      </c>
      <c r="X40" s="16">
        <f t="shared" si="27"/>
        <v>2.58</v>
      </c>
      <c r="Y40" s="16">
        <f>IFERROR(VLOOKUP($A40,'Week 12'!$A$1:$F$300,3,FALSE),"")</f>
        <v>16.600000000000001</v>
      </c>
      <c r="Z40" s="16">
        <f t="shared" si="28"/>
        <v>2.2200000000000006</v>
      </c>
      <c r="AA40">
        <f>IFERROR(VLOOKUP($A40,'Week 13'!$A$1:$F$300,3,FALSE),"")</f>
        <v>18.41</v>
      </c>
      <c r="AB40" s="16">
        <f t="shared" si="29"/>
        <v>1.8099999999999987</v>
      </c>
      <c r="AC40">
        <f>IFERROR(VLOOKUP($A40,'Week 14'!$A$1:$F$300,3,FALSE),"")</f>
        <v>20.149999999999999</v>
      </c>
      <c r="AD40" s="16">
        <f t="shared" si="30"/>
        <v>1.7399999999999984</v>
      </c>
      <c r="AE40">
        <f>IFERROR(VLOOKUP($A40,'Week 15'!$A$1:$F$300,3,FALSE),"")</f>
        <v>22.33</v>
      </c>
      <c r="AF40" s="16">
        <f t="shared" si="12"/>
        <v>2.1799999999999997</v>
      </c>
      <c r="AG40">
        <f>IFERROR(VLOOKUP($A40,'Week 16'!$A$1:$F$300,3,FALSE),"")</f>
        <v>23.03</v>
      </c>
      <c r="AH40" s="16">
        <f t="shared" si="13"/>
        <v>0.70000000000000284</v>
      </c>
      <c r="AI40">
        <f>IFERROR(VLOOKUP($A40,'Week 17'!$A$1:$F$300,3,FALSE),"")</f>
        <v>23.57</v>
      </c>
      <c r="AJ40" s="16">
        <f t="shared" si="14"/>
        <v>0.53999999999999915</v>
      </c>
      <c r="AK40">
        <f>IFERROR(VLOOKUP($A40,'Week 18'!$A$1:$F$300,3,FALSE),"")</f>
        <v>24.51</v>
      </c>
      <c r="AL40" s="16">
        <f t="shared" si="15"/>
        <v>0.94000000000000128</v>
      </c>
      <c r="AM40">
        <f>IFERROR(VLOOKUP($A40,'Week 19'!$A$1:$F$300,3,FALSE),"")</f>
        <v>24.98</v>
      </c>
      <c r="AN40" s="16">
        <f t="shared" si="16"/>
        <v>0.46999999999999886</v>
      </c>
      <c r="AO40">
        <f>IFERROR(VLOOKUP($A40,'Week 20'!$A$1:$F$300,3,FALSE),"")</f>
        <v>24.98</v>
      </c>
      <c r="AP40" s="16">
        <f t="shared" si="17"/>
        <v>0</v>
      </c>
      <c r="AQ40">
        <f>IFERROR(VLOOKUP($A40,'Week 21'!$A$1:$F$300,3,FALSE),"")</f>
        <v>24.98</v>
      </c>
      <c r="AR40" s="16">
        <f t="shared" si="18"/>
        <v>0</v>
      </c>
      <c r="AS40">
        <f>IFERROR(VLOOKUP($A40,'Week 22'!$A$1:$F$300,3,FALSE),"")</f>
        <v>25.58</v>
      </c>
      <c r="AT40" s="16">
        <f t="shared" si="19"/>
        <v>0.59999999999999787</v>
      </c>
      <c r="AU40" t="str">
        <f>IFERROR(VLOOKUP($A40,'Week 23'!$A$1:$F$300,3,FALSE),"")</f>
        <v/>
      </c>
      <c r="AV40" s="16">
        <f t="shared" si="20"/>
        <v>0</v>
      </c>
      <c r="AW40" t="str">
        <f>IFERROR(VLOOKUP($A40,'Week 24'!$A$1:$F$300,3,FALSE),"")</f>
        <v/>
      </c>
      <c r="AX40" s="16">
        <f t="shared" si="21"/>
        <v>0</v>
      </c>
      <c r="AY40" t="str">
        <f>IFERROR(VLOOKUP($A40,'Week 25'!$A$1:$F$300,3,FALSE),"")</f>
        <v/>
      </c>
      <c r="AZ40" s="16">
        <f t="shared" si="22"/>
        <v>0</v>
      </c>
      <c r="BA40" t="str">
        <f>IFERROR(VLOOKUP($A40,'Week 26'!$A$1:$F$300,3,FALSE),"")</f>
        <v/>
      </c>
      <c r="BB40" s="16">
        <f t="shared" si="23"/>
        <v>0</v>
      </c>
      <c r="BC40" s="2" t="str">
        <f t="shared" si="24"/>
        <v/>
      </c>
      <c r="BD40" t="str">
        <f>IFERROR(VLOOKUP($A40,'Pivotrac YE'!$A$1:$F$300,3,FALSE),"")</f>
        <v/>
      </c>
    </row>
    <row r="41" spans="1:56" x14ac:dyDescent="0.2">
      <c r="A41" t="s">
        <v>24</v>
      </c>
      <c r="B41">
        <f t="shared" si="0"/>
        <v>19.48</v>
      </c>
      <c r="C41" t="str">
        <f>IFERROR(VLOOKUP($A41,'Week 1'!$A$1:$F$300,3,FALSE),"")</f>
        <v/>
      </c>
      <c r="D41" s="16">
        <f t="shared" si="1"/>
        <v>0</v>
      </c>
      <c r="E41" t="str">
        <f>IFERROR(VLOOKUP($A41,'Week 2'!$A$1:$F$298,3,FALSE),"")</f>
        <v/>
      </c>
      <c r="F41" s="16">
        <f t="shared" si="2"/>
        <v>0</v>
      </c>
      <c r="G41" t="str">
        <f>IFERROR(VLOOKUP($A41,'Week 3'!$A$1:$F$298,3,FALSE),"")</f>
        <v/>
      </c>
      <c r="H41" s="16">
        <f t="shared" si="3"/>
        <v>0</v>
      </c>
      <c r="I41">
        <f>IFERROR(VLOOKUP($A41,'Week 4'!$A$1:$F$300,3,FALSE),"")</f>
        <v>1.48</v>
      </c>
      <c r="J41">
        <f>IFERROR(VLOOKUP($A41,'Week 4'!$A$1:$F$300,3,FALSE),"")</f>
        <v>1.48</v>
      </c>
      <c r="K41" s="16" t="str">
        <f t="shared" si="4"/>
        <v/>
      </c>
      <c r="L41" t="str">
        <f>IFERROR(VLOOKUP($A41,'Week 5'!$A$1:$F$300,2,FALSE),"")</f>
        <v/>
      </c>
      <c r="M41" t="str">
        <f>IFERROR(VLOOKUP($A41,'Week 6'!$A$1:$F$300,3,FALSE),"")</f>
        <v/>
      </c>
      <c r="N41" t="str">
        <f>IFERROR(VLOOKUP($A41,'Week 6'!$A$1:$F$300,2,FALSE),"")</f>
        <v/>
      </c>
      <c r="O41" s="16">
        <f t="shared" si="5"/>
        <v>2.5</v>
      </c>
      <c r="P41">
        <f>IFERROR(VLOOKUP($A41,'Week 7'!$A$1:$F$300,2,FALSE),"")</f>
        <v>1.02</v>
      </c>
      <c r="Q41" s="16">
        <f t="shared" si="6"/>
        <v>5.08</v>
      </c>
      <c r="R41">
        <f>IFERROR(VLOOKUP($A41,'Week 8'!$A$1:$F$300,2,FALSE),"")</f>
        <v>2.58</v>
      </c>
      <c r="S41" s="16">
        <f>IFERROR(VLOOKUP($A41,'Week 9'!$A$1:$F$300,3,FALSE),"")</f>
        <v>10.71</v>
      </c>
      <c r="T41" s="16">
        <f t="shared" si="25"/>
        <v>5.6300000000000008</v>
      </c>
      <c r="U41" s="16">
        <f>IFERROR(VLOOKUP($A41,'Week 10'!$A$1:$F$300,3,FALSE),"")</f>
        <v>12.92</v>
      </c>
      <c r="V41" s="16">
        <f t="shared" si="26"/>
        <v>2.2099999999999991</v>
      </c>
      <c r="W41" s="16">
        <f>IFERROR(VLOOKUP($A41,'Week 11'!$A$1:$F$300,3,FALSE),"")</f>
        <v>15.29</v>
      </c>
      <c r="X41" s="16">
        <f t="shared" si="27"/>
        <v>2.3699999999999992</v>
      </c>
      <c r="Y41" s="16">
        <f>IFERROR(VLOOKUP($A41,'Week 12'!$A$1:$F$300,3,FALSE),"")</f>
        <v>17.82</v>
      </c>
      <c r="Z41" s="16">
        <f t="shared" si="28"/>
        <v>2.5300000000000011</v>
      </c>
      <c r="AA41">
        <f>IFERROR(VLOOKUP($A41,'Week 13'!$A$1:$F$300,3,FALSE),"")</f>
        <v>19.48</v>
      </c>
      <c r="AB41" s="16">
        <f t="shared" si="29"/>
        <v>1.6600000000000001</v>
      </c>
      <c r="AC41">
        <f>IFERROR(VLOOKUP($A41,'Week 14'!$A$1:$F$300,3,FALSE),"")</f>
        <v>19.48</v>
      </c>
      <c r="AD41" s="16">
        <f t="shared" si="30"/>
        <v>0</v>
      </c>
      <c r="AE41">
        <f>IFERROR(VLOOKUP($A41,'Week 15'!$A$1:$F$300,3,FALSE),"")</f>
        <v>19.48</v>
      </c>
      <c r="AF41" s="16">
        <f t="shared" si="12"/>
        <v>0</v>
      </c>
      <c r="AG41">
        <f>IFERROR(VLOOKUP($A41,'Week 16'!$A$1:$F$300,3,FALSE),"")</f>
        <v>19.48</v>
      </c>
      <c r="AH41" s="16">
        <f t="shared" si="13"/>
        <v>0</v>
      </c>
      <c r="AI41">
        <f>IFERROR(VLOOKUP($A41,'Week 17'!$A$1:$F$300,3,FALSE),"")</f>
        <v>19.48</v>
      </c>
      <c r="AJ41" s="16">
        <f t="shared" si="14"/>
        <v>0</v>
      </c>
      <c r="AK41">
        <f>IFERROR(VLOOKUP($A41,'Week 18'!$A$1:$F$300,3,FALSE),"")</f>
        <v>19.48</v>
      </c>
      <c r="AL41" s="16">
        <f t="shared" si="15"/>
        <v>0</v>
      </c>
      <c r="AM41">
        <f>IFERROR(VLOOKUP($A41,'Week 19'!$A$1:$F$300,3,FALSE),"")</f>
        <v>19.48</v>
      </c>
      <c r="AN41" s="16">
        <f t="shared" si="16"/>
        <v>0</v>
      </c>
      <c r="AO41">
        <f>IFERROR(VLOOKUP($A41,'Week 20'!$A$1:$F$300,3,FALSE),"")</f>
        <v>19.48</v>
      </c>
      <c r="AP41" s="16">
        <f t="shared" si="17"/>
        <v>0</v>
      </c>
      <c r="AQ41">
        <f>IFERROR(VLOOKUP($A41,'Week 21'!$A$1:$F$300,3,FALSE),"")</f>
        <v>20.82</v>
      </c>
      <c r="AR41" s="16">
        <f t="shared" si="18"/>
        <v>1.3399999999999999</v>
      </c>
      <c r="AS41">
        <f>IFERROR(VLOOKUP($A41,'Week 22'!$A$1:$F$300,3,FALSE),"")</f>
        <v>21.72</v>
      </c>
      <c r="AT41" s="16">
        <f t="shared" si="19"/>
        <v>0.89999999999999858</v>
      </c>
      <c r="AU41" t="str">
        <f>IFERROR(VLOOKUP($A41,'Week 23'!$A$1:$F$300,3,FALSE),"")</f>
        <v/>
      </c>
      <c r="AV41" s="16">
        <f t="shared" si="20"/>
        <v>0</v>
      </c>
      <c r="AW41" t="str">
        <f>IFERROR(VLOOKUP($A41,'Week 24'!$A$1:$F$300,3,FALSE),"")</f>
        <v/>
      </c>
      <c r="AX41" s="16">
        <f t="shared" si="21"/>
        <v>0</v>
      </c>
      <c r="AY41" t="str">
        <f>IFERROR(VLOOKUP($A41,'Week 25'!$A$1:$F$300,3,FALSE),"")</f>
        <v/>
      </c>
      <c r="AZ41" s="16">
        <f t="shared" si="22"/>
        <v>0</v>
      </c>
      <c r="BA41" t="str">
        <f>IFERROR(VLOOKUP($A41,'Week 26'!$A$1:$F$300,3,FALSE),"")</f>
        <v/>
      </c>
      <c r="BB41" s="16">
        <f t="shared" si="23"/>
        <v>0</v>
      </c>
      <c r="BC41" s="2" t="str">
        <f t="shared" si="24"/>
        <v/>
      </c>
      <c r="BD41" t="str">
        <f>IFERROR(VLOOKUP($A41,'Pivotrac YE'!$A$1:$F$300,3,FALSE),"")</f>
        <v/>
      </c>
    </row>
    <row r="42" spans="1:56" x14ac:dyDescent="0.2">
      <c r="A42" t="s">
        <v>26</v>
      </c>
      <c r="B42">
        <f t="shared" si="0"/>
        <v>20.59</v>
      </c>
      <c r="C42" t="str">
        <f>IFERROR(VLOOKUP($A42,'Week 1'!$A$1:$F$300,3,FALSE),"")</f>
        <v/>
      </c>
      <c r="D42" s="16">
        <f t="shared" si="1"/>
        <v>0</v>
      </c>
      <c r="E42" t="str">
        <f>IFERROR(VLOOKUP($A42,'Week 2'!$A$1:$F$298,3,FALSE),"")</f>
        <v/>
      </c>
      <c r="F42" s="16">
        <f t="shared" si="2"/>
        <v>0</v>
      </c>
      <c r="G42" t="str">
        <f>IFERROR(VLOOKUP($A42,'Week 3'!$A$1:$F$298,3,FALSE),"")</f>
        <v/>
      </c>
      <c r="H42" s="16">
        <f t="shared" si="3"/>
        <v>0</v>
      </c>
      <c r="I42">
        <f>IFERROR(VLOOKUP($A42,'Week 4'!$A$1:$F$300,3,FALSE),"")</f>
        <v>1.38</v>
      </c>
      <c r="J42">
        <f>IFERROR(VLOOKUP($A42,'Week 4'!$A$1:$F$300,3,FALSE),"")</f>
        <v>1.38</v>
      </c>
      <c r="K42" s="16" t="str">
        <f t="shared" si="4"/>
        <v/>
      </c>
      <c r="L42" t="str">
        <f>IFERROR(VLOOKUP($A42,'Week 5'!$A$1:$F$300,2,FALSE),"")</f>
        <v/>
      </c>
      <c r="M42" t="str">
        <f>IFERROR(VLOOKUP($A42,'Week 6'!$A$1:$F$300,3,FALSE),"")</f>
        <v/>
      </c>
      <c r="N42" t="str">
        <f>IFERROR(VLOOKUP($A42,'Week 6'!$A$1:$F$300,2,FALSE),"")</f>
        <v/>
      </c>
      <c r="O42" s="16">
        <f t="shared" si="5"/>
        <v>3.0999999999999996</v>
      </c>
      <c r="P42">
        <f>IFERROR(VLOOKUP($A42,'Week 7'!$A$1:$F$300,2,FALSE),"")</f>
        <v>1.72</v>
      </c>
      <c r="Q42" s="16">
        <f t="shared" si="6"/>
        <v>5.49</v>
      </c>
      <c r="R42">
        <f>IFERROR(VLOOKUP($A42,'Week 8'!$A$1:$F$300,2,FALSE),"")</f>
        <v>2.39</v>
      </c>
      <c r="S42" s="16">
        <f>IFERROR(VLOOKUP($A42,'Week 9'!$A$1:$F$300,3,FALSE),"")</f>
        <v>11.37</v>
      </c>
      <c r="T42" s="16">
        <f t="shared" si="25"/>
        <v>5.879999999999999</v>
      </c>
      <c r="U42" s="16">
        <f>IFERROR(VLOOKUP($A42,'Week 10'!$A$1:$F$300,3,FALSE),"")</f>
        <v>13.65</v>
      </c>
      <c r="V42" s="16">
        <f t="shared" si="26"/>
        <v>2.2800000000000011</v>
      </c>
      <c r="W42" s="16">
        <f>IFERROR(VLOOKUP($A42,'Week 11'!$A$1:$F$300,3,FALSE),"")</f>
        <v>16.260000000000002</v>
      </c>
      <c r="X42" s="16">
        <f t="shared" si="27"/>
        <v>2.6100000000000012</v>
      </c>
      <c r="Y42" s="16">
        <f>IFERROR(VLOOKUP($A42,'Week 12'!$A$1:$F$300,3,FALSE),"")</f>
        <v>18.91</v>
      </c>
      <c r="Z42" s="16">
        <f t="shared" si="28"/>
        <v>2.6499999999999986</v>
      </c>
      <c r="AA42">
        <f>IFERROR(VLOOKUP($A42,'Week 13'!$A$1:$F$300,3,FALSE),"")</f>
        <v>20.59</v>
      </c>
      <c r="AB42" s="16">
        <f t="shared" si="29"/>
        <v>1.6799999999999997</v>
      </c>
      <c r="AC42">
        <f>IFERROR(VLOOKUP($A42,'Week 14'!$A$1:$F$300,3,FALSE),"")</f>
        <v>20.59</v>
      </c>
      <c r="AD42" s="16">
        <f t="shared" si="30"/>
        <v>0</v>
      </c>
      <c r="AE42">
        <f>IFERROR(VLOOKUP($A42,'Week 15'!$A$1:$F$300,3,FALSE),"")</f>
        <v>20.59</v>
      </c>
      <c r="AF42" s="16">
        <f t="shared" si="12"/>
        <v>0</v>
      </c>
      <c r="AG42">
        <f>IFERROR(VLOOKUP($A42,'Week 16'!$A$1:$F$300,3,FALSE),"")</f>
        <v>20.59</v>
      </c>
      <c r="AH42" s="16">
        <f t="shared" si="13"/>
        <v>0</v>
      </c>
      <c r="AI42">
        <f>IFERROR(VLOOKUP($A42,'Week 17'!$A$1:$F$300,3,FALSE),"")</f>
        <v>20.59</v>
      </c>
      <c r="AJ42" s="16">
        <f t="shared" si="14"/>
        <v>0</v>
      </c>
      <c r="AK42">
        <f>IFERROR(VLOOKUP($A42,'Week 18'!$A$1:$F$300,3,FALSE),"")</f>
        <v>20.59</v>
      </c>
      <c r="AL42" s="16">
        <f t="shared" si="15"/>
        <v>0</v>
      </c>
      <c r="AM42">
        <f>IFERROR(VLOOKUP($A42,'Week 19'!$A$1:$F$300,3,FALSE),"")</f>
        <v>20.59</v>
      </c>
      <c r="AN42" s="16">
        <f t="shared" si="16"/>
        <v>0</v>
      </c>
      <c r="AO42">
        <f>IFERROR(VLOOKUP($A42,'Week 20'!$A$1:$F$300,3,FALSE),"")</f>
        <v>20.59</v>
      </c>
      <c r="AP42" s="16">
        <f t="shared" si="17"/>
        <v>0</v>
      </c>
      <c r="AQ42">
        <f>IFERROR(VLOOKUP($A42,'Week 21'!$A$1:$F$300,3,FALSE),"")</f>
        <v>21.18</v>
      </c>
      <c r="AR42" s="16">
        <f t="shared" si="18"/>
        <v>0.58999999999999986</v>
      </c>
      <c r="AS42">
        <f>IFERROR(VLOOKUP($A42,'Week 22'!$A$1:$F$300,3,FALSE),"")</f>
        <v>23.29</v>
      </c>
      <c r="AT42" s="16">
        <f t="shared" si="19"/>
        <v>2.1099999999999994</v>
      </c>
      <c r="AU42" t="str">
        <f>IFERROR(VLOOKUP($A42,'Week 23'!$A$1:$F$300,3,FALSE),"")</f>
        <v/>
      </c>
      <c r="AV42" s="16">
        <f t="shared" si="20"/>
        <v>0</v>
      </c>
      <c r="AW42" t="str">
        <f>IFERROR(VLOOKUP($A42,'Week 24'!$A$1:$F$300,3,FALSE),"")</f>
        <v/>
      </c>
      <c r="AX42" s="16">
        <f t="shared" si="21"/>
        <v>0</v>
      </c>
      <c r="AY42" t="str">
        <f>IFERROR(VLOOKUP($A42,'Week 25'!$A$1:$F$300,3,FALSE),"")</f>
        <v/>
      </c>
      <c r="AZ42" s="16">
        <f t="shared" si="22"/>
        <v>0</v>
      </c>
      <c r="BA42" t="str">
        <f>IFERROR(VLOOKUP($A42,'Week 26'!$A$1:$F$300,3,FALSE),"")</f>
        <v/>
      </c>
      <c r="BB42" s="16">
        <f t="shared" si="23"/>
        <v>0</v>
      </c>
      <c r="BC42" s="2" t="str">
        <f t="shared" si="24"/>
        <v/>
      </c>
      <c r="BD42" t="str">
        <f>IFERROR(VLOOKUP($A42,'Pivotrac YE'!$A$1:$F$300,3,FALSE),"")</f>
        <v/>
      </c>
    </row>
    <row r="43" spans="1:56" x14ac:dyDescent="0.2">
      <c r="A43" t="s">
        <v>27</v>
      </c>
      <c r="B43">
        <f t="shared" si="0"/>
        <v>20.5</v>
      </c>
      <c r="C43" t="str">
        <f>IFERROR(VLOOKUP($A43,'Week 1'!$A$1:$F$300,3,FALSE),"")</f>
        <v/>
      </c>
      <c r="D43" s="16">
        <f t="shared" si="1"/>
        <v>0</v>
      </c>
      <c r="E43" t="str">
        <f>IFERROR(VLOOKUP($A43,'Week 2'!$A$1:$F$298,3,FALSE),"")</f>
        <v/>
      </c>
      <c r="F43" s="16">
        <f t="shared" si="2"/>
        <v>0</v>
      </c>
      <c r="G43" t="str">
        <f>IFERROR(VLOOKUP($A43,'Week 3'!$A$1:$F$298,3,FALSE),"")</f>
        <v/>
      </c>
      <c r="H43" s="16">
        <f t="shared" si="3"/>
        <v>0</v>
      </c>
      <c r="I43">
        <f>IFERROR(VLOOKUP($A43,'Week 4'!$A$1:$F$300,3,FALSE),"")</f>
        <v>0.61</v>
      </c>
      <c r="J43">
        <f>IFERROR(VLOOKUP($A43,'Week 4'!$A$1:$F$300,3,FALSE),"")</f>
        <v>0.61</v>
      </c>
      <c r="K43" s="16" t="str">
        <f t="shared" si="4"/>
        <v/>
      </c>
      <c r="L43" t="str">
        <f>IFERROR(VLOOKUP($A43,'Week 5'!$A$1:$F$300,2,FALSE),"")</f>
        <v/>
      </c>
      <c r="M43" t="str">
        <f>IFERROR(VLOOKUP($A43,'Week 6'!$A$1:$F$300,3,FALSE),"")</f>
        <v/>
      </c>
      <c r="N43" t="str">
        <f>IFERROR(VLOOKUP($A43,'Week 6'!$A$1:$F$300,2,FALSE),"")</f>
        <v/>
      </c>
      <c r="O43" s="16">
        <f t="shared" si="5"/>
        <v>2.36</v>
      </c>
      <c r="P43">
        <f>IFERROR(VLOOKUP($A43,'Week 7'!$A$1:$F$300,2,FALSE),"")</f>
        <v>1.75</v>
      </c>
      <c r="Q43" s="16">
        <f t="shared" si="6"/>
        <v>4.8699999999999992</v>
      </c>
      <c r="R43">
        <f>IFERROR(VLOOKUP($A43,'Week 8'!$A$1:$F$300,2,FALSE),"")</f>
        <v>2.5099999999999998</v>
      </c>
      <c r="S43" s="16">
        <f>IFERROR(VLOOKUP($A43,'Week 9'!$A$1:$F$300,3,FALSE),"")</f>
        <v>11.08</v>
      </c>
      <c r="T43" s="16">
        <f t="shared" si="25"/>
        <v>6.2100000000000009</v>
      </c>
      <c r="U43" s="16">
        <f>IFERROR(VLOOKUP($A43,'Week 10'!$A$1:$F$300,3,FALSE),"")</f>
        <v>13.57</v>
      </c>
      <c r="V43" s="16">
        <f t="shared" si="26"/>
        <v>2.4900000000000002</v>
      </c>
      <c r="W43" s="16">
        <f>IFERROR(VLOOKUP($A43,'Week 11'!$A$1:$F$300,3,FALSE),"")</f>
        <v>16.18</v>
      </c>
      <c r="X43" s="16">
        <f t="shared" si="27"/>
        <v>2.6099999999999994</v>
      </c>
      <c r="Y43" s="16">
        <f>IFERROR(VLOOKUP($A43,'Week 12'!$A$1:$F$300,3,FALSE),"")</f>
        <v>18.8</v>
      </c>
      <c r="Z43" s="16">
        <f t="shared" si="28"/>
        <v>2.620000000000001</v>
      </c>
      <c r="AA43">
        <f>IFERROR(VLOOKUP($A43,'Week 13'!$A$1:$F$300,3,FALSE),"")</f>
        <v>20.5</v>
      </c>
      <c r="AB43" s="16">
        <f t="shared" si="29"/>
        <v>1.6999999999999993</v>
      </c>
      <c r="AC43">
        <f>IFERROR(VLOOKUP($A43,'Week 14'!$A$1:$F$300,3,FALSE),"")</f>
        <v>20.5</v>
      </c>
      <c r="AD43" s="16">
        <f t="shared" si="30"/>
        <v>0</v>
      </c>
      <c r="AE43">
        <f>IFERROR(VLOOKUP($A43,'Week 15'!$A$1:$F$300,3,FALSE),"")</f>
        <v>20.5</v>
      </c>
      <c r="AF43" s="16">
        <f t="shared" si="12"/>
        <v>0</v>
      </c>
      <c r="AG43">
        <f>IFERROR(VLOOKUP($A43,'Week 16'!$A$1:$F$300,3,FALSE),"")</f>
        <v>20.5</v>
      </c>
      <c r="AH43" s="16">
        <f t="shared" si="13"/>
        <v>0</v>
      </c>
      <c r="AI43">
        <f>IFERROR(VLOOKUP($A43,'Week 17'!$A$1:$F$300,3,FALSE),"")</f>
        <v>20.5</v>
      </c>
      <c r="AJ43" s="16">
        <f t="shared" si="14"/>
        <v>0</v>
      </c>
      <c r="AK43">
        <f>IFERROR(VLOOKUP($A43,'Week 18'!$A$1:$F$300,3,FALSE),"")</f>
        <v>20.5</v>
      </c>
      <c r="AL43" s="16">
        <f t="shared" si="15"/>
        <v>0</v>
      </c>
      <c r="AM43">
        <f>IFERROR(VLOOKUP($A43,'Week 19'!$A$1:$F$300,3,FALSE),"")</f>
        <v>20.5</v>
      </c>
      <c r="AN43" s="16">
        <f t="shared" si="16"/>
        <v>0</v>
      </c>
      <c r="AO43">
        <f>IFERROR(VLOOKUP($A43,'Week 20'!$A$1:$F$300,3,FALSE),"")</f>
        <v>20.5</v>
      </c>
      <c r="AP43" s="16">
        <f t="shared" si="17"/>
        <v>0</v>
      </c>
      <c r="AQ43">
        <f>IFERROR(VLOOKUP($A43,'Week 21'!$A$1:$F$300,3,FALSE),"")</f>
        <v>21.58</v>
      </c>
      <c r="AR43" s="16">
        <f t="shared" si="18"/>
        <v>1.0799999999999983</v>
      </c>
      <c r="AS43">
        <f>IFERROR(VLOOKUP($A43,'Week 22'!$A$1:$F$300,3,FALSE),"")</f>
        <v>22.63</v>
      </c>
      <c r="AT43" s="16">
        <f t="shared" si="19"/>
        <v>1.0500000000000007</v>
      </c>
      <c r="AU43" t="str">
        <f>IFERROR(VLOOKUP($A43,'Week 23'!$A$1:$F$300,3,FALSE),"")</f>
        <v/>
      </c>
      <c r="AV43" s="16">
        <f t="shared" si="20"/>
        <v>0</v>
      </c>
      <c r="AW43" t="str">
        <f>IFERROR(VLOOKUP($A43,'Week 24'!$A$1:$F$300,3,FALSE),"")</f>
        <v/>
      </c>
      <c r="AX43" s="16">
        <f t="shared" si="21"/>
        <v>0</v>
      </c>
      <c r="AY43" t="str">
        <f>IFERROR(VLOOKUP($A43,'Week 25'!$A$1:$F$300,3,FALSE),"")</f>
        <v/>
      </c>
      <c r="AZ43" s="16">
        <f t="shared" si="22"/>
        <v>0</v>
      </c>
      <c r="BA43" t="str">
        <f>IFERROR(VLOOKUP($A43,'Week 26'!$A$1:$F$300,3,FALSE),"")</f>
        <v/>
      </c>
      <c r="BB43" s="16">
        <f t="shared" si="23"/>
        <v>0</v>
      </c>
      <c r="BC43" s="2" t="str">
        <f t="shared" si="24"/>
        <v/>
      </c>
      <c r="BD43" t="str">
        <f>IFERROR(VLOOKUP($A43,'Pivotrac YE'!$A$1:$F$300,3,FALSE),"")</f>
        <v/>
      </c>
    </row>
    <row r="44" spans="1:56" x14ac:dyDescent="0.2">
      <c r="A44" t="s">
        <v>15</v>
      </c>
      <c r="B44">
        <f t="shared" si="0"/>
        <v>17.850000000000001</v>
      </c>
      <c r="C44" t="str">
        <f>IFERROR(VLOOKUP($A44,'Week 1'!$A$1:$F$300,3,FALSE),"")</f>
        <v/>
      </c>
      <c r="D44" s="16">
        <f t="shared" si="1"/>
        <v>0</v>
      </c>
      <c r="E44" t="str">
        <f>IFERROR(VLOOKUP($A44,'Week 2'!$A$1:$F$298,3,FALSE),"")</f>
        <v/>
      </c>
      <c r="F44" s="16">
        <f t="shared" si="2"/>
        <v>0</v>
      </c>
      <c r="G44" t="str">
        <f>IFERROR(VLOOKUP($A44,'Week 3'!$A$1:$F$298,3,FALSE),"")</f>
        <v/>
      </c>
      <c r="H44" s="16">
        <f t="shared" si="3"/>
        <v>0</v>
      </c>
      <c r="I44">
        <f>IFERROR(VLOOKUP($A44,'Week 4'!$A$1:$F$300,3,FALSE),"")</f>
        <v>1.3</v>
      </c>
      <c r="J44">
        <f>IFERROR(VLOOKUP($A44,'Week 4'!$A$1:$F$300,3,FALSE),"")</f>
        <v>1.3</v>
      </c>
      <c r="K44" s="16" t="str">
        <f t="shared" si="4"/>
        <v/>
      </c>
      <c r="L44" t="str">
        <f>IFERROR(VLOOKUP($A44,'Week 5'!$A$1:$F$300,2,FALSE),"")</f>
        <v/>
      </c>
      <c r="M44" t="str">
        <f>IFERROR(VLOOKUP($A44,'Week 6'!$A$1:$F$300,3,FALSE),"")</f>
        <v/>
      </c>
      <c r="N44" t="str">
        <f>IFERROR(VLOOKUP($A44,'Week 6'!$A$1:$F$300,2,FALSE),"")</f>
        <v/>
      </c>
      <c r="O44" s="16">
        <f t="shared" si="5"/>
        <v>3.63</v>
      </c>
      <c r="P44">
        <f>IFERROR(VLOOKUP($A44,'Week 7'!$A$1:$F$300,2,FALSE),"")</f>
        <v>2.33</v>
      </c>
      <c r="Q44" s="16">
        <f t="shared" si="6"/>
        <v>5.82</v>
      </c>
      <c r="R44">
        <f>IFERROR(VLOOKUP($A44,'Week 8'!$A$1:$F$300,2,FALSE),"")</f>
        <v>2.19</v>
      </c>
      <c r="S44" s="16">
        <f>IFERROR(VLOOKUP($A44,'Week 9'!$A$1:$F$300,3,FALSE),"")</f>
        <v>10.77</v>
      </c>
      <c r="T44" s="16">
        <f t="shared" si="25"/>
        <v>4.9499999999999993</v>
      </c>
      <c r="U44" s="16">
        <f>IFERROR(VLOOKUP($A44,'Week 10'!$A$1:$F$300,3,FALSE),"")</f>
        <v>12.96</v>
      </c>
      <c r="V44" s="16">
        <f t="shared" si="26"/>
        <v>2.1900000000000013</v>
      </c>
      <c r="W44" s="16">
        <f>IFERROR(VLOOKUP($A44,'Week 11'!$A$1:$F$300,3,FALSE),"")</f>
        <v>15.22</v>
      </c>
      <c r="X44" s="16">
        <f t="shared" si="27"/>
        <v>2.2599999999999998</v>
      </c>
      <c r="Y44" s="16">
        <f>IFERROR(VLOOKUP($A44,'Week 12'!$A$1:$F$300,3,FALSE),"")</f>
        <v>17.68</v>
      </c>
      <c r="Z44" s="16">
        <f t="shared" si="28"/>
        <v>2.4599999999999991</v>
      </c>
      <c r="AA44">
        <f>IFERROR(VLOOKUP($A44,'Week 13'!$A$1:$F$300,3,FALSE),"")</f>
        <v>17.850000000000001</v>
      </c>
      <c r="AB44" s="16">
        <f t="shared" si="29"/>
        <v>0.17000000000000171</v>
      </c>
      <c r="AC44">
        <f>IFERROR(VLOOKUP($A44,'Week 14'!$A$1:$F$300,3,FALSE),"")</f>
        <v>17.850000000000001</v>
      </c>
      <c r="AD44" s="16">
        <f t="shared" si="30"/>
        <v>0</v>
      </c>
      <c r="AE44">
        <f>IFERROR(VLOOKUP($A44,'Week 15'!$A$1:$F$300,3,FALSE),"")</f>
        <v>17.850000000000001</v>
      </c>
      <c r="AF44" s="16">
        <f t="shared" si="12"/>
        <v>0</v>
      </c>
      <c r="AG44">
        <f>IFERROR(VLOOKUP($A44,'Week 16'!$A$1:$F$300,3,FALSE),"")</f>
        <v>17.850000000000001</v>
      </c>
      <c r="AH44" s="16">
        <f t="shared" si="13"/>
        <v>0</v>
      </c>
      <c r="AI44">
        <f>IFERROR(VLOOKUP($A44,'Week 17'!$A$1:$F$300,3,FALSE),"")</f>
        <v>17.850000000000001</v>
      </c>
      <c r="AJ44" s="16">
        <f t="shared" si="14"/>
        <v>0</v>
      </c>
      <c r="AK44">
        <f>IFERROR(VLOOKUP($A44,'Week 18'!$A$1:$F$300,3,FALSE),"")</f>
        <v>17.850000000000001</v>
      </c>
      <c r="AL44" s="16">
        <f t="shared" si="15"/>
        <v>0</v>
      </c>
      <c r="AM44">
        <f>IFERROR(VLOOKUP($A44,'Week 19'!$A$1:$F$300,3,FALSE),"")</f>
        <v>17.850000000000001</v>
      </c>
      <c r="AN44" s="16">
        <f t="shared" si="16"/>
        <v>0</v>
      </c>
      <c r="AO44">
        <f>IFERROR(VLOOKUP($A44,'Week 20'!$A$1:$F$300,3,FALSE),"")</f>
        <v>18.399999999999999</v>
      </c>
      <c r="AP44" s="16">
        <f t="shared" si="17"/>
        <v>0.54999999999999716</v>
      </c>
      <c r="AQ44">
        <f>IFERROR(VLOOKUP($A44,'Week 21'!$A$1:$F$300,3,FALSE),"")</f>
        <v>19.329999999999998</v>
      </c>
      <c r="AR44" s="16">
        <f t="shared" si="18"/>
        <v>0.92999999999999972</v>
      </c>
      <c r="AS44">
        <f>IFERROR(VLOOKUP($A44,'Week 22'!$A$1:$F$300,3,FALSE),"")</f>
        <v>19.329999999999998</v>
      </c>
      <c r="AT44" s="16">
        <f t="shared" si="19"/>
        <v>0</v>
      </c>
      <c r="AU44" t="str">
        <f>IFERROR(VLOOKUP($A44,'Week 23'!$A$1:$F$300,3,FALSE),"")</f>
        <v/>
      </c>
      <c r="AV44" s="16">
        <f t="shared" si="20"/>
        <v>0</v>
      </c>
      <c r="AW44" t="str">
        <f>IFERROR(VLOOKUP($A44,'Week 24'!$A$1:$F$300,3,FALSE),"")</f>
        <v/>
      </c>
      <c r="AX44" s="16">
        <f t="shared" si="21"/>
        <v>0</v>
      </c>
      <c r="AY44" t="str">
        <f>IFERROR(VLOOKUP($A44,'Week 25'!$A$1:$F$300,3,FALSE),"")</f>
        <v/>
      </c>
      <c r="AZ44" s="16">
        <f t="shared" si="22"/>
        <v>0</v>
      </c>
      <c r="BA44" t="str">
        <f>IFERROR(VLOOKUP($A44,'Week 26'!$A$1:$F$300,3,FALSE),"")</f>
        <v/>
      </c>
      <c r="BB44" s="16">
        <f t="shared" si="23"/>
        <v>0</v>
      </c>
      <c r="BC44" s="2" t="str">
        <f t="shared" si="24"/>
        <v/>
      </c>
      <c r="BD44" t="str">
        <f>IFERROR(VLOOKUP($A44,'Pivotrac YE'!$A$1:$F$300,3,FALSE),"")</f>
        <v/>
      </c>
    </row>
    <row r="45" spans="1:56" x14ac:dyDescent="0.2">
      <c r="A45" t="s">
        <v>22</v>
      </c>
      <c r="B45">
        <f t="shared" si="0"/>
        <v>18.440000000000001</v>
      </c>
      <c r="C45" t="str">
        <f>IFERROR(VLOOKUP($A45,'Week 1'!$A$1:$F$300,3,FALSE),"")</f>
        <v/>
      </c>
      <c r="D45" s="16">
        <f t="shared" si="1"/>
        <v>0</v>
      </c>
      <c r="E45" t="str">
        <f>IFERROR(VLOOKUP($A45,'Week 2'!$A$1:$F$298,3,FALSE),"")</f>
        <v/>
      </c>
      <c r="F45" s="16">
        <f t="shared" si="2"/>
        <v>0</v>
      </c>
      <c r="G45" t="str">
        <f>IFERROR(VLOOKUP($A45,'Week 3'!$A$1:$F$298,3,FALSE),"")</f>
        <v/>
      </c>
      <c r="H45" s="16">
        <f t="shared" si="3"/>
        <v>0</v>
      </c>
      <c r="I45">
        <f>IFERROR(VLOOKUP($A45,'Week 4'!$A$1:$F$300,3,FALSE),"")</f>
        <v>1.27</v>
      </c>
      <c r="J45">
        <f>IFERROR(VLOOKUP($A45,'Week 4'!$A$1:$F$300,3,FALSE),"")</f>
        <v>1.27</v>
      </c>
      <c r="K45" s="16" t="str">
        <f t="shared" si="4"/>
        <v/>
      </c>
      <c r="L45" t="str">
        <f>IFERROR(VLOOKUP($A45,'Week 5'!$A$1:$F$300,2,FALSE),"")</f>
        <v/>
      </c>
      <c r="M45" t="str">
        <f>IFERROR(VLOOKUP($A45,'Week 6'!$A$1:$F$300,3,FALSE),"")</f>
        <v/>
      </c>
      <c r="N45" t="str">
        <f>IFERROR(VLOOKUP($A45,'Week 6'!$A$1:$F$300,2,FALSE),"")</f>
        <v/>
      </c>
      <c r="O45" s="16">
        <f t="shared" si="5"/>
        <v>2.98</v>
      </c>
      <c r="P45">
        <f>IFERROR(VLOOKUP($A45,'Week 7'!$A$1:$F$300,2,FALSE),"")</f>
        <v>1.71</v>
      </c>
      <c r="Q45" s="16">
        <f t="shared" si="6"/>
        <v>5.4700000000000006</v>
      </c>
      <c r="R45">
        <f>IFERROR(VLOOKUP($A45,'Week 8'!$A$1:$F$300,2,FALSE),"")</f>
        <v>2.4900000000000002</v>
      </c>
      <c r="S45" s="16">
        <f>IFERROR(VLOOKUP($A45,'Week 9'!$A$1:$F$300,3,FALSE),"")</f>
        <v>11.11</v>
      </c>
      <c r="T45" s="16">
        <f t="shared" si="25"/>
        <v>5.6399999999999988</v>
      </c>
      <c r="U45" s="16">
        <f>IFERROR(VLOOKUP($A45,'Week 10'!$A$1:$F$300,3,FALSE),"")</f>
        <v>13.12</v>
      </c>
      <c r="V45" s="16">
        <f t="shared" si="26"/>
        <v>2.0099999999999998</v>
      </c>
      <c r="W45" s="16">
        <f>IFERROR(VLOOKUP($A45,'Week 11'!$A$1:$F$300,3,FALSE),"")</f>
        <v>15.27</v>
      </c>
      <c r="X45" s="16">
        <f t="shared" si="27"/>
        <v>2.1500000000000004</v>
      </c>
      <c r="Y45" s="16">
        <f>IFERROR(VLOOKUP($A45,'Week 12'!$A$1:$F$300,3,FALSE),"")</f>
        <v>17.420000000000002</v>
      </c>
      <c r="Z45" s="16">
        <f t="shared" si="28"/>
        <v>2.1500000000000021</v>
      </c>
      <c r="AA45">
        <f>IFERROR(VLOOKUP($A45,'Week 13'!$A$1:$F$300,3,FALSE),"")</f>
        <v>18.440000000000001</v>
      </c>
      <c r="AB45" s="16">
        <f t="shared" si="29"/>
        <v>1.0199999999999996</v>
      </c>
      <c r="AC45">
        <f>IFERROR(VLOOKUP($A45,'Week 14'!$A$1:$F$300,3,FALSE),"")</f>
        <v>18.440000000000001</v>
      </c>
      <c r="AD45" s="16">
        <f t="shared" si="30"/>
        <v>0</v>
      </c>
      <c r="AE45">
        <f>IFERROR(VLOOKUP($A45,'Week 15'!$A$1:$F$300,3,FALSE),"")</f>
        <v>18.440000000000001</v>
      </c>
      <c r="AF45" s="16">
        <f t="shared" si="12"/>
        <v>0</v>
      </c>
      <c r="AG45">
        <f>IFERROR(VLOOKUP($A45,'Week 16'!$A$1:$F$300,3,FALSE),"")</f>
        <v>18.440000000000001</v>
      </c>
      <c r="AH45" s="16">
        <f t="shared" si="13"/>
        <v>0</v>
      </c>
      <c r="AI45">
        <f>IFERROR(VLOOKUP($A45,'Week 17'!$A$1:$F$300,3,FALSE),"")</f>
        <v>18.440000000000001</v>
      </c>
      <c r="AJ45" s="16">
        <f t="shared" si="14"/>
        <v>0</v>
      </c>
      <c r="AK45">
        <f>IFERROR(VLOOKUP($A45,'Week 18'!$A$1:$F$300,3,FALSE),"")</f>
        <v>18.440000000000001</v>
      </c>
      <c r="AL45" s="16">
        <f t="shared" si="15"/>
        <v>0</v>
      </c>
      <c r="AM45">
        <f>IFERROR(VLOOKUP($A45,'Week 19'!$A$1:$F$300,3,FALSE),"")</f>
        <v>18.440000000000001</v>
      </c>
      <c r="AN45" s="16">
        <f t="shared" si="16"/>
        <v>0</v>
      </c>
      <c r="AO45">
        <f>IFERROR(VLOOKUP($A45,'Week 20'!$A$1:$F$300,3,FALSE),"")</f>
        <v>19</v>
      </c>
      <c r="AP45" s="16">
        <f t="shared" si="17"/>
        <v>0.55999999999999872</v>
      </c>
      <c r="AQ45">
        <f>IFERROR(VLOOKUP($A45,'Week 21'!$A$1:$F$300,3,FALSE),"")</f>
        <v>20.23</v>
      </c>
      <c r="AR45" s="16">
        <f t="shared" si="18"/>
        <v>1.2300000000000004</v>
      </c>
      <c r="AS45">
        <f>IFERROR(VLOOKUP($A45,'Week 22'!$A$1:$F$300,3,FALSE),"")</f>
        <v>20.23</v>
      </c>
      <c r="AT45" s="16">
        <f t="shared" si="19"/>
        <v>0</v>
      </c>
      <c r="AU45" t="str">
        <f>IFERROR(VLOOKUP($A45,'Week 23'!$A$1:$F$300,3,FALSE),"")</f>
        <v/>
      </c>
      <c r="AV45" s="16">
        <f t="shared" si="20"/>
        <v>0</v>
      </c>
      <c r="AW45" t="str">
        <f>IFERROR(VLOOKUP($A45,'Week 24'!$A$1:$F$300,3,FALSE),"")</f>
        <v/>
      </c>
      <c r="AX45" s="16">
        <f t="shared" si="21"/>
        <v>0</v>
      </c>
      <c r="AY45" t="str">
        <f>IFERROR(VLOOKUP($A45,'Week 25'!$A$1:$F$300,3,FALSE),"")</f>
        <v/>
      </c>
      <c r="AZ45" s="16">
        <f t="shared" si="22"/>
        <v>0</v>
      </c>
      <c r="BA45" t="str">
        <f>IFERROR(VLOOKUP($A45,'Week 26'!$A$1:$F$300,3,FALSE),"")</f>
        <v/>
      </c>
      <c r="BB45" s="16">
        <f t="shared" si="23"/>
        <v>0</v>
      </c>
      <c r="BC45" s="2" t="str">
        <f t="shared" si="24"/>
        <v/>
      </c>
      <c r="BD45" t="str">
        <f>IFERROR(VLOOKUP($A45,'Pivotrac YE'!$A$1:$F$300,3,FALSE),"")</f>
        <v/>
      </c>
    </row>
    <row r="46" spans="1:56" x14ac:dyDescent="0.2">
      <c r="A46" t="s">
        <v>60</v>
      </c>
      <c r="B46">
        <f t="shared" si="0"/>
        <v>20.059999999999999</v>
      </c>
      <c r="C46" t="str">
        <f>IFERROR(VLOOKUP($A46,'Week 1'!$A$1:$F$300,3,FALSE),"")</f>
        <v/>
      </c>
      <c r="D46" s="16">
        <f t="shared" si="1"/>
        <v>0</v>
      </c>
      <c r="E46" t="str">
        <f>IFERROR(VLOOKUP($A46,'Week 2'!$A$1:$F$298,3,FALSE),"")</f>
        <v/>
      </c>
      <c r="F46" s="16">
        <f t="shared" si="2"/>
        <v>0</v>
      </c>
      <c r="G46" t="str">
        <f>IFERROR(VLOOKUP($A46,'Week 3'!$A$1:$F$298,3,FALSE),"")</f>
        <v/>
      </c>
      <c r="H46" s="16">
        <f t="shared" si="3"/>
        <v>0</v>
      </c>
      <c r="I46">
        <f>IFERROR(VLOOKUP($A46,'Week 4'!$A$1:$F$300,3,FALSE),"")</f>
        <v>4.8899999999999997</v>
      </c>
      <c r="J46">
        <f>IFERROR(VLOOKUP($A46,'Week 4'!$A$1:$F$300,3,FALSE),"")</f>
        <v>4.8899999999999997</v>
      </c>
      <c r="K46" s="16" t="str">
        <f t="shared" si="4"/>
        <v/>
      </c>
      <c r="L46" t="str">
        <f>IFERROR(VLOOKUP($A46,'Week 5'!$A$1:$F$300,2,FALSE),"")</f>
        <v/>
      </c>
      <c r="M46" t="str">
        <f>IFERROR(VLOOKUP($A46,'Week 6'!$A$1:$F$300,3,FALSE),"")</f>
        <v/>
      </c>
      <c r="N46" t="str">
        <f>IFERROR(VLOOKUP($A46,'Week 6'!$A$1:$F$300,2,FALSE),"")</f>
        <v/>
      </c>
      <c r="O46" s="16">
        <f t="shared" si="5"/>
        <v>6.6999999999999993</v>
      </c>
      <c r="P46">
        <f>IFERROR(VLOOKUP($A46,'Week 7'!$A$1:$F$300,2,FALSE),"")</f>
        <v>1.81</v>
      </c>
      <c r="Q46" s="16">
        <f t="shared" si="6"/>
        <v>8.4599999999999991</v>
      </c>
      <c r="R46">
        <f>IFERROR(VLOOKUP($A46,'Week 8'!$A$1:$F$300,2,FALSE),"")</f>
        <v>1.76</v>
      </c>
      <c r="S46" s="16">
        <f>IFERROR(VLOOKUP($A46,'Week 9'!$A$1:$F$300,3,FALSE),"")</f>
        <v>13.76</v>
      </c>
      <c r="T46" s="16">
        <f t="shared" si="25"/>
        <v>5.3000000000000007</v>
      </c>
      <c r="U46" s="16">
        <f>IFERROR(VLOOKUP($A46,'Week 10'!$A$1:$F$300,3,FALSE),"")</f>
        <v>15.35</v>
      </c>
      <c r="V46" s="16">
        <f t="shared" si="26"/>
        <v>1.5899999999999999</v>
      </c>
      <c r="W46" s="16">
        <f>IFERROR(VLOOKUP($A46,'Week 11'!$A$1:$F$300,3,FALSE),"")</f>
        <v>17.34</v>
      </c>
      <c r="X46" s="16">
        <f t="shared" si="27"/>
        <v>1.9900000000000002</v>
      </c>
      <c r="Y46" s="16">
        <f>IFERROR(VLOOKUP($A46,'Week 12'!$A$1:$F$300,3,FALSE),"")</f>
        <v>19.010000000000002</v>
      </c>
      <c r="Z46" s="16">
        <f t="shared" si="28"/>
        <v>1.6700000000000017</v>
      </c>
      <c r="AA46">
        <f>IFERROR(VLOOKUP($A46,'Week 13'!$A$1:$F$300,3,FALSE),"")</f>
        <v>19.010000000000002</v>
      </c>
      <c r="AB46" s="16">
        <f t="shared" si="29"/>
        <v>0</v>
      </c>
      <c r="AC46">
        <f>IFERROR(VLOOKUP($A46,'Week 14'!$A$1:$F$300,3,FALSE),"")</f>
        <v>19.010000000000002</v>
      </c>
      <c r="AD46" s="16">
        <f t="shared" si="30"/>
        <v>0</v>
      </c>
      <c r="AE46">
        <f>IFERROR(VLOOKUP($A46,'Week 15'!$A$1:$F$300,3,FALSE),"")</f>
        <v>19.010000000000002</v>
      </c>
      <c r="AF46" s="16">
        <f t="shared" si="12"/>
        <v>0</v>
      </c>
      <c r="AG46">
        <f>IFERROR(VLOOKUP($A46,'Week 16'!$A$1:$F$300,3,FALSE),"")</f>
        <v>19.010000000000002</v>
      </c>
      <c r="AH46" s="16">
        <f t="shared" si="13"/>
        <v>0</v>
      </c>
      <c r="AI46">
        <f>IFERROR(VLOOKUP($A46,'Week 17'!$A$1:$F$300,3,FALSE),"")</f>
        <v>20.059999999999999</v>
      </c>
      <c r="AJ46" s="16">
        <f t="shared" si="14"/>
        <v>1.0499999999999972</v>
      </c>
      <c r="AK46">
        <f>IFERROR(VLOOKUP($A46,'Week 18'!$A$1:$F$300,3,FALSE),"")</f>
        <v>20.059999999999999</v>
      </c>
      <c r="AL46" s="16">
        <f t="shared" si="15"/>
        <v>0</v>
      </c>
      <c r="AM46">
        <f>IFERROR(VLOOKUP($A46,'Week 19'!$A$1:$F$300,3,FALSE),"")</f>
        <v>20.059999999999999</v>
      </c>
      <c r="AN46" s="16">
        <f t="shared" si="16"/>
        <v>0</v>
      </c>
      <c r="AO46">
        <f>IFERROR(VLOOKUP($A46,'Week 20'!$A$1:$F$300,3,FALSE),"")</f>
        <v>20.059999999999999</v>
      </c>
      <c r="AP46" s="16">
        <f t="shared" si="17"/>
        <v>0</v>
      </c>
      <c r="AQ46">
        <f>IFERROR(VLOOKUP($A46,'Week 21'!$A$1:$F$300,3,FALSE),"")</f>
        <v>20.059999999999999</v>
      </c>
      <c r="AR46" s="16">
        <f t="shared" si="18"/>
        <v>0</v>
      </c>
      <c r="AS46">
        <f>IFERROR(VLOOKUP($A46,'Week 22'!$A$1:$F$300,3,FALSE),"")</f>
        <v>20.059999999999999</v>
      </c>
      <c r="AT46" s="16">
        <f t="shared" si="19"/>
        <v>0</v>
      </c>
      <c r="AU46" t="str">
        <f>IFERROR(VLOOKUP($A46,'Week 23'!$A$1:$F$300,3,FALSE),"")</f>
        <v/>
      </c>
      <c r="AV46" s="16">
        <f t="shared" si="20"/>
        <v>0</v>
      </c>
      <c r="AW46" t="str">
        <f>IFERROR(VLOOKUP($A46,'Week 24'!$A$1:$F$300,3,FALSE),"")</f>
        <v/>
      </c>
      <c r="AX46" s="16">
        <f t="shared" si="21"/>
        <v>0</v>
      </c>
      <c r="AY46" t="str">
        <f>IFERROR(VLOOKUP($A46,'Week 25'!$A$1:$F$300,3,FALSE),"")</f>
        <v/>
      </c>
      <c r="AZ46" s="16">
        <f t="shared" si="22"/>
        <v>0</v>
      </c>
      <c r="BA46" t="str">
        <f>IFERROR(VLOOKUP($A46,'Week 26'!$A$1:$F$300,3,FALSE),"")</f>
        <v/>
      </c>
      <c r="BB46" s="16">
        <f t="shared" si="23"/>
        <v>0</v>
      </c>
      <c r="BC46" s="2" t="str">
        <f t="shared" si="24"/>
        <v/>
      </c>
      <c r="BD46" t="str">
        <f>IFERROR(VLOOKUP($A46,'Pivotrac YE'!$A$1:$F$300,3,FALSE),"")</f>
        <v/>
      </c>
    </row>
    <row r="47" spans="1:56" x14ac:dyDescent="0.2">
      <c r="A47" t="s">
        <v>63</v>
      </c>
      <c r="B47">
        <f t="shared" si="0"/>
        <v>20.85</v>
      </c>
      <c r="C47" t="str">
        <f>IFERROR(VLOOKUP($A47,'Week 1'!$A$1:$F$300,3,FALSE),"")</f>
        <v/>
      </c>
      <c r="D47" s="16">
        <f t="shared" si="1"/>
        <v>0</v>
      </c>
      <c r="E47" t="str">
        <f>IFERROR(VLOOKUP($A47,'Week 2'!$A$1:$F$298,3,FALSE),"")</f>
        <v/>
      </c>
      <c r="F47" s="16">
        <f t="shared" si="2"/>
        <v>0</v>
      </c>
      <c r="G47" t="str">
        <f>IFERROR(VLOOKUP($A47,'Week 3'!$A$1:$F$298,3,FALSE),"")</f>
        <v/>
      </c>
      <c r="H47" s="16">
        <f t="shared" si="3"/>
        <v>0</v>
      </c>
      <c r="I47">
        <f>IFERROR(VLOOKUP($A47,'Week 4'!$A$1:$F$300,3,FALSE),"")</f>
        <v>4.88</v>
      </c>
      <c r="J47">
        <f>IFERROR(VLOOKUP($A47,'Week 4'!$A$1:$F$300,3,FALSE),"")</f>
        <v>4.88</v>
      </c>
      <c r="K47" s="16" t="str">
        <f t="shared" si="4"/>
        <v/>
      </c>
      <c r="L47" t="str">
        <f>IFERROR(VLOOKUP($A47,'Week 5'!$A$1:$F$300,2,FALSE),"")</f>
        <v/>
      </c>
      <c r="M47" t="str">
        <f>IFERROR(VLOOKUP($A47,'Week 6'!$A$1:$F$300,3,FALSE),"")</f>
        <v/>
      </c>
      <c r="N47" t="str">
        <f>IFERROR(VLOOKUP($A47,'Week 6'!$A$1:$F$300,2,FALSE),"")</f>
        <v/>
      </c>
      <c r="O47" s="16">
        <f t="shared" si="5"/>
        <v>6.3599999999999994</v>
      </c>
      <c r="P47">
        <f>IFERROR(VLOOKUP($A47,'Week 7'!$A$1:$F$300,2,FALSE),"")</f>
        <v>1.48</v>
      </c>
      <c r="Q47" s="16">
        <f t="shared" si="6"/>
        <v>8.16</v>
      </c>
      <c r="R47">
        <f>IFERROR(VLOOKUP($A47,'Week 8'!$A$1:$F$300,2,FALSE),"")</f>
        <v>1.8</v>
      </c>
      <c r="S47" s="16">
        <f>IFERROR(VLOOKUP($A47,'Week 9'!$A$1:$F$300,3,FALSE),"")</f>
        <v>14.08</v>
      </c>
      <c r="T47" s="16">
        <f t="shared" si="25"/>
        <v>5.92</v>
      </c>
      <c r="U47" s="16">
        <f>IFERROR(VLOOKUP($A47,'Week 10'!$A$1:$F$300,3,FALSE),"")</f>
        <v>15.89</v>
      </c>
      <c r="V47" s="16">
        <f t="shared" si="26"/>
        <v>1.8100000000000005</v>
      </c>
      <c r="W47" s="16">
        <f>IFERROR(VLOOKUP($A47,'Week 11'!$A$1:$F$300,3,FALSE),"")</f>
        <v>18.02</v>
      </c>
      <c r="X47" s="16">
        <f t="shared" si="27"/>
        <v>2.129999999999999</v>
      </c>
      <c r="Y47" s="16">
        <f>IFERROR(VLOOKUP($A47,'Week 12'!$A$1:$F$300,3,FALSE),"")</f>
        <v>19.88</v>
      </c>
      <c r="Z47" s="16">
        <f t="shared" si="28"/>
        <v>1.8599999999999994</v>
      </c>
      <c r="AA47">
        <f>IFERROR(VLOOKUP($A47,'Week 13'!$A$1:$F$300,3,FALSE),"")</f>
        <v>19.88</v>
      </c>
      <c r="AB47" s="16">
        <f t="shared" si="29"/>
        <v>0</v>
      </c>
      <c r="AC47">
        <f>IFERROR(VLOOKUP($A47,'Week 14'!$A$1:$F$300,3,FALSE),"")</f>
        <v>19.88</v>
      </c>
      <c r="AD47" s="16">
        <f t="shared" si="30"/>
        <v>0</v>
      </c>
      <c r="AE47">
        <f>IFERROR(VLOOKUP($A47,'Week 15'!$A$1:$F$300,3,FALSE),"")</f>
        <v>19.88</v>
      </c>
      <c r="AF47" s="16">
        <f t="shared" si="12"/>
        <v>0</v>
      </c>
      <c r="AG47">
        <f>IFERROR(VLOOKUP($A47,'Week 16'!$A$1:$F$300,3,FALSE),"")</f>
        <v>19.88</v>
      </c>
      <c r="AH47" s="16">
        <f t="shared" si="13"/>
        <v>0</v>
      </c>
      <c r="AI47">
        <f>IFERROR(VLOOKUP($A47,'Week 17'!$A$1:$F$300,3,FALSE),"")</f>
        <v>20.85</v>
      </c>
      <c r="AJ47" s="16">
        <f t="shared" si="14"/>
        <v>0.97000000000000242</v>
      </c>
      <c r="AK47">
        <f>IFERROR(VLOOKUP($A47,'Week 18'!$A$1:$F$300,3,FALSE),"")</f>
        <v>20.85</v>
      </c>
      <c r="AL47" s="16">
        <f t="shared" si="15"/>
        <v>0</v>
      </c>
      <c r="AM47">
        <f>IFERROR(VLOOKUP($A47,'Week 19'!$A$1:$F$300,3,FALSE),"")</f>
        <v>20.85</v>
      </c>
      <c r="AN47" s="16">
        <f t="shared" si="16"/>
        <v>0</v>
      </c>
      <c r="AO47">
        <f>IFERROR(VLOOKUP($A47,'Week 20'!$A$1:$F$300,3,FALSE),"")</f>
        <v>20.88</v>
      </c>
      <c r="AP47" s="16">
        <f t="shared" si="17"/>
        <v>2.9999999999997584E-2</v>
      </c>
      <c r="AQ47">
        <f>IFERROR(VLOOKUP($A47,'Week 21'!$A$1:$F$300,3,FALSE),"")</f>
        <v>20.88</v>
      </c>
      <c r="AR47" s="16">
        <f t="shared" si="18"/>
        <v>0</v>
      </c>
      <c r="AS47">
        <f>IFERROR(VLOOKUP($A47,'Week 22'!$A$1:$F$300,3,FALSE),"")</f>
        <v>20.88</v>
      </c>
      <c r="AT47" s="16">
        <f t="shared" si="19"/>
        <v>0</v>
      </c>
      <c r="AU47" t="str">
        <f>IFERROR(VLOOKUP($A47,'Week 23'!$A$1:$F$300,3,FALSE),"")</f>
        <v/>
      </c>
      <c r="AV47" s="16">
        <f t="shared" si="20"/>
        <v>0</v>
      </c>
      <c r="AW47" t="str">
        <f>IFERROR(VLOOKUP($A47,'Week 24'!$A$1:$F$300,3,FALSE),"")</f>
        <v/>
      </c>
      <c r="AX47" s="16">
        <f t="shared" si="21"/>
        <v>0</v>
      </c>
      <c r="AY47" t="str">
        <f>IFERROR(VLOOKUP($A47,'Week 25'!$A$1:$F$300,3,FALSE),"")</f>
        <v/>
      </c>
      <c r="AZ47" s="16">
        <f t="shared" si="22"/>
        <v>0</v>
      </c>
      <c r="BA47" t="str">
        <f>IFERROR(VLOOKUP($A47,'Week 26'!$A$1:$F$300,3,FALSE),"")</f>
        <v/>
      </c>
      <c r="BB47" s="16">
        <f t="shared" si="23"/>
        <v>0</v>
      </c>
      <c r="BC47" s="2" t="str">
        <f t="shared" si="24"/>
        <v/>
      </c>
      <c r="BD47" t="str">
        <f>IFERROR(VLOOKUP($A47,'Pivotrac YE'!$A$1:$F$300,3,FALSE),"")</f>
        <v/>
      </c>
    </row>
    <row r="48" spans="1:56" x14ac:dyDescent="0.2">
      <c r="A48" t="s">
        <v>61</v>
      </c>
      <c r="B48">
        <f t="shared" si="0"/>
        <v>21.03</v>
      </c>
      <c r="C48" t="str">
        <f>IFERROR(VLOOKUP($A48,'Week 1'!$A$1:$F$300,3,FALSE),"")</f>
        <v/>
      </c>
      <c r="D48" s="16">
        <f t="shared" si="1"/>
        <v>0</v>
      </c>
      <c r="E48" t="str">
        <f>IFERROR(VLOOKUP($A48,'Week 2'!$A$1:$F$298,3,FALSE),"")</f>
        <v/>
      </c>
      <c r="F48" s="16">
        <f t="shared" si="2"/>
        <v>0</v>
      </c>
      <c r="G48" t="str">
        <f>IFERROR(VLOOKUP($A48,'Week 3'!$A$1:$F$298,3,FALSE),"")</f>
        <v/>
      </c>
      <c r="H48" s="16">
        <f t="shared" si="3"/>
        <v>0</v>
      </c>
      <c r="I48">
        <f>IFERROR(VLOOKUP($A48,'Week 4'!$A$1:$F$300,3,FALSE),"")</f>
        <v>5.09</v>
      </c>
      <c r="J48">
        <f>IFERROR(VLOOKUP($A48,'Week 4'!$A$1:$F$300,3,FALSE),"")</f>
        <v>5.09</v>
      </c>
      <c r="K48" s="16" t="str">
        <f t="shared" si="4"/>
        <v/>
      </c>
      <c r="L48" t="str">
        <f>IFERROR(VLOOKUP($A48,'Week 5'!$A$1:$F$300,2,FALSE),"")</f>
        <v/>
      </c>
      <c r="M48" t="str">
        <f>IFERROR(VLOOKUP($A48,'Week 6'!$A$1:$F$300,3,FALSE),"")</f>
        <v/>
      </c>
      <c r="N48" t="str">
        <f>IFERROR(VLOOKUP($A48,'Week 6'!$A$1:$F$300,2,FALSE),"")</f>
        <v/>
      </c>
      <c r="O48" s="16">
        <f t="shared" si="5"/>
        <v>6.55</v>
      </c>
      <c r="P48">
        <f>IFERROR(VLOOKUP($A48,'Week 7'!$A$1:$F$300,2,FALSE),"")</f>
        <v>1.46</v>
      </c>
      <c r="Q48" s="16">
        <f t="shared" si="6"/>
        <v>8.39</v>
      </c>
      <c r="R48">
        <f>IFERROR(VLOOKUP($A48,'Week 8'!$A$1:$F$300,2,FALSE),"")</f>
        <v>1.84</v>
      </c>
      <c r="S48" s="16">
        <f>IFERROR(VLOOKUP($A48,'Week 9'!$A$1:$F$300,3,FALSE),"")</f>
        <v>13.84</v>
      </c>
      <c r="T48" s="16">
        <f t="shared" si="25"/>
        <v>5.4499999999999993</v>
      </c>
      <c r="U48" s="16">
        <f>IFERROR(VLOOKUP($A48,'Week 10'!$A$1:$F$300,3,FALSE),"")</f>
        <v>15.51</v>
      </c>
      <c r="V48" s="16">
        <f t="shared" si="26"/>
        <v>1.67</v>
      </c>
      <c r="W48" s="16">
        <f>IFERROR(VLOOKUP($A48,'Week 11'!$A$1:$F$300,3,FALSE),"")</f>
        <v>17.739999999999998</v>
      </c>
      <c r="X48" s="16">
        <f t="shared" si="27"/>
        <v>2.2299999999999986</v>
      </c>
      <c r="Y48" s="16">
        <f>IFERROR(VLOOKUP($A48,'Week 12'!$A$1:$F$300,3,FALSE),"")</f>
        <v>19.84</v>
      </c>
      <c r="Z48" s="16">
        <f t="shared" si="28"/>
        <v>2.1000000000000014</v>
      </c>
      <c r="AA48">
        <f>IFERROR(VLOOKUP($A48,'Week 13'!$A$1:$F$300,3,FALSE),"")</f>
        <v>19.850000000000001</v>
      </c>
      <c r="AB48" s="16">
        <f t="shared" si="29"/>
        <v>1.0000000000001563E-2</v>
      </c>
      <c r="AC48">
        <f>IFERROR(VLOOKUP($A48,'Week 14'!$A$1:$F$300,3,FALSE),"")</f>
        <v>19.850000000000001</v>
      </c>
      <c r="AD48" s="16">
        <f t="shared" si="30"/>
        <v>0</v>
      </c>
      <c r="AE48">
        <f>IFERROR(VLOOKUP($A48,'Week 15'!$A$1:$F$300,3,FALSE),"")</f>
        <v>19.850000000000001</v>
      </c>
      <c r="AF48" s="16">
        <f t="shared" si="12"/>
        <v>0</v>
      </c>
      <c r="AG48">
        <f>IFERROR(VLOOKUP($A48,'Week 16'!$A$1:$F$300,3,FALSE),"")</f>
        <v>20.010000000000002</v>
      </c>
      <c r="AH48" s="16">
        <f t="shared" si="13"/>
        <v>0.16000000000000014</v>
      </c>
      <c r="AI48">
        <f>IFERROR(VLOOKUP($A48,'Week 17'!$A$1:$F$300,3,FALSE),"")</f>
        <v>20.86</v>
      </c>
      <c r="AJ48" s="16">
        <f t="shared" si="14"/>
        <v>0.84999999999999787</v>
      </c>
      <c r="AK48">
        <f>IFERROR(VLOOKUP($A48,'Week 18'!$A$1:$F$300,3,FALSE),"")</f>
        <v>21.03</v>
      </c>
      <c r="AL48" s="16">
        <f t="shared" si="15"/>
        <v>0.17000000000000171</v>
      </c>
      <c r="AM48">
        <f>IFERROR(VLOOKUP($A48,'Week 19'!$A$1:$F$300,3,FALSE),"")</f>
        <v>21.03</v>
      </c>
      <c r="AN48" s="16">
        <f t="shared" si="16"/>
        <v>0</v>
      </c>
      <c r="AO48">
        <f>IFERROR(VLOOKUP($A48,'Week 20'!$A$1:$F$300,3,FALSE),"")</f>
        <v>21.03</v>
      </c>
      <c r="AP48" s="16">
        <f t="shared" si="17"/>
        <v>0</v>
      </c>
      <c r="AQ48">
        <f>IFERROR(VLOOKUP($A48,'Week 21'!$A$1:$F$300,3,FALSE),"")</f>
        <v>21.03</v>
      </c>
      <c r="AR48" s="16">
        <f t="shared" si="18"/>
        <v>0</v>
      </c>
      <c r="AS48">
        <f>IFERROR(VLOOKUP($A48,'Week 22'!$A$1:$F$300,3,FALSE),"")</f>
        <v>21.03</v>
      </c>
      <c r="AT48" s="16">
        <f t="shared" si="19"/>
        <v>0</v>
      </c>
      <c r="AU48" t="str">
        <f>IFERROR(VLOOKUP($A48,'Week 23'!$A$1:$F$300,3,FALSE),"")</f>
        <v/>
      </c>
      <c r="AV48" s="16">
        <f t="shared" si="20"/>
        <v>0</v>
      </c>
      <c r="AW48" t="str">
        <f>IFERROR(VLOOKUP($A48,'Week 24'!$A$1:$F$300,3,FALSE),"")</f>
        <v/>
      </c>
      <c r="AX48" s="16">
        <f t="shared" si="21"/>
        <v>0</v>
      </c>
      <c r="AY48" t="str">
        <f>IFERROR(VLOOKUP($A48,'Week 25'!$A$1:$F$300,3,FALSE),"")</f>
        <v/>
      </c>
      <c r="AZ48" s="16">
        <f t="shared" si="22"/>
        <v>0</v>
      </c>
      <c r="BA48" t="str">
        <f>IFERROR(VLOOKUP($A48,'Week 26'!$A$1:$F$300,3,FALSE),"")</f>
        <v/>
      </c>
      <c r="BB48" s="16">
        <f t="shared" si="23"/>
        <v>0</v>
      </c>
      <c r="BC48" s="2" t="str">
        <f t="shared" si="24"/>
        <v/>
      </c>
      <c r="BD48" t="str">
        <f>IFERROR(VLOOKUP($A48,'Pivotrac YE'!$A$1:$F$300,3,FALSE),"")</f>
        <v/>
      </c>
    </row>
    <row r="49" spans="1:56" x14ac:dyDescent="0.2">
      <c r="A49" t="s">
        <v>130</v>
      </c>
      <c r="B49">
        <f t="shared" si="0"/>
        <v>23.24</v>
      </c>
      <c r="C49" t="str">
        <f>IFERROR(VLOOKUP($A49,'Week 1'!$A$1:$F$300,3,FALSE),"")</f>
        <v/>
      </c>
      <c r="D49" s="16">
        <f t="shared" si="1"/>
        <v>0</v>
      </c>
      <c r="E49" t="str">
        <f>IFERROR(VLOOKUP($A49,'Week 2'!$A$1:$F$298,3,FALSE),"")</f>
        <v/>
      </c>
      <c r="F49" s="16">
        <f t="shared" si="2"/>
        <v>0</v>
      </c>
      <c r="G49" t="str">
        <f>IFERROR(VLOOKUP($A49,'Week 3'!$A$1:$F$298,3,FALSE),"")</f>
        <v/>
      </c>
      <c r="H49" s="16">
        <f t="shared" si="3"/>
        <v>0</v>
      </c>
      <c r="I49">
        <f>IFERROR(VLOOKUP($A49,'Week 4'!$A$1:$F$300,3,FALSE),"")</f>
        <v>0.81</v>
      </c>
      <c r="J49">
        <f>IFERROR(VLOOKUP($A49,'Week 4'!$A$1:$F$300,3,FALSE),"")</f>
        <v>0.81</v>
      </c>
      <c r="K49" s="16" t="str">
        <f t="shared" si="4"/>
        <v/>
      </c>
      <c r="L49" t="str">
        <f>IFERROR(VLOOKUP($A49,'Week 5'!$A$1:$F$300,2,FALSE),"")</f>
        <v/>
      </c>
      <c r="M49" t="str">
        <f>IFERROR(VLOOKUP($A49,'Week 6'!$A$1:$F$300,3,FALSE),"")</f>
        <v/>
      </c>
      <c r="N49" t="str">
        <f>IFERROR(VLOOKUP($A49,'Week 6'!$A$1:$F$300,2,FALSE),"")</f>
        <v/>
      </c>
      <c r="O49" s="16">
        <f t="shared" si="5"/>
        <v>2.83</v>
      </c>
      <c r="P49">
        <f>IFERROR(VLOOKUP($A49,'Week 7'!$A$1:$F$300,2,FALSE),"")</f>
        <v>2.02</v>
      </c>
      <c r="Q49" s="16">
        <f t="shared" si="6"/>
        <v>5.3599999999999994</v>
      </c>
      <c r="R49">
        <f>IFERROR(VLOOKUP($A49,'Week 8'!$A$1:$F$300,2,FALSE),"")</f>
        <v>2.5299999999999998</v>
      </c>
      <c r="S49" s="16">
        <f>IFERROR(VLOOKUP($A49,'Week 9'!$A$1:$F$300,3,FALSE),"")</f>
        <v>8.92</v>
      </c>
      <c r="T49" s="16">
        <f t="shared" si="25"/>
        <v>3.5600000000000005</v>
      </c>
      <c r="U49" s="16">
        <f>IFERROR(VLOOKUP($A49,'Week 10'!$A$1:$F$300,3,FALSE),"")</f>
        <v>10.98</v>
      </c>
      <c r="V49" s="16">
        <f t="shared" si="26"/>
        <v>2.0600000000000005</v>
      </c>
      <c r="W49" s="16">
        <f>IFERROR(VLOOKUP($A49,'Week 11'!$A$1:$F$300,3,FALSE),"")</f>
        <v>13.45</v>
      </c>
      <c r="X49" s="16">
        <f t="shared" si="27"/>
        <v>2.4699999999999989</v>
      </c>
      <c r="Y49" s="16">
        <f>IFERROR(VLOOKUP($A49,'Week 12'!$A$1:$F$300,3,FALSE),"")</f>
        <v>15.69</v>
      </c>
      <c r="Z49" s="16">
        <f t="shared" si="28"/>
        <v>2.2400000000000002</v>
      </c>
      <c r="AA49">
        <f>IFERROR(VLOOKUP($A49,'Week 13'!$A$1:$F$300,3,FALSE),"")</f>
        <v>17.420000000000002</v>
      </c>
      <c r="AB49" s="16">
        <f t="shared" si="29"/>
        <v>1.7300000000000022</v>
      </c>
      <c r="AC49">
        <f>IFERROR(VLOOKUP($A49,'Week 14'!$A$1:$F$300,3,FALSE),"")</f>
        <v>19.190000000000001</v>
      </c>
      <c r="AD49" s="16">
        <f t="shared" si="30"/>
        <v>1.7699999999999996</v>
      </c>
      <c r="AE49">
        <f>IFERROR(VLOOKUP($A49,'Week 15'!$A$1:$F$300,3,FALSE),"")</f>
        <v>20.9</v>
      </c>
      <c r="AF49" s="16">
        <f t="shared" si="12"/>
        <v>1.7099999999999973</v>
      </c>
      <c r="AG49">
        <f>IFERROR(VLOOKUP($A49,'Week 16'!$A$1:$F$300,3,FALSE),"")</f>
        <v>21.73</v>
      </c>
      <c r="AH49" s="16">
        <f t="shared" si="13"/>
        <v>0.83000000000000185</v>
      </c>
      <c r="AI49">
        <f>IFERROR(VLOOKUP($A49,'Week 17'!$A$1:$F$300,3,FALSE),"")</f>
        <v>22.13</v>
      </c>
      <c r="AJ49" s="16">
        <f t="shared" si="14"/>
        <v>0.39999999999999858</v>
      </c>
      <c r="AK49">
        <f>IFERROR(VLOOKUP($A49,'Week 18'!$A$1:$F$300,3,FALSE),"")</f>
        <v>23.24</v>
      </c>
      <c r="AL49" s="16">
        <f t="shared" si="15"/>
        <v>1.1099999999999994</v>
      </c>
      <c r="AM49">
        <f>IFERROR(VLOOKUP($A49,'Week 19'!$A$1:$F$300,3,FALSE),"")</f>
        <v>23.66</v>
      </c>
      <c r="AN49" s="16">
        <f t="shared" si="16"/>
        <v>0.42000000000000171</v>
      </c>
      <c r="AO49">
        <f>IFERROR(VLOOKUP($A49,'Week 20'!$A$1:$F$300,3,FALSE),"")</f>
        <v>23.66</v>
      </c>
      <c r="AP49" s="16">
        <f t="shared" si="17"/>
        <v>0</v>
      </c>
      <c r="AQ49">
        <f>IFERROR(VLOOKUP($A49,'Week 21'!$A$1:$F$300,3,FALSE),"")</f>
        <v>23.66</v>
      </c>
      <c r="AR49" s="16">
        <f t="shared" si="18"/>
        <v>0</v>
      </c>
      <c r="AS49">
        <f>IFERROR(VLOOKUP($A49,'Week 22'!$A$1:$F$300,3,FALSE),"")</f>
        <v>24.43</v>
      </c>
      <c r="AT49" s="16">
        <f t="shared" si="19"/>
        <v>0.76999999999999957</v>
      </c>
      <c r="AU49" t="str">
        <f>IFERROR(VLOOKUP($A49,'Week 23'!$A$1:$F$300,3,FALSE),"")</f>
        <v/>
      </c>
      <c r="AV49" s="16">
        <f t="shared" si="20"/>
        <v>0</v>
      </c>
      <c r="AW49" t="str">
        <f>IFERROR(VLOOKUP($A49,'Week 24'!$A$1:$F$300,3,FALSE),"")</f>
        <v/>
      </c>
      <c r="AX49" s="16">
        <f t="shared" si="21"/>
        <v>0</v>
      </c>
      <c r="AY49" t="str">
        <f>IFERROR(VLOOKUP($A49,'Week 25'!$A$1:$F$300,3,FALSE),"")</f>
        <v/>
      </c>
      <c r="AZ49" s="16">
        <f t="shared" si="22"/>
        <v>0</v>
      </c>
      <c r="BA49" t="str">
        <f>IFERROR(VLOOKUP($A49,'Week 26'!$A$1:$F$300,3,FALSE),"")</f>
        <v/>
      </c>
      <c r="BB49" s="16">
        <f t="shared" si="23"/>
        <v>0</v>
      </c>
      <c r="BC49" s="2" t="str">
        <f t="shared" si="24"/>
        <v/>
      </c>
      <c r="BD49" t="str">
        <f>IFERROR(VLOOKUP($A49,'Pivotrac YE'!$A$1:$F$300,3,FALSE),"")</f>
        <v/>
      </c>
    </row>
    <row r="50" spans="1:56" x14ac:dyDescent="0.2">
      <c r="A50" t="s">
        <v>145</v>
      </c>
      <c r="B50">
        <f t="shared" si="0"/>
        <v>17.420000000000002</v>
      </c>
      <c r="C50" t="str">
        <f>IFERROR(VLOOKUP($A50,'Week 1'!$A$1:$F$300,3,FALSE),"")</f>
        <v/>
      </c>
      <c r="D50" s="16">
        <f t="shared" si="1"/>
        <v>0</v>
      </c>
      <c r="E50" t="str">
        <f>IFERROR(VLOOKUP($A50,'Week 2'!$A$1:$F$298,3,FALSE),"")</f>
        <v/>
      </c>
      <c r="F50" s="16">
        <f t="shared" si="2"/>
        <v>0</v>
      </c>
      <c r="G50" t="str">
        <f>IFERROR(VLOOKUP($A50,'Week 3'!$A$1:$F$298,3,FALSE),"")</f>
        <v/>
      </c>
      <c r="H50" s="16">
        <f t="shared" si="3"/>
        <v>0</v>
      </c>
      <c r="I50">
        <f>IFERROR(VLOOKUP($A50,'Week 4'!$A$1:$F$300,3,FALSE),"")</f>
        <v>1.41</v>
      </c>
      <c r="J50">
        <f>IFERROR(VLOOKUP($A50,'Week 4'!$A$1:$F$300,3,FALSE),"")</f>
        <v>1.41</v>
      </c>
      <c r="K50" s="16" t="str">
        <f t="shared" si="4"/>
        <v/>
      </c>
      <c r="L50" t="str">
        <f>IFERROR(VLOOKUP($A50,'Week 5'!$A$1:$F$300,2,FALSE),"")</f>
        <v/>
      </c>
      <c r="M50" t="str">
        <f>IFERROR(VLOOKUP($A50,'Week 6'!$A$1:$F$300,3,FALSE),"")</f>
        <v/>
      </c>
      <c r="N50" t="str">
        <f>IFERROR(VLOOKUP($A50,'Week 6'!$A$1:$F$300,2,FALSE),"")</f>
        <v/>
      </c>
      <c r="O50" s="16">
        <f t="shared" si="5"/>
        <v>3.0999999999999996</v>
      </c>
      <c r="P50">
        <f>IFERROR(VLOOKUP($A50,'Week 7'!$A$1:$F$300,2,FALSE),"")</f>
        <v>1.69</v>
      </c>
      <c r="Q50" s="16">
        <f t="shared" si="6"/>
        <v>5.4499999999999993</v>
      </c>
      <c r="R50">
        <f>IFERROR(VLOOKUP($A50,'Week 8'!$A$1:$F$300,2,FALSE),"")</f>
        <v>2.35</v>
      </c>
      <c r="S50" s="16">
        <f>IFERROR(VLOOKUP($A50,'Week 9'!$A$1:$F$300,3,FALSE),"")</f>
        <v>11.04</v>
      </c>
      <c r="T50" s="16">
        <f t="shared" si="25"/>
        <v>5.59</v>
      </c>
      <c r="U50" s="16">
        <f>IFERROR(VLOOKUP($A50,'Week 10'!$A$1:$F$300,3,FALSE),"")</f>
        <v>13.01</v>
      </c>
      <c r="V50" s="16">
        <f t="shared" si="26"/>
        <v>1.9700000000000006</v>
      </c>
      <c r="W50" s="16">
        <f>IFERROR(VLOOKUP($A50,'Week 11'!$A$1:$F$300,3,FALSE),"")</f>
        <v>15.09</v>
      </c>
      <c r="X50" s="16">
        <f t="shared" si="27"/>
        <v>2.08</v>
      </c>
      <c r="Y50" s="16">
        <f>IFERROR(VLOOKUP($A50,'Week 12'!$A$1:$F$300,3,FALSE),"")</f>
        <v>16.97</v>
      </c>
      <c r="Z50" s="16">
        <f t="shared" si="28"/>
        <v>1.879999999999999</v>
      </c>
      <c r="AA50">
        <f>IFERROR(VLOOKUP($A50,'Week 13'!$A$1:$F$300,3,FALSE),"")</f>
        <v>16.97</v>
      </c>
      <c r="AB50" s="16">
        <f t="shared" si="29"/>
        <v>0</v>
      </c>
      <c r="AC50">
        <f>IFERROR(VLOOKUP($A50,'Week 14'!$A$1:$F$300,3,FALSE),"")</f>
        <v>16.97</v>
      </c>
      <c r="AD50" s="16">
        <f t="shared" si="30"/>
        <v>0</v>
      </c>
      <c r="AE50">
        <f>IFERROR(VLOOKUP($A50,'Week 15'!$A$1:$F$300,3,FALSE),"")</f>
        <v>16.97</v>
      </c>
      <c r="AF50" s="16">
        <f t="shared" si="12"/>
        <v>0</v>
      </c>
      <c r="AG50">
        <f>IFERROR(VLOOKUP($A50,'Week 16'!$A$1:$F$300,3,FALSE),"")</f>
        <v>16.97</v>
      </c>
      <c r="AH50" s="16">
        <f t="shared" si="13"/>
        <v>0</v>
      </c>
      <c r="AI50">
        <f>IFERROR(VLOOKUP($A50,'Week 17'!$A$1:$F$300,3,FALSE),"")</f>
        <v>16.97</v>
      </c>
      <c r="AJ50" s="16">
        <f t="shared" si="14"/>
        <v>0</v>
      </c>
      <c r="AK50">
        <f>IFERROR(VLOOKUP($A50,'Week 18'!$A$1:$F$300,3,FALSE),"")</f>
        <v>17.420000000000002</v>
      </c>
      <c r="AL50" s="16">
        <f t="shared" si="15"/>
        <v>0.45000000000000284</v>
      </c>
      <c r="AM50">
        <f>IFERROR(VLOOKUP($A50,'Week 19'!$A$1:$F$300,3,FALSE),"")</f>
        <v>18.38</v>
      </c>
      <c r="AN50" s="16">
        <f t="shared" si="16"/>
        <v>0.9599999999999973</v>
      </c>
      <c r="AO50">
        <f>IFERROR(VLOOKUP($A50,'Week 20'!$A$1:$F$300,3,FALSE),"")</f>
        <v>18.38</v>
      </c>
      <c r="AP50" s="16">
        <f t="shared" si="17"/>
        <v>0</v>
      </c>
      <c r="AQ50">
        <f>IFERROR(VLOOKUP($A50,'Week 21'!$A$1:$F$300,3,FALSE),"")</f>
        <v>18.38</v>
      </c>
      <c r="AR50" s="16">
        <f t="shared" si="18"/>
        <v>0</v>
      </c>
      <c r="AS50">
        <f>IFERROR(VLOOKUP($A50,'Week 22'!$A$1:$F$300,3,FALSE),"")</f>
        <v>18.38</v>
      </c>
      <c r="AT50" s="16">
        <f t="shared" si="19"/>
        <v>0</v>
      </c>
      <c r="AU50" t="str">
        <f>IFERROR(VLOOKUP($A50,'Week 23'!$A$1:$F$300,3,FALSE),"")</f>
        <v/>
      </c>
      <c r="AV50" s="16">
        <f t="shared" si="20"/>
        <v>0</v>
      </c>
      <c r="AW50" t="str">
        <f>IFERROR(VLOOKUP($A50,'Week 24'!$A$1:$F$300,3,FALSE),"")</f>
        <v/>
      </c>
      <c r="AX50" s="16">
        <f t="shared" si="21"/>
        <v>0</v>
      </c>
      <c r="AY50" t="str">
        <f>IFERROR(VLOOKUP($A50,'Week 25'!$A$1:$F$300,3,FALSE),"")</f>
        <v/>
      </c>
      <c r="AZ50" s="16">
        <f t="shared" si="22"/>
        <v>0</v>
      </c>
      <c r="BA50" t="str">
        <f>IFERROR(VLOOKUP($A50,'Week 26'!$A$1:$F$300,3,FALSE),"")</f>
        <v/>
      </c>
      <c r="BB50" s="16">
        <f t="shared" si="23"/>
        <v>0</v>
      </c>
      <c r="BC50" s="2" t="str">
        <f t="shared" si="24"/>
        <v/>
      </c>
      <c r="BD50" t="str">
        <f>IFERROR(VLOOKUP($A50,'Pivotrac YE'!$A$1:$F$300,3,FALSE),"")</f>
        <v/>
      </c>
    </row>
    <row r="51" spans="1:56" x14ac:dyDescent="0.2">
      <c r="A51" t="s">
        <v>151</v>
      </c>
      <c r="B51">
        <f t="shared" si="0"/>
        <v>22.6</v>
      </c>
      <c r="C51" t="str">
        <f>IFERROR(VLOOKUP($A51,'Week 1'!$A$1:$F$300,3,FALSE),"")</f>
        <v/>
      </c>
      <c r="D51" s="16">
        <f t="shared" si="1"/>
        <v>0</v>
      </c>
      <c r="E51" t="str">
        <f>IFERROR(VLOOKUP($A51,'Week 2'!$A$1:$F$298,3,FALSE),"")</f>
        <v/>
      </c>
      <c r="F51" s="16">
        <f t="shared" si="2"/>
        <v>0</v>
      </c>
      <c r="G51" t="str">
        <f>IFERROR(VLOOKUP($A51,'Week 3'!$A$1:$F$298,3,FALSE),"")</f>
        <v/>
      </c>
      <c r="H51" s="16">
        <f t="shared" si="3"/>
        <v>0</v>
      </c>
      <c r="I51">
        <f>IFERROR(VLOOKUP($A51,'Week 4'!$A$1:$F$300,3,FALSE),"")</f>
        <v>0.77</v>
      </c>
      <c r="J51">
        <f>IFERROR(VLOOKUP($A51,'Week 4'!$A$1:$F$300,3,FALSE),"")</f>
        <v>0.77</v>
      </c>
      <c r="K51" s="16" t="str">
        <f t="shared" si="4"/>
        <v/>
      </c>
      <c r="L51" t="str">
        <f>IFERROR(VLOOKUP($A51,'Week 5'!$A$1:$F$300,2,FALSE),"")</f>
        <v/>
      </c>
      <c r="M51" t="str">
        <f>IFERROR(VLOOKUP($A51,'Week 6'!$A$1:$F$300,3,FALSE),"")</f>
        <v/>
      </c>
      <c r="N51" t="str">
        <f>IFERROR(VLOOKUP($A51,'Week 6'!$A$1:$F$300,2,FALSE),"")</f>
        <v/>
      </c>
      <c r="O51" s="16">
        <f t="shared" si="5"/>
        <v>2.97</v>
      </c>
      <c r="P51">
        <f>IFERROR(VLOOKUP($A51,'Week 7'!$A$1:$F$300,2,FALSE),"")</f>
        <v>2.2000000000000002</v>
      </c>
      <c r="Q51" s="16">
        <f t="shared" si="6"/>
        <v>5.5</v>
      </c>
      <c r="R51">
        <f>IFERROR(VLOOKUP($A51,'Week 8'!$A$1:$F$300,2,FALSE),"")</f>
        <v>2.5299999999999998</v>
      </c>
      <c r="S51" s="16">
        <f>IFERROR(VLOOKUP($A51,'Week 9'!$A$1:$F$300,3,FALSE),"")</f>
        <v>8.4600000000000009</v>
      </c>
      <c r="T51" s="16">
        <f t="shared" si="25"/>
        <v>2.9600000000000009</v>
      </c>
      <c r="U51" s="16">
        <f>IFERROR(VLOOKUP($A51,'Week 10'!$A$1:$F$300,3,FALSE),"")</f>
        <v>10.97</v>
      </c>
      <c r="V51" s="16">
        <f t="shared" si="26"/>
        <v>2.5099999999999998</v>
      </c>
      <c r="W51" s="16">
        <f>IFERROR(VLOOKUP($A51,'Week 11'!$A$1:$F$300,3,FALSE),"")</f>
        <v>13.4</v>
      </c>
      <c r="X51" s="16">
        <f t="shared" si="27"/>
        <v>2.4299999999999997</v>
      </c>
      <c r="Y51" s="16">
        <f>IFERROR(VLOOKUP($A51,'Week 12'!$A$1:$F$300,3,FALSE),"")</f>
        <v>15.53</v>
      </c>
      <c r="Z51" s="16">
        <f t="shared" si="28"/>
        <v>2.129999999999999</v>
      </c>
      <c r="AA51">
        <f>IFERROR(VLOOKUP($A51,'Week 13'!$A$1:$F$300,3,FALSE),"")</f>
        <v>17.29</v>
      </c>
      <c r="AB51" s="16">
        <f t="shared" si="29"/>
        <v>1.7599999999999998</v>
      </c>
      <c r="AC51">
        <f>IFERROR(VLOOKUP($A51,'Week 14'!$A$1:$F$300,3,FALSE),"")</f>
        <v>19.02</v>
      </c>
      <c r="AD51" s="16">
        <f t="shared" si="30"/>
        <v>1.7300000000000004</v>
      </c>
      <c r="AE51">
        <f>IFERROR(VLOOKUP($A51,'Week 15'!$A$1:$F$300,3,FALSE),"")</f>
        <v>20.84</v>
      </c>
      <c r="AF51" s="16">
        <f t="shared" si="12"/>
        <v>1.8200000000000003</v>
      </c>
      <c r="AG51">
        <f>IFERROR(VLOOKUP($A51,'Week 16'!$A$1:$F$300,3,FALSE),"")</f>
        <v>21.11</v>
      </c>
      <c r="AH51" s="16">
        <f t="shared" si="13"/>
        <v>0.26999999999999957</v>
      </c>
      <c r="AI51">
        <f>IFERROR(VLOOKUP($A51,'Week 17'!$A$1:$F$300,3,FALSE),"")</f>
        <v>21.64</v>
      </c>
      <c r="AJ51" s="16">
        <f t="shared" si="14"/>
        <v>0.53000000000000114</v>
      </c>
      <c r="AK51">
        <f>IFERROR(VLOOKUP($A51,'Week 18'!$A$1:$F$300,3,FALSE),"")</f>
        <v>22.6</v>
      </c>
      <c r="AL51" s="16">
        <f t="shared" si="15"/>
        <v>0.96000000000000085</v>
      </c>
      <c r="AM51">
        <f>IFERROR(VLOOKUP($A51,'Week 19'!$A$1:$F$300,3,FALSE),"")</f>
        <v>23.1</v>
      </c>
      <c r="AN51" s="16">
        <f t="shared" si="16"/>
        <v>0.5</v>
      </c>
      <c r="AO51">
        <f>IFERROR(VLOOKUP($A51,'Week 20'!$A$1:$F$300,3,FALSE),"")</f>
        <v>23.1</v>
      </c>
      <c r="AP51" s="16">
        <f t="shared" si="17"/>
        <v>0</v>
      </c>
      <c r="AQ51">
        <f>IFERROR(VLOOKUP($A51,'Week 21'!$A$1:$F$300,3,FALSE),"")</f>
        <v>23.1</v>
      </c>
      <c r="AR51" s="16">
        <f t="shared" si="18"/>
        <v>0</v>
      </c>
      <c r="AS51">
        <f>IFERROR(VLOOKUP($A51,'Week 22'!$A$1:$F$300,3,FALSE),"")</f>
        <v>23.62</v>
      </c>
      <c r="AT51" s="16">
        <f t="shared" si="19"/>
        <v>0.51999999999999957</v>
      </c>
      <c r="AU51" t="str">
        <f>IFERROR(VLOOKUP($A51,'Week 23'!$A$1:$F$300,3,FALSE),"")</f>
        <v/>
      </c>
      <c r="AV51" s="16">
        <f t="shared" si="20"/>
        <v>0</v>
      </c>
      <c r="AW51" t="str">
        <f>IFERROR(VLOOKUP($A51,'Week 24'!$A$1:$F$300,3,FALSE),"")</f>
        <v/>
      </c>
      <c r="AX51" s="16">
        <f t="shared" si="21"/>
        <v>0</v>
      </c>
      <c r="AY51" t="str">
        <f>IFERROR(VLOOKUP($A51,'Week 25'!$A$1:$F$300,3,FALSE),"")</f>
        <v/>
      </c>
      <c r="AZ51" s="16">
        <f t="shared" si="22"/>
        <v>0</v>
      </c>
      <c r="BA51" t="str">
        <f>IFERROR(VLOOKUP($A51,'Week 26'!$A$1:$F$300,3,FALSE),"")</f>
        <v/>
      </c>
      <c r="BB51" s="16">
        <f t="shared" si="23"/>
        <v>0</v>
      </c>
      <c r="BC51" s="2" t="str">
        <f t="shared" si="24"/>
        <v/>
      </c>
      <c r="BD51" t="str">
        <f>IFERROR(VLOOKUP($A51,'Pivotrac YE'!$A$1:$F$300,3,FALSE),"")</f>
        <v/>
      </c>
    </row>
    <row r="52" spans="1:56" x14ac:dyDescent="0.2">
      <c r="A52" t="s">
        <v>152</v>
      </c>
      <c r="B52">
        <f t="shared" si="0"/>
        <v>23.07</v>
      </c>
      <c r="C52" t="str">
        <f>IFERROR(VLOOKUP($A52,'Week 1'!$A$1:$F$300,3,FALSE),"")</f>
        <v/>
      </c>
      <c r="D52" s="16">
        <f t="shared" si="1"/>
        <v>0</v>
      </c>
      <c r="E52" t="str">
        <f>IFERROR(VLOOKUP($A52,'Week 2'!$A$1:$F$298,3,FALSE),"")</f>
        <v/>
      </c>
      <c r="F52" s="16">
        <f t="shared" si="2"/>
        <v>0</v>
      </c>
      <c r="G52" t="str">
        <f>IFERROR(VLOOKUP($A52,'Week 3'!$A$1:$F$298,3,FALSE),"")</f>
        <v/>
      </c>
      <c r="H52" s="16">
        <f t="shared" si="3"/>
        <v>0</v>
      </c>
      <c r="I52">
        <f>IFERROR(VLOOKUP($A52,'Week 4'!$A$1:$F$300,3,FALSE),"")</f>
        <v>0.78</v>
      </c>
      <c r="J52">
        <f>IFERROR(VLOOKUP($A52,'Week 4'!$A$1:$F$300,3,FALSE),"")</f>
        <v>0.78</v>
      </c>
      <c r="K52" s="16" t="str">
        <f t="shared" si="4"/>
        <v/>
      </c>
      <c r="L52" t="str">
        <f>IFERROR(VLOOKUP($A52,'Week 5'!$A$1:$F$300,2,FALSE),"")</f>
        <v/>
      </c>
      <c r="M52" t="str">
        <f>IFERROR(VLOOKUP($A52,'Week 6'!$A$1:$F$300,3,FALSE),"")</f>
        <v/>
      </c>
      <c r="N52" t="str">
        <f>IFERROR(VLOOKUP($A52,'Week 6'!$A$1:$F$300,2,FALSE),"")</f>
        <v/>
      </c>
      <c r="O52" s="16">
        <f t="shared" si="5"/>
        <v>2.99</v>
      </c>
      <c r="P52">
        <f>IFERROR(VLOOKUP($A52,'Week 7'!$A$1:$F$300,2,FALSE),"")</f>
        <v>2.21</v>
      </c>
      <c r="Q52" s="16">
        <f t="shared" si="6"/>
        <v>5.5600000000000005</v>
      </c>
      <c r="R52">
        <f>IFERROR(VLOOKUP($A52,'Week 8'!$A$1:$F$300,2,FALSE),"")</f>
        <v>2.57</v>
      </c>
      <c r="S52" s="16">
        <f>IFERROR(VLOOKUP($A52,'Week 9'!$A$1:$F$300,3,FALSE),"")</f>
        <v>8.58</v>
      </c>
      <c r="T52" s="16">
        <f t="shared" si="25"/>
        <v>3.0199999999999996</v>
      </c>
      <c r="U52" s="16">
        <f>IFERROR(VLOOKUP($A52,'Week 10'!$A$1:$F$300,3,FALSE),"")</f>
        <v>11.14</v>
      </c>
      <c r="V52" s="16">
        <f t="shared" si="26"/>
        <v>2.5600000000000005</v>
      </c>
      <c r="W52" s="16">
        <f>IFERROR(VLOOKUP($A52,'Week 11'!$A$1:$F$300,3,FALSE),"")</f>
        <v>13.66</v>
      </c>
      <c r="X52" s="16">
        <f t="shared" si="27"/>
        <v>2.5199999999999996</v>
      </c>
      <c r="Y52" s="16">
        <f>IFERROR(VLOOKUP($A52,'Week 12'!$A$1:$F$300,3,FALSE),"")</f>
        <v>16.22</v>
      </c>
      <c r="Z52" s="16">
        <f t="shared" si="28"/>
        <v>2.5599999999999987</v>
      </c>
      <c r="AA52">
        <f>IFERROR(VLOOKUP($A52,'Week 13'!$A$1:$F$300,3,FALSE),"")</f>
        <v>17.98</v>
      </c>
      <c r="AB52" s="16">
        <f t="shared" si="29"/>
        <v>1.7600000000000016</v>
      </c>
      <c r="AC52">
        <f>IFERROR(VLOOKUP($A52,'Week 14'!$A$1:$F$300,3,FALSE),"")</f>
        <v>19.84</v>
      </c>
      <c r="AD52" s="16">
        <f t="shared" si="30"/>
        <v>1.8599999999999994</v>
      </c>
      <c r="AE52">
        <f>IFERROR(VLOOKUP($A52,'Week 15'!$A$1:$F$300,3,FALSE),"")</f>
        <v>22.41</v>
      </c>
      <c r="AF52" s="16">
        <f t="shared" si="12"/>
        <v>2.5700000000000003</v>
      </c>
      <c r="AG52">
        <f>IFERROR(VLOOKUP($A52,'Week 16'!$A$1:$F$300,3,FALSE),"")</f>
        <v>22.66</v>
      </c>
      <c r="AH52" s="16">
        <f t="shared" si="13"/>
        <v>0.25</v>
      </c>
      <c r="AI52">
        <f>IFERROR(VLOOKUP($A52,'Week 17'!$A$1:$F$300,3,FALSE),"")</f>
        <v>23.07</v>
      </c>
      <c r="AJ52" s="16">
        <f t="shared" si="14"/>
        <v>0.41000000000000014</v>
      </c>
      <c r="AK52">
        <f>IFERROR(VLOOKUP($A52,'Week 18'!$A$1:$F$300,3,FALSE),"")</f>
        <v>23.07</v>
      </c>
      <c r="AL52" s="16">
        <f t="shared" si="15"/>
        <v>0</v>
      </c>
      <c r="AM52">
        <f>IFERROR(VLOOKUP($A52,'Week 19'!$A$1:$F$300,3,FALSE),"")</f>
        <v>23.07</v>
      </c>
      <c r="AN52" s="16">
        <f t="shared" si="16"/>
        <v>0</v>
      </c>
      <c r="AO52">
        <f>IFERROR(VLOOKUP($A52,'Week 20'!$A$1:$F$300,3,FALSE),"")</f>
        <v>23.65</v>
      </c>
      <c r="AP52" s="16">
        <f t="shared" si="17"/>
        <v>0.57999999999999829</v>
      </c>
      <c r="AQ52">
        <f>IFERROR(VLOOKUP($A52,'Week 21'!$A$1:$F$300,3,FALSE),"")</f>
        <v>24.28</v>
      </c>
      <c r="AR52" s="16">
        <f t="shared" si="18"/>
        <v>0.63000000000000256</v>
      </c>
      <c r="AS52">
        <f>IFERROR(VLOOKUP($A52,'Week 22'!$A$1:$F$300,3,FALSE),"")</f>
        <v>24.28</v>
      </c>
      <c r="AT52" s="16">
        <f t="shared" si="19"/>
        <v>0</v>
      </c>
      <c r="AU52" t="str">
        <f>IFERROR(VLOOKUP($A52,'Week 23'!$A$1:$F$300,3,FALSE),"")</f>
        <v/>
      </c>
      <c r="AV52" s="16">
        <f t="shared" si="20"/>
        <v>0</v>
      </c>
      <c r="AW52" t="str">
        <f>IFERROR(VLOOKUP($A52,'Week 24'!$A$1:$F$300,3,FALSE),"")</f>
        <v/>
      </c>
      <c r="AX52" s="16">
        <f t="shared" si="21"/>
        <v>0</v>
      </c>
      <c r="AY52" t="str">
        <f>IFERROR(VLOOKUP($A52,'Week 25'!$A$1:$F$300,3,FALSE),"")</f>
        <v/>
      </c>
      <c r="AZ52" s="16">
        <f t="shared" si="22"/>
        <v>0</v>
      </c>
      <c r="BA52" t="str">
        <f>IFERROR(VLOOKUP($A52,'Week 26'!$A$1:$F$300,3,FALSE),"")</f>
        <v/>
      </c>
      <c r="BB52" s="16">
        <f t="shared" si="23"/>
        <v>0</v>
      </c>
      <c r="BC52" s="2" t="str">
        <f t="shared" si="24"/>
        <v/>
      </c>
      <c r="BD52" t="str">
        <f>IFERROR(VLOOKUP($A52,'Pivotrac YE'!$A$1:$F$300,3,FALSE),"")</f>
        <v/>
      </c>
    </row>
    <row r="53" spans="1:56" x14ac:dyDescent="0.2">
      <c r="A53" t="s">
        <v>150</v>
      </c>
      <c r="B53">
        <f t="shared" si="0"/>
        <v>21.99</v>
      </c>
      <c r="C53" t="str">
        <f>IFERROR(VLOOKUP($A53,'Week 1'!$A$1:$F$300,3,FALSE),"")</f>
        <v/>
      </c>
      <c r="D53" s="16">
        <f t="shared" si="1"/>
        <v>0</v>
      </c>
      <c r="E53" t="str">
        <f>IFERROR(VLOOKUP($A53,'Week 2'!$A$1:$F$298,3,FALSE),"")</f>
        <v/>
      </c>
      <c r="F53" s="16">
        <f t="shared" si="2"/>
        <v>0</v>
      </c>
      <c r="G53" t="str">
        <f>IFERROR(VLOOKUP($A53,'Week 3'!$A$1:$F$298,3,FALSE),"")</f>
        <v/>
      </c>
      <c r="H53" s="16">
        <f t="shared" si="3"/>
        <v>0</v>
      </c>
      <c r="I53">
        <f>IFERROR(VLOOKUP($A53,'Week 4'!$A$1:$F$300,3,FALSE),"")</f>
        <v>0.76</v>
      </c>
      <c r="J53">
        <f>IFERROR(VLOOKUP($A53,'Week 4'!$A$1:$F$300,3,FALSE),"")</f>
        <v>0.76</v>
      </c>
      <c r="K53" s="16" t="str">
        <f t="shared" si="4"/>
        <v/>
      </c>
      <c r="L53" t="str">
        <f>IFERROR(VLOOKUP($A53,'Week 5'!$A$1:$F$300,2,FALSE),"")</f>
        <v/>
      </c>
      <c r="M53" t="str">
        <f>IFERROR(VLOOKUP($A53,'Week 6'!$A$1:$F$300,3,FALSE),"")</f>
        <v/>
      </c>
      <c r="N53" t="str">
        <f>IFERROR(VLOOKUP($A53,'Week 6'!$A$1:$F$300,2,FALSE),"")</f>
        <v/>
      </c>
      <c r="O53" s="16">
        <f t="shared" si="5"/>
        <v>2.16</v>
      </c>
      <c r="P53">
        <f>IFERROR(VLOOKUP($A53,'Week 7'!$A$1:$F$300,2,FALSE),"")</f>
        <v>1.4</v>
      </c>
      <c r="Q53" s="16">
        <f t="shared" si="6"/>
        <v>4.58</v>
      </c>
      <c r="R53">
        <f>IFERROR(VLOOKUP($A53,'Week 8'!$A$1:$F$300,2,FALSE),"")</f>
        <v>2.42</v>
      </c>
      <c r="S53" s="16">
        <f>IFERROR(VLOOKUP($A53,'Week 9'!$A$1:$F$300,3,FALSE),"")</f>
        <v>7.21</v>
      </c>
      <c r="T53" s="16">
        <f t="shared" si="25"/>
        <v>2.63</v>
      </c>
      <c r="U53" s="16">
        <f>IFERROR(VLOOKUP($A53,'Week 10'!$A$1:$F$300,3,FALSE),"")</f>
        <v>9.2200000000000006</v>
      </c>
      <c r="V53" s="16">
        <f t="shared" si="26"/>
        <v>2.0100000000000007</v>
      </c>
      <c r="W53" s="16">
        <f>IFERROR(VLOOKUP($A53,'Week 11'!$A$1:$F$300,3,FALSE),"")</f>
        <v>11.51</v>
      </c>
      <c r="X53" s="16">
        <f t="shared" si="27"/>
        <v>2.2899999999999991</v>
      </c>
      <c r="Y53" s="16">
        <f>IFERROR(VLOOKUP($A53,'Week 12'!$A$1:$F$300,3,FALSE),"")</f>
        <v>13.6</v>
      </c>
      <c r="Z53" s="16">
        <f t="shared" si="28"/>
        <v>2.09</v>
      </c>
      <c r="AA53">
        <f>IFERROR(VLOOKUP($A53,'Week 13'!$A$1:$F$300,3,FALSE),"")</f>
        <v>15.96</v>
      </c>
      <c r="AB53" s="16">
        <f t="shared" si="29"/>
        <v>2.3600000000000012</v>
      </c>
      <c r="AC53">
        <f>IFERROR(VLOOKUP($A53,'Week 14'!$A$1:$F$300,3,FALSE),"")</f>
        <v>18.329999999999998</v>
      </c>
      <c r="AD53" s="16">
        <f t="shared" si="30"/>
        <v>2.3699999999999974</v>
      </c>
      <c r="AE53">
        <f>IFERROR(VLOOKUP($A53,'Week 15'!$A$1:$F$300,3,FALSE),"")</f>
        <v>19.899999999999999</v>
      </c>
      <c r="AF53" s="16">
        <f t="shared" si="12"/>
        <v>1.5700000000000003</v>
      </c>
      <c r="AG53">
        <f>IFERROR(VLOOKUP($A53,'Week 16'!$A$1:$F$300,3,FALSE),"")</f>
        <v>20.78</v>
      </c>
      <c r="AH53" s="16">
        <f t="shared" si="13"/>
        <v>0.88000000000000256</v>
      </c>
      <c r="AI53">
        <f>IFERROR(VLOOKUP($A53,'Week 17'!$A$1:$F$300,3,FALSE),"")</f>
        <v>21.01</v>
      </c>
      <c r="AJ53" s="16">
        <f t="shared" si="14"/>
        <v>0.23000000000000043</v>
      </c>
      <c r="AK53">
        <f>IFERROR(VLOOKUP($A53,'Week 18'!$A$1:$F$300,3,FALSE),"")</f>
        <v>21.99</v>
      </c>
      <c r="AL53" s="16">
        <f t="shared" si="15"/>
        <v>0.97999999999999687</v>
      </c>
      <c r="AM53">
        <f>IFERROR(VLOOKUP($A53,'Week 19'!$A$1:$F$300,3,FALSE),"")</f>
        <v>22.48</v>
      </c>
      <c r="AN53" s="16">
        <f t="shared" si="16"/>
        <v>0.49000000000000199</v>
      </c>
      <c r="AO53">
        <f>IFERROR(VLOOKUP($A53,'Week 20'!$A$1:$F$300,3,FALSE),"")</f>
        <v>22.49</v>
      </c>
      <c r="AP53" s="16">
        <f t="shared" si="17"/>
        <v>9.9999999999980105E-3</v>
      </c>
      <c r="AQ53">
        <f>IFERROR(VLOOKUP($A53,'Week 21'!$A$1:$F$300,3,FALSE),"")</f>
        <v>22.49</v>
      </c>
      <c r="AR53" s="16">
        <f t="shared" si="18"/>
        <v>0</v>
      </c>
      <c r="AS53">
        <f>IFERROR(VLOOKUP($A53,'Week 22'!$A$1:$F$300,3,FALSE),"")</f>
        <v>23.05</v>
      </c>
      <c r="AT53" s="16">
        <f t="shared" si="19"/>
        <v>0.56000000000000227</v>
      </c>
      <c r="AU53" t="str">
        <f>IFERROR(VLOOKUP($A53,'Week 23'!$A$1:$F$300,3,FALSE),"")</f>
        <v/>
      </c>
      <c r="AV53" s="16">
        <f t="shared" si="20"/>
        <v>0</v>
      </c>
      <c r="AW53" t="str">
        <f>IFERROR(VLOOKUP($A53,'Week 24'!$A$1:$F$300,3,FALSE),"")</f>
        <v/>
      </c>
      <c r="AX53" s="16">
        <f t="shared" si="21"/>
        <v>0</v>
      </c>
      <c r="AY53" t="str">
        <f>IFERROR(VLOOKUP($A53,'Week 25'!$A$1:$F$300,3,FALSE),"")</f>
        <v/>
      </c>
      <c r="AZ53" s="16">
        <f t="shared" si="22"/>
        <v>0</v>
      </c>
      <c r="BA53" t="str">
        <f>IFERROR(VLOOKUP($A53,'Week 26'!$A$1:$F$300,3,FALSE),"")</f>
        <v/>
      </c>
      <c r="BB53" s="16">
        <f t="shared" si="23"/>
        <v>0</v>
      </c>
      <c r="BC53" s="2" t="str">
        <f t="shared" si="24"/>
        <v/>
      </c>
      <c r="BD53" t="str">
        <f>IFERROR(VLOOKUP($A53,'Pivotrac YE'!$A$1:$F$300,3,FALSE),"")</f>
        <v/>
      </c>
    </row>
    <row r="54" spans="1:56" x14ac:dyDescent="0.2">
      <c r="A54" t="s">
        <v>129</v>
      </c>
      <c r="B54">
        <f t="shared" si="0"/>
        <v>22.52</v>
      </c>
      <c r="C54" t="str">
        <f>IFERROR(VLOOKUP($A54,'Week 1'!$A$1:$F$300,3,FALSE),"")</f>
        <v/>
      </c>
      <c r="D54" s="16">
        <f t="shared" si="1"/>
        <v>0</v>
      </c>
      <c r="E54" t="str">
        <f>IFERROR(VLOOKUP($A54,'Week 2'!$A$1:$F$298,3,FALSE),"")</f>
        <v/>
      </c>
      <c r="F54" s="16">
        <f t="shared" si="2"/>
        <v>0</v>
      </c>
      <c r="G54" t="str">
        <f>IFERROR(VLOOKUP($A54,'Week 3'!$A$1:$F$298,3,FALSE),"")</f>
        <v/>
      </c>
      <c r="H54" s="16">
        <f t="shared" si="3"/>
        <v>0</v>
      </c>
      <c r="I54">
        <f>IFERROR(VLOOKUP($A54,'Week 4'!$A$1:$F$300,3,FALSE),"")</f>
        <v>0.78</v>
      </c>
      <c r="J54">
        <f>IFERROR(VLOOKUP($A54,'Week 4'!$A$1:$F$300,3,FALSE),"")</f>
        <v>0.78</v>
      </c>
      <c r="K54" s="16" t="str">
        <f t="shared" si="4"/>
        <v/>
      </c>
      <c r="L54" t="str">
        <f>IFERROR(VLOOKUP($A54,'Week 5'!$A$1:$F$300,2,FALSE),"")</f>
        <v/>
      </c>
      <c r="M54" t="str">
        <f>IFERROR(VLOOKUP($A54,'Week 6'!$A$1:$F$300,3,FALSE),"")</f>
        <v/>
      </c>
      <c r="N54" t="str">
        <f>IFERROR(VLOOKUP($A54,'Week 6'!$A$1:$F$300,2,FALSE),"")</f>
        <v/>
      </c>
      <c r="O54" s="16">
        <f t="shared" si="5"/>
        <v>2.4699999999999998</v>
      </c>
      <c r="P54">
        <f>IFERROR(VLOOKUP($A54,'Week 7'!$A$1:$F$300,2,FALSE),"")</f>
        <v>1.69</v>
      </c>
      <c r="Q54" s="16">
        <f t="shared" si="6"/>
        <v>5.07</v>
      </c>
      <c r="R54">
        <f>IFERROR(VLOOKUP($A54,'Week 8'!$A$1:$F$300,2,FALSE),"")</f>
        <v>2.6</v>
      </c>
      <c r="S54" s="16">
        <f>IFERROR(VLOOKUP($A54,'Week 9'!$A$1:$F$300,3,FALSE),"")</f>
        <v>8.58</v>
      </c>
      <c r="T54" s="16">
        <f t="shared" si="25"/>
        <v>3.51</v>
      </c>
      <c r="U54" s="16">
        <f>IFERROR(VLOOKUP($A54,'Week 10'!$A$1:$F$300,3,FALSE),"")</f>
        <v>10.92</v>
      </c>
      <c r="V54" s="16">
        <f t="shared" si="26"/>
        <v>2.34</v>
      </c>
      <c r="W54" s="16">
        <f>IFERROR(VLOOKUP($A54,'Week 11'!$A$1:$F$300,3,FALSE),"")</f>
        <v>13.47</v>
      </c>
      <c r="X54" s="16">
        <f t="shared" si="27"/>
        <v>2.5500000000000007</v>
      </c>
      <c r="Y54" s="16">
        <f>IFERROR(VLOOKUP($A54,'Week 12'!$A$1:$F$300,3,FALSE),"")</f>
        <v>15.4</v>
      </c>
      <c r="Z54" s="16">
        <f t="shared" si="28"/>
        <v>1.9299999999999997</v>
      </c>
      <c r="AA54">
        <f>IFERROR(VLOOKUP($A54,'Week 13'!$A$1:$F$300,3,FALSE),"")</f>
        <v>17.23</v>
      </c>
      <c r="AB54" s="16">
        <f t="shared" si="29"/>
        <v>1.83</v>
      </c>
      <c r="AC54">
        <f>IFERROR(VLOOKUP($A54,'Week 14'!$A$1:$F$300,3,FALSE),"")</f>
        <v>18.96</v>
      </c>
      <c r="AD54" s="16">
        <f t="shared" si="30"/>
        <v>1.7300000000000004</v>
      </c>
      <c r="AE54">
        <f>IFERROR(VLOOKUP($A54,'Week 15'!$A$1:$F$300,3,FALSE),"")</f>
        <v>20.51</v>
      </c>
      <c r="AF54" s="16">
        <f t="shared" si="12"/>
        <v>1.5500000000000007</v>
      </c>
      <c r="AG54">
        <f>IFERROR(VLOOKUP($A54,'Week 16'!$A$1:$F$300,3,FALSE),"")</f>
        <v>21.35</v>
      </c>
      <c r="AH54" s="16">
        <f t="shared" si="13"/>
        <v>0.83999999999999986</v>
      </c>
      <c r="AI54">
        <f>IFERROR(VLOOKUP($A54,'Week 17'!$A$1:$F$300,3,FALSE),"")</f>
        <v>21.78</v>
      </c>
      <c r="AJ54" s="16">
        <f t="shared" si="14"/>
        <v>0.42999999999999972</v>
      </c>
      <c r="AK54">
        <f>IFERROR(VLOOKUP($A54,'Week 18'!$A$1:$F$300,3,FALSE),"")</f>
        <v>22.52</v>
      </c>
      <c r="AL54" s="16">
        <f t="shared" si="15"/>
        <v>0.73999999999999844</v>
      </c>
      <c r="AM54">
        <f>IFERROR(VLOOKUP($A54,'Week 19'!$A$1:$F$300,3,FALSE),"")</f>
        <v>22.81</v>
      </c>
      <c r="AN54" s="16">
        <f t="shared" si="16"/>
        <v>0.28999999999999915</v>
      </c>
      <c r="AO54">
        <f>IFERROR(VLOOKUP($A54,'Week 20'!$A$1:$F$300,3,FALSE),"")</f>
        <v>22.81</v>
      </c>
      <c r="AP54" s="16">
        <f t="shared" si="17"/>
        <v>0</v>
      </c>
      <c r="AQ54">
        <f>IFERROR(VLOOKUP($A54,'Week 21'!$A$1:$F$300,3,FALSE),"")</f>
        <v>22.81</v>
      </c>
      <c r="AR54" s="16">
        <f t="shared" si="18"/>
        <v>0</v>
      </c>
      <c r="AS54">
        <f>IFERROR(VLOOKUP($A54,'Week 22'!$A$1:$F$300,3,FALSE),"")</f>
        <v>23.6</v>
      </c>
      <c r="AT54" s="16">
        <f t="shared" si="19"/>
        <v>0.7900000000000027</v>
      </c>
      <c r="AU54" t="str">
        <f>IFERROR(VLOOKUP($A54,'Week 23'!$A$1:$F$300,3,FALSE),"")</f>
        <v/>
      </c>
      <c r="AV54" s="16">
        <f t="shared" si="20"/>
        <v>0</v>
      </c>
      <c r="AW54" t="str">
        <f>IFERROR(VLOOKUP($A54,'Week 24'!$A$1:$F$300,3,FALSE),"")</f>
        <v/>
      </c>
      <c r="AX54" s="16">
        <f t="shared" si="21"/>
        <v>0</v>
      </c>
      <c r="AY54" t="str">
        <f>IFERROR(VLOOKUP($A54,'Week 25'!$A$1:$F$300,3,FALSE),"")</f>
        <v/>
      </c>
      <c r="AZ54" s="16">
        <f t="shared" si="22"/>
        <v>0</v>
      </c>
      <c r="BA54" t="str">
        <f>IFERROR(VLOOKUP($A54,'Week 26'!$A$1:$F$300,3,FALSE),"")</f>
        <v/>
      </c>
      <c r="BB54" s="16">
        <f t="shared" si="23"/>
        <v>0</v>
      </c>
      <c r="BC54" s="2" t="str">
        <f t="shared" si="24"/>
        <v/>
      </c>
      <c r="BD54" t="str">
        <f>IFERROR(VLOOKUP($A54,'Pivotrac YE'!$A$1:$F$300,3,FALSE),"")</f>
        <v/>
      </c>
    </row>
    <row r="55" spans="1:56" x14ac:dyDescent="0.2">
      <c r="A55" t="s">
        <v>131</v>
      </c>
      <c r="B55">
        <f t="shared" si="0"/>
        <v>21.63</v>
      </c>
      <c r="C55" t="str">
        <f>IFERROR(VLOOKUP($A55,'Week 1'!$A$1:$F$300,3,FALSE),"")</f>
        <v/>
      </c>
      <c r="D55" s="16">
        <f t="shared" si="1"/>
        <v>0</v>
      </c>
      <c r="E55" t="str">
        <f>IFERROR(VLOOKUP($A55,'Week 2'!$A$1:$F$298,3,FALSE),"")</f>
        <v/>
      </c>
      <c r="F55" s="16">
        <f t="shared" si="2"/>
        <v>0</v>
      </c>
      <c r="G55" t="str">
        <f>IFERROR(VLOOKUP($A55,'Week 3'!$A$1:$F$298,3,FALSE),"")</f>
        <v/>
      </c>
      <c r="H55" s="16">
        <f t="shared" si="3"/>
        <v>0</v>
      </c>
      <c r="I55">
        <f>IFERROR(VLOOKUP($A55,'Week 4'!$A$1:$F$300,3,FALSE),"")</f>
        <v>0.8</v>
      </c>
      <c r="J55">
        <f>IFERROR(VLOOKUP($A55,'Week 4'!$A$1:$F$300,3,FALSE),"")</f>
        <v>0.8</v>
      </c>
      <c r="K55" s="16" t="str">
        <f t="shared" si="4"/>
        <v/>
      </c>
      <c r="L55" t="str">
        <f>IFERROR(VLOOKUP($A55,'Week 5'!$A$1:$F$300,2,FALSE),"")</f>
        <v/>
      </c>
      <c r="M55" t="str">
        <f>IFERROR(VLOOKUP($A55,'Week 6'!$A$1:$F$300,3,FALSE),"")</f>
        <v/>
      </c>
      <c r="N55" t="str">
        <f>IFERROR(VLOOKUP($A55,'Week 6'!$A$1:$F$300,2,FALSE),"")</f>
        <v/>
      </c>
      <c r="O55" s="16">
        <f t="shared" si="5"/>
        <v>2.83</v>
      </c>
      <c r="P55">
        <f>IFERROR(VLOOKUP($A55,'Week 7'!$A$1:$F$300,2,FALSE),"")</f>
        <v>2.0299999999999998</v>
      </c>
      <c r="Q55" s="16">
        <f t="shared" si="6"/>
        <v>5.0600000000000005</v>
      </c>
      <c r="R55">
        <f>IFERROR(VLOOKUP($A55,'Week 8'!$A$1:$F$300,2,FALSE),"")</f>
        <v>2.23</v>
      </c>
      <c r="S55" s="16">
        <f>IFERROR(VLOOKUP($A55,'Week 9'!$A$1:$F$300,3,FALSE),"")</f>
        <v>8.36</v>
      </c>
      <c r="T55" s="16">
        <f t="shared" si="25"/>
        <v>3.2999999999999989</v>
      </c>
      <c r="U55" s="16">
        <f>IFERROR(VLOOKUP($A55,'Week 10'!$A$1:$F$300,3,FALSE),"")</f>
        <v>10.6</v>
      </c>
      <c r="V55" s="16">
        <f t="shared" si="26"/>
        <v>2.2400000000000002</v>
      </c>
      <c r="W55" s="16">
        <f>IFERROR(VLOOKUP($A55,'Week 11'!$A$1:$F$300,3,FALSE),"")</f>
        <v>12.83</v>
      </c>
      <c r="X55" s="16">
        <f t="shared" si="27"/>
        <v>2.2300000000000004</v>
      </c>
      <c r="Y55" s="16">
        <f>IFERROR(VLOOKUP($A55,'Week 12'!$A$1:$F$300,3,FALSE),"")</f>
        <v>14.8</v>
      </c>
      <c r="Z55" s="16">
        <f t="shared" si="28"/>
        <v>1.9700000000000006</v>
      </c>
      <c r="AA55">
        <f>IFERROR(VLOOKUP($A55,'Week 13'!$A$1:$F$300,3,FALSE),"")</f>
        <v>16.38</v>
      </c>
      <c r="AB55" s="16">
        <f t="shared" si="29"/>
        <v>1.5799999999999983</v>
      </c>
      <c r="AC55">
        <f>IFERROR(VLOOKUP($A55,'Week 14'!$A$1:$F$300,3,FALSE),"")</f>
        <v>17.87</v>
      </c>
      <c r="AD55" s="16">
        <f t="shared" si="30"/>
        <v>1.490000000000002</v>
      </c>
      <c r="AE55">
        <f>IFERROR(VLOOKUP($A55,'Week 15'!$A$1:$F$300,3,FALSE),"")</f>
        <v>19.75</v>
      </c>
      <c r="AF55" s="16">
        <f t="shared" si="12"/>
        <v>1.879999999999999</v>
      </c>
      <c r="AG55">
        <f>IFERROR(VLOOKUP($A55,'Week 16'!$A$1:$F$300,3,FALSE),"")</f>
        <v>20.309999999999999</v>
      </c>
      <c r="AH55" s="16">
        <f t="shared" si="13"/>
        <v>0.55999999999999872</v>
      </c>
      <c r="AI55">
        <f>IFERROR(VLOOKUP($A55,'Week 17'!$A$1:$F$300,3,FALSE),"")</f>
        <v>20.66</v>
      </c>
      <c r="AJ55" s="16">
        <f t="shared" si="14"/>
        <v>0.35000000000000142</v>
      </c>
      <c r="AK55">
        <f>IFERROR(VLOOKUP($A55,'Week 18'!$A$1:$F$300,3,FALSE),"")</f>
        <v>21.63</v>
      </c>
      <c r="AL55" s="16">
        <f t="shared" si="15"/>
        <v>0.96999999999999886</v>
      </c>
      <c r="AM55">
        <f>IFERROR(VLOOKUP($A55,'Week 19'!$A$1:$F$300,3,FALSE),"")</f>
        <v>21.81</v>
      </c>
      <c r="AN55" s="16">
        <f t="shared" si="16"/>
        <v>0.17999999999999972</v>
      </c>
      <c r="AO55">
        <f>IFERROR(VLOOKUP($A55,'Week 20'!$A$1:$F$300,3,FALSE),"")</f>
        <v>21.81</v>
      </c>
      <c r="AP55" s="16">
        <f t="shared" si="17"/>
        <v>0</v>
      </c>
      <c r="AQ55">
        <f>IFERROR(VLOOKUP($A55,'Week 21'!$A$1:$F$300,3,FALSE),"")</f>
        <v>21.81</v>
      </c>
      <c r="AR55" s="16">
        <f t="shared" si="18"/>
        <v>0</v>
      </c>
      <c r="AS55">
        <f>IFERROR(VLOOKUP($A55,'Week 22'!$A$1:$F$300,3,FALSE),"")</f>
        <v>22.36</v>
      </c>
      <c r="AT55" s="16">
        <f t="shared" si="19"/>
        <v>0.55000000000000071</v>
      </c>
      <c r="AU55" t="str">
        <f>IFERROR(VLOOKUP($A55,'Week 23'!$A$1:$F$300,3,FALSE),"")</f>
        <v/>
      </c>
      <c r="AV55" s="16">
        <f t="shared" si="20"/>
        <v>0</v>
      </c>
      <c r="AW55" t="str">
        <f>IFERROR(VLOOKUP($A55,'Week 24'!$A$1:$F$300,3,FALSE),"")</f>
        <v/>
      </c>
      <c r="AX55" s="16">
        <f t="shared" si="21"/>
        <v>0</v>
      </c>
      <c r="AY55" t="str">
        <f>IFERROR(VLOOKUP($A55,'Week 25'!$A$1:$F$300,3,FALSE),"")</f>
        <v/>
      </c>
      <c r="AZ55" s="16">
        <f t="shared" si="22"/>
        <v>0</v>
      </c>
      <c r="BA55" t="str">
        <f>IFERROR(VLOOKUP($A55,'Week 26'!$A$1:$F$300,3,FALSE),"")</f>
        <v/>
      </c>
      <c r="BB55" s="16">
        <f t="shared" si="23"/>
        <v>0</v>
      </c>
      <c r="BC55" s="2" t="str">
        <f t="shared" si="24"/>
        <v/>
      </c>
      <c r="BD55" t="str">
        <f>IFERROR(VLOOKUP($A55,'Pivotrac YE'!$A$1:$F$300,3,FALSE),"")</f>
        <v/>
      </c>
    </row>
    <row r="56" spans="1:56" x14ac:dyDescent="0.2">
      <c r="A56" t="s">
        <v>132</v>
      </c>
      <c r="B56">
        <f t="shared" si="0"/>
        <v>23.56</v>
      </c>
      <c r="C56" t="str">
        <f>IFERROR(VLOOKUP($A56,'Week 1'!$A$1:$F$300,3,FALSE),"")</f>
        <v/>
      </c>
      <c r="D56" s="16">
        <f t="shared" si="1"/>
        <v>0</v>
      </c>
      <c r="E56" t="str">
        <f>IFERROR(VLOOKUP($A56,'Week 2'!$A$1:$F$298,3,FALSE),"")</f>
        <v/>
      </c>
      <c r="F56" s="16">
        <f t="shared" si="2"/>
        <v>0</v>
      </c>
      <c r="G56" t="str">
        <f>IFERROR(VLOOKUP($A56,'Week 3'!$A$1:$F$298,3,FALSE),"")</f>
        <v/>
      </c>
      <c r="H56" s="16">
        <f t="shared" si="3"/>
        <v>0</v>
      </c>
      <c r="I56">
        <f>IFERROR(VLOOKUP($A56,'Week 4'!$A$1:$F$300,3,FALSE),"")</f>
        <v>0.68</v>
      </c>
      <c r="J56">
        <f>IFERROR(VLOOKUP($A56,'Week 4'!$A$1:$F$300,3,FALSE),"")</f>
        <v>0.68</v>
      </c>
      <c r="K56" s="16" t="str">
        <f t="shared" si="4"/>
        <v/>
      </c>
      <c r="L56" t="str">
        <f>IFERROR(VLOOKUP($A56,'Week 5'!$A$1:$F$300,2,FALSE),"")</f>
        <v/>
      </c>
      <c r="M56" t="str">
        <f>IFERROR(VLOOKUP($A56,'Week 6'!$A$1:$F$300,3,FALSE),"")</f>
        <v/>
      </c>
      <c r="N56" t="str">
        <f>IFERROR(VLOOKUP($A56,'Week 6'!$A$1:$F$300,2,FALSE),"")</f>
        <v/>
      </c>
      <c r="O56" s="16">
        <f t="shared" si="5"/>
        <v>2.87</v>
      </c>
      <c r="P56">
        <f>IFERROR(VLOOKUP($A56,'Week 7'!$A$1:$F$300,2,FALSE),"")</f>
        <v>2.19</v>
      </c>
      <c r="Q56" s="16">
        <f t="shared" si="6"/>
        <v>5.3900000000000006</v>
      </c>
      <c r="R56">
        <f>IFERROR(VLOOKUP($A56,'Week 8'!$A$1:$F$300,2,FALSE),"")</f>
        <v>2.52</v>
      </c>
      <c r="S56" s="16">
        <f>IFERROR(VLOOKUP($A56,'Week 9'!$A$1:$F$300,3,FALSE),"")</f>
        <v>8.7100000000000009</v>
      </c>
      <c r="T56" s="16">
        <f t="shared" si="25"/>
        <v>3.3200000000000003</v>
      </c>
      <c r="U56" s="16">
        <f>IFERROR(VLOOKUP($A56,'Week 10'!$A$1:$F$300,3,FALSE),"")</f>
        <v>11.21</v>
      </c>
      <c r="V56" s="16">
        <f t="shared" si="26"/>
        <v>2.5</v>
      </c>
      <c r="W56" s="16">
        <f>IFERROR(VLOOKUP($A56,'Week 11'!$A$1:$F$300,3,FALSE),"")</f>
        <v>13.72</v>
      </c>
      <c r="X56" s="16">
        <f t="shared" si="27"/>
        <v>2.5099999999999998</v>
      </c>
      <c r="Y56" s="16">
        <f>IFERROR(VLOOKUP($A56,'Week 12'!$A$1:$F$300,3,FALSE),"")</f>
        <v>15.96</v>
      </c>
      <c r="Z56" s="16">
        <f t="shared" si="28"/>
        <v>2.2400000000000002</v>
      </c>
      <c r="AA56">
        <f>IFERROR(VLOOKUP($A56,'Week 13'!$A$1:$F$300,3,FALSE),"")</f>
        <v>17.72</v>
      </c>
      <c r="AB56" s="16">
        <f t="shared" si="29"/>
        <v>1.759999999999998</v>
      </c>
      <c r="AC56">
        <f>IFERROR(VLOOKUP($A56,'Week 14'!$A$1:$F$300,3,FALSE),"")</f>
        <v>19.48</v>
      </c>
      <c r="AD56" s="16">
        <f t="shared" si="30"/>
        <v>1.7600000000000016</v>
      </c>
      <c r="AE56">
        <f>IFERROR(VLOOKUP($A56,'Week 15'!$A$1:$F$300,3,FALSE),"")</f>
        <v>21.29</v>
      </c>
      <c r="AF56" s="16">
        <f t="shared" si="12"/>
        <v>1.8099999999999987</v>
      </c>
      <c r="AG56">
        <f>IFERROR(VLOOKUP($A56,'Week 16'!$A$1:$F$300,3,FALSE),"")</f>
        <v>21.99</v>
      </c>
      <c r="AH56" s="16">
        <f t="shared" si="13"/>
        <v>0.69999999999999929</v>
      </c>
      <c r="AI56">
        <f>IFERROR(VLOOKUP($A56,'Week 17'!$A$1:$F$300,3,FALSE),"")</f>
        <v>22.55</v>
      </c>
      <c r="AJ56" s="16">
        <f t="shared" si="14"/>
        <v>0.56000000000000227</v>
      </c>
      <c r="AK56">
        <f>IFERROR(VLOOKUP($A56,'Week 18'!$A$1:$F$300,3,FALSE),"")</f>
        <v>23.56</v>
      </c>
      <c r="AL56" s="16">
        <f t="shared" si="15"/>
        <v>1.009999999999998</v>
      </c>
      <c r="AM56">
        <f>IFERROR(VLOOKUP($A56,'Week 19'!$A$1:$F$300,3,FALSE),"")</f>
        <v>23.99</v>
      </c>
      <c r="AN56" s="16">
        <f t="shared" si="16"/>
        <v>0.42999999999999972</v>
      </c>
      <c r="AO56">
        <f>IFERROR(VLOOKUP($A56,'Week 20'!$A$1:$F$300,3,FALSE),"")</f>
        <v>23.99</v>
      </c>
      <c r="AP56" s="16">
        <f t="shared" si="17"/>
        <v>0</v>
      </c>
      <c r="AQ56">
        <f>IFERROR(VLOOKUP($A56,'Week 21'!$A$1:$F$300,3,FALSE),"")</f>
        <v>23.99</v>
      </c>
      <c r="AR56" s="16">
        <f t="shared" si="18"/>
        <v>0</v>
      </c>
      <c r="AS56">
        <f>IFERROR(VLOOKUP($A56,'Week 22'!$A$1:$F$300,3,FALSE),"")</f>
        <v>24.55</v>
      </c>
      <c r="AT56" s="16">
        <f t="shared" si="19"/>
        <v>0.56000000000000227</v>
      </c>
      <c r="AU56" t="str">
        <f>IFERROR(VLOOKUP($A56,'Week 23'!$A$1:$F$300,3,FALSE),"")</f>
        <v/>
      </c>
      <c r="AV56" s="16">
        <f t="shared" si="20"/>
        <v>0</v>
      </c>
      <c r="AW56" t="str">
        <f>IFERROR(VLOOKUP($A56,'Week 24'!$A$1:$F$300,3,FALSE),"")</f>
        <v/>
      </c>
      <c r="AX56" s="16">
        <f t="shared" si="21"/>
        <v>0</v>
      </c>
      <c r="AY56" t="str">
        <f>IFERROR(VLOOKUP($A56,'Week 25'!$A$1:$F$300,3,FALSE),"")</f>
        <v/>
      </c>
      <c r="AZ56" s="16">
        <f t="shared" si="22"/>
        <v>0</v>
      </c>
      <c r="BA56" t="str">
        <f>IFERROR(VLOOKUP($A56,'Week 26'!$A$1:$F$300,3,FALSE),"")</f>
        <v/>
      </c>
      <c r="BB56" s="16">
        <f t="shared" si="23"/>
        <v>0</v>
      </c>
      <c r="BC56" s="2" t="str">
        <f t="shared" si="24"/>
        <v/>
      </c>
      <c r="BD56" t="str">
        <f>IFERROR(VLOOKUP($A56,'Pivotrac YE'!$A$1:$F$300,3,FALSE),"")</f>
        <v/>
      </c>
    </row>
    <row r="57" spans="1:56" x14ac:dyDescent="0.2">
      <c r="A57" t="s">
        <v>18</v>
      </c>
      <c r="B57">
        <f t="shared" si="0"/>
        <v>17.64</v>
      </c>
      <c r="C57" t="str">
        <f>IFERROR(VLOOKUP($A57,'Week 1'!$A$1:$F$300,3,FALSE),"")</f>
        <v/>
      </c>
      <c r="D57" s="16">
        <f t="shared" si="1"/>
        <v>0</v>
      </c>
      <c r="E57" t="str">
        <f>IFERROR(VLOOKUP($A57,'Week 2'!$A$1:$F$298,3,FALSE),"")</f>
        <v/>
      </c>
      <c r="F57" s="16">
        <f t="shared" si="2"/>
        <v>0</v>
      </c>
      <c r="G57" t="str">
        <f>IFERROR(VLOOKUP($A57,'Week 3'!$A$1:$F$298,3,FALSE),"")</f>
        <v/>
      </c>
      <c r="H57" s="16">
        <f t="shared" si="3"/>
        <v>0</v>
      </c>
      <c r="I57">
        <f>IFERROR(VLOOKUP($A57,'Week 4'!$A$1:$F$300,3,FALSE),"")</f>
        <v>1.39</v>
      </c>
      <c r="J57">
        <f>IFERROR(VLOOKUP($A57,'Week 4'!$A$1:$F$300,3,FALSE),"")</f>
        <v>1.39</v>
      </c>
      <c r="K57" s="16" t="str">
        <f t="shared" si="4"/>
        <v/>
      </c>
      <c r="L57" t="str">
        <f>IFERROR(VLOOKUP($A57,'Week 5'!$A$1:$F$300,2,FALSE),"")</f>
        <v/>
      </c>
      <c r="M57" t="str">
        <f>IFERROR(VLOOKUP($A57,'Week 6'!$A$1:$F$300,3,FALSE),"")</f>
        <v/>
      </c>
      <c r="N57" t="str">
        <f>IFERROR(VLOOKUP($A57,'Week 6'!$A$1:$F$300,2,FALSE),"")</f>
        <v/>
      </c>
      <c r="O57" s="16">
        <f t="shared" si="5"/>
        <v>3.71</v>
      </c>
      <c r="P57">
        <f>IFERROR(VLOOKUP($A57,'Week 7'!$A$1:$F$300,2,FALSE),"")</f>
        <v>2.3199999999999998</v>
      </c>
      <c r="Q57" s="16">
        <f t="shared" si="6"/>
        <v>5.95</v>
      </c>
      <c r="R57">
        <f>IFERROR(VLOOKUP($A57,'Week 8'!$A$1:$F$300,2,FALSE),"")</f>
        <v>2.2400000000000002</v>
      </c>
      <c r="S57" s="16">
        <f>IFERROR(VLOOKUP($A57,'Week 9'!$A$1:$F$300,3,FALSE),"")</f>
        <v>10.99</v>
      </c>
      <c r="T57" s="16">
        <f t="shared" si="25"/>
        <v>5.04</v>
      </c>
      <c r="U57" s="16">
        <f>IFERROR(VLOOKUP($A57,'Week 10'!$A$1:$F$300,3,FALSE),"")</f>
        <v>13.26</v>
      </c>
      <c r="V57" s="16">
        <f t="shared" si="26"/>
        <v>2.2699999999999996</v>
      </c>
      <c r="W57" s="16">
        <f>IFERROR(VLOOKUP($A57,'Week 11'!$A$1:$F$300,3,FALSE),"")</f>
        <v>15.33</v>
      </c>
      <c r="X57" s="16">
        <f t="shared" si="27"/>
        <v>2.0700000000000003</v>
      </c>
      <c r="Y57" s="16">
        <f>IFERROR(VLOOKUP($A57,'Week 12'!$A$1:$F$300,3,FALSE),"")</f>
        <v>17.64</v>
      </c>
      <c r="Z57" s="16">
        <f t="shared" si="28"/>
        <v>2.3100000000000005</v>
      </c>
      <c r="AA57">
        <f>IFERROR(VLOOKUP($A57,'Week 13'!$A$1:$F$300,3,FALSE),"")</f>
        <v>17.64</v>
      </c>
      <c r="AB57" s="16">
        <f t="shared" si="29"/>
        <v>0</v>
      </c>
      <c r="AC57">
        <f>IFERROR(VLOOKUP($A57,'Week 14'!$A$1:$F$300,3,FALSE),"")</f>
        <v>17.64</v>
      </c>
      <c r="AD57" s="16">
        <f t="shared" si="30"/>
        <v>0</v>
      </c>
      <c r="AE57">
        <f>IFERROR(VLOOKUP($A57,'Week 15'!$A$1:$F$300,3,FALSE),"")</f>
        <v>17.64</v>
      </c>
      <c r="AF57" s="16">
        <f t="shared" si="12"/>
        <v>0</v>
      </c>
      <c r="AG57">
        <f>IFERROR(VLOOKUP($A57,'Week 16'!$A$1:$F$300,3,FALSE),"")</f>
        <v>17.64</v>
      </c>
      <c r="AH57" s="16">
        <f t="shared" si="13"/>
        <v>0</v>
      </c>
      <c r="AI57">
        <f>IFERROR(VLOOKUP($A57,'Week 17'!$A$1:$F$300,3,FALSE),"")</f>
        <v>17.64</v>
      </c>
      <c r="AJ57" s="16">
        <f t="shared" si="14"/>
        <v>0</v>
      </c>
      <c r="AK57">
        <f>IFERROR(VLOOKUP($A57,'Week 18'!$A$1:$F$300,3,FALSE),"")</f>
        <v>17.64</v>
      </c>
      <c r="AL57" s="16">
        <f t="shared" si="15"/>
        <v>0</v>
      </c>
      <c r="AM57">
        <f>IFERROR(VLOOKUP($A57,'Week 19'!$A$1:$F$300,3,FALSE),"")</f>
        <v>17.64</v>
      </c>
      <c r="AN57" s="16">
        <f t="shared" si="16"/>
        <v>0</v>
      </c>
      <c r="AO57">
        <f>IFERROR(VLOOKUP($A57,'Week 20'!$A$1:$F$300,3,FALSE),"")</f>
        <v>17.64</v>
      </c>
      <c r="AP57" s="16">
        <f t="shared" si="17"/>
        <v>0</v>
      </c>
      <c r="AQ57">
        <f>IFERROR(VLOOKUP($A57,'Week 21'!$A$1:$F$300,3,FALSE),"")</f>
        <v>18.559999999999999</v>
      </c>
      <c r="AR57" s="16">
        <f t="shared" si="18"/>
        <v>0.91999999999999815</v>
      </c>
      <c r="AS57">
        <f>IFERROR(VLOOKUP($A57,'Week 22'!$A$1:$F$300,3,FALSE),"")</f>
        <v>19.510000000000002</v>
      </c>
      <c r="AT57" s="16">
        <f t="shared" si="19"/>
        <v>0.95000000000000284</v>
      </c>
      <c r="AU57" t="str">
        <f>IFERROR(VLOOKUP($A57,'Week 23'!$A$1:$F$300,3,FALSE),"")</f>
        <v/>
      </c>
      <c r="AV57" s="16">
        <f t="shared" si="20"/>
        <v>0</v>
      </c>
      <c r="AW57" t="str">
        <f>IFERROR(VLOOKUP($A57,'Week 24'!$A$1:$F$300,3,FALSE),"")</f>
        <v/>
      </c>
      <c r="AX57" s="16">
        <f t="shared" si="21"/>
        <v>0</v>
      </c>
      <c r="AY57" t="str">
        <f>IFERROR(VLOOKUP($A57,'Week 25'!$A$1:$F$300,3,FALSE),"")</f>
        <v/>
      </c>
      <c r="AZ57" s="16">
        <f t="shared" si="22"/>
        <v>0</v>
      </c>
      <c r="BA57" t="str">
        <f>IFERROR(VLOOKUP($A57,'Week 26'!$A$1:$F$300,3,FALSE),"")</f>
        <v/>
      </c>
      <c r="BB57" s="16">
        <f t="shared" si="23"/>
        <v>0</v>
      </c>
      <c r="BC57" s="2" t="str">
        <f t="shared" si="24"/>
        <v/>
      </c>
      <c r="BD57" t="str">
        <f>IFERROR(VLOOKUP($A57,'Pivotrac YE'!$A$1:$F$300,3,FALSE),"")</f>
        <v/>
      </c>
    </row>
    <row r="58" spans="1:56" x14ac:dyDescent="0.2">
      <c r="A58" t="s">
        <v>19</v>
      </c>
      <c r="B58">
        <f t="shared" si="0"/>
        <v>18.37</v>
      </c>
      <c r="C58" t="str">
        <f>IFERROR(VLOOKUP($A58,'Week 1'!$A$1:$F$300,3,FALSE),"")</f>
        <v/>
      </c>
      <c r="D58" s="16">
        <f t="shared" si="1"/>
        <v>0</v>
      </c>
      <c r="E58" t="str">
        <f>IFERROR(VLOOKUP($A58,'Week 2'!$A$1:$F$298,3,FALSE),"")</f>
        <v/>
      </c>
      <c r="F58" s="16">
        <f t="shared" si="2"/>
        <v>0</v>
      </c>
      <c r="G58" t="str">
        <f>IFERROR(VLOOKUP($A58,'Week 3'!$A$1:$F$298,3,FALSE),"")</f>
        <v/>
      </c>
      <c r="H58" s="16">
        <f t="shared" si="3"/>
        <v>0</v>
      </c>
      <c r="I58">
        <f>IFERROR(VLOOKUP($A58,'Week 4'!$A$1:$F$300,3,FALSE),"")</f>
        <v>1.26</v>
      </c>
      <c r="J58">
        <f>IFERROR(VLOOKUP($A58,'Week 4'!$A$1:$F$300,3,FALSE),"")</f>
        <v>1.26</v>
      </c>
      <c r="K58" s="16" t="str">
        <f t="shared" si="4"/>
        <v/>
      </c>
      <c r="L58" t="str">
        <f>IFERROR(VLOOKUP($A58,'Week 5'!$A$1:$F$300,2,FALSE),"")</f>
        <v/>
      </c>
      <c r="M58" t="str">
        <f>IFERROR(VLOOKUP($A58,'Week 6'!$A$1:$F$300,3,FALSE),"")</f>
        <v/>
      </c>
      <c r="N58" t="str">
        <f>IFERROR(VLOOKUP($A58,'Week 6'!$A$1:$F$300,2,FALSE),"")</f>
        <v/>
      </c>
      <c r="O58" s="16">
        <f t="shared" si="5"/>
        <v>3.8099999999999996</v>
      </c>
      <c r="P58">
        <f>IFERROR(VLOOKUP($A58,'Week 7'!$A$1:$F$300,2,FALSE),"")</f>
        <v>2.5499999999999998</v>
      </c>
      <c r="Q58" s="16">
        <f t="shared" si="6"/>
        <v>6.14</v>
      </c>
      <c r="R58">
        <f>IFERROR(VLOOKUP($A58,'Week 8'!$A$1:$F$300,2,FALSE),"")</f>
        <v>2.33</v>
      </c>
      <c r="S58" s="16">
        <f>IFERROR(VLOOKUP($A58,'Week 9'!$A$1:$F$300,3,FALSE),"")</f>
        <v>11.24</v>
      </c>
      <c r="T58" s="16">
        <f t="shared" si="25"/>
        <v>5.1000000000000005</v>
      </c>
      <c r="U58" s="16">
        <f>IFERROR(VLOOKUP($A58,'Week 10'!$A$1:$F$300,3,FALSE),"")</f>
        <v>13.79</v>
      </c>
      <c r="V58" s="16">
        <f t="shared" si="26"/>
        <v>2.5499999999999989</v>
      </c>
      <c r="W58" s="16">
        <f>IFERROR(VLOOKUP($A58,'Week 11'!$A$1:$F$300,3,FALSE),"")</f>
        <v>16.09</v>
      </c>
      <c r="X58" s="16">
        <f t="shared" si="27"/>
        <v>2.3000000000000007</v>
      </c>
      <c r="Y58" s="16">
        <f>IFERROR(VLOOKUP($A58,'Week 12'!$A$1:$F$300,3,FALSE),"")</f>
        <v>18.22</v>
      </c>
      <c r="Z58" s="16">
        <f t="shared" si="28"/>
        <v>2.129999999999999</v>
      </c>
      <c r="AA58">
        <f>IFERROR(VLOOKUP($A58,'Week 13'!$A$1:$F$300,3,FALSE),"")</f>
        <v>18.37</v>
      </c>
      <c r="AB58" s="16">
        <f t="shared" si="29"/>
        <v>0.15000000000000213</v>
      </c>
      <c r="AC58">
        <f>IFERROR(VLOOKUP($A58,'Week 14'!$A$1:$F$300,3,FALSE),"")</f>
        <v>18.37</v>
      </c>
      <c r="AD58" s="16">
        <f t="shared" si="30"/>
        <v>0</v>
      </c>
      <c r="AE58">
        <f>IFERROR(VLOOKUP($A58,'Week 15'!$A$1:$F$300,3,FALSE),"")</f>
        <v>18.37</v>
      </c>
      <c r="AF58" s="16">
        <f t="shared" si="12"/>
        <v>0</v>
      </c>
      <c r="AG58">
        <f>IFERROR(VLOOKUP($A58,'Week 16'!$A$1:$F$300,3,FALSE),"")</f>
        <v>18.37</v>
      </c>
      <c r="AH58" s="16">
        <f t="shared" si="13"/>
        <v>0</v>
      </c>
      <c r="AI58">
        <f>IFERROR(VLOOKUP($A58,'Week 17'!$A$1:$F$300,3,FALSE),"")</f>
        <v>18.37</v>
      </c>
      <c r="AJ58" s="16">
        <f t="shared" si="14"/>
        <v>0</v>
      </c>
      <c r="AK58">
        <f>IFERROR(VLOOKUP($A58,'Week 18'!$A$1:$F$300,3,FALSE),"")</f>
        <v>18.37</v>
      </c>
      <c r="AL58" s="16">
        <f t="shared" si="15"/>
        <v>0</v>
      </c>
      <c r="AM58">
        <f>IFERROR(VLOOKUP($A58,'Week 19'!$A$1:$F$300,3,FALSE),"")</f>
        <v>18.559999999999999</v>
      </c>
      <c r="AN58" s="16">
        <f t="shared" si="16"/>
        <v>0.18999999999999773</v>
      </c>
      <c r="AO58">
        <f>IFERROR(VLOOKUP($A58,'Week 20'!$A$1:$F$300,3,FALSE),"")</f>
        <v>18.57</v>
      </c>
      <c r="AP58" s="16">
        <f t="shared" si="17"/>
        <v>1.0000000000001563E-2</v>
      </c>
      <c r="AQ58">
        <f>IFERROR(VLOOKUP($A58,'Week 21'!$A$1:$F$300,3,FALSE),"")</f>
        <v>19.47</v>
      </c>
      <c r="AR58" s="16">
        <f t="shared" si="18"/>
        <v>0.89999999999999858</v>
      </c>
      <c r="AS58">
        <f>IFERROR(VLOOKUP($A58,'Week 22'!$A$1:$F$300,3,FALSE),"")</f>
        <v>20.61</v>
      </c>
      <c r="AT58" s="16">
        <f t="shared" si="19"/>
        <v>1.1400000000000006</v>
      </c>
      <c r="AU58" t="str">
        <f>IFERROR(VLOOKUP($A58,'Week 23'!$A$1:$F$300,3,FALSE),"")</f>
        <v/>
      </c>
      <c r="AV58" s="16">
        <f t="shared" si="20"/>
        <v>0</v>
      </c>
      <c r="AW58" t="str">
        <f>IFERROR(VLOOKUP($A58,'Week 24'!$A$1:$F$300,3,FALSE),"")</f>
        <v/>
      </c>
      <c r="AX58" s="16">
        <f t="shared" si="21"/>
        <v>0</v>
      </c>
      <c r="AY58" t="str">
        <f>IFERROR(VLOOKUP($A58,'Week 25'!$A$1:$F$300,3,FALSE),"")</f>
        <v/>
      </c>
      <c r="AZ58" s="16">
        <f t="shared" si="22"/>
        <v>0</v>
      </c>
      <c r="BA58" t="str">
        <f>IFERROR(VLOOKUP($A58,'Week 26'!$A$1:$F$300,3,FALSE),"")</f>
        <v/>
      </c>
      <c r="BB58" s="16">
        <f t="shared" si="23"/>
        <v>0</v>
      </c>
      <c r="BC58" s="2" t="str">
        <f t="shared" si="24"/>
        <v/>
      </c>
      <c r="BD58" t="str">
        <f>IFERROR(VLOOKUP($A58,'Pivotrac YE'!$A$1:$F$300,3,FALSE),"")</f>
        <v/>
      </c>
    </row>
    <row r="59" spans="1:56" x14ac:dyDescent="0.2">
      <c r="A59" t="s">
        <v>17</v>
      </c>
      <c r="B59">
        <f t="shared" si="0"/>
        <v>18.66</v>
      </c>
      <c r="C59" t="str">
        <f>IFERROR(VLOOKUP($A59,'Week 1'!$A$1:$F$300,3,FALSE),"")</f>
        <v/>
      </c>
      <c r="D59" s="16">
        <f t="shared" si="1"/>
        <v>0</v>
      </c>
      <c r="E59" t="str">
        <f>IFERROR(VLOOKUP($A59,'Week 2'!$A$1:$F$298,3,FALSE),"")</f>
        <v/>
      </c>
      <c r="F59" s="16">
        <f t="shared" si="2"/>
        <v>0</v>
      </c>
      <c r="G59" t="str">
        <f>IFERROR(VLOOKUP($A59,'Week 3'!$A$1:$F$298,3,FALSE),"")</f>
        <v/>
      </c>
      <c r="H59" s="16">
        <f t="shared" si="3"/>
        <v>0</v>
      </c>
      <c r="I59">
        <f>IFERROR(VLOOKUP($A59,'Week 4'!$A$1:$F$300,3,FALSE),"")</f>
        <v>1.21</v>
      </c>
      <c r="J59">
        <f>IFERROR(VLOOKUP($A59,'Week 4'!$A$1:$F$300,3,FALSE),"")</f>
        <v>1.21</v>
      </c>
      <c r="K59" s="16" t="str">
        <f t="shared" si="4"/>
        <v/>
      </c>
      <c r="L59" t="str">
        <f>IFERROR(VLOOKUP($A59,'Week 5'!$A$1:$F$300,2,FALSE),"")</f>
        <v/>
      </c>
      <c r="M59" t="str">
        <f>IFERROR(VLOOKUP($A59,'Week 6'!$A$1:$F$300,3,FALSE),"")</f>
        <v/>
      </c>
      <c r="N59" t="str">
        <f>IFERROR(VLOOKUP($A59,'Week 6'!$A$1:$F$300,2,FALSE),"")</f>
        <v/>
      </c>
      <c r="O59" s="16">
        <f t="shared" si="5"/>
        <v>3.7399999999999998</v>
      </c>
      <c r="P59">
        <f>IFERROR(VLOOKUP($A59,'Week 7'!$A$1:$F$300,2,FALSE),"")</f>
        <v>2.5299999999999998</v>
      </c>
      <c r="Q59" s="16">
        <f t="shared" si="6"/>
        <v>6.16</v>
      </c>
      <c r="R59">
        <f>IFERROR(VLOOKUP($A59,'Week 8'!$A$1:$F$300,2,FALSE),"")</f>
        <v>2.42</v>
      </c>
      <c r="S59" s="16">
        <f>IFERROR(VLOOKUP($A59,'Week 9'!$A$1:$F$300,3,FALSE),"")</f>
        <v>11.29</v>
      </c>
      <c r="T59" s="16">
        <f t="shared" si="25"/>
        <v>5.129999999999999</v>
      </c>
      <c r="U59" s="16">
        <f>IFERROR(VLOOKUP($A59,'Week 10'!$A$1:$F$300,3,FALSE),"")</f>
        <v>13.67</v>
      </c>
      <c r="V59" s="16">
        <f t="shared" si="26"/>
        <v>2.3800000000000008</v>
      </c>
      <c r="W59" s="16">
        <f>IFERROR(VLOOKUP($A59,'Week 11'!$A$1:$F$300,3,FALSE),"")</f>
        <v>15.99</v>
      </c>
      <c r="X59" s="16">
        <f t="shared" si="27"/>
        <v>2.3200000000000003</v>
      </c>
      <c r="Y59" s="16">
        <f>IFERROR(VLOOKUP($A59,'Week 12'!$A$1:$F$300,3,FALSE),"")</f>
        <v>18.52</v>
      </c>
      <c r="Z59" s="16">
        <f t="shared" si="28"/>
        <v>2.5299999999999994</v>
      </c>
      <c r="AA59">
        <f>IFERROR(VLOOKUP($A59,'Week 13'!$A$1:$F$300,3,FALSE),"")</f>
        <v>18.66</v>
      </c>
      <c r="AB59" s="16">
        <f t="shared" si="29"/>
        <v>0.14000000000000057</v>
      </c>
      <c r="AC59">
        <f>IFERROR(VLOOKUP($A59,'Week 14'!$A$1:$F$300,3,FALSE),"")</f>
        <v>18.66</v>
      </c>
      <c r="AD59" s="16">
        <f t="shared" si="30"/>
        <v>0</v>
      </c>
      <c r="AE59">
        <f>IFERROR(VLOOKUP($A59,'Week 15'!$A$1:$F$300,3,FALSE),"")</f>
        <v>18.66</v>
      </c>
      <c r="AF59" s="16">
        <f t="shared" si="12"/>
        <v>0</v>
      </c>
      <c r="AG59">
        <f>IFERROR(VLOOKUP($A59,'Week 16'!$A$1:$F$300,3,FALSE),"")</f>
        <v>18.66</v>
      </c>
      <c r="AH59" s="16">
        <f t="shared" si="13"/>
        <v>0</v>
      </c>
      <c r="AI59">
        <f>IFERROR(VLOOKUP($A59,'Week 17'!$A$1:$F$300,3,FALSE),"")</f>
        <v>18.66</v>
      </c>
      <c r="AJ59" s="16">
        <f t="shared" si="14"/>
        <v>0</v>
      </c>
      <c r="AK59">
        <f>IFERROR(VLOOKUP($A59,'Week 18'!$A$1:$F$300,3,FALSE),"")</f>
        <v>18.66</v>
      </c>
      <c r="AL59" s="16">
        <f t="shared" si="15"/>
        <v>0</v>
      </c>
      <c r="AM59">
        <f>IFERROR(VLOOKUP($A59,'Week 19'!$A$1:$F$300,3,FALSE),"")</f>
        <v>18.66</v>
      </c>
      <c r="AN59" s="16">
        <f t="shared" si="16"/>
        <v>0</v>
      </c>
      <c r="AO59">
        <f>IFERROR(VLOOKUP($A59,'Week 20'!$A$1:$F$300,3,FALSE),"")</f>
        <v>18.66</v>
      </c>
      <c r="AP59" s="16">
        <f t="shared" si="17"/>
        <v>0</v>
      </c>
      <c r="AQ59">
        <f>IFERROR(VLOOKUP($A59,'Week 21'!$A$1:$F$300,3,FALSE),"")</f>
        <v>19.399999999999999</v>
      </c>
      <c r="AR59" s="16">
        <f t="shared" si="18"/>
        <v>0.73999999999999844</v>
      </c>
      <c r="AS59">
        <f>IFERROR(VLOOKUP($A59,'Week 22'!$A$1:$F$300,3,FALSE),"")</f>
        <v>20.53</v>
      </c>
      <c r="AT59" s="16">
        <f t="shared" si="19"/>
        <v>1.1300000000000026</v>
      </c>
      <c r="AU59" t="str">
        <f>IFERROR(VLOOKUP($A59,'Week 23'!$A$1:$F$300,3,FALSE),"")</f>
        <v/>
      </c>
      <c r="AV59" s="16">
        <f t="shared" si="20"/>
        <v>0</v>
      </c>
      <c r="AW59" t="str">
        <f>IFERROR(VLOOKUP($A59,'Week 24'!$A$1:$F$300,3,FALSE),"")</f>
        <v/>
      </c>
      <c r="AX59" s="16">
        <f t="shared" si="21"/>
        <v>0</v>
      </c>
      <c r="AY59" t="str">
        <f>IFERROR(VLOOKUP($A59,'Week 25'!$A$1:$F$300,3,FALSE),"")</f>
        <v/>
      </c>
      <c r="AZ59" s="16">
        <f t="shared" si="22"/>
        <v>0</v>
      </c>
      <c r="BA59" t="str">
        <f>IFERROR(VLOOKUP($A59,'Week 26'!$A$1:$F$300,3,FALSE),"")</f>
        <v/>
      </c>
      <c r="BB59" s="16">
        <f t="shared" si="23"/>
        <v>0</v>
      </c>
      <c r="BC59" s="2" t="str">
        <f t="shared" si="24"/>
        <v/>
      </c>
      <c r="BD59" t="str">
        <f>IFERROR(VLOOKUP($A59,'Pivotrac YE'!$A$1:$F$300,3,FALSE),"")</f>
        <v/>
      </c>
    </row>
    <row r="60" spans="1:56" x14ac:dyDescent="0.2">
      <c r="A60" t="s">
        <v>16</v>
      </c>
      <c r="B60">
        <f t="shared" si="0"/>
        <v>20.399999999999999</v>
      </c>
      <c r="C60" t="str">
        <f>IFERROR(VLOOKUP($A60,'Week 1'!$A$1:$F$300,3,FALSE),"")</f>
        <v/>
      </c>
      <c r="D60" s="16">
        <f t="shared" si="1"/>
        <v>0</v>
      </c>
      <c r="E60" t="str">
        <f>IFERROR(VLOOKUP($A60,'Week 2'!$A$1:$F$298,3,FALSE),"")</f>
        <v/>
      </c>
      <c r="F60" s="16">
        <f t="shared" si="2"/>
        <v>0</v>
      </c>
      <c r="G60" t="str">
        <f>IFERROR(VLOOKUP($A60,'Week 3'!$A$1:$F$298,3,FALSE),"")</f>
        <v/>
      </c>
      <c r="H60" s="16">
        <f t="shared" si="3"/>
        <v>0</v>
      </c>
      <c r="I60">
        <f>IFERROR(VLOOKUP($A60,'Week 4'!$A$1:$F$300,3,FALSE),"")</f>
        <v>3.79</v>
      </c>
      <c r="J60">
        <f>IFERROR(VLOOKUP($A60,'Week 4'!$A$1:$F$300,3,FALSE),"")</f>
        <v>3.79</v>
      </c>
      <c r="K60" s="16" t="str">
        <f t="shared" si="4"/>
        <v/>
      </c>
      <c r="L60" t="str">
        <f>IFERROR(VLOOKUP($A60,'Week 5'!$A$1:$F$300,2,FALSE),"")</f>
        <v/>
      </c>
      <c r="M60" t="str">
        <f>IFERROR(VLOOKUP($A60,'Week 6'!$A$1:$F$300,3,FALSE),"")</f>
        <v/>
      </c>
      <c r="N60" t="str">
        <f>IFERROR(VLOOKUP($A60,'Week 6'!$A$1:$F$300,2,FALSE),"")</f>
        <v/>
      </c>
      <c r="O60" s="16">
        <f t="shared" si="5"/>
        <v>6.21</v>
      </c>
      <c r="P60">
        <f>IFERROR(VLOOKUP($A60,'Week 7'!$A$1:$F$300,2,FALSE),"")</f>
        <v>2.42</v>
      </c>
      <c r="Q60" s="16">
        <f t="shared" si="6"/>
        <v>8.66</v>
      </c>
      <c r="R60">
        <f>IFERROR(VLOOKUP($A60,'Week 8'!$A$1:$F$300,2,FALSE),"")</f>
        <v>2.4500000000000002</v>
      </c>
      <c r="S60" s="16">
        <f>IFERROR(VLOOKUP($A60,'Week 9'!$A$1:$F$300,3,FALSE),"")</f>
        <v>13.78</v>
      </c>
      <c r="T60" s="16">
        <f t="shared" si="25"/>
        <v>5.1199999999999992</v>
      </c>
      <c r="U60" s="16">
        <f>IFERROR(VLOOKUP($A60,'Week 10'!$A$1:$F$300,3,FALSE),"")</f>
        <v>15.88</v>
      </c>
      <c r="V60" s="16">
        <f t="shared" si="26"/>
        <v>2.1000000000000014</v>
      </c>
      <c r="W60" s="16">
        <f>IFERROR(VLOOKUP($A60,'Week 11'!$A$1:$F$300,3,FALSE),"")</f>
        <v>17.95</v>
      </c>
      <c r="X60" s="16">
        <f t="shared" si="27"/>
        <v>2.0699999999999985</v>
      </c>
      <c r="Y60" s="16">
        <f>IFERROR(VLOOKUP($A60,'Week 12'!$A$1:$F$300,3,FALSE),"")</f>
        <v>20.309999999999999</v>
      </c>
      <c r="Z60" s="16">
        <f t="shared" si="28"/>
        <v>2.3599999999999994</v>
      </c>
      <c r="AA60">
        <f>IFERROR(VLOOKUP($A60,'Week 13'!$A$1:$F$300,3,FALSE),"")</f>
        <v>20.399999999999999</v>
      </c>
      <c r="AB60" s="16">
        <f t="shared" si="29"/>
        <v>8.9999999999999858E-2</v>
      </c>
      <c r="AC60">
        <f>IFERROR(VLOOKUP($A60,'Week 14'!$A$1:$F$300,3,FALSE),"")</f>
        <v>20.399999999999999</v>
      </c>
      <c r="AD60" s="16">
        <f t="shared" si="30"/>
        <v>0</v>
      </c>
      <c r="AE60">
        <f>IFERROR(VLOOKUP($A60,'Week 15'!$A$1:$F$300,3,FALSE),"")</f>
        <v>20.399999999999999</v>
      </c>
      <c r="AF60" s="16">
        <f t="shared" si="12"/>
        <v>0</v>
      </c>
      <c r="AG60">
        <f>IFERROR(VLOOKUP($A60,'Week 16'!$A$1:$F$300,3,FALSE),"")</f>
        <v>20.399999999999999</v>
      </c>
      <c r="AH60" s="16">
        <f t="shared" si="13"/>
        <v>0</v>
      </c>
      <c r="AI60">
        <f>IFERROR(VLOOKUP($A60,'Week 17'!$A$1:$F$300,3,FALSE),"")</f>
        <v>20.399999999999999</v>
      </c>
      <c r="AJ60" s="16">
        <f t="shared" si="14"/>
        <v>0</v>
      </c>
      <c r="AK60">
        <f>IFERROR(VLOOKUP($A60,'Week 18'!$A$1:$F$300,3,FALSE),"")</f>
        <v>20.399999999999999</v>
      </c>
      <c r="AL60" s="16">
        <f t="shared" si="15"/>
        <v>0</v>
      </c>
      <c r="AM60">
        <f>IFERROR(VLOOKUP($A60,'Week 19'!$A$1:$F$300,3,FALSE),"")</f>
        <v>20.399999999999999</v>
      </c>
      <c r="AN60" s="16">
        <f t="shared" si="16"/>
        <v>0</v>
      </c>
      <c r="AO60">
        <f>IFERROR(VLOOKUP($A60,'Week 20'!$A$1:$F$300,3,FALSE),"")</f>
        <v>20.399999999999999</v>
      </c>
      <c r="AP60" s="16">
        <f t="shared" si="17"/>
        <v>0</v>
      </c>
      <c r="AQ60">
        <f>IFERROR(VLOOKUP($A60,'Week 21'!$A$1:$F$300,3,FALSE),"")</f>
        <v>21.13</v>
      </c>
      <c r="AR60" s="16">
        <f t="shared" si="18"/>
        <v>0.73000000000000043</v>
      </c>
      <c r="AS60">
        <f>IFERROR(VLOOKUP($A60,'Week 22'!$A$1:$F$300,3,FALSE),"")</f>
        <v>22.27</v>
      </c>
      <c r="AT60" s="16">
        <f t="shared" si="19"/>
        <v>1.1400000000000006</v>
      </c>
      <c r="AU60" t="str">
        <f>IFERROR(VLOOKUP($A60,'Week 23'!$A$1:$F$300,3,FALSE),"")</f>
        <v/>
      </c>
      <c r="AV60" s="16">
        <f t="shared" si="20"/>
        <v>0</v>
      </c>
      <c r="AW60" t="str">
        <f>IFERROR(VLOOKUP($A60,'Week 24'!$A$1:$F$300,3,FALSE),"")</f>
        <v/>
      </c>
      <c r="AX60" s="16">
        <f t="shared" si="21"/>
        <v>0</v>
      </c>
      <c r="AY60" t="str">
        <f>IFERROR(VLOOKUP($A60,'Week 25'!$A$1:$F$300,3,FALSE),"")</f>
        <v/>
      </c>
      <c r="AZ60" s="16">
        <f t="shared" si="22"/>
        <v>0</v>
      </c>
      <c r="BA60" t="str">
        <f>IFERROR(VLOOKUP($A60,'Week 26'!$A$1:$F$300,3,FALSE),"")</f>
        <v/>
      </c>
      <c r="BB60" s="16">
        <f t="shared" si="23"/>
        <v>0</v>
      </c>
      <c r="BC60" s="2" t="str">
        <f t="shared" si="24"/>
        <v/>
      </c>
      <c r="BD60" t="str">
        <f>IFERROR(VLOOKUP($A60,'Pivotrac YE'!$A$1:$F$300,3,FALSE),"")</f>
        <v/>
      </c>
    </row>
    <row r="61" spans="1:56" x14ac:dyDescent="0.2">
      <c r="A61">
        <v>53</v>
      </c>
      <c r="B61" t="e">
        <f t="shared" si="0"/>
        <v>#VALUE!</v>
      </c>
      <c r="C61" t="str">
        <f>IFERROR(VLOOKUP($A61,'Week 1'!$A$1:$F$300,3,FALSE),"")</f>
        <v/>
      </c>
      <c r="D61" s="16">
        <f t="shared" si="1"/>
        <v>0</v>
      </c>
      <c r="E61" t="str">
        <f>IFERROR(VLOOKUP($A61,'Week 2'!$A$1:$F$298,3,FALSE),"")</f>
        <v/>
      </c>
      <c r="F61" s="16">
        <f t="shared" si="2"/>
        <v>0</v>
      </c>
      <c r="G61" t="str">
        <f>IFERROR(VLOOKUP($A61,'Week 3'!$A$1:$F$298,3,FALSE),"")</f>
        <v/>
      </c>
      <c r="H61" s="16">
        <f t="shared" si="3"/>
        <v>0</v>
      </c>
      <c r="I61" t="str">
        <f>IFERROR(VLOOKUP($A61,'Week 4'!$A$1:$F$300,3,FALSE),"")</f>
        <v/>
      </c>
      <c r="J61" t="str">
        <f>IFERROR(VLOOKUP($A61,'Week 4'!$A$1:$F$300,3,FALSE),"")</f>
        <v/>
      </c>
      <c r="K61" s="16" t="str">
        <f t="shared" si="4"/>
        <v/>
      </c>
      <c r="L61" t="str">
        <f>IFERROR(VLOOKUP($A61,'Week 5'!$A$1:$F$300,2,FALSE),"")</f>
        <v/>
      </c>
      <c r="M61" t="str">
        <f>IFERROR(VLOOKUP($A61,'Week 6'!$A$1:$F$300,3,FALSE),"")</f>
        <v/>
      </c>
      <c r="N61" t="str">
        <f>IFERROR(VLOOKUP($A61,'Week 6'!$A$1:$F$300,2,FALSE),"")</f>
        <v/>
      </c>
      <c r="O61" s="16" t="e">
        <f t="shared" si="5"/>
        <v>#VALUE!</v>
      </c>
      <c r="P61" t="str">
        <f>IFERROR(VLOOKUP($A61,'Week 7'!$A$1:$F$300,2,FALSE),"")</f>
        <v/>
      </c>
      <c r="Q61" s="16" t="e">
        <f t="shared" si="6"/>
        <v>#VALUE!</v>
      </c>
      <c r="R61" t="str">
        <f>IFERROR(VLOOKUP($A61,'Week 8'!$A$1:$F$300,2,FALSE),"")</f>
        <v/>
      </c>
      <c r="S61" s="16" t="str">
        <f>IFERROR(VLOOKUP($A61,'Week 9'!$A$1:$F$300,3,FALSE),"")</f>
        <v/>
      </c>
      <c r="T61" s="16">
        <f t="shared" si="25"/>
        <v>0</v>
      </c>
      <c r="U61" s="16" t="str">
        <f>IFERROR(VLOOKUP($A61,'Week 10'!$A$1:$F$300,3,FALSE),"")</f>
        <v/>
      </c>
      <c r="V61" s="16">
        <f t="shared" si="26"/>
        <v>0</v>
      </c>
      <c r="W61" s="16" t="str">
        <f>IFERROR(VLOOKUP($A61,'Week 11'!$A$1:$F$300,3,FALSE),"")</f>
        <v/>
      </c>
      <c r="X61" s="16">
        <f t="shared" si="27"/>
        <v>0</v>
      </c>
      <c r="Y61" s="16" t="str">
        <f>IFERROR(VLOOKUP($A61,'Week 12'!$A$1:$F$300,3,FALSE),"")</f>
        <v/>
      </c>
      <c r="Z61" s="16">
        <f t="shared" si="28"/>
        <v>0</v>
      </c>
      <c r="AA61" t="str">
        <f>IFERROR(VLOOKUP($A61,'Week 13'!$A$1:$F$300,3,FALSE),"")</f>
        <v/>
      </c>
      <c r="AB61" s="16">
        <f t="shared" si="29"/>
        <v>0</v>
      </c>
      <c r="AC61" t="str">
        <f>IFERROR(VLOOKUP($A61,'Week 14'!$A$1:$F$300,3,FALSE),"")</f>
        <v/>
      </c>
      <c r="AD61" s="16">
        <f t="shared" si="30"/>
        <v>0</v>
      </c>
      <c r="AE61" t="str">
        <f>IFERROR(VLOOKUP($A61,'Week 15'!$A$1:$F$300,3,FALSE),"")</f>
        <v/>
      </c>
      <c r="AF61" s="16">
        <f t="shared" si="12"/>
        <v>0</v>
      </c>
      <c r="AG61" t="str">
        <f>IFERROR(VLOOKUP($A61,'Week 16'!$A$1:$F$300,3,FALSE),"")</f>
        <v/>
      </c>
      <c r="AH61" s="16">
        <f t="shared" si="13"/>
        <v>0</v>
      </c>
      <c r="AI61" t="str">
        <f>IFERROR(VLOOKUP($A61,'Week 17'!$A$1:$F$300,3,FALSE),"")</f>
        <v/>
      </c>
      <c r="AJ61" s="16">
        <f t="shared" si="14"/>
        <v>0</v>
      </c>
      <c r="AK61" t="str">
        <f>IFERROR(VLOOKUP($A61,'Week 18'!$A$1:$F$300,3,FALSE),"")</f>
        <v/>
      </c>
      <c r="AL61" s="16">
        <f t="shared" si="15"/>
        <v>0</v>
      </c>
      <c r="AM61" t="str">
        <f>IFERROR(VLOOKUP($A61,'Week 19'!$A$1:$F$300,3,FALSE),"")</f>
        <v/>
      </c>
      <c r="AN61" s="16">
        <f t="shared" si="16"/>
        <v>0</v>
      </c>
      <c r="AO61" t="str">
        <f>IFERROR(VLOOKUP($A61,'Week 20'!$A$1:$F$300,3,FALSE),"")</f>
        <v/>
      </c>
      <c r="AP61" s="16">
        <f t="shared" si="17"/>
        <v>0</v>
      </c>
      <c r="AQ61" t="str">
        <f>IFERROR(VLOOKUP($A61,'Week 21'!$A$1:$F$300,3,FALSE),"")</f>
        <v/>
      </c>
      <c r="AR61" s="16">
        <f t="shared" si="18"/>
        <v>0</v>
      </c>
      <c r="AS61" t="str">
        <f>IFERROR(VLOOKUP($A61,'Week 22'!$A$1:$F$300,3,FALSE),"")</f>
        <v/>
      </c>
      <c r="AT61" s="16">
        <f t="shared" si="19"/>
        <v>0</v>
      </c>
      <c r="AU61" t="str">
        <f>IFERROR(VLOOKUP($A61,'Week 23'!$A$1:$F$300,3,FALSE),"")</f>
        <v/>
      </c>
      <c r="AV61" s="16">
        <f t="shared" si="20"/>
        <v>0</v>
      </c>
      <c r="AW61" t="str">
        <f>IFERROR(VLOOKUP($A61,'Week 24'!$A$1:$F$300,3,FALSE),"")</f>
        <v/>
      </c>
      <c r="AX61" s="16">
        <f t="shared" si="21"/>
        <v>0</v>
      </c>
      <c r="AY61" t="str">
        <f>IFERROR(VLOOKUP($A61,'Week 25'!$A$1:$F$300,3,FALSE),"")</f>
        <v/>
      </c>
      <c r="AZ61" s="16">
        <f t="shared" si="22"/>
        <v>0</v>
      </c>
      <c r="BA61" t="str">
        <f>IFERROR(VLOOKUP($A61,'Week 26'!$A$1:$F$300,3,FALSE),"")</f>
        <v/>
      </c>
      <c r="BB61" s="16">
        <f t="shared" si="23"/>
        <v>0</v>
      </c>
      <c r="BC61" s="2" t="str">
        <f t="shared" si="24"/>
        <v/>
      </c>
      <c r="BD61" t="str">
        <f>IFERROR(VLOOKUP($A61,'Pivotrac YE'!$A$1:$F$300,3,FALSE),"")</f>
        <v/>
      </c>
    </row>
    <row r="62" spans="1:56" x14ac:dyDescent="0.2">
      <c r="A62" t="s">
        <v>98</v>
      </c>
      <c r="B62">
        <f t="shared" si="0"/>
        <v>21.01</v>
      </c>
      <c r="C62" t="str">
        <f>IFERROR(VLOOKUP($A62,'Week 1'!$A$1:$F$300,3,FALSE),"")</f>
        <v/>
      </c>
      <c r="D62" s="16">
        <f t="shared" si="1"/>
        <v>0</v>
      </c>
      <c r="E62" t="str">
        <f>IFERROR(VLOOKUP($A62,'Week 2'!$A$1:$F$298,3,FALSE),"")</f>
        <v/>
      </c>
      <c r="F62" s="16">
        <f t="shared" si="2"/>
        <v>0</v>
      </c>
      <c r="G62" t="str">
        <f>IFERROR(VLOOKUP($A62,'Week 3'!$A$1:$F$298,3,FALSE),"")</f>
        <v/>
      </c>
      <c r="H62" s="16">
        <f t="shared" si="3"/>
        <v>0</v>
      </c>
      <c r="I62">
        <f>IFERROR(VLOOKUP($A62,'Week 4'!$A$1:$F$300,3,FALSE),"")</f>
        <v>0.76</v>
      </c>
      <c r="J62">
        <f>IFERROR(VLOOKUP($A62,'Week 4'!$A$1:$F$300,3,FALSE),"")</f>
        <v>0.76</v>
      </c>
      <c r="K62" s="16" t="str">
        <f t="shared" si="4"/>
        <v/>
      </c>
      <c r="L62" t="str">
        <f>IFERROR(VLOOKUP($A62,'Week 5'!$A$1:$F$300,2,FALSE),"")</f>
        <v/>
      </c>
      <c r="M62" t="str">
        <f>IFERROR(VLOOKUP($A62,'Week 6'!$A$1:$F$300,3,FALSE),"")</f>
        <v/>
      </c>
      <c r="N62" t="str">
        <f>IFERROR(VLOOKUP($A62,'Week 6'!$A$1:$F$300,2,FALSE),"")</f>
        <v/>
      </c>
      <c r="O62" s="16">
        <f t="shared" si="5"/>
        <v>2.8200000000000003</v>
      </c>
      <c r="P62">
        <f>IFERROR(VLOOKUP($A62,'Week 7'!$A$1:$F$300,2,FALSE),"")</f>
        <v>2.06</v>
      </c>
      <c r="Q62" s="16">
        <f t="shared" si="6"/>
        <v>5.3100000000000005</v>
      </c>
      <c r="R62">
        <f>IFERROR(VLOOKUP($A62,'Week 8'!$A$1:$F$300,2,FALSE),"")</f>
        <v>2.4900000000000002</v>
      </c>
      <c r="S62" s="16">
        <f>IFERROR(VLOOKUP($A62,'Week 9'!$A$1:$F$300,3,FALSE),"")</f>
        <v>8.7799999999999994</v>
      </c>
      <c r="T62" s="16">
        <f t="shared" si="25"/>
        <v>3.4699999999999989</v>
      </c>
      <c r="U62" s="16">
        <f>IFERROR(VLOOKUP($A62,'Week 10'!$A$1:$F$300,3,FALSE),"")</f>
        <v>10.87</v>
      </c>
      <c r="V62" s="16">
        <f t="shared" si="26"/>
        <v>2.09</v>
      </c>
      <c r="W62" s="16">
        <f>IFERROR(VLOOKUP($A62,'Week 11'!$A$1:$F$300,3,FALSE),"")</f>
        <v>13.22</v>
      </c>
      <c r="X62" s="16">
        <f t="shared" si="27"/>
        <v>2.3500000000000014</v>
      </c>
      <c r="Y62" s="16">
        <f>IFERROR(VLOOKUP($A62,'Week 12'!$A$1:$F$300,3,FALSE),"")</f>
        <v>15.13</v>
      </c>
      <c r="Z62" s="16">
        <f t="shared" si="28"/>
        <v>1.9100000000000001</v>
      </c>
      <c r="AA62">
        <f>IFERROR(VLOOKUP($A62,'Week 13'!$A$1:$F$300,3,FALSE),"")</f>
        <v>17.03</v>
      </c>
      <c r="AB62" s="16">
        <f t="shared" si="29"/>
        <v>1.9000000000000004</v>
      </c>
      <c r="AC62">
        <f>IFERROR(VLOOKUP($A62,'Week 14'!$A$1:$F$300,3,FALSE),"")</f>
        <v>19.04</v>
      </c>
      <c r="AD62" s="16">
        <f t="shared" si="30"/>
        <v>2.009999999999998</v>
      </c>
      <c r="AE62">
        <f>IFERROR(VLOOKUP($A62,'Week 15'!$A$1:$F$300,3,FALSE),"")</f>
        <v>20.75</v>
      </c>
      <c r="AF62" s="16">
        <f t="shared" si="12"/>
        <v>1.7100000000000009</v>
      </c>
      <c r="AG62">
        <f>IFERROR(VLOOKUP($A62,'Week 16'!$A$1:$F$300,3,FALSE),"")</f>
        <v>21.01</v>
      </c>
      <c r="AH62" s="16">
        <f t="shared" si="13"/>
        <v>0.26000000000000156</v>
      </c>
      <c r="AI62">
        <f>IFERROR(VLOOKUP($A62,'Week 17'!$A$1:$F$300,3,FALSE),"")</f>
        <v>21.01</v>
      </c>
      <c r="AJ62" s="16">
        <f t="shared" si="14"/>
        <v>0</v>
      </c>
      <c r="AK62">
        <f>IFERROR(VLOOKUP($A62,'Week 18'!$A$1:$F$300,3,FALSE),"")</f>
        <v>21.01</v>
      </c>
      <c r="AL62" s="16">
        <f t="shared" si="15"/>
        <v>0</v>
      </c>
      <c r="AM62">
        <f>IFERROR(VLOOKUP($A62,'Week 19'!$A$1:$F$300,3,FALSE),"")</f>
        <v>21.68</v>
      </c>
      <c r="AN62" s="16">
        <f t="shared" si="16"/>
        <v>0.66999999999999815</v>
      </c>
      <c r="AO62">
        <f>IFERROR(VLOOKUP($A62,'Week 20'!$A$1:$F$300,3,FALSE),"")</f>
        <v>22.32</v>
      </c>
      <c r="AP62" s="16">
        <f t="shared" si="17"/>
        <v>0.64000000000000057</v>
      </c>
      <c r="AQ62">
        <f>IFERROR(VLOOKUP($A62,'Week 21'!$A$1:$F$300,3,FALSE),"")</f>
        <v>22.32</v>
      </c>
      <c r="AR62" s="16">
        <f t="shared" si="18"/>
        <v>0</v>
      </c>
      <c r="AS62">
        <f>IFERROR(VLOOKUP($A62,'Week 22'!$A$1:$F$300,3,FALSE),"")</f>
        <v>22.32</v>
      </c>
      <c r="AT62" s="16">
        <f t="shared" si="19"/>
        <v>0</v>
      </c>
      <c r="AU62" t="str">
        <f>IFERROR(VLOOKUP($A62,'Week 23'!$A$1:$F$300,3,FALSE),"")</f>
        <v/>
      </c>
      <c r="AV62" s="16">
        <f t="shared" si="20"/>
        <v>0</v>
      </c>
      <c r="AW62" t="str">
        <f>IFERROR(VLOOKUP($A62,'Week 24'!$A$1:$F$300,3,FALSE),"")</f>
        <v/>
      </c>
      <c r="AX62" s="16">
        <f t="shared" si="21"/>
        <v>0</v>
      </c>
      <c r="AY62" t="str">
        <f>IFERROR(VLOOKUP($A62,'Week 25'!$A$1:$F$300,3,FALSE),"")</f>
        <v/>
      </c>
      <c r="AZ62" s="16">
        <f t="shared" si="22"/>
        <v>0</v>
      </c>
      <c r="BA62" t="str">
        <f>IFERROR(VLOOKUP($A62,'Week 26'!$A$1:$F$300,3,FALSE),"")</f>
        <v/>
      </c>
      <c r="BB62" s="16">
        <f t="shared" si="23"/>
        <v>0</v>
      </c>
      <c r="BC62" s="2" t="str">
        <f t="shared" si="24"/>
        <v/>
      </c>
      <c r="BD62" t="str">
        <f>IFERROR(VLOOKUP($A62,'Pivotrac YE'!$A$1:$F$300,3,FALSE),"")</f>
        <v/>
      </c>
    </row>
    <row r="63" spans="1:56" x14ac:dyDescent="0.2">
      <c r="A63" t="s">
        <v>99</v>
      </c>
      <c r="B63">
        <f t="shared" si="0"/>
        <v>20.77</v>
      </c>
      <c r="C63" t="str">
        <f>IFERROR(VLOOKUP($A63,'Week 1'!$A$1:$F$300,3,FALSE),"")</f>
        <v/>
      </c>
      <c r="D63" s="16">
        <f t="shared" si="1"/>
        <v>0</v>
      </c>
      <c r="E63" t="str">
        <f>IFERROR(VLOOKUP($A63,'Week 2'!$A$1:$F$298,3,FALSE),"")</f>
        <v/>
      </c>
      <c r="F63" s="16">
        <f t="shared" si="2"/>
        <v>0</v>
      </c>
      <c r="G63" t="str">
        <f>IFERROR(VLOOKUP($A63,'Week 3'!$A$1:$F$298,3,FALSE),"")</f>
        <v/>
      </c>
      <c r="H63" s="16">
        <f t="shared" si="3"/>
        <v>0</v>
      </c>
      <c r="I63">
        <f>IFERROR(VLOOKUP($A63,'Week 4'!$A$1:$F$300,3,FALSE),"")</f>
        <v>0.78</v>
      </c>
      <c r="J63">
        <f>IFERROR(VLOOKUP($A63,'Week 4'!$A$1:$F$300,3,FALSE),"")</f>
        <v>0.78</v>
      </c>
      <c r="K63" s="16" t="str">
        <f t="shared" si="4"/>
        <v/>
      </c>
      <c r="L63" t="str">
        <f>IFERROR(VLOOKUP($A63,'Week 5'!$A$1:$F$300,2,FALSE),"")</f>
        <v/>
      </c>
      <c r="M63" t="str">
        <f>IFERROR(VLOOKUP($A63,'Week 6'!$A$1:$F$300,3,FALSE),"")</f>
        <v/>
      </c>
      <c r="N63" t="str">
        <f>IFERROR(VLOOKUP($A63,'Week 6'!$A$1:$F$300,2,FALSE),"")</f>
        <v/>
      </c>
      <c r="O63" s="16">
        <f t="shared" si="5"/>
        <v>2.8600000000000003</v>
      </c>
      <c r="P63">
        <f>IFERROR(VLOOKUP($A63,'Week 7'!$A$1:$F$300,2,FALSE),"")</f>
        <v>2.08</v>
      </c>
      <c r="Q63" s="16">
        <f t="shared" si="6"/>
        <v>5.36</v>
      </c>
      <c r="R63">
        <f>IFERROR(VLOOKUP($A63,'Week 8'!$A$1:$F$300,2,FALSE),"")</f>
        <v>2.5</v>
      </c>
      <c r="S63" s="16">
        <f>IFERROR(VLOOKUP($A63,'Week 9'!$A$1:$F$300,3,FALSE),"")</f>
        <v>8.65</v>
      </c>
      <c r="T63" s="16">
        <f t="shared" si="25"/>
        <v>3.29</v>
      </c>
      <c r="U63" s="16">
        <f>IFERROR(VLOOKUP($A63,'Week 10'!$A$1:$F$300,3,FALSE),"")</f>
        <v>10.94</v>
      </c>
      <c r="V63" s="16">
        <f t="shared" si="26"/>
        <v>2.2899999999999991</v>
      </c>
      <c r="W63" s="16">
        <f>IFERROR(VLOOKUP($A63,'Week 11'!$A$1:$F$300,3,FALSE),"")</f>
        <v>13.36</v>
      </c>
      <c r="X63" s="16">
        <f t="shared" si="27"/>
        <v>2.42</v>
      </c>
      <c r="Y63" s="16">
        <f>IFERROR(VLOOKUP($A63,'Week 12'!$A$1:$F$300,3,FALSE),"")</f>
        <v>15.27</v>
      </c>
      <c r="Z63" s="16">
        <f t="shared" si="28"/>
        <v>1.9100000000000001</v>
      </c>
      <c r="AA63">
        <f>IFERROR(VLOOKUP($A63,'Week 13'!$A$1:$F$300,3,FALSE),"")</f>
        <v>17.18</v>
      </c>
      <c r="AB63" s="16">
        <f t="shared" si="29"/>
        <v>1.9100000000000001</v>
      </c>
      <c r="AC63">
        <f>IFERROR(VLOOKUP($A63,'Week 14'!$A$1:$F$300,3,FALSE),"")</f>
        <v>18.75</v>
      </c>
      <c r="AD63" s="16">
        <f t="shared" si="30"/>
        <v>1.5700000000000003</v>
      </c>
      <c r="AE63">
        <f>IFERROR(VLOOKUP($A63,'Week 15'!$A$1:$F$300,3,FALSE),"")</f>
        <v>20.56</v>
      </c>
      <c r="AF63" s="16">
        <f t="shared" si="12"/>
        <v>1.8099999999999987</v>
      </c>
      <c r="AG63">
        <f>IFERROR(VLOOKUP($A63,'Week 16'!$A$1:$F$300,3,FALSE),"")</f>
        <v>20.77</v>
      </c>
      <c r="AH63" s="16">
        <f t="shared" si="13"/>
        <v>0.21000000000000085</v>
      </c>
      <c r="AI63">
        <f>IFERROR(VLOOKUP($A63,'Week 17'!$A$1:$F$300,3,FALSE),"")</f>
        <v>20.77</v>
      </c>
      <c r="AJ63" s="16">
        <f t="shared" si="14"/>
        <v>0</v>
      </c>
      <c r="AK63">
        <f>IFERROR(VLOOKUP($A63,'Week 18'!$A$1:$F$300,3,FALSE),"")</f>
        <v>20.77</v>
      </c>
      <c r="AL63" s="16">
        <f t="shared" si="15"/>
        <v>0</v>
      </c>
      <c r="AM63">
        <f>IFERROR(VLOOKUP($A63,'Week 19'!$A$1:$F$300,3,FALSE),"")</f>
        <v>21.17</v>
      </c>
      <c r="AN63" s="16">
        <f t="shared" si="16"/>
        <v>0.40000000000000213</v>
      </c>
      <c r="AO63">
        <f>IFERROR(VLOOKUP($A63,'Week 20'!$A$1:$F$300,3,FALSE),"")</f>
        <v>21.97</v>
      </c>
      <c r="AP63" s="16">
        <f t="shared" si="17"/>
        <v>0.79999999999999716</v>
      </c>
      <c r="AQ63">
        <f>IFERROR(VLOOKUP($A63,'Week 21'!$A$1:$F$300,3,FALSE),"")</f>
        <v>21.97</v>
      </c>
      <c r="AR63" s="16">
        <f t="shared" si="18"/>
        <v>0</v>
      </c>
      <c r="AS63">
        <f>IFERROR(VLOOKUP($A63,'Week 22'!$A$1:$F$300,3,FALSE),"")</f>
        <v>21.97</v>
      </c>
      <c r="AT63" s="16">
        <f t="shared" si="19"/>
        <v>0</v>
      </c>
      <c r="AU63" t="str">
        <f>IFERROR(VLOOKUP($A63,'Week 23'!$A$1:$F$300,3,FALSE),"")</f>
        <v/>
      </c>
      <c r="AV63" s="16">
        <f t="shared" si="20"/>
        <v>0</v>
      </c>
      <c r="AW63" t="str">
        <f>IFERROR(VLOOKUP($A63,'Week 24'!$A$1:$F$300,3,FALSE),"")</f>
        <v/>
      </c>
      <c r="AX63" s="16">
        <f t="shared" si="21"/>
        <v>0</v>
      </c>
      <c r="AY63" t="str">
        <f>IFERROR(VLOOKUP($A63,'Week 25'!$A$1:$F$300,3,FALSE),"")</f>
        <v/>
      </c>
      <c r="AZ63" s="16">
        <f t="shared" si="22"/>
        <v>0</v>
      </c>
      <c r="BA63" t="str">
        <f>IFERROR(VLOOKUP($A63,'Week 26'!$A$1:$F$300,3,FALSE),"")</f>
        <v/>
      </c>
      <c r="BB63" s="16">
        <f t="shared" si="23"/>
        <v>0</v>
      </c>
      <c r="BC63" s="2" t="str">
        <f t="shared" si="24"/>
        <v/>
      </c>
      <c r="BD63" t="str">
        <f>IFERROR(VLOOKUP($A63,'Pivotrac YE'!$A$1:$F$300,3,FALSE),"")</f>
        <v/>
      </c>
    </row>
    <row r="64" spans="1:56" x14ac:dyDescent="0.2">
      <c r="A64" t="s">
        <v>100</v>
      </c>
      <c r="B64">
        <f t="shared" si="0"/>
        <v>21.86</v>
      </c>
      <c r="C64" t="str">
        <f>IFERROR(VLOOKUP($A64,'Week 1'!$A$1:$F$300,3,FALSE),"")</f>
        <v/>
      </c>
      <c r="D64" s="16">
        <f t="shared" si="1"/>
        <v>0</v>
      </c>
      <c r="E64" t="str">
        <f>IFERROR(VLOOKUP($A64,'Week 2'!$A$1:$F$298,3,FALSE),"")</f>
        <v/>
      </c>
      <c r="F64" s="16">
        <f t="shared" si="2"/>
        <v>0</v>
      </c>
      <c r="G64" t="str">
        <f>IFERROR(VLOOKUP($A64,'Week 3'!$A$1:$F$298,3,FALSE),"")</f>
        <v/>
      </c>
      <c r="H64" s="16">
        <f t="shared" si="3"/>
        <v>0</v>
      </c>
      <c r="I64">
        <f>IFERROR(VLOOKUP($A64,'Week 4'!$A$1:$F$300,3,FALSE),"")</f>
        <v>0.28999999999999998</v>
      </c>
      <c r="J64">
        <f>IFERROR(VLOOKUP($A64,'Week 4'!$A$1:$F$300,3,FALSE),"")</f>
        <v>0.28999999999999998</v>
      </c>
      <c r="K64" s="16" t="str">
        <f t="shared" si="4"/>
        <v/>
      </c>
      <c r="L64" t="str">
        <f>IFERROR(VLOOKUP($A64,'Week 5'!$A$1:$F$300,2,FALSE),"")</f>
        <v/>
      </c>
      <c r="M64" t="str">
        <f>IFERROR(VLOOKUP($A64,'Week 6'!$A$1:$F$300,3,FALSE),"")</f>
        <v/>
      </c>
      <c r="N64" t="str">
        <f>IFERROR(VLOOKUP($A64,'Week 6'!$A$1:$F$300,2,FALSE),"")</f>
        <v/>
      </c>
      <c r="O64" s="16">
        <f t="shared" si="5"/>
        <v>2.57</v>
      </c>
      <c r="P64">
        <f>IFERROR(VLOOKUP($A64,'Week 7'!$A$1:$F$300,2,FALSE),"")</f>
        <v>2.2799999999999998</v>
      </c>
      <c r="Q64" s="16">
        <f t="shared" si="6"/>
        <v>5.05</v>
      </c>
      <c r="R64">
        <f>IFERROR(VLOOKUP($A64,'Week 8'!$A$1:$F$300,2,FALSE),"")</f>
        <v>2.48</v>
      </c>
      <c r="S64" s="16">
        <f>IFERROR(VLOOKUP($A64,'Week 9'!$A$1:$F$300,3,FALSE),"")</f>
        <v>8.9700000000000006</v>
      </c>
      <c r="T64" s="16">
        <f t="shared" si="25"/>
        <v>3.9200000000000008</v>
      </c>
      <c r="U64" s="16">
        <f>IFERROR(VLOOKUP($A64,'Week 10'!$A$1:$F$300,3,FALSE),"")</f>
        <v>11.35</v>
      </c>
      <c r="V64" s="16">
        <f t="shared" si="26"/>
        <v>2.379999999999999</v>
      </c>
      <c r="W64" s="16">
        <f>IFERROR(VLOOKUP($A64,'Week 11'!$A$1:$F$300,3,FALSE),"")</f>
        <v>13.52</v>
      </c>
      <c r="X64" s="16">
        <f t="shared" si="27"/>
        <v>2.17</v>
      </c>
      <c r="Y64" s="16">
        <f>IFERROR(VLOOKUP($A64,'Week 12'!$A$1:$F$300,3,FALSE),"")</f>
        <v>15.44</v>
      </c>
      <c r="Z64" s="16">
        <f t="shared" si="28"/>
        <v>1.92</v>
      </c>
      <c r="AA64">
        <f>IFERROR(VLOOKUP($A64,'Week 13'!$A$1:$F$300,3,FALSE),"")</f>
        <v>17.760000000000002</v>
      </c>
      <c r="AB64" s="16">
        <f t="shared" si="29"/>
        <v>2.3200000000000021</v>
      </c>
      <c r="AC64">
        <f>IFERROR(VLOOKUP($A64,'Week 14'!$A$1:$F$300,3,FALSE),"")</f>
        <v>19.78</v>
      </c>
      <c r="AD64" s="16">
        <f t="shared" si="30"/>
        <v>2.0199999999999996</v>
      </c>
      <c r="AE64">
        <f>IFERROR(VLOOKUP($A64,'Week 15'!$A$1:$F$300,3,FALSE),"")</f>
        <v>21.42</v>
      </c>
      <c r="AF64" s="16">
        <f t="shared" si="12"/>
        <v>1.6400000000000006</v>
      </c>
      <c r="AG64">
        <f>IFERROR(VLOOKUP($A64,'Week 16'!$A$1:$F$300,3,FALSE),"")</f>
        <v>21.86</v>
      </c>
      <c r="AH64" s="16">
        <f t="shared" si="13"/>
        <v>0.43999999999999773</v>
      </c>
      <c r="AI64">
        <f>IFERROR(VLOOKUP($A64,'Week 17'!$A$1:$F$300,3,FALSE),"")</f>
        <v>21.86</v>
      </c>
      <c r="AJ64" s="16">
        <f t="shared" si="14"/>
        <v>0</v>
      </c>
      <c r="AK64">
        <f>IFERROR(VLOOKUP($A64,'Week 18'!$A$1:$F$300,3,FALSE),"")</f>
        <v>21.86</v>
      </c>
      <c r="AL64" s="16">
        <f t="shared" si="15"/>
        <v>0</v>
      </c>
      <c r="AM64">
        <f>IFERROR(VLOOKUP($A64,'Week 19'!$A$1:$F$300,3,FALSE),"")</f>
        <v>22.34</v>
      </c>
      <c r="AN64" s="16">
        <f t="shared" si="16"/>
        <v>0.48000000000000043</v>
      </c>
      <c r="AO64">
        <f>IFERROR(VLOOKUP($A64,'Week 20'!$A$1:$F$300,3,FALSE),"")</f>
        <v>23.13</v>
      </c>
      <c r="AP64" s="16">
        <f t="shared" si="17"/>
        <v>0.78999999999999915</v>
      </c>
      <c r="AQ64">
        <f>IFERROR(VLOOKUP($A64,'Week 21'!$A$1:$F$300,3,FALSE),"")</f>
        <v>23.13</v>
      </c>
      <c r="AR64" s="16">
        <f t="shared" si="18"/>
        <v>0</v>
      </c>
      <c r="AS64">
        <f>IFERROR(VLOOKUP($A64,'Week 22'!$A$1:$F$300,3,FALSE),"")</f>
        <v>23.13</v>
      </c>
      <c r="AT64" s="16">
        <f t="shared" si="19"/>
        <v>0</v>
      </c>
      <c r="AU64" t="str">
        <f>IFERROR(VLOOKUP($A64,'Week 23'!$A$1:$F$300,3,FALSE),"")</f>
        <v/>
      </c>
      <c r="AV64" s="16">
        <f t="shared" si="20"/>
        <v>0</v>
      </c>
      <c r="AW64" t="str">
        <f>IFERROR(VLOOKUP($A64,'Week 24'!$A$1:$F$300,3,FALSE),"")</f>
        <v/>
      </c>
      <c r="AX64" s="16">
        <f t="shared" si="21"/>
        <v>0</v>
      </c>
      <c r="AY64" t="str">
        <f>IFERROR(VLOOKUP($A64,'Week 25'!$A$1:$F$300,3,FALSE),"")</f>
        <v/>
      </c>
      <c r="AZ64" s="16">
        <f t="shared" si="22"/>
        <v>0</v>
      </c>
      <c r="BA64" t="str">
        <f>IFERROR(VLOOKUP($A64,'Week 26'!$A$1:$F$300,3,FALSE),"")</f>
        <v/>
      </c>
      <c r="BB64" s="16">
        <f t="shared" si="23"/>
        <v>0</v>
      </c>
      <c r="BC64" s="2" t="str">
        <f t="shared" si="24"/>
        <v/>
      </c>
      <c r="BD64" t="str">
        <f>IFERROR(VLOOKUP($A64,'Pivotrac YE'!$A$1:$F$300,3,FALSE),"")</f>
        <v/>
      </c>
    </row>
    <row r="65" spans="1:56" x14ac:dyDescent="0.2">
      <c r="A65" t="s">
        <v>101</v>
      </c>
      <c r="B65">
        <f t="shared" si="0"/>
        <v>18.84</v>
      </c>
      <c r="C65" t="str">
        <f>IFERROR(VLOOKUP($A65,'Week 1'!$A$1:$F$300,3,FALSE),"")</f>
        <v/>
      </c>
      <c r="D65" s="16">
        <f t="shared" si="1"/>
        <v>0</v>
      </c>
      <c r="E65" t="str">
        <f>IFERROR(VLOOKUP($A65,'Week 2'!$A$1:$F$298,3,FALSE),"")</f>
        <v/>
      </c>
      <c r="F65" s="16">
        <f t="shared" si="2"/>
        <v>0</v>
      </c>
      <c r="G65" t="str">
        <f>IFERROR(VLOOKUP($A65,'Week 3'!$A$1:$F$298,3,FALSE),"")</f>
        <v/>
      </c>
      <c r="H65" s="16">
        <f t="shared" si="3"/>
        <v>0</v>
      </c>
      <c r="I65">
        <f>IFERROR(VLOOKUP($A65,'Week 4'!$A$1:$F$300,3,FALSE),"")</f>
        <v>0.28999999999999998</v>
      </c>
      <c r="J65">
        <f>IFERROR(VLOOKUP($A65,'Week 4'!$A$1:$F$300,3,FALSE),"")</f>
        <v>0.28999999999999998</v>
      </c>
      <c r="K65" s="16" t="str">
        <f t="shared" si="4"/>
        <v/>
      </c>
      <c r="L65" t="str">
        <f>IFERROR(VLOOKUP($A65,'Week 5'!$A$1:$F$300,2,FALSE),"")</f>
        <v/>
      </c>
      <c r="M65" t="str">
        <f>IFERROR(VLOOKUP($A65,'Week 6'!$A$1:$F$300,3,FALSE),"")</f>
        <v/>
      </c>
      <c r="N65" t="str">
        <f>IFERROR(VLOOKUP($A65,'Week 6'!$A$1:$F$300,2,FALSE),"")</f>
        <v/>
      </c>
      <c r="O65" s="16">
        <f t="shared" si="5"/>
        <v>1.9000000000000001</v>
      </c>
      <c r="P65">
        <f>IFERROR(VLOOKUP($A65,'Week 7'!$A$1:$F$300,2,FALSE),"")</f>
        <v>1.61</v>
      </c>
      <c r="Q65" s="16">
        <f t="shared" si="6"/>
        <v>3.2700000000000005</v>
      </c>
      <c r="R65">
        <f>IFERROR(VLOOKUP($A65,'Week 8'!$A$1:$F$300,2,FALSE),"")</f>
        <v>1.37</v>
      </c>
      <c r="S65" s="16">
        <f>IFERROR(VLOOKUP($A65,'Week 9'!$A$1:$F$300,3,FALSE),"")</f>
        <v>6.5</v>
      </c>
      <c r="T65" s="16">
        <f t="shared" si="25"/>
        <v>3.2299999999999995</v>
      </c>
      <c r="U65" s="16">
        <f>IFERROR(VLOOKUP($A65,'Week 10'!$A$1:$F$300,3,FALSE),"")</f>
        <v>8.7100000000000009</v>
      </c>
      <c r="V65" s="16">
        <f t="shared" si="26"/>
        <v>2.2100000000000009</v>
      </c>
      <c r="W65" s="16">
        <f>IFERROR(VLOOKUP($A65,'Week 11'!$A$1:$F$300,3,FALSE),"")</f>
        <v>10.97</v>
      </c>
      <c r="X65" s="16">
        <f t="shared" si="27"/>
        <v>2.2599999999999998</v>
      </c>
      <c r="Y65" s="16">
        <f>IFERROR(VLOOKUP($A65,'Week 12'!$A$1:$F$300,3,FALSE),"")</f>
        <v>12.92</v>
      </c>
      <c r="Z65" s="16">
        <f t="shared" si="28"/>
        <v>1.9499999999999993</v>
      </c>
      <c r="AA65">
        <f>IFERROR(VLOOKUP($A65,'Week 13'!$A$1:$F$300,3,FALSE),"")</f>
        <v>15.05</v>
      </c>
      <c r="AB65" s="16">
        <f t="shared" si="29"/>
        <v>2.1300000000000008</v>
      </c>
      <c r="AC65">
        <f>IFERROR(VLOOKUP($A65,'Week 14'!$A$1:$F$300,3,FALSE),"")</f>
        <v>16.72</v>
      </c>
      <c r="AD65" s="16">
        <f t="shared" si="30"/>
        <v>1.6699999999999982</v>
      </c>
      <c r="AE65">
        <f>IFERROR(VLOOKUP($A65,'Week 15'!$A$1:$F$300,3,FALSE),"")</f>
        <v>18.43</v>
      </c>
      <c r="AF65" s="16">
        <f t="shared" si="12"/>
        <v>1.7100000000000009</v>
      </c>
      <c r="AG65">
        <f>IFERROR(VLOOKUP($A65,'Week 16'!$A$1:$F$300,3,FALSE),"")</f>
        <v>18.84</v>
      </c>
      <c r="AH65" s="16">
        <f t="shared" si="13"/>
        <v>0.41000000000000014</v>
      </c>
      <c r="AI65">
        <f>IFERROR(VLOOKUP($A65,'Week 17'!$A$1:$F$300,3,FALSE),"")</f>
        <v>18.84</v>
      </c>
      <c r="AJ65" s="16">
        <f t="shared" si="14"/>
        <v>0</v>
      </c>
      <c r="AK65">
        <f>IFERROR(VLOOKUP($A65,'Week 18'!$A$1:$F$300,3,FALSE),"")</f>
        <v>18.84</v>
      </c>
      <c r="AL65" s="16">
        <f t="shared" si="15"/>
        <v>0</v>
      </c>
      <c r="AM65">
        <f>IFERROR(VLOOKUP($A65,'Week 19'!$A$1:$F$300,3,FALSE),"")</f>
        <v>19.25</v>
      </c>
      <c r="AN65" s="16">
        <f t="shared" si="16"/>
        <v>0.41000000000000014</v>
      </c>
      <c r="AO65">
        <f>IFERROR(VLOOKUP($A65,'Week 20'!$A$1:$F$300,3,FALSE),"")</f>
        <v>20.07</v>
      </c>
      <c r="AP65" s="16">
        <f t="shared" si="17"/>
        <v>0.82000000000000028</v>
      </c>
      <c r="AQ65">
        <f>IFERROR(VLOOKUP($A65,'Week 21'!$A$1:$F$300,3,FALSE),"")</f>
        <v>20.07</v>
      </c>
      <c r="AR65" s="16">
        <f t="shared" si="18"/>
        <v>0</v>
      </c>
      <c r="AS65">
        <f>IFERROR(VLOOKUP($A65,'Week 22'!$A$1:$F$300,3,FALSE),"")</f>
        <v>20.07</v>
      </c>
      <c r="AT65" s="16">
        <f t="shared" si="19"/>
        <v>0</v>
      </c>
      <c r="AU65" t="str">
        <f>IFERROR(VLOOKUP($A65,'Week 23'!$A$1:$F$300,3,FALSE),"")</f>
        <v/>
      </c>
      <c r="AV65" s="16">
        <f t="shared" si="20"/>
        <v>0</v>
      </c>
      <c r="AW65" t="str">
        <f>IFERROR(VLOOKUP($A65,'Week 24'!$A$1:$F$300,3,FALSE),"")</f>
        <v/>
      </c>
      <c r="AX65" s="16">
        <f t="shared" si="21"/>
        <v>0</v>
      </c>
      <c r="AY65" t="str">
        <f>IFERROR(VLOOKUP($A65,'Week 25'!$A$1:$F$300,3,FALSE),"")</f>
        <v/>
      </c>
      <c r="AZ65" s="16">
        <f t="shared" si="22"/>
        <v>0</v>
      </c>
      <c r="BA65" t="str">
        <f>IFERROR(VLOOKUP($A65,'Week 26'!$A$1:$F$300,3,FALSE),"")</f>
        <v/>
      </c>
      <c r="BB65" s="16">
        <f t="shared" si="23"/>
        <v>0</v>
      </c>
      <c r="BC65" s="2" t="str">
        <f t="shared" si="24"/>
        <v/>
      </c>
      <c r="BD65" t="str">
        <f>IFERROR(VLOOKUP($A65,'Pivotrac YE'!$A$1:$F$300,3,FALSE),"")</f>
        <v/>
      </c>
    </row>
    <row r="66" spans="1:56" x14ac:dyDescent="0.2">
      <c r="A66" t="s">
        <v>482</v>
      </c>
      <c r="B66">
        <f t="shared" ref="B66:B129" si="31">MAX(C66:AK66)</f>
        <v>21.81</v>
      </c>
      <c r="C66" t="str">
        <f>IFERROR(VLOOKUP($A66,'Week 1'!$A$1:$F$300,3,FALSE),"")</f>
        <v/>
      </c>
      <c r="D66" s="16">
        <f t="shared" si="1"/>
        <v>0</v>
      </c>
      <c r="E66" t="str">
        <f>IFERROR(VLOOKUP($A66,'Week 2'!$A$1:$F$298,3,FALSE),"")</f>
        <v/>
      </c>
      <c r="F66" s="16">
        <f t="shared" si="2"/>
        <v>0</v>
      </c>
      <c r="G66" t="str">
        <f>IFERROR(VLOOKUP($A66,'Week 3'!$A$1:$F$298,3,FALSE),"")</f>
        <v/>
      </c>
      <c r="H66" s="16">
        <f t="shared" si="3"/>
        <v>0</v>
      </c>
      <c r="I66">
        <f>IFERROR(VLOOKUP($A66,'Week 4'!$A$1:$F$300,3,FALSE),"")</f>
        <v>1.37</v>
      </c>
      <c r="J66">
        <f>IFERROR(VLOOKUP($A66,'Week 4'!$A$1:$F$300,3,FALSE),"")</f>
        <v>1.37</v>
      </c>
      <c r="K66" s="16" t="str">
        <f t="shared" si="4"/>
        <v/>
      </c>
      <c r="L66" t="str">
        <f>IFERROR(VLOOKUP($A66,'Week 5'!$A$1:$F$300,2,FALSE),"")</f>
        <v/>
      </c>
      <c r="M66" t="str">
        <f>IFERROR(VLOOKUP($A66,'Week 6'!$A$1:$F$300,3,FALSE),"")</f>
        <v/>
      </c>
      <c r="N66" t="str">
        <f>IFERROR(VLOOKUP($A66,'Week 6'!$A$1:$F$300,2,FALSE),"")</f>
        <v/>
      </c>
      <c r="O66" s="16">
        <f t="shared" si="5"/>
        <v>3.09</v>
      </c>
      <c r="P66">
        <f>IFERROR(VLOOKUP($A66,'Week 7'!$A$1:$F$300,2,FALSE),"")</f>
        <v>1.72</v>
      </c>
      <c r="Q66" s="16">
        <f t="shared" si="6"/>
        <v>4.8599999999999994</v>
      </c>
      <c r="R66">
        <f>IFERROR(VLOOKUP($A66,'Week 8'!$A$1:$F$300,2,FALSE),"")</f>
        <v>1.77</v>
      </c>
      <c r="S66" s="16">
        <f>IFERROR(VLOOKUP($A66,'Week 9'!$A$1:$F$300,3,FALSE),"")</f>
        <v>8.66</v>
      </c>
      <c r="T66" s="16">
        <f t="shared" si="25"/>
        <v>3.8000000000000007</v>
      </c>
      <c r="U66" s="16">
        <f>IFERROR(VLOOKUP($A66,'Week 10'!$A$1:$F$300,3,FALSE),"")</f>
        <v>10.82</v>
      </c>
      <c r="V66" s="16">
        <f t="shared" si="26"/>
        <v>2.16</v>
      </c>
      <c r="W66" s="16">
        <f>IFERROR(VLOOKUP($A66,'Week 11'!$A$1:$F$300,3,FALSE),"")</f>
        <v>13.49</v>
      </c>
      <c r="X66" s="16">
        <f t="shared" si="27"/>
        <v>2.67</v>
      </c>
      <c r="Y66" s="16">
        <f>IFERROR(VLOOKUP($A66,'Week 12'!$A$1:$F$300,3,FALSE),"")</f>
        <v>15.94</v>
      </c>
      <c r="Z66" s="16">
        <f t="shared" si="28"/>
        <v>2.4499999999999993</v>
      </c>
      <c r="AA66">
        <f>IFERROR(VLOOKUP($A66,'Week 13'!$A$1:$F$300,3,FALSE),"")</f>
        <v>18.059999999999999</v>
      </c>
      <c r="AB66" s="16">
        <f t="shared" si="29"/>
        <v>2.1199999999999992</v>
      </c>
      <c r="AC66">
        <f>IFERROR(VLOOKUP($A66,'Week 14'!$A$1:$F$300,3,FALSE),"")</f>
        <v>19.510000000000002</v>
      </c>
      <c r="AD66" s="16">
        <f t="shared" si="30"/>
        <v>1.4500000000000028</v>
      </c>
      <c r="AE66">
        <f>IFERROR(VLOOKUP($A66,'Week 15'!$A$1:$F$300,3,FALSE),"")</f>
        <v>21.03</v>
      </c>
      <c r="AF66" s="16">
        <f t="shared" si="12"/>
        <v>1.5199999999999996</v>
      </c>
      <c r="AG66">
        <f>IFERROR(VLOOKUP($A66,'Week 16'!$A$1:$F$300,3,FALSE),"")</f>
        <v>21.23</v>
      </c>
      <c r="AH66" s="16">
        <f t="shared" si="13"/>
        <v>0.19999999999999929</v>
      </c>
      <c r="AI66">
        <f>IFERROR(VLOOKUP($A66,'Week 17'!$A$1:$F$300,3,FALSE),"")</f>
        <v>21.51</v>
      </c>
      <c r="AJ66" s="16">
        <f t="shared" si="14"/>
        <v>0.28000000000000114</v>
      </c>
      <c r="AK66">
        <f>IFERROR(VLOOKUP($A66,'Week 18'!$A$1:$F$300,3,FALSE),"")</f>
        <v>21.81</v>
      </c>
      <c r="AL66" s="16">
        <f t="shared" si="15"/>
        <v>0.29999999999999716</v>
      </c>
      <c r="AM66">
        <f>IFERROR(VLOOKUP($A66,'Week 19'!$A$1:$F$300,3,FALSE),"")</f>
        <v>22.11</v>
      </c>
      <c r="AN66" s="16">
        <f t="shared" si="16"/>
        <v>0.30000000000000071</v>
      </c>
      <c r="AO66">
        <f>IFERROR(VLOOKUP($A66,'Week 20'!$A$1:$F$300,3,FALSE),"")</f>
        <v>22.52</v>
      </c>
      <c r="AP66" s="16">
        <f t="shared" si="17"/>
        <v>0.41000000000000014</v>
      </c>
      <c r="AQ66">
        <f>IFERROR(VLOOKUP($A66,'Week 21'!$A$1:$F$300,3,FALSE),"")</f>
        <v>22.59</v>
      </c>
      <c r="AR66" s="16">
        <f t="shared" si="18"/>
        <v>7.0000000000000284E-2</v>
      </c>
      <c r="AS66">
        <f>IFERROR(VLOOKUP($A66,'Week 22'!$A$1:$F$300,3,FALSE),"")</f>
        <v>23.61</v>
      </c>
      <c r="AT66" s="16">
        <f t="shared" si="19"/>
        <v>1.0199999999999996</v>
      </c>
      <c r="AU66" t="str">
        <f>IFERROR(VLOOKUP($A66,'Week 23'!$A$1:$F$300,3,FALSE),"")</f>
        <v/>
      </c>
      <c r="AV66" s="16">
        <f t="shared" si="20"/>
        <v>0</v>
      </c>
      <c r="AW66" t="str">
        <f>IFERROR(VLOOKUP($A66,'Week 24'!$A$1:$F$300,3,FALSE),"")</f>
        <v/>
      </c>
      <c r="AX66" s="16">
        <f t="shared" si="21"/>
        <v>0</v>
      </c>
      <c r="AY66" t="str">
        <f>IFERROR(VLOOKUP($A66,'Week 25'!$A$1:$F$300,3,FALSE),"")</f>
        <v/>
      </c>
      <c r="AZ66" s="16">
        <f t="shared" si="22"/>
        <v>0</v>
      </c>
      <c r="BA66" t="str">
        <f>IFERROR(VLOOKUP($A66,'Week 26'!$A$1:$F$300,3,FALSE),"")</f>
        <v/>
      </c>
      <c r="BB66" s="16">
        <f t="shared" si="23"/>
        <v>0</v>
      </c>
      <c r="BC66" s="2" t="str">
        <f t="shared" si="24"/>
        <v/>
      </c>
      <c r="BD66" t="str">
        <f>IFERROR(VLOOKUP($A66,'Pivotrac YE'!$A$1:$F$300,3,FALSE),"")</f>
        <v/>
      </c>
    </row>
    <row r="67" spans="1:56" x14ac:dyDescent="0.2">
      <c r="A67" t="s">
        <v>285</v>
      </c>
      <c r="B67">
        <f t="shared" si="31"/>
        <v>21.46</v>
      </c>
      <c r="C67" t="str">
        <f>IFERROR(VLOOKUP($A67,'Week 1'!$A$1:$F$300,3,FALSE),"")</f>
        <v/>
      </c>
      <c r="D67" s="16">
        <f t="shared" si="1"/>
        <v>0</v>
      </c>
      <c r="E67" t="str">
        <f>IFERROR(VLOOKUP($A67,'Week 2'!$A$1:$F$298,3,FALSE),"")</f>
        <v/>
      </c>
      <c r="F67" s="16">
        <f t="shared" si="2"/>
        <v>0</v>
      </c>
      <c r="G67" t="str">
        <f>IFERROR(VLOOKUP($A67,'Week 3'!$A$1:$F$298,3,FALSE),"")</f>
        <v/>
      </c>
      <c r="H67" s="16">
        <f t="shared" si="3"/>
        <v>0</v>
      </c>
      <c r="I67">
        <f>IFERROR(VLOOKUP($A67,'Week 4'!$A$1:$F$300,3,FALSE),"")</f>
        <v>1.34</v>
      </c>
      <c r="J67">
        <f>IFERROR(VLOOKUP($A67,'Week 4'!$A$1:$F$300,3,FALSE),"")</f>
        <v>1.34</v>
      </c>
      <c r="K67" s="16" t="str">
        <f t="shared" ref="K67:K130" si="32">+L67</f>
        <v/>
      </c>
      <c r="L67" t="str">
        <f>IFERROR(VLOOKUP($A67,'Week 5'!$A$1:$F$300,2,FALSE),"")</f>
        <v/>
      </c>
      <c r="M67" t="str">
        <f>IFERROR(VLOOKUP($A67,'Week 6'!$A$1:$F$300,3,FALSE),"")</f>
        <v/>
      </c>
      <c r="N67" t="str">
        <f>IFERROR(VLOOKUP($A67,'Week 6'!$A$1:$F$300,2,FALSE),"")</f>
        <v/>
      </c>
      <c r="O67" s="16">
        <f t="shared" ref="O67:O130" si="33">P67+J67</f>
        <v>3.1100000000000003</v>
      </c>
      <c r="P67">
        <f>IFERROR(VLOOKUP($A67,'Week 7'!$A$1:$F$300,2,FALSE),"")</f>
        <v>1.77</v>
      </c>
      <c r="Q67" s="16">
        <f t="shared" ref="Q67:Q130" si="34">+R67+O67</f>
        <v>4.8800000000000008</v>
      </c>
      <c r="R67">
        <f>IFERROR(VLOOKUP($A67,'Week 8'!$A$1:$F$300,2,FALSE),"")</f>
        <v>1.77</v>
      </c>
      <c r="S67" s="16">
        <f>IFERROR(VLOOKUP($A67,'Week 9'!$A$1:$F$300,3,FALSE),"")</f>
        <v>8.59</v>
      </c>
      <c r="T67" s="16">
        <f t="shared" si="25"/>
        <v>3.7099999999999991</v>
      </c>
      <c r="U67" s="16">
        <f>IFERROR(VLOOKUP($A67,'Week 10'!$A$1:$F$300,3,FALSE),"")</f>
        <v>10.74</v>
      </c>
      <c r="V67" s="16">
        <f t="shared" si="26"/>
        <v>2.1500000000000004</v>
      </c>
      <c r="W67" s="16">
        <f>IFERROR(VLOOKUP($A67,'Week 11'!$A$1:$F$300,3,FALSE),"")</f>
        <v>13.4</v>
      </c>
      <c r="X67" s="16">
        <f t="shared" si="27"/>
        <v>2.66</v>
      </c>
      <c r="Y67" s="16">
        <f>IFERROR(VLOOKUP($A67,'Week 12'!$A$1:$F$300,3,FALSE),"")</f>
        <v>15.79</v>
      </c>
      <c r="Z67" s="16">
        <f t="shared" si="28"/>
        <v>2.3899999999999988</v>
      </c>
      <c r="AA67">
        <f>IFERROR(VLOOKUP($A67,'Week 13'!$A$1:$F$300,3,FALSE),"")</f>
        <v>17.899999999999999</v>
      </c>
      <c r="AB67" s="16">
        <f t="shared" si="29"/>
        <v>2.1099999999999994</v>
      </c>
      <c r="AC67">
        <f>IFERROR(VLOOKUP($A67,'Week 14'!$A$1:$F$300,3,FALSE),"")</f>
        <v>19.329999999999998</v>
      </c>
      <c r="AD67" s="16">
        <f t="shared" si="30"/>
        <v>1.4299999999999997</v>
      </c>
      <c r="AE67">
        <f>IFERROR(VLOOKUP($A67,'Week 15'!$A$1:$F$300,3,FALSE),"")</f>
        <v>20.78</v>
      </c>
      <c r="AF67" s="16">
        <f t="shared" si="12"/>
        <v>1.4500000000000028</v>
      </c>
      <c r="AG67">
        <f>IFERROR(VLOOKUP($A67,'Week 16'!$A$1:$F$300,3,FALSE),"")</f>
        <v>20.95</v>
      </c>
      <c r="AH67" s="16">
        <f t="shared" si="13"/>
        <v>0.16999999999999815</v>
      </c>
      <c r="AI67">
        <f>IFERROR(VLOOKUP($A67,'Week 17'!$A$1:$F$300,3,FALSE),"")</f>
        <v>21.14</v>
      </c>
      <c r="AJ67" s="16">
        <f t="shared" si="14"/>
        <v>0.19000000000000128</v>
      </c>
      <c r="AK67">
        <f>IFERROR(VLOOKUP($A67,'Week 18'!$A$1:$F$300,3,FALSE),"")</f>
        <v>21.46</v>
      </c>
      <c r="AL67" s="16">
        <f t="shared" si="15"/>
        <v>0.32000000000000028</v>
      </c>
      <c r="AM67">
        <f>IFERROR(VLOOKUP($A67,'Week 19'!$A$1:$F$300,3,FALSE),"")</f>
        <v>21.76</v>
      </c>
      <c r="AN67" s="16">
        <f t="shared" si="16"/>
        <v>0.30000000000000071</v>
      </c>
      <c r="AO67">
        <f>IFERROR(VLOOKUP($A67,'Week 20'!$A$1:$F$300,3,FALSE),"")</f>
        <v>22.16</v>
      </c>
      <c r="AP67" s="16">
        <f t="shared" si="17"/>
        <v>0.39999999999999858</v>
      </c>
      <c r="AQ67">
        <f>IFERROR(VLOOKUP($A67,'Week 21'!$A$1:$F$300,3,FALSE),"")</f>
        <v>22.16</v>
      </c>
      <c r="AR67" s="16">
        <f t="shared" si="18"/>
        <v>0</v>
      </c>
      <c r="AS67">
        <f>IFERROR(VLOOKUP($A67,'Week 22'!$A$1:$F$300,3,FALSE),"")</f>
        <v>23.13</v>
      </c>
      <c r="AT67" s="16">
        <f t="shared" si="19"/>
        <v>0.96999999999999886</v>
      </c>
      <c r="AU67" t="str">
        <f>IFERROR(VLOOKUP($A67,'Week 23'!$A$1:$F$300,3,FALSE),"")</f>
        <v/>
      </c>
      <c r="AV67" s="16">
        <f t="shared" si="20"/>
        <v>0</v>
      </c>
      <c r="AW67" t="str">
        <f>IFERROR(VLOOKUP($A67,'Week 24'!$A$1:$F$300,3,FALSE),"")</f>
        <v/>
      </c>
      <c r="AX67" s="16">
        <f t="shared" si="21"/>
        <v>0</v>
      </c>
      <c r="AY67" t="str">
        <f>IFERROR(VLOOKUP($A67,'Week 25'!$A$1:$F$300,3,FALSE),"")</f>
        <v/>
      </c>
      <c r="AZ67" s="16">
        <f t="shared" si="22"/>
        <v>0</v>
      </c>
      <c r="BA67" t="str">
        <f>IFERROR(VLOOKUP($A67,'Week 26'!$A$1:$F$300,3,FALSE),"")</f>
        <v/>
      </c>
      <c r="BB67" s="16">
        <f t="shared" si="23"/>
        <v>0</v>
      </c>
      <c r="BC67" s="2" t="str">
        <f t="shared" ref="BC67:BC130" si="35">IFERROR(+BD67-AK67,"")</f>
        <v/>
      </c>
      <c r="BD67" t="str">
        <f>IFERROR(VLOOKUP($A67,'Pivotrac YE'!$A$1:$F$300,3,FALSE),"")</f>
        <v/>
      </c>
    </row>
    <row r="68" spans="1:56" x14ac:dyDescent="0.2">
      <c r="A68" t="s">
        <v>300</v>
      </c>
      <c r="B68">
        <f t="shared" si="31"/>
        <v>22.51</v>
      </c>
      <c r="C68" t="str">
        <f>IFERROR(VLOOKUP($A68,'Week 1'!$A$1:$F$300,3,FALSE),"")</f>
        <v/>
      </c>
      <c r="D68" s="16">
        <f t="shared" ref="D68:D131" si="36">IFERROR(+E68-C68,)</f>
        <v>0</v>
      </c>
      <c r="E68" t="str">
        <f>IFERROR(VLOOKUP($A68,'Week 2'!$A$1:$F$298,3,FALSE),"")</f>
        <v/>
      </c>
      <c r="F68" s="16">
        <f t="shared" ref="F68:F131" si="37">IFERROR(+G68-E68,)</f>
        <v>0</v>
      </c>
      <c r="G68" t="str">
        <f>IFERROR(VLOOKUP($A68,'Week 3'!$A$1:$F$298,3,FALSE),"")</f>
        <v/>
      </c>
      <c r="H68" s="16">
        <f t="shared" ref="H68:H131" si="38">IFERROR(+I68-G68,)</f>
        <v>0</v>
      </c>
      <c r="I68">
        <f>IFERROR(VLOOKUP($A68,'Week 4'!$A$1:$F$300,3,FALSE),"")</f>
        <v>6.81</v>
      </c>
      <c r="J68">
        <f>IFERROR(VLOOKUP($A68,'Week 4'!$A$1:$F$300,3,FALSE),"")</f>
        <v>6.81</v>
      </c>
      <c r="K68" s="16" t="str">
        <f t="shared" si="32"/>
        <v/>
      </c>
      <c r="L68" t="str">
        <f>IFERROR(VLOOKUP($A68,'Week 5'!$A$1:$F$300,2,FALSE),"")</f>
        <v/>
      </c>
      <c r="M68" t="str">
        <f>IFERROR(VLOOKUP($A68,'Week 6'!$A$1:$F$300,3,FALSE),"")</f>
        <v/>
      </c>
      <c r="N68" t="str">
        <f>IFERROR(VLOOKUP($A68,'Week 6'!$A$1:$F$300,2,FALSE),"")</f>
        <v/>
      </c>
      <c r="O68" s="16">
        <f t="shared" si="33"/>
        <v>9.08</v>
      </c>
      <c r="P68">
        <f>IFERROR(VLOOKUP($A68,'Week 7'!$A$1:$F$300,2,FALSE),"")</f>
        <v>2.27</v>
      </c>
      <c r="Q68" s="16">
        <f t="shared" si="34"/>
        <v>11.32</v>
      </c>
      <c r="R68">
        <f>IFERROR(VLOOKUP($A68,'Week 8'!$A$1:$F$300,2,FALSE),"")</f>
        <v>2.2400000000000002</v>
      </c>
      <c r="S68" s="16">
        <f>IFERROR(VLOOKUP($A68,'Week 9'!$A$1:$F$300,3,FALSE),"")</f>
        <v>17.45</v>
      </c>
      <c r="T68" s="16">
        <f t="shared" si="25"/>
        <v>6.129999999999999</v>
      </c>
      <c r="U68" s="16">
        <f>IFERROR(VLOOKUP($A68,'Week 10'!$A$1:$F$300,3,FALSE),"")</f>
        <v>19.39</v>
      </c>
      <c r="V68" s="16">
        <f t="shared" si="26"/>
        <v>1.9400000000000013</v>
      </c>
      <c r="W68" s="16">
        <f>IFERROR(VLOOKUP($A68,'Week 11'!$A$1:$F$300,3,FALSE),"")</f>
        <v>21.45</v>
      </c>
      <c r="X68" s="16">
        <f t="shared" si="27"/>
        <v>2.0599999999999987</v>
      </c>
      <c r="Y68" s="16">
        <f>IFERROR(VLOOKUP($A68,'Week 12'!$A$1:$F$300,3,FALSE),"")</f>
        <v>22.51</v>
      </c>
      <c r="Z68" s="16">
        <f t="shared" si="28"/>
        <v>1.0600000000000023</v>
      </c>
      <c r="AA68">
        <f>IFERROR(VLOOKUP($A68,'Week 13'!$A$1:$F$300,3,FALSE),"")</f>
        <v>22.51</v>
      </c>
      <c r="AB68" s="16">
        <f t="shared" si="29"/>
        <v>0</v>
      </c>
      <c r="AC68">
        <f>IFERROR(VLOOKUP($A68,'Week 14'!$A$1:$F$300,3,FALSE),"")</f>
        <v>22.51</v>
      </c>
      <c r="AD68" s="16">
        <f t="shared" si="30"/>
        <v>0</v>
      </c>
      <c r="AE68">
        <f>IFERROR(VLOOKUP($A68,'Week 15'!$A$1:$F$300,3,FALSE),"")</f>
        <v>22.51</v>
      </c>
      <c r="AF68" s="16">
        <f t="shared" ref="AF68:AF131" si="39">IFERROR(AE68-AC68,)</f>
        <v>0</v>
      </c>
      <c r="AG68">
        <f>IFERROR(VLOOKUP($A68,'Week 16'!$A$1:$F$300,3,FALSE),"")</f>
        <v>22.51</v>
      </c>
      <c r="AH68" s="16">
        <f t="shared" ref="AH68:AH131" si="40">IFERROR(AG68-AE68,)</f>
        <v>0</v>
      </c>
      <c r="AI68">
        <f>IFERROR(VLOOKUP($A68,'Week 17'!$A$1:$F$300,3,FALSE),"")</f>
        <v>22.51</v>
      </c>
      <c r="AJ68" s="16">
        <f t="shared" ref="AJ68:AJ131" si="41">IFERROR(AI68-AG68,)</f>
        <v>0</v>
      </c>
      <c r="AK68">
        <f>IFERROR(VLOOKUP($A68,'Week 18'!$A$1:$F$300,3,FALSE),"")</f>
        <v>22.51</v>
      </c>
      <c r="AL68" s="16">
        <f t="shared" ref="AL68:AL131" si="42">IFERROR(AK68-AI68,)</f>
        <v>0</v>
      </c>
      <c r="AM68">
        <f>IFERROR(VLOOKUP($A68,'Week 19'!$A$1:$F$300,3,FALSE),"")</f>
        <v>22.51</v>
      </c>
      <c r="AN68" s="16">
        <f t="shared" ref="AN68:AN131" si="43">IFERROR(AM68-AK68,)</f>
        <v>0</v>
      </c>
      <c r="AO68">
        <f>IFERROR(VLOOKUP($A68,'Week 20'!$A$1:$F$300,3,FALSE),"")</f>
        <v>22.51</v>
      </c>
      <c r="AP68" s="16">
        <f t="shared" ref="AP68:AP131" si="44">IFERROR(AO68-AM68,)</f>
        <v>0</v>
      </c>
      <c r="AQ68">
        <f>IFERROR(VLOOKUP($A68,'Week 21'!$A$1:$F$300,3,FALSE),"")</f>
        <v>23.51</v>
      </c>
      <c r="AR68" s="16">
        <f t="shared" ref="AR68:AR131" si="45">IFERROR(AQ68-AO68,)</f>
        <v>1</v>
      </c>
      <c r="AS68">
        <f>IFERROR(VLOOKUP($A68,'Week 22'!$A$1:$F$300,3,FALSE),"")</f>
        <v>23.51</v>
      </c>
      <c r="AT68" s="16">
        <f t="shared" ref="AT68:AT131" si="46">IFERROR(AS68-AQ68,)</f>
        <v>0</v>
      </c>
      <c r="AU68" t="str">
        <f>IFERROR(VLOOKUP($A68,'Week 23'!$A$1:$F$300,3,FALSE),"")</f>
        <v/>
      </c>
      <c r="AV68" s="16">
        <f t="shared" ref="AV68:AV131" si="47">IFERROR(AU68-AS68,)</f>
        <v>0</v>
      </c>
      <c r="AW68" t="str">
        <f>IFERROR(VLOOKUP($A68,'Week 24'!$A$1:$F$300,3,FALSE),"")</f>
        <v/>
      </c>
      <c r="AX68" s="16">
        <f t="shared" ref="AX68:AX131" si="48">IFERROR(AW68-AU68,)</f>
        <v>0</v>
      </c>
      <c r="AY68" t="str">
        <f>IFERROR(VLOOKUP($A68,'Week 25'!$A$1:$F$300,3,FALSE),"")</f>
        <v/>
      </c>
      <c r="AZ68" s="16">
        <f t="shared" ref="AZ68:AZ131" si="49">IFERROR(AY68-AW68,)</f>
        <v>0</v>
      </c>
      <c r="BA68" t="str">
        <f>IFERROR(VLOOKUP($A68,'Week 26'!$A$1:$F$300,3,FALSE),"")</f>
        <v/>
      </c>
      <c r="BB68" s="16">
        <f t="shared" ref="BB68:BB131" si="50">IFERROR(BA68-AY68,)</f>
        <v>0</v>
      </c>
      <c r="BC68" s="2" t="str">
        <f t="shared" si="35"/>
        <v/>
      </c>
      <c r="BD68" t="str">
        <f>IFERROR(VLOOKUP($A68,'Pivotrac YE'!$A$1:$F$300,3,FALSE),"")</f>
        <v/>
      </c>
    </row>
    <row r="69" spans="1:56" x14ac:dyDescent="0.2">
      <c r="A69" t="s">
        <v>301</v>
      </c>
      <c r="B69">
        <f t="shared" si="31"/>
        <v>22.52</v>
      </c>
      <c r="C69" t="str">
        <f>IFERROR(VLOOKUP($A69,'Week 1'!$A$1:$F$300,3,FALSE),"")</f>
        <v/>
      </c>
      <c r="D69" s="16">
        <f t="shared" si="36"/>
        <v>0</v>
      </c>
      <c r="E69" t="str">
        <f>IFERROR(VLOOKUP($A69,'Week 2'!$A$1:$F$298,3,FALSE),"")</f>
        <v/>
      </c>
      <c r="F69" s="16">
        <f t="shared" si="37"/>
        <v>0</v>
      </c>
      <c r="G69" t="str">
        <f>IFERROR(VLOOKUP($A69,'Week 3'!$A$1:$F$298,3,FALSE),"")</f>
        <v/>
      </c>
      <c r="H69" s="16">
        <f t="shared" si="38"/>
        <v>0</v>
      </c>
      <c r="I69">
        <f>IFERROR(VLOOKUP($A69,'Week 4'!$A$1:$F$300,3,FALSE),"")</f>
        <v>6.84</v>
      </c>
      <c r="J69">
        <f>IFERROR(VLOOKUP($A69,'Week 4'!$A$1:$F$300,3,FALSE),"")</f>
        <v>6.84</v>
      </c>
      <c r="K69" s="16" t="str">
        <f t="shared" si="32"/>
        <v/>
      </c>
      <c r="L69" t="str">
        <f>IFERROR(VLOOKUP($A69,'Week 5'!$A$1:$F$300,2,FALSE),"")</f>
        <v/>
      </c>
      <c r="M69" t="str">
        <f>IFERROR(VLOOKUP($A69,'Week 6'!$A$1:$F$300,3,FALSE),"")</f>
        <v/>
      </c>
      <c r="N69" t="str">
        <f>IFERROR(VLOOKUP($A69,'Week 6'!$A$1:$F$300,2,FALSE),"")</f>
        <v/>
      </c>
      <c r="O69" s="16">
        <f t="shared" si="33"/>
        <v>9.11</v>
      </c>
      <c r="P69">
        <f>IFERROR(VLOOKUP($A69,'Week 7'!$A$1:$F$300,2,FALSE),"")</f>
        <v>2.27</v>
      </c>
      <c r="Q69" s="16">
        <f t="shared" si="34"/>
        <v>11.379999999999999</v>
      </c>
      <c r="R69">
        <f>IFERROR(VLOOKUP($A69,'Week 8'!$A$1:$F$300,2,FALSE),"")</f>
        <v>2.27</v>
      </c>
      <c r="S69" s="16">
        <f>IFERROR(VLOOKUP($A69,'Week 9'!$A$1:$F$300,3,FALSE),"")</f>
        <v>17.37</v>
      </c>
      <c r="T69" s="16">
        <f t="shared" ref="T69:T132" si="51">IFERROR(S69-Q69,)</f>
        <v>5.990000000000002</v>
      </c>
      <c r="U69" s="16">
        <f>IFERROR(VLOOKUP($A69,'Week 10'!$A$1:$F$300,3,FALSE),"")</f>
        <v>19.38</v>
      </c>
      <c r="V69" s="16">
        <f t="shared" ref="V69:V132" si="52">IFERROR(U69-S69,)</f>
        <v>2.009999999999998</v>
      </c>
      <c r="W69" s="16">
        <f>IFERROR(VLOOKUP($A69,'Week 11'!$A$1:$F$300,3,FALSE),"")</f>
        <v>21.45</v>
      </c>
      <c r="X69" s="16">
        <f t="shared" ref="X69:X132" si="53">IFERROR(W69-U69,)</f>
        <v>2.0700000000000003</v>
      </c>
      <c r="Y69" s="16">
        <f>IFERROR(VLOOKUP($A69,'Week 12'!$A$1:$F$300,3,FALSE),"")</f>
        <v>22.52</v>
      </c>
      <c r="Z69" s="16">
        <f t="shared" ref="Z69:Z132" si="54">IFERROR(Y69-W69,)</f>
        <v>1.0700000000000003</v>
      </c>
      <c r="AA69">
        <f>IFERROR(VLOOKUP($A69,'Week 13'!$A$1:$F$300,3,FALSE),"")</f>
        <v>22.52</v>
      </c>
      <c r="AB69" s="16">
        <f t="shared" ref="AB69:AB132" si="55">IFERROR(AA69-Y69,)</f>
        <v>0</v>
      </c>
      <c r="AC69">
        <f>IFERROR(VLOOKUP($A69,'Week 14'!$A$1:$F$300,3,FALSE),"")</f>
        <v>22.52</v>
      </c>
      <c r="AD69" s="16">
        <f t="shared" ref="AD69:AD132" si="56">IFERROR(AC69-AA69,)</f>
        <v>0</v>
      </c>
      <c r="AE69">
        <f>IFERROR(VLOOKUP($A69,'Week 15'!$A$1:$F$300,3,FALSE),"")</f>
        <v>22.52</v>
      </c>
      <c r="AF69" s="16">
        <f t="shared" si="39"/>
        <v>0</v>
      </c>
      <c r="AG69">
        <f>IFERROR(VLOOKUP($A69,'Week 16'!$A$1:$F$300,3,FALSE),"")</f>
        <v>22.52</v>
      </c>
      <c r="AH69" s="16">
        <f t="shared" si="40"/>
        <v>0</v>
      </c>
      <c r="AI69">
        <f>IFERROR(VLOOKUP($A69,'Week 17'!$A$1:$F$300,3,FALSE),"")</f>
        <v>22.52</v>
      </c>
      <c r="AJ69" s="16">
        <f t="shared" si="41"/>
        <v>0</v>
      </c>
      <c r="AK69">
        <f>IFERROR(VLOOKUP($A69,'Week 18'!$A$1:$F$300,3,FALSE),"")</f>
        <v>22.52</v>
      </c>
      <c r="AL69" s="16">
        <f t="shared" si="42"/>
        <v>0</v>
      </c>
      <c r="AM69">
        <f>IFERROR(VLOOKUP($A69,'Week 19'!$A$1:$F$300,3,FALSE),"")</f>
        <v>22.52</v>
      </c>
      <c r="AN69" s="16">
        <f t="shared" si="43"/>
        <v>0</v>
      </c>
      <c r="AO69">
        <f>IFERROR(VLOOKUP($A69,'Week 20'!$A$1:$F$300,3,FALSE),"")</f>
        <v>22.52</v>
      </c>
      <c r="AP69" s="16">
        <f t="shared" si="44"/>
        <v>0</v>
      </c>
      <c r="AQ69">
        <f>IFERROR(VLOOKUP($A69,'Week 21'!$A$1:$F$300,3,FALSE),"")</f>
        <v>23.53</v>
      </c>
      <c r="AR69" s="16">
        <f t="shared" si="45"/>
        <v>1.0100000000000016</v>
      </c>
      <c r="AS69">
        <f>IFERROR(VLOOKUP($A69,'Week 22'!$A$1:$F$300,3,FALSE),"")</f>
        <v>23.53</v>
      </c>
      <c r="AT69" s="16">
        <f t="shared" si="46"/>
        <v>0</v>
      </c>
      <c r="AU69" t="str">
        <f>IFERROR(VLOOKUP($A69,'Week 23'!$A$1:$F$300,3,FALSE),"")</f>
        <v/>
      </c>
      <c r="AV69" s="16">
        <f t="shared" si="47"/>
        <v>0</v>
      </c>
      <c r="AW69" t="str">
        <f>IFERROR(VLOOKUP($A69,'Week 24'!$A$1:$F$300,3,FALSE),"")</f>
        <v/>
      </c>
      <c r="AX69" s="16">
        <f t="shared" si="48"/>
        <v>0</v>
      </c>
      <c r="AY69" t="str">
        <f>IFERROR(VLOOKUP($A69,'Week 25'!$A$1:$F$300,3,FALSE),"")</f>
        <v/>
      </c>
      <c r="AZ69" s="16">
        <f t="shared" si="49"/>
        <v>0</v>
      </c>
      <c r="BA69" t="str">
        <f>IFERROR(VLOOKUP($A69,'Week 26'!$A$1:$F$300,3,FALSE),"")</f>
        <v/>
      </c>
      <c r="BB69" s="16">
        <f t="shared" si="50"/>
        <v>0</v>
      </c>
      <c r="BC69" s="2" t="str">
        <f t="shared" si="35"/>
        <v/>
      </c>
      <c r="BD69" t="str">
        <f>IFERROR(VLOOKUP($A69,'Pivotrac YE'!$A$1:$F$300,3,FALSE),"")</f>
        <v/>
      </c>
    </row>
    <row r="70" spans="1:56" x14ac:dyDescent="0.2">
      <c r="A70" t="s">
        <v>302</v>
      </c>
      <c r="B70">
        <f t="shared" si="31"/>
        <v>22.25</v>
      </c>
      <c r="C70" t="str">
        <f>IFERROR(VLOOKUP($A70,'Week 1'!$A$1:$F$300,3,FALSE),"")</f>
        <v/>
      </c>
      <c r="D70" s="16">
        <f t="shared" si="36"/>
        <v>0</v>
      </c>
      <c r="E70" t="str">
        <f>IFERROR(VLOOKUP($A70,'Week 2'!$A$1:$F$298,3,FALSE),"")</f>
        <v/>
      </c>
      <c r="F70" s="16">
        <f t="shared" si="37"/>
        <v>0</v>
      </c>
      <c r="G70" t="str">
        <f>IFERROR(VLOOKUP($A70,'Week 3'!$A$1:$F$298,3,FALSE),"")</f>
        <v/>
      </c>
      <c r="H70" s="16">
        <f t="shared" si="38"/>
        <v>0</v>
      </c>
      <c r="I70">
        <f>IFERROR(VLOOKUP($A70,'Week 4'!$A$1:$F$300,3,FALSE),"")</f>
        <v>6.74</v>
      </c>
      <c r="J70">
        <f>IFERROR(VLOOKUP($A70,'Week 4'!$A$1:$F$300,3,FALSE),"")</f>
        <v>6.74</v>
      </c>
      <c r="K70" s="16" t="str">
        <f t="shared" si="32"/>
        <v/>
      </c>
      <c r="L70" t="str">
        <f>IFERROR(VLOOKUP($A70,'Week 5'!$A$1:$F$300,2,FALSE),"")</f>
        <v/>
      </c>
      <c r="M70" t="str">
        <f>IFERROR(VLOOKUP($A70,'Week 6'!$A$1:$F$300,3,FALSE),"")</f>
        <v/>
      </c>
      <c r="N70" t="str">
        <f>IFERROR(VLOOKUP($A70,'Week 6'!$A$1:$F$300,2,FALSE),"")</f>
        <v/>
      </c>
      <c r="O70" s="16">
        <f t="shared" si="33"/>
        <v>9.01</v>
      </c>
      <c r="P70">
        <f>IFERROR(VLOOKUP($A70,'Week 7'!$A$1:$F$300,2,FALSE),"")</f>
        <v>2.27</v>
      </c>
      <c r="Q70" s="16">
        <f t="shared" si="34"/>
        <v>11.25</v>
      </c>
      <c r="R70">
        <f>IFERROR(VLOOKUP($A70,'Week 8'!$A$1:$F$300,2,FALSE),"")</f>
        <v>2.2400000000000002</v>
      </c>
      <c r="S70" s="16">
        <f>IFERROR(VLOOKUP($A70,'Week 9'!$A$1:$F$300,3,FALSE),"")</f>
        <v>17.38</v>
      </c>
      <c r="T70" s="16">
        <f t="shared" si="51"/>
        <v>6.129999999999999</v>
      </c>
      <c r="U70" s="16">
        <f>IFERROR(VLOOKUP($A70,'Week 10'!$A$1:$F$300,3,FALSE),"")</f>
        <v>19.23</v>
      </c>
      <c r="V70" s="16">
        <f t="shared" si="52"/>
        <v>1.8500000000000014</v>
      </c>
      <c r="W70" s="16">
        <f>IFERROR(VLOOKUP($A70,'Week 11'!$A$1:$F$300,3,FALSE),"")</f>
        <v>21.17</v>
      </c>
      <c r="X70" s="16">
        <f t="shared" si="53"/>
        <v>1.9400000000000013</v>
      </c>
      <c r="Y70" s="16">
        <f>IFERROR(VLOOKUP($A70,'Week 12'!$A$1:$F$300,3,FALSE),"")</f>
        <v>22.24</v>
      </c>
      <c r="Z70" s="16">
        <f t="shared" si="54"/>
        <v>1.0699999999999967</v>
      </c>
      <c r="AA70">
        <f>IFERROR(VLOOKUP($A70,'Week 13'!$A$1:$F$300,3,FALSE),"")</f>
        <v>22.24</v>
      </c>
      <c r="AB70" s="16">
        <f t="shared" si="55"/>
        <v>0</v>
      </c>
      <c r="AC70">
        <f>IFERROR(VLOOKUP($A70,'Week 14'!$A$1:$F$300,3,FALSE),"")</f>
        <v>22.24</v>
      </c>
      <c r="AD70" s="16">
        <f t="shared" si="56"/>
        <v>0</v>
      </c>
      <c r="AE70">
        <f>IFERROR(VLOOKUP($A70,'Week 15'!$A$1:$F$300,3,FALSE),"")</f>
        <v>22.25</v>
      </c>
      <c r="AF70" s="16">
        <f t="shared" si="39"/>
        <v>1.0000000000001563E-2</v>
      </c>
      <c r="AG70">
        <f>IFERROR(VLOOKUP($A70,'Week 16'!$A$1:$F$300,3,FALSE),"")</f>
        <v>22.25</v>
      </c>
      <c r="AH70" s="16">
        <f t="shared" si="40"/>
        <v>0</v>
      </c>
      <c r="AI70">
        <f>IFERROR(VLOOKUP($A70,'Week 17'!$A$1:$F$300,3,FALSE),"")</f>
        <v>22.25</v>
      </c>
      <c r="AJ70" s="16">
        <f t="shared" si="41"/>
        <v>0</v>
      </c>
      <c r="AK70">
        <f>IFERROR(VLOOKUP($A70,'Week 18'!$A$1:$F$300,3,FALSE),"")</f>
        <v>22.25</v>
      </c>
      <c r="AL70" s="16">
        <f t="shared" si="42"/>
        <v>0</v>
      </c>
      <c r="AM70">
        <f>IFERROR(VLOOKUP($A70,'Week 19'!$A$1:$F$300,3,FALSE),"")</f>
        <v>22.25</v>
      </c>
      <c r="AN70" s="16">
        <f t="shared" si="43"/>
        <v>0</v>
      </c>
      <c r="AO70">
        <f>IFERROR(VLOOKUP($A70,'Week 20'!$A$1:$F$300,3,FALSE),"")</f>
        <v>22.25</v>
      </c>
      <c r="AP70" s="16">
        <f t="shared" si="44"/>
        <v>0</v>
      </c>
      <c r="AQ70">
        <f>IFERROR(VLOOKUP($A70,'Week 21'!$A$1:$F$300,3,FALSE),"")</f>
        <v>23.25</v>
      </c>
      <c r="AR70" s="16">
        <f t="shared" si="45"/>
        <v>1</v>
      </c>
      <c r="AS70">
        <f>IFERROR(VLOOKUP($A70,'Week 22'!$A$1:$F$300,3,FALSE),"")</f>
        <v>23.25</v>
      </c>
      <c r="AT70" s="16">
        <f t="shared" si="46"/>
        <v>0</v>
      </c>
      <c r="AU70" t="str">
        <f>IFERROR(VLOOKUP($A70,'Week 23'!$A$1:$F$300,3,FALSE),"")</f>
        <v/>
      </c>
      <c r="AV70" s="16">
        <f t="shared" si="47"/>
        <v>0</v>
      </c>
      <c r="AW70" t="str">
        <f>IFERROR(VLOOKUP($A70,'Week 24'!$A$1:$F$300,3,FALSE),"")</f>
        <v/>
      </c>
      <c r="AX70" s="16">
        <f t="shared" si="48"/>
        <v>0</v>
      </c>
      <c r="AY70" t="str">
        <f>IFERROR(VLOOKUP($A70,'Week 25'!$A$1:$F$300,3,FALSE),"")</f>
        <v/>
      </c>
      <c r="AZ70" s="16">
        <f t="shared" si="49"/>
        <v>0</v>
      </c>
      <c r="BA70" t="str">
        <f>IFERROR(VLOOKUP($A70,'Week 26'!$A$1:$F$300,3,FALSE),"")</f>
        <v/>
      </c>
      <c r="BB70" s="16">
        <f t="shared" si="50"/>
        <v>0</v>
      </c>
      <c r="BC70" s="2" t="str">
        <f t="shared" si="35"/>
        <v/>
      </c>
      <c r="BD70" t="str">
        <f>IFERROR(VLOOKUP($A70,'Pivotrac YE'!$A$1:$F$300,3,FALSE),"")</f>
        <v/>
      </c>
    </row>
    <row r="71" spans="1:56" x14ac:dyDescent="0.2">
      <c r="A71" t="s">
        <v>303</v>
      </c>
      <c r="B71">
        <f t="shared" si="31"/>
        <v>22.2</v>
      </c>
      <c r="C71" t="str">
        <f>IFERROR(VLOOKUP($A71,'Week 1'!$A$1:$F$300,3,FALSE),"")</f>
        <v/>
      </c>
      <c r="D71" s="16">
        <f t="shared" si="36"/>
        <v>0</v>
      </c>
      <c r="E71" t="str">
        <f>IFERROR(VLOOKUP($A71,'Week 2'!$A$1:$F$298,3,FALSE),"")</f>
        <v/>
      </c>
      <c r="F71" s="16">
        <f t="shared" si="37"/>
        <v>0</v>
      </c>
      <c r="G71" t="str">
        <f>IFERROR(VLOOKUP($A71,'Week 3'!$A$1:$F$298,3,FALSE),"")</f>
        <v/>
      </c>
      <c r="H71" s="16">
        <f t="shared" si="38"/>
        <v>0</v>
      </c>
      <c r="I71">
        <f>IFERROR(VLOOKUP($A71,'Week 4'!$A$1:$F$300,3,FALSE),"")</f>
        <v>6.38</v>
      </c>
      <c r="J71">
        <f>IFERROR(VLOOKUP($A71,'Week 4'!$A$1:$F$300,3,FALSE),"")</f>
        <v>6.38</v>
      </c>
      <c r="K71" s="16" t="str">
        <f t="shared" si="32"/>
        <v/>
      </c>
      <c r="L71" t="str">
        <f>IFERROR(VLOOKUP($A71,'Week 5'!$A$1:$F$300,2,FALSE),"")</f>
        <v/>
      </c>
      <c r="M71" t="str">
        <f>IFERROR(VLOOKUP($A71,'Week 6'!$A$1:$F$300,3,FALSE),"")</f>
        <v/>
      </c>
      <c r="N71" t="str">
        <f>IFERROR(VLOOKUP($A71,'Week 6'!$A$1:$F$300,2,FALSE),"")</f>
        <v/>
      </c>
      <c r="O71" s="16">
        <f t="shared" si="33"/>
        <v>8.69</v>
      </c>
      <c r="P71">
        <f>IFERROR(VLOOKUP($A71,'Week 7'!$A$1:$F$300,2,FALSE),"")</f>
        <v>2.31</v>
      </c>
      <c r="Q71" s="16">
        <f t="shared" si="34"/>
        <v>10.83</v>
      </c>
      <c r="R71">
        <f>IFERROR(VLOOKUP($A71,'Week 8'!$A$1:$F$300,2,FALSE),"")</f>
        <v>2.14</v>
      </c>
      <c r="S71" s="16">
        <f>IFERROR(VLOOKUP($A71,'Week 9'!$A$1:$F$300,3,FALSE),"")</f>
        <v>17.11</v>
      </c>
      <c r="T71" s="16">
        <f t="shared" si="51"/>
        <v>6.2799999999999994</v>
      </c>
      <c r="U71" s="16">
        <f>IFERROR(VLOOKUP($A71,'Week 10'!$A$1:$F$300,3,FALSE),"")</f>
        <v>19.100000000000001</v>
      </c>
      <c r="V71" s="16">
        <f t="shared" si="52"/>
        <v>1.990000000000002</v>
      </c>
      <c r="W71" s="16">
        <f>IFERROR(VLOOKUP($A71,'Week 11'!$A$1:$F$300,3,FALSE),"")</f>
        <v>21.09</v>
      </c>
      <c r="X71" s="16">
        <f t="shared" si="53"/>
        <v>1.9899999999999984</v>
      </c>
      <c r="Y71" s="16">
        <f>IFERROR(VLOOKUP($A71,'Week 12'!$A$1:$F$300,3,FALSE),"")</f>
        <v>22.17</v>
      </c>
      <c r="Z71" s="16">
        <f t="shared" si="54"/>
        <v>1.0800000000000018</v>
      </c>
      <c r="AA71">
        <f>IFERROR(VLOOKUP($A71,'Week 13'!$A$1:$F$300,3,FALSE),"")</f>
        <v>22.2</v>
      </c>
      <c r="AB71" s="16">
        <f t="shared" si="55"/>
        <v>2.9999999999997584E-2</v>
      </c>
      <c r="AC71">
        <f>IFERROR(VLOOKUP($A71,'Week 14'!$A$1:$F$300,3,FALSE),"")</f>
        <v>22.2</v>
      </c>
      <c r="AD71" s="16">
        <f t="shared" si="56"/>
        <v>0</v>
      </c>
      <c r="AE71">
        <f>IFERROR(VLOOKUP($A71,'Week 15'!$A$1:$F$300,3,FALSE),"")</f>
        <v>22.2</v>
      </c>
      <c r="AF71" s="16">
        <f t="shared" si="39"/>
        <v>0</v>
      </c>
      <c r="AG71">
        <f>IFERROR(VLOOKUP($A71,'Week 16'!$A$1:$F$300,3,FALSE),"")</f>
        <v>22.2</v>
      </c>
      <c r="AH71" s="16">
        <f t="shared" si="40"/>
        <v>0</v>
      </c>
      <c r="AI71">
        <f>IFERROR(VLOOKUP($A71,'Week 17'!$A$1:$F$300,3,FALSE),"")</f>
        <v>22.2</v>
      </c>
      <c r="AJ71" s="16">
        <f t="shared" si="41"/>
        <v>0</v>
      </c>
      <c r="AK71">
        <f>IFERROR(VLOOKUP($A71,'Week 18'!$A$1:$F$300,3,FALSE),"")</f>
        <v>22.2</v>
      </c>
      <c r="AL71" s="16">
        <f t="shared" si="42"/>
        <v>0</v>
      </c>
      <c r="AM71">
        <f>IFERROR(VLOOKUP($A71,'Week 19'!$A$1:$F$300,3,FALSE),"")</f>
        <v>22.2</v>
      </c>
      <c r="AN71" s="16">
        <f t="shared" si="43"/>
        <v>0</v>
      </c>
      <c r="AO71">
        <f>IFERROR(VLOOKUP($A71,'Week 20'!$A$1:$F$300,3,FALSE),"")</f>
        <v>22.2</v>
      </c>
      <c r="AP71" s="16">
        <f t="shared" si="44"/>
        <v>0</v>
      </c>
      <c r="AQ71">
        <f>IFERROR(VLOOKUP($A71,'Week 21'!$A$1:$F$300,3,FALSE),"")</f>
        <v>23.15</v>
      </c>
      <c r="AR71" s="16">
        <f t="shared" si="45"/>
        <v>0.94999999999999929</v>
      </c>
      <c r="AS71">
        <f>IFERROR(VLOOKUP($A71,'Week 22'!$A$1:$F$300,3,FALSE),"")</f>
        <v>23.15</v>
      </c>
      <c r="AT71" s="16">
        <f t="shared" si="46"/>
        <v>0</v>
      </c>
      <c r="AU71" t="str">
        <f>IFERROR(VLOOKUP($A71,'Week 23'!$A$1:$F$300,3,FALSE),"")</f>
        <v/>
      </c>
      <c r="AV71" s="16">
        <f t="shared" si="47"/>
        <v>0</v>
      </c>
      <c r="AW71" t="str">
        <f>IFERROR(VLOOKUP($A71,'Week 24'!$A$1:$F$300,3,FALSE),"")</f>
        <v/>
      </c>
      <c r="AX71" s="16">
        <f t="shared" si="48"/>
        <v>0</v>
      </c>
      <c r="AY71" t="str">
        <f>IFERROR(VLOOKUP($A71,'Week 25'!$A$1:$F$300,3,FALSE),"")</f>
        <v/>
      </c>
      <c r="AZ71" s="16">
        <f t="shared" si="49"/>
        <v>0</v>
      </c>
      <c r="BA71" t="str">
        <f>IFERROR(VLOOKUP($A71,'Week 26'!$A$1:$F$300,3,FALSE),"")</f>
        <v/>
      </c>
      <c r="BB71" s="16">
        <f t="shared" si="50"/>
        <v>0</v>
      </c>
      <c r="BC71" s="2" t="str">
        <f t="shared" si="35"/>
        <v/>
      </c>
      <c r="BD71" t="str">
        <f>IFERROR(VLOOKUP($A71,'Pivotrac YE'!$A$1:$F$300,3,FALSE),"")</f>
        <v/>
      </c>
    </row>
    <row r="72" spans="1:56" x14ac:dyDescent="0.2">
      <c r="A72" t="s">
        <v>203</v>
      </c>
      <c r="B72">
        <f t="shared" si="31"/>
        <v>24.19</v>
      </c>
      <c r="C72" t="str">
        <f>IFERROR(VLOOKUP($A72,'Week 1'!$A$1:$F$300,3,FALSE),"")</f>
        <v/>
      </c>
      <c r="D72" s="16">
        <f t="shared" si="36"/>
        <v>0</v>
      </c>
      <c r="E72" t="str">
        <f>IFERROR(VLOOKUP($A72,'Week 2'!$A$1:$F$298,3,FALSE),"")</f>
        <v/>
      </c>
      <c r="F72" s="16">
        <f t="shared" si="37"/>
        <v>0</v>
      </c>
      <c r="G72" t="str">
        <f>IFERROR(VLOOKUP($A72,'Week 3'!$A$1:$F$298,3,FALSE),"")</f>
        <v/>
      </c>
      <c r="H72" s="16">
        <f t="shared" si="38"/>
        <v>0</v>
      </c>
      <c r="I72">
        <f>IFERROR(VLOOKUP($A72,'Week 4'!$A$1:$F$300,3,FALSE),"")</f>
        <v>7.77</v>
      </c>
      <c r="J72">
        <f>IFERROR(VLOOKUP($A72,'Week 4'!$A$1:$F$300,3,FALSE),"")</f>
        <v>7.77</v>
      </c>
      <c r="K72" s="16" t="str">
        <f t="shared" si="32"/>
        <v/>
      </c>
      <c r="L72" t="str">
        <f>IFERROR(VLOOKUP($A72,'Week 5'!$A$1:$F$300,2,FALSE),"")</f>
        <v/>
      </c>
      <c r="M72" t="str">
        <f>IFERROR(VLOOKUP($A72,'Week 6'!$A$1:$F$300,3,FALSE),"")</f>
        <v/>
      </c>
      <c r="N72" t="str">
        <f>IFERROR(VLOOKUP($A72,'Week 6'!$A$1:$F$300,2,FALSE),"")</f>
        <v/>
      </c>
      <c r="O72" s="16">
        <f t="shared" si="33"/>
        <v>10.39</v>
      </c>
      <c r="P72">
        <f>IFERROR(VLOOKUP($A72,'Week 7'!$A$1:$F$300,2,FALSE),"")</f>
        <v>2.62</v>
      </c>
      <c r="Q72" s="16">
        <f t="shared" si="34"/>
        <v>12.82</v>
      </c>
      <c r="R72">
        <f>IFERROR(VLOOKUP($A72,'Week 8'!$A$1:$F$300,2,FALSE),"")</f>
        <v>2.4300000000000002</v>
      </c>
      <c r="S72" s="16">
        <f>IFERROR(VLOOKUP($A72,'Week 9'!$A$1:$F$300,3,FALSE),"")</f>
        <v>19.37</v>
      </c>
      <c r="T72" s="16">
        <f t="shared" si="51"/>
        <v>6.5500000000000007</v>
      </c>
      <c r="U72" s="16">
        <f>IFERROR(VLOOKUP($A72,'Week 10'!$A$1:$F$300,3,FALSE),"")</f>
        <v>21.05</v>
      </c>
      <c r="V72" s="16">
        <f t="shared" si="52"/>
        <v>1.6799999999999997</v>
      </c>
      <c r="W72" s="16">
        <f>IFERROR(VLOOKUP($A72,'Week 11'!$A$1:$F$300,3,FALSE),"")</f>
        <v>22.96</v>
      </c>
      <c r="X72" s="16">
        <f t="shared" si="53"/>
        <v>1.9100000000000001</v>
      </c>
      <c r="Y72" s="16">
        <f>IFERROR(VLOOKUP($A72,'Week 12'!$A$1:$F$300,3,FALSE),"")</f>
        <v>24.19</v>
      </c>
      <c r="Z72" s="16">
        <f t="shared" si="54"/>
        <v>1.2300000000000004</v>
      </c>
      <c r="AA72">
        <f>IFERROR(VLOOKUP($A72,'Week 13'!$A$1:$F$300,3,FALSE),"")</f>
        <v>24.19</v>
      </c>
      <c r="AB72" s="16">
        <f t="shared" si="55"/>
        <v>0</v>
      </c>
      <c r="AC72">
        <f>IFERROR(VLOOKUP($A72,'Week 14'!$A$1:$F$300,3,FALSE),"")</f>
        <v>24.19</v>
      </c>
      <c r="AD72" s="16">
        <f t="shared" si="56"/>
        <v>0</v>
      </c>
      <c r="AE72">
        <f>IFERROR(VLOOKUP($A72,'Week 15'!$A$1:$F$300,3,FALSE),"")</f>
        <v>24.19</v>
      </c>
      <c r="AF72" s="16">
        <f t="shared" si="39"/>
        <v>0</v>
      </c>
      <c r="AG72">
        <f>IFERROR(VLOOKUP($A72,'Week 16'!$A$1:$F$300,3,FALSE),"")</f>
        <v>24.19</v>
      </c>
      <c r="AH72" s="16">
        <f t="shared" si="40"/>
        <v>0</v>
      </c>
      <c r="AI72">
        <f>IFERROR(VLOOKUP($A72,'Week 17'!$A$1:$F$300,3,FALSE),"")</f>
        <v>24.19</v>
      </c>
      <c r="AJ72" s="16">
        <f t="shared" si="41"/>
        <v>0</v>
      </c>
      <c r="AK72">
        <f>IFERROR(VLOOKUP($A72,'Week 18'!$A$1:$F$300,3,FALSE),"")</f>
        <v>24.19</v>
      </c>
      <c r="AL72" s="16">
        <f t="shared" si="42"/>
        <v>0</v>
      </c>
      <c r="AM72">
        <f>IFERROR(VLOOKUP($A72,'Week 19'!$A$1:$F$300,3,FALSE),"")</f>
        <v>24.19</v>
      </c>
      <c r="AN72" s="16">
        <f t="shared" si="43"/>
        <v>0</v>
      </c>
      <c r="AO72">
        <f>IFERROR(VLOOKUP($A72,'Week 20'!$A$1:$F$300,3,FALSE),"")</f>
        <v>24.19</v>
      </c>
      <c r="AP72" s="16">
        <f t="shared" si="44"/>
        <v>0</v>
      </c>
      <c r="AQ72">
        <f>IFERROR(VLOOKUP($A72,'Week 21'!$A$1:$F$300,3,FALSE),"")</f>
        <v>25.2</v>
      </c>
      <c r="AR72" s="16">
        <f t="shared" si="45"/>
        <v>1.009999999999998</v>
      </c>
      <c r="AS72">
        <f>IFERROR(VLOOKUP($A72,'Week 22'!$A$1:$F$300,3,FALSE),"")</f>
        <v>25.2</v>
      </c>
      <c r="AT72" s="16">
        <f t="shared" si="46"/>
        <v>0</v>
      </c>
      <c r="AU72" t="str">
        <f>IFERROR(VLOOKUP($A72,'Week 23'!$A$1:$F$300,3,FALSE),"")</f>
        <v/>
      </c>
      <c r="AV72" s="16">
        <f t="shared" si="47"/>
        <v>0</v>
      </c>
      <c r="AW72" t="str">
        <f>IFERROR(VLOOKUP($A72,'Week 24'!$A$1:$F$300,3,FALSE),"")</f>
        <v/>
      </c>
      <c r="AX72" s="16">
        <f t="shared" si="48"/>
        <v>0</v>
      </c>
      <c r="AY72" t="str">
        <f>IFERROR(VLOOKUP($A72,'Week 25'!$A$1:$F$300,3,FALSE),"")</f>
        <v/>
      </c>
      <c r="AZ72" s="16">
        <f t="shared" si="49"/>
        <v>0</v>
      </c>
      <c r="BA72" t="str">
        <f>IFERROR(VLOOKUP($A72,'Week 26'!$A$1:$F$300,3,FALSE),"")</f>
        <v/>
      </c>
      <c r="BB72" s="16">
        <f t="shared" si="50"/>
        <v>0</v>
      </c>
      <c r="BC72" s="2" t="str">
        <f t="shared" si="35"/>
        <v/>
      </c>
      <c r="BD72" t="str">
        <f>IFERROR(VLOOKUP($A72,'Pivotrac YE'!$A$1:$F$300,3,FALSE),"")</f>
        <v/>
      </c>
    </row>
    <row r="73" spans="1:56" x14ac:dyDescent="0.2">
      <c r="A73" t="s">
        <v>205</v>
      </c>
      <c r="B73">
        <f t="shared" si="31"/>
        <v>21.54</v>
      </c>
      <c r="C73" t="str">
        <f>IFERROR(VLOOKUP($A73,'Week 1'!$A$1:$F$300,3,FALSE),"")</f>
        <v/>
      </c>
      <c r="D73" s="16">
        <f t="shared" si="36"/>
        <v>0</v>
      </c>
      <c r="E73" t="str">
        <f>IFERROR(VLOOKUP($A73,'Week 2'!$A$1:$F$298,3,FALSE),"")</f>
        <v/>
      </c>
      <c r="F73" s="16">
        <f t="shared" si="37"/>
        <v>0</v>
      </c>
      <c r="G73" t="str">
        <f>IFERROR(VLOOKUP($A73,'Week 3'!$A$1:$F$298,3,FALSE),"")</f>
        <v/>
      </c>
      <c r="H73" s="16">
        <f t="shared" si="38"/>
        <v>0</v>
      </c>
      <c r="I73">
        <f>IFERROR(VLOOKUP($A73,'Week 4'!$A$1:$F$300,3,FALSE),"")</f>
        <v>6.68</v>
      </c>
      <c r="J73">
        <f>IFERROR(VLOOKUP($A73,'Week 4'!$A$1:$F$300,3,FALSE),"")</f>
        <v>6.68</v>
      </c>
      <c r="K73" s="16" t="str">
        <f t="shared" si="32"/>
        <v/>
      </c>
      <c r="L73" t="str">
        <f>IFERROR(VLOOKUP($A73,'Week 5'!$A$1:$F$300,2,FALSE),"")</f>
        <v/>
      </c>
      <c r="M73" t="str">
        <f>IFERROR(VLOOKUP($A73,'Week 6'!$A$1:$F$300,3,FALSE),"")</f>
        <v/>
      </c>
      <c r="N73" t="str">
        <f>IFERROR(VLOOKUP($A73,'Week 6'!$A$1:$F$300,2,FALSE),"")</f>
        <v/>
      </c>
      <c r="O73" s="16">
        <f t="shared" si="33"/>
        <v>8.99</v>
      </c>
      <c r="P73">
        <f>IFERROR(VLOOKUP($A73,'Week 7'!$A$1:$F$300,2,FALSE),"")</f>
        <v>2.31</v>
      </c>
      <c r="Q73" s="16">
        <f t="shared" si="34"/>
        <v>11.09</v>
      </c>
      <c r="R73">
        <f>IFERROR(VLOOKUP($A73,'Week 8'!$A$1:$F$300,2,FALSE),"")</f>
        <v>2.1</v>
      </c>
      <c r="S73" s="16">
        <f>IFERROR(VLOOKUP($A73,'Week 9'!$A$1:$F$300,3,FALSE),"")</f>
        <v>16.68</v>
      </c>
      <c r="T73" s="16">
        <f t="shared" si="51"/>
        <v>5.59</v>
      </c>
      <c r="U73" s="16">
        <f>IFERROR(VLOOKUP($A73,'Week 10'!$A$1:$F$300,3,FALSE),"")</f>
        <v>18.37</v>
      </c>
      <c r="V73" s="16">
        <f t="shared" si="52"/>
        <v>1.6900000000000013</v>
      </c>
      <c r="W73" s="16">
        <f>IFERROR(VLOOKUP($A73,'Week 11'!$A$1:$F$300,3,FALSE),"")</f>
        <v>20.41</v>
      </c>
      <c r="X73" s="16">
        <f t="shared" si="53"/>
        <v>2.0399999999999991</v>
      </c>
      <c r="Y73" s="16">
        <f>IFERROR(VLOOKUP($A73,'Week 12'!$A$1:$F$300,3,FALSE),"")</f>
        <v>21.54</v>
      </c>
      <c r="Z73" s="16">
        <f t="shared" si="54"/>
        <v>1.129999999999999</v>
      </c>
      <c r="AA73">
        <f>IFERROR(VLOOKUP($A73,'Week 13'!$A$1:$F$300,3,FALSE),"")</f>
        <v>21.54</v>
      </c>
      <c r="AB73" s="16">
        <f t="shared" si="55"/>
        <v>0</v>
      </c>
      <c r="AC73">
        <f>IFERROR(VLOOKUP($A73,'Week 14'!$A$1:$F$300,3,FALSE),"")</f>
        <v>21.54</v>
      </c>
      <c r="AD73" s="16">
        <f t="shared" si="56"/>
        <v>0</v>
      </c>
      <c r="AE73">
        <f>IFERROR(VLOOKUP($A73,'Week 15'!$A$1:$F$300,3,FALSE),"")</f>
        <v>21.54</v>
      </c>
      <c r="AF73" s="16">
        <f t="shared" si="39"/>
        <v>0</v>
      </c>
      <c r="AG73">
        <f>IFERROR(VLOOKUP($A73,'Week 16'!$A$1:$F$300,3,FALSE),"")</f>
        <v>21.54</v>
      </c>
      <c r="AH73" s="16">
        <f t="shared" si="40"/>
        <v>0</v>
      </c>
      <c r="AI73">
        <f>IFERROR(VLOOKUP($A73,'Week 17'!$A$1:$F$300,3,FALSE),"")</f>
        <v>21.54</v>
      </c>
      <c r="AJ73" s="16">
        <f t="shared" si="41"/>
        <v>0</v>
      </c>
      <c r="AK73">
        <f>IFERROR(VLOOKUP($A73,'Week 18'!$A$1:$F$300,3,FALSE),"")</f>
        <v>21.54</v>
      </c>
      <c r="AL73" s="16">
        <f t="shared" si="42"/>
        <v>0</v>
      </c>
      <c r="AM73">
        <f>IFERROR(VLOOKUP($A73,'Week 19'!$A$1:$F$300,3,FALSE),"")</f>
        <v>21.54</v>
      </c>
      <c r="AN73" s="16">
        <f t="shared" si="43"/>
        <v>0</v>
      </c>
      <c r="AO73">
        <f>IFERROR(VLOOKUP($A73,'Week 20'!$A$1:$F$300,3,FALSE),"")</f>
        <v>21.54</v>
      </c>
      <c r="AP73" s="16">
        <f t="shared" si="44"/>
        <v>0</v>
      </c>
      <c r="AQ73">
        <f>IFERROR(VLOOKUP($A73,'Week 21'!$A$1:$F$300,3,FALSE),"")</f>
        <v>22.46</v>
      </c>
      <c r="AR73" s="16">
        <f t="shared" si="45"/>
        <v>0.92000000000000171</v>
      </c>
      <c r="AS73">
        <f>IFERROR(VLOOKUP($A73,'Week 22'!$A$1:$F$300,3,FALSE),"")</f>
        <v>22.46</v>
      </c>
      <c r="AT73" s="16">
        <f t="shared" si="46"/>
        <v>0</v>
      </c>
      <c r="AU73" t="str">
        <f>IFERROR(VLOOKUP($A73,'Week 23'!$A$1:$F$300,3,FALSE),"")</f>
        <v/>
      </c>
      <c r="AV73" s="16">
        <f t="shared" si="47"/>
        <v>0</v>
      </c>
      <c r="AW73" t="str">
        <f>IFERROR(VLOOKUP($A73,'Week 24'!$A$1:$F$300,3,FALSE),"")</f>
        <v/>
      </c>
      <c r="AX73" s="16">
        <f t="shared" si="48"/>
        <v>0</v>
      </c>
      <c r="AY73" t="str">
        <f>IFERROR(VLOOKUP($A73,'Week 25'!$A$1:$F$300,3,FALSE),"")</f>
        <v/>
      </c>
      <c r="AZ73" s="16">
        <f t="shared" si="49"/>
        <v>0</v>
      </c>
      <c r="BA73" t="str">
        <f>IFERROR(VLOOKUP($A73,'Week 26'!$A$1:$F$300,3,FALSE),"")</f>
        <v/>
      </c>
      <c r="BB73" s="16">
        <f t="shared" si="50"/>
        <v>0</v>
      </c>
      <c r="BC73" s="2" t="str">
        <f t="shared" si="35"/>
        <v/>
      </c>
      <c r="BD73" t="str">
        <f>IFERROR(VLOOKUP($A73,'Pivotrac YE'!$A$1:$F$300,3,FALSE),"")</f>
        <v/>
      </c>
    </row>
    <row r="74" spans="1:56" x14ac:dyDescent="0.2">
      <c r="A74" t="s">
        <v>169</v>
      </c>
      <c r="B74">
        <f t="shared" si="31"/>
        <v>20.65</v>
      </c>
      <c r="C74" t="str">
        <f>IFERROR(VLOOKUP($A74,'Week 1'!$A$1:$F$300,3,FALSE),"")</f>
        <v/>
      </c>
      <c r="D74" s="16">
        <f t="shared" si="36"/>
        <v>0</v>
      </c>
      <c r="E74" t="str">
        <f>IFERROR(VLOOKUP($A74,'Week 2'!$A$1:$F$298,3,FALSE),"")</f>
        <v/>
      </c>
      <c r="F74" s="16">
        <f t="shared" si="37"/>
        <v>0</v>
      </c>
      <c r="G74" t="str">
        <f>IFERROR(VLOOKUP($A74,'Week 3'!$A$1:$F$298,3,FALSE),"")</f>
        <v/>
      </c>
      <c r="H74" s="16">
        <f t="shared" si="38"/>
        <v>0</v>
      </c>
      <c r="I74">
        <f>IFERROR(VLOOKUP($A74,'Week 4'!$A$1:$F$300,3,FALSE),"")</f>
        <v>1.64</v>
      </c>
      <c r="J74">
        <f>IFERROR(VLOOKUP($A74,'Week 4'!$A$1:$F$300,3,FALSE),"")</f>
        <v>1.64</v>
      </c>
      <c r="K74" s="16" t="str">
        <f t="shared" si="32"/>
        <v/>
      </c>
      <c r="L74" t="str">
        <f>IFERROR(VLOOKUP($A74,'Week 5'!$A$1:$F$300,2,FALSE),"")</f>
        <v/>
      </c>
      <c r="M74" t="str">
        <f>IFERROR(VLOOKUP($A74,'Week 6'!$A$1:$F$300,3,FALSE),"")</f>
        <v/>
      </c>
      <c r="N74" t="str">
        <f>IFERROR(VLOOKUP($A74,'Week 6'!$A$1:$F$300,2,FALSE),"")</f>
        <v/>
      </c>
      <c r="O74" s="16">
        <f t="shared" si="33"/>
        <v>3.29</v>
      </c>
      <c r="P74">
        <f>IFERROR(VLOOKUP($A74,'Week 7'!$A$1:$F$300,2,FALSE),"")</f>
        <v>1.65</v>
      </c>
      <c r="Q74" s="16">
        <f t="shared" si="34"/>
        <v>4.96</v>
      </c>
      <c r="R74">
        <f>IFERROR(VLOOKUP($A74,'Week 8'!$A$1:$F$300,2,FALSE),"")</f>
        <v>1.67</v>
      </c>
      <c r="S74" s="16">
        <f>IFERROR(VLOOKUP($A74,'Week 9'!$A$1:$F$300,3,FALSE),"")</f>
        <v>8.27</v>
      </c>
      <c r="T74" s="16">
        <f t="shared" si="51"/>
        <v>3.3099999999999996</v>
      </c>
      <c r="U74" s="16">
        <f>IFERROR(VLOOKUP($A74,'Week 10'!$A$1:$F$300,3,FALSE),"")</f>
        <v>10.220000000000001</v>
      </c>
      <c r="V74" s="16">
        <f t="shared" si="52"/>
        <v>1.9500000000000011</v>
      </c>
      <c r="W74" s="16">
        <f>IFERROR(VLOOKUP($A74,'Week 11'!$A$1:$F$300,3,FALSE),"")</f>
        <v>12.71</v>
      </c>
      <c r="X74" s="16">
        <f t="shared" si="53"/>
        <v>2.4900000000000002</v>
      </c>
      <c r="Y74" s="16">
        <f>IFERROR(VLOOKUP($A74,'Week 12'!$A$1:$F$300,3,FALSE),"")</f>
        <v>15.09</v>
      </c>
      <c r="Z74" s="16">
        <f t="shared" si="54"/>
        <v>2.379999999999999</v>
      </c>
      <c r="AA74">
        <f>IFERROR(VLOOKUP($A74,'Week 13'!$A$1:$F$300,3,FALSE),"")</f>
        <v>17.260000000000002</v>
      </c>
      <c r="AB74" s="16">
        <f t="shared" si="55"/>
        <v>2.1700000000000017</v>
      </c>
      <c r="AC74">
        <f>IFERROR(VLOOKUP($A74,'Week 14'!$A$1:$F$300,3,FALSE),"")</f>
        <v>18.77</v>
      </c>
      <c r="AD74" s="16">
        <f t="shared" si="56"/>
        <v>1.509999999999998</v>
      </c>
      <c r="AE74">
        <f>IFERROR(VLOOKUP($A74,'Week 15'!$A$1:$F$300,3,FALSE),"")</f>
        <v>19.809999999999999</v>
      </c>
      <c r="AF74" s="16">
        <f t="shared" si="39"/>
        <v>1.0399999999999991</v>
      </c>
      <c r="AG74">
        <f>IFERROR(VLOOKUP($A74,'Week 16'!$A$1:$F$300,3,FALSE),"")</f>
        <v>19.809999999999999</v>
      </c>
      <c r="AH74" s="16">
        <f t="shared" si="40"/>
        <v>0</v>
      </c>
      <c r="AI74">
        <f>IFERROR(VLOOKUP($A74,'Week 17'!$A$1:$F$300,3,FALSE),"")</f>
        <v>20.49</v>
      </c>
      <c r="AJ74" s="16">
        <f t="shared" si="41"/>
        <v>0.67999999999999972</v>
      </c>
      <c r="AK74">
        <f>IFERROR(VLOOKUP($A74,'Week 18'!$A$1:$F$300,3,FALSE),"")</f>
        <v>20.65</v>
      </c>
      <c r="AL74" s="16">
        <f t="shared" si="42"/>
        <v>0.16000000000000014</v>
      </c>
      <c r="AM74">
        <f>IFERROR(VLOOKUP($A74,'Week 19'!$A$1:$F$300,3,FALSE),"")</f>
        <v>20.95</v>
      </c>
      <c r="AN74" s="16">
        <f t="shared" si="43"/>
        <v>0.30000000000000071</v>
      </c>
      <c r="AO74">
        <f>IFERROR(VLOOKUP($A74,'Week 20'!$A$1:$F$300,3,FALSE),"")</f>
        <v>20.95</v>
      </c>
      <c r="AP74" s="16">
        <f t="shared" si="44"/>
        <v>0</v>
      </c>
      <c r="AQ74">
        <f>IFERROR(VLOOKUP($A74,'Week 21'!$A$1:$F$300,3,FALSE),"")</f>
        <v>21.45</v>
      </c>
      <c r="AR74" s="16">
        <f t="shared" si="45"/>
        <v>0.5</v>
      </c>
      <c r="AS74">
        <f>IFERROR(VLOOKUP($A74,'Week 22'!$A$1:$F$300,3,FALSE),"")</f>
        <v>22.12</v>
      </c>
      <c r="AT74" s="16">
        <f t="shared" si="46"/>
        <v>0.67000000000000171</v>
      </c>
      <c r="AU74" t="str">
        <f>IFERROR(VLOOKUP($A74,'Week 23'!$A$1:$F$300,3,FALSE),"")</f>
        <v/>
      </c>
      <c r="AV74" s="16">
        <f t="shared" si="47"/>
        <v>0</v>
      </c>
      <c r="AW74" t="str">
        <f>IFERROR(VLOOKUP($A74,'Week 24'!$A$1:$F$300,3,FALSE),"")</f>
        <v/>
      </c>
      <c r="AX74" s="16">
        <f t="shared" si="48"/>
        <v>0</v>
      </c>
      <c r="AY74" t="str">
        <f>IFERROR(VLOOKUP($A74,'Week 25'!$A$1:$F$300,3,FALSE),"")</f>
        <v/>
      </c>
      <c r="AZ74" s="16">
        <f t="shared" si="49"/>
        <v>0</v>
      </c>
      <c r="BA74" t="str">
        <f>IFERROR(VLOOKUP($A74,'Week 26'!$A$1:$F$300,3,FALSE),"")</f>
        <v/>
      </c>
      <c r="BB74" s="16">
        <f t="shared" si="50"/>
        <v>0</v>
      </c>
      <c r="BC74" s="2" t="str">
        <f t="shared" si="35"/>
        <v/>
      </c>
      <c r="BD74" t="str">
        <f>IFERROR(VLOOKUP($A74,'Pivotrac YE'!$A$1:$F$300,3,FALSE),"")</f>
        <v/>
      </c>
    </row>
    <row r="75" spans="1:56" x14ac:dyDescent="0.2">
      <c r="A75" t="s">
        <v>170</v>
      </c>
      <c r="B75">
        <f t="shared" si="31"/>
        <v>20</v>
      </c>
      <c r="C75" t="str">
        <f>IFERROR(VLOOKUP($A75,'Week 1'!$A$1:$F$300,3,FALSE),"")</f>
        <v/>
      </c>
      <c r="D75" s="16">
        <f t="shared" si="36"/>
        <v>0</v>
      </c>
      <c r="E75" t="str">
        <f>IFERROR(VLOOKUP($A75,'Week 2'!$A$1:$F$298,3,FALSE),"")</f>
        <v/>
      </c>
      <c r="F75" s="16">
        <f t="shared" si="37"/>
        <v>0</v>
      </c>
      <c r="G75" t="str">
        <f>IFERROR(VLOOKUP($A75,'Week 3'!$A$1:$F$298,3,FALSE),"")</f>
        <v/>
      </c>
      <c r="H75" s="16">
        <f t="shared" si="38"/>
        <v>0</v>
      </c>
      <c r="I75">
        <f>IFERROR(VLOOKUP($A75,'Week 4'!$A$1:$F$300,3,FALSE),"")</f>
        <v>1.53</v>
      </c>
      <c r="J75">
        <f>IFERROR(VLOOKUP($A75,'Week 4'!$A$1:$F$300,3,FALSE),"")</f>
        <v>1.53</v>
      </c>
      <c r="K75" s="16" t="str">
        <f t="shared" si="32"/>
        <v/>
      </c>
      <c r="L75" t="str">
        <f>IFERROR(VLOOKUP($A75,'Week 5'!$A$1:$F$300,2,FALSE),"")</f>
        <v/>
      </c>
      <c r="M75" t="str">
        <f>IFERROR(VLOOKUP($A75,'Week 6'!$A$1:$F$300,3,FALSE),"")</f>
        <v/>
      </c>
      <c r="N75" t="str">
        <f>IFERROR(VLOOKUP($A75,'Week 6'!$A$1:$F$300,2,FALSE),"")</f>
        <v/>
      </c>
      <c r="O75" s="16">
        <f t="shared" si="33"/>
        <v>3.08</v>
      </c>
      <c r="P75">
        <f>IFERROR(VLOOKUP($A75,'Week 7'!$A$1:$F$300,2,FALSE),"")</f>
        <v>1.55</v>
      </c>
      <c r="Q75" s="16">
        <f t="shared" si="34"/>
        <v>4.6900000000000004</v>
      </c>
      <c r="R75">
        <f>IFERROR(VLOOKUP($A75,'Week 8'!$A$1:$F$300,2,FALSE),"")</f>
        <v>1.61</v>
      </c>
      <c r="S75" s="16">
        <f>IFERROR(VLOOKUP($A75,'Week 9'!$A$1:$F$300,3,FALSE),"")</f>
        <v>7.94</v>
      </c>
      <c r="T75" s="16">
        <f t="shared" si="51"/>
        <v>3.25</v>
      </c>
      <c r="U75" s="16">
        <f>IFERROR(VLOOKUP($A75,'Week 10'!$A$1:$F$300,3,FALSE),"")</f>
        <v>9.7899999999999991</v>
      </c>
      <c r="V75" s="16">
        <f t="shared" si="52"/>
        <v>1.8499999999999988</v>
      </c>
      <c r="W75" s="16">
        <f>IFERROR(VLOOKUP($A75,'Week 11'!$A$1:$F$300,3,FALSE),"")</f>
        <v>12.23</v>
      </c>
      <c r="X75" s="16">
        <f t="shared" si="53"/>
        <v>2.4400000000000013</v>
      </c>
      <c r="Y75" s="16">
        <f>IFERROR(VLOOKUP($A75,'Week 12'!$A$1:$F$300,3,FALSE),"")</f>
        <v>14.61</v>
      </c>
      <c r="Z75" s="16">
        <f t="shared" si="54"/>
        <v>2.379999999999999</v>
      </c>
      <c r="AA75">
        <f>IFERROR(VLOOKUP($A75,'Week 13'!$A$1:$F$300,3,FALSE),"")</f>
        <v>16.75</v>
      </c>
      <c r="AB75" s="16">
        <f t="shared" si="55"/>
        <v>2.1400000000000006</v>
      </c>
      <c r="AC75">
        <f>IFERROR(VLOOKUP($A75,'Week 14'!$A$1:$F$300,3,FALSE),"")</f>
        <v>18.21</v>
      </c>
      <c r="AD75" s="16">
        <f t="shared" si="56"/>
        <v>1.4600000000000009</v>
      </c>
      <c r="AE75">
        <f>IFERROR(VLOOKUP($A75,'Week 15'!$A$1:$F$300,3,FALSE),"")</f>
        <v>19.2</v>
      </c>
      <c r="AF75" s="16">
        <f t="shared" si="39"/>
        <v>0.98999999999999844</v>
      </c>
      <c r="AG75">
        <f>IFERROR(VLOOKUP($A75,'Week 16'!$A$1:$F$300,3,FALSE),"")</f>
        <v>19.2</v>
      </c>
      <c r="AH75" s="16">
        <f t="shared" si="40"/>
        <v>0</v>
      </c>
      <c r="AI75">
        <f>IFERROR(VLOOKUP($A75,'Week 17'!$A$1:$F$300,3,FALSE),"")</f>
        <v>19.84</v>
      </c>
      <c r="AJ75" s="16">
        <f t="shared" si="41"/>
        <v>0.64000000000000057</v>
      </c>
      <c r="AK75">
        <f>IFERROR(VLOOKUP($A75,'Week 18'!$A$1:$F$300,3,FALSE),"")</f>
        <v>20</v>
      </c>
      <c r="AL75" s="16">
        <f t="shared" si="42"/>
        <v>0.16000000000000014</v>
      </c>
      <c r="AM75">
        <f>IFERROR(VLOOKUP($A75,'Week 19'!$A$1:$F$300,3,FALSE),"")</f>
        <v>20.28</v>
      </c>
      <c r="AN75" s="16">
        <f t="shared" si="43"/>
        <v>0.28000000000000114</v>
      </c>
      <c r="AO75">
        <f>IFERROR(VLOOKUP($A75,'Week 20'!$A$1:$F$300,3,FALSE),"")</f>
        <v>20.28</v>
      </c>
      <c r="AP75" s="16">
        <f t="shared" si="44"/>
        <v>0</v>
      </c>
      <c r="AQ75">
        <f>IFERROR(VLOOKUP($A75,'Week 21'!$A$1:$F$300,3,FALSE),"")</f>
        <v>20.76</v>
      </c>
      <c r="AR75" s="16">
        <f t="shared" si="45"/>
        <v>0.48000000000000043</v>
      </c>
      <c r="AS75">
        <f>IFERROR(VLOOKUP($A75,'Week 22'!$A$1:$F$300,3,FALSE),"")</f>
        <v>21.24</v>
      </c>
      <c r="AT75" s="16">
        <f t="shared" si="46"/>
        <v>0.47999999999999687</v>
      </c>
      <c r="AU75" t="str">
        <f>IFERROR(VLOOKUP($A75,'Week 23'!$A$1:$F$300,3,FALSE),"")</f>
        <v/>
      </c>
      <c r="AV75" s="16">
        <f t="shared" si="47"/>
        <v>0</v>
      </c>
      <c r="AW75" t="str">
        <f>IFERROR(VLOOKUP($A75,'Week 24'!$A$1:$F$300,3,FALSE),"")</f>
        <v/>
      </c>
      <c r="AX75" s="16">
        <f t="shared" si="48"/>
        <v>0</v>
      </c>
      <c r="AY75" t="str">
        <f>IFERROR(VLOOKUP($A75,'Week 25'!$A$1:$F$300,3,FALSE),"")</f>
        <v/>
      </c>
      <c r="AZ75" s="16">
        <f t="shared" si="49"/>
        <v>0</v>
      </c>
      <c r="BA75" t="str">
        <f>IFERROR(VLOOKUP($A75,'Week 26'!$A$1:$F$300,3,FALSE),"")</f>
        <v/>
      </c>
      <c r="BB75" s="16">
        <f t="shared" si="50"/>
        <v>0</v>
      </c>
      <c r="BC75" s="2" t="str">
        <f t="shared" si="35"/>
        <v/>
      </c>
      <c r="BD75" t="str">
        <f>IFERROR(VLOOKUP($A75,'Pivotrac YE'!$A$1:$F$300,3,FALSE),"")</f>
        <v/>
      </c>
    </row>
    <row r="76" spans="1:56" x14ac:dyDescent="0.2">
      <c r="A76" t="s">
        <v>200</v>
      </c>
      <c r="B76">
        <f t="shared" si="31"/>
        <v>23.56</v>
      </c>
      <c r="C76" t="str">
        <f>IFERROR(VLOOKUP($A76,'Week 1'!$A$1:$F$300,3,FALSE),"")</f>
        <v/>
      </c>
      <c r="D76" s="16">
        <f t="shared" si="36"/>
        <v>0</v>
      </c>
      <c r="E76" t="str">
        <f>IFERROR(VLOOKUP($A76,'Week 2'!$A$1:$F$298,3,FALSE),"")</f>
        <v/>
      </c>
      <c r="F76" s="16">
        <f t="shared" si="37"/>
        <v>0</v>
      </c>
      <c r="G76" t="str">
        <f>IFERROR(VLOOKUP($A76,'Week 3'!$A$1:$F$298,3,FALSE),"")</f>
        <v/>
      </c>
      <c r="H76" s="16">
        <f t="shared" si="38"/>
        <v>0</v>
      </c>
      <c r="I76">
        <f>IFERROR(VLOOKUP($A76,'Week 4'!$A$1:$F$300,3,FALSE),"")</f>
        <v>7.13</v>
      </c>
      <c r="J76">
        <f>IFERROR(VLOOKUP($A76,'Week 4'!$A$1:$F$300,3,FALSE),"")</f>
        <v>7.13</v>
      </c>
      <c r="K76" s="16" t="str">
        <f t="shared" si="32"/>
        <v/>
      </c>
      <c r="L76" t="str">
        <f>IFERROR(VLOOKUP($A76,'Week 5'!$A$1:$F$300,2,FALSE),"")</f>
        <v/>
      </c>
      <c r="M76" t="str">
        <f>IFERROR(VLOOKUP($A76,'Week 6'!$A$1:$F$300,3,FALSE),"")</f>
        <v/>
      </c>
      <c r="N76" t="str">
        <f>IFERROR(VLOOKUP($A76,'Week 6'!$A$1:$F$300,2,FALSE),"")</f>
        <v/>
      </c>
      <c r="O76" s="16">
        <f t="shared" si="33"/>
        <v>9.57</v>
      </c>
      <c r="P76">
        <f>IFERROR(VLOOKUP($A76,'Week 7'!$A$1:$F$300,2,FALSE),"")</f>
        <v>2.44</v>
      </c>
      <c r="Q76" s="16">
        <f t="shared" si="34"/>
        <v>11.81</v>
      </c>
      <c r="R76">
        <f>IFERROR(VLOOKUP($A76,'Week 8'!$A$1:$F$300,2,FALSE),"")</f>
        <v>2.2400000000000002</v>
      </c>
      <c r="S76" s="16">
        <f>IFERROR(VLOOKUP($A76,'Week 9'!$A$1:$F$300,3,FALSE),"")</f>
        <v>18.28</v>
      </c>
      <c r="T76" s="16">
        <f t="shared" si="51"/>
        <v>6.4700000000000006</v>
      </c>
      <c r="U76" s="16">
        <f>IFERROR(VLOOKUP($A76,'Week 10'!$A$1:$F$300,3,FALSE),"")</f>
        <v>19.899999999999999</v>
      </c>
      <c r="V76" s="16">
        <f t="shared" si="52"/>
        <v>1.6199999999999974</v>
      </c>
      <c r="W76" s="16">
        <f>IFERROR(VLOOKUP($A76,'Week 11'!$A$1:$F$300,3,FALSE),"")</f>
        <v>22.03</v>
      </c>
      <c r="X76" s="16">
        <f t="shared" si="53"/>
        <v>2.1300000000000026</v>
      </c>
      <c r="Y76" s="16">
        <f>IFERROR(VLOOKUP($A76,'Week 12'!$A$1:$F$300,3,FALSE),"")</f>
        <v>23.56</v>
      </c>
      <c r="Z76" s="16">
        <f t="shared" si="54"/>
        <v>1.5299999999999976</v>
      </c>
      <c r="AA76">
        <f>IFERROR(VLOOKUP($A76,'Week 13'!$A$1:$F$300,3,FALSE),"")</f>
        <v>23.56</v>
      </c>
      <c r="AB76" s="16">
        <f t="shared" si="55"/>
        <v>0</v>
      </c>
      <c r="AC76">
        <f>IFERROR(VLOOKUP($A76,'Week 14'!$A$1:$F$300,3,FALSE),"")</f>
        <v>23.56</v>
      </c>
      <c r="AD76" s="16">
        <f t="shared" si="56"/>
        <v>0</v>
      </c>
      <c r="AE76">
        <f>IFERROR(VLOOKUP($A76,'Week 15'!$A$1:$F$300,3,FALSE),"")</f>
        <v>23.56</v>
      </c>
      <c r="AF76" s="16">
        <f t="shared" si="39"/>
        <v>0</v>
      </c>
      <c r="AG76">
        <f>IFERROR(VLOOKUP($A76,'Week 16'!$A$1:$F$300,3,FALSE),"")</f>
        <v>23.56</v>
      </c>
      <c r="AH76" s="16">
        <f t="shared" si="40"/>
        <v>0</v>
      </c>
      <c r="AI76">
        <f>IFERROR(VLOOKUP($A76,'Week 17'!$A$1:$F$300,3,FALSE),"")</f>
        <v>23.56</v>
      </c>
      <c r="AJ76" s="16">
        <f t="shared" si="41"/>
        <v>0</v>
      </c>
      <c r="AK76">
        <f>IFERROR(VLOOKUP($A76,'Week 18'!$A$1:$F$300,3,FALSE),"")</f>
        <v>23.56</v>
      </c>
      <c r="AL76" s="16">
        <f t="shared" si="42"/>
        <v>0</v>
      </c>
      <c r="AM76">
        <f>IFERROR(VLOOKUP($A76,'Week 19'!$A$1:$F$300,3,FALSE),"")</f>
        <v>23.56</v>
      </c>
      <c r="AN76" s="16">
        <f t="shared" si="43"/>
        <v>0</v>
      </c>
      <c r="AO76">
        <f>IFERROR(VLOOKUP($A76,'Week 20'!$A$1:$F$300,3,FALSE),"")</f>
        <v>23.56</v>
      </c>
      <c r="AP76" s="16">
        <f t="shared" si="44"/>
        <v>0</v>
      </c>
      <c r="AQ76">
        <f>IFERROR(VLOOKUP($A76,'Week 21'!$A$1:$F$300,3,FALSE),"")</f>
        <v>24.56</v>
      </c>
      <c r="AR76" s="16">
        <f t="shared" si="45"/>
        <v>1</v>
      </c>
      <c r="AS76">
        <f>IFERROR(VLOOKUP($A76,'Week 22'!$A$1:$F$300,3,FALSE),"")</f>
        <v>24.56</v>
      </c>
      <c r="AT76" s="16">
        <f t="shared" si="46"/>
        <v>0</v>
      </c>
      <c r="AU76" t="str">
        <f>IFERROR(VLOOKUP($A76,'Week 23'!$A$1:$F$300,3,FALSE),"")</f>
        <v/>
      </c>
      <c r="AV76" s="16">
        <f t="shared" si="47"/>
        <v>0</v>
      </c>
      <c r="AW76" t="str">
        <f>IFERROR(VLOOKUP($A76,'Week 24'!$A$1:$F$300,3,FALSE),"")</f>
        <v/>
      </c>
      <c r="AX76" s="16">
        <f t="shared" si="48"/>
        <v>0</v>
      </c>
      <c r="AY76" t="str">
        <f>IFERROR(VLOOKUP($A76,'Week 25'!$A$1:$F$300,3,FALSE),"")</f>
        <v/>
      </c>
      <c r="AZ76" s="16">
        <f t="shared" si="49"/>
        <v>0</v>
      </c>
      <c r="BA76" t="str">
        <f>IFERROR(VLOOKUP($A76,'Week 26'!$A$1:$F$300,3,FALSE),"")</f>
        <v/>
      </c>
      <c r="BB76" s="16">
        <f t="shared" si="50"/>
        <v>0</v>
      </c>
      <c r="BC76" s="2" t="str">
        <f t="shared" si="35"/>
        <v/>
      </c>
      <c r="BD76" t="str">
        <f>IFERROR(VLOOKUP($A76,'Pivotrac YE'!$A$1:$F$300,3,FALSE),"")</f>
        <v/>
      </c>
    </row>
    <row r="77" spans="1:56" x14ac:dyDescent="0.2">
      <c r="A77" t="s">
        <v>202</v>
      </c>
      <c r="B77">
        <f t="shared" si="31"/>
        <v>23.07</v>
      </c>
      <c r="C77" t="str">
        <f>IFERROR(VLOOKUP($A77,'Week 1'!$A$1:$F$300,3,FALSE),"")</f>
        <v/>
      </c>
      <c r="D77" s="16">
        <f t="shared" si="36"/>
        <v>0</v>
      </c>
      <c r="E77" t="str">
        <f>IFERROR(VLOOKUP($A77,'Week 2'!$A$1:$F$298,3,FALSE),"")</f>
        <v/>
      </c>
      <c r="F77" s="16">
        <f t="shared" si="37"/>
        <v>0</v>
      </c>
      <c r="G77" t="str">
        <f>IFERROR(VLOOKUP($A77,'Week 3'!$A$1:$F$298,3,FALSE),"")</f>
        <v/>
      </c>
      <c r="H77" s="16">
        <f t="shared" si="38"/>
        <v>0</v>
      </c>
      <c r="I77">
        <f>IFERROR(VLOOKUP($A77,'Week 4'!$A$1:$F$300,3,FALSE),"")</f>
        <v>7.11</v>
      </c>
      <c r="J77">
        <f>IFERROR(VLOOKUP($A77,'Week 4'!$A$1:$F$300,3,FALSE),"")</f>
        <v>7.11</v>
      </c>
      <c r="K77" s="16" t="str">
        <f t="shared" si="32"/>
        <v/>
      </c>
      <c r="L77" t="str">
        <f>IFERROR(VLOOKUP($A77,'Week 5'!$A$1:$F$300,2,FALSE),"")</f>
        <v/>
      </c>
      <c r="M77" t="str">
        <f>IFERROR(VLOOKUP($A77,'Week 6'!$A$1:$F$300,3,FALSE),"")</f>
        <v/>
      </c>
      <c r="N77" t="str">
        <f>IFERROR(VLOOKUP($A77,'Week 6'!$A$1:$F$300,2,FALSE),"")</f>
        <v/>
      </c>
      <c r="O77" s="16">
        <f t="shared" si="33"/>
        <v>9.5</v>
      </c>
      <c r="P77">
        <f>IFERROR(VLOOKUP($A77,'Week 7'!$A$1:$F$300,2,FALSE),"")</f>
        <v>2.39</v>
      </c>
      <c r="Q77" s="16">
        <f t="shared" si="34"/>
        <v>11.7</v>
      </c>
      <c r="R77">
        <f>IFERROR(VLOOKUP($A77,'Week 8'!$A$1:$F$300,2,FALSE),"")</f>
        <v>2.2000000000000002</v>
      </c>
      <c r="S77" s="16">
        <f>IFERROR(VLOOKUP($A77,'Week 9'!$A$1:$F$300,3,FALSE),"")</f>
        <v>17.739999999999998</v>
      </c>
      <c r="T77" s="16">
        <f t="shared" si="51"/>
        <v>6.0399999999999991</v>
      </c>
      <c r="U77" s="16">
        <f>IFERROR(VLOOKUP($A77,'Week 10'!$A$1:$F$300,3,FALSE),"")</f>
        <v>19.579999999999998</v>
      </c>
      <c r="V77" s="16">
        <f t="shared" si="52"/>
        <v>1.8399999999999999</v>
      </c>
      <c r="W77" s="16">
        <f>IFERROR(VLOOKUP($A77,'Week 11'!$A$1:$F$300,3,FALSE),"")</f>
        <v>21.73</v>
      </c>
      <c r="X77" s="16">
        <f t="shared" si="53"/>
        <v>2.1500000000000021</v>
      </c>
      <c r="Y77" s="16">
        <f>IFERROR(VLOOKUP($A77,'Week 12'!$A$1:$F$300,3,FALSE),"")</f>
        <v>23.07</v>
      </c>
      <c r="Z77" s="16">
        <f t="shared" si="54"/>
        <v>1.3399999999999999</v>
      </c>
      <c r="AA77">
        <f>IFERROR(VLOOKUP($A77,'Week 13'!$A$1:$F$300,3,FALSE),"")</f>
        <v>23.07</v>
      </c>
      <c r="AB77" s="16">
        <f t="shared" si="55"/>
        <v>0</v>
      </c>
      <c r="AC77">
        <f>IFERROR(VLOOKUP($A77,'Week 14'!$A$1:$F$300,3,FALSE),"")</f>
        <v>23.07</v>
      </c>
      <c r="AD77" s="16">
        <f t="shared" si="56"/>
        <v>0</v>
      </c>
      <c r="AE77">
        <f>IFERROR(VLOOKUP($A77,'Week 15'!$A$1:$F$300,3,FALSE),"")</f>
        <v>23.07</v>
      </c>
      <c r="AF77" s="16">
        <f t="shared" si="39"/>
        <v>0</v>
      </c>
      <c r="AG77">
        <f>IFERROR(VLOOKUP($A77,'Week 16'!$A$1:$F$300,3,FALSE),"")</f>
        <v>23.07</v>
      </c>
      <c r="AH77" s="16">
        <f t="shared" si="40"/>
        <v>0</v>
      </c>
      <c r="AI77">
        <f>IFERROR(VLOOKUP($A77,'Week 17'!$A$1:$F$300,3,FALSE),"")</f>
        <v>23.07</v>
      </c>
      <c r="AJ77" s="16">
        <f t="shared" si="41"/>
        <v>0</v>
      </c>
      <c r="AK77">
        <f>IFERROR(VLOOKUP($A77,'Week 18'!$A$1:$F$300,3,FALSE),"")</f>
        <v>23.07</v>
      </c>
      <c r="AL77" s="16">
        <f t="shared" si="42"/>
        <v>0</v>
      </c>
      <c r="AM77">
        <f>IFERROR(VLOOKUP($A77,'Week 19'!$A$1:$F$300,3,FALSE),"")</f>
        <v>23.07</v>
      </c>
      <c r="AN77" s="16">
        <f t="shared" si="43"/>
        <v>0</v>
      </c>
      <c r="AO77">
        <f>IFERROR(VLOOKUP($A77,'Week 20'!$A$1:$F$300,3,FALSE),"")</f>
        <v>23.07</v>
      </c>
      <c r="AP77" s="16">
        <f t="shared" si="44"/>
        <v>0</v>
      </c>
      <c r="AQ77">
        <f>IFERROR(VLOOKUP($A77,'Week 21'!$A$1:$F$300,3,FALSE),"")</f>
        <v>24.03</v>
      </c>
      <c r="AR77" s="16">
        <f t="shared" si="45"/>
        <v>0.96000000000000085</v>
      </c>
      <c r="AS77">
        <f>IFERROR(VLOOKUP($A77,'Week 22'!$A$1:$F$300,3,FALSE),"")</f>
        <v>24.03</v>
      </c>
      <c r="AT77" s="16">
        <f t="shared" si="46"/>
        <v>0</v>
      </c>
      <c r="AU77" t="str">
        <f>IFERROR(VLOOKUP($A77,'Week 23'!$A$1:$F$300,3,FALSE),"")</f>
        <v/>
      </c>
      <c r="AV77" s="16">
        <f t="shared" si="47"/>
        <v>0</v>
      </c>
      <c r="AW77" t="str">
        <f>IFERROR(VLOOKUP($A77,'Week 24'!$A$1:$F$300,3,FALSE),"")</f>
        <v/>
      </c>
      <c r="AX77" s="16">
        <f t="shared" si="48"/>
        <v>0</v>
      </c>
      <c r="AY77" t="str">
        <f>IFERROR(VLOOKUP($A77,'Week 25'!$A$1:$F$300,3,FALSE),"")</f>
        <v/>
      </c>
      <c r="AZ77" s="16">
        <f t="shared" si="49"/>
        <v>0</v>
      </c>
      <c r="BA77" t="str">
        <f>IFERROR(VLOOKUP($A77,'Week 26'!$A$1:$F$300,3,FALSE),"")</f>
        <v/>
      </c>
      <c r="BB77" s="16">
        <f t="shared" si="50"/>
        <v>0</v>
      </c>
      <c r="BC77" s="2" t="str">
        <f t="shared" si="35"/>
        <v/>
      </c>
      <c r="BD77" t="str">
        <f>IFERROR(VLOOKUP($A77,'Pivotrac YE'!$A$1:$F$300,3,FALSE),"")</f>
        <v/>
      </c>
    </row>
    <row r="78" spans="1:56" x14ac:dyDescent="0.2">
      <c r="A78" t="s">
        <v>483</v>
      </c>
      <c r="B78">
        <f t="shared" si="31"/>
        <v>21.16</v>
      </c>
      <c r="C78" t="str">
        <f>IFERROR(VLOOKUP($A78,'Week 1'!$A$1:$F$300,3,FALSE),"")</f>
        <v/>
      </c>
      <c r="D78" s="16">
        <f t="shared" si="36"/>
        <v>0</v>
      </c>
      <c r="E78" t="str">
        <f>IFERROR(VLOOKUP($A78,'Week 2'!$A$1:$F$298,3,FALSE),"")</f>
        <v/>
      </c>
      <c r="F78" s="16">
        <f t="shared" si="37"/>
        <v>0</v>
      </c>
      <c r="G78" t="str">
        <f>IFERROR(VLOOKUP($A78,'Week 3'!$A$1:$F$298,3,FALSE),"")</f>
        <v/>
      </c>
      <c r="H78" s="16">
        <f t="shared" si="38"/>
        <v>0</v>
      </c>
      <c r="I78">
        <f>IFERROR(VLOOKUP($A78,'Week 4'!$A$1:$F$300,3,FALSE),"")</f>
        <v>1.35</v>
      </c>
      <c r="J78">
        <f>IFERROR(VLOOKUP($A78,'Week 4'!$A$1:$F$300,3,FALSE),"")</f>
        <v>1.35</v>
      </c>
      <c r="K78" s="16" t="str">
        <f t="shared" si="32"/>
        <v/>
      </c>
      <c r="L78" t="str">
        <f>IFERROR(VLOOKUP($A78,'Week 5'!$A$1:$F$300,2,FALSE),"")</f>
        <v/>
      </c>
      <c r="M78" t="str">
        <f>IFERROR(VLOOKUP($A78,'Week 6'!$A$1:$F$300,3,FALSE),"")</f>
        <v/>
      </c>
      <c r="N78" t="str">
        <f>IFERROR(VLOOKUP($A78,'Week 6'!$A$1:$F$300,2,FALSE),"")</f>
        <v/>
      </c>
      <c r="O78" s="16">
        <f t="shared" si="33"/>
        <v>3.0700000000000003</v>
      </c>
      <c r="P78">
        <f>IFERROR(VLOOKUP($A78,'Week 7'!$A$1:$F$300,2,FALSE),"")</f>
        <v>1.72</v>
      </c>
      <c r="Q78" s="16">
        <f t="shared" si="34"/>
        <v>4.7200000000000006</v>
      </c>
      <c r="R78">
        <f>IFERROR(VLOOKUP($A78,'Week 8'!$A$1:$F$300,2,FALSE),"")</f>
        <v>1.65</v>
      </c>
      <c r="S78" s="16">
        <f>IFERROR(VLOOKUP($A78,'Week 9'!$A$1:$F$300,3,FALSE),"")</f>
        <v>8.33</v>
      </c>
      <c r="T78" s="16">
        <f t="shared" si="51"/>
        <v>3.6099999999999994</v>
      </c>
      <c r="U78" s="16">
        <f>IFERROR(VLOOKUP($A78,'Week 10'!$A$1:$F$300,3,FALSE),"")</f>
        <v>10.41</v>
      </c>
      <c r="V78" s="16">
        <f t="shared" si="52"/>
        <v>2.08</v>
      </c>
      <c r="W78" s="16">
        <f>IFERROR(VLOOKUP($A78,'Week 11'!$A$1:$F$300,3,FALSE),"")</f>
        <v>13.02</v>
      </c>
      <c r="X78" s="16">
        <f t="shared" si="53"/>
        <v>2.6099999999999994</v>
      </c>
      <c r="Y78" s="16">
        <f>IFERROR(VLOOKUP($A78,'Week 12'!$A$1:$F$300,3,FALSE),"")</f>
        <v>15.48</v>
      </c>
      <c r="Z78" s="16">
        <f t="shared" si="54"/>
        <v>2.4600000000000009</v>
      </c>
      <c r="AA78">
        <f>IFERROR(VLOOKUP($A78,'Week 13'!$A$1:$F$300,3,FALSE),"")</f>
        <v>17.579999999999998</v>
      </c>
      <c r="AB78" s="16">
        <f t="shared" si="55"/>
        <v>2.0999999999999979</v>
      </c>
      <c r="AC78">
        <f>IFERROR(VLOOKUP($A78,'Week 14'!$A$1:$F$300,3,FALSE),"")</f>
        <v>19.04</v>
      </c>
      <c r="AD78" s="16">
        <f t="shared" si="56"/>
        <v>1.4600000000000009</v>
      </c>
      <c r="AE78">
        <f>IFERROR(VLOOKUP($A78,'Week 15'!$A$1:$F$300,3,FALSE),"")</f>
        <v>20.5</v>
      </c>
      <c r="AF78" s="16">
        <f t="shared" si="39"/>
        <v>1.4600000000000009</v>
      </c>
      <c r="AG78">
        <f>IFERROR(VLOOKUP($A78,'Week 16'!$A$1:$F$300,3,FALSE),"")</f>
        <v>20.69</v>
      </c>
      <c r="AH78" s="16">
        <f t="shared" si="40"/>
        <v>0.19000000000000128</v>
      </c>
      <c r="AI78">
        <f>IFERROR(VLOOKUP($A78,'Week 17'!$A$1:$F$300,3,FALSE),"")</f>
        <v>20.87</v>
      </c>
      <c r="AJ78" s="16">
        <f t="shared" si="41"/>
        <v>0.17999999999999972</v>
      </c>
      <c r="AK78">
        <f>IFERROR(VLOOKUP($A78,'Week 18'!$A$1:$F$300,3,FALSE),"")</f>
        <v>21.16</v>
      </c>
      <c r="AL78" s="16">
        <f t="shared" si="42"/>
        <v>0.28999999999999915</v>
      </c>
      <c r="AM78">
        <f>IFERROR(VLOOKUP($A78,'Week 19'!$A$1:$F$300,3,FALSE),"")</f>
        <v>21.46</v>
      </c>
      <c r="AN78" s="16">
        <f t="shared" si="43"/>
        <v>0.30000000000000071</v>
      </c>
      <c r="AO78">
        <f>IFERROR(VLOOKUP($A78,'Week 20'!$A$1:$F$300,3,FALSE),"")</f>
        <v>21.86</v>
      </c>
      <c r="AP78" s="16">
        <f t="shared" si="44"/>
        <v>0.39999999999999858</v>
      </c>
      <c r="AQ78">
        <f>IFERROR(VLOOKUP($A78,'Week 21'!$A$1:$F$300,3,FALSE),"")</f>
        <v>21.93</v>
      </c>
      <c r="AR78" s="16">
        <f t="shared" si="45"/>
        <v>7.0000000000000284E-2</v>
      </c>
      <c r="AS78">
        <f>IFERROR(VLOOKUP($A78,'Week 22'!$A$1:$F$300,3,FALSE),"")</f>
        <v>22.92</v>
      </c>
      <c r="AT78" s="16">
        <f t="shared" si="46"/>
        <v>0.99000000000000199</v>
      </c>
      <c r="AU78" t="str">
        <f>IFERROR(VLOOKUP($A78,'Week 23'!$A$1:$F$300,3,FALSE),"")</f>
        <v/>
      </c>
      <c r="AV78" s="16">
        <f t="shared" si="47"/>
        <v>0</v>
      </c>
      <c r="AW78" t="str">
        <f>IFERROR(VLOOKUP($A78,'Week 24'!$A$1:$F$300,3,FALSE),"")</f>
        <v/>
      </c>
      <c r="AX78" s="16">
        <f t="shared" si="48"/>
        <v>0</v>
      </c>
      <c r="AY78" t="str">
        <f>IFERROR(VLOOKUP($A78,'Week 25'!$A$1:$F$300,3,FALSE),"")</f>
        <v/>
      </c>
      <c r="AZ78" s="16">
        <f t="shared" si="49"/>
        <v>0</v>
      </c>
      <c r="BA78" t="str">
        <f>IFERROR(VLOOKUP($A78,'Week 26'!$A$1:$F$300,3,FALSE),"")</f>
        <v/>
      </c>
      <c r="BB78" s="16">
        <f t="shared" si="50"/>
        <v>0</v>
      </c>
      <c r="BC78" s="2" t="str">
        <f t="shared" si="35"/>
        <v/>
      </c>
      <c r="BD78" t="str">
        <f>IFERROR(VLOOKUP($A78,'Pivotrac YE'!$A$1:$F$300,3,FALSE),"")</f>
        <v/>
      </c>
    </row>
    <row r="79" spans="1:56" x14ac:dyDescent="0.2">
      <c r="A79" t="s">
        <v>287</v>
      </c>
      <c r="B79">
        <f t="shared" si="31"/>
        <v>21.37</v>
      </c>
      <c r="C79" t="str">
        <f>IFERROR(VLOOKUP($A79,'Week 1'!$A$1:$F$300,3,FALSE),"")</f>
        <v/>
      </c>
      <c r="D79" s="16">
        <f t="shared" si="36"/>
        <v>0</v>
      </c>
      <c r="E79" t="str">
        <f>IFERROR(VLOOKUP($A79,'Week 2'!$A$1:$F$298,3,FALSE),"")</f>
        <v/>
      </c>
      <c r="F79" s="16">
        <f t="shared" si="37"/>
        <v>0</v>
      </c>
      <c r="G79" t="str">
        <f>IFERROR(VLOOKUP($A79,'Week 3'!$A$1:$F$298,3,FALSE),"")</f>
        <v/>
      </c>
      <c r="H79" s="16">
        <f t="shared" si="38"/>
        <v>0</v>
      </c>
      <c r="I79">
        <f>IFERROR(VLOOKUP($A79,'Week 4'!$A$1:$F$300,3,FALSE),"")</f>
        <v>1.3</v>
      </c>
      <c r="J79">
        <f>IFERROR(VLOOKUP($A79,'Week 4'!$A$1:$F$300,3,FALSE),"")</f>
        <v>1.3</v>
      </c>
      <c r="K79" s="16" t="str">
        <f t="shared" si="32"/>
        <v/>
      </c>
      <c r="L79" t="str">
        <f>IFERROR(VLOOKUP($A79,'Week 5'!$A$1:$F$300,2,FALSE),"")</f>
        <v/>
      </c>
      <c r="M79" t="str">
        <f>IFERROR(VLOOKUP($A79,'Week 6'!$A$1:$F$300,3,FALSE),"")</f>
        <v/>
      </c>
      <c r="N79" t="str">
        <f>IFERROR(VLOOKUP($A79,'Week 6'!$A$1:$F$300,2,FALSE),"")</f>
        <v/>
      </c>
      <c r="O79" s="16">
        <f t="shared" si="33"/>
        <v>3.02</v>
      </c>
      <c r="P79">
        <f>IFERROR(VLOOKUP($A79,'Week 7'!$A$1:$F$300,2,FALSE),"")</f>
        <v>1.72</v>
      </c>
      <c r="Q79" s="16">
        <f t="shared" si="34"/>
        <v>4.7699999999999996</v>
      </c>
      <c r="R79">
        <f>IFERROR(VLOOKUP($A79,'Week 8'!$A$1:$F$300,2,FALSE),"")</f>
        <v>1.75</v>
      </c>
      <c r="S79" s="16">
        <f>IFERROR(VLOOKUP($A79,'Week 9'!$A$1:$F$300,3,FALSE),"")</f>
        <v>8.48</v>
      </c>
      <c r="T79" s="16">
        <f t="shared" si="51"/>
        <v>3.7100000000000009</v>
      </c>
      <c r="U79" s="16">
        <f>IFERROR(VLOOKUP($A79,'Week 10'!$A$1:$F$300,3,FALSE),"")</f>
        <v>10.61</v>
      </c>
      <c r="V79" s="16">
        <f t="shared" si="52"/>
        <v>2.129999999999999</v>
      </c>
      <c r="W79" s="16">
        <f>IFERROR(VLOOKUP($A79,'Week 11'!$A$1:$F$300,3,FALSE),"")</f>
        <v>13.24</v>
      </c>
      <c r="X79" s="16">
        <f t="shared" si="53"/>
        <v>2.6300000000000008</v>
      </c>
      <c r="Y79" s="16">
        <f>IFERROR(VLOOKUP($A79,'Week 12'!$A$1:$F$300,3,FALSE),"")</f>
        <v>15.7</v>
      </c>
      <c r="Z79" s="16">
        <f t="shared" si="54"/>
        <v>2.4599999999999991</v>
      </c>
      <c r="AA79">
        <f>IFERROR(VLOOKUP($A79,'Week 13'!$A$1:$F$300,3,FALSE),"")</f>
        <v>17.8</v>
      </c>
      <c r="AB79" s="16">
        <f t="shared" si="55"/>
        <v>2.1000000000000014</v>
      </c>
      <c r="AC79">
        <f>IFERROR(VLOOKUP($A79,'Week 14'!$A$1:$F$300,3,FALSE),"")</f>
        <v>19.25</v>
      </c>
      <c r="AD79" s="16">
        <f t="shared" si="56"/>
        <v>1.4499999999999993</v>
      </c>
      <c r="AE79">
        <f>IFERROR(VLOOKUP($A79,'Week 15'!$A$1:$F$300,3,FALSE),"")</f>
        <v>20.72</v>
      </c>
      <c r="AF79" s="16">
        <f t="shared" si="39"/>
        <v>1.4699999999999989</v>
      </c>
      <c r="AG79">
        <f>IFERROR(VLOOKUP($A79,'Week 16'!$A$1:$F$300,3,FALSE),"")</f>
        <v>20.9</v>
      </c>
      <c r="AH79" s="16">
        <f t="shared" si="40"/>
        <v>0.17999999999999972</v>
      </c>
      <c r="AI79">
        <f>IFERROR(VLOOKUP($A79,'Week 17'!$A$1:$F$300,3,FALSE),"")</f>
        <v>21.08</v>
      </c>
      <c r="AJ79" s="16">
        <f t="shared" si="41"/>
        <v>0.17999999999999972</v>
      </c>
      <c r="AK79">
        <f>IFERROR(VLOOKUP($A79,'Week 18'!$A$1:$F$300,3,FALSE),"")</f>
        <v>21.37</v>
      </c>
      <c r="AL79" s="16">
        <f t="shared" si="42"/>
        <v>0.2900000000000027</v>
      </c>
      <c r="AM79">
        <f>IFERROR(VLOOKUP($A79,'Week 19'!$A$1:$F$300,3,FALSE),"")</f>
        <v>21.66</v>
      </c>
      <c r="AN79" s="16">
        <f t="shared" si="43"/>
        <v>0.28999999999999915</v>
      </c>
      <c r="AO79">
        <f>IFERROR(VLOOKUP($A79,'Week 20'!$A$1:$F$300,3,FALSE),"")</f>
        <v>22.06</v>
      </c>
      <c r="AP79" s="16">
        <f t="shared" si="44"/>
        <v>0.39999999999999858</v>
      </c>
      <c r="AQ79">
        <f>IFERROR(VLOOKUP($A79,'Week 21'!$A$1:$F$300,3,FALSE),"")</f>
        <v>22.06</v>
      </c>
      <c r="AR79" s="16">
        <f t="shared" si="45"/>
        <v>0</v>
      </c>
      <c r="AS79">
        <f>IFERROR(VLOOKUP($A79,'Week 22'!$A$1:$F$300,3,FALSE),"")</f>
        <v>23.02</v>
      </c>
      <c r="AT79" s="16">
        <f t="shared" si="46"/>
        <v>0.96000000000000085</v>
      </c>
      <c r="AU79" t="str">
        <f>IFERROR(VLOOKUP($A79,'Week 23'!$A$1:$F$300,3,FALSE),"")</f>
        <v/>
      </c>
      <c r="AV79" s="16">
        <f t="shared" si="47"/>
        <v>0</v>
      </c>
      <c r="AW79" t="str">
        <f>IFERROR(VLOOKUP($A79,'Week 24'!$A$1:$F$300,3,FALSE),"")</f>
        <v/>
      </c>
      <c r="AX79" s="16">
        <f t="shared" si="48"/>
        <v>0</v>
      </c>
      <c r="AY79" t="str">
        <f>IFERROR(VLOOKUP($A79,'Week 25'!$A$1:$F$300,3,FALSE),"")</f>
        <v/>
      </c>
      <c r="AZ79" s="16">
        <f t="shared" si="49"/>
        <v>0</v>
      </c>
      <c r="BA79" t="str">
        <f>IFERROR(VLOOKUP($A79,'Week 26'!$A$1:$F$300,3,FALSE),"")</f>
        <v/>
      </c>
      <c r="BB79" s="16">
        <f t="shared" si="50"/>
        <v>0</v>
      </c>
      <c r="BC79" s="2" t="str">
        <f t="shared" si="35"/>
        <v/>
      </c>
      <c r="BD79" t="str">
        <f>IFERROR(VLOOKUP($A79,'Pivotrac YE'!$A$1:$F$300,3,FALSE),"")</f>
        <v/>
      </c>
    </row>
    <row r="80" spans="1:56" x14ac:dyDescent="0.2">
      <c r="A80" t="s">
        <v>484</v>
      </c>
      <c r="B80" t="e">
        <f t="shared" si="31"/>
        <v>#VALUE!</v>
      </c>
      <c r="C80" t="str">
        <f>IFERROR(VLOOKUP($A80,'Week 1'!$A$1:$F$300,3,FALSE),"")</f>
        <v/>
      </c>
      <c r="D80" s="16">
        <f t="shared" si="36"/>
        <v>0</v>
      </c>
      <c r="E80" t="str">
        <f>IFERROR(VLOOKUP($A80,'Week 2'!$A$1:$F$298,3,FALSE),"")</f>
        <v/>
      </c>
      <c r="F80" s="16">
        <f t="shared" si="37"/>
        <v>0</v>
      </c>
      <c r="G80" t="str">
        <f>IFERROR(VLOOKUP($A80,'Week 3'!$A$1:$F$298,3,FALSE),"")</f>
        <v/>
      </c>
      <c r="H80" s="16">
        <f t="shared" si="38"/>
        <v>0</v>
      </c>
      <c r="I80" t="str">
        <f>IFERROR(VLOOKUP($A80,'Week 4'!$A$1:$F$300,3,FALSE),"")</f>
        <v/>
      </c>
      <c r="J80" t="str">
        <f>IFERROR(VLOOKUP($A80,'Week 4'!$A$1:$F$300,3,FALSE),"")</f>
        <v/>
      </c>
      <c r="K80" s="16" t="str">
        <f t="shared" si="32"/>
        <v/>
      </c>
      <c r="L80" t="str">
        <f>IFERROR(VLOOKUP($A80,'Week 5'!$A$1:$F$300,2,FALSE),"")</f>
        <v/>
      </c>
      <c r="M80" t="str">
        <f>IFERROR(VLOOKUP($A80,'Week 6'!$A$1:$F$300,3,FALSE),"")</f>
        <v/>
      </c>
      <c r="N80" t="str">
        <f>IFERROR(VLOOKUP($A80,'Week 6'!$A$1:$F$300,2,FALSE),"")</f>
        <v/>
      </c>
      <c r="O80" s="16" t="e">
        <f t="shared" si="33"/>
        <v>#VALUE!</v>
      </c>
      <c r="P80" t="str">
        <f>IFERROR(VLOOKUP($A80,'Week 7'!$A$1:$F$300,2,FALSE),"")</f>
        <v/>
      </c>
      <c r="Q80" s="16" t="e">
        <f t="shared" si="34"/>
        <v>#VALUE!</v>
      </c>
      <c r="R80" t="str">
        <f>IFERROR(VLOOKUP($A80,'Week 8'!$A$1:$F$300,2,FALSE),"")</f>
        <v/>
      </c>
      <c r="S80" s="16" t="str">
        <f>IFERROR(VLOOKUP($A80,'Week 9'!$A$1:$F$300,3,FALSE),"")</f>
        <v/>
      </c>
      <c r="T80" s="16">
        <f t="shared" si="51"/>
        <v>0</v>
      </c>
      <c r="U80" s="16" t="str">
        <f>IFERROR(VLOOKUP($A80,'Week 10'!$A$1:$F$300,3,FALSE),"")</f>
        <v/>
      </c>
      <c r="V80" s="16">
        <f t="shared" si="52"/>
        <v>0</v>
      </c>
      <c r="W80" s="16" t="str">
        <f>IFERROR(VLOOKUP($A80,'Week 11'!$A$1:$F$300,3,FALSE),"")</f>
        <v/>
      </c>
      <c r="X80" s="16">
        <f t="shared" si="53"/>
        <v>0</v>
      </c>
      <c r="Y80" s="16" t="str">
        <f>IFERROR(VLOOKUP($A80,'Week 12'!$A$1:$F$300,3,FALSE),"")</f>
        <v/>
      </c>
      <c r="Z80" s="16">
        <f t="shared" si="54"/>
        <v>0</v>
      </c>
      <c r="AA80" t="str">
        <f>IFERROR(VLOOKUP($A80,'Week 13'!$A$1:$F$300,3,FALSE),"")</f>
        <v/>
      </c>
      <c r="AB80" s="16">
        <f t="shared" si="55"/>
        <v>0</v>
      </c>
      <c r="AC80" t="str">
        <f>IFERROR(VLOOKUP($A80,'Week 14'!$A$1:$F$300,3,FALSE),"")</f>
        <v/>
      </c>
      <c r="AD80" s="16">
        <f t="shared" si="56"/>
        <v>0</v>
      </c>
      <c r="AE80" t="str">
        <f>IFERROR(VLOOKUP($A80,'Week 15'!$A$1:$F$300,3,FALSE),"")</f>
        <v/>
      </c>
      <c r="AF80" s="16">
        <f t="shared" si="39"/>
        <v>0</v>
      </c>
      <c r="AG80" t="str">
        <f>IFERROR(VLOOKUP($A80,'Week 16'!$A$1:$F$300,3,FALSE),"")</f>
        <v/>
      </c>
      <c r="AH80" s="16">
        <f t="shared" si="40"/>
        <v>0</v>
      </c>
      <c r="AI80" t="str">
        <f>IFERROR(VLOOKUP($A80,'Week 17'!$A$1:$F$300,3,FALSE),"")</f>
        <v/>
      </c>
      <c r="AJ80" s="16">
        <f t="shared" si="41"/>
        <v>0</v>
      </c>
      <c r="AK80" t="str">
        <f>IFERROR(VLOOKUP($A80,'Week 18'!$A$1:$F$300,3,FALSE),"")</f>
        <v/>
      </c>
      <c r="AL80" s="16">
        <f t="shared" si="42"/>
        <v>0</v>
      </c>
      <c r="AM80" t="str">
        <f>IFERROR(VLOOKUP($A80,'Week 19'!$A$1:$F$300,3,FALSE),"")</f>
        <v/>
      </c>
      <c r="AN80" s="16">
        <f t="shared" si="43"/>
        <v>0</v>
      </c>
      <c r="AO80" t="str">
        <f>IFERROR(VLOOKUP($A80,'Week 20'!$A$1:$F$300,3,FALSE),"")</f>
        <v/>
      </c>
      <c r="AP80" s="16">
        <f t="shared" si="44"/>
        <v>0</v>
      </c>
      <c r="AQ80" t="str">
        <f>IFERROR(VLOOKUP($A80,'Week 21'!$A$1:$F$300,3,FALSE),"")</f>
        <v/>
      </c>
      <c r="AR80" s="16">
        <f t="shared" si="45"/>
        <v>0</v>
      </c>
      <c r="AS80" t="str">
        <f>IFERROR(VLOOKUP($A80,'Week 22'!$A$1:$F$300,3,FALSE),"")</f>
        <v/>
      </c>
      <c r="AT80" s="16">
        <f t="shared" si="46"/>
        <v>0</v>
      </c>
      <c r="AU80" t="str">
        <f>IFERROR(VLOOKUP($A80,'Week 23'!$A$1:$F$300,3,FALSE),"")</f>
        <v/>
      </c>
      <c r="AV80" s="16">
        <f t="shared" si="47"/>
        <v>0</v>
      </c>
      <c r="AW80" t="str">
        <f>IFERROR(VLOOKUP($A80,'Week 24'!$A$1:$F$300,3,FALSE),"")</f>
        <v/>
      </c>
      <c r="AX80" s="16">
        <f t="shared" si="48"/>
        <v>0</v>
      </c>
      <c r="AY80" t="str">
        <f>IFERROR(VLOOKUP($A80,'Week 25'!$A$1:$F$300,3,FALSE),"")</f>
        <v/>
      </c>
      <c r="AZ80" s="16">
        <f t="shared" si="49"/>
        <v>0</v>
      </c>
      <c r="BA80" t="str">
        <f>IFERROR(VLOOKUP($A80,'Week 26'!$A$1:$F$300,3,FALSE),"")</f>
        <v/>
      </c>
      <c r="BB80" s="16">
        <f t="shared" si="50"/>
        <v>0</v>
      </c>
      <c r="BC80" s="2" t="str">
        <f t="shared" si="35"/>
        <v/>
      </c>
      <c r="BD80" t="str">
        <f>IFERROR(VLOOKUP($A80,'Pivotrac YE'!$A$1:$F$300,3,FALSE),"")</f>
        <v/>
      </c>
    </row>
    <row r="81" spans="1:56" x14ac:dyDescent="0.2">
      <c r="A81" t="s">
        <v>248</v>
      </c>
      <c r="B81">
        <f t="shared" si="31"/>
        <v>22.09</v>
      </c>
      <c r="C81" t="str">
        <f>IFERROR(VLOOKUP($A81,'Week 1'!$A$1:$F$300,3,FALSE),"")</f>
        <v/>
      </c>
      <c r="D81" s="16">
        <f t="shared" si="36"/>
        <v>0</v>
      </c>
      <c r="E81" t="str">
        <f>IFERROR(VLOOKUP($A81,'Week 2'!$A$1:$F$298,3,FALSE),"")</f>
        <v/>
      </c>
      <c r="F81" s="16">
        <f t="shared" si="37"/>
        <v>0</v>
      </c>
      <c r="G81" t="str">
        <f>IFERROR(VLOOKUP($A81,'Week 3'!$A$1:$F$298,3,FALSE),"")</f>
        <v/>
      </c>
      <c r="H81" s="16">
        <f t="shared" si="38"/>
        <v>0</v>
      </c>
      <c r="I81">
        <f>IFERROR(VLOOKUP($A81,'Week 4'!$A$1:$F$300,3,FALSE),"")</f>
        <v>1.28</v>
      </c>
      <c r="J81">
        <f>IFERROR(VLOOKUP($A81,'Week 4'!$A$1:$F$300,3,FALSE),"")</f>
        <v>1.28</v>
      </c>
      <c r="K81" s="16" t="str">
        <f t="shared" si="32"/>
        <v/>
      </c>
      <c r="L81" t="str">
        <f>IFERROR(VLOOKUP($A81,'Week 5'!$A$1:$F$300,2,FALSE),"")</f>
        <v/>
      </c>
      <c r="M81" t="str">
        <f>IFERROR(VLOOKUP($A81,'Week 6'!$A$1:$F$300,3,FALSE),"")</f>
        <v/>
      </c>
      <c r="N81" t="str">
        <f>IFERROR(VLOOKUP($A81,'Week 6'!$A$1:$F$300,2,FALSE),"")</f>
        <v/>
      </c>
      <c r="O81" s="16">
        <f t="shared" si="33"/>
        <v>3.06</v>
      </c>
      <c r="P81">
        <f>IFERROR(VLOOKUP($A81,'Week 7'!$A$1:$F$300,2,FALSE),"")</f>
        <v>1.78</v>
      </c>
      <c r="Q81" s="16">
        <f t="shared" si="34"/>
        <v>5.05</v>
      </c>
      <c r="R81">
        <f>IFERROR(VLOOKUP($A81,'Week 8'!$A$1:$F$300,2,FALSE),"")</f>
        <v>1.99</v>
      </c>
      <c r="S81" s="16">
        <f>IFERROR(VLOOKUP($A81,'Week 9'!$A$1:$F$300,3,FALSE),"")</f>
        <v>8.93</v>
      </c>
      <c r="T81" s="16">
        <f t="shared" si="51"/>
        <v>3.88</v>
      </c>
      <c r="U81" s="16">
        <f>IFERROR(VLOOKUP($A81,'Week 10'!$A$1:$F$300,3,FALSE),"")</f>
        <v>11.17</v>
      </c>
      <c r="V81" s="16">
        <f t="shared" si="52"/>
        <v>2.2400000000000002</v>
      </c>
      <c r="W81" s="16">
        <f>IFERROR(VLOOKUP($A81,'Week 11'!$A$1:$F$300,3,FALSE),"")</f>
        <v>13.84</v>
      </c>
      <c r="X81" s="16">
        <f t="shared" si="53"/>
        <v>2.67</v>
      </c>
      <c r="Y81" s="16">
        <f>IFERROR(VLOOKUP($A81,'Week 12'!$A$1:$F$300,3,FALSE),"")</f>
        <v>16.2</v>
      </c>
      <c r="Z81" s="16">
        <f t="shared" si="54"/>
        <v>2.3599999999999994</v>
      </c>
      <c r="AA81">
        <f>IFERROR(VLOOKUP($A81,'Week 13'!$A$1:$F$300,3,FALSE),"")</f>
        <v>18.29</v>
      </c>
      <c r="AB81" s="16">
        <f t="shared" si="55"/>
        <v>2.09</v>
      </c>
      <c r="AC81">
        <f>IFERROR(VLOOKUP($A81,'Week 14'!$A$1:$F$300,3,FALSE),"")</f>
        <v>19.739999999999998</v>
      </c>
      <c r="AD81" s="16">
        <f t="shared" si="56"/>
        <v>1.4499999999999993</v>
      </c>
      <c r="AE81">
        <f>IFERROR(VLOOKUP($A81,'Week 15'!$A$1:$F$300,3,FALSE),"")</f>
        <v>21.28</v>
      </c>
      <c r="AF81" s="16">
        <f t="shared" si="39"/>
        <v>1.5400000000000027</v>
      </c>
      <c r="AG81">
        <f>IFERROR(VLOOKUP($A81,'Week 16'!$A$1:$F$300,3,FALSE),"")</f>
        <v>21.39</v>
      </c>
      <c r="AH81" s="16">
        <f t="shared" si="40"/>
        <v>0.10999999999999943</v>
      </c>
      <c r="AI81">
        <f>IFERROR(VLOOKUP($A81,'Week 17'!$A$1:$F$300,3,FALSE),"")</f>
        <v>21.78</v>
      </c>
      <c r="AJ81" s="16">
        <f t="shared" si="41"/>
        <v>0.39000000000000057</v>
      </c>
      <c r="AK81">
        <f>IFERROR(VLOOKUP($A81,'Week 18'!$A$1:$F$300,3,FALSE),"")</f>
        <v>22.09</v>
      </c>
      <c r="AL81" s="16">
        <f t="shared" si="42"/>
        <v>0.30999999999999872</v>
      </c>
      <c r="AM81">
        <f>IFERROR(VLOOKUP($A81,'Week 19'!$A$1:$F$300,3,FALSE),"")</f>
        <v>22.39</v>
      </c>
      <c r="AN81" s="16">
        <f t="shared" si="43"/>
        <v>0.30000000000000071</v>
      </c>
      <c r="AO81">
        <f>IFERROR(VLOOKUP($A81,'Week 20'!$A$1:$F$300,3,FALSE),"")</f>
        <v>22.39</v>
      </c>
      <c r="AP81" s="16">
        <f t="shared" si="44"/>
        <v>0</v>
      </c>
      <c r="AQ81">
        <f>IFERROR(VLOOKUP($A81,'Week 21'!$A$1:$F$300,3,FALSE),"")</f>
        <v>22.5</v>
      </c>
      <c r="AR81" s="16">
        <f t="shared" si="45"/>
        <v>0.10999999999999943</v>
      </c>
      <c r="AS81">
        <f>IFERROR(VLOOKUP($A81,'Week 22'!$A$1:$F$300,3,FALSE),"")</f>
        <v>23.39</v>
      </c>
      <c r="AT81" s="16">
        <f t="shared" si="46"/>
        <v>0.89000000000000057</v>
      </c>
      <c r="AU81" t="str">
        <f>IFERROR(VLOOKUP($A81,'Week 23'!$A$1:$F$300,3,FALSE),"")</f>
        <v/>
      </c>
      <c r="AV81" s="16">
        <f t="shared" si="47"/>
        <v>0</v>
      </c>
      <c r="AW81" t="str">
        <f>IFERROR(VLOOKUP($A81,'Week 24'!$A$1:$F$300,3,FALSE),"")</f>
        <v/>
      </c>
      <c r="AX81" s="16">
        <f t="shared" si="48"/>
        <v>0</v>
      </c>
      <c r="AY81" t="str">
        <f>IFERROR(VLOOKUP($A81,'Week 25'!$A$1:$F$300,3,FALSE),"")</f>
        <v/>
      </c>
      <c r="AZ81" s="16">
        <f t="shared" si="49"/>
        <v>0</v>
      </c>
      <c r="BA81" t="str">
        <f>IFERROR(VLOOKUP($A81,'Week 26'!$A$1:$F$300,3,FALSE),"")</f>
        <v/>
      </c>
      <c r="BB81" s="16">
        <f t="shared" si="50"/>
        <v>0</v>
      </c>
      <c r="BC81" s="2" t="str">
        <f t="shared" si="35"/>
        <v/>
      </c>
      <c r="BD81" t="str">
        <f>IFERROR(VLOOKUP($A81,'Pivotrac YE'!$A$1:$F$300,3,FALSE),"")</f>
        <v/>
      </c>
    </row>
    <row r="82" spans="1:56" x14ac:dyDescent="0.2">
      <c r="A82" t="s">
        <v>249</v>
      </c>
      <c r="B82">
        <f t="shared" si="31"/>
        <v>22.11</v>
      </c>
      <c r="C82" t="str">
        <f>IFERROR(VLOOKUP($A82,'Week 1'!$A$1:$F$300,3,FALSE),"")</f>
        <v/>
      </c>
      <c r="D82" s="16">
        <f t="shared" si="36"/>
        <v>0</v>
      </c>
      <c r="E82" t="str">
        <f>IFERROR(VLOOKUP($A82,'Week 2'!$A$1:$F$298,3,FALSE),"")</f>
        <v/>
      </c>
      <c r="F82" s="16">
        <f t="shared" si="37"/>
        <v>0</v>
      </c>
      <c r="G82" t="str">
        <f>IFERROR(VLOOKUP($A82,'Week 3'!$A$1:$F$298,3,FALSE),"")</f>
        <v/>
      </c>
      <c r="H82" s="16">
        <f t="shared" si="38"/>
        <v>0</v>
      </c>
      <c r="I82">
        <f>IFERROR(VLOOKUP($A82,'Week 4'!$A$1:$F$300,3,FALSE),"")</f>
        <v>1.31</v>
      </c>
      <c r="J82">
        <f>IFERROR(VLOOKUP($A82,'Week 4'!$A$1:$F$300,3,FALSE),"")</f>
        <v>1.31</v>
      </c>
      <c r="K82" s="16" t="str">
        <f t="shared" si="32"/>
        <v/>
      </c>
      <c r="L82" t="str">
        <f>IFERROR(VLOOKUP($A82,'Week 5'!$A$1:$F$300,2,FALSE),"")</f>
        <v/>
      </c>
      <c r="M82" t="str">
        <f>IFERROR(VLOOKUP($A82,'Week 6'!$A$1:$F$300,3,FALSE),"")</f>
        <v/>
      </c>
      <c r="N82" t="str">
        <f>IFERROR(VLOOKUP($A82,'Week 6'!$A$1:$F$300,2,FALSE),"")</f>
        <v/>
      </c>
      <c r="O82" s="16">
        <f t="shared" si="33"/>
        <v>3.09</v>
      </c>
      <c r="P82">
        <f>IFERROR(VLOOKUP($A82,'Week 7'!$A$1:$F$300,2,FALSE),"")</f>
        <v>1.78</v>
      </c>
      <c r="Q82" s="16">
        <f t="shared" si="34"/>
        <v>5.09</v>
      </c>
      <c r="R82">
        <f>IFERROR(VLOOKUP($A82,'Week 8'!$A$1:$F$300,2,FALSE),"")</f>
        <v>2</v>
      </c>
      <c r="S82" s="16">
        <f>IFERROR(VLOOKUP($A82,'Week 9'!$A$1:$F$300,3,FALSE),"")</f>
        <v>9.0500000000000007</v>
      </c>
      <c r="T82" s="16">
        <f t="shared" si="51"/>
        <v>3.9600000000000009</v>
      </c>
      <c r="U82" s="16">
        <f>IFERROR(VLOOKUP($A82,'Week 10'!$A$1:$F$300,3,FALSE),"")</f>
        <v>11.28</v>
      </c>
      <c r="V82" s="16">
        <f t="shared" si="52"/>
        <v>2.2299999999999986</v>
      </c>
      <c r="W82" s="16">
        <f>IFERROR(VLOOKUP($A82,'Week 11'!$A$1:$F$300,3,FALSE),"")</f>
        <v>13.92</v>
      </c>
      <c r="X82" s="16">
        <f t="shared" si="53"/>
        <v>2.6400000000000006</v>
      </c>
      <c r="Y82" s="16">
        <f>IFERROR(VLOOKUP($A82,'Week 12'!$A$1:$F$300,3,FALSE),"")</f>
        <v>16.32</v>
      </c>
      <c r="Z82" s="16">
        <f t="shared" si="54"/>
        <v>2.4000000000000004</v>
      </c>
      <c r="AA82">
        <f>IFERROR(VLOOKUP($A82,'Week 13'!$A$1:$F$300,3,FALSE),"")</f>
        <v>18.39</v>
      </c>
      <c r="AB82" s="16">
        <f t="shared" si="55"/>
        <v>2.0700000000000003</v>
      </c>
      <c r="AC82">
        <f>IFERROR(VLOOKUP($A82,'Week 14'!$A$1:$F$300,3,FALSE),"")</f>
        <v>19.91</v>
      </c>
      <c r="AD82" s="16">
        <f t="shared" si="56"/>
        <v>1.5199999999999996</v>
      </c>
      <c r="AE82">
        <f>IFERROR(VLOOKUP($A82,'Week 15'!$A$1:$F$300,3,FALSE),"")</f>
        <v>21.37</v>
      </c>
      <c r="AF82" s="16">
        <f t="shared" si="39"/>
        <v>1.4600000000000009</v>
      </c>
      <c r="AG82">
        <f>IFERROR(VLOOKUP($A82,'Week 16'!$A$1:$F$300,3,FALSE),"")</f>
        <v>21.43</v>
      </c>
      <c r="AH82" s="16">
        <f t="shared" si="40"/>
        <v>5.9999999999998721E-2</v>
      </c>
      <c r="AI82">
        <f>IFERROR(VLOOKUP($A82,'Week 17'!$A$1:$F$300,3,FALSE),"")</f>
        <v>21.81</v>
      </c>
      <c r="AJ82" s="16">
        <f t="shared" si="41"/>
        <v>0.37999999999999901</v>
      </c>
      <c r="AK82">
        <f>IFERROR(VLOOKUP($A82,'Week 18'!$A$1:$F$300,3,FALSE),"")</f>
        <v>22.11</v>
      </c>
      <c r="AL82" s="16">
        <f t="shared" si="42"/>
        <v>0.30000000000000071</v>
      </c>
      <c r="AM82">
        <f>IFERROR(VLOOKUP($A82,'Week 19'!$A$1:$F$300,3,FALSE),"")</f>
        <v>22.41</v>
      </c>
      <c r="AN82" s="16">
        <f t="shared" si="43"/>
        <v>0.30000000000000071</v>
      </c>
      <c r="AO82">
        <f>IFERROR(VLOOKUP($A82,'Week 20'!$A$1:$F$300,3,FALSE),"")</f>
        <v>22.41</v>
      </c>
      <c r="AP82" s="16">
        <f t="shared" si="44"/>
        <v>0</v>
      </c>
      <c r="AQ82">
        <f>IFERROR(VLOOKUP($A82,'Week 21'!$A$1:$F$300,3,FALSE),"")</f>
        <v>22.51</v>
      </c>
      <c r="AR82" s="16">
        <f t="shared" si="45"/>
        <v>0.10000000000000142</v>
      </c>
      <c r="AS82">
        <f>IFERROR(VLOOKUP($A82,'Week 22'!$A$1:$F$300,3,FALSE),"")</f>
        <v>23.39</v>
      </c>
      <c r="AT82" s="16">
        <f t="shared" si="46"/>
        <v>0.87999999999999901</v>
      </c>
      <c r="AU82" t="str">
        <f>IFERROR(VLOOKUP($A82,'Week 23'!$A$1:$F$300,3,FALSE),"")</f>
        <v/>
      </c>
      <c r="AV82" s="16">
        <f t="shared" si="47"/>
        <v>0</v>
      </c>
      <c r="AW82" t="str">
        <f>IFERROR(VLOOKUP($A82,'Week 24'!$A$1:$F$300,3,FALSE),"")</f>
        <v/>
      </c>
      <c r="AX82" s="16">
        <f t="shared" si="48"/>
        <v>0</v>
      </c>
      <c r="AY82" t="str">
        <f>IFERROR(VLOOKUP($A82,'Week 25'!$A$1:$F$300,3,FALSE),"")</f>
        <v/>
      </c>
      <c r="AZ82" s="16">
        <f t="shared" si="49"/>
        <v>0</v>
      </c>
      <c r="BA82" t="str">
        <f>IFERROR(VLOOKUP($A82,'Week 26'!$A$1:$F$300,3,FALSE),"")</f>
        <v/>
      </c>
      <c r="BB82" s="16">
        <f t="shared" si="50"/>
        <v>0</v>
      </c>
      <c r="BC82" s="2" t="str">
        <f t="shared" si="35"/>
        <v/>
      </c>
      <c r="BD82" t="str">
        <f>IFERROR(VLOOKUP($A82,'Pivotrac YE'!$A$1:$F$300,3,FALSE),"")</f>
        <v/>
      </c>
    </row>
    <row r="83" spans="1:56" x14ac:dyDescent="0.2">
      <c r="A83" t="s">
        <v>279</v>
      </c>
      <c r="B83">
        <f t="shared" si="31"/>
        <v>23.18</v>
      </c>
      <c r="C83" t="str">
        <f>IFERROR(VLOOKUP($A83,'Week 1'!$A$1:$F$300,3,FALSE),"")</f>
        <v/>
      </c>
      <c r="D83" s="16">
        <f t="shared" si="36"/>
        <v>0</v>
      </c>
      <c r="E83" t="str">
        <f>IFERROR(VLOOKUP($A83,'Week 2'!$A$1:$F$298,3,FALSE),"")</f>
        <v/>
      </c>
      <c r="F83" s="16">
        <f t="shared" si="37"/>
        <v>0</v>
      </c>
      <c r="G83" t="str">
        <f>IFERROR(VLOOKUP($A83,'Week 3'!$A$1:$F$298,3,FALSE),"")</f>
        <v/>
      </c>
      <c r="H83" s="16">
        <f t="shared" si="38"/>
        <v>0</v>
      </c>
      <c r="I83">
        <f>IFERROR(VLOOKUP($A83,'Week 4'!$A$1:$F$300,3,FALSE),"")</f>
        <v>7.43</v>
      </c>
      <c r="J83">
        <f>IFERROR(VLOOKUP($A83,'Week 4'!$A$1:$F$300,3,FALSE),"")</f>
        <v>7.43</v>
      </c>
      <c r="K83" s="16" t="str">
        <f t="shared" si="32"/>
        <v/>
      </c>
      <c r="L83" t="str">
        <f>IFERROR(VLOOKUP($A83,'Week 5'!$A$1:$F$300,2,FALSE),"")</f>
        <v/>
      </c>
      <c r="M83" t="str">
        <f>IFERROR(VLOOKUP($A83,'Week 6'!$A$1:$F$300,3,FALSE),"")</f>
        <v/>
      </c>
      <c r="N83" t="str">
        <f>IFERROR(VLOOKUP($A83,'Week 6'!$A$1:$F$300,2,FALSE),"")</f>
        <v/>
      </c>
      <c r="O83" s="16">
        <f t="shared" si="33"/>
        <v>9.77</v>
      </c>
      <c r="P83">
        <f>IFERROR(VLOOKUP($A83,'Week 7'!$A$1:$F$300,2,FALSE),"")</f>
        <v>2.34</v>
      </c>
      <c r="Q83" s="16">
        <f t="shared" si="34"/>
        <v>12.07</v>
      </c>
      <c r="R83">
        <f>IFERROR(VLOOKUP($A83,'Week 8'!$A$1:$F$300,2,FALSE),"")</f>
        <v>2.2999999999999998</v>
      </c>
      <c r="S83" s="16">
        <f>IFERROR(VLOOKUP($A83,'Week 9'!$A$1:$F$300,3,FALSE),"")</f>
        <v>18.11</v>
      </c>
      <c r="T83" s="16">
        <f t="shared" si="51"/>
        <v>6.0399999999999991</v>
      </c>
      <c r="U83" s="16">
        <f>IFERROR(VLOOKUP($A83,'Week 10'!$A$1:$F$300,3,FALSE),"")</f>
        <v>20.11</v>
      </c>
      <c r="V83" s="16">
        <f t="shared" si="52"/>
        <v>2</v>
      </c>
      <c r="W83" s="16">
        <f>IFERROR(VLOOKUP($A83,'Week 11'!$A$1:$F$300,3,FALSE),"")</f>
        <v>22.08</v>
      </c>
      <c r="X83" s="16">
        <f t="shared" si="53"/>
        <v>1.9699999999999989</v>
      </c>
      <c r="Y83" s="16">
        <f>IFERROR(VLOOKUP($A83,'Week 12'!$A$1:$F$300,3,FALSE),"")</f>
        <v>23.18</v>
      </c>
      <c r="Z83" s="16">
        <f t="shared" si="54"/>
        <v>1.1000000000000014</v>
      </c>
      <c r="AA83">
        <f>IFERROR(VLOOKUP($A83,'Week 13'!$A$1:$F$300,3,FALSE),"")</f>
        <v>23.18</v>
      </c>
      <c r="AB83" s="16">
        <f t="shared" si="55"/>
        <v>0</v>
      </c>
      <c r="AC83">
        <f>IFERROR(VLOOKUP($A83,'Week 14'!$A$1:$F$300,3,FALSE),"")</f>
        <v>23.18</v>
      </c>
      <c r="AD83" s="16">
        <f t="shared" si="56"/>
        <v>0</v>
      </c>
      <c r="AE83">
        <f>IFERROR(VLOOKUP($A83,'Week 15'!$A$1:$F$300,3,FALSE),"")</f>
        <v>23.18</v>
      </c>
      <c r="AF83" s="16">
        <f t="shared" si="39"/>
        <v>0</v>
      </c>
      <c r="AG83">
        <f>IFERROR(VLOOKUP($A83,'Week 16'!$A$1:$F$300,3,FALSE),"")</f>
        <v>23.18</v>
      </c>
      <c r="AH83" s="16">
        <f t="shared" si="40"/>
        <v>0</v>
      </c>
      <c r="AI83">
        <f>IFERROR(VLOOKUP($A83,'Week 17'!$A$1:$F$300,3,FALSE),"")</f>
        <v>23.18</v>
      </c>
      <c r="AJ83" s="16">
        <f t="shared" si="41"/>
        <v>0</v>
      </c>
      <c r="AK83">
        <f>IFERROR(VLOOKUP($A83,'Week 18'!$A$1:$F$300,3,FALSE),"")</f>
        <v>23.18</v>
      </c>
      <c r="AL83" s="16">
        <f t="shared" si="42"/>
        <v>0</v>
      </c>
      <c r="AM83">
        <f>IFERROR(VLOOKUP($A83,'Week 19'!$A$1:$F$300,3,FALSE),"")</f>
        <v>23.18</v>
      </c>
      <c r="AN83" s="16">
        <f t="shared" si="43"/>
        <v>0</v>
      </c>
      <c r="AO83">
        <f>IFERROR(VLOOKUP($A83,'Week 20'!$A$1:$F$300,3,FALSE),"")</f>
        <v>23.18</v>
      </c>
      <c r="AP83" s="16">
        <f t="shared" si="44"/>
        <v>0</v>
      </c>
      <c r="AQ83">
        <f>IFERROR(VLOOKUP($A83,'Week 21'!$A$1:$F$300,3,FALSE),"")</f>
        <v>24.17</v>
      </c>
      <c r="AR83" s="16">
        <f t="shared" si="45"/>
        <v>0.99000000000000199</v>
      </c>
      <c r="AS83">
        <f>IFERROR(VLOOKUP($A83,'Week 22'!$A$1:$F$300,3,FALSE),"")</f>
        <v>24.17</v>
      </c>
      <c r="AT83" s="16">
        <f t="shared" si="46"/>
        <v>0</v>
      </c>
      <c r="AU83" t="str">
        <f>IFERROR(VLOOKUP($A83,'Week 23'!$A$1:$F$300,3,FALSE),"")</f>
        <v/>
      </c>
      <c r="AV83" s="16">
        <f t="shared" si="47"/>
        <v>0</v>
      </c>
      <c r="AW83" t="str">
        <f>IFERROR(VLOOKUP($A83,'Week 24'!$A$1:$F$300,3,FALSE),"")</f>
        <v/>
      </c>
      <c r="AX83" s="16">
        <f t="shared" si="48"/>
        <v>0</v>
      </c>
      <c r="AY83" t="str">
        <f>IFERROR(VLOOKUP($A83,'Week 25'!$A$1:$F$300,3,FALSE),"")</f>
        <v/>
      </c>
      <c r="AZ83" s="16">
        <f t="shared" si="49"/>
        <v>0</v>
      </c>
      <c r="BA83" t="str">
        <f>IFERROR(VLOOKUP($A83,'Week 26'!$A$1:$F$300,3,FALSE),"")</f>
        <v/>
      </c>
      <c r="BB83" s="16">
        <f t="shared" si="50"/>
        <v>0</v>
      </c>
      <c r="BC83" s="2" t="str">
        <f t="shared" si="35"/>
        <v/>
      </c>
      <c r="BD83" t="str">
        <f>IFERROR(VLOOKUP($A83,'Pivotrac YE'!$A$1:$F$300,3,FALSE),"")</f>
        <v/>
      </c>
    </row>
    <row r="84" spans="1:56" x14ac:dyDescent="0.2">
      <c r="A84" t="s">
        <v>280</v>
      </c>
      <c r="B84">
        <f t="shared" si="31"/>
        <v>22.88</v>
      </c>
      <c r="C84" t="str">
        <f>IFERROR(VLOOKUP($A84,'Week 1'!$A$1:$F$300,3,FALSE),"")</f>
        <v/>
      </c>
      <c r="D84" s="16">
        <f t="shared" si="36"/>
        <v>0</v>
      </c>
      <c r="E84" t="str">
        <f>IFERROR(VLOOKUP($A84,'Week 2'!$A$1:$F$298,3,FALSE),"")</f>
        <v/>
      </c>
      <c r="F84" s="16">
        <f t="shared" si="37"/>
        <v>0</v>
      </c>
      <c r="G84" t="str">
        <f>IFERROR(VLOOKUP($A84,'Week 3'!$A$1:$F$298,3,FALSE),"")</f>
        <v/>
      </c>
      <c r="H84" s="16">
        <f t="shared" si="38"/>
        <v>0</v>
      </c>
      <c r="I84">
        <f>IFERROR(VLOOKUP($A84,'Week 4'!$A$1:$F$300,3,FALSE),"")</f>
        <v>7.3</v>
      </c>
      <c r="J84">
        <f>IFERROR(VLOOKUP($A84,'Week 4'!$A$1:$F$300,3,FALSE),"")</f>
        <v>7.3</v>
      </c>
      <c r="K84" s="16" t="str">
        <f t="shared" si="32"/>
        <v/>
      </c>
      <c r="L84" t="str">
        <f>IFERROR(VLOOKUP($A84,'Week 5'!$A$1:$F$300,2,FALSE),"")</f>
        <v/>
      </c>
      <c r="M84" t="str">
        <f>IFERROR(VLOOKUP($A84,'Week 6'!$A$1:$F$300,3,FALSE),"")</f>
        <v/>
      </c>
      <c r="N84" t="str">
        <f>IFERROR(VLOOKUP($A84,'Week 6'!$A$1:$F$300,2,FALSE),"")</f>
        <v/>
      </c>
      <c r="O84" s="16">
        <f t="shared" si="33"/>
        <v>9.64</v>
      </c>
      <c r="P84">
        <f>IFERROR(VLOOKUP($A84,'Week 7'!$A$1:$F$300,2,FALSE),"")</f>
        <v>2.34</v>
      </c>
      <c r="Q84" s="16">
        <f t="shared" si="34"/>
        <v>11.77</v>
      </c>
      <c r="R84">
        <f>IFERROR(VLOOKUP($A84,'Week 8'!$A$1:$F$300,2,FALSE),"")</f>
        <v>2.13</v>
      </c>
      <c r="S84" s="16">
        <f>IFERROR(VLOOKUP($A84,'Week 9'!$A$1:$F$300,3,FALSE),"")</f>
        <v>17.82</v>
      </c>
      <c r="T84" s="16">
        <f t="shared" si="51"/>
        <v>6.0500000000000007</v>
      </c>
      <c r="U84" s="16">
        <f>IFERROR(VLOOKUP($A84,'Week 10'!$A$1:$F$300,3,FALSE),"")</f>
        <v>19.82</v>
      </c>
      <c r="V84" s="16">
        <f t="shared" si="52"/>
        <v>2</v>
      </c>
      <c r="W84" s="16">
        <f>IFERROR(VLOOKUP($A84,'Week 11'!$A$1:$F$300,3,FALSE),"")</f>
        <v>21.78</v>
      </c>
      <c r="X84" s="16">
        <f t="shared" si="53"/>
        <v>1.9600000000000009</v>
      </c>
      <c r="Y84" s="16">
        <f>IFERROR(VLOOKUP($A84,'Week 12'!$A$1:$F$300,3,FALSE),"")</f>
        <v>22.88</v>
      </c>
      <c r="Z84" s="16">
        <f t="shared" si="54"/>
        <v>1.0999999999999979</v>
      </c>
      <c r="AA84">
        <f>IFERROR(VLOOKUP($A84,'Week 13'!$A$1:$F$300,3,FALSE),"")</f>
        <v>22.88</v>
      </c>
      <c r="AB84" s="16">
        <f t="shared" si="55"/>
        <v>0</v>
      </c>
      <c r="AC84">
        <f>IFERROR(VLOOKUP($A84,'Week 14'!$A$1:$F$300,3,FALSE),"")</f>
        <v>22.88</v>
      </c>
      <c r="AD84" s="16">
        <f t="shared" si="56"/>
        <v>0</v>
      </c>
      <c r="AE84">
        <f>IFERROR(VLOOKUP($A84,'Week 15'!$A$1:$F$300,3,FALSE),"")</f>
        <v>22.88</v>
      </c>
      <c r="AF84" s="16">
        <f t="shared" si="39"/>
        <v>0</v>
      </c>
      <c r="AG84">
        <f>IFERROR(VLOOKUP($A84,'Week 16'!$A$1:$F$300,3,FALSE),"")</f>
        <v>22.88</v>
      </c>
      <c r="AH84" s="16">
        <f t="shared" si="40"/>
        <v>0</v>
      </c>
      <c r="AI84">
        <f>IFERROR(VLOOKUP($A84,'Week 17'!$A$1:$F$300,3,FALSE),"")</f>
        <v>22.88</v>
      </c>
      <c r="AJ84" s="16">
        <f t="shared" si="41"/>
        <v>0</v>
      </c>
      <c r="AK84">
        <f>IFERROR(VLOOKUP($A84,'Week 18'!$A$1:$F$300,3,FALSE),"")</f>
        <v>22.88</v>
      </c>
      <c r="AL84" s="16">
        <f t="shared" si="42"/>
        <v>0</v>
      </c>
      <c r="AM84">
        <f>IFERROR(VLOOKUP($A84,'Week 19'!$A$1:$F$300,3,FALSE),"")</f>
        <v>22.88</v>
      </c>
      <c r="AN84" s="16">
        <f t="shared" si="43"/>
        <v>0</v>
      </c>
      <c r="AO84">
        <f>IFERROR(VLOOKUP($A84,'Week 20'!$A$1:$F$300,3,FALSE),"")</f>
        <v>22.88</v>
      </c>
      <c r="AP84" s="16">
        <f t="shared" si="44"/>
        <v>0</v>
      </c>
      <c r="AQ84">
        <f>IFERROR(VLOOKUP($A84,'Week 21'!$A$1:$F$300,3,FALSE),"")</f>
        <v>23.79</v>
      </c>
      <c r="AR84" s="16">
        <f t="shared" si="45"/>
        <v>0.91000000000000014</v>
      </c>
      <c r="AS84">
        <f>IFERROR(VLOOKUP($A84,'Week 22'!$A$1:$F$300,3,FALSE),"")</f>
        <v>23.79</v>
      </c>
      <c r="AT84" s="16">
        <f t="shared" si="46"/>
        <v>0</v>
      </c>
      <c r="AU84" t="str">
        <f>IFERROR(VLOOKUP($A84,'Week 23'!$A$1:$F$300,3,FALSE),"")</f>
        <v/>
      </c>
      <c r="AV84" s="16">
        <f t="shared" si="47"/>
        <v>0</v>
      </c>
      <c r="AW84" t="str">
        <f>IFERROR(VLOOKUP($A84,'Week 24'!$A$1:$F$300,3,FALSE),"")</f>
        <v/>
      </c>
      <c r="AX84" s="16">
        <f t="shared" si="48"/>
        <v>0</v>
      </c>
      <c r="AY84" t="str">
        <f>IFERROR(VLOOKUP($A84,'Week 25'!$A$1:$F$300,3,FALSE),"")</f>
        <v/>
      </c>
      <c r="AZ84" s="16">
        <f t="shared" si="49"/>
        <v>0</v>
      </c>
      <c r="BA84" t="str">
        <f>IFERROR(VLOOKUP($A84,'Week 26'!$A$1:$F$300,3,FALSE),"")</f>
        <v/>
      </c>
      <c r="BB84" s="16">
        <f t="shared" si="50"/>
        <v>0</v>
      </c>
      <c r="BC84" s="2" t="str">
        <f t="shared" si="35"/>
        <v/>
      </c>
      <c r="BD84" t="str">
        <f>IFERROR(VLOOKUP($A84,'Pivotrac YE'!$A$1:$F$300,3,FALSE),"")</f>
        <v/>
      </c>
    </row>
    <row r="85" spans="1:56" x14ac:dyDescent="0.2">
      <c r="A85" t="s">
        <v>277</v>
      </c>
      <c r="B85">
        <f t="shared" si="31"/>
        <v>23.52</v>
      </c>
      <c r="C85" t="str">
        <f>IFERROR(VLOOKUP($A85,'Week 1'!$A$1:$F$300,3,FALSE),"")</f>
        <v/>
      </c>
      <c r="D85" s="16">
        <f t="shared" si="36"/>
        <v>0</v>
      </c>
      <c r="E85" t="str">
        <f>IFERROR(VLOOKUP($A85,'Week 2'!$A$1:$F$298,3,FALSE),"")</f>
        <v/>
      </c>
      <c r="F85" s="16">
        <f t="shared" si="37"/>
        <v>0</v>
      </c>
      <c r="G85" t="str">
        <f>IFERROR(VLOOKUP($A85,'Week 3'!$A$1:$F$298,3,FALSE),"")</f>
        <v/>
      </c>
      <c r="H85" s="16">
        <f t="shared" si="38"/>
        <v>0</v>
      </c>
      <c r="I85">
        <f>IFERROR(VLOOKUP($A85,'Week 4'!$A$1:$F$300,3,FALSE),"")</f>
        <v>4.42</v>
      </c>
      <c r="J85">
        <f>IFERROR(VLOOKUP($A85,'Week 4'!$A$1:$F$300,3,FALSE),"")</f>
        <v>4.42</v>
      </c>
      <c r="K85" s="16" t="str">
        <f t="shared" si="32"/>
        <v/>
      </c>
      <c r="L85" t="str">
        <f>IFERROR(VLOOKUP($A85,'Week 5'!$A$1:$F$300,2,FALSE),"")</f>
        <v/>
      </c>
      <c r="M85" t="str">
        <f>IFERROR(VLOOKUP($A85,'Week 6'!$A$1:$F$300,3,FALSE),"")</f>
        <v/>
      </c>
      <c r="N85" t="str">
        <f>IFERROR(VLOOKUP($A85,'Week 6'!$A$1:$F$300,2,FALSE),"")</f>
        <v/>
      </c>
      <c r="O85" s="16">
        <f t="shared" si="33"/>
        <v>6.88</v>
      </c>
      <c r="P85">
        <f>IFERROR(VLOOKUP($A85,'Week 7'!$A$1:$F$300,2,FALSE),"")</f>
        <v>2.46</v>
      </c>
      <c r="Q85" s="16">
        <f t="shared" si="34"/>
        <v>9.14</v>
      </c>
      <c r="R85">
        <f>IFERROR(VLOOKUP($A85,'Week 8'!$A$1:$F$300,2,FALSE),"")</f>
        <v>2.2599999999999998</v>
      </c>
      <c r="S85" s="16">
        <f>IFERROR(VLOOKUP($A85,'Week 9'!$A$1:$F$300,3,FALSE),"")</f>
        <v>15.05</v>
      </c>
      <c r="T85" s="16">
        <f t="shared" si="51"/>
        <v>5.91</v>
      </c>
      <c r="U85" s="16">
        <f>IFERROR(VLOOKUP($A85,'Week 10'!$A$1:$F$300,3,FALSE),"")</f>
        <v>17.100000000000001</v>
      </c>
      <c r="V85" s="16">
        <f t="shared" si="52"/>
        <v>2.0500000000000007</v>
      </c>
      <c r="W85" s="16">
        <f>IFERROR(VLOOKUP($A85,'Week 11'!$A$1:$F$300,3,FALSE),"")</f>
        <v>19.03</v>
      </c>
      <c r="X85" s="16">
        <f t="shared" si="53"/>
        <v>1.9299999999999997</v>
      </c>
      <c r="Y85" s="16">
        <f>IFERROR(VLOOKUP($A85,'Week 12'!$A$1:$F$300,3,FALSE),"")</f>
        <v>21.03</v>
      </c>
      <c r="Z85" s="16">
        <f t="shared" si="54"/>
        <v>2</v>
      </c>
      <c r="AA85">
        <f>IFERROR(VLOOKUP($A85,'Week 13'!$A$1:$F$300,3,FALSE),"")</f>
        <v>23.41</v>
      </c>
      <c r="AB85" s="16">
        <f t="shared" si="55"/>
        <v>2.379999999999999</v>
      </c>
      <c r="AC85">
        <f>IFERROR(VLOOKUP($A85,'Week 14'!$A$1:$F$300,3,FALSE),"")</f>
        <v>23.52</v>
      </c>
      <c r="AD85" s="16">
        <f t="shared" si="56"/>
        <v>0.10999999999999943</v>
      </c>
      <c r="AE85">
        <f>IFERROR(VLOOKUP($A85,'Week 15'!$A$1:$F$300,3,FALSE),"")</f>
        <v>23.52</v>
      </c>
      <c r="AF85" s="16">
        <f t="shared" si="39"/>
        <v>0</v>
      </c>
      <c r="AG85">
        <f>IFERROR(VLOOKUP($A85,'Week 16'!$A$1:$F$300,3,FALSE),"")</f>
        <v>23.52</v>
      </c>
      <c r="AH85" s="16">
        <f t="shared" si="40"/>
        <v>0</v>
      </c>
      <c r="AI85">
        <f>IFERROR(VLOOKUP($A85,'Week 17'!$A$1:$F$300,3,FALSE),"")</f>
        <v>23.52</v>
      </c>
      <c r="AJ85" s="16">
        <f t="shared" si="41"/>
        <v>0</v>
      </c>
      <c r="AK85">
        <f>IFERROR(VLOOKUP($A85,'Week 18'!$A$1:$F$300,3,FALSE),"")</f>
        <v>23.52</v>
      </c>
      <c r="AL85" s="16">
        <f t="shared" si="42"/>
        <v>0</v>
      </c>
      <c r="AM85">
        <f>IFERROR(VLOOKUP($A85,'Week 19'!$A$1:$F$300,3,FALSE),"")</f>
        <v>23.52</v>
      </c>
      <c r="AN85" s="16">
        <f t="shared" si="43"/>
        <v>0</v>
      </c>
      <c r="AO85">
        <f>IFERROR(VLOOKUP($A85,'Week 20'!$A$1:$F$300,3,FALSE),"")</f>
        <v>23.52</v>
      </c>
      <c r="AP85" s="16">
        <f t="shared" si="44"/>
        <v>0</v>
      </c>
      <c r="AQ85">
        <f>IFERROR(VLOOKUP($A85,'Week 21'!$A$1:$F$300,3,FALSE),"")</f>
        <v>24.57</v>
      </c>
      <c r="AR85" s="16">
        <f t="shared" si="45"/>
        <v>1.0500000000000007</v>
      </c>
      <c r="AS85">
        <f>IFERROR(VLOOKUP($A85,'Week 22'!$A$1:$F$300,3,FALSE),"")</f>
        <v>24.57</v>
      </c>
      <c r="AT85" s="16">
        <f t="shared" si="46"/>
        <v>0</v>
      </c>
      <c r="AU85" t="str">
        <f>IFERROR(VLOOKUP($A85,'Week 23'!$A$1:$F$300,3,FALSE),"")</f>
        <v/>
      </c>
      <c r="AV85" s="16">
        <f t="shared" si="47"/>
        <v>0</v>
      </c>
      <c r="AW85" t="str">
        <f>IFERROR(VLOOKUP($A85,'Week 24'!$A$1:$F$300,3,FALSE),"")</f>
        <v/>
      </c>
      <c r="AX85" s="16">
        <f t="shared" si="48"/>
        <v>0</v>
      </c>
      <c r="AY85" t="str">
        <f>IFERROR(VLOOKUP($A85,'Week 25'!$A$1:$F$300,3,FALSE),"")</f>
        <v/>
      </c>
      <c r="AZ85" s="16">
        <f t="shared" si="49"/>
        <v>0</v>
      </c>
      <c r="BA85" t="str">
        <f>IFERROR(VLOOKUP($A85,'Week 26'!$A$1:$F$300,3,FALSE),"")</f>
        <v/>
      </c>
      <c r="BB85" s="16">
        <f t="shared" si="50"/>
        <v>0</v>
      </c>
      <c r="BC85" s="2" t="str">
        <f t="shared" si="35"/>
        <v/>
      </c>
      <c r="BD85" t="str">
        <f>IFERROR(VLOOKUP($A85,'Pivotrac YE'!$A$1:$F$300,3,FALSE),"")</f>
        <v/>
      </c>
    </row>
    <row r="86" spans="1:56" x14ac:dyDescent="0.2">
      <c r="A86" t="s">
        <v>250</v>
      </c>
      <c r="B86">
        <f t="shared" si="31"/>
        <v>23.17</v>
      </c>
      <c r="C86" t="str">
        <f>IFERROR(VLOOKUP($A86,'Week 1'!$A$1:$F$300,3,FALSE),"")</f>
        <v/>
      </c>
      <c r="D86" s="16">
        <f t="shared" si="36"/>
        <v>0</v>
      </c>
      <c r="E86" t="str">
        <f>IFERROR(VLOOKUP($A86,'Week 2'!$A$1:$F$298,3,FALSE),"")</f>
        <v/>
      </c>
      <c r="F86" s="16">
        <f t="shared" si="37"/>
        <v>0</v>
      </c>
      <c r="G86" t="str">
        <f>IFERROR(VLOOKUP($A86,'Week 3'!$A$1:$F$298,3,FALSE),"")</f>
        <v/>
      </c>
      <c r="H86" s="16">
        <f t="shared" si="38"/>
        <v>0</v>
      </c>
      <c r="I86">
        <f>IFERROR(VLOOKUP($A86,'Week 4'!$A$1:$F$300,3,FALSE),"")</f>
        <v>1.3</v>
      </c>
      <c r="J86">
        <f>IFERROR(VLOOKUP($A86,'Week 4'!$A$1:$F$300,3,FALSE),"")</f>
        <v>1.3</v>
      </c>
      <c r="K86" s="16" t="str">
        <f t="shared" si="32"/>
        <v/>
      </c>
      <c r="L86" t="str">
        <f>IFERROR(VLOOKUP($A86,'Week 5'!$A$1:$F$300,2,FALSE),"")</f>
        <v/>
      </c>
      <c r="M86" t="str">
        <f>IFERROR(VLOOKUP($A86,'Week 6'!$A$1:$F$300,3,FALSE),"")</f>
        <v/>
      </c>
      <c r="N86" t="str">
        <f>IFERROR(VLOOKUP($A86,'Week 6'!$A$1:$F$300,2,FALSE),"")</f>
        <v/>
      </c>
      <c r="O86" s="16">
        <f t="shared" si="33"/>
        <v>3.3099999999999996</v>
      </c>
      <c r="P86">
        <f>IFERROR(VLOOKUP($A86,'Week 7'!$A$1:$F$300,2,FALSE),"")</f>
        <v>2.0099999999999998</v>
      </c>
      <c r="Q86" s="16">
        <f t="shared" si="34"/>
        <v>5.22</v>
      </c>
      <c r="R86">
        <f>IFERROR(VLOOKUP($A86,'Week 8'!$A$1:$F$300,2,FALSE),"")</f>
        <v>1.91</v>
      </c>
      <c r="S86" s="16">
        <f>IFERROR(VLOOKUP($A86,'Week 9'!$A$1:$F$300,3,FALSE),"")</f>
        <v>9.4</v>
      </c>
      <c r="T86" s="16">
        <f t="shared" si="51"/>
        <v>4.1800000000000006</v>
      </c>
      <c r="U86" s="16">
        <f>IFERROR(VLOOKUP($A86,'Week 10'!$A$1:$F$300,3,FALSE),"")</f>
        <v>11.73</v>
      </c>
      <c r="V86" s="16">
        <f t="shared" si="52"/>
        <v>2.33</v>
      </c>
      <c r="W86" s="16">
        <f>IFERROR(VLOOKUP($A86,'Week 11'!$A$1:$F$300,3,FALSE),"")</f>
        <v>14.49</v>
      </c>
      <c r="X86" s="16">
        <f t="shared" si="53"/>
        <v>2.76</v>
      </c>
      <c r="Y86" s="16">
        <f>IFERROR(VLOOKUP($A86,'Week 12'!$A$1:$F$300,3,FALSE),"")</f>
        <v>16.899999999999999</v>
      </c>
      <c r="Z86" s="16">
        <f t="shared" si="54"/>
        <v>2.4099999999999984</v>
      </c>
      <c r="AA86">
        <f>IFERROR(VLOOKUP($A86,'Week 13'!$A$1:$F$300,3,FALSE),"")</f>
        <v>19.14</v>
      </c>
      <c r="AB86" s="16">
        <f t="shared" si="55"/>
        <v>2.240000000000002</v>
      </c>
      <c r="AC86">
        <f>IFERROR(VLOOKUP($A86,'Week 14'!$A$1:$F$300,3,FALSE),"")</f>
        <v>20.57</v>
      </c>
      <c r="AD86" s="16">
        <f t="shared" si="56"/>
        <v>1.4299999999999997</v>
      </c>
      <c r="AE86">
        <f>IFERROR(VLOOKUP($A86,'Week 15'!$A$1:$F$300,3,FALSE),"")</f>
        <v>22.35</v>
      </c>
      <c r="AF86" s="16">
        <f t="shared" si="39"/>
        <v>1.7800000000000011</v>
      </c>
      <c r="AG86">
        <f>IFERROR(VLOOKUP($A86,'Week 16'!$A$1:$F$300,3,FALSE),"")</f>
        <v>22.61</v>
      </c>
      <c r="AH86" s="16">
        <f t="shared" si="40"/>
        <v>0.25999999999999801</v>
      </c>
      <c r="AI86">
        <f>IFERROR(VLOOKUP($A86,'Week 17'!$A$1:$F$300,3,FALSE),"")</f>
        <v>22.83</v>
      </c>
      <c r="AJ86" s="16">
        <f t="shared" si="41"/>
        <v>0.21999999999999886</v>
      </c>
      <c r="AK86">
        <f>IFERROR(VLOOKUP($A86,'Week 18'!$A$1:$F$300,3,FALSE),"")</f>
        <v>23.17</v>
      </c>
      <c r="AL86" s="16">
        <f t="shared" si="42"/>
        <v>0.34000000000000341</v>
      </c>
      <c r="AM86">
        <f>IFERROR(VLOOKUP($A86,'Week 19'!$A$1:$F$300,3,FALSE),"")</f>
        <v>23.65</v>
      </c>
      <c r="AN86" s="16">
        <f t="shared" si="43"/>
        <v>0.47999999999999687</v>
      </c>
      <c r="AO86">
        <f>IFERROR(VLOOKUP($A86,'Week 20'!$A$1:$F$300,3,FALSE),"")</f>
        <v>24.06</v>
      </c>
      <c r="AP86" s="16">
        <f t="shared" si="44"/>
        <v>0.41000000000000014</v>
      </c>
      <c r="AQ86">
        <f>IFERROR(VLOOKUP($A86,'Week 21'!$A$1:$F$300,3,FALSE),"")</f>
        <v>24.06</v>
      </c>
      <c r="AR86" s="16">
        <f t="shared" si="45"/>
        <v>0</v>
      </c>
      <c r="AS86">
        <f>IFERROR(VLOOKUP($A86,'Week 22'!$A$1:$F$300,3,FALSE),"")</f>
        <v>25.06</v>
      </c>
      <c r="AT86" s="16">
        <f t="shared" si="46"/>
        <v>1</v>
      </c>
      <c r="AU86" t="str">
        <f>IFERROR(VLOOKUP($A86,'Week 23'!$A$1:$F$300,3,FALSE),"")</f>
        <v/>
      </c>
      <c r="AV86" s="16">
        <f t="shared" si="47"/>
        <v>0</v>
      </c>
      <c r="AW86" t="str">
        <f>IFERROR(VLOOKUP($A86,'Week 24'!$A$1:$F$300,3,FALSE),"")</f>
        <v/>
      </c>
      <c r="AX86" s="16">
        <f t="shared" si="48"/>
        <v>0</v>
      </c>
      <c r="AY86" t="str">
        <f>IFERROR(VLOOKUP($A86,'Week 25'!$A$1:$F$300,3,FALSE),"")</f>
        <v/>
      </c>
      <c r="AZ86" s="16">
        <f t="shared" si="49"/>
        <v>0</v>
      </c>
      <c r="BA86" t="str">
        <f>IFERROR(VLOOKUP($A86,'Week 26'!$A$1:$F$300,3,FALSE),"")</f>
        <v/>
      </c>
      <c r="BB86" s="16">
        <f t="shared" si="50"/>
        <v>0</v>
      </c>
      <c r="BC86" s="2" t="str">
        <f t="shared" si="35"/>
        <v/>
      </c>
      <c r="BD86" t="str">
        <f>IFERROR(VLOOKUP($A86,'Pivotrac YE'!$A$1:$F$300,3,FALSE),"")</f>
        <v/>
      </c>
    </row>
    <row r="87" spans="1:56" x14ac:dyDescent="0.2">
      <c r="A87" t="s">
        <v>281</v>
      </c>
      <c r="B87">
        <f t="shared" si="31"/>
        <v>23.45</v>
      </c>
      <c r="C87" t="str">
        <f>IFERROR(VLOOKUP($A87,'Week 1'!$A$1:$F$300,3,FALSE),"")</f>
        <v/>
      </c>
      <c r="D87" s="16">
        <f t="shared" si="36"/>
        <v>0</v>
      </c>
      <c r="E87" t="str">
        <f>IFERROR(VLOOKUP($A87,'Week 2'!$A$1:$F$298,3,FALSE),"")</f>
        <v/>
      </c>
      <c r="F87" s="16">
        <f t="shared" si="37"/>
        <v>0</v>
      </c>
      <c r="G87" t="str">
        <f>IFERROR(VLOOKUP($A87,'Week 3'!$A$1:$F$298,3,FALSE),"")</f>
        <v/>
      </c>
      <c r="H87" s="16">
        <f t="shared" si="38"/>
        <v>0</v>
      </c>
      <c r="I87">
        <f>IFERROR(VLOOKUP($A87,'Week 4'!$A$1:$F$300,3,FALSE),"")</f>
        <v>7.53</v>
      </c>
      <c r="J87">
        <f>IFERROR(VLOOKUP($A87,'Week 4'!$A$1:$F$300,3,FALSE),"")</f>
        <v>7.53</v>
      </c>
      <c r="K87" s="16" t="str">
        <f t="shared" si="32"/>
        <v/>
      </c>
      <c r="L87" t="str">
        <f>IFERROR(VLOOKUP($A87,'Week 5'!$A$1:$F$300,2,FALSE),"")</f>
        <v/>
      </c>
      <c r="M87" t="str">
        <f>IFERROR(VLOOKUP($A87,'Week 6'!$A$1:$F$300,3,FALSE),"")</f>
        <v/>
      </c>
      <c r="N87" t="str">
        <f>IFERROR(VLOOKUP($A87,'Week 6'!$A$1:$F$300,2,FALSE),"")</f>
        <v/>
      </c>
      <c r="O87" s="16">
        <f t="shared" si="33"/>
        <v>9.9</v>
      </c>
      <c r="P87">
        <f>IFERROR(VLOOKUP($A87,'Week 7'!$A$1:$F$300,2,FALSE),"")</f>
        <v>2.37</v>
      </c>
      <c r="Q87" s="16">
        <f t="shared" si="34"/>
        <v>12.030000000000001</v>
      </c>
      <c r="R87">
        <f>IFERROR(VLOOKUP($A87,'Week 8'!$A$1:$F$300,2,FALSE),"")</f>
        <v>2.13</v>
      </c>
      <c r="S87" s="16">
        <f>IFERROR(VLOOKUP($A87,'Week 9'!$A$1:$F$300,3,FALSE),"")</f>
        <v>18.27</v>
      </c>
      <c r="T87" s="16">
        <f t="shared" si="51"/>
        <v>6.2399999999999984</v>
      </c>
      <c r="U87" s="16">
        <f>IFERROR(VLOOKUP($A87,'Week 10'!$A$1:$F$300,3,FALSE),"")</f>
        <v>20.41</v>
      </c>
      <c r="V87" s="16">
        <f t="shared" si="52"/>
        <v>2.1400000000000006</v>
      </c>
      <c r="W87" s="16">
        <f>IFERROR(VLOOKUP($A87,'Week 11'!$A$1:$F$300,3,FALSE),"")</f>
        <v>22.37</v>
      </c>
      <c r="X87" s="16">
        <f t="shared" si="53"/>
        <v>1.9600000000000009</v>
      </c>
      <c r="Y87" s="16">
        <f>IFERROR(VLOOKUP($A87,'Week 12'!$A$1:$F$300,3,FALSE),"")</f>
        <v>23.45</v>
      </c>
      <c r="Z87" s="16">
        <f t="shared" si="54"/>
        <v>1.0799999999999983</v>
      </c>
      <c r="AA87">
        <f>IFERROR(VLOOKUP($A87,'Week 13'!$A$1:$F$300,3,FALSE),"")</f>
        <v>23.45</v>
      </c>
      <c r="AB87" s="16">
        <f t="shared" si="55"/>
        <v>0</v>
      </c>
      <c r="AC87">
        <f>IFERROR(VLOOKUP($A87,'Week 14'!$A$1:$F$300,3,FALSE),"")</f>
        <v>23.45</v>
      </c>
      <c r="AD87" s="16">
        <f t="shared" si="56"/>
        <v>0</v>
      </c>
      <c r="AE87">
        <f>IFERROR(VLOOKUP($A87,'Week 15'!$A$1:$F$300,3,FALSE),"")</f>
        <v>23.45</v>
      </c>
      <c r="AF87" s="16">
        <f t="shared" si="39"/>
        <v>0</v>
      </c>
      <c r="AG87">
        <f>IFERROR(VLOOKUP($A87,'Week 16'!$A$1:$F$300,3,FALSE),"")</f>
        <v>23.45</v>
      </c>
      <c r="AH87" s="16">
        <f t="shared" si="40"/>
        <v>0</v>
      </c>
      <c r="AI87">
        <f>IFERROR(VLOOKUP($A87,'Week 17'!$A$1:$F$300,3,FALSE),"")</f>
        <v>23.45</v>
      </c>
      <c r="AJ87" s="16">
        <f t="shared" si="41"/>
        <v>0</v>
      </c>
      <c r="AK87">
        <f>IFERROR(VLOOKUP($A87,'Week 18'!$A$1:$F$300,3,FALSE),"")</f>
        <v>23.45</v>
      </c>
      <c r="AL87" s="16">
        <f t="shared" si="42"/>
        <v>0</v>
      </c>
      <c r="AM87">
        <f>IFERROR(VLOOKUP($A87,'Week 19'!$A$1:$F$300,3,FALSE),"")</f>
        <v>23.45</v>
      </c>
      <c r="AN87" s="16">
        <f t="shared" si="43"/>
        <v>0</v>
      </c>
      <c r="AO87">
        <f>IFERROR(VLOOKUP($A87,'Week 20'!$A$1:$F$300,3,FALSE),"")</f>
        <v>23.45</v>
      </c>
      <c r="AP87" s="16">
        <f t="shared" si="44"/>
        <v>0</v>
      </c>
      <c r="AQ87">
        <f>IFERROR(VLOOKUP($A87,'Week 21'!$A$1:$F$300,3,FALSE),"")</f>
        <v>24.43</v>
      </c>
      <c r="AR87" s="16">
        <f t="shared" si="45"/>
        <v>0.98000000000000043</v>
      </c>
      <c r="AS87">
        <f>IFERROR(VLOOKUP($A87,'Week 22'!$A$1:$F$300,3,FALSE),"")</f>
        <v>24.43</v>
      </c>
      <c r="AT87" s="16">
        <f t="shared" si="46"/>
        <v>0</v>
      </c>
      <c r="AU87" t="str">
        <f>IFERROR(VLOOKUP($A87,'Week 23'!$A$1:$F$300,3,FALSE),"")</f>
        <v/>
      </c>
      <c r="AV87" s="16">
        <f t="shared" si="47"/>
        <v>0</v>
      </c>
      <c r="AW87" t="str">
        <f>IFERROR(VLOOKUP($A87,'Week 24'!$A$1:$F$300,3,FALSE),"")</f>
        <v/>
      </c>
      <c r="AX87" s="16">
        <f t="shared" si="48"/>
        <v>0</v>
      </c>
      <c r="AY87" t="str">
        <f>IFERROR(VLOOKUP($A87,'Week 25'!$A$1:$F$300,3,FALSE),"")</f>
        <v/>
      </c>
      <c r="AZ87" s="16">
        <f t="shared" si="49"/>
        <v>0</v>
      </c>
      <c r="BA87" t="str">
        <f>IFERROR(VLOOKUP($A87,'Week 26'!$A$1:$F$300,3,FALSE),"")</f>
        <v/>
      </c>
      <c r="BB87" s="16">
        <f t="shared" si="50"/>
        <v>0</v>
      </c>
      <c r="BC87" s="2" t="str">
        <f t="shared" si="35"/>
        <v/>
      </c>
      <c r="BD87" t="str">
        <f>IFERROR(VLOOKUP($A87,'Pivotrac YE'!$A$1:$F$300,3,FALSE),"")</f>
        <v/>
      </c>
    </row>
    <row r="88" spans="1:56" x14ac:dyDescent="0.2">
      <c r="A88" t="s">
        <v>251</v>
      </c>
      <c r="B88">
        <f t="shared" si="31"/>
        <v>21.99</v>
      </c>
      <c r="C88" t="str">
        <f>IFERROR(VLOOKUP($A88,'Week 1'!$A$1:$F$300,3,FALSE),"")</f>
        <v/>
      </c>
      <c r="D88" s="16">
        <f t="shared" si="36"/>
        <v>0</v>
      </c>
      <c r="E88" t="str">
        <f>IFERROR(VLOOKUP($A88,'Week 2'!$A$1:$F$298,3,FALSE),"")</f>
        <v/>
      </c>
      <c r="F88" s="16">
        <f t="shared" si="37"/>
        <v>0</v>
      </c>
      <c r="G88" t="str">
        <f>IFERROR(VLOOKUP($A88,'Week 3'!$A$1:$F$298,3,FALSE),"")</f>
        <v/>
      </c>
      <c r="H88" s="16">
        <f t="shared" si="38"/>
        <v>0</v>
      </c>
      <c r="I88">
        <f>IFERROR(VLOOKUP($A88,'Week 4'!$A$1:$F$300,3,FALSE),"")</f>
        <v>1.1499999999999999</v>
      </c>
      <c r="J88">
        <f>IFERROR(VLOOKUP($A88,'Week 4'!$A$1:$F$300,3,FALSE),"")</f>
        <v>1.1499999999999999</v>
      </c>
      <c r="K88" s="16" t="str">
        <f t="shared" si="32"/>
        <v/>
      </c>
      <c r="L88" t="str">
        <f>IFERROR(VLOOKUP($A88,'Week 5'!$A$1:$F$300,2,FALSE),"")</f>
        <v/>
      </c>
      <c r="M88" t="str">
        <f>IFERROR(VLOOKUP($A88,'Week 6'!$A$1:$F$300,3,FALSE),"")</f>
        <v/>
      </c>
      <c r="N88" t="str">
        <f>IFERROR(VLOOKUP($A88,'Week 6'!$A$1:$F$300,2,FALSE),"")</f>
        <v/>
      </c>
      <c r="O88" s="16">
        <f t="shared" si="33"/>
        <v>2.82</v>
      </c>
      <c r="P88">
        <f>IFERROR(VLOOKUP($A88,'Week 7'!$A$1:$F$300,2,FALSE),"")</f>
        <v>1.67</v>
      </c>
      <c r="Q88" s="16">
        <f t="shared" si="34"/>
        <v>4.6099999999999994</v>
      </c>
      <c r="R88">
        <f>IFERROR(VLOOKUP($A88,'Week 8'!$A$1:$F$300,2,FALSE),"")</f>
        <v>1.79</v>
      </c>
      <c r="S88" s="16">
        <f>IFERROR(VLOOKUP($A88,'Week 9'!$A$1:$F$300,3,FALSE),"")</f>
        <v>8.83</v>
      </c>
      <c r="T88" s="16">
        <f t="shared" si="51"/>
        <v>4.2200000000000006</v>
      </c>
      <c r="U88" s="16">
        <f>IFERROR(VLOOKUP($A88,'Week 10'!$A$1:$F$300,3,FALSE),"")</f>
        <v>11.04</v>
      </c>
      <c r="V88" s="16">
        <f t="shared" si="52"/>
        <v>2.2099999999999991</v>
      </c>
      <c r="W88" s="16">
        <f>IFERROR(VLOOKUP($A88,'Week 11'!$A$1:$F$300,3,FALSE),"")</f>
        <v>13.57</v>
      </c>
      <c r="X88" s="16">
        <f t="shared" si="53"/>
        <v>2.5300000000000011</v>
      </c>
      <c r="Y88" s="16">
        <f>IFERROR(VLOOKUP($A88,'Week 12'!$A$1:$F$300,3,FALSE),"")</f>
        <v>15.98</v>
      </c>
      <c r="Z88" s="16">
        <f t="shared" si="54"/>
        <v>2.41</v>
      </c>
      <c r="AA88">
        <f>IFERROR(VLOOKUP($A88,'Week 13'!$A$1:$F$300,3,FALSE),"")</f>
        <v>18.07</v>
      </c>
      <c r="AB88" s="16">
        <f t="shared" si="55"/>
        <v>2.09</v>
      </c>
      <c r="AC88">
        <f>IFERROR(VLOOKUP($A88,'Week 14'!$A$1:$F$300,3,FALSE),"")</f>
        <v>19.649999999999999</v>
      </c>
      <c r="AD88" s="16">
        <f t="shared" si="56"/>
        <v>1.5799999999999983</v>
      </c>
      <c r="AE88">
        <f>IFERROR(VLOOKUP($A88,'Week 15'!$A$1:$F$300,3,FALSE),"")</f>
        <v>21.03</v>
      </c>
      <c r="AF88" s="16">
        <f t="shared" si="39"/>
        <v>1.3800000000000026</v>
      </c>
      <c r="AG88">
        <f>IFERROR(VLOOKUP($A88,'Week 16'!$A$1:$F$300,3,FALSE),"")</f>
        <v>21.19</v>
      </c>
      <c r="AH88" s="16">
        <f t="shared" si="40"/>
        <v>0.16000000000000014</v>
      </c>
      <c r="AI88">
        <f>IFERROR(VLOOKUP($A88,'Week 17'!$A$1:$F$300,3,FALSE),"")</f>
        <v>21.6</v>
      </c>
      <c r="AJ88" s="16">
        <f t="shared" si="41"/>
        <v>0.41000000000000014</v>
      </c>
      <c r="AK88">
        <f>IFERROR(VLOOKUP($A88,'Week 18'!$A$1:$F$300,3,FALSE),"")</f>
        <v>21.99</v>
      </c>
      <c r="AL88" s="16">
        <f t="shared" si="42"/>
        <v>0.38999999999999702</v>
      </c>
      <c r="AM88">
        <f>IFERROR(VLOOKUP($A88,'Week 19'!$A$1:$F$300,3,FALSE),"")</f>
        <v>22.29</v>
      </c>
      <c r="AN88" s="16">
        <f t="shared" si="43"/>
        <v>0.30000000000000071</v>
      </c>
      <c r="AO88">
        <f>IFERROR(VLOOKUP($A88,'Week 20'!$A$1:$F$300,3,FALSE),"")</f>
        <v>22.69</v>
      </c>
      <c r="AP88" s="16">
        <f t="shared" si="44"/>
        <v>0.40000000000000213</v>
      </c>
      <c r="AQ88">
        <f>IFERROR(VLOOKUP($A88,'Week 21'!$A$1:$F$300,3,FALSE),"")</f>
        <v>22.69</v>
      </c>
      <c r="AR88" s="16">
        <f t="shared" si="45"/>
        <v>0</v>
      </c>
      <c r="AS88">
        <f>IFERROR(VLOOKUP($A88,'Week 22'!$A$1:$F$300,3,FALSE),"")</f>
        <v>23.58</v>
      </c>
      <c r="AT88" s="16">
        <f t="shared" si="46"/>
        <v>0.88999999999999702</v>
      </c>
      <c r="AU88" t="str">
        <f>IFERROR(VLOOKUP($A88,'Week 23'!$A$1:$F$300,3,FALSE),"")</f>
        <v/>
      </c>
      <c r="AV88" s="16">
        <f t="shared" si="47"/>
        <v>0</v>
      </c>
      <c r="AW88" t="str">
        <f>IFERROR(VLOOKUP($A88,'Week 24'!$A$1:$F$300,3,FALSE),"")</f>
        <v/>
      </c>
      <c r="AX88" s="16">
        <f t="shared" si="48"/>
        <v>0</v>
      </c>
      <c r="AY88" t="str">
        <f>IFERROR(VLOOKUP($A88,'Week 25'!$A$1:$F$300,3,FALSE),"")</f>
        <v/>
      </c>
      <c r="AZ88" s="16">
        <f t="shared" si="49"/>
        <v>0</v>
      </c>
      <c r="BA88" t="str">
        <f>IFERROR(VLOOKUP($A88,'Week 26'!$A$1:$F$300,3,FALSE),"")</f>
        <v/>
      </c>
      <c r="BB88" s="16">
        <f t="shared" si="50"/>
        <v>0</v>
      </c>
      <c r="BC88" s="2" t="str">
        <f t="shared" si="35"/>
        <v/>
      </c>
      <c r="BD88" t="str">
        <f>IFERROR(VLOOKUP($A88,'Pivotrac YE'!$A$1:$F$300,3,FALSE),"")</f>
        <v/>
      </c>
    </row>
    <row r="89" spans="1:56" x14ac:dyDescent="0.2">
      <c r="A89" t="s">
        <v>252</v>
      </c>
      <c r="B89">
        <f t="shared" si="31"/>
        <v>24.01</v>
      </c>
      <c r="C89" t="str">
        <f>IFERROR(VLOOKUP($A89,'Week 1'!$A$1:$F$300,3,FALSE),"")</f>
        <v/>
      </c>
      <c r="D89" s="16">
        <f t="shared" si="36"/>
        <v>0</v>
      </c>
      <c r="E89" t="str">
        <f>IFERROR(VLOOKUP($A89,'Week 2'!$A$1:$F$298,3,FALSE),"")</f>
        <v/>
      </c>
      <c r="F89" s="16">
        <f t="shared" si="37"/>
        <v>0</v>
      </c>
      <c r="G89" t="str">
        <f>IFERROR(VLOOKUP($A89,'Week 3'!$A$1:$F$298,3,FALSE),"")</f>
        <v/>
      </c>
      <c r="H89" s="16">
        <f t="shared" si="38"/>
        <v>0</v>
      </c>
      <c r="I89">
        <f>IFERROR(VLOOKUP($A89,'Week 4'!$A$1:$F$300,3,FALSE),"")</f>
        <v>1.63</v>
      </c>
      <c r="J89">
        <f>IFERROR(VLOOKUP($A89,'Week 4'!$A$1:$F$300,3,FALSE),"")</f>
        <v>1.63</v>
      </c>
      <c r="K89" s="16" t="str">
        <f t="shared" si="32"/>
        <v/>
      </c>
      <c r="L89" t="str">
        <f>IFERROR(VLOOKUP($A89,'Week 5'!$A$1:$F$300,2,FALSE),"")</f>
        <v/>
      </c>
      <c r="M89" t="str">
        <f>IFERROR(VLOOKUP($A89,'Week 6'!$A$1:$F$300,3,FALSE),"")</f>
        <v/>
      </c>
      <c r="N89" t="str">
        <f>IFERROR(VLOOKUP($A89,'Week 6'!$A$1:$F$300,2,FALSE),"")</f>
        <v/>
      </c>
      <c r="O89" s="16">
        <f t="shared" si="33"/>
        <v>3.48</v>
      </c>
      <c r="P89">
        <f>IFERROR(VLOOKUP($A89,'Week 7'!$A$1:$F$300,2,FALSE),"")</f>
        <v>1.85</v>
      </c>
      <c r="Q89" s="16">
        <f t="shared" si="34"/>
        <v>5.22</v>
      </c>
      <c r="R89">
        <f>IFERROR(VLOOKUP($A89,'Week 8'!$A$1:$F$300,2,FALSE),"")</f>
        <v>1.74</v>
      </c>
      <c r="S89" s="16">
        <f>IFERROR(VLOOKUP($A89,'Week 9'!$A$1:$F$300,3,FALSE),"")</f>
        <v>10.11</v>
      </c>
      <c r="T89" s="16">
        <f t="shared" si="51"/>
        <v>4.8899999999999997</v>
      </c>
      <c r="U89" s="16">
        <f>IFERROR(VLOOKUP($A89,'Week 10'!$A$1:$F$300,3,FALSE),"")</f>
        <v>12.56</v>
      </c>
      <c r="V89" s="16">
        <f t="shared" si="52"/>
        <v>2.4500000000000011</v>
      </c>
      <c r="W89" s="16">
        <f>IFERROR(VLOOKUP($A89,'Week 11'!$A$1:$F$300,3,FALSE),"")</f>
        <v>15.14</v>
      </c>
      <c r="X89" s="16">
        <f t="shared" si="53"/>
        <v>2.58</v>
      </c>
      <c r="Y89" s="16">
        <f>IFERROR(VLOOKUP($A89,'Week 12'!$A$1:$F$300,3,FALSE),"")</f>
        <v>17.510000000000002</v>
      </c>
      <c r="Z89" s="16">
        <f t="shared" si="54"/>
        <v>2.370000000000001</v>
      </c>
      <c r="AA89">
        <f>IFERROR(VLOOKUP($A89,'Week 13'!$A$1:$F$300,3,FALSE),"")</f>
        <v>19.63</v>
      </c>
      <c r="AB89" s="16">
        <f t="shared" si="55"/>
        <v>2.1199999999999974</v>
      </c>
      <c r="AC89">
        <f>IFERROR(VLOOKUP($A89,'Week 14'!$A$1:$F$300,3,FALSE),"")</f>
        <v>21.09</v>
      </c>
      <c r="AD89" s="16">
        <f t="shared" si="56"/>
        <v>1.4600000000000009</v>
      </c>
      <c r="AE89">
        <f>IFERROR(VLOOKUP($A89,'Week 15'!$A$1:$F$300,3,FALSE),"")</f>
        <v>22.59</v>
      </c>
      <c r="AF89" s="16">
        <f t="shared" si="39"/>
        <v>1.5</v>
      </c>
      <c r="AG89">
        <f>IFERROR(VLOOKUP($A89,'Week 16'!$A$1:$F$300,3,FALSE),"")</f>
        <v>22.74</v>
      </c>
      <c r="AH89" s="16">
        <f t="shared" si="40"/>
        <v>0.14999999999999858</v>
      </c>
      <c r="AI89">
        <f>IFERROR(VLOOKUP($A89,'Week 17'!$A$1:$F$300,3,FALSE),"")</f>
        <v>23.49</v>
      </c>
      <c r="AJ89" s="16">
        <f t="shared" si="41"/>
        <v>0.75</v>
      </c>
      <c r="AK89">
        <f>IFERROR(VLOOKUP($A89,'Week 18'!$A$1:$F$300,3,FALSE),"")</f>
        <v>24.01</v>
      </c>
      <c r="AL89" s="16">
        <f t="shared" si="42"/>
        <v>0.52000000000000313</v>
      </c>
      <c r="AM89">
        <f>IFERROR(VLOOKUP($A89,'Week 19'!$A$1:$F$300,3,FALSE),"")</f>
        <v>24.31</v>
      </c>
      <c r="AN89" s="16">
        <f t="shared" si="43"/>
        <v>0.29999999999999716</v>
      </c>
      <c r="AO89">
        <f>IFERROR(VLOOKUP($A89,'Week 20'!$A$1:$F$300,3,FALSE),"")</f>
        <v>24.31</v>
      </c>
      <c r="AP89" s="16">
        <f t="shared" si="44"/>
        <v>0</v>
      </c>
      <c r="AQ89">
        <f>IFERROR(VLOOKUP($A89,'Week 21'!$A$1:$F$300,3,FALSE),"")</f>
        <v>24.87</v>
      </c>
      <c r="AR89" s="16">
        <f t="shared" si="45"/>
        <v>0.56000000000000227</v>
      </c>
      <c r="AS89">
        <f>IFERROR(VLOOKUP($A89,'Week 22'!$A$1:$F$300,3,FALSE),"")</f>
        <v>25.89</v>
      </c>
      <c r="AT89" s="16">
        <f t="shared" si="46"/>
        <v>1.0199999999999996</v>
      </c>
      <c r="AU89" t="str">
        <f>IFERROR(VLOOKUP($A89,'Week 23'!$A$1:$F$300,3,FALSE),"")</f>
        <v/>
      </c>
      <c r="AV89" s="16">
        <f t="shared" si="47"/>
        <v>0</v>
      </c>
      <c r="AW89" t="str">
        <f>IFERROR(VLOOKUP($A89,'Week 24'!$A$1:$F$300,3,FALSE),"")</f>
        <v/>
      </c>
      <c r="AX89" s="16">
        <f t="shared" si="48"/>
        <v>0</v>
      </c>
      <c r="AY89" t="str">
        <f>IFERROR(VLOOKUP($A89,'Week 25'!$A$1:$F$300,3,FALSE),"")</f>
        <v/>
      </c>
      <c r="AZ89" s="16">
        <f t="shared" si="49"/>
        <v>0</v>
      </c>
      <c r="BA89" t="str">
        <f>IFERROR(VLOOKUP($A89,'Week 26'!$A$1:$F$300,3,FALSE),"")</f>
        <v/>
      </c>
      <c r="BB89" s="16">
        <f t="shared" si="50"/>
        <v>0</v>
      </c>
      <c r="BC89" s="2" t="str">
        <f t="shared" si="35"/>
        <v/>
      </c>
      <c r="BD89" t="str">
        <f>IFERROR(VLOOKUP($A89,'Pivotrac YE'!$A$1:$F$300,3,FALSE),"")</f>
        <v/>
      </c>
    </row>
    <row r="90" spans="1:56" x14ac:dyDescent="0.2">
      <c r="A90" t="s">
        <v>253</v>
      </c>
      <c r="B90">
        <f t="shared" si="31"/>
        <v>23.46</v>
      </c>
      <c r="C90" t="str">
        <f>IFERROR(VLOOKUP($A90,'Week 1'!$A$1:$F$300,3,FALSE),"")</f>
        <v/>
      </c>
      <c r="D90" s="16">
        <f t="shared" si="36"/>
        <v>0</v>
      </c>
      <c r="E90" t="str">
        <f>IFERROR(VLOOKUP($A90,'Week 2'!$A$1:$F$298,3,FALSE),"")</f>
        <v/>
      </c>
      <c r="F90" s="16">
        <f t="shared" si="37"/>
        <v>0</v>
      </c>
      <c r="G90" t="str">
        <f>IFERROR(VLOOKUP($A90,'Week 3'!$A$1:$F$298,3,FALSE),"")</f>
        <v/>
      </c>
      <c r="H90" s="16">
        <f t="shared" si="38"/>
        <v>0</v>
      </c>
      <c r="I90">
        <f>IFERROR(VLOOKUP($A90,'Week 4'!$A$1:$F$300,3,FALSE),"")</f>
        <v>1.5</v>
      </c>
      <c r="J90">
        <f>IFERROR(VLOOKUP($A90,'Week 4'!$A$1:$F$300,3,FALSE),"")</f>
        <v>1.5</v>
      </c>
      <c r="K90" s="16" t="str">
        <f t="shared" si="32"/>
        <v/>
      </c>
      <c r="L90" t="str">
        <f>IFERROR(VLOOKUP($A90,'Week 5'!$A$1:$F$300,2,FALSE),"")</f>
        <v/>
      </c>
      <c r="M90" t="str">
        <f>IFERROR(VLOOKUP($A90,'Week 6'!$A$1:$F$300,3,FALSE),"")</f>
        <v/>
      </c>
      <c r="N90" t="str">
        <f>IFERROR(VLOOKUP($A90,'Week 6'!$A$1:$F$300,2,FALSE),"")</f>
        <v/>
      </c>
      <c r="O90" s="16">
        <f t="shared" si="33"/>
        <v>3.33</v>
      </c>
      <c r="P90">
        <f>IFERROR(VLOOKUP($A90,'Week 7'!$A$1:$F$300,2,FALSE),"")</f>
        <v>1.83</v>
      </c>
      <c r="Q90" s="16">
        <f t="shared" si="34"/>
        <v>5.26</v>
      </c>
      <c r="R90">
        <f>IFERROR(VLOOKUP($A90,'Week 8'!$A$1:$F$300,2,FALSE),"")</f>
        <v>1.93</v>
      </c>
      <c r="S90" s="16">
        <f>IFERROR(VLOOKUP($A90,'Week 9'!$A$1:$F$300,3,FALSE),"")</f>
        <v>10.01</v>
      </c>
      <c r="T90" s="16">
        <f t="shared" si="51"/>
        <v>4.75</v>
      </c>
      <c r="U90" s="16">
        <f>IFERROR(VLOOKUP($A90,'Week 10'!$A$1:$F$300,3,FALSE),"")</f>
        <v>12.27</v>
      </c>
      <c r="V90" s="16">
        <f t="shared" si="52"/>
        <v>2.2599999999999998</v>
      </c>
      <c r="W90" s="16">
        <f>IFERROR(VLOOKUP($A90,'Week 11'!$A$1:$F$300,3,FALSE),"")</f>
        <v>14.88</v>
      </c>
      <c r="X90" s="16">
        <f t="shared" si="53"/>
        <v>2.6100000000000012</v>
      </c>
      <c r="Y90" s="16">
        <f>IFERROR(VLOOKUP($A90,'Week 12'!$A$1:$F$300,3,FALSE),"")</f>
        <v>17.32</v>
      </c>
      <c r="Z90" s="16">
        <f t="shared" si="54"/>
        <v>2.4399999999999995</v>
      </c>
      <c r="AA90">
        <f>IFERROR(VLOOKUP($A90,'Week 13'!$A$1:$F$300,3,FALSE),"")</f>
        <v>19.11</v>
      </c>
      <c r="AB90" s="16">
        <f t="shared" si="55"/>
        <v>1.7899999999999991</v>
      </c>
      <c r="AC90">
        <f>IFERROR(VLOOKUP($A90,'Week 14'!$A$1:$F$300,3,FALSE),"")</f>
        <v>20.53</v>
      </c>
      <c r="AD90" s="16">
        <f t="shared" si="56"/>
        <v>1.4200000000000017</v>
      </c>
      <c r="AE90">
        <f>IFERROR(VLOOKUP($A90,'Week 15'!$A$1:$F$300,3,FALSE),"")</f>
        <v>22.07</v>
      </c>
      <c r="AF90" s="16">
        <f t="shared" si="39"/>
        <v>1.5399999999999991</v>
      </c>
      <c r="AG90">
        <f>IFERROR(VLOOKUP($A90,'Week 16'!$A$1:$F$300,3,FALSE),"")</f>
        <v>22.2</v>
      </c>
      <c r="AH90" s="16">
        <f t="shared" si="40"/>
        <v>0.12999999999999901</v>
      </c>
      <c r="AI90">
        <f>IFERROR(VLOOKUP($A90,'Week 17'!$A$1:$F$300,3,FALSE),"")</f>
        <v>22.89</v>
      </c>
      <c r="AJ90" s="16">
        <f t="shared" si="41"/>
        <v>0.69000000000000128</v>
      </c>
      <c r="AK90">
        <f>IFERROR(VLOOKUP($A90,'Week 18'!$A$1:$F$300,3,FALSE),"")</f>
        <v>23.46</v>
      </c>
      <c r="AL90" s="16">
        <f t="shared" si="42"/>
        <v>0.57000000000000028</v>
      </c>
      <c r="AM90">
        <f>IFERROR(VLOOKUP($A90,'Week 19'!$A$1:$F$300,3,FALSE),"")</f>
        <v>23.73</v>
      </c>
      <c r="AN90" s="16">
        <f t="shared" si="43"/>
        <v>0.26999999999999957</v>
      </c>
      <c r="AO90">
        <f>IFERROR(VLOOKUP($A90,'Week 20'!$A$1:$F$300,3,FALSE),"")</f>
        <v>23.73</v>
      </c>
      <c r="AP90" s="16">
        <f t="shared" si="44"/>
        <v>0</v>
      </c>
      <c r="AQ90">
        <f>IFERROR(VLOOKUP($A90,'Week 21'!$A$1:$F$300,3,FALSE),"")</f>
        <v>24.27</v>
      </c>
      <c r="AR90" s="16">
        <f t="shared" si="45"/>
        <v>0.53999999999999915</v>
      </c>
      <c r="AS90">
        <f>IFERROR(VLOOKUP($A90,'Week 22'!$A$1:$F$300,3,FALSE),"")</f>
        <v>25.18</v>
      </c>
      <c r="AT90" s="16">
        <f t="shared" si="46"/>
        <v>0.91000000000000014</v>
      </c>
      <c r="AU90" t="str">
        <f>IFERROR(VLOOKUP($A90,'Week 23'!$A$1:$F$300,3,FALSE),"")</f>
        <v/>
      </c>
      <c r="AV90" s="16">
        <f t="shared" si="47"/>
        <v>0</v>
      </c>
      <c r="AW90" t="str">
        <f>IFERROR(VLOOKUP($A90,'Week 24'!$A$1:$F$300,3,FALSE),"")</f>
        <v/>
      </c>
      <c r="AX90" s="16">
        <f t="shared" si="48"/>
        <v>0</v>
      </c>
      <c r="AY90" t="str">
        <f>IFERROR(VLOOKUP($A90,'Week 25'!$A$1:$F$300,3,FALSE),"")</f>
        <v/>
      </c>
      <c r="AZ90" s="16">
        <f t="shared" si="49"/>
        <v>0</v>
      </c>
      <c r="BA90" t="str">
        <f>IFERROR(VLOOKUP($A90,'Week 26'!$A$1:$F$300,3,FALSE),"")</f>
        <v/>
      </c>
      <c r="BB90" s="16">
        <f t="shared" si="50"/>
        <v>0</v>
      </c>
      <c r="BC90" s="2" t="str">
        <f t="shared" si="35"/>
        <v/>
      </c>
      <c r="BD90" t="str">
        <f>IFERROR(VLOOKUP($A90,'Pivotrac YE'!$A$1:$F$300,3,FALSE),"")</f>
        <v/>
      </c>
    </row>
    <row r="91" spans="1:56" x14ac:dyDescent="0.2">
      <c r="A91" t="s">
        <v>278</v>
      </c>
      <c r="B91">
        <f t="shared" si="31"/>
        <v>23.42</v>
      </c>
      <c r="C91" t="str">
        <f>IFERROR(VLOOKUP($A91,'Week 1'!$A$1:$F$300,3,FALSE),"")</f>
        <v/>
      </c>
      <c r="D91" s="16">
        <f t="shared" si="36"/>
        <v>0</v>
      </c>
      <c r="E91" t="str">
        <f>IFERROR(VLOOKUP($A91,'Week 2'!$A$1:$F$298,3,FALSE),"")</f>
        <v/>
      </c>
      <c r="F91" s="16">
        <f t="shared" si="37"/>
        <v>0</v>
      </c>
      <c r="G91" t="str">
        <f>IFERROR(VLOOKUP($A91,'Week 3'!$A$1:$F$298,3,FALSE),"")</f>
        <v/>
      </c>
      <c r="H91" s="16">
        <f t="shared" si="38"/>
        <v>0</v>
      </c>
      <c r="I91">
        <f>IFERROR(VLOOKUP($A91,'Week 4'!$A$1:$F$300,3,FALSE),"")</f>
        <v>4.33</v>
      </c>
      <c r="J91">
        <f>IFERROR(VLOOKUP($A91,'Week 4'!$A$1:$F$300,3,FALSE),"")</f>
        <v>4.33</v>
      </c>
      <c r="K91" s="16" t="str">
        <f t="shared" si="32"/>
        <v/>
      </c>
      <c r="L91" t="str">
        <f>IFERROR(VLOOKUP($A91,'Week 5'!$A$1:$F$300,2,FALSE),"")</f>
        <v/>
      </c>
      <c r="M91" t="str">
        <f>IFERROR(VLOOKUP($A91,'Week 6'!$A$1:$F$300,3,FALSE),"")</f>
        <v/>
      </c>
      <c r="N91" t="str">
        <f>IFERROR(VLOOKUP($A91,'Week 6'!$A$1:$F$300,2,FALSE),"")</f>
        <v/>
      </c>
      <c r="O91" s="16">
        <f t="shared" si="33"/>
        <v>6.76</v>
      </c>
      <c r="P91">
        <f>IFERROR(VLOOKUP($A91,'Week 7'!$A$1:$F$300,2,FALSE),"")</f>
        <v>2.4300000000000002</v>
      </c>
      <c r="Q91" s="16">
        <f t="shared" si="34"/>
        <v>8.99</v>
      </c>
      <c r="R91">
        <f>IFERROR(VLOOKUP($A91,'Week 8'!$A$1:$F$300,2,FALSE),"")</f>
        <v>2.23</v>
      </c>
      <c r="S91" s="16">
        <f>IFERROR(VLOOKUP($A91,'Week 9'!$A$1:$F$300,3,FALSE),"")</f>
        <v>14.92</v>
      </c>
      <c r="T91" s="16">
        <f t="shared" si="51"/>
        <v>5.93</v>
      </c>
      <c r="U91" s="16">
        <f>IFERROR(VLOOKUP($A91,'Week 10'!$A$1:$F$300,3,FALSE),"")</f>
        <v>16.98</v>
      </c>
      <c r="V91" s="16">
        <f t="shared" si="52"/>
        <v>2.0600000000000005</v>
      </c>
      <c r="W91" s="16">
        <f>IFERROR(VLOOKUP($A91,'Week 11'!$A$1:$F$300,3,FALSE),"")</f>
        <v>18.96</v>
      </c>
      <c r="X91" s="16">
        <f t="shared" si="53"/>
        <v>1.9800000000000004</v>
      </c>
      <c r="Y91" s="16">
        <f>IFERROR(VLOOKUP($A91,'Week 12'!$A$1:$F$300,3,FALSE),"")</f>
        <v>20.95</v>
      </c>
      <c r="Z91" s="16">
        <f t="shared" si="54"/>
        <v>1.9899999999999984</v>
      </c>
      <c r="AA91">
        <f>IFERROR(VLOOKUP($A91,'Week 13'!$A$1:$F$300,3,FALSE),"")</f>
        <v>23.3</v>
      </c>
      <c r="AB91" s="16">
        <f t="shared" si="55"/>
        <v>2.3500000000000014</v>
      </c>
      <c r="AC91">
        <f>IFERROR(VLOOKUP($A91,'Week 14'!$A$1:$F$300,3,FALSE),"")</f>
        <v>23.42</v>
      </c>
      <c r="AD91" s="16">
        <f t="shared" si="56"/>
        <v>0.12000000000000099</v>
      </c>
      <c r="AE91">
        <f>IFERROR(VLOOKUP($A91,'Week 15'!$A$1:$F$300,3,FALSE),"")</f>
        <v>23.42</v>
      </c>
      <c r="AF91" s="16">
        <f t="shared" si="39"/>
        <v>0</v>
      </c>
      <c r="AG91">
        <f>IFERROR(VLOOKUP($A91,'Week 16'!$A$1:$F$300,3,FALSE),"")</f>
        <v>23.42</v>
      </c>
      <c r="AH91" s="16">
        <f t="shared" si="40"/>
        <v>0</v>
      </c>
      <c r="AI91">
        <f>IFERROR(VLOOKUP($A91,'Week 17'!$A$1:$F$300,3,FALSE),"")</f>
        <v>23.42</v>
      </c>
      <c r="AJ91" s="16">
        <f t="shared" si="41"/>
        <v>0</v>
      </c>
      <c r="AK91">
        <f>IFERROR(VLOOKUP($A91,'Week 18'!$A$1:$F$300,3,FALSE),"")</f>
        <v>23.42</v>
      </c>
      <c r="AL91" s="16">
        <f t="shared" si="42"/>
        <v>0</v>
      </c>
      <c r="AM91">
        <f>IFERROR(VLOOKUP($A91,'Week 19'!$A$1:$F$300,3,FALSE),"")</f>
        <v>23.42</v>
      </c>
      <c r="AN91" s="16">
        <f t="shared" si="43"/>
        <v>0</v>
      </c>
      <c r="AO91">
        <f>IFERROR(VLOOKUP($A91,'Week 20'!$A$1:$F$300,3,FALSE),"")</f>
        <v>23.42</v>
      </c>
      <c r="AP91" s="16">
        <f t="shared" si="44"/>
        <v>0</v>
      </c>
      <c r="AQ91">
        <f>IFERROR(VLOOKUP($A91,'Week 21'!$A$1:$F$300,3,FALSE),"")</f>
        <v>24.43</v>
      </c>
      <c r="AR91" s="16">
        <f t="shared" si="45"/>
        <v>1.009999999999998</v>
      </c>
      <c r="AS91">
        <f>IFERROR(VLOOKUP($A91,'Week 22'!$A$1:$F$300,3,FALSE),"")</f>
        <v>24.43</v>
      </c>
      <c r="AT91" s="16">
        <f t="shared" si="46"/>
        <v>0</v>
      </c>
      <c r="AU91" t="str">
        <f>IFERROR(VLOOKUP($A91,'Week 23'!$A$1:$F$300,3,FALSE),"")</f>
        <v/>
      </c>
      <c r="AV91" s="16">
        <f t="shared" si="47"/>
        <v>0</v>
      </c>
      <c r="AW91" t="str">
        <f>IFERROR(VLOOKUP($A91,'Week 24'!$A$1:$F$300,3,FALSE),"")</f>
        <v/>
      </c>
      <c r="AX91" s="16">
        <f t="shared" si="48"/>
        <v>0</v>
      </c>
      <c r="AY91" t="str">
        <f>IFERROR(VLOOKUP($A91,'Week 25'!$A$1:$F$300,3,FALSE),"")</f>
        <v/>
      </c>
      <c r="AZ91" s="16">
        <f t="shared" si="49"/>
        <v>0</v>
      </c>
      <c r="BA91" t="str">
        <f>IFERROR(VLOOKUP($A91,'Week 26'!$A$1:$F$300,3,FALSE),"")</f>
        <v/>
      </c>
      <c r="BB91" s="16">
        <f t="shared" si="50"/>
        <v>0</v>
      </c>
      <c r="BC91" s="2" t="str">
        <f t="shared" si="35"/>
        <v/>
      </c>
      <c r="BD91" t="str">
        <f>IFERROR(VLOOKUP($A91,'Pivotrac YE'!$A$1:$F$300,3,FALSE),"")</f>
        <v/>
      </c>
    </row>
    <row r="92" spans="1:56" x14ac:dyDescent="0.2">
      <c r="A92" t="s">
        <v>254</v>
      </c>
      <c r="B92">
        <f t="shared" si="31"/>
        <v>22.15</v>
      </c>
      <c r="C92" t="str">
        <f>IFERROR(VLOOKUP($A92,'Week 1'!$A$1:$F$300,3,FALSE),"")</f>
        <v/>
      </c>
      <c r="D92" s="16">
        <f t="shared" si="36"/>
        <v>0</v>
      </c>
      <c r="E92" t="str">
        <f>IFERROR(VLOOKUP($A92,'Week 2'!$A$1:$F$298,3,FALSE),"")</f>
        <v/>
      </c>
      <c r="F92" s="16">
        <f t="shared" si="37"/>
        <v>0</v>
      </c>
      <c r="G92" t="str">
        <f>IFERROR(VLOOKUP($A92,'Week 3'!$A$1:$F$298,3,FALSE),"")</f>
        <v/>
      </c>
      <c r="H92" s="16">
        <f t="shared" si="38"/>
        <v>0</v>
      </c>
      <c r="I92">
        <f>IFERROR(VLOOKUP($A92,'Week 4'!$A$1:$F$300,3,FALSE),"")</f>
        <v>1.61</v>
      </c>
      <c r="J92">
        <f>IFERROR(VLOOKUP($A92,'Week 4'!$A$1:$F$300,3,FALSE),"")</f>
        <v>1.61</v>
      </c>
      <c r="K92" s="16" t="str">
        <f t="shared" si="32"/>
        <v/>
      </c>
      <c r="L92" t="str">
        <f>IFERROR(VLOOKUP($A92,'Week 5'!$A$1:$F$300,2,FALSE),"")</f>
        <v/>
      </c>
      <c r="M92" t="str">
        <f>IFERROR(VLOOKUP($A92,'Week 6'!$A$1:$F$300,3,FALSE),"")</f>
        <v/>
      </c>
      <c r="N92" t="str">
        <f>IFERROR(VLOOKUP($A92,'Week 6'!$A$1:$F$300,2,FALSE),"")</f>
        <v/>
      </c>
      <c r="O92" s="16">
        <f t="shared" si="33"/>
        <v>3.38</v>
      </c>
      <c r="P92">
        <f>IFERROR(VLOOKUP($A92,'Week 7'!$A$1:$F$300,2,FALSE),"")</f>
        <v>1.77</v>
      </c>
      <c r="Q92" s="16">
        <f t="shared" si="34"/>
        <v>5.27</v>
      </c>
      <c r="R92">
        <f>IFERROR(VLOOKUP($A92,'Week 8'!$A$1:$F$300,2,FALSE),"")</f>
        <v>1.89</v>
      </c>
      <c r="S92" s="16">
        <f>IFERROR(VLOOKUP($A92,'Week 9'!$A$1:$F$300,3,FALSE),"")</f>
        <v>9.19</v>
      </c>
      <c r="T92" s="16">
        <f t="shared" si="51"/>
        <v>3.92</v>
      </c>
      <c r="U92" s="16">
        <f>IFERROR(VLOOKUP($A92,'Week 10'!$A$1:$F$300,3,FALSE),"")</f>
        <v>11.41</v>
      </c>
      <c r="V92" s="16">
        <f t="shared" si="52"/>
        <v>2.2200000000000006</v>
      </c>
      <c r="W92" s="16">
        <f>IFERROR(VLOOKUP($A92,'Week 11'!$A$1:$F$300,3,FALSE),"")</f>
        <v>14</v>
      </c>
      <c r="X92" s="16">
        <f t="shared" si="53"/>
        <v>2.59</v>
      </c>
      <c r="Y92" s="16">
        <f>IFERROR(VLOOKUP($A92,'Week 12'!$A$1:$F$300,3,FALSE),"")</f>
        <v>16.350000000000001</v>
      </c>
      <c r="Z92" s="16">
        <f t="shared" si="54"/>
        <v>2.3500000000000014</v>
      </c>
      <c r="AA92">
        <f>IFERROR(VLOOKUP($A92,'Week 13'!$A$1:$F$300,3,FALSE),"")</f>
        <v>18.48</v>
      </c>
      <c r="AB92" s="16">
        <f t="shared" si="55"/>
        <v>2.129999999999999</v>
      </c>
      <c r="AC92">
        <f>IFERROR(VLOOKUP($A92,'Week 14'!$A$1:$F$300,3,FALSE),"")</f>
        <v>19.89</v>
      </c>
      <c r="AD92" s="16">
        <f t="shared" si="56"/>
        <v>1.4100000000000001</v>
      </c>
      <c r="AE92">
        <f>IFERROR(VLOOKUP($A92,'Week 15'!$A$1:$F$300,3,FALSE),"")</f>
        <v>21.51</v>
      </c>
      <c r="AF92" s="16">
        <f t="shared" si="39"/>
        <v>1.620000000000001</v>
      </c>
      <c r="AG92">
        <f>IFERROR(VLOOKUP($A92,'Week 16'!$A$1:$F$300,3,FALSE),"")</f>
        <v>21.65</v>
      </c>
      <c r="AH92" s="16">
        <f t="shared" si="40"/>
        <v>0.13999999999999702</v>
      </c>
      <c r="AI92">
        <f>IFERROR(VLOOKUP($A92,'Week 17'!$A$1:$F$300,3,FALSE),"")</f>
        <v>21.85</v>
      </c>
      <c r="AJ92" s="16">
        <f t="shared" si="41"/>
        <v>0.20000000000000284</v>
      </c>
      <c r="AK92">
        <f>IFERROR(VLOOKUP($A92,'Week 18'!$A$1:$F$300,3,FALSE),"")</f>
        <v>22.15</v>
      </c>
      <c r="AL92" s="16">
        <f t="shared" si="42"/>
        <v>0.29999999999999716</v>
      </c>
      <c r="AM92">
        <f>IFERROR(VLOOKUP($A92,'Week 19'!$A$1:$F$300,3,FALSE),"")</f>
        <v>22.47</v>
      </c>
      <c r="AN92" s="16">
        <f t="shared" si="43"/>
        <v>0.32000000000000028</v>
      </c>
      <c r="AO92">
        <f>IFERROR(VLOOKUP($A92,'Week 20'!$A$1:$F$300,3,FALSE),"")</f>
        <v>22.79</v>
      </c>
      <c r="AP92" s="16">
        <f t="shared" si="44"/>
        <v>0.32000000000000028</v>
      </c>
      <c r="AQ92">
        <f>IFERROR(VLOOKUP($A92,'Week 21'!$A$1:$F$300,3,FALSE),"")</f>
        <v>22.79</v>
      </c>
      <c r="AR92" s="16">
        <f t="shared" si="45"/>
        <v>0</v>
      </c>
      <c r="AS92">
        <f>IFERROR(VLOOKUP($A92,'Week 22'!$A$1:$F$300,3,FALSE),"")</f>
        <v>23.69</v>
      </c>
      <c r="AT92" s="16">
        <f t="shared" si="46"/>
        <v>0.90000000000000213</v>
      </c>
      <c r="AU92" t="str">
        <f>IFERROR(VLOOKUP($A92,'Week 23'!$A$1:$F$300,3,FALSE),"")</f>
        <v/>
      </c>
      <c r="AV92" s="16">
        <f t="shared" si="47"/>
        <v>0</v>
      </c>
      <c r="AW92" t="str">
        <f>IFERROR(VLOOKUP($A92,'Week 24'!$A$1:$F$300,3,FALSE),"")</f>
        <v/>
      </c>
      <c r="AX92" s="16">
        <f t="shared" si="48"/>
        <v>0</v>
      </c>
      <c r="AY92" t="str">
        <f>IFERROR(VLOOKUP($A92,'Week 25'!$A$1:$F$300,3,FALSE),"")</f>
        <v/>
      </c>
      <c r="AZ92" s="16">
        <f t="shared" si="49"/>
        <v>0</v>
      </c>
      <c r="BA92" t="str">
        <f>IFERROR(VLOOKUP($A92,'Week 26'!$A$1:$F$300,3,FALSE),"")</f>
        <v/>
      </c>
      <c r="BB92" s="16">
        <f t="shared" si="50"/>
        <v>0</v>
      </c>
      <c r="BC92" s="2" t="str">
        <f t="shared" si="35"/>
        <v/>
      </c>
      <c r="BD92" t="str">
        <f>IFERROR(VLOOKUP($A92,'Pivotrac YE'!$A$1:$F$300,3,FALSE),"")</f>
        <v/>
      </c>
    </row>
    <row r="93" spans="1:56" x14ac:dyDescent="0.2">
      <c r="A93" t="s">
        <v>294</v>
      </c>
      <c r="B93">
        <f t="shared" si="31"/>
        <v>28.15</v>
      </c>
      <c r="C93" t="str">
        <f>IFERROR(VLOOKUP($A93,'Week 1'!$A$1:$F$300,3,FALSE),"")</f>
        <v/>
      </c>
      <c r="D93" s="16">
        <f t="shared" si="36"/>
        <v>0</v>
      </c>
      <c r="E93" t="str">
        <f>IFERROR(VLOOKUP($A93,'Week 2'!$A$1:$F$298,3,FALSE),"")</f>
        <v/>
      </c>
      <c r="F93" s="16">
        <f t="shared" si="37"/>
        <v>0</v>
      </c>
      <c r="G93" t="str">
        <f>IFERROR(VLOOKUP($A93,'Week 3'!$A$1:$F$298,3,FALSE),"")</f>
        <v/>
      </c>
      <c r="H93" s="16">
        <f t="shared" si="38"/>
        <v>0</v>
      </c>
      <c r="I93">
        <f>IFERROR(VLOOKUP($A93,'Week 4'!$A$1:$F$300,3,FALSE),"")</f>
        <v>9.5500000000000007</v>
      </c>
      <c r="J93">
        <f>IFERROR(VLOOKUP($A93,'Week 4'!$A$1:$F$300,3,FALSE),"")</f>
        <v>9.5500000000000007</v>
      </c>
      <c r="K93" s="16" t="str">
        <f t="shared" si="32"/>
        <v/>
      </c>
      <c r="L93" t="str">
        <f>IFERROR(VLOOKUP($A93,'Week 5'!$A$1:$F$300,2,FALSE),"")</f>
        <v/>
      </c>
      <c r="M93" t="str">
        <f>IFERROR(VLOOKUP($A93,'Week 6'!$A$1:$F$300,3,FALSE),"")</f>
        <v/>
      </c>
      <c r="N93" t="str">
        <f>IFERROR(VLOOKUP($A93,'Week 6'!$A$1:$F$300,2,FALSE),"")</f>
        <v/>
      </c>
      <c r="O93" s="16">
        <f t="shared" si="33"/>
        <v>11.93</v>
      </c>
      <c r="P93">
        <f>IFERROR(VLOOKUP($A93,'Week 7'!$A$1:$F$300,2,FALSE),"")</f>
        <v>2.38</v>
      </c>
      <c r="Q93" s="16">
        <f t="shared" si="34"/>
        <v>14.05</v>
      </c>
      <c r="R93">
        <f>IFERROR(VLOOKUP($A93,'Week 8'!$A$1:$F$300,2,FALSE),"")</f>
        <v>2.12</v>
      </c>
      <c r="S93" s="16">
        <f>IFERROR(VLOOKUP($A93,'Week 9'!$A$1:$F$300,3,FALSE),"")</f>
        <v>20.54</v>
      </c>
      <c r="T93" s="16">
        <f t="shared" si="51"/>
        <v>6.4899999999999984</v>
      </c>
      <c r="U93" s="16">
        <f>IFERROR(VLOOKUP($A93,'Week 10'!$A$1:$F$300,3,FALSE),"")</f>
        <v>22.57</v>
      </c>
      <c r="V93" s="16">
        <f t="shared" si="52"/>
        <v>2.0300000000000011</v>
      </c>
      <c r="W93" s="16">
        <f>IFERROR(VLOOKUP($A93,'Week 11'!$A$1:$F$300,3,FALSE),"")</f>
        <v>24.54</v>
      </c>
      <c r="X93" s="16">
        <f t="shared" si="53"/>
        <v>1.9699999999999989</v>
      </c>
      <c r="Y93" s="16">
        <f>IFERROR(VLOOKUP($A93,'Week 12'!$A$1:$F$300,3,FALSE),"")</f>
        <v>26.51</v>
      </c>
      <c r="Z93" s="16">
        <f t="shared" si="54"/>
        <v>1.9700000000000024</v>
      </c>
      <c r="AA93">
        <f>IFERROR(VLOOKUP($A93,'Week 13'!$A$1:$F$300,3,FALSE),"")</f>
        <v>26.51</v>
      </c>
      <c r="AB93" s="16">
        <f t="shared" si="55"/>
        <v>0</v>
      </c>
      <c r="AC93">
        <f>IFERROR(VLOOKUP($A93,'Week 14'!$A$1:$F$300,3,FALSE),"")</f>
        <v>26.51</v>
      </c>
      <c r="AD93" s="16">
        <f t="shared" si="56"/>
        <v>0</v>
      </c>
      <c r="AE93">
        <v>24</v>
      </c>
      <c r="AF93" s="16">
        <f t="shared" si="39"/>
        <v>-2.5100000000000016</v>
      </c>
      <c r="AG93">
        <f>IFERROR(VLOOKUP($A93,'Week 16'!$A$1:$F$300,3,FALSE),"")</f>
        <v>27.97</v>
      </c>
      <c r="AH93" s="16">
        <f t="shared" si="40"/>
        <v>3.9699999999999989</v>
      </c>
      <c r="AI93">
        <f>IFERROR(VLOOKUP($A93,'Week 17'!$A$1:$F$300,3,FALSE),"")</f>
        <v>28.15</v>
      </c>
      <c r="AJ93" s="16">
        <f t="shared" si="41"/>
        <v>0.17999999999999972</v>
      </c>
      <c r="AK93">
        <f>IFERROR(VLOOKUP($A93,'Week 18'!$A$1:$F$300,3,FALSE),"")</f>
        <v>28.15</v>
      </c>
      <c r="AL93" s="16">
        <f t="shared" si="42"/>
        <v>0</v>
      </c>
      <c r="AM93">
        <f>IFERROR(VLOOKUP($A93,'Week 19'!$A$1:$F$300,3,FALSE),"")</f>
        <v>28.15</v>
      </c>
      <c r="AN93" s="16">
        <f t="shared" si="43"/>
        <v>0</v>
      </c>
      <c r="AO93">
        <f>IFERROR(VLOOKUP($A93,'Week 20'!$A$1:$F$300,3,FALSE),"")</f>
        <v>28.15</v>
      </c>
      <c r="AP93" s="16">
        <f t="shared" si="44"/>
        <v>0</v>
      </c>
      <c r="AQ93">
        <f>IFERROR(VLOOKUP($A93,'Week 21'!$A$1:$F$300,3,FALSE),"")</f>
        <v>29.21</v>
      </c>
      <c r="AR93" s="16">
        <f t="shared" si="45"/>
        <v>1.0600000000000023</v>
      </c>
      <c r="AS93">
        <f>IFERROR(VLOOKUP($A93,'Week 22'!$A$1:$F$300,3,FALSE),"")</f>
        <v>29.21</v>
      </c>
      <c r="AT93" s="16">
        <f t="shared" si="46"/>
        <v>0</v>
      </c>
      <c r="AU93" t="str">
        <f>IFERROR(VLOOKUP($A93,'Week 23'!$A$1:$F$300,3,FALSE),"")</f>
        <v/>
      </c>
      <c r="AV93" s="16">
        <f t="shared" si="47"/>
        <v>0</v>
      </c>
      <c r="AW93" t="str">
        <f>IFERROR(VLOOKUP($A93,'Week 24'!$A$1:$F$300,3,FALSE),"")</f>
        <v/>
      </c>
      <c r="AX93" s="16">
        <f t="shared" si="48"/>
        <v>0</v>
      </c>
      <c r="AY93" t="str">
        <f>IFERROR(VLOOKUP($A93,'Week 25'!$A$1:$F$300,3,FALSE),"")</f>
        <v/>
      </c>
      <c r="AZ93" s="16">
        <f t="shared" si="49"/>
        <v>0</v>
      </c>
      <c r="BA93" t="str">
        <f>IFERROR(VLOOKUP($A93,'Week 26'!$A$1:$F$300,3,FALSE),"")</f>
        <v/>
      </c>
      <c r="BB93" s="16">
        <f t="shared" si="50"/>
        <v>0</v>
      </c>
      <c r="BC93" s="2" t="str">
        <f t="shared" si="35"/>
        <v/>
      </c>
      <c r="BD93" t="str">
        <f>IFERROR(VLOOKUP($A93,'Pivotrac YE'!$A$1:$F$300,3,FALSE),"")</f>
        <v/>
      </c>
    </row>
    <row r="94" spans="1:56" x14ac:dyDescent="0.2">
      <c r="A94" t="s">
        <v>295</v>
      </c>
      <c r="B94">
        <f t="shared" si="31"/>
        <v>22.91</v>
      </c>
      <c r="C94" t="str">
        <f>IFERROR(VLOOKUP($A94,'Week 1'!$A$1:$F$300,3,FALSE),"")</f>
        <v/>
      </c>
      <c r="D94" s="16">
        <f t="shared" si="36"/>
        <v>0</v>
      </c>
      <c r="E94" t="str">
        <f>IFERROR(VLOOKUP($A94,'Week 2'!$A$1:$F$298,3,FALSE),"")</f>
        <v/>
      </c>
      <c r="F94" s="16">
        <f t="shared" si="37"/>
        <v>0</v>
      </c>
      <c r="G94" t="str">
        <f>IFERROR(VLOOKUP($A94,'Week 3'!$A$1:$F$298,3,FALSE),"")</f>
        <v/>
      </c>
      <c r="H94" s="16">
        <f t="shared" si="38"/>
        <v>0</v>
      </c>
      <c r="I94">
        <f>IFERROR(VLOOKUP($A94,'Week 4'!$A$1:$F$300,3,FALSE),"")</f>
        <v>7</v>
      </c>
      <c r="J94">
        <f>IFERROR(VLOOKUP($A94,'Week 4'!$A$1:$F$300,3,FALSE),"")</f>
        <v>7</v>
      </c>
      <c r="K94" s="16" t="str">
        <f t="shared" si="32"/>
        <v/>
      </c>
      <c r="L94" t="str">
        <f>IFERROR(VLOOKUP($A94,'Week 5'!$A$1:$F$300,2,FALSE),"")</f>
        <v/>
      </c>
      <c r="M94" t="str">
        <f>IFERROR(VLOOKUP($A94,'Week 6'!$A$1:$F$300,3,FALSE),"")</f>
        <v/>
      </c>
      <c r="N94" t="str">
        <f>IFERROR(VLOOKUP($A94,'Week 6'!$A$1:$F$300,2,FALSE),"")</f>
        <v/>
      </c>
      <c r="O94" s="16">
        <f t="shared" si="33"/>
        <v>9.39</v>
      </c>
      <c r="P94">
        <f>IFERROR(VLOOKUP($A94,'Week 7'!$A$1:$F$300,2,FALSE),"")</f>
        <v>2.39</v>
      </c>
      <c r="Q94" s="16">
        <f t="shared" si="34"/>
        <v>11.63</v>
      </c>
      <c r="R94">
        <f>IFERROR(VLOOKUP($A94,'Week 8'!$A$1:$F$300,2,FALSE),"")</f>
        <v>2.2400000000000002</v>
      </c>
      <c r="S94" s="16">
        <f>IFERROR(VLOOKUP($A94,'Week 9'!$A$1:$F$300,3,FALSE),"")</f>
        <v>17.809999999999999</v>
      </c>
      <c r="T94" s="16">
        <f t="shared" si="51"/>
        <v>6.1799999999999979</v>
      </c>
      <c r="U94" s="16">
        <f>IFERROR(VLOOKUP($A94,'Week 10'!$A$1:$F$300,3,FALSE),"")</f>
        <v>19.88</v>
      </c>
      <c r="V94" s="16">
        <f t="shared" si="52"/>
        <v>2.0700000000000003</v>
      </c>
      <c r="W94" s="16">
        <f>IFERROR(VLOOKUP($A94,'Week 11'!$A$1:$F$300,3,FALSE),"")</f>
        <v>21.95</v>
      </c>
      <c r="X94" s="16">
        <f t="shared" si="53"/>
        <v>2.0700000000000003</v>
      </c>
      <c r="Y94" s="16">
        <f>IFERROR(VLOOKUP($A94,'Week 12'!$A$1:$F$300,3,FALSE),"")</f>
        <v>22.91</v>
      </c>
      <c r="Z94" s="16">
        <f t="shared" si="54"/>
        <v>0.96000000000000085</v>
      </c>
      <c r="AA94">
        <f>IFERROR(VLOOKUP($A94,'Week 13'!$A$1:$F$300,3,FALSE),"")</f>
        <v>22.91</v>
      </c>
      <c r="AB94" s="16">
        <f t="shared" si="55"/>
        <v>0</v>
      </c>
      <c r="AC94">
        <f>IFERROR(VLOOKUP($A94,'Week 14'!$A$1:$F$300,3,FALSE),"")</f>
        <v>22.91</v>
      </c>
      <c r="AD94" s="16">
        <f t="shared" si="56"/>
        <v>0</v>
      </c>
      <c r="AE94">
        <f>IFERROR(VLOOKUP($A94,'Week 15'!$A$1:$F$300,3,FALSE),"")</f>
        <v>22.91</v>
      </c>
      <c r="AF94" s="16">
        <f t="shared" si="39"/>
        <v>0</v>
      </c>
      <c r="AG94">
        <f>IFERROR(VLOOKUP($A94,'Week 16'!$A$1:$F$300,3,FALSE),"")</f>
        <v>22.91</v>
      </c>
      <c r="AH94" s="16">
        <f t="shared" si="40"/>
        <v>0</v>
      </c>
      <c r="AI94">
        <f>IFERROR(VLOOKUP($A94,'Week 17'!$A$1:$F$300,3,FALSE),"")</f>
        <v>22.91</v>
      </c>
      <c r="AJ94" s="16">
        <f t="shared" si="41"/>
        <v>0</v>
      </c>
      <c r="AK94">
        <f>IFERROR(VLOOKUP($A94,'Week 18'!$A$1:$F$300,3,FALSE),"")</f>
        <v>22.91</v>
      </c>
      <c r="AL94" s="16">
        <f t="shared" si="42"/>
        <v>0</v>
      </c>
      <c r="AM94">
        <f>IFERROR(VLOOKUP($A94,'Week 19'!$A$1:$F$300,3,FALSE),"")</f>
        <v>22.91</v>
      </c>
      <c r="AN94" s="16">
        <f t="shared" si="43"/>
        <v>0</v>
      </c>
      <c r="AO94">
        <f>IFERROR(VLOOKUP($A94,'Week 20'!$A$1:$F$300,3,FALSE),"")</f>
        <v>22.91</v>
      </c>
      <c r="AP94" s="16">
        <f t="shared" si="44"/>
        <v>0</v>
      </c>
      <c r="AQ94">
        <f>IFERROR(VLOOKUP($A94,'Week 21'!$A$1:$F$300,3,FALSE),"")</f>
        <v>23.91</v>
      </c>
      <c r="AR94" s="16">
        <f t="shared" si="45"/>
        <v>1</v>
      </c>
      <c r="AS94">
        <f>IFERROR(VLOOKUP($A94,'Week 22'!$A$1:$F$300,3,FALSE),"")</f>
        <v>23.91</v>
      </c>
      <c r="AT94" s="16">
        <f t="shared" si="46"/>
        <v>0</v>
      </c>
      <c r="AU94" t="str">
        <f>IFERROR(VLOOKUP($A94,'Week 23'!$A$1:$F$300,3,FALSE),"")</f>
        <v/>
      </c>
      <c r="AV94" s="16">
        <f t="shared" si="47"/>
        <v>0</v>
      </c>
      <c r="AW94" t="str">
        <f>IFERROR(VLOOKUP($A94,'Week 24'!$A$1:$F$300,3,FALSE),"")</f>
        <v/>
      </c>
      <c r="AX94" s="16">
        <f t="shared" si="48"/>
        <v>0</v>
      </c>
      <c r="AY94" t="str">
        <f>IFERROR(VLOOKUP($A94,'Week 25'!$A$1:$F$300,3,FALSE),"")</f>
        <v/>
      </c>
      <c r="AZ94" s="16">
        <f t="shared" si="49"/>
        <v>0</v>
      </c>
      <c r="BA94" t="str">
        <f>IFERROR(VLOOKUP($A94,'Week 26'!$A$1:$F$300,3,FALSE),"")</f>
        <v/>
      </c>
      <c r="BB94" s="16">
        <f t="shared" si="50"/>
        <v>0</v>
      </c>
      <c r="BC94" s="2" t="str">
        <f t="shared" si="35"/>
        <v/>
      </c>
      <c r="BD94" t="str">
        <f>IFERROR(VLOOKUP($A94,'Pivotrac YE'!$A$1:$F$300,3,FALSE),"")</f>
        <v/>
      </c>
    </row>
    <row r="95" spans="1:56" x14ac:dyDescent="0.2">
      <c r="A95" t="s">
        <v>263</v>
      </c>
      <c r="B95">
        <f t="shared" si="31"/>
        <v>22.01</v>
      </c>
      <c r="C95" t="str">
        <f>IFERROR(VLOOKUP($A95,'Week 1'!$A$1:$F$300,3,FALSE),"")</f>
        <v/>
      </c>
      <c r="D95" s="16">
        <f t="shared" si="36"/>
        <v>0</v>
      </c>
      <c r="E95" t="str">
        <f>IFERROR(VLOOKUP($A95,'Week 2'!$A$1:$F$298,3,FALSE),"")</f>
        <v/>
      </c>
      <c r="F95" s="16">
        <f t="shared" si="37"/>
        <v>0</v>
      </c>
      <c r="G95" t="str">
        <f>IFERROR(VLOOKUP($A95,'Week 3'!$A$1:$F$298,3,FALSE),"")</f>
        <v/>
      </c>
      <c r="H95" s="16">
        <f t="shared" si="38"/>
        <v>0</v>
      </c>
      <c r="I95">
        <f>IFERROR(VLOOKUP($A95,'Week 4'!$A$1:$F$300,3,FALSE),"")</f>
        <v>1.19</v>
      </c>
      <c r="J95">
        <f>IFERROR(VLOOKUP($A95,'Week 4'!$A$1:$F$300,3,FALSE),"")</f>
        <v>1.19</v>
      </c>
      <c r="K95" s="16" t="str">
        <f t="shared" si="32"/>
        <v/>
      </c>
      <c r="L95" t="str">
        <f>IFERROR(VLOOKUP($A95,'Week 5'!$A$1:$F$300,2,FALSE),"")</f>
        <v/>
      </c>
      <c r="M95" t="str">
        <f>IFERROR(VLOOKUP($A95,'Week 6'!$A$1:$F$300,3,FALSE),"")</f>
        <v/>
      </c>
      <c r="N95" t="str">
        <f>IFERROR(VLOOKUP($A95,'Week 6'!$A$1:$F$300,2,FALSE),"")</f>
        <v/>
      </c>
      <c r="O95" s="16">
        <f t="shared" si="33"/>
        <v>2.94</v>
      </c>
      <c r="P95">
        <f>IFERROR(VLOOKUP($A95,'Week 7'!$A$1:$F$300,2,FALSE),"")</f>
        <v>1.75</v>
      </c>
      <c r="Q95" s="16">
        <f t="shared" si="34"/>
        <v>4.8899999999999997</v>
      </c>
      <c r="R95">
        <f>IFERROR(VLOOKUP($A95,'Week 8'!$A$1:$F$300,2,FALSE),"")</f>
        <v>1.95</v>
      </c>
      <c r="S95" s="16">
        <f>IFERROR(VLOOKUP($A95,'Week 9'!$A$1:$F$300,3,FALSE),"")</f>
        <v>9.1</v>
      </c>
      <c r="T95" s="16">
        <f t="shared" si="51"/>
        <v>4.21</v>
      </c>
      <c r="U95" s="16">
        <f>IFERROR(VLOOKUP($A95,'Week 10'!$A$1:$F$300,3,FALSE),"")</f>
        <v>11.27</v>
      </c>
      <c r="V95" s="16">
        <f t="shared" si="52"/>
        <v>2.17</v>
      </c>
      <c r="W95" s="16">
        <f>IFERROR(VLOOKUP($A95,'Week 11'!$A$1:$F$300,3,FALSE),"")</f>
        <v>13.93</v>
      </c>
      <c r="X95" s="16">
        <f t="shared" si="53"/>
        <v>2.66</v>
      </c>
      <c r="Y95" s="16">
        <f>IFERROR(VLOOKUP($A95,'Week 12'!$A$1:$F$300,3,FALSE),"")</f>
        <v>16.3</v>
      </c>
      <c r="Z95" s="16">
        <f t="shared" si="54"/>
        <v>2.370000000000001</v>
      </c>
      <c r="AA95">
        <f>IFERROR(VLOOKUP($A95,'Week 13'!$A$1:$F$300,3,FALSE),"")</f>
        <v>18.37</v>
      </c>
      <c r="AB95" s="16">
        <f t="shared" si="55"/>
        <v>2.0700000000000003</v>
      </c>
      <c r="AC95">
        <f>IFERROR(VLOOKUP($A95,'Week 14'!$A$1:$F$300,3,FALSE),"")</f>
        <v>19.77</v>
      </c>
      <c r="AD95" s="16">
        <f t="shared" si="56"/>
        <v>1.3999999999999986</v>
      </c>
      <c r="AE95">
        <f>IFERROR(VLOOKUP($A95,'Week 15'!$A$1:$F$300,3,FALSE),"")</f>
        <v>21.36</v>
      </c>
      <c r="AF95" s="16">
        <f t="shared" si="39"/>
        <v>1.5899999999999999</v>
      </c>
      <c r="AG95">
        <f>IFERROR(VLOOKUP($A95,'Week 16'!$A$1:$F$300,3,FALSE),"")</f>
        <v>21.54</v>
      </c>
      <c r="AH95" s="16">
        <f t="shared" si="40"/>
        <v>0.17999999999999972</v>
      </c>
      <c r="AI95">
        <f>IFERROR(VLOOKUP($A95,'Week 17'!$A$1:$F$300,3,FALSE),"")</f>
        <v>21.71</v>
      </c>
      <c r="AJ95" s="16">
        <f t="shared" si="41"/>
        <v>0.17000000000000171</v>
      </c>
      <c r="AK95">
        <f>IFERROR(VLOOKUP($A95,'Week 18'!$A$1:$F$300,3,FALSE),"")</f>
        <v>22.01</v>
      </c>
      <c r="AL95" s="16">
        <f t="shared" si="42"/>
        <v>0.30000000000000071</v>
      </c>
      <c r="AM95">
        <f>IFERROR(VLOOKUP($A95,'Week 19'!$A$1:$F$300,3,FALSE),"")</f>
        <v>22.3</v>
      </c>
      <c r="AN95" s="16">
        <f t="shared" si="43"/>
        <v>0.28999999999999915</v>
      </c>
      <c r="AO95">
        <f>IFERROR(VLOOKUP($A95,'Week 20'!$A$1:$F$300,3,FALSE),"")</f>
        <v>22.78</v>
      </c>
      <c r="AP95" s="16">
        <f t="shared" si="44"/>
        <v>0.48000000000000043</v>
      </c>
      <c r="AQ95">
        <f>IFERROR(VLOOKUP($A95,'Week 21'!$A$1:$F$300,3,FALSE),"")</f>
        <v>22.78</v>
      </c>
      <c r="AR95" s="16">
        <f t="shared" si="45"/>
        <v>0</v>
      </c>
      <c r="AS95">
        <f>IFERROR(VLOOKUP($A95,'Week 22'!$A$1:$F$300,3,FALSE),"")</f>
        <v>23.7</v>
      </c>
      <c r="AT95" s="16">
        <f t="shared" si="46"/>
        <v>0.91999999999999815</v>
      </c>
      <c r="AU95" t="str">
        <f>IFERROR(VLOOKUP($A95,'Week 23'!$A$1:$F$300,3,FALSE),"")</f>
        <v/>
      </c>
      <c r="AV95" s="16">
        <f t="shared" si="47"/>
        <v>0</v>
      </c>
      <c r="AW95" t="str">
        <f>IFERROR(VLOOKUP($A95,'Week 24'!$A$1:$F$300,3,FALSE),"")</f>
        <v/>
      </c>
      <c r="AX95" s="16">
        <f t="shared" si="48"/>
        <v>0</v>
      </c>
      <c r="AY95" t="str">
        <f>IFERROR(VLOOKUP($A95,'Week 25'!$A$1:$F$300,3,FALSE),"")</f>
        <v/>
      </c>
      <c r="AZ95" s="16">
        <f t="shared" si="49"/>
        <v>0</v>
      </c>
      <c r="BA95" t="str">
        <f>IFERROR(VLOOKUP($A95,'Week 26'!$A$1:$F$300,3,FALSE),"")</f>
        <v/>
      </c>
      <c r="BB95" s="16">
        <f t="shared" si="50"/>
        <v>0</v>
      </c>
      <c r="BC95" s="2" t="str">
        <f t="shared" si="35"/>
        <v/>
      </c>
      <c r="BD95" t="str">
        <f>IFERROR(VLOOKUP($A95,'Pivotrac YE'!$A$1:$F$300,3,FALSE),"")</f>
        <v/>
      </c>
    </row>
    <row r="96" spans="1:56" x14ac:dyDescent="0.2">
      <c r="A96" t="s">
        <v>255</v>
      </c>
      <c r="B96">
        <f t="shared" si="31"/>
        <v>22.51</v>
      </c>
      <c r="C96" t="str">
        <f>IFERROR(VLOOKUP($A96,'Week 1'!$A$1:$F$300,3,FALSE),"")</f>
        <v/>
      </c>
      <c r="D96" s="16">
        <f t="shared" si="36"/>
        <v>0</v>
      </c>
      <c r="E96" t="str">
        <f>IFERROR(VLOOKUP($A96,'Week 2'!$A$1:$F$298,3,FALSE),"")</f>
        <v/>
      </c>
      <c r="F96" s="16">
        <f t="shared" si="37"/>
        <v>0</v>
      </c>
      <c r="G96" t="str">
        <f>IFERROR(VLOOKUP($A96,'Week 3'!$A$1:$F$298,3,FALSE),"")</f>
        <v/>
      </c>
      <c r="H96" s="16">
        <f t="shared" si="38"/>
        <v>0</v>
      </c>
      <c r="I96">
        <f>IFERROR(VLOOKUP($A96,'Week 4'!$A$1:$F$300,3,FALSE),"")</f>
        <v>1.23</v>
      </c>
      <c r="J96">
        <f>IFERROR(VLOOKUP($A96,'Week 4'!$A$1:$F$300,3,FALSE),"")</f>
        <v>1.23</v>
      </c>
      <c r="K96" s="16" t="str">
        <f t="shared" si="32"/>
        <v/>
      </c>
      <c r="L96" t="str">
        <f>IFERROR(VLOOKUP($A96,'Week 5'!$A$1:$F$300,2,FALSE),"")</f>
        <v/>
      </c>
      <c r="M96" t="str">
        <f>IFERROR(VLOOKUP($A96,'Week 6'!$A$1:$F$300,3,FALSE),"")</f>
        <v/>
      </c>
      <c r="N96" t="str">
        <f>IFERROR(VLOOKUP($A96,'Week 6'!$A$1:$F$300,2,FALSE),"")</f>
        <v/>
      </c>
      <c r="O96" s="16">
        <f t="shared" si="33"/>
        <v>3.1</v>
      </c>
      <c r="P96">
        <f>IFERROR(VLOOKUP($A96,'Week 7'!$A$1:$F$300,2,FALSE),"")</f>
        <v>1.87</v>
      </c>
      <c r="Q96" s="16">
        <f t="shared" si="34"/>
        <v>5.03</v>
      </c>
      <c r="R96">
        <f>IFERROR(VLOOKUP($A96,'Week 8'!$A$1:$F$300,2,FALSE),"")</f>
        <v>1.93</v>
      </c>
      <c r="S96" s="16">
        <f>IFERROR(VLOOKUP($A96,'Week 9'!$A$1:$F$300,3,FALSE),"")</f>
        <v>9.5399999999999991</v>
      </c>
      <c r="T96" s="16">
        <f t="shared" si="51"/>
        <v>4.5099999999999989</v>
      </c>
      <c r="U96" s="16">
        <f>IFERROR(VLOOKUP($A96,'Week 10'!$A$1:$F$300,3,FALSE),"")</f>
        <v>11.83</v>
      </c>
      <c r="V96" s="16">
        <f t="shared" si="52"/>
        <v>2.2900000000000009</v>
      </c>
      <c r="W96" s="16">
        <f>IFERROR(VLOOKUP($A96,'Week 11'!$A$1:$F$300,3,FALSE),"")</f>
        <v>14.3</v>
      </c>
      <c r="X96" s="16">
        <f t="shared" si="53"/>
        <v>2.4700000000000006</v>
      </c>
      <c r="Y96" s="16">
        <f>IFERROR(VLOOKUP($A96,'Week 12'!$A$1:$F$300,3,FALSE),"")</f>
        <v>16.670000000000002</v>
      </c>
      <c r="Z96" s="16">
        <f t="shared" si="54"/>
        <v>2.370000000000001</v>
      </c>
      <c r="AA96">
        <f>IFERROR(VLOOKUP($A96,'Week 13'!$A$1:$F$300,3,FALSE),"")</f>
        <v>18.760000000000002</v>
      </c>
      <c r="AB96" s="16">
        <f t="shared" si="55"/>
        <v>2.09</v>
      </c>
      <c r="AC96">
        <f>IFERROR(VLOOKUP($A96,'Week 14'!$A$1:$F$300,3,FALSE),"")</f>
        <v>20.36</v>
      </c>
      <c r="AD96" s="16">
        <f t="shared" si="56"/>
        <v>1.5999999999999979</v>
      </c>
      <c r="AE96">
        <f>IFERROR(VLOOKUP($A96,'Week 15'!$A$1:$F$300,3,FALSE),"")</f>
        <v>21.77</v>
      </c>
      <c r="AF96" s="16">
        <f t="shared" si="39"/>
        <v>1.4100000000000001</v>
      </c>
      <c r="AG96">
        <f>IFERROR(VLOOKUP($A96,'Week 16'!$A$1:$F$300,3,FALSE),"")</f>
        <v>21.87</v>
      </c>
      <c r="AH96" s="16">
        <f t="shared" si="40"/>
        <v>0.10000000000000142</v>
      </c>
      <c r="AI96">
        <f>IFERROR(VLOOKUP($A96,'Week 17'!$A$1:$F$300,3,FALSE),"")</f>
        <v>22.15</v>
      </c>
      <c r="AJ96" s="16">
        <f t="shared" si="41"/>
        <v>0.27999999999999758</v>
      </c>
      <c r="AK96">
        <f>IFERROR(VLOOKUP($A96,'Week 18'!$A$1:$F$300,3,FALSE),"")</f>
        <v>22.51</v>
      </c>
      <c r="AL96" s="16">
        <f t="shared" si="42"/>
        <v>0.36000000000000298</v>
      </c>
      <c r="AM96">
        <f>IFERROR(VLOOKUP($A96,'Week 19'!$A$1:$F$300,3,FALSE),"")</f>
        <v>22.8</v>
      </c>
      <c r="AN96" s="16">
        <f t="shared" si="43"/>
        <v>0.28999999999999915</v>
      </c>
      <c r="AO96">
        <f>IFERROR(VLOOKUP($A96,'Week 20'!$A$1:$F$300,3,FALSE),"")</f>
        <v>23.41</v>
      </c>
      <c r="AP96" s="16">
        <f t="shared" si="44"/>
        <v>0.60999999999999943</v>
      </c>
      <c r="AQ96">
        <f>IFERROR(VLOOKUP($A96,'Week 21'!$A$1:$F$300,3,FALSE),"")</f>
        <v>23.41</v>
      </c>
      <c r="AR96" s="16">
        <f t="shared" si="45"/>
        <v>0</v>
      </c>
      <c r="AS96">
        <f>IFERROR(VLOOKUP($A96,'Week 22'!$A$1:$F$300,3,FALSE),"")</f>
        <v>24.43</v>
      </c>
      <c r="AT96" s="16">
        <f t="shared" si="46"/>
        <v>1.0199999999999996</v>
      </c>
      <c r="AU96" t="str">
        <f>IFERROR(VLOOKUP($A96,'Week 23'!$A$1:$F$300,3,FALSE),"")</f>
        <v/>
      </c>
      <c r="AV96" s="16">
        <f t="shared" si="47"/>
        <v>0</v>
      </c>
      <c r="AW96" t="str">
        <f>IFERROR(VLOOKUP($A96,'Week 24'!$A$1:$F$300,3,FALSE),"")</f>
        <v/>
      </c>
      <c r="AX96" s="16">
        <f t="shared" si="48"/>
        <v>0</v>
      </c>
      <c r="AY96" t="str">
        <f>IFERROR(VLOOKUP($A96,'Week 25'!$A$1:$F$300,3,FALSE),"")</f>
        <v/>
      </c>
      <c r="AZ96" s="16">
        <f t="shared" si="49"/>
        <v>0</v>
      </c>
      <c r="BA96" t="str">
        <f>IFERROR(VLOOKUP($A96,'Week 26'!$A$1:$F$300,3,FALSE),"")</f>
        <v/>
      </c>
      <c r="BB96" s="16">
        <f t="shared" si="50"/>
        <v>0</v>
      </c>
      <c r="BC96" s="2" t="str">
        <f t="shared" si="35"/>
        <v/>
      </c>
      <c r="BD96" t="str">
        <f>IFERROR(VLOOKUP($A96,'Pivotrac YE'!$A$1:$F$300,3,FALSE),"")</f>
        <v/>
      </c>
    </row>
    <row r="97" spans="1:56" x14ac:dyDescent="0.2">
      <c r="A97" t="s">
        <v>256</v>
      </c>
      <c r="B97">
        <f t="shared" si="31"/>
        <v>23.15</v>
      </c>
      <c r="C97" t="str">
        <f>IFERROR(VLOOKUP($A97,'Week 1'!$A$1:$F$300,3,FALSE),"")</f>
        <v/>
      </c>
      <c r="D97" s="16">
        <f t="shared" si="36"/>
        <v>0</v>
      </c>
      <c r="E97" t="str">
        <f>IFERROR(VLOOKUP($A97,'Week 2'!$A$1:$F$298,3,FALSE),"")</f>
        <v/>
      </c>
      <c r="F97" s="16">
        <f t="shared" si="37"/>
        <v>0</v>
      </c>
      <c r="G97" t="str">
        <f>IFERROR(VLOOKUP($A97,'Week 3'!$A$1:$F$298,3,FALSE),"")</f>
        <v/>
      </c>
      <c r="H97" s="16">
        <f t="shared" si="38"/>
        <v>0</v>
      </c>
      <c r="I97">
        <f>IFERROR(VLOOKUP($A97,'Week 4'!$A$1:$F$300,3,FALSE),"")</f>
        <v>3.09</v>
      </c>
      <c r="J97">
        <f>IFERROR(VLOOKUP($A97,'Week 4'!$A$1:$F$300,3,FALSE),"")</f>
        <v>3.09</v>
      </c>
      <c r="K97" s="16" t="str">
        <f t="shared" si="32"/>
        <v/>
      </c>
      <c r="L97" t="str">
        <f>IFERROR(VLOOKUP($A97,'Week 5'!$A$1:$F$300,2,FALSE),"")</f>
        <v/>
      </c>
      <c r="M97" t="str">
        <f>IFERROR(VLOOKUP($A97,'Week 6'!$A$1:$F$300,3,FALSE),"")</f>
        <v/>
      </c>
      <c r="N97" t="str">
        <f>IFERROR(VLOOKUP($A97,'Week 6'!$A$1:$F$300,2,FALSE),"")</f>
        <v/>
      </c>
      <c r="O97" s="16">
        <f t="shared" si="33"/>
        <v>4.8599999999999994</v>
      </c>
      <c r="P97">
        <f>IFERROR(VLOOKUP($A97,'Week 7'!$A$1:$F$300,2,FALSE),"")</f>
        <v>1.77</v>
      </c>
      <c r="Q97" s="16">
        <f t="shared" si="34"/>
        <v>6.7099999999999991</v>
      </c>
      <c r="R97">
        <f>IFERROR(VLOOKUP($A97,'Week 8'!$A$1:$F$300,2,FALSE),"")</f>
        <v>1.85</v>
      </c>
      <c r="S97" s="16">
        <f>IFERROR(VLOOKUP($A97,'Week 9'!$A$1:$F$300,3,FALSE),"")</f>
        <v>10.5</v>
      </c>
      <c r="T97" s="16">
        <f t="shared" si="51"/>
        <v>3.7900000000000009</v>
      </c>
      <c r="U97" s="16">
        <f>IFERROR(VLOOKUP($A97,'Week 10'!$A$1:$F$300,3,FALSE),"")</f>
        <v>12.73</v>
      </c>
      <c r="V97" s="16">
        <f t="shared" si="52"/>
        <v>2.2300000000000004</v>
      </c>
      <c r="W97" s="16">
        <f>IFERROR(VLOOKUP($A97,'Week 11'!$A$1:$F$300,3,FALSE),"")</f>
        <v>15.31</v>
      </c>
      <c r="X97" s="16">
        <f t="shared" si="53"/>
        <v>2.58</v>
      </c>
      <c r="Y97" s="16">
        <f>IFERROR(VLOOKUP($A97,'Week 12'!$A$1:$F$300,3,FALSE),"")</f>
        <v>17.66</v>
      </c>
      <c r="Z97" s="16">
        <f t="shared" si="54"/>
        <v>2.3499999999999996</v>
      </c>
      <c r="AA97">
        <f>IFERROR(VLOOKUP($A97,'Week 13'!$A$1:$F$300,3,FALSE),"")</f>
        <v>19.77</v>
      </c>
      <c r="AB97" s="16">
        <f t="shared" si="55"/>
        <v>2.1099999999999994</v>
      </c>
      <c r="AC97">
        <f>IFERROR(VLOOKUP($A97,'Week 14'!$A$1:$F$300,3,FALSE),"")</f>
        <v>21.27</v>
      </c>
      <c r="AD97" s="16">
        <f t="shared" si="56"/>
        <v>1.5</v>
      </c>
      <c r="AE97">
        <f>IFERROR(VLOOKUP($A97,'Week 15'!$A$1:$F$300,3,FALSE),"")</f>
        <v>22.71</v>
      </c>
      <c r="AF97" s="16">
        <f t="shared" si="39"/>
        <v>1.4400000000000013</v>
      </c>
      <c r="AG97">
        <f>IFERROR(VLOOKUP($A97,'Week 16'!$A$1:$F$300,3,FALSE),"")</f>
        <v>22.85</v>
      </c>
      <c r="AH97" s="16">
        <f t="shared" si="40"/>
        <v>0.14000000000000057</v>
      </c>
      <c r="AI97">
        <f>IFERROR(VLOOKUP($A97,'Week 17'!$A$1:$F$300,3,FALSE),"")</f>
        <v>22.85</v>
      </c>
      <c r="AJ97" s="16">
        <f t="shared" si="41"/>
        <v>0</v>
      </c>
      <c r="AK97">
        <f>IFERROR(VLOOKUP($A97,'Week 18'!$A$1:$F$300,3,FALSE),"")</f>
        <v>23.15</v>
      </c>
      <c r="AL97" s="16">
        <f t="shared" si="42"/>
        <v>0.29999999999999716</v>
      </c>
      <c r="AM97">
        <f>IFERROR(VLOOKUP($A97,'Week 19'!$A$1:$F$300,3,FALSE),"")</f>
        <v>23.54</v>
      </c>
      <c r="AN97" s="16">
        <f t="shared" si="43"/>
        <v>0.39000000000000057</v>
      </c>
      <c r="AO97">
        <f>IFERROR(VLOOKUP($A97,'Week 20'!$A$1:$F$300,3,FALSE),"")</f>
        <v>24.05</v>
      </c>
      <c r="AP97" s="16">
        <f t="shared" si="44"/>
        <v>0.51000000000000156</v>
      </c>
      <c r="AQ97">
        <f>IFERROR(VLOOKUP($A97,'Week 21'!$A$1:$F$300,3,FALSE),"")</f>
        <v>24.05</v>
      </c>
      <c r="AR97" s="16">
        <f t="shared" si="45"/>
        <v>0</v>
      </c>
      <c r="AS97">
        <f>IFERROR(VLOOKUP($A97,'Week 22'!$A$1:$F$300,3,FALSE),"")</f>
        <v>24.9</v>
      </c>
      <c r="AT97" s="16">
        <f t="shared" si="46"/>
        <v>0.84999999999999787</v>
      </c>
      <c r="AU97" t="str">
        <f>IFERROR(VLOOKUP($A97,'Week 23'!$A$1:$F$300,3,FALSE),"")</f>
        <v/>
      </c>
      <c r="AV97" s="16">
        <f t="shared" si="47"/>
        <v>0</v>
      </c>
      <c r="AW97" t="str">
        <f>IFERROR(VLOOKUP($A97,'Week 24'!$A$1:$F$300,3,FALSE),"")</f>
        <v/>
      </c>
      <c r="AX97" s="16">
        <f t="shared" si="48"/>
        <v>0</v>
      </c>
      <c r="AY97" t="str">
        <f>IFERROR(VLOOKUP($A97,'Week 25'!$A$1:$F$300,3,FALSE),"")</f>
        <v/>
      </c>
      <c r="AZ97" s="16">
        <f t="shared" si="49"/>
        <v>0</v>
      </c>
      <c r="BA97" t="str">
        <f>IFERROR(VLOOKUP($A97,'Week 26'!$A$1:$F$300,3,FALSE),"")</f>
        <v/>
      </c>
      <c r="BB97" s="16">
        <f t="shared" si="50"/>
        <v>0</v>
      </c>
      <c r="BC97" s="2" t="str">
        <f t="shared" si="35"/>
        <v/>
      </c>
      <c r="BD97" t="str">
        <f>IFERROR(VLOOKUP($A97,'Pivotrac YE'!$A$1:$F$300,3,FALSE),"")</f>
        <v/>
      </c>
    </row>
    <row r="98" spans="1:56" x14ac:dyDescent="0.2">
      <c r="A98" t="s">
        <v>296</v>
      </c>
      <c r="B98">
        <f t="shared" si="31"/>
        <v>22.39</v>
      </c>
      <c r="C98" t="str">
        <f>IFERROR(VLOOKUP($A98,'Week 1'!$A$1:$F$300,3,FALSE),"")</f>
        <v/>
      </c>
      <c r="D98" s="16">
        <f t="shared" si="36"/>
        <v>0</v>
      </c>
      <c r="E98" t="str">
        <f>IFERROR(VLOOKUP($A98,'Week 2'!$A$1:$F$298,3,FALSE),"")</f>
        <v/>
      </c>
      <c r="F98" s="16">
        <f t="shared" si="37"/>
        <v>0</v>
      </c>
      <c r="G98" t="str">
        <f>IFERROR(VLOOKUP($A98,'Week 3'!$A$1:$F$298,3,FALSE),"")</f>
        <v/>
      </c>
      <c r="H98" s="16">
        <f t="shared" si="38"/>
        <v>0</v>
      </c>
      <c r="I98">
        <f>IFERROR(VLOOKUP($A98,'Week 4'!$A$1:$F$300,3,FALSE),"")</f>
        <v>6.81</v>
      </c>
      <c r="J98">
        <f>IFERROR(VLOOKUP($A98,'Week 4'!$A$1:$F$300,3,FALSE),"")</f>
        <v>6.81</v>
      </c>
      <c r="K98" s="16" t="str">
        <f t="shared" si="32"/>
        <v/>
      </c>
      <c r="L98" t="str">
        <f>IFERROR(VLOOKUP($A98,'Week 5'!$A$1:$F$300,2,FALSE),"")</f>
        <v/>
      </c>
      <c r="M98" t="str">
        <f>IFERROR(VLOOKUP($A98,'Week 6'!$A$1:$F$300,3,FALSE),"")</f>
        <v/>
      </c>
      <c r="N98" t="str">
        <f>IFERROR(VLOOKUP($A98,'Week 6'!$A$1:$F$300,2,FALSE),"")</f>
        <v/>
      </c>
      <c r="O98" s="16">
        <f t="shared" si="33"/>
        <v>9.1499999999999986</v>
      </c>
      <c r="P98">
        <f>IFERROR(VLOOKUP($A98,'Week 7'!$A$1:$F$300,2,FALSE),"")</f>
        <v>2.34</v>
      </c>
      <c r="Q98" s="16">
        <f t="shared" si="34"/>
        <v>11.279999999999998</v>
      </c>
      <c r="R98">
        <f>IFERROR(VLOOKUP($A98,'Week 8'!$A$1:$F$300,2,FALSE),"")</f>
        <v>2.13</v>
      </c>
      <c r="S98" s="16">
        <f>IFERROR(VLOOKUP($A98,'Week 9'!$A$1:$F$300,3,FALSE),"")</f>
        <v>17.329999999999998</v>
      </c>
      <c r="T98" s="16">
        <f t="shared" si="51"/>
        <v>6.0500000000000007</v>
      </c>
      <c r="U98" s="16">
        <f>IFERROR(VLOOKUP($A98,'Week 10'!$A$1:$F$300,3,FALSE),"")</f>
        <v>19.329999999999998</v>
      </c>
      <c r="V98" s="16">
        <f t="shared" si="52"/>
        <v>2</v>
      </c>
      <c r="W98" s="16">
        <f>IFERROR(VLOOKUP($A98,'Week 11'!$A$1:$F$300,3,FALSE),"")</f>
        <v>21.3</v>
      </c>
      <c r="X98" s="16">
        <f t="shared" si="53"/>
        <v>1.9700000000000024</v>
      </c>
      <c r="Y98" s="16">
        <f>IFERROR(VLOOKUP($A98,'Week 12'!$A$1:$F$300,3,FALSE),"")</f>
        <v>22.39</v>
      </c>
      <c r="Z98" s="16">
        <f t="shared" si="54"/>
        <v>1.0899999999999999</v>
      </c>
      <c r="AA98">
        <f>IFERROR(VLOOKUP($A98,'Week 13'!$A$1:$F$300,3,FALSE),"")</f>
        <v>22.39</v>
      </c>
      <c r="AB98" s="16">
        <f t="shared" si="55"/>
        <v>0</v>
      </c>
      <c r="AC98">
        <f>IFERROR(VLOOKUP($A98,'Week 14'!$A$1:$F$300,3,FALSE),"")</f>
        <v>22.39</v>
      </c>
      <c r="AD98" s="16">
        <f t="shared" si="56"/>
        <v>0</v>
      </c>
      <c r="AE98">
        <f>IFERROR(VLOOKUP($A98,'Week 15'!$A$1:$F$300,3,FALSE),"")</f>
        <v>22.39</v>
      </c>
      <c r="AF98" s="16">
        <f t="shared" si="39"/>
        <v>0</v>
      </c>
      <c r="AG98">
        <f>IFERROR(VLOOKUP($A98,'Week 16'!$A$1:$F$300,3,FALSE),"")</f>
        <v>22.39</v>
      </c>
      <c r="AH98" s="16">
        <f t="shared" si="40"/>
        <v>0</v>
      </c>
      <c r="AI98">
        <f>IFERROR(VLOOKUP($A98,'Week 17'!$A$1:$F$300,3,FALSE),"")</f>
        <v>22.39</v>
      </c>
      <c r="AJ98" s="16">
        <f t="shared" si="41"/>
        <v>0</v>
      </c>
      <c r="AK98">
        <f>IFERROR(VLOOKUP($A98,'Week 18'!$A$1:$F$300,3,FALSE),"")</f>
        <v>22.39</v>
      </c>
      <c r="AL98" s="16">
        <f t="shared" si="42"/>
        <v>0</v>
      </c>
      <c r="AM98">
        <f>IFERROR(VLOOKUP($A98,'Week 19'!$A$1:$F$300,3,FALSE),"")</f>
        <v>22.39</v>
      </c>
      <c r="AN98" s="16">
        <f t="shared" si="43"/>
        <v>0</v>
      </c>
      <c r="AO98">
        <f>IFERROR(VLOOKUP($A98,'Week 20'!$A$1:$F$300,3,FALSE),"")</f>
        <v>22.39</v>
      </c>
      <c r="AP98" s="16">
        <f t="shared" si="44"/>
        <v>0</v>
      </c>
      <c r="AQ98">
        <f>IFERROR(VLOOKUP($A98,'Week 21'!$A$1:$F$300,3,FALSE),"")</f>
        <v>23.38</v>
      </c>
      <c r="AR98" s="16">
        <f t="shared" si="45"/>
        <v>0.98999999999999844</v>
      </c>
      <c r="AS98">
        <f>IFERROR(VLOOKUP($A98,'Week 22'!$A$1:$F$300,3,FALSE),"")</f>
        <v>23.38</v>
      </c>
      <c r="AT98" s="16">
        <f t="shared" si="46"/>
        <v>0</v>
      </c>
      <c r="AU98" t="str">
        <f>IFERROR(VLOOKUP($A98,'Week 23'!$A$1:$F$300,3,FALSE),"")</f>
        <v/>
      </c>
      <c r="AV98" s="16">
        <f t="shared" si="47"/>
        <v>0</v>
      </c>
      <c r="AW98" t="str">
        <f>IFERROR(VLOOKUP($A98,'Week 24'!$A$1:$F$300,3,FALSE),"")</f>
        <v/>
      </c>
      <c r="AX98" s="16">
        <f t="shared" si="48"/>
        <v>0</v>
      </c>
      <c r="AY98" t="str">
        <f>IFERROR(VLOOKUP($A98,'Week 25'!$A$1:$F$300,3,FALSE),"")</f>
        <v/>
      </c>
      <c r="AZ98" s="16">
        <f t="shared" si="49"/>
        <v>0</v>
      </c>
      <c r="BA98" t="str">
        <f>IFERROR(VLOOKUP($A98,'Week 26'!$A$1:$F$300,3,FALSE),"")</f>
        <v/>
      </c>
      <c r="BB98" s="16">
        <f t="shared" si="50"/>
        <v>0</v>
      </c>
      <c r="BC98" s="2" t="str">
        <f t="shared" si="35"/>
        <v/>
      </c>
      <c r="BD98" t="str">
        <f>IFERROR(VLOOKUP($A98,'Pivotrac YE'!$A$1:$F$300,3,FALSE),"")</f>
        <v/>
      </c>
    </row>
    <row r="99" spans="1:56" s="15" customFormat="1" x14ac:dyDescent="0.2">
      <c r="A99" t="s">
        <v>297</v>
      </c>
      <c r="B99">
        <f t="shared" si="31"/>
        <v>23.08</v>
      </c>
      <c r="C99" t="str">
        <f>IFERROR(VLOOKUP($A99,'Week 1'!$A$1:$F$300,3,FALSE),"")</f>
        <v/>
      </c>
      <c r="D99" s="16">
        <f t="shared" si="36"/>
        <v>0</v>
      </c>
      <c r="E99" t="str">
        <f>IFERROR(VLOOKUP($A99,'Week 2'!$A$1:$F$298,3,FALSE),"")</f>
        <v/>
      </c>
      <c r="F99" s="16">
        <f t="shared" si="37"/>
        <v>0</v>
      </c>
      <c r="G99" t="str">
        <f>IFERROR(VLOOKUP($A99,'Week 3'!$A$1:$F$298,3,FALSE),"")</f>
        <v/>
      </c>
      <c r="H99" s="16">
        <f t="shared" si="38"/>
        <v>0</v>
      </c>
      <c r="I99">
        <f>IFERROR(VLOOKUP($A99,'Week 4'!$A$1:$F$300,3,FALSE),"")</f>
        <v>6.9</v>
      </c>
      <c r="J99">
        <f>IFERROR(VLOOKUP($A99,'Week 4'!$A$1:$F$300,3,FALSE),"")</f>
        <v>6.9</v>
      </c>
      <c r="K99" s="16" t="str">
        <f t="shared" si="32"/>
        <v/>
      </c>
      <c r="L99" t="str">
        <f>IFERROR(VLOOKUP($A99,'Week 5'!$A$1:$F$300,2,FALSE),"")</f>
        <v/>
      </c>
      <c r="M99" t="str">
        <f>IFERROR(VLOOKUP($A99,'Week 6'!$A$1:$F$300,3,FALSE),"")</f>
        <v/>
      </c>
      <c r="N99" t="str">
        <f>IFERROR(VLOOKUP($A99,'Week 6'!$A$1:$F$300,2,FALSE),"")</f>
        <v/>
      </c>
      <c r="O99" s="16">
        <f t="shared" si="33"/>
        <v>9.32</v>
      </c>
      <c r="P99">
        <f>IFERROR(VLOOKUP($A99,'Week 7'!$A$1:$F$300,2,FALSE),"")</f>
        <v>2.42</v>
      </c>
      <c r="Q99" s="16">
        <f t="shared" si="34"/>
        <v>11.39</v>
      </c>
      <c r="R99">
        <f>IFERROR(VLOOKUP($A99,'Week 8'!$A$1:$F$300,2,FALSE),"")</f>
        <v>2.0699999999999998</v>
      </c>
      <c r="S99" s="16">
        <f>IFERROR(VLOOKUP($A99,'Week 9'!$A$1:$F$300,3,FALSE),"")</f>
        <v>17.829999999999998</v>
      </c>
      <c r="T99" s="16">
        <f t="shared" si="51"/>
        <v>6.4399999999999977</v>
      </c>
      <c r="U99" s="16">
        <f>IFERROR(VLOOKUP($A99,'Week 10'!$A$1:$F$300,3,FALSE),"")</f>
        <v>19.920000000000002</v>
      </c>
      <c r="V99" s="16">
        <f t="shared" si="52"/>
        <v>2.0900000000000034</v>
      </c>
      <c r="W99" s="16">
        <f>IFERROR(VLOOKUP($A99,'Week 11'!$A$1:$F$300,3,FALSE),"")</f>
        <v>22.05</v>
      </c>
      <c r="X99" s="16">
        <f t="shared" si="53"/>
        <v>2.129999999999999</v>
      </c>
      <c r="Y99" s="16">
        <f>IFERROR(VLOOKUP($A99,'Week 12'!$A$1:$F$300,3,FALSE),"")</f>
        <v>23.08</v>
      </c>
      <c r="Z99" s="16">
        <f t="shared" si="54"/>
        <v>1.0299999999999976</v>
      </c>
      <c r="AA99">
        <f>IFERROR(VLOOKUP($A99,'Week 13'!$A$1:$F$300,3,FALSE),"")</f>
        <v>23.08</v>
      </c>
      <c r="AB99" s="16">
        <f t="shared" si="55"/>
        <v>0</v>
      </c>
      <c r="AC99">
        <f>IFERROR(VLOOKUP($A99,'Week 14'!$A$1:$F$300,3,FALSE),"")</f>
        <v>23.08</v>
      </c>
      <c r="AD99" s="16">
        <f t="shared" si="56"/>
        <v>0</v>
      </c>
      <c r="AE99">
        <f>IFERROR(VLOOKUP($A99,'Week 15'!$A$1:$F$300,3,FALSE),"")</f>
        <v>23.08</v>
      </c>
      <c r="AF99" s="16">
        <f t="shared" si="39"/>
        <v>0</v>
      </c>
      <c r="AG99">
        <f>IFERROR(VLOOKUP($A99,'Week 16'!$A$1:$F$300,3,FALSE),"")</f>
        <v>23.08</v>
      </c>
      <c r="AH99" s="16">
        <f t="shared" si="40"/>
        <v>0</v>
      </c>
      <c r="AI99">
        <f>IFERROR(VLOOKUP($A99,'Week 17'!$A$1:$F$300,3,FALSE),"")</f>
        <v>23.08</v>
      </c>
      <c r="AJ99" s="16">
        <f t="shared" si="41"/>
        <v>0</v>
      </c>
      <c r="AK99">
        <f>IFERROR(VLOOKUP($A99,'Week 18'!$A$1:$F$300,3,FALSE),"")</f>
        <v>23.08</v>
      </c>
      <c r="AL99" s="16">
        <f t="shared" si="42"/>
        <v>0</v>
      </c>
      <c r="AM99">
        <f>IFERROR(VLOOKUP($A99,'Week 19'!$A$1:$F$300,3,FALSE),"")</f>
        <v>23.08</v>
      </c>
      <c r="AN99" s="16">
        <f t="shared" si="43"/>
        <v>0</v>
      </c>
      <c r="AO99">
        <f>IFERROR(VLOOKUP($A99,'Week 20'!$A$1:$F$300,3,FALSE),"")</f>
        <v>23.08</v>
      </c>
      <c r="AP99" s="16">
        <f t="shared" si="44"/>
        <v>0</v>
      </c>
      <c r="AQ99">
        <f>IFERROR(VLOOKUP($A99,'Week 21'!$A$1:$F$300,3,FALSE),"")</f>
        <v>24.08</v>
      </c>
      <c r="AR99" s="16">
        <f t="shared" si="45"/>
        <v>1</v>
      </c>
      <c r="AS99">
        <f>IFERROR(VLOOKUP($A99,'Week 22'!$A$1:$F$300,3,FALSE),"")</f>
        <v>24.08</v>
      </c>
      <c r="AT99" s="16">
        <f t="shared" si="46"/>
        <v>0</v>
      </c>
      <c r="AU99" t="str">
        <f>IFERROR(VLOOKUP($A99,'Week 23'!$A$1:$F$300,3,FALSE),"")</f>
        <v/>
      </c>
      <c r="AV99" s="16">
        <f t="shared" si="47"/>
        <v>0</v>
      </c>
      <c r="AW99" t="str">
        <f>IFERROR(VLOOKUP($A99,'Week 24'!$A$1:$F$300,3,FALSE),"")</f>
        <v/>
      </c>
      <c r="AX99" s="16">
        <f t="shared" si="48"/>
        <v>0</v>
      </c>
      <c r="AY99" t="str">
        <f>IFERROR(VLOOKUP($A99,'Week 25'!$A$1:$F$300,3,FALSE),"")</f>
        <v/>
      </c>
      <c r="AZ99" s="16">
        <f t="shared" si="49"/>
        <v>0</v>
      </c>
      <c r="BA99" t="str">
        <f>IFERROR(VLOOKUP($A99,'Week 26'!$A$1:$F$300,3,FALSE),"")</f>
        <v/>
      </c>
      <c r="BB99" s="16">
        <f t="shared" si="50"/>
        <v>0</v>
      </c>
      <c r="BC99" s="2" t="str">
        <f t="shared" si="35"/>
        <v/>
      </c>
      <c r="BD99" t="str">
        <f>IFERROR(VLOOKUP($A99,'Pivotrac YE'!$A$1:$F$300,3,FALSE),"")</f>
        <v/>
      </c>
    </row>
    <row r="100" spans="1:56" s="15" customFormat="1" x14ac:dyDescent="0.2">
      <c r="A100" t="s">
        <v>298</v>
      </c>
      <c r="B100">
        <f t="shared" si="31"/>
        <v>22.65</v>
      </c>
      <c r="C100" t="str">
        <f>IFERROR(VLOOKUP($A100,'Week 1'!$A$1:$F$300,3,FALSE),"")</f>
        <v/>
      </c>
      <c r="D100" s="16">
        <f t="shared" si="36"/>
        <v>0</v>
      </c>
      <c r="E100" t="str">
        <f>IFERROR(VLOOKUP($A100,'Week 2'!$A$1:$F$298,3,FALSE),"")</f>
        <v/>
      </c>
      <c r="F100" s="16">
        <f t="shared" si="37"/>
        <v>0</v>
      </c>
      <c r="G100" t="str">
        <f>IFERROR(VLOOKUP($A100,'Week 3'!$A$1:$F$298,3,FALSE),"")</f>
        <v/>
      </c>
      <c r="H100" s="16">
        <f t="shared" si="38"/>
        <v>0</v>
      </c>
      <c r="I100">
        <f>IFERROR(VLOOKUP($A100,'Week 4'!$A$1:$F$300,3,FALSE),"")</f>
        <v>6.85</v>
      </c>
      <c r="J100">
        <f>IFERROR(VLOOKUP($A100,'Week 4'!$A$1:$F$300,3,FALSE),"")</f>
        <v>6.85</v>
      </c>
      <c r="K100" s="16" t="str">
        <f t="shared" si="32"/>
        <v/>
      </c>
      <c r="L100" t="str">
        <f>IFERROR(VLOOKUP($A100,'Week 5'!$A$1:$F$300,2,FALSE),"")</f>
        <v/>
      </c>
      <c r="M100" t="str">
        <f>IFERROR(VLOOKUP($A100,'Week 6'!$A$1:$F$300,3,FALSE),"")</f>
        <v/>
      </c>
      <c r="N100" t="str">
        <f>IFERROR(VLOOKUP($A100,'Week 6'!$A$1:$F$300,2,FALSE),"")</f>
        <v/>
      </c>
      <c r="O100" s="16">
        <f t="shared" si="33"/>
        <v>8.8999999999999986</v>
      </c>
      <c r="P100">
        <f>IFERROR(VLOOKUP($A100,'Week 7'!$A$1:$F$300,2,FALSE),"")</f>
        <v>2.0499999999999998</v>
      </c>
      <c r="Q100" s="16">
        <f t="shared" si="34"/>
        <v>10.77</v>
      </c>
      <c r="R100">
        <f>IFERROR(VLOOKUP($A100,'Week 8'!$A$1:$F$300,2,FALSE),"")</f>
        <v>1.87</v>
      </c>
      <c r="S100" s="16">
        <f>IFERROR(VLOOKUP($A100,'Week 9'!$A$1:$F$300,3,FALSE),"")</f>
        <v>16.86</v>
      </c>
      <c r="T100" s="16">
        <f t="shared" si="51"/>
        <v>6.09</v>
      </c>
      <c r="U100" s="16">
        <f>IFERROR(VLOOKUP($A100,'Week 10'!$A$1:$F$300,3,FALSE),"")</f>
        <v>18.98</v>
      </c>
      <c r="V100" s="16">
        <f t="shared" si="52"/>
        <v>2.120000000000001</v>
      </c>
      <c r="W100" s="16">
        <f>IFERROR(VLOOKUP($A100,'Week 11'!$A$1:$F$300,3,FALSE),"")</f>
        <v>21.03</v>
      </c>
      <c r="X100" s="16">
        <f t="shared" si="53"/>
        <v>2.0500000000000007</v>
      </c>
      <c r="Y100" s="16">
        <f>IFERROR(VLOOKUP($A100,'Week 12'!$A$1:$F$300,3,FALSE),"")</f>
        <v>22.06</v>
      </c>
      <c r="Z100" s="16">
        <f t="shared" si="54"/>
        <v>1.0299999999999976</v>
      </c>
      <c r="AA100">
        <f>IFERROR(VLOOKUP($A100,'Week 13'!$A$1:$F$300,3,FALSE),"")</f>
        <v>22.06</v>
      </c>
      <c r="AB100" s="16">
        <f t="shared" si="55"/>
        <v>0</v>
      </c>
      <c r="AC100">
        <f>IFERROR(VLOOKUP($A100,'Week 14'!$A$1:$F$300,3,FALSE),"")</f>
        <v>22.06</v>
      </c>
      <c r="AD100" s="16">
        <f t="shared" si="56"/>
        <v>0</v>
      </c>
      <c r="AE100">
        <f>IFERROR(VLOOKUP($A100,'Week 15'!$A$1:$F$300,3,FALSE),"")</f>
        <v>22.65</v>
      </c>
      <c r="AF100" s="16">
        <f t="shared" si="39"/>
        <v>0.58999999999999986</v>
      </c>
      <c r="AG100">
        <f>IFERROR(VLOOKUP($A100,'Week 16'!$A$1:$F$300,3,FALSE),"")</f>
        <v>22.65</v>
      </c>
      <c r="AH100" s="16">
        <f t="shared" si="40"/>
        <v>0</v>
      </c>
      <c r="AI100">
        <f>IFERROR(VLOOKUP($A100,'Week 17'!$A$1:$F$300,3,FALSE),"")</f>
        <v>22.65</v>
      </c>
      <c r="AJ100" s="16">
        <f t="shared" si="41"/>
        <v>0</v>
      </c>
      <c r="AK100">
        <f>IFERROR(VLOOKUP($A100,'Week 18'!$A$1:$F$300,3,FALSE),"")</f>
        <v>22.65</v>
      </c>
      <c r="AL100" s="16">
        <f t="shared" si="42"/>
        <v>0</v>
      </c>
      <c r="AM100">
        <f>IFERROR(VLOOKUP($A100,'Week 19'!$A$1:$F$300,3,FALSE),"")</f>
        <v>22.65</v>
      </c>
      <c r="AN100" s="16">
        <f t="shared" si="43"/>
        <v>0</v>
      </c>
      <c r="AO100">
        <f>IFERROR(VLOOKUP($A100,'Week 20'!$A$1:$F$300,3,FALSE),"")</f>
        <v>22.65</v>
      </c>
      <c r="AP100" s="16">
        <f t="shared" si="44"/>
        <v>0</v>
      </c>
      <c r="AQ100">
        <f>IFERROR(VLOOKUP($A100,'Week 21'!$A$1:$F$300,3,FALSE),"")</f>
        <v>23.83</v>
      </c>
      <c r="AR100" s="16">
        <f t="shared" si="45"/>
        <v>1.1799999999999997</v>
      </c>
      <c r="AS100">
        <f>IFERROR(VLOOKUP($A100,'Week 22'!$A$1:$F$300,3,FALSE),"")</f>
        <v>23.92</v>
      </c>
      <c r="AT100" s="16">
        <f t="shared" si="46"/>
        <v>9.0000000000003411E-2</v>
      </c>
      <c r="AU100" t="str">
        <f>IFERROR(VLOOKUP($A100,'Week 23'!$A$1:$F$300,3,FALSE),"")</f>
        <v/>
      </c>
      <c r="AV100" s="16">
        <f t="shared" si="47"/>
        <v>0</v>
      </c>
      <c r="AW100" t="str">
        <f>IFERROR(VLOOKUP($A100,'Week 24'!$A$1:$F$300,3,FALSE),"")</f>
        <v/>
      </c>
      <c r="AX100" s="16">
        <f t="shared" si="48"/>
        <v>0</v>
      </c>
      <c r="AY100" t="str">
        <f>IFERROR(VLOOKUP($A100,'Week 25'!$A$1:$F$300,3,FALSE),"")</f>
        <v/>
      </c>
      <c r="AZ100" s="16">
        <f t="shared" si="49"/>
        <v>0</v>
      </c>
      <c r="BA100" t="str">
        <f>IFERROR(VLOOKUP($A100,'Week 26'!$A$1:$F$300,3,FALSE),"")</f>
        <v/>
      </c>
      <c r="BB100" s="16">
        <f t="shared" si="50"/>
        <v>0</v>
      </c>
      <c r="BC100" s="2" t="str">
        <f t="shared" si="35"/>
        <v/>
      </c>
      <c r="BD100" t="str">
        <f>IFERROR(VLOOKUP($A100,'Pivotrac YE'!$A$1:$F$300,3,FALSE),"")</f>
        <v/>
      </c>
    </row>
    <row r="101" spans="1:56" x14ac:dyDescent="0.2">
      <c r="A101" t="s">
        <v>299</v>
      </c>
      <c r="B101">
        <f t="shared" si="31"/>
        <v>22.62</v>
      </c>
      <c r="C101" t="str">
        <f>IFERROR(VLOOKUP($A101,'Week 1'!$A$1:$F$300,3,FALSE),"")</f>
        <v/>
      </c>
      <c r="D101" s="16">
        <f t="shared" si="36"/>
        <v>0</v>
      </c>
      <c r="E101" t="str">
        <f>IFERROR(VLOOKUP($A101,'Week 2'!$A$1:$F$298,3,FALSE),"")</f>
        <v/>
      </c>
      <c r="F101" s="16">
        <f t="shared" si="37"/>
        <v>0</v>
      </c>
      <c r="G101" t="str">
        <f>IFERROR(VLOOKUP($A101,'Week 3'!$A$1:$F$298,3,FALSE),"")</f>
        <v/>
      </c>
      <c r="H101" s="16">
        <f t="shared" si="38"/>
        <v>0</v>
      </c>
      <c r="I101">
        <f>IFERROR(VLOOKUP($A101,'Week 4'!$A$1:$F$300,3,FALSE),"")</f>
        <v>6.9</v>
      </c>
      <c r="J101">
        <f>IFERROR(VLOOKUP($A101,'Week 4'!$A$1:$F$300,3,FALSE),"")</f>
        <v>6.9</v>
      </c>
      <c r="K101" s="16" t="str">
        <f t="shared" si="32"/>
        <v/>
      </c>
      <c r="L101" t="str">
        <f>IFERROR(VLOOKUP($A101,'Week 5'!$A$1:$F$300,2,FALSE),"")</f>
        <v/>
      </c>
      <c r="M101" t="str">
        <f>IFERROR(VLOOKUP($A101,'Week 6'!$A$1:$F$300,3,FALSE),"")</f>
        <v/>
      </c>
      <c r="N101" t="str">
        <f>IFERROR(VLOOKUP($A101,'Week 6'!$A$1:$F$300,2,FALSE),"")</f>
        <v/>
      </c>
      <c r="O101" s="16">
        <f t="shared" si="33"/>
        <v>9.2100000000000009</v>
      </c>
      <c r="P101">
        <f>IFERROR(VLOOKUP($A101,'Week 7'!$A$1:$F$300,2,FALSE),"")</f>
        <v>2.31</v>
      </c>
      <c r="Q101" s="16">
        <f t="shared" si="34"/>
        <v>11.370000000000001</v>
      </c>
      <c r="R101">
        <f>IFERROR(VLOOKUP($A101,'Week 8'!$A$1:$F$300,2,FALSE),"")</f>
        <v>2.16</v>
      </c>
      <c r="S101" s="16">
        <f>IFERROR(VLOOKUP($A101,'Week 9'!$A$1:$F$300,3,FALSE),"")</f>
        <v>17.350000000000001</v>
      </c>
      <c r="T101" s="16">
        <f t="shared" si="51"/>
        <v>5.98</v>
      </c>
      <c r="U101" s="16">
        <f>IFERROR(VLOOKUP($A101,'Week 10'!$A$1:$F$300,3,FALSE),"")</f>
        <v>19.52</v>
      </c>
      <c r="V101" s="16">
        <f t="shared" si="52"/>
        <v>2.1699999999999982</v>
      </c>
      <c r="W101" s="16">
        <f>IFERROR(VLOOKUP($A101,'Week 11'!$A$1:$F$300,3,FALSE),"")</f>
        <v>21.54</v>
      </c>
      <c r="X101" s="16">
        <f t="shared" si="53"/>
        <v>2.0199999999999996</v>
      </c>
      <c r="Y101" s="16">
        <f>IFERROR(VLOOKUP($A101,'Week 12'!$A$1:$F$300,3,FALSE),"")</f>
        <v>22.62</v>
      </c>
      <c r="Z101" s="16">
        <f t="shared" si="54"/>
        <v>1.0800000000000018</v>
      </c>
      <c r="AA101">
        <f>IFERROR(VLOOKUP($A101,'Week 13'!$A$1:$F$300,3,FALSE),"")</f>
        <v>22.62</v>
      </c>
      <c r="AB101" s="16">
        <f t="shared" si="55"/>
        <v>0</v>
      </c>
      <c r="AC101">
        <f>IFERROR(VLOOKUP($A101,'Week 14'!$A$1:$F$300,3,FALSE),"")</f>
        <v>22.62</v>
      </c>
      <c r="AD101" s="16">
        <f t="shared" si="56"/>
        <v>0</v>
      </c>
      <c r="AE101">
        <f>IFERROR(VLOOKUP($A101,'Week 15'!$A$1:$F$300,3,FALSE),"")</f>
        <v>22.62</v>
      </c>
      <c r="AF101" s="16">
        <f t="shared" si="39"/>
        <v>0</v>
      </c>
      <c r="AG101">
        <f>IFERROR(VLOOKUP($A101,'Week 16'!$A$1:$F$300,3,FALSE),"")</f>
        <v>22.62</v>
      </c>
      <c r="AH101" s="16">
        <f t="shared" si="40"/>
        <v>0</v>
      </c>
      <c r="AI101">
        <f>IFERROR(VLOOKUP($A101,'Week 17'!$A$1:$F$300,3,FALSE),"")</f>
        <v>22.62</v>
      </c>
      <c r="AJ101" s="16">
        <f t="shared" si="41"/>
        <v>0</v>
      </c>
      <c r="AK101">
        <f>IFERROR(VLOOKUP($A101,'Week 18'!$A$1:$F$300,3,FALSE),"")</f>
        <v>22.62</v>
      </c>
      <c r="AL101" s="16">
        <f t="shared" si="42"/>
        <v>0</v>
      </c>
      <c r="AM101">
        <f>IFERROR(VLOOKUP($A101,'Week 19'!$A$1:$F$300,3,FALSE),"")</f>
        <v>22.62</v>
      </c>
      <c r="AN101" s="16">
        <f t="shared" si="43"/>
        <v>0</v>
      </c>
      <c r="AO101">
        <f>IFERROR(VLOOKUP($A101,'Week 20'!$A$1:$F$300,3,FALSE),"")</f>
        <v>22.62</v>
      </c>
      <c r="AP101" s="16">
        <f t="shared" si="44"/>
        <v>0</v>
      </c>
      <c r="AQ101">
        <f>IFERROR(VLOOKUP($A101,'Week 21'!$A$1:$F$300,3,FALSE),"")</f>
        <v>23.66</v>
      </c>
      <c r="AR101" s="16">
        <f t="shared" si="45"/>
        <v>1.0399999999999991</v>
      </c>
      <c r="AS101">
        <f>IFERROR(VLOOKUP($A101,'Week 22'!$A$1:$F$300,3,FALSE),"")</f>
        <v>23.66</v>
      </c>
      <c r="AT101" s="16">
        <f t="shared" si="46"/>
        <v>0</v>
      </c>
      <c r="AU101" t="str">
        <f>IFERROR(VLOOKUP($A101,'Week 23'!$A$1:$F$300,3,FALSE),"")</f>
        <v/>
      </c>
      <c r="AV101" s="16">
        <f t="shared" si="47"/>
        <v>0</v>
      </c>
      <c r="AW101" t="str">
        <f>IFERROR(VLOOKUP($A101,'Week 24'!$A$1:$F$300,3,FALSE),"")</f>
        <v/>
      </c>
      <c r="AX101" s="16">
        <f t="shared" si="48"/>
        <v>0</v>
      </c>
      <c r="AY101" t="str">
        <f>IFERROR(VLOOKUP($A101,'Week 25'!$A$1:$F$300,3,FALSE),"")</f>
        <v/>
      </c>
      <c r="AZ101" s="16">
        <f t="shared" si="49"/>
        <v>0</v>
      </c>
      <c r="BA101" t="str">
        <f>IFERROR(VLOOKUP($A101,'Week 26'!$A$1:$F$300,3,FALSE),"")</f>
        <v/>
      </c>
      <c r="BB101" s="16">
        <f t="shared" si="50"/>
        <v>0</v>
      </c>
      <c r="BC101" s="2" t="str">
        <f t="shared" si="35"/>
        <v/>
      </c>
      <c r="BD101" t="str">
        <f>IFERROR(VLOOKUP($A101,'Pivotrac YE'!$A$1:$F$300,3,FALSE),"")</f>
        <v/>
      </c>
    </row>
    <row r="102" spans="1:56" x14ac:dyDescent="0.2">
      <c r="A102" t="s">
        <v>258</v>
      </c>
      <c r="B102">
        <f t="shared" si="31"/>
        <v>21.65</v>
      </c>
      <c r="C102" t="str">
        <f>IFERROR(VLOOKUP($A102,'Week 1'!$A$1:$F$300,3,FALSE),"")</f>
        <v/>
      </c>
      <c r="D102" s="16">
        <f t="shared" si="36"/>
        <v>0</v>
      </c>
      <c r="E102" t="str">
        <f>IFERROR(VLOOKUP($A102,'Week 2'!$A$1:$F$298,3,FALSE),"")</f>
        <v/>
      </c>
      <c r="F102" s="16">
        <f t="shared" si="37"/>
        <v>0</v>
      </c>
      <c r="G102" t="str">
        <f>IFERROR(VLOOKUP($A102,'Week 3'!$A$1:$F$298,3,FALSE),"")</f>
        <v/>
      </c>
      <c r="H102" s="16">
        <f t="shared" si="38"/>
        <v>0</v>
      </c>
      <c r="I102">
        <f>IFERROR(VLOOKUP($A102,'Week 4'!$A$1:$F$300,3,FALSE),"")</f>
        <v>1.28</v>
      </c>
      <c r="J102">
        <f>IFERROR(VLOOKUP($A102,'Week 4'!$A$1:$F$300,3,FALSE),"")</f>
        <v>1.28</v>
      </c>
      <c r="K102" s="16" t="str">
        <f t="shared" si="32"/>
        <v/>
      </c>
      <c r="L102" t="str">
        <f>IFERROR(VLOOKUP($A102,'Week 5'!$A$1:$F$300,2,FALSE),"")</f>
        <v/>
      </c>
      <c r="M102" t="str">
        <f>IFERROR(VLOOKUP($A102,'Week 6'!$A$1:$F$300,3,FALSE),"")</f>
        <v/>
      </c>
      <c r="N102" t="str">
        <f>IFERROR(VLOOKUP($A102,'Week 6'!$A$1:$F$300,2,FALSE),"")</f>
        <v/>
      </c>
      <c r="O102" s="16">
        <f t="shared" si="33"/>
        <v>3.0700000000000003</v>
      </c>
      <c r="P102">
        <f>IFERROR(VLOOKUP($A102,'Week 7'!$A$1:$F$300,2,FALSE),"")</f>
        <v>1.79</v>
      </c>
      <c r="Q102" s="16">
        <f t="shared" si="34"/>
        <v>4.9400000000000004</v>
      </c>
      <c r="R102">
        <f>IFERROR(VLOOKUP($A102,'Week 8'!$A$1:$F$300,2,FALSE),"")</f>
        <v>1.87</v>
      </c>
      <c r="S102" s="16">
        <f>IFERROR(VLOOKUP($A102,'Week 9'!$A$1:$F$300,3,FALSE),"")</f>
        <v>8.41</v>
      </c>
      <c r="T102" s="16">
        <f t="shared" si="51"/>
        <v>3.4699999999999998</v>
      </c>
      <c r="U102" s="16">
        <f>IFERROR(VLOOKUP($A102,'Week 10'!$A$1:$F$300,3,FALSE),"")</f>
        <v>10.79</v>
      </c>
      <c r="V102" s="16">
        <f t="shared" si="52"/>
        <v>2.379999999999999</v>
      </c>
      <c r="W102" s="16">
        <f>IFERROR(VLOOKUP($A102,'Week 11'!$A$1:$F$300,3,FALSE),"")</f>
        <v>13.53</v>
      </c>
      <c r="X102" s="16">
        <f t="shared" si="53"/>
        <v>2.74</v>
      </c>
      <c r="Y102" s="16">
        <f>IFERROR(VLOOKUP($A102,'Week 12'!$A$1:$F$300,3,FALSE),"")</f>
        <v>15.89</v>
      </c>
      <c r="Z102" s="16">
        <f t="shared" si="54"/>
        <v>2.3600000000000012</v>
      </c>
      <c r="AA102">
        <f>IFERROR(VLOOKUP($A102,'Week 13'!$A$1:$F$300,3,FALSE),"")</f>
        <v>18</v>
      </c>
      <c r="AB102" s="16">
        <f t="shared" si="55"/>
        <v>2.1099999999999994</v>
      </c>
      <c r="AC102">
        <f>IFERROR(VLOOKUP($A102,'Week 14'!$A$1:$F$300,3,FALSE),"")</f>
        <v>19.420000000000002</v>
      </c>
      <c r="AD102" s="16">
        <f t="shared" si="56"/>
        <v>1.4200000000000017</v>
      </c>
      <c r="AE102">
        <f>IFERROR(VLOOKUP($A102,'Week 15'!$A$1:$F$300,3,FALSE),"")</f>
        <v>20.95</v>
      </c>
      <c r="AF102" s="16">
        <f t="shared" si="39"/>
        <v>1.5299999999999976</v>
      </c>
      <c r="AG102">
        <f>IFERROR(VLOOKUP($A102,'Week 16'!$A$1:$F$300,3,FALSE),"")</f>
        <v>21.08</v>
      </c>
      <c r="AH102" s="16">
        <f t="shared" si="40"/>
        <v>0.12999999999999901</v>
      </c>
      <c r="AI102">
        <f>IFERROR(VLOOKUP($A102,'Week 17'!$A$1:$F$300,3,FALSE),"")</f>
        <v>21.34</v>
      </c>
      <c r="AJ102" s="16">
        <f t="shared" si="41"/>
        <v>0.26000000000000156</v>
      </c>
      <c r="AK102">
        <f>IFERROR(VLOOKUP($A102,'Week 18'!$A$1:$F$300,3,FALSE),"")</f>
        <v>21.65</v>
      </c>
      <c r="AL102" s="16">
        <f t="shared" si="42"/>
        <v>0.30999999999999872</v>
      </c>
      <c r="AM102">
        <f>IFERROR(VLOOKUP($A102,'Week 19'!$A$1:$F$300,3,FALSE),"")</f>
        <v>22.42</v>
      </c>
      <c r="AN102" s="16">
        <f t="shared" si="43"/>
        <v>0.77000000000000313</v>
      </c>
      <c r="AO102">
        <f>IFERROR(VLOOKUP($A102,'Week 20'!$A$1:$F$300,3,FALSE),"")</f>
        <v>22.42</v>
      </c>
      <c r="AP102" s="16">
        <f t="shared" si="44"/>
        <v>0</v>
      </c>
      <c r="AQ102">
        <f>IFERROR(VLOOKUP($A102,'Week 21'!$A$1:$F$300,3,FALSE),"")</f>
        <v>22.42</v>
      </c>
      <c r="AR102" s="16">
        <f t="shared" si="45"/>
        <v>0</v>
      </c>
      <c r="AS102">
        <f>IFERROR(VLOOKUP($A102,'Week 22'!$A$1:$F$300,3,FALSE),"")</f>
        <v>23.23</v>
      </c>
      <c r="AT102" s="16">
        <f t="shared" si="46"/>
        <v>0.80999999999999872</v>
      </c>
      <c r="AU102" t="str">
        <f>IFERROR(VLOOKUP($A102,'Week 23'!$A$1:$F$300,3,FALSE),"")</f>
        <v/>
      </c>
      <c r="AV102" s="16">
        <f t="shared" si="47"/>
        <v>0</v>
      </c>
      <c r="AW102" t="str">
        <f>IFERROR(VLOOKUP($A102,'Week 24'!$A$1:$F$300,3,FALSE),"")</f>
        <v/>
      </c>
      <c r="AX102" s="16">
        <f t="shared" si="48"/>
        <v>0</v>
      </c>
      <c r="AY102" t="str">
        <f>IFERROR(VLOOKUP($A102,'Week 25'!$A$1:$F$300,3,FALSE),"")</f>
        <v/>
      </c>
      <c r="AZ102" s="16">
        <f t="shared" si="49"/>
        <v>0</v>
      </c>
      <c r="BA102" t="str">
        <f>IFERROR(VLOOKUP($A102,'Week 26'!$A$1:$F$300,3,FALSE),"")</f>
        <v/>
      </c>
      <c r="BB102" s="16">
        <f t="shared" si="50"/>
        <v>0</v>
      </c>
      <c r="BC102" s="2" t="str">
        <f t="shared" si="35"/>
        <v/>
      </c>
      <c r="BD102" t="str">
        <f>IFERROR(VLOOKUP($A102,'Pivotrac YE'!$A$1:$F$300,3,FALSE),"")</f>
        <v/>
      </c>
    </row>
    <row r="103" spans="1:56" x14ac:dyDescent="0.2">
      <c r="A103" t="s">
        <v>259</v>
      </c>
      <c r="B103">
        <f t="shared" si="31"/>
        <v>21.31</v>
      </c>
      <c r="C103" t="str">
        <f>IFERROR(VLOOKUP($A103,'Week 1'!$A$1:$F$300,3,FALSE),"")</f>
        <v/>
      </c>
      <c r="D103" s="16">
        <f t="shared" si="36"/>
        <v>0</v>
      </c>
      <c r="E103" t="str">
        <f>IFERROR(VLOOKUP($A103,'Week 2'!$A$1:$F$298,3,FALSE),"")</f>
        <v/>
      </c>
      <c r="F103" s="16">
        <f t="shared" si="37"/>
        <v>0</v>
      </c>
      <c r="G103" t="str">
        <f>IFERROR(VLOOKUP($A103,'Week 3'!$A$1:$F$298,3,FALSE),"")</f>
        <v/>
      </c>
      <c r="H103" s="16">
        <f t="shared" si="38"/>
        <v>0</v>
      </c>
      <c r="I103">
        <f>IFERROR(VLOOKUP($A103,'Week 4'!$A$1:$F$300,3,FALSE),"")</f>
        <v>1.1200000000000001</v>
      </c>
      <c r="J103">
        <f>IFERROR(VLOOKUP($A103,'Week 4'!$A$1:$F$300,3,FALSE),"")</f>
        <v>1.1200000000000001</v>
      </c>
      <c r="K103" s="16" t="str">
        <f t="shared" si="32"/>
        <v/>
      </c>
      <c r="L103" t="str">
        <f>IFERROR(VLOOKUP($A103,'Week 5'!$A$1:$F$300,2,FALSE),"")</f>
        <v/>
      </c>
      <c r="M103" t="str">
        <f>IFERROR(VLOOKUP($A103,'Week 6'!$A$1:$F$300,3,FALSE),"")</f>
        <v/>
      </c>
      <c r="N103" t="str">
        <f>IFERROR(VLOOKUP($A103,'Week 6'!$A$1:$F$300,2,FALSE),"")</f>
        <v/>
      </c>
      <c r="O103" s="16">
        <f t="shared" si="33"/>
        <v>2.8600000000000003</v>
      </c>
      <c r="P103">
        <f>IFERROR(VLOOKUP($A103,'Week 7'!$A$1:$F$300,2,FALSE),"")</f>
        <v>1.74</v>
      </c>
      <c r="Q103" s="16">
        <f t="shared" si="34"/>
        <v>4.6400000000000006</v>
      </c>
      <c r="R103">
        <f>IFERROR(VLOOKUP($A103,'Week 8'!$A$1:$F$300,2,FALSE),"")</f>
        <v>1.78</v>
      </c>
      <c r="S103" s="16">
        <f>IFERROR(VLOOKUP($A103,'Week 9'!$A$1:$F$300,3,FALSE),"")</f>
        <v>8.35</v>
      </c>
      <c r="T103" s="16">
        <f t="shared" si="51"/>
        <v>3.7099999999999991</v>
      </c>
      <c r="U103" s="16">
        <f>IFERROR(VLOOKUP($A103,'Week 10'!$A$1:$F$300,3,FALSE),"")</f>
        <v>10.51</v>
      </c>
      <c r="V103" s="16">
        <f t="shared" si="52"/>
        <v>2.16</v>
      </c>
      <c r="W103" s="16">
        <f>IFERROR(VLOOKUP($A103,'Week 11'!$A$1:$F$300,3,FALSE),"")</f>
        <v>13.06</v>
      </c>
      <c r="X103" s="16">
        <f t="shared" si="53"/>
        <v>2.5500000000000007</v>
      </c>
      <c r="Y103" s="16">
        <f>IFERROR(VLOOKUP($A103,'Week 12'!$A$1:$F$300,3,FALSE),"")</f>
        <v>15.59</v>
      </c>
      <c r="Z103" s="16">
        <f t="shared" si="54"/>
        <v>2.5299999999999994</v>
      </c>
      <c r="AA103">
        <f>IFERROR(VLOOKUP($A103,'Week 13'!$A$1:$F$300,3,FALSE),"")</f>
        <v>17.690000000000001</v>
      </c>
      <c r="AB103" s="16">
        <f t="shared" si="55"/>
        <v>2.1000000000000014</v>
      </c>
      <c r="AC103">
        <f>IFERROR(VLOOKUP($A103,'Week 14'!$A$1:$F$300,3,FALSE),"")</f>
        <v>19.13</v>
      </c>
      <c r="AD103" s="16">
        <f t="shared" si="56"/>
        <v>1.4399999999999977</v>
      </c>
      <c r="AE103">
        <f>IFERROR(VLOOKUP($A103,'Week 15'!$A$1:$F$300,3,FALSE),"")</f>
        <v>20.58</v>
      </c>
      <c r="AF103" s="16">
        <f t="shared" si="39"/>
        <v>1.4499999999999993</v>
      </c>
      <c r="AG103">
        <f>IFERROR(VLOOKUP($A103,'Week 16'!$A$1:$F$300,3,FALSE),"")</f>
        <v>20.71</v>
      </c>
      <c r="AH103" s="16">
        <f t="shared" si="40"/>
        <v>0.13000000000000256</v>
      </c>
      <c r="AI103">
        <f>IFERROR(VLOOKUP($A103,'Week 17'!$A$1:$F$300,3,FALSE),"")</f>
        <v>21.01</v>
      </c>
      <c r="AJ103" s="16">
        <f t="shared" si="41"/>
        <v>0.30000000000000071</v>
      </c>
      <c r="AK103">
        <f>IFERROR(VLOOKUP($A103,'Week 18'!$A$1:$F$300,3,FALSE),"")</f>
        <v>21.31</v>
      </c>
      <c r="AL103" s="16">
        <f t="shared" si="42"/>
        <v>0.29999999999999716</v>
      </c>
      <c r="AM103">
        <f>IFERROR(VLOOKUP($A103,'Week 19'!$A$1:$F$300,3,FALSE),"")</f>
        <v>22.04</v>
      </c>
      <c r="AN103" s="16">
        <f t="shared" si="43"/>
        <v>0.73000000000000043</v>
      </c>
      <c r="AO103">
        <f>IFERROR(VLOOKUP($A103,'Week 20'!$A$1:$F$300,3,FALSE),"")</f>
        <v>22.04</v>
      </c>
      <c r="AP103" s="16">
        <f t="shared" si="44"/>
        <v>0</v>
      </c>
      <c r="AQ103">
        <f>IFERROR(VLOOKUP($A103,'Week 21'!$A$1:$F$300,3,FALSE),"")</f>
        <v>22.04</v>
      </c>
      <c r="AR103" s="16">
        <f t="shared" si="45"/>
        <v>0</v>
      </c>
      <c r="AS103">
        <f>IFERROR(VLOOKUP($A103,'Week 22'!$A$1:$F$300,3,FALSE),"")</f>
        <v>22.86</v>
      </c>
      <c r="AT103" s="16">
        <f t="shared" si="46"/>
        <v>0.82000000000000028</v>
      </c>
      <c r="AU103" t="str">
        <f>IFERROR(VLOOKUP($A103,'Week 23'!$A$1:$F$300,3,FALSE),"")</f>
        <v/>
      </c>
      <c r="AV103" s="16">
        <f t="shared" si="47"/>
        <v>0</v>
      </c>
      <c r="AW103" t="str">
        <f>IFERROR(VLOOKUP($A103,'Week 24'!$A$1:$F$300,3,FALSE),"")</f>
        <v/>
      </c>
      <c r="AX103" s="16">
        <f t="shared" si="48"/>
        <v>0</v>
      </c>
      <c r="AY103" t="str">
        <f>IFERROR(VLOOKUP($A103,'Week 25'!$A$1:$F$300,3,FALSE),"")</f>
        <v/>
      </c>
      <c r="AZ103" s="16">
        <f t="shared" si="49"/>
        <v>0</v>
      </c>
      <c r="BA103" t="str">
        <f>IFERROR(VLOOKUP($A103,'Week 26'!$A$1:$F$300,3,FALSE),"")</f>
        <v/>
      </c>
      <c r="BB103" s="16">
        <f t="shared" si="50"/>
        <v>0</v>
      </c>
      <c r="BC103" s="2" t="str">
        <f t="shared" si="35"/>
        <v/>
      </c>
      <c r="BD103" t="str">
        <f>IFERROR(VLOOKUP($A103,'Pivotrac YE'!$A$1:$F$300,3,FALSE),"")</f>
        <v/>
      </c>
    </row>
    <row r="104" spans="1:56" x14ac:dyDescent="0.2">
      <c r="A104" t="s">
        <v>260</v>
      </c>
      <c r="B104">
        <f t="shared" si="31"/>
        <v>23.25</v>
      </c>
      <c r="C104" t="str">
        <f>IFERROR(VLOOKUP($A104,'Week 1'!$A$1:$F$300,3,FALSE),"")</f>
        <v/>
      </c>
      <c r="D104" s="16">
        <f t="shared" si="36"/>
        <v>0</v>
      </c>
      <c r="E104" t="str">
        <f>IFERROR(VLOOKUP($A104,'Week 2'!$A$1:$F$298,3,FALSE),"")</f>
        <v/>
      </c>
      <c r="F104" s="16">
        <f t="shared" si="37"/>
        <v>0</v>
      </c>
      <c r="G104" t="str">
        <f>IFERROR(VLOOKUP($A104,'Week 3'!$A$1:$F$298,3,FALSE),"")</f>
        <v/>
      </c>
      <c r="H104" s="16">
        <f t="shared" si="38"/>
        <v>0</v>
      </c>
      <c r="I104">
        <f>IFERROR(VLOOKUP($A104,'Week 4'!$A$1:$F$300,3,FALSE),"")</f>
        <v>1.83</v>
      </c>
      <c r="J104">
        <f>IFERROR(VLOOKUP($A104,'Week 4'!$A$1:$F$300,3,FALSE),"")</f>
        <v>1.83</v>
      </c>
      <c r="K104" s="16" t="str">
        <f t="shared" si="32"/>
        <v/>
      </c>
      <c r="L104" t="str">
        <f>IFERROR(VLOOKUP($A104,'Week 5'!$A$1:$F$300,2,FALSE),"")</f>
        <v/>
      </c>
      <c r="M104" t="str">
        <f>IFERROR(VLOOKUP($A104,'Week 6'!$A$1:$F$300,3,FALSE),"")</f>
        <v/>
      </c>
      <c r="N104" t="str">
        <f>IFERROR(VLOOKUP($A104,'Week 6'!$A$1:$F$300,2,FALSE),"")</f>
        <v/>
      </c>
      <c r="O104" s="16">
        <f t="shared" si="33"/>
        <v>3.86</v>
      </c>
      <c r="P104">
        <f>IFERROR(VLOOKUP($A104,'Week 7'!$A$1:$F$300,2,FALSE),"")</f>
        <v>2.0299999999999998</v>
      </c>
      <c r="Q104" s="16">
        <f t="shared" si="34"/>
        <v>5.75</v>
      </c>
      <c r="R104">
        <f>IFERROR(VLOOKUP($A104,'Week 8'!$A$1:$F$300,2,FALSE),"")</f>
        <v>1.89</v>
      </c>
      <c r="S104" s="16">
        <f>IFERROR(VLOOKUP($A104,'Week 9'!$A$1:$F$300,3,FALSE),"")</f>
        <v>9.6300000000000008</v>
      </c>
      <c r="T104" s="16">
        <f t="shared" si="51"/>
        <v>3.8800000000000008</v>
      </c>
      <c r="U104" s="16">
        <f>IFERROR(VLOOKUP($A104,'Week 10'!$A$1:$F$300,3,FALSE),"")</f>
        <v>11.94</v>
      </c>
      <c r="V104" s="16">
        <f t="shared" si="52"/>
        <v>2.3099999999999987</v>
      </c>
      <c r="W104" s="16">
        <f>IFERROR(VLOOKUP($A104,'Week 11'!$A$1:$F$300,3,FALSE),"")</f>
        <v>14.63</v>
      </c>
      <c r="X104" s="16">
        <f t="shared" si="53"/>
        <v>2.6900000000000013</v>
      </c>
      <c r="Y104" s="16">
        <f>IFERROR(VLOOKUP($A104,'Week 12'!$A$1:$F$300,3,FALSE),"")</f>
        <v>16.8</v>
      </c>
      <c r="Z104" s="16">
        <f t="shared" si="54"/>
        <v>2.17</v>
      </c>
      <c r="AA104">
        <f>IFERROR(VLOOKUP($A104,'Week 13'!$A$1:$F$300,3,FALSE),"")</f>
        <v>18.940000000000001</v>
      </c>
      <c r="AB104" s="16">
        <f t="shared" si="55"/>
        <v>2.1400000000000006</v>
      </c>
      <c r="AC104">
        <f>IFERROR(VLOOKUP($A104,'Week 14'!$A$1:$F$300,3,FALSE),"")</f>
        <v>20.47</v>
      </c>
      <c r="AD104" s="16">
        <f t="shared" si="56"/>
        <v>1.5299999999999976</v>
      </c>
      <c r="AE104">
        <f>IFERROR(VLOOKUP($A104,'Week 15'!$A$1:$F$300,3,FALSE),"")</f>
        <v>22.03</v>
      </c>
      <c r="AF104" s="16">
        <f t="shared" si="39"/>
        <v>1.5600000000000023</v>
      </c>
      <c r="AG104">
        <f>IFERROR(VLOOKUP($A104,'Week 16'!$A$1:$F$300,3,FALSE),"")</f>
        <v>22.19</v>
      </c>
      <c r="AH104" s="16">
        <f t="shared" si="40"/>
        <v>0.16000000000000014</v>
      </c>
      <c r="AI104">
        <f>IFERROR(VLOOKUP($A104,'Week 17'!$A$1:$F$300,3,FALSE),"")</f>
        <v>22.64</v>
      </c>
      <c r="AJ104" s="16">
        <f t="shared" si="41"/>
        <v>0.44999999999999929</v>
      </c>
      <c r="AK104">
        <f>IFERROR(VLOOKUP($A104,'Week 18'!$A$1:$F$300,3,FALSE),"")</f>
        <v>23.25</v>
      </c>
      <c r="AL104" s="16">
        <f t="shared" si="42"/>
        <v>0.60999999999999943</v>
      </c>
      <c r="AM104">
        <f>IFERROR(VLOOKUP($A104,'Week 19'!$A$1:$F$300,3,FALSE),"")</f>
        <v>23.75</v>
      </c>
      <c r="AN104" s="16">
        <f t="shared" si="43"/>
        <v>0.5</v>
      </c>
      <c r="AO104">
        <f>IFERROR(VLOOKUP($A104,'Week 20'!$A$1:$F$300,3,FALSE),"")</f>
        <v>23.75</v>
      </c>
      <c r="AP104" s="16">
        <f t="shared" si="44"/>
        <v>0</v>
      </c>
      <c r="AQ104">
        <f>IFERROR(VLOOKUP($A104,'Week 21'!$A$1:$F$300,3,FALSE),"")</f>
        <v>24.12</v>
      </c>
      <c r="AR104" s="16">
        <f t="shared" si="45"/>
        <v>0.37000000000000099</v>
      </c>
      <c r="AS104">
        <f>IFERROR(VLOOKUP($A104,'Week 22'!$A$1:$F$300,3,FALSE),"")</f>
        <v>24.51</v>
      </c>
      <c r="AT104" s="16">
        <f t="shared" si="46"/>
        <v>0.39000000000000057</v>
      </c>
      <c r="AU104" t="str">
        <f>IFERROR(VLOOKUP($A104,'Week 23'!$A$1:$F$300,3,FALSE),"")</f>
        <v/>
      </c>
      <c r="AV104" s="16">
        <f t="shared" si="47"/>
        <v>0</v>
      </c>
      <c r="AW104" t="str">
        <f>IFERROR(VLOOKUP($A104,'Week 24'!$A$1:$F$300,3,FALSE),"")</f>
        <v/>
      </c>
      <c r="AX104" s="16">
        <f t="shared" si="48"/>
        <v>0</v>
      </c>
      <c r="AY104" t="str">
        <f>IFERROR(VLOOKUP($A104,'Week 25'!$A$1:$F$300,3,FALSE),"")</f>
        <v/>
      </c>
      <c r="AZ104" s="16">
        <f t="shared" si="49"/>
        <v>0</v>
      </c>
      <c r="BA104" t="str">
        <f>IFERROR(VLOOKUP($A104,'Week 26'!$A$1:$F$300,3,FALSE),"")</f>
        <v/>
      </c>
      <c r="BB104" s="16">
        <f t="shared" si="50"/>
        <v>0</v>
      </c>
      <c r="BC104" s="2" t="str">
        <f t="shared" si="35"/>
        <v/>
      </c>
      <c r="BD104" t="str">
        <f>IFERROR(VLOOKUP($A104,'Pivotrac YE'!$A$1:$F$300,3,FALSE),"")</f>
        <v/>
      </c>
    </row>
    <row r="105" spans="1:56" x14ac:dyDescent="0.2">
      <c r="A105" t="s">
        <v>261</v>
      </c>
      <c r="B105">
        <f t="shared" si="31"/>
        <v>23.41</v>
      </c>
      <c r="C105" t="str">
        <f>IFERROR(VLOOKUP($A105,'Week 1'!$A$1:$F$300,3,FALSE),"")</f>
        <v/>
      </c>
      <c r="D105" s="16">
        <f t="shared" si="36"/>
        <v>0</v>
      </c>
      <c r="E105" t="str">
        <f>IFERROR(VLOOKUP($A105,'Week 2'!$A$1:$F$298,3,FALSE),"")</f>
        <v/>
      </c>
      <c r="F105" s="16">
        <f t="shared" si="37"/>
        <v>0</v>
      </c>
      <c r="G105" t="str">
        <f>IFERROR(VLOOKUP($A105,'Week 3'!$A$1:$F$298,3,FALSE),"")</f>
        <v/>
      </c>
      <c r="H105" s="16">
        <f t="shared" si="38"/>
        <v>0</v>
      </c>
      <c r="I105">
        <f>IFERROR(VLOOKUP($A105,'Week 4'!$A$1:$F$300,3,FALSE),"")</f>
        <v>1.57</v>
      </c>
      <c r="J105">
        <f>IFERROR(VLOOKUP($A105,'Week 4'!$A$1:$F$300,3,FALSE),"")</f>
        <v>1.57</v>
      </c>
      <c r="K105" s="16" t="str">
        <f t="shared" si="32"/>
        <v/>
      </c>
      <c r="L105" t="str">
        <f>IFERROR(VLOOKUP($A105,'Week 5'!$A$1:$F$300,2,FALSE),"")</f>
        <v/>
      </c>
      <c r="M105" t="str">
        <f>IFERROR(VLOOKUP($A105,'Week 6'!$A$1:$F$300,3,FALSE),"")</f>
        <v/>
      </c>
      <c r="N105" t="str">
        <f>IFERROR(VLOOKUP($A105,'Week 6'!$A$1:$F$300,2,FALSE),"")</f>
        <v/>
      </c>
      <c r="O105" s="16">
        <f t="shared" si="33"/>
        <v>3.55</v>
      </c>
      <c r="P105">
        <f>IFERROR(VLOOKUP($A105,'Week 7'!$A$1:$F$300,2,FALSE),"")</f>
        <v>1.98</v>
      </c>
      <c r="Q105" s="16">
        <f t="shared" si="34"/>
        <v>5.6199999999999992</v>
      </c>
      <c r="R105">
        <f>IFERROR(VLOOKUP($A105,'Week 8'!$A$1:$F$300,2,FALSE),"")</f>
        <v>2.0699999999999998</v>
      </c>
      <c r="S105" s="16">
        <f>IFERROR(VLOOKUP($A105,'Week 9'!$A$1:$F$300,3,FALSE),"")</f>
        <v>9.9</v>
      </c>
      <c r="T105" s="16">
        <f t="shared" si="51"/>
        <v>4.2800000000000011</v>
      </c>
      <c r="U105" s="16">
        <f>IFERROR(VLOOKUP($A105,'Week 10'!$A$1:$F$300,3,FALSE),"")</f>
        <v>12.09</v>
      </c>
      <c r="V105" s="16">
        <f t="shared" si="52"/>
        <v>2.1899999999999995</v>
      </c>
      <c r="W105" s="16">
        <f>IFERROR(VLOOKUP($A105,'Week 11'!$A$1:$F$300,3,FALSE),"")</f>
        <v>14.78</v>
      </c>
      <c r="X105" s="16">
        <f t="shared" si="53"/>
        <v>2.6899999999999995</v>
      </c>
      <c r="Y105" s="16">
        <f>IFERROR(VLOOKUP($A105,'Week 12'!$A$1:$F$300,3,FALSE),"")</f>
        <v>17.12</v>
      </c>
      <c r="Z105" s="16">
        <f t="shared" si="54"/>
        <v>2.3400000000000016</v>
      </c>
      <c r="AA105">
        <f>IFERROR(VLOOKUP($A105,'Week 13'!$A$1:$F$300,3,FALSE),"")</f>
        <v>19.2</v>
      </c>
      <c r="AB105" s="16">
        <f t="shared" si="55"/>
        <v>2.0799999999999983</v>
      </c>
      <c r="AC105">
        <f>IFERROR(VLOOKUP($A105,'Week 14'!$A$1:$F$300,3,FALSE),"")</f>
        <v>20.7</v>
      </c>
      <c r="AD105" s="16">
        <f t="shared" si="56"/>
        <v>1.5</v>
      </c>
      <c r="AE105">
        <f>IFERROR(VLOOKUP($A105,'Week 15'!$A$1:$F$300,3,FALSE),"")</f>
        <v>22.21</v>
      </c>
      <c r="AF105" s="16">
        <f t="shared" si="39"/>
        <v>1.5100000000000016</v>
      </c>
      <c r="AG105">
        <f>IFERROR(VLOOKUP($A105,'Week 16'!$A$1:$F$300,3,FALSE),"")</f>
        <v>22.29</v>
      </c>
      <c r="AH105" s="16">
        <f t="shared" si="40"/>
        <v>7.9999999999998295E-2</v>
      </c>
      <c r="AI105">
        <f>IFERROR(VLOOKUP($A105,'Week 17'!$A$1:$F$300,3,FALSE),"")</f>
        <v>22.9</v>
      </c>
      <c r="AJ105" s="16">
        <f t="shared" si="41"/>
        <v>0.60999999999999943</v>
      </c>
      <c r="AK105">
        <f>IFERROR(VLOOKUP($A105,'Week 18'!$A$1:$F$300,3,FALSE),"")</f>
        <v>23.41</v>
      </c>
      <c r="AL105" s="16">
        <f t="shared" si="42"/>
        <v>0.51000000000000156</v>
      </c>
      <c r="AM105">
        <f>IFERROR(VLOOKUP($A105,'Week 19'!$A$1:$F$300,3,FALSE),"")</f>
        <v>23.72</v>
      </c>
      <c r="AN105" s="16">
        <f t="shared" si="43"/>
        <v>0.30999999999999872</v>
      </c>
      <c r="AO105">
        <f>IFERROR(VLOOKUP($A105,'Week 20'!$A$1:$F$300,3,FALSE),"")</f>
        <v>23.72</v>
      </c>
      <c r="AP105" s="16">
        <f t="shared" si="44"/>
        <v>0</v>
      </c>
      <c r="AQ105">
        <f>IFERROR(VLOOKUP($A105,'Week 21'!$A$1:$F$300,3,FALSE),"")</f>
        <v>24.12</v>
      </c>
      <c r="AR105" s="16">
        <f t="shared" si="45"/>
        <v>0.40000000000000213</v>
      </c>
      <c r="AS105">
        <f>IFERROR(VLOOKUP($A105,'Week 22'!$A$1:$F$300,3,FALSE),"")</f>
        <v>24.44</v>
      </c>
      <c r="AT105" s="16">
        <f t="shared" si="46"/>
        <v>0.32000000000000028</v>
      </c>
      <c r="AU105" t="str">
        <f>IFERROR(VLOOKUP($A105,'Week 23'!$A$1:$F$300,3,FALSE),"")</f>
        <v/>
      </c>
      <c r="AV105" s="16">
        <f t="shared" si="47"/>
        <v>0</v>
      </c>
      <c r="AW105" t="str">
        <f>IFERROR(VLOOKUP($A105,'Week 24'!$A$1:$F$300,3,FALSE),"")</f>
        <v/>
      </c>
      <c r="AX105" s="16">
        <f t="shared" si="48"/>
        <v>0</v>
      </c>
      <c r="AY105" t="str">
        <f>IFERROR(VLOOKUP($A105,'Week 25'!$A$1:$F$300,3,FALSE),"")</f>
        <v/>
      </c>
      <c r="AZ105" s="16">
        <f t="shared" si="49"/>
        <v>0</v>
      </c>
      <c r="BA105" t="str">
        <f>IFERROR(VLOOKUP($A105,'Week 26'!$A$1:$F$300,3,FALSE),"")</f>
        <v/>
      </c>
      <c r="BB105" s="16">
        <f t="shared" si="50"/>
        <v>0</v>
      </c>
      <c r="BC105" s="2" t="str">
        <f t="shared" si="35"/>
        <v/>
      </c>
      <c r="BD105" t="str">
        <f>IFERROR(VLOOKUP($A105,'Pivotrac YE'!$A$1:$F$300,3,FALSE),"")</f>
        <v/>
      </c>
    </row>
    <row r="106" spans="1:56" x14ac:dyDescent="0.2">
      <c r="A106" t="s">
        <v>62</v>
      </c>
      <c r="B106">
        <f t="shared" si="31"/>
        <v>15.91</v>
      </c>
      <c r="C106" t="str">
        <f>IFERROR(VLOOKUP($A106,'Week 1'!$A$1:$F$300,3,FALSE),"")</f>
        <v/>
      </c>
      <c r="D106" s="16">
        <f t="shared" si="36"/>
        <v>0</v>
      </c>
      <c r="E106" t="str">
        <f>IFERROR(VLOOKUP($A106,'Week 2'!$A$1:$F$298,3,FALSE),"")</f>
        <v/>
      </c>
      <c r="F106" s="16">
        <f t="shared" si="37"/>
        <v>0</v>
      </c>
      <c r="G106" t="str">
        <f>IFERROR(VLOOKUP($A106,'Week 3'!$A$1:$F$298,3,FALSE),"")</f>
        <v/>
      </c>
      <c r="H106" s="16">
        <f t="shared" si="38"/>
        <v>0</v>
      </c>
      <c r="I106">
        <f>IFERROR(VLOOKUP($A106,'Week 4'!$A$1:$F$300,3,FALSE),"")</f>
        <v>3.91</v>
      </c>
      <c r="J106">
        <f>IFERROR(VLOOKUP($A106,'Week 4'!$A$1:$F$300,3,FALSE),"")</f>
        <v>3.91</v>
      </c>
      <c r="K106" s="16" t="str">
        <f t="shared" si="32"/>
        <v/>
      </c>
      <c r="L106" t="str">
        <f>IFERROR(VLOOKUP($A106,'Week 5'!$A$1:$F$300,2,FALSE),"")</f>
        <v/>
      </c>
      <c r="M106" t="str">
        <f>IFERROR(VLOOKUP($A106,'Week 6'!$A$1:$F$300,3,FALSE),"")</f>
        <v/>
      </c>
      <c r="N106" t="str">
        <f>IFERROR(VLOOKUP($A106,'Week 6'!$A$1:$F$300,2,FALSE),"")</f>
        <v/>
      </c>
      <c r="O106" s="16">
        <f t="shared" si="33"/>
        <v>4.75</v>
      </c>
      <c r="P106">
        <f>IFERROR(VLOOKUP($A106,'Week 7'!$A$1:$F$300,2,FALSE),"")</f>
        <v>0.84</v>
      </c>
      <c r="Q106" s="16">
        <f t="shared" si="34"/>
        <v>6</v>
      </c>
      <c r="R106">
        <f>IFERROR(VLOOKUP($A106,'Week 8'!$A$1:$F$300,2,FALSE),"")</f>
        <v>1.25</v>
      </c>
      <c r="S106" s="16">
        <f>IFERROR(VLOOKUP($A106,'Week 9'!$A$1:$F$300,3,FALSE),"")</f>
        <v>9.64</v>
      </c>
      <c r="T106" s="16">
        <f t="shared" si="51"/>
        <v>3.6400000000000006</v>
      </c>
      <c r="U106" s="16">
        <f>IFERROR(VLOOKUP($A106,'Week 10'!$A$1:$F$300,3,FALSE),"")</f>
        <v>10.96</v>
      </c>
      <c r="V106" s="16">
        <f t="shared" si="52"/>
        <v>1.3200000000000003</v>
      </c>
      <c r="W106" s="16">
        <f>IFERROR(VLOOKUP($A106,'Week 11'!$A$1:$F$300,3,FALSE),"")</f>
        <v>12.96</v>
      </c>
      <c r="X106" s="16">
        <f t="shared" si="53"/>
        <v>2</v>
      </c>
      <c r="Y106" s="16">
        <f>IFERROR(VLOOKUP($A106,'Week 12'!$A$1:$F$300,3,FALSE),"")</f>
        <v>15.18</v>
      </c>
      <c r="Z106" s="16">
        <f t="shared" si="54"/>
        <v>2.2199999999999989</v>
      </c>
      <c r="AA106">
        <f>IFERROR(VLOOKUP($A106,'Week 13'!$A$1:$F$300,3,FALSE),"")</f>
        <v>15.46</v>
      </c>
      <c r="AB106" s="16">
        <f t="shared" si="55"/>
        <v>0.28000000000000114</v>
      </c>
      <c r="AC106">
        <f>IFERROR(VLOOKUP($A106,'Week 14'!$A$1:$F$300,3,FALSE),"")</f>
        <v>15.46</v>
      </c>
      <c r="AD106" s="16">
        <f t="shared" si="56"/>
        <v>0</v>
      </c>
      <c r="AE106">
        <f>IFERROR(VLOOKUP($A106,'Week 15'!$A$1:$F$300,3,FALSE),"")</f>
        <v>15.46</v>
      </c>
      <c r="AF106" s="16">
        <f t="shared" si="39"/>
        <v>0</v>
      </c>
      <c r="AG106">
        <f>IFERROR(VLOOKUP($A106,'Week 16'!$A$1:$F$300,3,FALSE),"")</f>
        <v>15.46</v>
      </c>
      <c r="AH106" s="16">
        <f t="shared" si="40"/>
        <v>0</v>
      </c>
      <c r="AI106">
        <f>IFERROR(VLOOKUP($A106,'Week 17'!$A$1:$F$300,3,FALSE),"")</f>
        <v>15.91</v>
      </c>
      <c r="AJ106" s="16">
        <f t="shared" si="41"/>
        <v>0.44999999999999929</v>
      </c>
      <c r="AK106">
        <f>IFERROR(VLOOKUP($A106,'Week 18'!$A$1:$F$300,3,FALSE),"")</f>
        <v>15.91</v>
      </c>
      <c r="AL106" s="16">
        <f t="shared" si="42"/>
        <v>0</v>
      </c>
      <c r="AM106">
        <f>IFERROR(VLOOKUP($A106,'Week 19'!$A$1:$F$300,3,FALSE),"")</f>
        <v>15.91</v>
      </c>
      <c r="AN106" s="16">
        <f t="shared" si="43"/>
        <v>0</v>
      </c>
      <c r="AO106">
        <f>IFERROR(VLOOKUP($A106,'Week 20'!$A$1:$F$300,3,FALSE),"")</f>
        <v>15.91</v>
      </c>
      <c r="AP106" s="16">
        <f t="shared" si="44"/>
        <v>0</v>
      </c>
      <c r="AQ106">
        <f>IFERROR(VLOOKUP($A106,'Week 21'!$A$1:$F$300,3,FALSE),"")</f>
        <v>15.91</v>
      </c>
      <c r="AR106" s="16">
        <f t="shared" si="45"/>
        <v>0</v>
      </c>
      <c r="AS106">
        <f>IFERROR(VLOOKUP($A106,'Week 22'!$A$1:$F$300,3,FALSE),"")</f>
        <v>15.91</v>
      </c>
      <c r="AT106" s="16">
        <f t="shared" si="46"/>
        <v>0</v>
      </c>
      <c r="AU106" t="str">
        <f>IFERROR(VLOOKUP($A106,'Week 23'!$A$1:$F$300,3,FALSE),"")</f>
        <v/>
      </c>
      <c r="AV106" s="16">
        <f t="shared" si="47"/>
        <v>0</v>
      </c>
      <c r="AW106" t="str">
        <f>IFERROR(VLOOKUP($A106,'Week 24'!$A$1:$F$300,3,FALSE),"")</f>
        <v/>
      </c>
      <c r="AX106" s="16">
        <f t="shared" si="48"/>
        <v>0</v>
      </c>
      <c r="AY106" t="str">
        <f>IFERROR(VLOOKUP($A106,'Week 25'!$A$1:$F$300,3,FALSE),"")</f>
        <v/>
      </c>
      <c r="AZ106" s="16">
        <f t="shared" si="49"/>
        <v>0</v>
      </c>
      <c r="BA106" t="str">
        <f>IFERROR(VLOOKUP($A106,'Week 26'!$A$1:$F$300,3,FALSE),"")</f>
        <v/>
      </c>
      <c r="BB106" s="16">
        <f t="shared" si="50"/>
        <v>0</v>
      </c>
      <c r="BC106" s="2" t="str">
        <f t="shared" si="35"/>
        <v/>
      </c>
      <c r="BD106" t="str">
        <f>IFERROR(VLOOKUP($A106,'Pivotrac YE'!$A$1:$F$300,3,FALSE),"")</f>
        <v/>
      </c>
    </row>
    <row r="107" spans="1:56" x14ac:dyDescent="0.2">
      <c r="A107" t="s">
        <v>134</v>
      </c>
      <c r="B107">
        <f t="shared" si="31"/>
        <v>23.69</v>
      </c>
      <c r="C107" t="str">
        <f>IFERROR(VLOOKUP($A107,'Week 1'!$A$1:$F$300,3,FALSE),"")</f>
        <v/>
      </c>
      <c r="D107" s="16">
        <f t="shared" si="36"/>
        <v>0</v>
      </c>
      <c r="E107" t="str">
        <f>IFERROR(VLOOKUP($A107,'Week 2'!$A$1:$F$298,3,FALSE),"")</f>
        <v/>
      </c>
      <c r="F107" s="16">
        <f t="shared" si="37"/>
        <v>0</v>
      </c>
      <c r="G107" t="str">
        <f>IFERROR(VLOOKUP($A107,'Week 3'!$A$1:$F$298,3,FALSE),"")</f>
        <v/>
      </c>
      <c r="H107" s="16">
        <f t="shared" si="38"/>
        <v>0</v>
      </c>
      <c r="I107">
        <f>IFERROR(VLOOKUP($A107,'Week 4'!$A$1:$F$300,3,FALSE),"")</f>
        <v>0.79</v>
      </c>
      <c r="J107">
        <f>IFERROR(VLOOKUP($A107,'Week 4'!$A$1:$F$300,3,FALSE),"")</f>
        <v>0.79</v>
      </c>
      <c r="K107" s="16" t="str">
        <f t="shared" si="32"/>
        <v/>
      </c>
      <c r="L107" t="str">
        <f>IFERROR(VLOOKUP($A107,'Week 5'!$A$1:$F$300,2,FALSE),"")</f>
        <v/>
      </c>
      <c r="M107" t="str">
        <f>IFERROR(VLOOKUP($A107,'Week 6'!$A$1:$F$300,3,FALSE),"")</f>
        <v/>
      </c>
      <c r="N107" t="str">
        <f>IFERROR(VLOOKUP($A107,'Week 6'!$A$1:$F$300,2,FALSE),"")</f>
        <v/>
      </c>
      <c r="O107" s="16">
        <f t="shared" si="33"/>
        <v>2.85</v>
      </c>
      <c r="P107">
        <f>IFERROR(VLOOKUP($A107,'Week 7'!$A$1:$F$300,2,FALSE),"")</f>
        <v>2.06</v>
      </c>
      <c r="Q107" s="16">
        <f t="shared" si="34"/>
        <v>4.92</v>
      </c>
      <c r="R107">
        <f>IFERROR(VLOOKUP($A107,'Week 8'!$A$1:$F$300,2,FALSE),"")</f>
        <v>2.0699999999999998</v>
      </c>
      <c r="S107" s="16">
        <f>IFERROR(VLOOKUP($A107,'Week 9'!$A$1:$F$300,3,FALSE),"")</f>
        <v>8.2799999999999994</v>
      </c>
      <c r="T107" s="16">
        <f t="shared" si="51"/>
        <v>3.3599999999999994</v>
      </c>
      <c r="U107" s="16">
        <f>IFERROR(VLOOKUP($A107,'Week 10'!$A$1:$F$300,3,FALSE),"")</f>
        <v>11.15</v>
      </c>
      <c r="V107" s="16">
        <f t="shared" si="52"/>
        <v>2.870000000000001</v>
      </c>
      <c r="W107" s="16">
        <f>IFERROR(VLOOKUP($A107,'Week 11'!$A$1:$F$300,3,FALSE),"")</f>
        <v>14</v>
      </c>
      <c r="X107" s="16">
        <f t="shared" si="53"/>
        <v>2.8499999999999996</v>
      </c>
      <c r="Y107" s="16">
        <f>IFERROR(VLOOKUP($A107,'Week 12'!$A$1:$F$300,3,FALSE),"")</f>
        <v>16.079999999999998</v>
      </c>
      <c r="Z107" s="16">
        <f t="shared" si="54"/>
        <v>2.0799999999999983</v>
      </c>
      <c r="AA107">
        <f>IFERROR(VLOOKUP($A107,'Week 13'!$A$1:$F$300,3,FALSE),"")</f>
        <v>17.88</v>
      </c>
      <c r="AB107" s="16">
        <f t="shared" si="55"/>
        <v>1.8000000000000007</v>
      </c>
      <c r="AC107">
        <f>IFERROR(VLOOKUP($A107,'Week 14'!$A$1:$F$300,3,FALSE),"")</f>
        <v>19.899999999999999</v>
      </c>
      <c r="AD107" s="16">
        <f t="shared" si="56"/>
        <v>2.0199999999999996</v>
      </c>
      <c r="AE107">
        <f>IFERROR(VLOOKUP($A107,'Week 15'!$A$1:$F$300,3,FALSE),"")</f>
        <v>21.84</v>
      </c>
      <c r="AF107" s="16">
        <f t="shared" si="39"/>
        <v>1.9400000000000013</v>
      </c>
      <c r="AG107">
        <f>IFERROR(VLOOKUP($A107,'Week 16'!$A$1:$F$300,3,FALSE),"")</f>
        <v>22.65</v>
      </c>
      <c r="AH107" s="16">
        <f t="shared" si="40"/>
        <v>0.80999999999999872</v>
      </c>
      <c r="AI107">
        <f>IFERROR(VLOOKUP($A107,'Week 17'!$A$1:$F$300,3,FALSE),"")</f>
        <v>23.01</v>
      </c>
      <c r="AJ107" s="16">
        <f t="shared" si="41"/>
        <v>0.36000000000000298</v>
      </c>
      <c r="AK107">
        <f>IFERROR(VLOOKUP($A107,'Week 18'!$A$1:$F$300,3,FALSE),"")</f>
        <v>23.69</v>
      </c>
      <c r="AL107" s="16">
        <f t="shared" si="42"/>
        <v>0.67999999999999972</v>
      </c>
      <c r="AM107">
        <f>IFERROR(VLOOKUP($A107,'Week 19'!$A$1:$F$300,3,FALSE),"")</f>
        <v>24.08</v>
      </c>
      <c r="AN107" s="16">
        <f t="shared" si="43"/>
        <v>0.38999999999999702</v>
      </c>
      <c r="AO107">
        <f>IFERROR(VLOOKUP($A107,'Week 20'!$A$1:$F$300,3,FALSE),"")</f>
        <v>24.08</v>
      </c>
      <c r="AP107" s="16">
        <f t="shared" si="44"/>
        <v>0</v>
      </c>
      <c r="AQ107">
        <f>IFERROR(VLOOKUP($A107,'Week 21'!$A$1:$F$300,3,FALSE),"")</f>
        <v>24.08</v>
      </c>
      <c r="AR107" s="16">
        <f t="shared" si="45"/>
        <v>0</v>
      </c>
      <c r="AS107">
        <f>IFERROR(VLOOKUP($A107,'Week 22'!$A$1:$F$300,3,FALSE),"")</f>
        <v>24.66</v>
      </c>
      <c r="AT107" s="16">
        <f t="shared" si="46"/>
        <v>0.58000000000000185</v>
      </c>
      <c r="AU107" t="str">
        <f>IFERROR(VLOOKUP($A107,'Week 23'!$A$1:$F$300,3,FALSE),"")</f>
        <v/>
      </c>
      <c r="AV107" s="16">
        <f t="shared" si="47"/>
        <v>0</v>
      </c>
      <c r="AW107" t="str">
        <f>IFERROR(VLOOKUP($A107,'Week 24'!$A$1:$F$300,3,FALSE),"")</f>
        <v/>
      </c>
      <c r="AX107" s="16">
        <f t="shared" si="48"/>
        <v>0</v>
      </c>
      <c r="AY107" t="str">
        <f>IFERROR(VLOOKUP($A107,'Week 25'!$A$1:$F$300,3,FALSE),"")</f>
        <v/>
      </c>
      <c r="AZ107" s="16">
        <f t="shared" si="49"/>
        <v>0</v>
      </c>
      <c r="BA107" t="str">
        <f>IFERROR(VLOOKUP($A107,'Week 26'!$A$1:$F$300,3,FALSE),"")</f>
        <v/>
      </c>
      <c r="BB107" s="16">
        <f t="shared" si="50"/>
        <v>0</v>
      </c>
      <c r="BC107" s="2" t="str">
        <f t="shared" si="35"/>
        <v/>
      </c>
      <c r="BD107" t="str">
        <f>IFERROR(VLOOKUP($A107,'Pivotrac YE'!$A$1:$F$300,3,FALSE),"")</f>
        <v/>
      </c>
    </row>
    <row r="108" spans="1:56" x14ac:dyDescent="0.2">
      <c r="A108" t="s">
        <v>171</v>
      </c>
      <c r="B108">
        <f t="shared" si="31"/>
        <v>22.55</v>
      </c>
      <c r="C108" t="str">
        <f>IFERROR(VLOOKUP($A108,'Week 1'!$A$1:$F$300,3,FALSE),"")</f>
        <v/>
      </c>
      <c r="D108" s="16">
        <f t="shared" si="36"/>
        <v>0</v>
      </c>
      <c r="E108" t="str">
        <f>IFERROR(VLOOKUP($A108,'Week 2'!$A$1:$F$298,3,FALSE),"")</f>
        <v/>
      </c>
      <c r="F108" s="16">
        <f t="shared" si="37"/>
        <v>0</v>
      </c>
      <c r="G108" t="str">
        <f>IFERROR(VLOOKUP($A108,'Week 3'!$A$1:$F$298,3,FALSE),"")</f>
        <v/>
      </c>
      <c r="H108" s="16">
        <f t="shared" si="38"/>
        <v>0</v>
      </c>
      <c r="I108">
        <f>IFERROR(VLOOKUP($A108,'Week 4'!$A$1:$F$300,3,FALSE),"")</f>
        <v>1.21</v>
      </c>
      <c r="J108">
        <f>IFERROR(VLOOKUP($A108,'Week 4'!$A$1:$F$300,3,FALSE),"")</f>
        <v>1.21</v>
      </c>
      <c r="K108" s="16" t="str">
        <f t="shared" si="32"/>
        <v/>
      </c>
      <c r="L108" t="str">
        <f>IFERROR(VLOOKUP($A108,'Week 5'!$A$1:$F$300,2,FALSE),"")</f>
        <v/>
      </c>
      <c r="M108" t="str">
        <f>IFERROR(VLOOKUP($A108,'Week 6'!$A$1:$F$300,3,FALSE),"")</f>
        <v/>
      </c>
      <c r="N108" t="str">
        <f>IFERROR(VLOOKUP($A108,'Week 6'!$A$1:$F$300,2,FALSE),"")</f>
        <v/>
      </c>
      <c r="O108" s="16">
        <f t="shared" si="33"/>
        <v>3.2</v>
      </c>
      <c r="P108">
        <f>IFERROR(VLOOKUP($A108,'Week 7'!$A$1:$F$300,2,FALSE),"")</f>
        <v>1.99</v>
      </c>
      <c r="Q108" s="16">
        <f t="shared" si="34"/>
        <v>4.9000000000000004</v>
      </c>
      <c r="R108">
        <f>IFERROR(VLOOKUP($A108,'Week 8'!$A$1:$F$300,2,FALSE),"")</f>
        <v>1.7</v>
      </c>
      <c r="S108" s="16">
        <f>IFERROR(VLOOKUP($A108,'Week 9'!$A$1:$F$300,3,FALSE),"")</f>
        <v>8.92</v>
      </c>
      <c r="T108" s="16">
        <f t="shared" si="51"/>
        <v>4.0199999999999996</v>
      </c>
      <c r="U108" s="16">
        <f>IFERROR(VLOOKUP($A108,'Week 10'!$A$1:$F$300,3,FALSE),"")</f>
        <v>11.29</v>
      </c>
      <c r="V108" s="16">
        <f t="shared" si="52"/>
        <v>2.3699999999999992</v>
      </c>
      <c r="W108" s="16">
        <f>IFERROR(VLOOKUP($A108,'Week 11'!$A$1:$F$300,3,FALSE),"")</f>
        <v>13.83</v>
      </c>
      <c r="X108" s="16">
        <f t="shared" si="53"/>
        <v>2.5400000000000009</v>
      </c>
      <c r="Y108" s="16">
        <f>IFERROR(VLOOKUP($A108,'Week 12'!$A$1:$F$300,3,FALSE),"")</f>
        <v>16.29</v>
      </c>
      <c r="Z108" s="16">
        <f t="shared" si="54"/>
        <v>2.4599999999999991</v>
      </c>
      <c r="AA108">
        <f>IFERROR(VLOOKUP($A108,'Week 13'!$A$1:$F$300,3,FALSE),"")</f>
        <v>18.77</v>
      </c>
      <c r="AB108" s="16">
        <f t="shared" si="55"/>
        <v>2.4800000000000004</v>
      </c>
      <c r="AC108">
        <f>IFERROR(VLOOKUP($A108,'Week 14'!$A$1:$F$300,3,FALSE),"")</f>
        <v>20.56</v>
      </c>
      <c r="AD108" s="16">
        <f t="shared" si="56"/>
        <v>1.7899999999999991</v>
      </c>
      <c r="AE108">
        <f>IFERROR(VLOOKUP($A108,'Week 15'!$A$1:$F$300,3,FALSE),"")</f>
        <v>21.69</v>
      </c>
      <c r="AF108" s="16">
        <f t="shared" si="39"/>
        <v>1.1300000000000026</v>
      </c>
      <c r="AG108">
        <f>IFERROR(VLOOKUP($A108,'Week 16'!$A$1:$F$300,3,FALSE),"")</f>
        <v>21.69</v>
      </c>
      <c r="AH108" s="16">
        <f t="shared" si="40"/>
        <v>0</v>
      </c>
      <c r="AI108">
        <f>IFERROR(VLOOKUP($A108,'Week 17'!$A$1:$F$300,3,FALSE),"")</f>
        <v>22.27</v>
      </c>
      <c r="AJ108" s="16">
        <f t="shared" si="41"/>
        <v>0.57999999999999829</v>
      </c>
      <c r="AK108">
        <f>IFERROR(VLOOKUP($A108,'Week 18'!$A$1:$F$300,3,FALSE),"")</f>
        <v>22.55</v>
      </c>
      <c r="AL108" s="16">
        <f t="shared" si="42"/>
        <v>0.28000000000000114</v>
      </c>
      <c r="AM108">
        <f>IFERROR(VLOOKUP($A108,'Week 19'!$A$1:$F$300,3,FALSE),"")</f>
        <v>22.85</v>
      </c>
      <c r="AN108" s="16">
        <f t="shared" si="43"/>
        <v>0.30000000000000071</v>
      </c>
      <c r="AO108">
        <f>IFERROR(VLOOKUP($A108,'Week 20'!$A$1:$F$300,3,FALSE),"")</f>
        <v>22.85</v>
      </c>
      <c r="AP108" s="16">
        <f t="shared" si="44"/>
        <v>0</v>
      </c>
      <c r="AQ108">
        <f>IFERROR(VLOOKUP($A108,'Week 21'!$A$1:$F$300,3,FALSE),"")</f>
        <v>23.34</v>
      </c>
      <c r="AR108" s="16">
        <f t="shared" si="45"/>
        <v>0.48999999999999844</v>
      </c>
      <c r="AS108">
        <f>IFERROR(VLOOKUP($A108,'Week 22'!$A$1:$F$300,3,FALSE),"")</f>
        <v>23.61</v>
      </c>
      <c r="AT108" s="16">
        <f t="shared" si="46"/>
        <v>0.26999999999999957</v>
      </c>
      <c r="AU108" t="str">
        <f>IFERROR(VLOOKUP($A108,'Week 23'!$A$1:$F$300,3,FALSE),"")</f>
        <v/>
      </c>
      <c r="AV108" s="16">
        <f t="shared" si="47"/>
        <v>0</v>
      </c>
      <c r="AW108" t="str">
        <f>IFERROR(VLOOKUP($A108,'Week 24'!$A$1:$F$300,3,FALSE),"")</f>
        <v/>
      </c>
      <c r="AX108" s="16">
        <f t="shared" si="48"/>
        <v>0</v>
      </c>
      <c r="AY108" t="str">
        <f>IFERROR(VLOOKUP($A108,'Week 25'!$A$1:$F$300,3,FALSE),"")</f>
        <v/>
      </c>
      <c r="AZ108" s="16">
        <f t="shared" si="49"/>
        <v>0</v>
      </c>
      <c r="BA108" t="str">
        <f>IFERROR(VLOOKUP($A108,'Week 26'!$A$1:$F$300,3,FALSE),"")</f>
        <v/>
      </c>
      <c r="BB108" s="16">
        <f t="shared" si="50"/>
        <v>0</v>
      </c>
      <c r="BC108" s="2" t="str">
        <f t="shared" si="35"/>
        <v/>
      </c>
      <c r="BD108" t="str">
        <f>IFERROR(VLOOKUP($A108,'Pivotrac YE'!$A$1:$F$300,3,FALSE),"")</f>
        <v/>
      </c>
    </row>
    <row r="109" spans="1:56" x14ac:dyDescent="0.2">
      <c r="A109" t="s">
        <v>175</v>
      </c>
      <c r="B109">
        <f t="shared" si="31"/>
        <v>19.850000000000001</v>
      </c>
      <c r="C109" t="str">
        <f>IFERROR(VLOOKUP($A109,'Week 1'!$A$1:$F$300,3,FALSE),"")</f>
        <v/>
      </c>
      <c r="D109" s="16">
        <f t="shared" si="36"/>
        <v>0</v>
      </c>
      <c r="E109" t="str">
        <f>IFERROR(VLOOKUP($A109,'Week 2'!$A$1:$F$298,3,FALSE),"")</f>
        <v/>
      </c>
      <c r="F109" s="16">
        <f t="shared" si="37"/>
        <v>0</v>
      </c>
      <c r="G109" t="str">
        <f>IFERROR(VLOOKUP($A109,'Week 3'!$A$1:$F$298,3,FALSE),"")</f>
        <v/>
      </c>
      <c r="H109" s="16">
        <f t="shared" si="38"/>
        <v>0</v>
      </c>
      <c r="I109">
        <f>IFERROR(VLOOKUP($A109,'Week 4'!$A$1:$F$300,3,FALSE),"")</f>
        <v>1.0900000000000001</v>
      </c>
      <c r="J109">
        <f>IFERROR(VLOOKUP($A109,'Week 4'!$A$1:$F$300,3,FALSE),"")</f>
        <v>1.0900000000000001</v>
      </c>
      <c r="K109" s="16" t="str">
        <f t="shared" si="32"/>
        <v/>
      </c>
      <c r="L109" t="str">
        <f>IFERROR(VLOOKUP($A109,'Week 5'!$A$1:$F$300,2,FALSE),"")</f>
        <v/>
      </c>
      <c r="M109" t="str">
        <f>IFERROR(VLOOKUP($A109,'Week 6'!$A$1:$F$300,3,FALSE),"")</f>
        <v/>
      </c>
      <c r="N109" t="str">
        <f>IFERROR(VLOOKUP($A109,'Week 6'!$A$1:$F$300,2,FALSE),"")</f>
        <v/>
      </c>
      <c r="O109" s="16">
        <f t="shared" si="33"/>
        <v>3.1500000000000004</v>
      </c>
      <c r="P109">
        <f>IFERROR(VLOOKUP($A109,'Week 7'!$A$1:$F$300,2,FALSE),"")</f>
        <v>2.06</v>
      </c>
      <c r="Q109" s="16">
        <f t="shared" si="34"/>
        <v>4.82</v>
      </c>
      <c r="R109">
        <f>IFERROR(VLOOKUP($A109,'Week 8'!$A$1:$F$300,2,FALSE),"")</f>
        <v>1.67</v>
      </c>
      <c r="S109" s="16">
        <f>IFERROR(VLOOKUP($A109,'Week 9'!$A$1:$F$300,3,FALSE),"")</f>
        <v>8.2100000000000009</v>
      </c>
      <c r="T109" s="16">
        <f t="shared" si="51"/>
        <v>3.3900000000000006</v>
      </c>
      <c r="U109" s="16">
        <f>IFERROR(VLOOKUP($A109,'Week 10'!$A$1:$F$300,3,FALSE),"")</f>
        <v>10.37</v>
      </c>
      <c r="V109" s="16">
        <f t="shared" si="52"/>
        <v>2.1599999999999984</v>
      </c>
      <c r="W109" s="16">
        <f>IFERROR(VLOOKUP($A109,'Week 11'!$A$1:$F$300,3,FALSE),"")</f>
        <v>11.8</v>
      </c>
      <c r="X109" s="16">
        <f t="shared" si="53"/>
        <v>1.4300000000000015</v>
      </c>
      <c r="Y109" s="16">
        <f>IFERROR(VLOOKUP($A109,'Week 12'!$A$1:$F$300,3,FALSE),"")</f>
        <v>13.87</v>
      </c>
      <c r="Z109" s="16">
        <f t="shared" si="54"/>
        <v>2.0699999999999985</v>
      </c>
      <c r="AA109">
        <f>IFERROR(VLOOKUP($A109,'Week 13'!$A$1:$F$300,3,FALSE),"")</f>
        <v>16.010000000000002</v>
      </c>
      <c r="AB109" s="16">
        <f t="shared" si="55"/>
        <v>2.1400000000000023</v>
      </c>
      <c r="AC109">
        <f>IFERROR(VLOOKUP($A109,'Week 14'!$A$1:$F$300,3,FALSE),"")</f>
        <v>17.739999999999998</v>
      </c>
      <c r="AD109" s="16">
        <f t="shared" si="56"/>
        <v>1.7299999999999969</v>
      </c>
      <c r="AE109">
        <f>IFERROR(VLOOKUP($A109,'Week 15'!$A$1:$F$300,3,FALSE),"")</f>
        <v>18.96</v>
      </c>
      <c r="AF109" s="16">
        <f t="shared" si="39"/>
        <v>1.2200000000000024</v>
      </c>
      <c r="AG109">
        <f>IFERROR(VLOOKUP($A109,'Week 16'!$A$1:$F$300,3,FALSE),"")</f>
        <v>18.96</v>
      </c>
      <c r="AH109" s="16">
        <f t="shared" si="40"/>
        <v>0</v>
      </c>
      <c r="AI109">
        <f>IFERROR(VLOOKUP($A109,'Week 17'!$A$1:$F$300,3,FALSE),"")</f>
        <v>19.55</v>
      </c>
      <c r="AJ109" s="16">
        <f t="shared" si="41"/>
        <v>0.58999999999999986</v>
      </c>
      <c r="AK109">
        <f>IFERROR(VLOOKUP($A109,'Week 18'!$A$1:$F$300,3,FALSE),"")</f>
        <v>19.850000000000001</v>
      </c>
      <c r="AL109" s="16">
        <f t="shared" si="42"/>
        <v>0.30000000000000071</v>
      </c>
      <c r="AM109">
        <f>IFERROR(VLOOKUP($A109,'Week 19'!$A$1:$F$300,3,FALSE),"")</f>
        <v>20.149999999999999</v>
      </c>
      <c r="AN109" s="16">
        <f t="shared" si="43"/>
        <v>0.29999999999999716</v>
      </c>
      <c r="AO109">
        <f>IFERROR(VLOOKUP($A109,'Week 20'!$A$1:$F$300,3,FALSE),"")</f>
        <v>20.149999999999999</v>
      </c>
      <c r="AP109" s="16">
        <f t="shared" si="44"/>
        <v>0</v>
      </c>
      <c r="AQ109">
        <f>IFERROR(VLOOKUP($A109,'Week 21'!$A$1:$F$300,3,FALSE),"")</f>
        <v>20.64</v>
      </c>
      <c r="AR109" s="16">
        <f t="shared" si="45"/>
        <v>0.49000000000000199</v>
      </c>
      <c r="AS109">
        <f>IFERROR(VLOOKUP($A109,'Week 22'!$A$1:$F$300,3,FALSE),"")</f>
        <v>21.08</v>
      </c>
      <c r="AT109" s="16">
        <f t="shared" si="46"/>
        <v>0.43999999999999773</v>
      </c>
      <c r="AU109" t="str">
        <f>IFERROR(VLOOKUP($A109,'Week 23'!$A$1:$F$300,3,FALSE),"")</f>
        <v/>
      </c>
      <c r="AV109" s="16">
        <f t="shared" si="47"/>
        <v>0</v>
      </c>
      <c r="AW109" t="str">
        <f>IFERROR(VLOOKUP($A109,'Week 24'!$A$1:$F$300,3,FALSE),"")</f>
        <v/>
      </c>
      <c r="AX109" s="16">
        <f t="shared" si="48"/>
        <v>0</v>
      </c>
      <c r="AY109" t="str">
        <f>IFERROR(VLOOKUP($A109,'Week 25'!$A$1:$F$300,3,FALSE),"")</f>
        <v/>
      </c>
      <c r="AZ109" s="16">
        <f t="shared" si="49"/>
        <v>0</v>
      </c>
      <c r="BA109" t="str">
        <f>IFERROR(VLOOKUP($A109,'Week 26'!$A$1:$F$300,3,FALSE),"")</f>
        <v/>
      </c>
      <c r="BB109" s="16">
        <f t="shared" si="50"/>
        <v>0</v>
      </c>
      <c r="BC109" s="2" t="str">
        <f t="shared" si="35"/>
        <v/>
      </c>
      <c r="BD109" t="str">
        <f>IFERROR(VLOOKUP($A109,'Pivotrac YE'!$A$1:$F$300,3,FALSE),"")</f>
        <v/>
      </c>
    </row>
    <row r="110" spans="1:56" x14ac:dyDescent="0.2">
      <c r="A110" t="s">
        <v>235</v>
      </c>
      <c r="B110">
        <f t="shared" si="31"/>
        <v>20.77</v>
      </c>
      <c r="C110" t="str">
        <f>IFERROR(VLOOKUP($A110,'Week 1'!$A$1:$F$300,3,FALSE),"")</f>
        <v/>
      </c>
      <c r="D110" s="16">
        <f t="shared" si="36"/>
        <v>0</v>
      </c>
      <c r="E110" t="str">
        <f>IFERROR(VLOOKUP($A110,'Week 2'!$A$1:$F$298,3,FALSE),"")</f>
        <v/>
      </c>
      <c r="F110" s="16">
        <f t="shared" si="37"/>
        <v>0</v>
      </c>
      <c r="G110" t="str">
        <f>IFERROR(VLOOKUP($A110,'Week 3'!$A$1:$F$298,3,FALSE),"")</f>
        <v/>
      </c>
      <c r="H110" s="16">
        <f t="shared" si="38"/>
        <v>0</v>
      </c>
      <c r="I110">
        <f>IFERROR(VLOOKUP($A110,'Week 4'!$A$1:$F$300,3,FALSE),"")</f>
        <v>4.33</v>
      </c>
      <c r="J110">
        <f>IFERROR(VLOOKUP($A110,'Week 4'!$A$1:$F$300,3,FALSE),"")</f>
        <v>4.33</v>
      </c>
      <c r="K110" s="16" t="str">
        <f t="shared" si="32"/>
        <v/>
      </c>
      <c r="L110" t="str">
        <f>IFERROR(VLOOKUP($A110,'Week 5'!$A$1:$F$300,2,FALSE),"")</f>
        <v/>
      </c>
      <c r="M110" t="str">
        <f>IFERROR(VLOOKUP($A110,'Week 6'!$A$1:$F$300,3,FALSE),"")</f>
        <v/>
      </c>
      <c r="N110" t="str">
        <f>IFERROR(VLOOKUP($A110,'Week 6'!$A$1:$F$300,2,FALSE),"")</f>
        <v/>
      </c>
      <c r="O110" s="16">
        <f t="shared" si="33"/>
        <v>6.53</v>
      </c>
      <c r="P110">
        <f>IFERROR(VLOOKUP($A110,'Week 7'!$A$1:$F$300,2,FALSE),"")</f>
        <v>2.2000000000000002</v>
      </c>
      <c r="Q110" s="16">
        <f t="shared" si="34"/>
        <v>8.76</v>
      </c>
      <c r="R110">
        <f>IFERROR(VLOOKUP($A110,'Week 8'!$A$1:$F$300,2,FALSE),"")</f>
        <v>2.23</v>
      </c>
      <c r="S110" s="16">
        <f>IFERROR(VLOOKUP($A110,'Week 9'!$A$1:$F$300,3,FALSE),"")</f>
        <v>13.72</v>
      </c>
      <c r="T110" s="16">
        <f t="shared" si="51"/>
        <v>4.9600000000000009</v>
      </c>
      <c r="U110" s="16">
        <f>IFERROR(VLOOKUP($A110,'Week 10'!$A$1:$F$300,3,FALSE),"")</f>
        <v>15.65</v>
      </c>
      <c r="V110" s="16">
        <f t="shared" si="52"/>
        <v>1.9299999999999997</v>
      </c>
      <c r="W110" s="16">
        <f>IFERROR(VLOOKUP($A110,'Week 11'!$A$1:$F$300,3,FALSE),"")</f>
        <v>17.760000000000002</v>
      </c>
      <c r="X110" s="16">
        <f t="shared" si="53"/>
        <v>2.1100000000000012</v>
      </c>
      <c r="Y110" s="16">
        <f>IFERROR(VLOOKUP($A110,'Week 12'!$A$1:$F$300,3,FALSE),"")</f>
        <v>19.690000000000001</v>
      </c>
      <c r="Z110" s="16">
        <f t="shared" si="54"/>
        <v>1.9299999999999997</v>
      </c>
      <c r="AA110">
        <f>IFERROR(VLOOKUP($A110,'Week 13'!$A$1:$F$300,3,FALSE),"")</f>
        <v>20.77</v>
      </c>
      <c r="AB110" s="16">
        <f t="shared" si="55"/>
        <v>1.0799999999999983</v>
      </c>
      <c r="AC110">
        <f>IFERROR(VLOOKUP($A110,'Week 14'!$A$1:$F$300,3,FALSE),"")</f>
        <v>20.77</v>
      </c>
      <c r="AD110" s="16">
        <f t="shared" si="56"/>
        <v>0</v>
      </c>
      <c r="AE110">
        <f>IFERROR(VLOOKUP($A110,'Week 15'!$A$1:$F$300,3,FALSE),"")</f>
        <v>20.77</v>
      </c>
      <c r="AF110" s="16">
        <f t="shared" si="39"/>
        <v>0</v>
      </c>
      <c r="AG110">
        <f>IFERROR(VLOOKUP($A110,'Week 16'!$A$1:$F$300,3,FALSE),"")</f>
        <v>20.77</v>
      </c>
      <c r="AH110" s="16">
        <f t="shared" si="40"/>
        <v>0</v>
      </c>
      <c r="AI110">
        <f>IFERROR(VLOOKUP($A110,'Week 17'!$A$1:$F$300,3,FALSE),"")</f>
        <v>20.77</v>
      </c>
      <c r="AJ110" s="16">
        <f t="shared" si="41"/>
        <v>0</v>
      </c>
      <c r="AK110">
        <f>IFERROR(VLOOKUP($A110,'Week 18'!$A$1:$F$300,3,FALSE),"")</f>
        <v>20.77</v>
      </c>
      <c r="AL110" s="16">
        <f t="shared" si="42"/>
        <v>0</v>
      </c>
      <c r="AM110">
        <f>IFERROR(VLOOKUP($A110,'Week 19'!$A$1:$F$300,3,FALSE),"")</f>
        <v>20.77</v>
      </c>
      <c r="AN110" s="16">
        <f t="shared" si="43"/>
        <v>0</v>
      </c>
      <c r="AO110">
        <f>IFERROR(VLOOKUP($A110,'Week 20'!$A$1:$F$300,3,FALSE),"")</f>
        <v>20.77</v>
      </c>
      <c r="AP110" s="16">
        <f t="shared" si="44"/>
        <v>0</v>
      </c>
      <c r="AQ110">
        <f>IFERROR(VLOOKUP($A110,'Week 21'!$A$1:$F$300,3,FALSE),"")</f>
        <v>21.74</v>
      </c>
      <c r="AR110" s="16">
        <f t="shared" si="45"/>
        <v>0.96999999999999886</v>
      </c>
      <c r="AS110">
        <f>IFERROR(VLOOKUP($A110,'Week 22'!$A$1:$F$300,3,FALSE),"")</f>
        <v>21.74</v>
      </c>
      <c r="AT110" s="16">
        <f t="shared" si="46"/>
        <v>0</v>
      </c>
      <c r="AU110" t="str">
        <f>IFERROR(VLOOKUP($A110,'Week 23'!$A$1:$F$300,3,FALSE),"")</f>
        <v/>
      </c>
      <c r="AV110" s="16">
        <f t="shared" si="47"/>
        <v>0</v>
      </c>
      <c r="AW110" t="str">
        <f>IFERROR(VLOOKUP($A110,'Week 24'!$A$1:$F$300,3,FALSE),"")</f>
        <v/>
      </c>
      <c r="AX110" s="16">
        <f t="shared" si="48"/>
        <v>0</v>
      </c>
      <c r="AY110" t="str">
        <f>IFERROR(VLOOKUP($A110,'Week 25'!$A$1:$F$300,3,FALSE),"")</f>
        <v/>
      </c>
      <c r="AZ110" s="16">
        <f t="shared" si="49"/>
        <v>0</v>
      </c>
      <c r="BA110" t="str">
        <f>IFERROR(VLOOKUP($A110,'Week 26'!$A$1:$F$300,3,FALSE),"")</f>
        <v/>
      </c>
      <c r="BB110" s="16">
        <f t="shared" si="50"/>
        <v>0</v>
      </c>
      <c r="BC110" s="2" t="str">
        <f t="shared" si="35"/>
        <v/>
      </c>
      <c r="BD110" t="str">
        <f>IFERROR(VLOOKUP($A110,'Pivotrac YE'!$A$1:$F$300,3,FALSE),"")</f>
        <v/>
      </c>
    </row>
    <row r="111" spans="1:56" x14ac:dyDescent="0.2">
      <c r="A111" t="s">
        <v>172</v>
      </c>
      <c r="B111">
        <f t="shared" si="31"/>
        <v>21.31</v>
      </c>
      <c r="C111" t="str">
        <f>IFERROR(VLOOKUP($A111,'Week 1'!$A$1:$F$300,3,FALSE),"")</f>
        <v/>
      </c>
      <c r="D111" s="16">
        <f t="shared" si="36"/>
        <v>0</v>
      </c>
      <c r="E111" t="str">
        <f>IFERROR(VLOOKUP($A111,'Week 2'!$A$1:$F$298,3,FALSE),"")</f>
        <v/>
      </c>
      <c r="F111" s="16">
        <f t="shared" si="37"/>
        <v>0</v>
      </c>
      <c r="G111" t="str">
        <f>IFERROR(VLOOKUP($A111,'Week 3'!$A$1:$F$298,3,FALSE),"")</f>
        <v/>
      </c>
      <c r="H111" s="16">
        <f t="shared" si="38"/>
        <v>0</v>
      </c>
      <c r="I111">
        <f>IFERROR(VLOOKUP($A111,'Week 4'!$A$1:$F$300,3,FALSE),"")</f>
        <v>0.92</v>
      </c>
      <c r="J111">
        <f>IFERROR(VLOOKUP($A111,'Week 4'!$A$1:$F$300,3,FALSE),"")</f>
        <v>0.92</v>
      </c>
      <c r="K111" s="16" t="str">
        <f t="shared" si="32"/>
        <v/>
      </c>
      <c r="L111" t="str">
        <f>IFERROR(VLOOKUP($A111,'Week 5'!$A$1:$F$300,2,FALSE),"")</f>
        <v/>
      </c>
      <c r="M111" t="str">
        <f>IFERROR(VLOOKUP($A111,'Week 6'!$A$1:$F$300,3,FALSE),"")</f>
        <v/>
      </c>
      <c r="N111" t="str">
        <f>IFERROR(VLOOKUP($A111,'Week 6'!$A$1:$F$300,2,FALSE),"")</f>
        <v/>
      </c>
      <c r="O111" s="16">
        <f t="shared" si="33"/>
        <v>2.44</v>
      </c>
      <c r="P111">
        <f>IFERROR(VLOOKUP($A111,'Week 7'!$A$1:$F$300,2,FALSE),"")</f>
        <v>1.52</v>
      </c>
      <c r="Q111" s="16">
        <f t="shared" si="34"/>
        <v>3.9299999999999997</v>
      </c>
      <c r="R111">
        <f>IFERROR(VLOOKUP($A111,'Week 8'!$A$1:$F$300,2,FALSE),"")</f>
        <v>1.49</v>
      </c>
      <c r="S111" s="16">
        <f>IFERROR(VLOOKUP($A111,'Week 9'!$A$1:$F$300,3,FALSE),"")</f>
        <v>7.89</v>
      </c>
      <c r="T111" s="16">
        <f t="shared" si="51"/>
        <v>3.96</v>
      </c>
      <c r="U111" s="16">
        <f>IFERROR(VLOOKUP($A111,'Week 10'!$A$1:$F$300,3,FALSE),"")</f>
        <v>10.11</v>
      </c>
      <c r="V111" s="16">
        <f t="shared" si="52"/>
        <v>2.2199999999999998</v>
      </c>
      <c r="W111" s="16">
        <f>IFERROR(VLOOKUP($A111,'Week 11'!$A$1:$F$300,3,FALSE),"")</f>
        <v>12.7</v>
      </c>
      <c r="X111" s="16">
        <f t="shared" si="53"/>
        <v>2.59</v>
      </c>
      <c r="Y111" s="16">
        <f>IFERROR(VLOOKUP($A111,'Week 12'!$A$1:$F$300,3,FALSE),"")</f>
        <v>15.31</v>
      </c>
      <c r="Z111" s="16">
        <f t="shared" si="54"/>
        <v>2.6100000000000012</v>
      </c>
      <c r="AA111">
        <f>IFERROR(VLOOKUP($A111,'Week 13'!$A$1:$F$300,3,FALSE),"")</f>
        <v>17.79</v>
      </c>
      <c r="AB111" s="16">
        <f t="shared" si="55"/>
        <v>2.4799999999999986</v>
      </c>
      <c r="AC111">
        <f>IFERROR(VLOOKUP($A111,'Week 14'!$A$1:$F$300,3,FALSE),"")</f>
        <v>19.5</v>
      </c>
      <c r="AD111" s="16">
        <f t="shared" si="56"/>
        <v>1.7100000000000009</v>
      </c>
      <c r="AE111">
        <f>IFERROR(VLOOKUP($A111,'Week 15'!$A$1:$F$300,3,FALSE),"")</f>
        <v>20.55</v>
      </c>
      <c r="AF111" s="16">
        <f t="shared" si="39"/>
        <v>1.0500000000000007</v>
      </c>
      <c r="AG111">
        <f>IFERROR(VLOOKUP($A111,'Week 16'!$A$1:$F$300,3,FALSE),"")</f>
        <v>20.55</v>
      </c>
      <c r="AH111" s="16">
        <f t="shared" si="40"/>
        <v>0</v>
      </c>
      <c r="AI111">
        <f>IFERROR(VLOOKUP($A111,'Week 17'!$A$1:$F$300,3,FALSE),"")</f>
        <v>21.02</v>
      </c>
      <c r="AJ111" s="16">
        <f t="shared" si="41"/>
        <v>0.46999999999999886</v>
      </c>
      <c r="AK111">
        <f>IFERROR(VLOOKUP($A111,'Week 18'!$A$1:$F$300,3,FALSE),"")</f>
        <v>21.31</v>
      </c>
      <c r="AL111" s="16">
        <f t="shared" si="42"/>
        <v>0.28999999999999915</v>
      </c>
      <c r="AM111">
        <f>IFERROR(VLOOKUP($A111,'Week 19'!$A$1:$F$300,3,FALSE),"")</f>
        <v>21.59</v>
      </c>
      <c r="AN111" s="16">
        <f t="shared" si="43"/>
        <v>0.28000000000000114</v>
      </c>
      <c r="AO111">
        <f>IFERROR(VLOOKUP($A111,'Week 20'!$A$1:$F$300,3,FALSE),"")</f>
        <v>21.59</v>
      </c>
      <c r="AP111" s="16">
        <f t="shared" si="44"/>
        <v>0</v>
      </c>
      <c r="AQ111">
        <f>IFERROR(VLOOKUP($A111,'Week 21'!$A$1:$F$300,3,FALSE),"")</f>
        <v>22.06</v>
      </c>
      <c r="AR111" s="16">
        <f t="shared" si="45"/>
        <v>0.46999999999999886</v>
      </c>
      <c r="AS111">
        <f>IFERROR(VLOOKUP($A111,'Week 22'!$A$1:$F$300,3,FALSE),"")</f>
        <v>22.81</v>
      </c>
      <c r="AT111" s="16">
        <f t="shared" si="46"/>
        <v>0.75</v>
      </c>
      <c r="AU111" t="str">
        <f>IFERROR(VLOOKUP($A111,'Week 23'!$A$1:$F$300,3,FALSE),"")</f>
        <v/>
      </c>
      <c r="AV111" s="16">
        <f t="shared" si="47"/>
        <v>0</v>
      </c>
      <c r="AW111" t="str">
        <f>IFERROR(VLOOKUP($A111,'Week 24'!$A$1:$F$300,3,FALSE),"")</f>
        <v/>
      </c>
      <c r="AX111" s="16">
        <f t="shared" si="48"/>
        <v>0</v>
      </c>
      <c r="AY111" t="str">
        <f>IFERROR(VLOOKUP($A111,'Week 25'!$A$1:$F$300,3,FALSE),"")</f>
        <v/>
      </c>
      <c r="AZ111" s="16">
        <f t="shared" si="49"/>
        <v>0</v>
      </c>
      <c r="BA111" t="str">
        <f>IFERROR(VLOOKUP($A111,'Week 26'!$A$1:$F$300,3,FALSE),"")</f>
        <v/>
      </c>
      <c r="BB111" s="16">
        <f t="shared" si="50"/>
        <v>0</v>
      </c>
      <c r="BC111" s="2" t="str">
        <f t="shared" si="35"/>
        <v/>
      </c>
      <c r="BD111" t="str">
        <f>IFERROR(VLOOKUP($A111,'Pivotrac YE'!$A$1:$F$300,3,FALSE),"")</f>
        <v/>
      </c>
    </row>
    <row r="112" spans="1:56" x14ac:dyDescent="0.2">
      <c r="A112" t="s">
        <v>206</v>
      </c>
      <c r="B112">
        <f t="shared" si="31"/>
        <v>21.57</v>
      </c>
      <c r="C112" t="str">
        <f>IFERROR(VLOOKUP($A112,'Week 1'!$A$1:$F$300,3,FALSE),"")</f>
        <v/>
      </c>
      <c r="D112" s="16">
        <f t="shared" si="36"/>
        <v>0</v>
      </c>
      <c r="E112" t="str">
        <f>IFERROR(VLOOKUP($A112,'Week 2'!$A$1:$F$298,3,FALSE),"")</f>
        <v/>
      </c>
      <c r="F112" s="16">
        <f t="shared" si="37"/>
        <v>0</v>
      </c>
      <c r="G112" t="str">
        <f>IFERROR(VLOOKUP($A112,'Week 3'!$A$1:$F$298,3,FALSE),"")</f>
        <v/>
      </c>
      <c r="H112" s="16">
        <f t="shared" si="38"/>
        <v>0</v>
      </c>
      <c r="I112">
        <f>IFERROR(VLOOKUP($A112,'Week 4'!$A$1:$F$300,3,FALSE),"")</f>
        <v>6.59</v>
      </c>
      <c r="J112">
        <f>IFERROR(VLOOKUP($A112,'Week 4'!$A$1:$F$300,3,FALSE),"")</f>
        <v>6.59</v>
      </c>
      <c r="K112" s="16" t="str">
        <f t="shared" si="32"/>
        <v/>
      </c>
      <c r="L112" t="str">
        <f>IFERROR(VLOOKUP($A112,'Week 5'!$A$1:$F$300,2,FALSE),"")</f>
        <v/>
      </c>
      <c r="M112" t="str">
        <f>IFERROR(VLOOKUP($A112,'Week 6'!$A$1:$F$300,3,FALSE),"")</f>
        <v/>
      </c>
      <c r="N112" t="str">
        <f>IFERROR(VLOOKUP($A112,'Week 6'!$A$1:$F$300,2,FALSE),"")</f>
        <v/>
      </c>
      <c r="O112" s="16">
        <f t="shared" si="33"/>
        <v>8.86</v>
      </c>
      <c r="P112">
        <f>IFERROR(VLOOKUP($A112,'Week 7'!$A$1:$F$300,2,FALSE),"")</f>
        <v>2.27</v>
      </c>
      <c r="Q112" s="16">
        <f t="shared" si="34"/>
        <v>11</v>
      </c>
      <c r="R112">
        <f>IFERROR(VLOOKUP($A112,'Week 8'!$A$1:$F$300,2,FALSE),"")</f>
        <v>2.14</v>
      </c>
      <c r="S112" s="16">
        <f>IFERROR(VLOOKUP($A112,'Week 9'!$A$1:$F$300,3,FALSE),"")</f>
        <v>16.25</v>
      </c>
      <c r="T112" s="16">
        <f t="shared" si="51"/>
        <v>5.25</v>
      </c>
      <c r="U112" s="16">
        <f>IFERROR(VLOOKUP($A112,'Week 10'!$A$1:$F$300,3,FALSE),"")</f>
        <v>18.11</v>
      </c>
      <c r="V112" s="16">
        <f t="shared" si="52"/>
        <v>1.8599999999999994</v>
      </c>
      <c r="W112" s="16">
        <f>IFERROR(VLOOKUP($A112,'Week 11'!$A$1:$F$300,3,FALSE),"")</f>
        <v>20.22</v>
      </c>
      <c r="X112" s="16">
        <f t="shared" si="53"/>
        <v>2.1099999999999994</v>
      </c>
      <c r="Y112" s="16">
        <f>IFERROR(VLOOKUP($A112,'Week 12'!$A$1:$F$300,3,FALSE),"")</f>
        <v>21.57</v>
      </c>
      <c r="Z112" s="16">
        <f t="shared" si="54"/>
        <v>1.3500000000000014</v>
      </c>
      <c r="AA112">
        <f>IFERROR(VLOOKUP($A112,'Week 13'!$A$1:$F$300,3,FALSE),"")</f>
        <v>21.57</v>
      </c>
      <c r="AB112" s="16">
        <f t="shared" si="55"/>
        <v>0</v>
      </c>
      <c r="AC112">
        <f>IFERROR(VLOOKUP($A112,'Week 14'!$A$1:$F$300,3,FALSE),"")</f>
        <v>21.57</v>
      </c>
      <c r="AD112" s="16">
        <f t="shared" si="56"/>
        <v>0</v>
      </c>
      <c r="AE112">
        <f>IFERROR(VLOOKUP($A112,'Week 15'!$A$1:$F$300,3,FALSE),"")</f>
        <v>21.57</v>
      </c>
      <c r="AF112" s="16">
        <f t="shared" si="39"/>
        <v>0</v>
      </c>
      <c r="AG112">
        <f>IFERROR(VLOOKUP($A112,'Week 16'!$A$1:$F$300,3,FALSE),"")</f>
        <v>21.57</v>
      </c>
      <c r="AH112" s="16">
        <f t="shared" si="40"/>
        <v>0</v>
      </c>
      <c r="AI112">
        <f>IFERROR(VLOOKUP($A112,'Week 17'!$A$1:$F$300,3,FALSE),"")</f>
        <v>21.57</v>
      </c>
      <c r="AJ112" s="16">
        <f t="shared" si="41"/>
        <v>0</v>
      </c>
      <c r="AK112">
        <f>IFERROR(VLOOKUP($A112,'Week 18'!$A$1:$F$300,3,FALSE),"")</f>
        <v>21.57</v>
      </c>
      <c r="AL112" s="16">
        <f t="shared" si="42"/>
        <v>0</v>
      </c>
      <c r="AM112">
        <f>IFERROR(VLOOKUP($A112,'Week 19'!$A$1:$F$300,3,FALSE),"")</f>
        <v>21.57</v>
      </c>
      <c r="AN112" s="16">
        <f t="shared" si="43"/>
        <v>0</v>
      </c>
      <c r="AO112">
        <f>IFERROR(VLOOKUP($A112,'Week 20'!$A$1:$F$300,3,FALSE),"")</f>
        <v>21.57</v>
      </c>
      <c r="AP112" s="16">
        <f t="shared" si="44"/>
        <v>0</v>
      </c>
      <c r="AQ112">
        <f>IFERROR(VLOOKUP($A112,'Week 21'!$A$1:$F$300,3,FALSE),"")</f>
        <v>22.31</v>
      </c>
      <c r="AR112" s="16">
        <f t="shared" si="45"/>
        <v>0.73999999999999844</v>
      </c>
      <c r="AS112">
        <f>IFERROR(VLOOKUP($A112,'Week 22'!$A$1:$F$300,3,FALSE),"")</f>
        <v>22.31</v>
      </c>
      <c r="AT112" s="16">
        <f t="shared" si="46"/>
        <v>0</v>
      </c>
      <c r="AU112" t="str">
        <f>IFERROR(VLOOKUP($A112,'Week 23'!$A$1:$F$300,3,FALSE),"")</f>
        <v/>
      </c>
      <c r="AV112" s="16">
        <f t="shared" si="47"/>
        <v>0</v>
      </c>
      <c r="AW112" t="str">
        <f>IFERROR(VLOOKUP($A112,'Week 24'!$A$1:$F$300,3,FALSE),"")</f>
        <v/>
      </c>
      <c r="AX112" s="16">
        <f t="shared" si="48"/>
        <v>0</v>
      </c>
      <c r="AY112" t="str">
        <f>IFERROR(VLOOKUP($A112,'Week 25'!$A$1:$F$300,3,FALSE),"")</f>
        <v/>
      </c>
      <c r="AZ112" s="16">
        <f t="shared" si="49"/>
        <v>0</v>
      </c>
      <c r="BA112" t="str">
        <f>IFERROR(VLOOKUP($A112,'Week 26'!$A$1:$F$300,3,FALSE),"")</f>
        <v/>
      </c>
      <c r="BB112" s="16">
        <f t="shared" si="50"/>
        <v>0</v>
      </c>
      <c r="BC112" s="2" t="str">
        <f t="shared" si="35"/>
        <v/>
      </c>
      <c r="BD112" t="str">
        <f>IFERROR(VLOOKUP($A112,'Pivotrac YE'!$A$1:$F$300,3,FALSE),"")</f>
        <v/>
      </c>
    </row>
    <row r="113" spans="1:56" x14ac:dyDescent="0.2">
      <c r="A113" t="s">
        <v>177</v>
      </c>
      <c r="B113">
        <f t="shared" si="31"/>
        <v>20.96</v>
      </c>
      <c r="C113" t="str">
        <f>IFERROR(VLOOKUP($A113,'Week 1'!$A$1:$F$300,3,FALSE),"")</f>
        <v/>
      </c>
      <c r="D113" s="16">
        <f t="shared" si="36"/>
        <v>0</v>
      </c>
      <c r="E113" t="str">
        <f>IFERROR(VLOOKUP($A113,'Week 2'!$A$1:$F$298,3,FALSE),"")</f>
        <v/>
      </c>
      <c r="F113" s="16">
        <f t="shared" si="37"/>
        <v>0</v>
      </c>
      <c r="G113" t="str">
        <f>IFERROR(VLOOKUP($A113,'Week 3'!$A$1:$F$298,3,FALSE),"")</f>
        <v/>
      </c>
      <c r="H113" s="16">
        <f t="shared" si="38"/>
        <v>0</v>
      </c>
      <c r="I113">
        <f>IFERROR(VLOOKUP($A113,'Week 4'!$A$1:$F$300,3,FALSE),"")</f>
        <v>1.23</v>
      </c>
      <c r="J113">
        <f>IFERROR(VLOOKUP($A113,'Week 4'!$A$1:$F$300,3,FALSE),"")</f>
        <v>1.23</v>
      </c>
      <c r="K113" s="16" t="str">
        <f t="shared" si="32"/>
        <v/>
      </c>
      <c r="L113" t="str">
        <f>IFERROR(VLOOKUP($A113,'Week 5'!$A$1:$F$300,2,FALSE),"")</f>
        <v/>
      </c>
      <c r="M113" t="str">
        <f>IFERROR(VLOOKUP($A113,'Week 6'!$A$1:$F$300,3,FALSE),"")</f>
        <v/>
      </c>
      <c r="N113" t="str">
        <f>IFERROR(VLOOKUP($A113,'Week 6'!$A$1:$F$300,2,FALSE),"")</f>
        <v/>
      </c>
      <c r="O113" s="16">
        <f t="shared" si="33"/>
        <v>3.23</v>
      </c>
      <c r="P113">
        <f>IFERROR(VLOOKUP($A113,'Week 7'!$A$1:$F$300,2,FALSE),"")</f>
        <v>2</v>
      </c>
      <c r="Q113" s="16">
        <f t="shared" si="34"/>
        <v>5.0199999999999996</v>
      </c>
      <c r="R113">
        <f>IFERROR(VLOOKUP($A113,'Week 8'!$A$1:$F$300,2,FALSE),"")</f>
        <v>1.79</v>
      </c>
      <c r="S113" s="16">
        <f>IFERROR(VLOOKUP($A113,'Week 9'!$A$1:$F$300,3,FALSE),"")</f>
        <v>8.7799999999999994</v>
      </c>
      <c r="T113" s="16">
        <f t="shared" si="51"/>
        <v>3.76</v>
      </c>
      <c r="U113" s="16">
        <f>IFERROR(VLOOKUP($A113,'Week 10'!$A$1:$F$300,3,FALSE),"")</f>
        <v>10.68</v>
      </c>
      <c r="V113" s="16">
        <f t="shared" si="52"/>
        <v>1.9000000000000004</v>
      </c>
      <c r="W113" s="16">
        <f>IFERROR(VLOOKUP($A113,'Week 11'!$A$1:$F$300,3,FALSE),"")</f>
        <v>13.18</v>
      </c>
      <c r="X113" s="16">
        <f t="shared" si="53"/>
        <v>2.5</v>
      </c>
      <c r="Y113" s="16">
        <f>IFERROR(VLOOKUP($A113,'Week 12'!$A$1:$F$300,3,FALSE),"")</f>
        <v>15.42</v>
      </c>
      <c r="Z113" s="16">
        <f t="shared" si="54"/>
        <v>2.2400000000000002</v>
      </c>
      <c r="AA113">
        <f>IFERROR(VLOOKUP($A113,'Week 13'!$A$1:$F$300,3,FALSE),"")</f>
        <v>17.7</v>
      </c>
      <c r="AB113" s="16">
        <f t="shared" si="55"/>
        <v>2.2799999999999994</v>
      </c>
      <c r="AC113">
        <f>IFERROR(VLOOKUP($A113,'Week 14'!$A$1:$F$300,3,FALSE),"")</f>
        <v>19.32</v>
      </c>
      <c r="AD113" s="16">
        <f t="shared" si="56"/>
        <v>1.620000000000001</v>
      </c>
      <c r="AE113">
        <f>IFERROR(VLOOKUP($A113,'Week 15'!$A$1:$F$300,3,FALSE),"")</f>
        <v>20.43</v>
      </c>
      <c r="AF113" s="16">
        <f t="shared" si="39"/>
        <v>1.1099999999999994</v>
      </c>
      <c r="AG113">
        <f>IFERROR(VLOOKUP($A113,'Week 16'!$A$1:$F$300,3,FALSE),"")</f>
        <v>20.43</v>
      </c>
      <c r="AH113" s="16">
        <f t="shared" si="40"/>
        <v>0</v>
      </c>
      <c r="AI113">
        <f>IFERROR(VLOOKUP($A113,'Week 17'!$A$1:$F$300,3,FALSE),"")</f>
        <v>20.62</v>
      </c>
      <c r="AJ113" s="16">
        <f t="shared" si="41"/>
        <v>0.19000000000000128</v>
      </c>
      <c r="AK113">
        <f>IFERROR(VLOOKUP($A113,'Week 18'!$A$1:$F$300,3,FALSE),"")</f>
        <v>20.96</v>
      </c>
      <c r="AL113" s="16">
        <f t="shared" si="42"/>
        <v>0.33999999999999986</v>
      </c>
      <c r="AM113">
        <f>IFERROR(VLOOKUP($A113,'Week 19'!$A$1:$F$300,3,FALSE),"")</f>
        <v>21.27</v>
      </c>
      <c r="AN113" s="16">
        <f t="shared" si="43"/>
        <v>0.30999999999999872</v>
      </c>
      <c r="AO113">
        <f>IFERROR(VLOOKUP($A113,'Week 20'!$A$1:$F$300,3,FALSE),"")</f>
        <v>21.99</v>
      </c>
      <c r="AP113" s="16">
        <f t="shared" si="44"/>
        <v>0.71999999999999886</v>
      </c>
      <c r="AQ113">
        <f>IFERROR(VLOOKUP($A113,'Week 21'!$A$1:$F$300,3,FALSE),"")</f>
        <v>21.99</v>
      </c>
      <c r="AR113" s="16">
        <f t="shared" si="45"/>
        <v>0</v>
      </c>
      <c r="AS113">
        <f>IFERROR(VLOOKUP($A113,'Week 22'!$A$1:$F$300,3,FALSE),"")</f>
        <v>23.06</v>
      </c>
      <c r="AT113" s="16">
        <f t="shared" si="46"/>
        <v>1.0700000000000003</v>
      </c>
      <c r="AU113" t="str">
        <f>IFERROR(VLOOKUP($A113,'Week 23'!$A$1:$F$300,3,FALSE),"")</f>
        <v/>
      </c>
      <c r="AV113" s="16">
        <f t="shared" si="47"/>
        <v>0</v>
      </c>
      <c r="AW113" t="str">
        <f>IFERROR(VLOOKUP($A113,'Week 24'!$A$1:$F$300,3,FALSE),"")</f>
        <v/>
      </c>
      <c r="AX113" s="16">
        <f t="shared" si="48"/>
        <v>0</v>
      </c>
      <c r="AY113" t="str">
        <f>IFERROR(VLOOKUP($A113,'Week 25'!$A$1:$F$300,3,FALSE),"")</f>
        <v/>
      </c>
      <c r="AZ113" s="16">
        <f t="shared" si="49"/>
        <v>0</v>
      </c>
      <c r="BA113" t="str">
        <f>IFERROR(VLOOKUP($A113,'Week 26'!$A$1:$F$300,3,FALSE),"")</f>
        <v/>
      </c>
      <c r="BB113" s="16">
        <f t="shared" si="50"/>
        <v>0</v>
      </c>
      <c r="BC113" s="2" t="str">
        <f t="shared" si="35"/>
        <v/>
      </c>
      <c r="BD113" t="str">
        <f>IFERROR(VLOOKUP($A113,'Pivotrac YE'!$A$1:$F$300,3,FALSE),"")</f>
        <v/>
      </c>
    </row>
    <row r="114" spans="1:56" x14ac:dyDescent="0.2">
      <c r="A114" t="s">
        <v>204</v>
      </c>
      <c r="B114">
        <f t="shared" si="31"/>
        <v>22.46</v>
      </c>
      <c r="C114" t="str">
        <f>IFERROR(VLOOKUP($A114,'Week 1'!$A$1:$F$300,3,FALSE),"")</f>
        <v/>
      </c>
      <c r="D114" s="16">
        <f t="shared" si="36"/>
        <v>0</v>
      </c>
      <c r="E114" t="str">
        <f>IFERROR(VLOOKUP($A114,'Week 2'!$A$1:$F$298,3,FALSE),"")</f>
        <v/>
      </c>
      <c r="F114" s="16">
        <f t="shared" si="37"/>
        <v>0</v>
      </c>
      <c r="G114" t="str">
        <f>IFERROR(VLOOKUP($A114,'Week 3'!$A$1:$F$298,3,FALSE),"")</f>
        <v/>
      </c>
      <c r="H114" s="16">
        <f t="shared" si="38"/>
        <v>0</v>
      </c>
      <c r="I114">
        <f>IFERROR(VLOOKUP($A114,'Week 4'!$A$1:$F$300,3,FALSE),"")</f>
        <v>7.02</v>
      </c>
      <c r="J114">
        <f>IFERROR(VLOOKUP($A114,'Week 4'!$A$1:$F$300,3,FALSE),"")</f>
        <v>7.02</v>
      </c>
      <c r="K114" s="16" t="str">
        <f t="shared" si="32"/>
        <v/>
      </c>
      <c r="L114" t="str">
        <f>IFERROR(VLOOKUP($A114,'Week 5'!$A$1:$F$300,2,FALSE),"")</f>
        <v/>
      </c>
      <c r="M114" t="str">
        <f>IFERROR(VLOOKUP($A114,'Week 6'!$A$1:$F$300,3,FALSE),"")</f>
        <v/>
      </c>
      <c r="N114" t="str">
        <f>IFERROR(VLOOKUP($A114,'Week 6'!$A$1:$F$300,2,FALSE),"")</f>
        <v/>
      </c>
      <c r="O114" s="16">
        <f t="shared" si="33"/>
        <v>9.42</v>
      </c>
      <c r="P114">
        <f>IFERROR(VLOOKUP($A114,'Week 7'!$A$1:$F$300,2,FALSE),"")</f>
        <v>2.4</v>
      </c>
      <c r="Q114" s="16">
        <f t="shared" si="34"/>
        <v>11.620000000000001</v>
      </c>
      <c r="R114">
        <f>IFERROR(VLOOKUP($A114,'Week 8'!$A$1:$F$300,2,FALSE),"")</f>
        <v>2.2000000000000002</v>
      </c>
      <c r="S114" s="16">
        <f>IFERROR(VLOOKUP($A114,'Week 9'!$A$1:$F$300,3,FALSE),"")</f>
        <v>17.3</v>
      </c>
      <c r="T114" s="16">
        <f t="shared" si="51"/>
        <v>5.68</v>
      </c>
      <c r="U114" s="16">
        <f>IFERROR(VLOOKUP($A114,'Week 10'!$A$1:$F$300,3,FALSE),"")</f>
        <v>19.09</v>
      </c>
      <c r="V114" s="16">
        <f t="shared" si="52"/>
        <v>1.7899999999999991</v>
      </c>
      <c r="W114" s="16">
        <f>IFERROR(VLOOKUP($A114,'Week 11'!$A$1:$F$300,3,FALSE),"")</f>
        <v>21.23</v>
      </c>
      <c r="X114" s="16">
        <f t="shared" si="53"/>
        <v>2.1400000000000006</v>
      </c>
      <c r="Y114" s="16">
        <f>IFERROR(VLOOKUP($A114,'Week 12'!$A$1:$F$300,3,FALSE),"")</f>
        <v>22.46</v>
      </c>
      <c r="Z114" s="16">
        <f t="shared" si="54"/>
        <v>1.2300000000000004</v>
      </c>
      <c r="AA114">
        <f>IFERROR(VLOOKUP($A114,'Week 13'!$A$1:$F$300,3,FALSE),"")</f>
        <v>22.46</v>
      </c>
      <c r="AB114" s="16">
        <f t="shared" si="55"/>
        <v>0</v>
      </c>
      <c r="AC114">
        <f>IFERROR(VLOOKUP($A114,'Week 14'!$A$1:$F$300,3,FALSE),"")</f>
        <v>22.46</v>
      </c>
      <c r="AD114" s="16">
        <f t="shared" si="56"/>
        <v>0</v>
      </c>
      <c r="AE114">
        <f>IFERROR(VLOOKUP($A114,'Week 15'!$A$1:$F$300,3,FALSE),"")</f>
        <v>22.46</v>
      </c>
      <c r="AF114" s="16">
        <f t="shared" si="39"/>
        <v>0</v>
      </c>
      <c r="AG114">
        <f>IFERROR(VLOOKUP($A114,'Week 16'!$A$1:$F$300,3,FALSE),"")</f>
        <v>22.46</v>
      </c>
      <c r="AH114" s="16">
        <f t="shared" si="40"/>
        <v>0</v>
      </c>
      <c r="AI114">
        <f>IFERROR(VLOOKUP($A114,'Week 17'!$A$1:$F$300,3,FALSE),"")</f>
        <v>22.46</v>
      </c>
      <c r="AJ114" s="16">
        <f t="shared" si="41"/>
        <v>0</v>
      </c>
      <c r="AK114">
        <f>IFERROR(VLOOKUP($A114,'Week 18'!$A$1:$F$300,3,FALSE),"")</f>
        <v>22.46</v>
      </c>
      <c r="AL114" s="16">
        <f t="shared" si="42"/>
        <v>0</v>
      </c>
      <c r="AM114">
        <f>IFERROR(VLOOKUP($A114,'Week 19'!$A$1:$F$300,3,FALSE),"")</f>
        <v>22.46</v>
      </c>
      <c r="AN114" s="16">
        <f t="shared" si="43"/>
        <v>0</v>
      </c>
      <c r="AO114">
        <f>IFERROR(VLOOKUP($A114,'Week 20'!$A$1:$F$300,3,FALSE),"")</f>
        <v>22.46</v>
      </c>
      <c r="AP114" s="16">
        <f t="shared" si="44"/>
        <v>0</v>
      </c>
      <c r="AQ114">
        <f>IFERROR(VLOOKUP($A114,'Week 21'!$A$1:$F$300,3,FALSE),"")</f>
        <v>23.44</v>
      </c>
      <c r="AR114" s="16">
        <f t="shared" si="45"/>
        <v>0.98000000000000043</v>
      </c>
      <c r="AS114">
        <f>IFERROR(VLOOKUP($A114,'Week 22'!$A$1:$F$300,3,FALSE),"")</f>
        <v>23.44</v>
      </c>
      <c r="AT114" s="16">
        <f t="shared" si="46"/>
        <v>0</v>
      </c>
      <c r="AU114" t="str">
        <f>IFERROR(VLOOKUP($A114,'Week 23'!$A$1:$F$300,3,FALSE),"")</f>
        <v/>
      </c>
      <c r="AV114" s="16">
        <f t="shared" si="47"/>
        <v>0</v>
      </c>
      <c r="AW114" t="str">
        <f>IFERROR(VLOOKUP($A114,'Week 24'!$A$1:$F$300,3,FALSE),"")</f>
        <v/>
      </c>
      <c r="AX114" s="16">
        <f t="shared" si="48"/>
        <v>0</v>
      </c>
      <c r="AY114" t="str">
        <f>IFERROR(VLOOKUP($A114,'Week 25'!$A$1:$F$300,3,FALSE),"")</f>
        <v/>
      </c>
      <c r="AZ114" s="16">
        <f t="shared" si="49"/>
        <v>0</v>
      </c>
      <c r="BA114" t="str">
        <f>IFERROR(VLOOKUP($A114,'Week 26'!$A$1:$F$300,3,FALSE),"")</f>
        <v/>
      </c>
      <c r="BB114" s="16">
        <f t="shared" si="50"/>
        <v>0</v>
      </c>
      <c r="BC114" s="2" t="str">
        <f t="shared" si="35"/>
        <v/>
      </c>
      <c r="BD114" t="str">
        <f>IFERROR(VLOOKUP($A114,'Pivotrac YE'!$A$1:$F$300,3,FALSE),"")</f>
        <v/>
      </c>
    </row>
    <row r="115" spans="1:56" x14ac:dyDescent="0.2">
      <c r="A115" t="s">
        <v>173</v>
      </c>
      <c r="B115">
        <f t="shared" si="31"/>
        <v>21.58</v>
      </c>
      <c r="C115" t="str">
        <f>IFERROR(VLOOKUP($A115,'Week 1'!$A$1:$F$300,3,FALSE),"")</f>
        <v/>
      </c>
      <c r="D115" s="16">
        <f t="shared" si="36"/>
        <v>0</v>
      </c>
      <c r="E115" t="str">
        <f>IFERROR(VLOOKUP($A115,'Week 2'!$A$1:$F$298,3,FALSE),"")</f>
        <v/>
      </c>
      <c r="F115" s="16">
        <f t="shared" si="37"/>
        <v>0</v>
      </c>
      <c r="G115" t="str">
        <f>IFERROR(VLOOKUP($A115,'Week 3'!$A$1:$F$298,3,FALSE),"")</f>
        <v/>
      </c>
      <c r="H115" s="16">
        <f t="shared" si="38"/>
        <v>0</v>
      </c>
      <c r="I115">
        <f>IFERROR(VLOOKUP($A115,'Week 4'!$A$1:$F$300,3,FALSE),"")</f>
        <v>0.87</v>
      </c>
      <c r="J115">
        <f>IFERROR(VLOOKUP($A115,'Week 4'!$A$1:$F$300,3,FALSE),"")</f>
        <v>0.87</v>
      </c>
      <c r="K115" s="16" t="str">
        <f t="shared" si="32"/>
        <v/>
      </c>
      <c r="L115" t="str">
        <f>IFERROR(VLOOKUP($A115,'Week 5'!$A$1:$F$300,2,FALSE),"")</f>
        <v/>
      </c>
      <c r="M115" t="str">
        <f>IFERROR(VLOOKUP($A115,'Week 6'!$A$1:$F$300,3,FALSE),"")</f>
        <v/>
      </c>
      <c r="N115" t="str">
        <f>IFERROR(VLOOKUP($A115,'Week 6'!$A$1:$F$300,2,FALSE),"")</f>
        <v/>
      </c>
      <c r="O115" s="16">
        <f t="shared" si="33"/>
        <v>2.23</v>
      </c>
      <c r="P115">
        <f>IFERROR(VLOOKUP($A115,'Week 7'!$A$1:$F$300,2,FALSE),"")</f>
        <v>1.36</v>
      </c>
      <c r="Q115" s="16">
        <f t="shared" si="34"/>
        <v>3.9699999999999998</v>
      </c>
      <c r="R115">
        <f>IFERROR(VLOOKUP($A115,'Week 8'!$A$1:$F$300,2,FALSE),"")</f>
        <v>1.74</v>
      </c>
      <c r="S115" s="16">
        <f>IFERROR(VLOOKUP($A115,'Week 9'!$A$1:$F$300,3,FALSE),"")</f>
        <v>8.3699999999999992</v>
      </c>
      <c r="T115" s="16">
        <f t="shared" si="51"/>
        <v>4.3999999999999995</v>
      </c>
      <c r="U115" s="16">
        <f>IFERROR(VLOOKUP($A115,'Week 10'!$A$1:$F$300,3,FALSE),"")</f>
        <v>10.51</v>
      </c>
      <c r="V115" s="16">
        <f t="shared" si="52"/>
        <v>2.1400000000000006</v>
      </c>
      <c r="W115" s="16">
        <f>IFERROR(VLOOKUP($A115,'Week 11'!$A$1:$F$300,3,FALSE),"")</f>
        <v>12.89</v>
      </c>
      <c r="X115" s="16">
        <f t="shared" si="53"/>
        <v>2.3800000000000008</v>
      </c>
      <c r="Y115" s="16">
        <f>IFERROR(VLOOKUP($A115,'Week 12'!$A$1:$F$300,3,FALSE),"")</f>
        <v>15.08</v>
      </c>
      <c r="Z115" s="16">
        <f t="shared" si="54"/>
        <v>2.1899999999999995</v>
      </c>
      <c r="AA115">
        <f>IFERROR(VLOOKUP($A115,'Week 13'!$A$1:$F$300,3,FALSE),"")</f>
        <v>17.21</v>
      </c>
      <c r="AB115" s="16">
        <f t="shared" si="55"/>
        <v>2.1300000000000008</v>
      </c>
      <c r="AC115">
        <f>IFERROR(VLOOKUP($A115,'Week 14'!$A$1:$F$300,3,FALSE),"")</f>
        <v>19.03</v>
      </c>
      <c r="AD115" s="16">
        <f t="shared" si="56"/>
        <v>1.8200000000000003</v>
      </c>
      <c r="AE115">
        <f>IFERROR(VLOOKUP($A115,'Week 15'!$A$1:$F$300,3,FALSE),"")</f>
        <v>20.38</v>
      </c>
      <c r="AF115" s="16">
        <f t="shared" si="39"/>
        <v>1.3499999999999979</v>
      </c>
      <c r="AG115">
        <f>IFERROR(VLOOKUP($A115,'Week 16'!$A$1:$F$300,3,FALSE),"")</f>
        <v>20.38</v>
      </c>
      <c r="AH115" s="16">
        <f t="shared" si="40"/>
        <v>0</v>
      </c>
      <c r="AI115">
        <f>IFERROR(VLOOKUP($A115,'Week 17'!$A$1:$F$300,3,FALSE),"")</f>
        <v>21.18</v>
      </c>
      <c r="AJ115" s="16">
        <f t="shared" si="41"/>
        <v>0.80000000000000071</v>
      </c>
      <c r="AK115">
        <f>IFERROR(VLOOKUP($A115,'Week 18'!$A$1:$F$300,3,FALSE),"")</f>
        <v>21.58</v>
      </c>
      <c r="AL115" s="16">
        <f t="shared" si="42"/>
        <v>0.39999999999999858</v>
      </c>
      <c r="AM115">
        <f>IFERROR(VLOOKUP($A115,'Week 19'!$A$1:$F$300,3,FALSE),"")</f>
        <v>21.78</v>
      </c>
      <c r="AN115" s="16">
        <f t="shared" si="43"/>
        <v>0.20000000000000284</v>
      </c>
      <c r="AO115">
        <f>IFERROR(VLOOKUP($A115,'Week 20'!$A$1:$F$300,3,FALSE),"")</f>
        <v>21.97</v>
      </c>
      <c r="AP115" s="16">
        <f t="shared" si="44"/>
        <v>0.18999999999999773</v>
      </c>
      <c r="AQ115">
        <f>IFERROR(VLOOKUP($A115,'Week 21'!$A$1:$F$300,3,FALSE),"")</f>
        <v>22.5</v>
      </c>
      <c r="AR115" s="16">
        <f t="shared" si="45"/>
        <v>0.53000000000000114</v>
      </c>
      <c r="AS115">
        <f>IFERROR(VLOOKUP($A115,'Week 22'!$A$1:$F$300,3,FALSE),"")</f>
        <v>23.02</v>
      </c>
      <c r="AT115" s="16">
        <f t="shared" si="46"/>
        <v>0.51999999999999957</v>
      </c>
      <c r="AU115" t="str">
        <f>IFERROR(VLOOKUP($A115,'Week 23'!$A$1:$F$300,3,FALSE),"")</f>
        <v/>
      </c>
      <c r="AV115" s="16">
        <f t="shared" si="47"/>
        <v>0</v>
      </c>
      <c r="AW115" t="str">
        <f>IFERROR(VLOOKUP($A115,'Week 24'!$A$1:$F$300,3,FALSE),"")</f>
        <v/>
      </c>
      <c r="AX115" s="16">
        <f t="shared" si="48"/>
        <v>0</v>
      </c>
      <c r="AY115" t="str">
        <f>IFERROR(VLOOKUP($A115,'Week 25'!$A$1:$F$300,3,FALSE),"")</f>
        <v/>
      </c>
      <c r="AZ115" s="16">
        <f t="shared" si="49"/>
        <v>0</v>
      </c>
      <c r="BA115" t="str">
        <f>IFERROR(VLOOKUP($A115,'Week 26'!$A$1:$F$300,3,FALSE),"")</f>
        <v/>
      </c>
      <c r="BB115" s="16">
        <f t="shared" si="50"/>
        <v>0</v>
      </c>
      <c r="BC115" s="2" t="str">
        <f t="shared" si="35"/>
        <v/>
      </c>
      <c r="BD115" t="str">
        <f>IFERROR(VLOOKUP($A115,'Pivotrac YE'!$A$1:$F$300,3,FALSE),"")</f>
        <v/>
      </c>
    </row>
    <row r="116" spans="1:56" x14ac:dyDescent="0.2">
      <c r="A116" t="s">
        <v>207</v>
      </c>
      <c r="B116">
        <f t="shared" si="31"/>
        <v>23.12</v>
      </c>
      <c r="C116" t="str">
        <f>IFERROR(VLOOKUP($A116,'Week 1'!$A$1:$F$300,3,FALSE),"")</f>
        <v/>
      </c>
      <c r="D116" s="16">
        <f t="shared" si="36"/>
        <v>0</v>
      </c>
      <c r="E116" t="str">
        <f>IFERROR(VLOOKUP($A116,'Week 2'!$A$1:$F$298,3,FALSE),"")</f>
        <v/>
      </c>
      <c r="F116" s="16">
        <f t="shared" si="37"/>
        <v>0</v>
      </c>
      <c r="G116" t="str">
        <f>IFERROR(VLOOKUP($A116,'Week 3'!$A$1:$F$298,3,FALSE),"")</f>
        <v/>
      </c>
      <c r="H116" s="16">
        <f t="shared" si="38"/>
        <v>0</v>
      </c>
      <c r="I116">
        <f>IFERROR(VLOOKUP($A116,'Week 4'!$A$1:$F$300,3,FALSE),"")</f>
        <v>7.28</v>
      </c>
      <c r="J116">
        <f>IFERROR(VLOOKUP($A116,'Week 4'!$A$1:$F$300,3,FALSE),"")</f>
        <v>7.28</v>
      </c>
      <c r="K116" s="16" t="str">
        <f t="shared" si="32"/>
        <v/>
      </c>
      <c r="L116" t="str">
        <f>IFERROR(VLOOKUP($A116,'Week 5'!$A$1:$F$300,2,FALSE),"")</f>
        <v/>
      </c>
      <c r="M116" t="str">
        <f>IFERROR(VLOOKUP($A116,'Week 6'!$A$1:$F$300,3,FALSE),"")</f>
        <v/>
      </c>
      <c r="N116" t="str">
        <f>IFERROR(VLOOKUP($A116,'Week 6'!$A$1:$F$300,2,FALSE),"")</f>
        <v/>
      </c>
      <c r="O116" s="16">
        <f t="shared" si="33"/>
        <v>9.76</v>
      </c>
      <c r="P116">
        <f>IFERROR(VLOOKUP($A116,'Week 7'!$A$1:$F$300,2,FALSE),"")</f>
        <v>2.48</v>
      </c>
      <c r="Q116" s="16">
        <f t="shared" si="34"/>
        <v>12.03</v>
      </c>
      <c r="R116">
        <f>IFERROR(VLOOKUP($A116,'Week 8'!$A$1:$F$300,2,FALSE),"")</f>
        <v>2.27</v>
      </c>
      <c r="S116" s="16">
        <f>IFERROR(VLOOKUP($A116,'Week 9'!$A$1:$F$300,3,FALSE),"")</f>
        <v>17.82</v>
      </c>
      <c r="T116" s="16">
        <f t="shared" si="51"/>
        <v>5.7900000000000009</v>
      </c>
      <c r="U116" s="16">
        <f>IFERROR(VLOOKUP($A116,'Week 10'!$A$1:$F$300,3,FALSE),"")</f>
        <v>19.72</v>
      </c>
      <c r="V116" s="16">
        <f t="shared" si="52"/>
        <v>1.8999999999999986</v>
      </c>
      <c r="W116" s="16">
        <f>IFERROR(VLOOKUP($A116,'Week 11'!$A$1:$F$300,3,FALSE),"")</f>
        <v>21.9</v>
      </c>
      <c r="X116" s="16">
        <f t="shared" si="53"/>
        <v>2.1799999999999997</v>
      </c>
      <c r="Y116" s="16">
        <f>IFERROR(VLOOKUP($A116,'Week 12'!$A$1:$F$300,3,FALSE),"")</f>
        <v>23.12</v>
      </c>
      <c r="Z116" s="16">
        <f t="shared" si="54"/>
        <v>1.2200000000000024</v>
      </c>
      <c r="AA116">
        <f>IFERROR(VLOOKUP($A116,'Week 13'!$A$1:$F$300,3,FALSE),"")</f>
        <v>23.12</v>
      </c>
      <c r="AB116" s="16">
        <f t="shared" si="55"/>
        <v>0</v>
      </c>
      <c r="AC116">
        <f>IFERROR(VLOOKUP($A116,'Week 14'!$A$1:$F$300,3,FALSE),"")</f>
        <v>23.12</v>
      </c>
      <c r="AD116" s="16">
        <f t="shared" si="56"/>
        <v>0</v>
      </c>
      <c r="AE116">
        <f>IFERROR(VLOOKUP($A116,'Week 15'!$A$1:$F$300,3,FALSE),"")</f>
        <v>23.12</v>
      </c>
      <c r="AF116" s="16">
        <f t="shared" si="39"/>
        <v>0</v>
      </c>
      <c r="AG116">
        <f>IFERROR(VLOOKUP($A116,'Week 16'!$A$1:$F$300,3,FALSE),"")</f>
        <v>23.12</v>
      </c>
      <c r="AH116" s="16">
        <f t="shared" si="40"/>
        <v>0</v>
      </c>
      <c r="AI116">
        <f>IFERROR(VLOOKUP($A116,'Week 17'!$A$1:$F$300,3,FALSE),"")</f>
        <v>23.12</v>
      </c>
      <c r="AJ116" s="16">
        <f t="shared" si="41"/>
        <v>0</v>
      </c>
      <c r="AK116">
        <f>IFERROR(VLOOKUP($A116,'Week 18'!$A$1:$F$300,3,FALSE),"")</f>
        <v>23.12</v>
      </c>
      <c r="AL116" s="16">
        <f t="shared" si="42"/>
        <v>0</v>
      </c>
      <c r="AM116">
        <f>IFERROR(VLOOKUP($A116,'Week 19'!$A$1:$F$300,3,FALSE),"")</f>
        <v>23.12</v>
      </c>
      <c r="AN116" s="16">
        <f t="shared" si="43"/>
        <v>0</v>
      </c>
      <c r="AO116">
        <f>IFERROR(VLOOKUP($A116,'Week 20'!$A$1:$F$300,3,FALSE),"")</f>
        <v>23.12</v>
      </c>
      <c r="AP116" s="16">
        <f t="shared" si="44"/>
        <v>0</v>
      </c>
      <c r="AQ116">
        <f>IFERROR(VLOOKUP($A116,'Week 21'!$A$1:$F$300,3,FALSE),"")</f>
        <v>24.11</v>
      </c>
      <c r="AR116" s="16">
        <f t="shared" si="45"/>
        <v>0.98999999999999844</v>
      </c>
      <c r="AS116">
        <f>IFERROR(VLOOKUP($A116,'Week 22'!$A$1:$F$300,3,FALSE),"")</f>
        <v>24.11</v>
      </c>
      <c r="AT116" s="16">
        <f t="shared" si="46"/>
        <v>0</v>
      </c>
      <c r="AU116" t="str">
        <f>IFERROR(VLOOKUP($A116,'Week 23'!$A$1:$F$300,3,FALSE),"")</f>
        <v/>
      </c>
      <c r="AV116" s="16">
        <f t="shared" si="47"/>
        <v>0</v>
      </c>
      <c r="AW116" t="str">
        <f>IFERROR(VLOOKUP($A116,'Week 24'!$A$1:$F$300,3,FALSE),"")</f>
        <v/>
      </c>
      <c r="AX116" s="16">
        <f t="shared" si="48"/>
        <v>0</v>
      </c>
      <c r="AY116" t="str">
        <f>IFERROR(VLOOKUP($A116,'Week 25'!$A$1:$F$300,3,FALSE),"")</f>
        <v/>
      </c>
      <c r="AZ116" s="16">
        <f t="shared" si="49"/>
        <v>0</v>
      </c>
      <c r="BA116" t="str">
        <f>IFERROR(VLOOKUP($A116,'Week 26'!$A$1:$F$300,3,FALSE),"")</f>
        <v/>
      </c>
      <c r="BB116" s="16">
        <f t="shared" si="50"/>
        <v>0</v>
      </c>
      <c r="BC116" s="2" t="str">
        <f t="shared" si="35"/>
        <v/>
      </c>
      <c r="BD116" t="str">
        <f>IFERROR(VLOOKUP($A116,'Pivotrac YE'!$A$1:$F$300,3,FALSE),"")</f>
        <v/>
      </c>
    </row>
    <row r="117" spans="1:56" x14ac:dyDescent="0.2">
      <c r="A117" t="s">
        <v>179</v>
      </c>
      <c r="B117">
        <f t="shared" si="31"/>
        <v>20.48</v>
      </c>
      <c r="C117" t="str">
        <f>IFERROR(VLOOKUP($A117,'Week 1'!$A$1:$F$300,3,FALSE),"")</f>
        <v/>
      </c>
      <c r="D117" s="16">
        <f t="shared" si="36"/>
        <v>0</v>
      </c>
      <c r="E117" t="str">
        <f>IFERROR(VLOOKUP($A117,'Week 2'!$A$1:$F$298,3,FALSE),"")</f>
        <v/>
      </c>
      <c r="F117" s="16">
        <f t="shared" si="37"/>
        <v>0</v>
      </c>
      <c r="G117" t="str">
        <f>IFERROR(VLOOKUP($A117,'Week 3'!$A$1:$F$298,3,FALSE),"")</f>
        <v/>
      </c>
      <c r="H117" s="16">
        <f t="shared" si="38"/>
        <v>0</v>
      </c>
      <c r="I117">
        <f>IFERROR(VLOOKUP($A117,'Week 4'!$A$1:$F$300,3,FALSE),"")</f>
        <v>1.53</v>
      </c>
      <c r="J117">
        <f>IFERROR(VLOOKUP($A117,'Week 4'!$A$1:$F$300,3,FALSE),"")</f>
        <v>1.53</v>
      </c>
      <c r="K117" s="16" t="str">
        <f t="shared" si="32"/>
        <v/>
      </c>
      <c r="L117" t="str">
        <f>IFERROR(VLOOKUP($A117,'Week 5'!$A$1:$F$300,2,FALSE),"")</f>
        <v/>
      </c>
      <c r="M117" t="str">
        <f>IFERROR(VLOOKUP($A117,'Week 6'!$A$1:$F$300,3,FALSE),"")</f>
        <v/>
      </c>
      <c r="N117" t="str">
        <f>IFERROR(VLOOKUP($A117,'Week 6'!$A$1:$F$300,2,FALSE),"")</f>
        <v/>
      </c>
      <c r="O117" s="16">
        <f t="shared" si="33"/>
        <v>3.14</v>
      </c>
      <c r="P117">
        <f>IFERROR(VLOOKUP($A117,'Week 7'!$A$1:$F$300,2,FALSE),"")</f>
        <v>1.61</v>
      </c>
      <c r="Q117" s="16">
        <f t="shared" si="34"/>
        <v>4.78</v>
      </c>
      <c r="R117">
        <f>IFERROR(VLOOKUP($A117,'Week 8'!$A$1:$F$300,2,FALSE),"")</f>
        <v>1.64</v>
      </c>
      <c r="S117" s="16">
        <f>IFERROR(VLOOKUP($A117,'Week 9'!$A$1:$F$300,3,FALSE),"")</f>
        <v>8.25</v>
      </c>
      <c r="T117" s="16">
        <f t="shared" si="51"/>
        <v>3.4699999999999998</v>
      </c>
      <c r="U117" s="16">
        <f>IFERROR(VLOOKUP($A117,'Week 10'!$A$1:$F$300,3,FALSE),"")</f>
        <v>10.29</v>
      </c>
      <c r="V117" s="16">
        <f t="shared" si="52"/>
        <v>2.0399999999999991</v>
      </c>
      <c r="W117" s="16">
        <f>IFERROR(VLOOKUP($A117,'Week 11'!$A$1:$F$300,3,FALSE),"")</f>
        <v>12.49</v>
      </c>
      <c r="X117" s="16">
        <f t="shared" si="53"/>
        <v>2.2000000000000011</v>
      </c>
      <c r="Y117" s="16">
        <f>IFERROR(VLOOKUP($A117,'Week 12'!$A$1:$F$300,3,FALSE),"")</f>
        <v>14.86</v>
      </c>
      <c r="Z117" s="16">
        <f t="shared" si="54"/>
        <v>2.3699999999999992</v>
      </c>
      <c r="AA117">
        <f>IFERROR(VLOOKUP($A117,'Week 13'!$A$1:$F$300,3,FALSE),"")</f>
        <v>17.079999999999998</v>
      </c>
      <c r="AB117" s="16">
        <f t="shared" si="55"/>
        <v>2.2199999999999989</v>
      </c>
      <c r="AC117">
        <f>IFERROR(VLOOKUP($A117,'Week 14'!$A$1:$F$300,3,FALSE),"")</f>
        <v>18.5</v>
      </c>
      <c r="AD117" s="16">
        <f t="shared" si="56"/>
        <v>1.4200000000000017</v>
      </c>
      <c r="AE117">
        <f>IFERROR(VLOOKUP($A117,'Week 15'!$A$1:$F$300,3,FALSE),"")</f>
        <v>19.97</v>
      </c>
      <c r="AF117" s="16">
        <f t="shared" si="39"/>
        <v>1.4699999999999989</v>
      </c>
      <c r="AG117">
        <f>IFERROR(VLOOKUP($A117,'Week 16'!$A$1:$F$300,3,FALSE),"")</f>
        <v>19.97</v>
      </c>
      <c r="AH117" s="16">
        <f t="shared" si="40"/>
        <v>0</v>
      </c>
      <c r="AI117">
        <f>IFERROR(VLOOKUP($A117,'Week 17'!$A$1:$F$300,3,FALSE),"")</f>
        <v>20.350000000000001</v>
      </c>
      <c r="AJ117" s="16">
        <f t="shared" si="41"/>
        <v>0.38000000000000256</v>
      </c>
      <c r="AK117">
        <f>IFERROR(VLOOKUP($A117,'Week 18'!$A$1:$F$300,3,FALSE),"")</f>
        <v>20.48</v>
      </c>
      <c r="AL117" s="16">
        <f t="shared" si="42"/>
        <v>0.12999999999999901</v>
      </c>
      <c r="AM117">
        <f>IFERROR(VLOOKUP($A117,'Week 19'!$A$1:$F$300,3,FALSE),"")</f>
        <v>20.79</v>
      </c>
      <c r="AN117" s="16">
        <f t="shared" si="43"/>
        <v>0.30999999999999872</v>
      </c>
      <c r="AO117">
        <f>IFERROR(VLOOKUP($A117,'Week 20'!$A$1:$F$300,3,FALSE),"")</f>
        <v>20.79</v>
      </c>
      <c r="AP117" s="16">
        <f t="shared" si="44"/>
        <v>0</v>
      </c>
      <c r="AQ117">
        <f>IFERROR(VLOOKUP($A117,'Week 21'!$A$1:$F$300,3,FALSE),"")</f>
        <v>21.69</v>
      </c>
      <c r="AR117" s="16">
        <f t="shared" si="45"/>
        <v>0.90000000000000213</v>
      </c>
      <c r="AS117">
        <f>IFERROR(VLOOKUP($A117,'Week 22'!$A$1:$F$300,3,FALSE),"")</f>
        <v>21.98</v>
      </c>
      <c r="AT117" s="16">
        <f t="shared" si="46"/>
        <v>0.28999999999999915</v>
      </c>
      <c r="AU117" t="str">
        <f>IFERROR(VLOOKUP($A117,'Week 23'!$A$1:$F$300,3,FALSE),"")</f>
        <v/>
      </c>
      <c r="AV117" s="16">
        <f t="shared" si="47"/>
        <v>0</v>
      </c>
      <c r="AW117" t="str">
        <f>IFERROR(VLOOKUP($A117,'Week 24'!$A$1:$F$300,3,FALSE),"")</f>
        <v/>
      </c>
      <c r="AX117" s="16">
        <f t="shared" si="48"/>
        <v>0</v>
      </c>
      <c r="AY117" t="str">
        <f>IFERROR(VLOOKUP($A117,'Week 25'!$A$1:$F$300,3,FALSE),"")</f>
        <v/>
      </c>
      <c r="AZ117" s="16">
        <f t="shared" si="49"/>
        <v>0</v>
      </c>
      <c r="BA117" t="str">
        <f>IFERROR(VLOOKUP($A117,'Week 26'!$A$1:$F$300,3,FALSE),"")</f>
        <v/>
      </c>
      <c r="BB117" s="16">
        <f t="shared" si="50"/>
        <v>0</v>
      </c>
      <c r="BC117" s="2" t="str">
        <f t="shared" si="35"/>
        <v/>
      </c>
      <c r="BD117" t="str">
        <f>IFERROR(VLOOKUP($A117,'Pivotrac YE'!$A$1:$F$300,3,FALSE),"")</f>
        <v/>
      </c>
    </row>
    <row r="118" spans="1:56" x14ac:dyDescent="0.2">
      <c r="A118" t="s">
        <v>181</v>
      </c>
      <c r="B118">
        <f t="shared" si="31"/>
        <v>19.38</v>
      </c>
      <c r="C118" t="str">
        <f>IFERROR(VLOOKUP($A118,'Week 1'!$A$1:$F$300,3,FALSE),"")</f>
        <v/>
      </c>
      <c r="D118" s="16">
        <f t="shared" si="36"/>
        <v>0</v>
      </c>
      <c r="E118" t="str">
        <f>IFERROR(VLOOKUP($A118,'Week 2'!$A$1:$F$298,3,FALSE),"")</f>
        <v/>
      </c>
      <c r="F118" s="16">
        <f t="shared" si="37"/>
        <v>0</v>
      </c>
      <c r="G118" t="str">
        <f>IFERROR(VLOOKUP($A118,'Week 3'!$A$1:$F$298,3,FALSE),"")</f>
        <v/>
      </c>
      <c r="H118" s="16">
        <f t="shared" si="38"/>
        <v>0</v>
      </c>
      <c r="I118">
        <f>IFERROR(VLOOKUP($A118,'Week 4'!$A$1:$F$300,3,FALSE),"")</f>
        <v>1.1399999999999999</v>
      </c>
      <c r="J118">
        <f>IFERROR(VLOOKUP($A118,'Week 4'!$A$1:$F$300,3,FALSE),"")</f>
        <v>1.1399999999999999</v>
      </c>
      <c r="K118" s="16" t="str">
        <f t="shared" si="32"/>
        <v/>
      </c>
      <c r="L118" t="str">
        <f>IFERROR(VLOOKUP($A118,'Week 5'!$A$1:$F$300,2,FALSE),"")</f>
        <v/>
      </c>
      <c r="M118" t="str">
        <f>IFERROR(VLOOKUP($A118,'Week 6'!$A$1:$F$300,3,FALSE),"")</f>
        <v/>
      </c>
      <c r="N118" t="str">
        <f>IFERROR(VLOOKUP($A118,'Week 6'!$A$1:$F$300,2,FALSE),"")</f>
        <v/>
      </c>
      <c r="O118" s="16">
        <f t="shared" si="33"/>
        <v>2.5299999999999998</v>
      </c>
      <c r="P118">
        <f>IFERROR(VLOOKUP($A118,'Week 7'!$A$1:$F$300,2,FALSE),"")</f>
        <v>1.39</v>
      </c>
      <c r="Q118" s="16">
        <f t="shared" si="34"/>
        <v>4.08</v>
      </c>
      <c r="R118">
        <f>IFERROR(VLOOKUP($A118,'Week 8'!$A$1:$F$300,2,FALSE),"")</f>
        <v>1.55</v>
      </c>
      <c r="S118" s="16">
        <f>IFERROR(VLOOKUP($A118,'Week 9'!$A$1:$F$300,3,FALSE),"")</f>
        <v>7.36</v>
      </c>
      <c r="T118" s="16">
        <f t="shared" si="51"/>
        <v>3.2800000000000002</v>
      </c>
      <c r="U118" s="16">
        <f>IFERROR(VLOOKUP($A118,'Week 10'!$A$1:$F$300,3,FALSE),"")</f>
        <v>9.2899999999999991</v>
      </c>
      <c r="V118" s="16">
        <f t="shared" si="52"/>
        <v>1.9299999999999988</v>
      </c>
      <c r="W118" s="16">
        <f>IFERROR(VLOOKUP($A118,'Week 11'!$A$1:$F$300,3,FALSE),"")</f>
        <v>11.86</v>
      </c>
      <c r="X118" s="16">
        <f t="shared" si="53"/>
        <v>2.5700000000000003</v>
      </c>
      <c r="Y118" s="16">
        <f>IFERROR(VLOOKUP($A118,'Week 12'!$A$1:$F$300,3,FALSE),"")</f>
        <v>14.05</v>
      </c>
      <c r="Z118" s="16">
        <f t="shared" si="54"/>
        <v>2.1900000000000013</v>
      </c>
      <c r="AA118">
        <f>IFERROR(VLOOKUP($A118,'Week 13'!$A$1:$F$300,3,FALSE),"")</f>
        <v>15.97</v>
      </c>
      <c r="AB118" s="16">
        <f t="shared" si="55"/>
        <v>1.92</v>
      </c>
      <c r="AC118">
        <f>IFERROR(VLOOKUP($A118,'Week 14'!$A$1:$F$300,3,FALSE),"")</f>
        <v>17.350000000000001</v>
      </c>
      <c r="AD118" s="16">
        <f t="shared" si="56"/>
        <v>1.3800000000000008</v>
      </c>
      <c r="AE118">
        <f>IFERROR(VLOOKUP($A118,'Week 15'!$A$1:$F$300,3,FALSE),"")</f>
        <v>18.73</v>
      </c>
      <c r="AF118" s="16">
        <f t="shared" si="39"/>
        <v>1.379999999999999</v>
      </c>
      <c r="AG118">
        <f>IFERROR(VLOOKUP($A118,'Week 16'!$A$1:$F$300,3,FALSE),"")</f>
        <v>18.73</v>
      </c>
      <c r="AH118" s="16">
        <f t="shared" si="40"/>
        <v>0</v>
      </c>
      <c r="AI118">
        <f>IFERROR(VLOOKUP($A118,'Week 17'!$A$1:$F$300,3,FALSE),"")</f>
        <v>19.059999999999999</v>
      </c>
      <c r="AJ118" s="16">
        <f t="shared" si="41"/>
        <v>0.32999999999999829</v>
      </c>
      <c r="AK118">
        <f>IFERROR(VLOOKUP($A118,'Week 18'!$A$1:$F$300,3,FALSE),"")</f>
        <v>19.38</v>
      </c>
      <c r="AL118" s="16">
        <f t="shared" si="42"/>
        <v>0.32000000000000028</v>
      </c>
      <c r="AM118">
        <f>IFERROR(VLOOKUP($A118,'Week 19'!$A$1:$F$300,3,FALSE),"")</f>
        <v>19.649999999999999</v>
      </c>
      <c r="AN118" s="16">
        <f t="shared" si="43"/>
        <v>0.26999999999999957</v>
      </c>
      <c r="AO118">
        <f>IFERROR(VLOOKUP($A118,'Week 20'!$A$1:$F$300,3,FALSE),"")</f>
        <v>19.79</v>
      </c>
      <c r="AP118" s="16">
        <f t="shared" si="44"/>
        <v>0.14000000000000057</v>
      </c>
      <c r="AQ118">
        <f>IFERROR(VLOOKUP($A118,'Week 21'!$A$1:$F$300,3,FALSE),"")</f>
        <v>20.63</v>
      </c>
      <c r="AR118" s="16">
        <f t="shared" si="45"/>
        <v>0.83999999999999986</v>
      </c>
      <c r="AS118">
        <f>IFERROR(VLOOKUP($A118,'Week 22'!$A$1:$F$300,3,FALSE),"")</f>
        <v>20.79</v>
      </c>
      <c r="AT118" s="16">
        <f t="shared" si="46"/>
        <v>0.16000000000000014</v>
      </c>
      <c r="AU118" t="str">
        <f>IFERROR(VLOOKUP($A118,'Week 23'!$A$1:$F$300,3,FALSE),"")</f>
        <v/>
      </c>
      <c r="AV118" s="16">
        <f t="shared" si="47"/>
        <v>0</v>
      </c>
      <c r="AW118" t="str">
        <f>IFERROR(VLOOKUP($A118,'Week 24'!$A$1:$F$300,3,FALSE),"")</f>
        <v/>
      </c>
      <c r="AX118" s="16">
        <f t="shared" si="48"/>
        <v>0</v>
      </c>
      <c r="AY118" t="str">
        <f>IFERROR(VLOOKUP($A118,'Week 25'!$A$1:$F$300,3,FALSE),"")</f>
        <v/>
      </c>
      <c r="AZ118" s="16">
        <f t="shared" si="49"/>
        <v>0</v>
      </c>
      <c r="BA118" t="str">
        <f>IFERROR(VLOOKUP($A118,'Week 26'!$A$1:$F$300,3,FALSE),"")</f>
        <v/>
      </c>
      <c r="BB118" s="16">
        <f t="shared" si="50"/>
        <v>0</v>
      </c>
      <c r="BC118" s="2" t="str">
        <f t="shared" si="35"/>
        <v/>
      </c>
      <c r="BD118" t="str">
        <f>IFERROR(VLOOKUP($A118,'Pivotrac YE'!$A$1:$F$300,3,FALSE),"")</f>
        <v/>
      </c>
    </row>
    <row r="119" spans="1:56" x14ac:dyDescent="0.2">
      <c r="A119" t="s">
        <v>182</v>
      </c>
      <c r="B119">
        <f t="shared" si="31"/>
        <v>23.03</v>
      </c>
      <c r="C119" t="str">
        <f>IFERROR(VLOOKUP($A119,'Week 1'!$A$1:$F$300,3,FALSE),"")</f>
        <v/>
      </c>
      <c r="D119" s="16">
        <f t="shared" si="36"/>
        <v>0</v>
      </c>
      <c r="E119" t="str">
        <f>IFERROR(VLOOKUP($A119,'Week 2'!$A$1:$F$298,3,FALSE),"")</f>
        <v/>
      </c>
      <c r="F119" s="16">
        <f t="shared" si="37"/>
        <v>0</v>
      </c>
      <c r="G119" t="str">
        <f>IFERROR(VLOOKUP($A119,'Week 3'!$A$1:$F$298,3,FALSE),"")</f>
        <v/>
      </c>
      <c r="H119" s="16">
        <f t="shared" si="38"/>
        <v>0</v>
      </c>
      <c r="I119">
        <f>IFERROR(VLOOKUP($A119,'Week 4'!$A$1:$F$300,3,FALSE),"")</f>
        <v>1.53</v>
      </c>
      <c r="J119">
        <f>IFERROR(VLOOKUP($A119,'Week 4'!$A$1:$F$300,3,FALSE),"")</f>
        <v>1.53</v>
      </c>
      <c r="K119" s="16" t="str">
        <f t="shared" si="32"/>
        <v/>
      </c>
      <c r="L119" t="str">
        <f>IFERROR(VLOOKUP($A119,'Week 5'!$A$1:$F$300,2,FALSE),"")</f>
        <v/>
      </c>
      <c r="M119" t="str">
        <f>IFERROR(VLOOKUP($A119,'Week 6'!$A$1:$F$300,3,FALSE),"")</f>
        <v/>
      </c>
      <c r="N119" t="str">
        <f>IFERROR(VLOOKUP($A119,'Week 6'!$A$1:$F$300,2,FALSE),"")</f>
        <v/>
      </c>
      <c r="O119" s="16">
        <f t="shared" si="33"/>
        <v>3.17</v>
      </c>
      <c r="P119">
        <f>IFERROR(VLOOKUP($A119,'Week 7'!$A$1:$F$300,2,FALSE),"")</f>
        <v>1.64</v>
      </c>
      <c r="Q119" s="16">
        <f t="shared" si="34"/>
        <v>4.8499999999999996</v>
      </c>
      <c r="R119">
        <f>IFERROR(VLOOKUP($A119,'Week 8'!$A$1:$F$300,2,FALSE),"")</f>
        <v>1.68</v>
      </c>
      <c r="S119" s="16">
        <f>IFERROR(VLOOKUP($A119,'Week 9'!$A$1:$F$300,3,FALSE),"")</f>
        <v>8.43</v>
      </c>
      <c r="T119" s="16">
        <f t="shared" si="51"/>
        <v>3.58</v>
      </c>
      <c r="U119" s="16">
        <f>IFERROR(VLOOKUP($A119,'Week 10'!$A$1:$F$300,3,FALSE),"")</f>
        <v>10.51</v>
      </c>
      <c r="V119" s="16">
        <f t="shared" si="52"/>
        <v>2.08</v>
      </c>
      <c r="W119" s="16">
        <f>IFERROR(VLOOKUP($A119,'Week 11'!$A$1:$F$300,3,FALSE),"")</f>
        <v>13.27</v>
      </c>
      <c r="X119" s="16">
        <f t="shared" si="53"/>
        <v>2.76</v>
      </c>
      <c r="Y119" s="16">
        <f>IFERROR(VLOOKUP($A119,'Week 12'!$A$1:$F$300,3,FALSE),"")</f>
        <v>15.92</v>
      </c>
      <c r="Z119" s="16">
        <f t="shared" si="54"/>
        <v>2.6500000000000004</v>
      </c>
      <c r="AA119">
        <f>IFERROR(VLOOKUP($A119,'Week 13'!$A$1:$F$300,3,FALSE),"")</f>
        <v>18.48</v>
      </c>
      <c r="AB119" s="16">
        <f t="shared" si="55"/>
        <v>2.5600000000000005</v>
      </c>
      <c r="AC119">
        <f>IFERROR(VLOOKUP($A119,'Week 14'!$A$1:$F$300,3,FALSE),"")</f>
        <v>20.43</v>
      </c>
      <c r="AD119" s="16">
        <f t="shared" si="56"/>
        <v>1.9499999999999993</v>
      </c>
      <c r="AE119">
        <f>IFERROR(VLOOKUP($A119,'Week 15'!$A$1:$F$300,3,FALSE),"")</f>
        <v>21.9</v>
      </c>
      <c r="AF119" s="16">
        <f>IFERROR(AE119-AC119,)</f>
        <v>1.4699999999999989</v>
      </c>
      <c r="AG119">
        <f>IFERROR(VLOOKUP($A119,'Week 16'!$A$1:$F$300,3,FALSE),"")</f>
        <v>22.18</v>
      </c>
      <c r="AH119" s="16">
        <f>IFERROR(AG119-AE119,)</f>
        <v>0.28000000000000114</v>
      </c>
      <c r="AI119">
        <f>IFERROR(VLOOKUP($A119,'Week 17'!$A$1:$F$300,3,FALSE),"")</f>
        <v>22.86</v>
      </c>
      <c r="AJ119" s="16">
        <f>IFERROR(AI119-AG119,)</f>
        <v>0.67999999999999972</v>
      </c>
      <c r="AK119">
        <f>IFERROR(VLOOKUP($A119,'Week 18'!$A$1:$F$300,3,FALSE),"")</f>
        <v>23.03</v>
      </c>
      <c r="AL119" s="16">
        <f>IFERROR(AK119-AI119,)</f>
        <v>0.17000000000000171</v>
      </c>
      <c r="AM119">
        <f>IFERROR(VLOOKUP($A119,'Week 19'!$A$1:$F$300,3,FALSE),"")</f>
        <v>23.34</v>
      </c>
      <c r="AN119" s="16">
        <f>IFERROR(AM119-AK119,)</f>
        <v>0.30999999999999872</v>
      </c>
      <c r="AO119">
        <f>IFERROR(VLOOKUP($A119,'Week 20'!$A$1:$F$300,3,FALSE),"")</f>
        <v>23.82</v>
      </c>
      <c r="AP119" s="16">
        <f>IFERROR(AO119-AM119,)</f>
        <v>0.48000000000000043</v>
      </c>
      <c r="AQ119">
        <f>IFERROR(VLOOKUP($A119,'Week 21'!$A$1:$F$300,3,FALSE),"")</f>
        <v>24.04</v>
      </c>
      <c r="AR119" s="16">
        <f>IFERROR(AQ119-AO119,)</f>
        <v>0.21999999999999886</v>
      </c>
      <c r="AS119">
        <f>IFERROR(VLOOKUP($A119,'Week 22'!$A$1:$F$300,3,FALSE),"")</f>
        <v>25.08</v>
      </c>
      <c r="AT119" s="16">
        <f>IFERROR(AS119-AQ119,)</f>
        <v>1.0399999999999991</v>
      </c>
      <c r="AU119" t="str">
        <f>IFERROR(VLOOKUP($A119,'Week 23'!$A$1:$F$300,3,FALSE),"")</f>
        <v/>
      </c>
      <c r="AV119" s="16">
        <f>IFERROR(AU119-AS119,)</f>
        <v>0</v>
      </c>
      <c r="AW119" t="str">
        <f>IFERROR(VLOOKUP($A119,'Week 24'!$A$1:$F$300,3,FALSE),"")</f>
        <v/>
      </c>
      <c r="AX119" s="16">
        <f>IFERROR(AW119-AU119,)</f>
        <v>0</v>
      </c>
      <c r="AY119" t="str">
        <f>IFERROR(VLOOKUP($A119,'Week 25'!$A$1:$F$300,3,FALSE),"")</f>
        <v/>
      </c>
      <c r="AZ119" s="16">
        <f>IFERROR(AY119-AW119,)</f>
        <v>0</v>
      </c>
      <c r="BA119" t="str">
        <f>IFERROR(VLOOKUP($A119,'Week 26'!$A$1:$F$300,3,FALSE),"")</f>
        <v/>
      </c>
      <c r="BB119" s="16">
        <f t="shared" si="50"/>
        <v>0</v>
      </c>
      <c r="BC119" s="2" t="str">
        <f t="shared" si="35"/>
        <v/>
      </c>
      <c r="BD119" t="str">
        <f>IFERROR(VLOOKUP($A119,'Pivotrac YE'!$A$1:$F$300,3,FALSE),"")</f>
        <v/>
      </c>
    </row>
    <row r="120" spans="1:56" x14ac:dyDescent="0.2">
      <c r="A120" t="s">
        <v>183</v>
      </c>
      <c r="B120">
        <f t="shared" si="31"/>
        <v>22.93</v>
      </c>
      <c r="C120" t="str">
        <f>IFERROR(VLOOKUP($A120,'Week 1'!$A$1:$F$300,3,FALSE),"")</f>
        <v/>
      </c>
      <c r="D120" s="16">
        <f t="shared" si="36"/>
        <v>0</v>
      </c>
      <c r="E120" t="str">
        <f>IFERROR(VLOOKUP($A120,'Week 2'!$A$1:$F$298,3,FALSE),"")</f>
        <v/>
      </c>
      <c r="F120" s="16">
        <f t="shared" si="37"/>
        <v>0</v>
      </c>
      <c r="G120" t="str">
        <f>IFERROR(VLOOKUP($A120,'Week 3'!$A$1:$F$298,3,FALSE),"")</f>
        <v/>
      </c>
      <c r="H120" s="16">
        <f t="shared" si="38"/>
        <v>0</v>
      </c>
      <c r="I120">
        <f>IFERROR(VLOOKUP($A120,'Week 4'!$A$1:$F$300,3,FALSE),"")</f>
        <v>2.12</v>
      </c>
      <c r="J120">
        <f>IFERROR(VLOOKUP($A120,'Week 4'!$A$1:$F$300,3,FALSE),"")</f>
        <v>2.12</v>
      </c>
      <c r="K120" s="16" t="str">
        <f t="shared" si="32"/>
        <v/>
      </c>
      <c r="L120" t="str">
        <f>IFERROR(VLOOKUP($A120,'Week 5'!$A$1:$F$300,2,FALSE),"")</f>
        <v/>
      </c>
      <c r="M120" t="str">
        <f>IFERROR(VLOOKUP($A120,'Week 6'!$A$1:$F$300,3,FALSE),"")</f>
        <v/>
      </c>
      <c r="N120" t="str">
        <f>IFERROR(VLOOKUP($A120,'Week 6'!$A$1:$F$300,2,FALSE),"")</f>
        <v/>
      </c>
      <c r="O120" s="16">
        <f t="shared" si="33"/>
        <v>3.92</v>
      </c>
      <c r="P120">
        <f>IFERROR(VLOOKUP($A120,'Week 7'!$A$1:$F$300,2,FALSE),"")</f>
        <v>1.8</v>
      </c>
      <c r="Q120" s="16">
        <f t="shared" si="34"/>
        <v>5.82</v>
      </c>
      <c r="R120">
        <f>IFERROR(VLOOKUP($A120,'Week 8'!$A$1:$F$300,2,FALSE),"")</f>
        <v>1.9</v>
      </c>
      <c r="S120" s="16">
        <f>IFERROR(VLOOKUP($A120,'Week 9'!$A$1:$F$300,3,FALSE),"")</f>
        <v>9.86</v>
      </c>
      <c r="T120" s="16">
        <f t="shared" si="51"/>
        <v>4.0399999999999991</v>
      </c>
      <c r="U120" s="16">
        <f>IFERROR(VLOOKUP($A120,'Week 10'!$A$1:$F$300,3,FALSE),"")</f>
        <v>12.1</v>
      </c>
      <c r="V120" s="16">
        <f t="shared" si="52"/>
        <v>2.2400000000000002</v>
      </c>
      <c r="W120" s="16">
        <f>IFERROR(VLOOKUP($A120,'Week 11'!$A$1:$F$300,3,FALSE),"")</f>
        <v>14.78</v>
      </c>
      <c r="X120" s="16">
        <f t="shared" si="53"/>
        <v>2.6799999999999997</v>
      </c>
      <c r="Y120" s="16">
        <f>IFERROR(VLOOKUP($A120,'Week 12'!$A$1:$F$300,3,FALSE),"")</f>
        <v>17.22</v>
      </c>
      <c r="Z120" s="16">
        <f t="shared" si="54"/>
        <v>2.4399999999999995</v>
      </c>
      <c r="AA120">
        <f>IFERROR(VLOOKUP($A120,'Week 13'!$A$1:$F$300,3,FALSE),"")</f>
        <v>19.03</v>
      </c>
      <c r="AB120" s="16">
        <f t="shared" si="55"/>
        <v>1.8100000000000023</v>
      </c>
      <c r="AC120">
        <f>IFERROR(VLOOKUP($A120,'Week 14'!$A$1:$F$300,3,FALSE),"")</f>
        <v>20.51</v>
      </c>
      <c r="AD120" s="16">
        <f t="shared" si="56"/>
        <v>1.4800000000000004</v>
      </c>
      <c r="AE120">
        <f>IFERROR(VLOOKUP($A120,'Week 15'!$A$1:$F$300,3,FALSE),"")</f>
        <v>22.03</v>
      </c>
      <c r="AF120" s="16">
        <f>IFERROR(AE120-AC120,)</f>
        <v>1.5199999999999996</v>
      </c>
      <c r="AG120">
        <f>IFERROR(VLOOKUP($A120,'Week 16'!$A$1:$F$300,3,FALSE),"")</f>
        <v>22.41</v>
      </c>
      <c r="AH120" s="16">
        <f>IFERROR(AG120-AE120,)</f>
        <v>0.37999999999999901</v>
      </c>
      <c r="AI120">
        <f>IFERROR(VLOOKUP($A120,'Week 17'!$A$1:$F$300,3,FALSE),"")</f>
        <v>22.7</v>
      </c>
      <c r="AJ120" s="16">
        <f>IFERROR(AI120-AG120,)</f>
        <v>0.28999999999999915</v>
      </c>
      <c r="AK120">
        <f>IFERROR(VLOOKUP($A120,'Week 18'!$A$1:$F$300,3,FALSE),"")</f>
        <v>22.93</v>
      </c>
      <c r="AL120" s="16">
        <f>IFERROR(AK120-AI120,)</f>
        <v>0.23000000000000043</v>
      </c>
      <c r="AM120">
        <f>IFERROR(VLOOKUP($A120,'Week 19'!$A$1:$F$300,3,FALSE),"")</f>
        <v>23.23</v>
      </c>
      <c r="AN120" s="16">
        <f>IFERROR(AM120-AK120,)</f>
        <v>0.30000000000000071</v>
      </c>
      <c r="AO120">
        <f>IFERROR(VLOOKUP($A120,'Week 20'!$A$1:$F$300,3,FALSE),"")</f>
        <v>23.96</v>
      </c>
      <c r="AP120" s="16">
        <f>IFERROR(AO120-AM120,)</f>
        <v>0.73000000000000043</v>
      </c>
      <c r="AQ120">
        <f>IFERROR(VLOOKUP($A120,'Week 21'!$A$1:$F$300,3,FALSE),"")</f>
        <v>23.96</v>
      </c>
      <c r="AR120" s="16">
        <f>IFERROR(AQ120-AO120,)</f>
        <v>0</v>
      </c>
      <c r="AS120">
        <f>IFERROR(VLOOKUP($A120,'Week 22'!$A$1:$F$300,3,FALSE),"")</f>
        <v>25.09</v>
      </c>
      <c r="AT120" s="16">
        <f>IFERROR(AS120-AQ120,)</f>
        <v>1.129999999999999</v>
      </c>
      <c r="AU120" t="str">
        <f>IFERROR(VLOOKUP($A120,'Week 23'!$A$1:$F$300,3,FALSE),"")</f>
        <v/>
      </c>
      <c r="AV120" s="16">
        <f>IFERROR(AU120-AS120,)</f>
        <v>0</v>
      </c>
      <c r="AW120" t="str">
        <f>IFERROR(VLOOKUP($A120,'Week 24'!$A$1:$F$300,3,FALSE),"")</f>
        <v/>
      </c>
      <c r="AX120" s="16">
        <f>IFERROR(AW120-AU120,)</f>
        <v>0</v>
      </c>
      <c r="AY120" t="str">
        <f>IFERROR(VLOOKUP($A120,'Week 25'!$A$1:$F$300,3,FALSE),"")</f>
        <v/>
      </c>
      <c r="AZ120" s="16">
        <f>IFERROR(AY120-AW120,)</f>
        <v>0</v>
      </c>
      <c r="BA120" t="str">
        <f>IFERROR(VLOOKUP($A120,'Week 26'!$A$1:$F$300,3,FALSE),"")</f>
        <v/>
      </c>
      <c r="BB120" s="16">
        <f t="shared" si="50"/>
        <v>0</v>
      </c>
      <c r="BC120" s="2" t="str">
        <f t="shared" si="35"/>
        <v/>
      </c>
      <c r="BD120" t="str">
        <f>IFERROR(VLOOKUP($A120,'Pivotrac YE'!$A$1:$F$300,3,FALSE),"")</f>
        <v/>
      </c>
    </row>
    <row r="121" spans="1:56" x14ac:dyDescent="0.2">
      <c r="A121" t="s">
        <v>210</v>
      </c>
      <c r="B121">
        <f t="shared" si="31"/>
        <v>21.7</v>
      </c>
      <c r="C121" t="str">
        <f>IFERROR(VLOOKUP($A121,'Week 1'!$A$1:$F$300,3,FALSE),"")</f>
        <v/>
      </c>
      <c r="D121" s="16">
        <f t="shared" si="36"/>
        <v>0</v>
      </c>
      <c r="E121" t="str">
        <f>IFERROR(VLOOKUP($A121,'Week 2'!$A$1:$F$298,3,FALSE),"")</f>
        <v/>
      </c>
      <c r="F121" s="16">
        <f t="shared" si="37"/>
        <v>0</v>
      </c>
      <c r="G121" t="str">
        <f>IFERROR(VLOOKUP($A121,'Week 3'!$A$1:$F$298,3,FALSE),"")</f>
        <v/>
      </c>
      <c r="H121" s="16">
        <f t="shared" si="38"/>
        <v>0</v>
      </c>
      <c r="I121">
        <f>IFERROR(VLOOKUP($A121,'Week 4'!$A$1:$F$300,3,FALSE),"")</f>
        <v>7.39</v>
      </c>
      <c r="J121">
        <f>IFERROR(VLOOKUP($A121,'Week 4'!$A$1:$F$300,3,FALSE),"")</f>
        <v>7.39</v>
      </c>
      <c r="K121" s="16" t="str">
        <f t="shared" si="32"/>
        <v/>
      </c>
      <c r="L121" t="str">
        <f>IFERROR(VLOOKUP($A121,'Week 5'!$A$1:$F$300,2,FALSE),"")</f>
        <v/>
      </c>
      <c r="M121" t="str">
        <f>IFERROR(VLOOKUP($A121,'Week 6'!$A$1:$F$300,3,FALSE),"")</f>
        <v/>
      </c>
      <c r="N121" t="str">
        <f>IFERROR(VLOOKUP($A121,'Week 6'!$A$1:$F$300,2,FALSE),"")</f>
        <v/>
      </c>
      <c r="O121" s="16">
        <f t="shared" si="33"/>
        <v>9.74</v>
      </c>
      <c r="P121">
        <f>IFERROR(VLOOKUP($A121,'Week 7'!$A$1:$F$300,2,FALSE),"")</f>
        <v>2.35</v>
      </c>
      <c r="Q121" s="16">
        <f t="shared" si="34"/>
        <v>12</v>
      </c>
      <c r="R121">
        <f>IFERROR(VLOOKUP($A121,'Week 8'!$A$1:$F$300,2,FALSE),"")</f>
        <v>2.2599999999999998</v>
      </c>
      <c r="S121" s="16">
        <f>IFERROR(VLOOKUP($A121,'Week 9'!$A$1:$F$300,3,FALSE),"")</f>
        <v>17.32</v>
      </c>
      <c r="T121" s="16">
        <f t="shared" si="51"/>
        <v>5.32</v>
      </c>
      <c r="U121" s="16">
        <f>IFERROR(VLOOKUP($A121,'Week 10'!$A$1:$F$300,3,FALSE),"")</f>
        <v>19.27</v>
      </c>
      <c r="V121" s="16">
        <f t="shared" si="52"/>
        <v>1.9499999999999993</v>
      </c>
      <c r="W121" s="16">
        <f>IFERROR(VLOOKUP($A121,'Week 11'!$A$1:$F$300,3,FALSE),"")</f>
        <v>21.34</v>
      </c>
      <c r="X121" s="16">
        <f t="shared" si="53"/>
        <v>2.0700000000000003</v>
      </c>
      <c r="Y121" s="16">
        <f>IFERROR(VLOOKUP($A121,'Week 12'!$A$1:$F$300,3,FALSE),"")</f>
        <v>21.7</v>
      </c>
      <c r="Z121" s="16">
        <f t="shared" si="54"/>
        <v>0.35999999999999943</v>
      </c>
      <c r="AA121">
        <f>IFERROR(VLOOKUP($A121,'Week 13'!$A$1:$F$300,3,FALSE),"")</f>
        <v>21.7</v>
      </c>
      <c r="AB121" s="16">
        <f t="shared" si="55"/>
        <v>0</v>
      </c>
      <c r="AC121">
        <f>IFERROR(VLOOKUP($A121,'Week 14'!$A$1:$F$300,3,FALSE),"")</f>
        <v>21.7</v>
      </c>
      <c r="AD121" s="16">
        <f t="shared" si="56"/>
        <v>0</v>
      </c>
      <c r="AE121">
        <f>IFERROR(VLOOKUP($A121,'Week 15'!$A$1:$F$300,3,FALSE),"")</f>
        <v>21.7</v>
      </c>
      <c r="AF121" s="16">
        <f t="shared" si="39"/>
        <v>0</v>
      </c>
      <c r="AG121">
        <f>IFERROR(VLOOKUP($A121,'Week 16'!$A$1:$F$300,3,FALSE),"")</f>
        <v>21.7</v>
      </c>
      <c r="AH121" s="16">
        <f t="shared" si="40"/>
        <v>0</v>
      </c>
      <c r="AI121">
        <f>IFERROR(VLOOKUP($A121,'Week 17'!$A$1:$F$300,3,FALSE),"")</f>
        <v>21.7</v>
      </c>
      <c r="AJ121" s="16">
        <f t="shared" si="41"/>
        <v>0</v>
      </c>
      <c r="AK121">
        <f>IFERROR(VLOOKUP($A121,'Week 18'!$A$1:$F$300,3,FALSE),"")</f>
        <v>21.7</v>
      </c>
      <c r="AL121" s="16">
        <f t="shared" si="42"/>
        <v>0</v>
      </c>
      <c r="AM121">
        <f>IFERROR(VLOOKUP($A121,'Week 19'!$A$1:$F$300,3,FALSE),"")</f>
        <v>21.7</v>
      </c>
      <c r="AN121" s="16">
        <f t="shared" si="43"/>
        <v>0</v>
      </c>
      <c r="AO121">
        <f>IFERROR(VLOOKUP($A121,'Week 20'!$A$1:$F$300,3,FALSE),"")</f>
        <v>21.7</v>
      </c>
      <c r="AP121" s="16">
        <f t="shared" si="44"/>
        <v>0</v>
      </c>
      <c r="AQ121">
        <f>IFERROR(VLOOKUP($A121,'Week 21'!$A$1:$F$300,3,FALSE),"")</f>
        <v>22.67</v>
      </c>
      <c r="AR121" s="16">
        <f t="shared" si="45"/>
        <v>0.97000000000000242</v>
      </c>
      <c r="AS121">
        <f>IFERROR(VLOOKUP($A121,'Week 22'!$A$1:$F$300,3,FALSE),"")</f>
        <v>22.67</v>
      </c>
      <c r="AT121" s="16">
        <f t="shared" si="46"/>
        <v>0</v>
      </c>
      <c r="AU121" t="str">
        <f>IFERROR(VLOOKUP($A121,'Week 23'!$A$1:$F$300,3,FALSE),"")</f>
        <v/>
      </c>
      <c r="AV121" s="16">
        <f t="shared" si="47"/>
        <v>0</v>
      </c>
      <c r="AW121" t="str">
        <f>IFERROR(VLOOKUP($A121,'Week 24'!$A$1:$F$300,3,FALSE),"")</f>
        <v/>
      </c>
      <c r="AX121" s="16">
        <f t="shared" si="48"/>
        <v>0</v>
      </c>
      <c r="AY121" t="str">
        <f>IFERROR(VLOOKUP($A121,'Week 25'!$A$1:$F$300,3,FALSE),"")</f>
        <v/>
      </c>
      <c r="AZ121" s="16">
        <f t="shared" si="49"/>
        <v>0</v>
      </c>
      <c r="BA121" t="str">
        <f>IFERROR(VLOOKUP($A121,'Week 26'!$A$1:$F$300,3,FALSE),"")</f>
        <v/>
      </c>
      <c r="BB121" s="16">
        <f t="shared" si="50"/>
        <v>0</v>
      </c>
      <c r="BC121" s="2" t="str">
        <f t="shared" si="35"/>
        <v/>
      </c>
      <c r="BD121" t="str">
        <f>IFERROR(VLOOKUP($A121,'Pivotrac YE'!$A$1:$F$300,3,FALSE),"")</f>
        <v/>
      </c>
    </row>
    <row r="122" spans="1:56" x14ac:dyDescent="0.2">
      <c r="A122" t="s">
        <v>208</v>
      </c>
      <c r="B122">
        <f t="shared" si="31"/>
        <v>20.079999999999998</v>
      </c>
      <c r="C122" t="str">
        <f>IFERROR(VLOOKUP($A122,'Week 1'!$A$1:$F$300,3,FALSE),"")</f>
        <v/>
      </c>
      <c r="D122" s="16">
        <f t="shared" si="36"/>
        <v>0</v>
      </c>
      <c r="E122" t="str">
        <f>IFERROR(VLOOKUP($A122,'Week 2'!$A$1:$F$298,3,FALSE),"")</f>
        <v/>
      </c>
      <c r="F122" s="16">
        <f t="shared" si="37"/>
        <v>0</v>
      </c>
      <c r="G122" t="str">
        <f>IFERROR(VLOOKUP($A122,'Week 3'!$A$1:$F$298,3,FALSE),"")</f>
        <v/>
      </c>
      <c r="H122" s="16">
        <f t="shared" si="38"/>
        <v>0</v>
      </c>
      <c r="I122">
        <f>IFERROR(VLOOKUP($A122,'Week 4'!$A$1:$F$300,3,FALSE),"")</f>
        <v>1.03</v>
      </c>
      <c r="J122">
        <f>IFERROR(VLOOKUP($A122,'Week 4'!$A$1:$F$300,3,FALSE),"")</f>
        <v>1.03</v>
      </c>
      <c r="K122" s="16" t="str">
        <f t="shared" si="32"/>
        <v/>
      </c>
      <c r="L122" t="str">
        <f>IFERROR(VLOOKUP($A122,'Week 5'!$A$1:$F$300,2,FALSE),"")</f>
        <v/>
      </c>
      <c r="M122" t="str">
        <f>IFERROR(VLOOKUP($A122,'Week 6'!$A$1:$F$300,3,FALSE),"")</f>
        <v/>
      </c>
      <c r="N122" t="str">
        <f>IFERROR(VLOOKUP($A122,'Week 6'!$A$1:$F$300,2,FALSE),"")</f>
        <v/>
      </c>
      <c r="O122" s="16">
        <f t="shared" si="33"/>
        <v>2.3600000000000003</v>
      </c>
      <c r="P122">
        <f>IFERROR(VLOOKUP($A122,'Week 7'!$A$1:$F$300,2,FALSE),"")</f>
        <v>1.33</v>
      </c>
      <c r="Q122" s="16">
        <f t="shared" si="34"/>
        <v>4.12</v>
      </c>
      <c r="R122">
        <f>IFERROR(VLOOKUP($A122,'Week 8'!$A$1:$F$300,2,FALSE),"")</f>
        <v>1.76</v>
      </c>
      <c r="S122" s="16">
        <f>IFERROR(VLOOKUP($A122,'Week 9'!$A$1:$F$300,3,FALSE),"")</f>
        <v>8.35</v>
      </c>
      <c r="T122" s="16">
        <f t="shared" si="51"/>
        <v>4.2299999999999995</v>
      </c>
      <c r="U122" s="16">
        <f>IFERROR(VLOOKUP($A122,'Week 10'!$A$1:$F$300,3,FALSE),"")</f>
        <v>10.37</v>
      </c>
      <c r="V122" s="16">
        <f t="shared" si="52"/>
        <v>2.0199999999999996</v>
      </c>
      <c r="W122" s="16">
        <f>IFERROR(VLOOKUP($A122,'Week 11'!$A$1:$F$300,3,FALSE),"")</f>
        <v>12.49</v>
      </c>
      <c r="X122" s="16">
        <f t="shared" si="53"/>
        <v>2.120000000000001</v>
      </c>
      <c r="Y122" s="16">
        <f>IFERROR(VLOOKUP($A122,'Week 12'!$A$1:$F$300,3,FALSE),"")</f>
        <v>14.55</v>
      </c>
      <c r="Z122" s="16">
        <f t="shared" si="54"/>
        <v>2.0600000000000005</v>
      </c>
      <c r="AA122">
        <f>IFERROR(VLOOKUP($A122,'Week 13'!$A$1:$F$300,3,FALSE),"")</f>
        <v>16.25</v>
      </c>
      <c r="AB122" s="16">
        <f t="shared" si="55"/>
        <v>1.6999999999999993</v>
      </c>
      <c r="AC122">
        <f>IFERROR(VLOOKUP($A122,'Week 14'!$A$1:$F$300,3,FALSE),"")</f>
        <v>17.75</v>
      </c>
      <c r="AD122" s="16">
        <f t="shared" si="56"/>
        <v>1.5</v>
      </c>
      <c r="AE122">
        <f>IFERROR(VLOOKUP($A122,'Week 15'!$A$1:$F$300,3,FALSE),"")</f>
        <v>19.05</v>
      </c>
      <c r="AF122" s="16">
        <f t="shared" si="39"/>
        <v>1.3000000000000007</v>
      </c>
      <c r="AG122">
        <f>IFERROR(VLOOKUP($A122,'Week 16'!$A$1:$F$300,3,FALSE),"")</f>
        <v>19.05</v>
      </c>
      <c r="AH122" s="16">
        <f t="shared" si="40"/>
        <v>0</v>
      </c>
      <c r="AI122">
        <f>IFERROR(VLOOKUP($A122,'Week 17'!$A$1:$F$300,3,FALSE),"")</f>
        <v>19.77</v>
      </c>
      <c r="AJ122" s="16">
        <f t="shared" si="41"/>
        <v>0.71999999999999886</v>
      </c>
      <c r="AK122">
        <f>IFERROR(VLOOKUP($A122,'Week 18'!$A$1:$F$300,3,FALSE),"")</f>
        <v>20.079999999999998</v>
      </c>
      <c r="AL122" s="16">
        <f t="shared" si="42"/>
        <v>0.30999999999999872</v>
      </c>
      <c r="AM122">
        <f>IFERROR(VLOOKUP($A122,'Week 19'!$A$1:$F$300,3,FALSE),"")</f>
        <v>20.239999999999998</v>
      </c>
      <c r="AN122" s="16">
        <f t="shared" si="43"/>
        <v>0.16000000000000014</v>
      </c>
      <c r="AO122">
        <f>IFERROR(VLOOKUP($A122,'Week 20'!$A$1:$F$300,3,FALSE),"")</f>
        <v>20.39</v>
      </c>
      <c r="AP122" s="16">
        <f t="shared" si="44"/>
        <v>0.15000000000000213</v>
      </c>
      <c r="AQ122">
        <f>IFERROR(VLOOKUP($A122,'Week 21'!$A$1:$F$300,3,FALSE),"")</f>
        <v>20.97</v>
      </c>
      <c r="AR122" s="16">
        <f t="shared" si="45"/>
        <v>0.57999999999999829</v>
      </c>
      <c r="AS122">
        <f>IFERROR(VLOOKUP($A122,'Week 22'!$A$1:$F$300,3,FALSE),"")</f>
        <v>21.46</v>
      </c>
      <c r="AT122" s="16">
        <f t="shared" si="46"/>
        <v>0.49000000000000199</v>
      </c>
      <c r="AU122" t="str">
        <f>IFERROR(VLOOKUP($A122,'Week 23'!$A$1:$F$300,3,FALSE),"")</f>
        <v/>
      </c>
      <c r="AV122" s="16">
        <f t="shared" si="47"/>
        <v>0</v>
      </c>
      <c r="AW122" t="str">
        <f>IFERROR(VLOOKUP($A122,'Week 24'!$A$1:$F$300,3,FALSE),"")</f>
        <v/>
      </c>
      <c r="AX122" s="16">
        <f t="shared" si="48"/>
        <v>0</v>
      </c>
      <c r="AY122" t="str">
        <f>IFERROR(VLOOKUP($A122,'Week 25'!$A$1:$F$300,3,FALSE),"")</f>
        <v/>
      </c>
      <c r="AZ122" s="16">
        <f t="shared" si="49"/>
        <v>0</v>
      </c>
      <c r="BA122" t="str">
        <f>IFERROR(VLOOKUP($A122,'Week 26'!$A$1:$F$300,3,FALSE),"")</f>
        <v/>
      </c>
      <c r="BB122" s="16">
        <f t="shared" si="50"/>
        <v>0</v>
      </c>
      <c r="BC122" s="2" t="str">
        <f t="shared" si="35"/>
        <v/>
      </c>
      <c r="BD122" t="str">
        <f>IFERROR(VLOOKUP($A122,'Pivotrac YE'!$A$1:$F$300,3,FALSE),"")</f>
        <v/>
      </c>
    </row>
    <row r="123" spans="1:56" x14ac:dyDescent="0.2">
      <c r="A123" t="s">
        <v>234</v>
      </c>
      <c r="B123">
        <f t="shared" si="31"/>
        <v>19.989999999999998</v>
      </c>
      <c r="C123" t="str">
        <f>IFERROR(VLOOKUP($A123,'Week 1'!$A$1:$F$300,3,FALSE),"")</f>
        <v/>
      </c>
      <c r="D123" s="16">
        <f t="shared" si="36"/>
        <v>0</v>
      </c>
      <c r="E123" t="str">
        <f>IFERROR(VLOOKUP($A123,'Week 2'!$A$1:$F$298,3,FALSE),"")</f>
        <v/>
      </c>
      <c r="F123" s="16">
        <f t="shared" si="37"/>
        <v>0</v>
      </c>
      <c r="G123" t="str">
        <f>IFERROR(VLOOKUP($A123,'Week 3'!$A$1:$F$298,3,FALSE),"")</f>
        <v/>
      </c>
      <c r="H123" s="16">
        <f t="shared" si="38"/>
        <v>0</v>
      </c>
      <c r="I123">
        <f>IFERROR(VLOOKUP($A123,'Week 4'!$A$1:$F$300,3,FALSE),"")</f>
        <v>3.95</v>
      </c>
      <c r="J123">
        <f>IFERROR(VLOOKUP($A123,'Week 4'!$A$1:$F$300,3,FALSE),"")</f>
        <v>3.95</v>
      </c>
      <c r="K123" s="16" t="str">
        <f t="shared" si="32"/>
        <v/>
      </c>
      <c r="L123" t="str">
        <f>IFERROR(VLOOKUP($A123,'Week 5'!$A$1:$F$300,2,FALSE),"")</f>
        <v/>
      </c>
      <c r="M123" t="str">
        <f>IFERROR(VLOOKUP($A123,'Week 6'!$A$1:$F$300,3,FALSE),"")</f>
        <v/>
      </c>
      <c r="N123" t="str">
        <f>IFERROR(VLOOKUP($A123,'Week 6'!$A$1:$F$300,2,FALSE),"")</f>
        <v/>
      </c>
      <c r="O123" s="16">
        <f t="shared" si="33"/>
        <v>6.16</v>
      </c>
      <c r="P123">
        <f>IFERROR(VLOOKUP($A123,'Week 7'!$A$1:$F$300,2,FALSE),"")</f>
        <v>2.21</v>
      </c>
      <c r="Q123" s="16">
        <f t="shared" si="34"/>
        <v>8.3000000000000007</v>
      </c>
      <c r="R123">
        <f>IFERROR(VLOOKUP($A123,'Week 8'!$A$1:$F$300,2,FALSE),"")</f>
        <v>2.14</v>
      </c>
      <c r="S123" s="16">
        <f>IFERROR(VLOOKUP($A123,'Week 9'!$A$1:$F$300,3,FALSE),"")</f>
        <v>12.61</v>
      </c>
      <c r="T123" s="16">
        <f t="shared" si="51"/>
        <v>4.3099999999999987</v>
      </c>
      <c r="U123" s="16">
        <f>IFERROR(VLOOKUP($A123,'Week 10'!$A$1:$F$300,3,FALSE),"")</f>
        <v>14.6</v>
      </c>
      <c r="V123" s="16">
        <f t="shared" si="52"/>
        <v>1.9900000000000002</v>
      </c>
      <c r="W123" s="16">
        <f>IFERROR(VLOOKUP($A123,'Week 11'!$A$1:$F$300,3,FALSE),"")</f>
        <v>16.7</v>
      </c>
      <c r="X123" s="16">
        <f t="shared" si="53"/>
        <v>2.0999999999999996</v>
      </c>
      <c r="Y123" s="16">
        <f>IFERROR(VLOOKUP($A123,'Week 12'!$A$1:$F$300,3,FALSE),"")</f>
        <v>18.64</v>
      </c>
      <c r="Z123" s="16">
        <f t="shared" si="54"/>
        <v>1.9400000000000013</v>
      </c>
      <c r="AA123">
        <f>IFERROR(VLOOKUP($A123,'Week 13'!$A$1:$F$300,3,FALSE),"")</f>
        <v>19.989999999999998</v>
      </c>
      <c r="AB123" s="16">
        <f t="shared" si="55"/>
        <v>1.3499999999999979</v>
      </c>
      <c r="AC123">
        <f>IFERROR(VLOOKUP($A123,'Week 14'!$A$1:$F$300,3,FALSE),"")</f>
        <v>19.989999999999998</v>
      </c>
      <c r="AD123" s="16">
        <f t="shared" si="56"/>
        <v>0</v>
      </c>
      <c r="AE123">
        <f>IFERROR(VLOOKUP($A123,'Week 15'!$A$1:$F$300,3,FALSE),"")</f>
        <v>19.989999999999998</v>
      </c>
      <c r="AF123" s="16">
        <f t="shared" si="39"/>
        <v>0</v>
      </c>
      <c r="AG123">
        <f>IFERROR(VLOOKUP($A123,'Week 16'!$A$1:$F$300,3,FALSE),"")</f>
        <v>19.989999999999998</v>
      </c>
      <c r="AH123" s="16">
        <f t="shared" si="40"/>
        <v>0</v>
      </c>
      <c r="AI123">
        <f>IFERROR(VLOOKUP($A123,'Week 17'!$A$1:$F$300,3,FALSE),"")</f>
        <v>19.989999999999998</v>
      </c>
      <c r="AJ123" s="16">
        <f t="shared" si="41"/>
        <v>0</v>
      </c>
      <c r="AK123">
        <f>IFERROR(VLOOKUP($A123,'Week 18'!$A$1:$F$300,3,FALSE),"")</f>
        <v>19.989999999999998</v>
      </c>
      <c r="AL123" s="16">
        <f t="shared" si="42"/>
        <v>0</v>
      </c>
      <c r="AM123">
        <f>IFERROR(VLOOKUP($A123,'Week 19'!$A$1:$F$300,3,FALSE),"")</f>
        <v>19.989999999999998</v>
      </c>
      <c r="AN123" s="16">
        <f t="shared" si="43"/>
        <v>0</v>
      </c>
      <c r="AO123">
        <f>IFERROR(VLOOKUP($A123,'Week 20'!$A$1:$F$300,3,FALSE),"")</f>
        <v>19.989999999999998</v>
      </c>
      <c r="AP123" s="16">
        <f t="shared" si="44"/>
        <v>0</v>
      </c>
      <c r="AQ123">
        <f>IFERROR(VLOOKUP($A123,'Week 21'!$A$1:$F$300,3,FALSE),"")</f>
        <v>20.96</v>
      </c>
      <c r="AR123" s="16">
        <f t="shared" si="45"/>
        <v>0.97000000000000242</v>
      </c>
      <c r="AS123">
        <f>IFERROR(VLOOKUP($A123,'Week 22'!$A$1:$F$300,3,FALSE),"")</f>
        <v>20.96</v>
      </c>
      <c r="AT123" s="16">
        <f t="shared" si="46"/>
        <v>0</v>
      </c>
      <c r="AU123" t="str">
        <f>IFERROR(VLOOKUP($A123,'Week 23'!$A$1:$F$300,3,FALSE),"")</f>
        <v/>
      </c>
      <c r="AV123" s="16">
        <f t="shared" si="47"/>
        <v>0</v>
      </c>
      <c r="AW123" t="str">
        <f>IFERROR(VLOOKUP($A123,'Week 24'!$A$1:$F$300,3,FALSE),"")</f>
        <v/>
      </c>
      <c r="AX123" s="16">
        <f t="shared" si="48"/>
        <v>0</v>
      </c>
      <c r="AY123" t="str">
        <f>IFERROR(VLOOKUP($A123,'Week 25'!$A$1:$F$300,3,FALSE),"")</f>
        <v/>
      </c>
      <c r="AZ123" s="16">
        <f t="shared" si="49"/>
        <v>0</v>
      </c>
      <c r="BA123" t="str">
        <f>IFERROR(VLOOKUP($A123,'Week 26'!$A$1:$F$300,3,FALSE),"")</f>
        <v/>
      </c>
      <c r="BB123" s="16">
        <f t="shared" si="50"/>
        <v>0</v>
      </c>
      <c r="BC123" s="2" t="str">
        <f t="shared" si="35"/>
        <v/>
      </c>
      <c r="BD123" t="str">
        <f>IFERROR(VLOOKUP($A123,'Pivotrac YE'!$A$1:$F$300,3,FALSE),"")</f>
        <v/>
      </c>
    </row>
    <row r="124" spans="1:56" x14ac:dyDescent="0.2">
      <c r="A124" t="s">
        <v>236</v>
      </c>
      <c r="B124">
        <f t="shared" si="31"/>
        <v>17.91</v>
      </c>
      <c r="C124" t="str">
        <f>IFERROR(VLOOKUP($A124,'Week 1'!$A$1:$F$300,3,FALSE),"")</f>
        <v/>
      </c>
      <c r="D124" s="16">
        <f t="shared" si="36"/>
        <v>0</v>
      </c>
      <c r="E124" t="str">
        <f>IFERROR(VLOOKUP($A124,'Week 2'!$A$1:$F$298,3,FALSE),"")</f>
        <v/>
      </c>
      <c r="F124" s="16">
        <f t="shared" si="37"/>
        <v>0</v>
      </c>
      <c r="G124" t="str">
        <f>IFERROR(VLOOKUP($A124,'Week 3'!$A$1:$F$298,3,FALSE),"")</f>
        <v/>
      </c>
      <c r="H124" s="16">
        <f t="shared" si="38"/>
        <v>0</v>
      </c>
      <c r="I124">
        <f>IFERROR(VLOOKUP($A124,'Week 4'!$A$1:$F$300,3,FALSE),"")</f>
        <v>4</v>
      </c>
      <c r="J124">
        <f>IFERROR(VLOOKUP($A124,'Week 4'!$A$1:$F$300,3,FALSE),"")</f>
        <v>4</v>
      </c>
      <c r="K124" s="16" t="str">
        <f t="shared" si="32"/>
        <v/>
      </c>
      <c r="L124" t="str">
        <f>IFERROR(VLOOKUP($A124,'Week 5'!$A$1:$F$300,2,FALSE),"")</f>
        <v/>
      </c>
      <c r="M124" t="str">
        <f>IFERROR(VLOOKUP($A124,'Week 6'!$A$1:$F$300,3,FALSE),"")</f>
        <v/>
      </c>
      <c r="N124" t="str">
        <f>IFERROR(VLOOKUP($A124,'Week 6'!$A$1:$F$300,2,FALSE),"")</f>
        <v/>
      </c>
      <c r="O124" s="16">
        <f t="shared" si="33"/>
        <v>5.79</v>
      </c>
      <c r="P124">
        <f>IFERROR(VLOOKUP($A124,'Week 7'!$A$1:$F$300,2,FALSE),"")</f>
        <v>1.79</v>
      </c>
      <c r="Q124" s="16">
        <f t="shared" si="34"/>
        <v>7.87</v>
      </c>
      <c r="R124">
        <f>IFERROR(VLOOKUP($A124,'Week 8'!$A$1:$F$300,2,FALSE),"")</f>
        <v>2.08</v>
      </c>
      <c r="S124" s="16">
        <f>IFERROR(VLOOKUP($A124,'Week 9'!$A$1:$F$300,3,FALSE),"")</f>
        <v>12.3</v>
      </c>
      <c r="T124" s="16">
        <f t="shared" si="51"/>
        <v>4.4300000000000006</v>
      </c>
      <c r="U124" s="16">
        <f>IFERROR(VLOOKUP($A124,'Week 10'!$A$1:$F$300,3,FALSE),"")</f>
        <v>13.91</v>
      </c>
      <c r="V124" s="16">
        <f t="shared" si="52"/>
        <v>1.6099999999999994</v>
      </c>
      <c r="W124" s="16">
        <f>IFERROR(VLOOKUP($A124,'Week 11'!$A$1:$F$300,3,FALSE),"")</f>
        <v>15.5</v>
      </c>
      <c r="X124" s="16">
        <f t="shared" si="53"/>
        <v>1.5899999999999999</v>
      </c>
      <c r="Y124" s="16">
        <f>IFERROR(VLOOKUP($A124,'Week 12'!$A$1:$F$300,3,FALSE),"")</f>
        <v>17.100000000000001</v>
      </c>
      <c r="Z124" s="16">
        <f t="shared" si="54"/>
        <v>1.6000000000000014</v>
      </c>
      <c r="AA124">
        <f>IFERROR(VLOOKUP($A124,'Week 13'!$A$1:$F$300,3,FALSE),"")</f>
        <v>17.91</v>
      </c>
      <c r="AB124" s="16">
        <f t="shared" si="55"/>
        <v>0.80999999999999872</v>
      </c>
      <c r="AC124">
        <f>IFERROR(VLOOKUP($A124,'Week 14'!$A$1:$F$300,3,FALSE),"")</f>
        <v>17.91</v>
      </c>
      <c r="AD124" s="16">
        <f t="shared" si="56"/>
        <v>0</v>
      </c>
      <c r="AE124">
        <f>IFERROR(VLOOKUP($A124,'Week 15'!$A$1:$F$300,3,FALSE),"")</f>
        <v>17.91</v>
      </c>
      <c r="AF124" s="16">
        <f t="shared" si="39"/>
        <v>0</v>
      </c>
      <c r="AG124">
        <f>IFERROR(VLOOKUP($A124,'Week 16'!$A$1:$F$300,3,FALSE),"")</f>
        <v>17.91</v>
      </c>
      <c r="AH124" s="16">
        <f t="shared" si="40"/>
        <v>0</v>
      </c>
      <c r="AI124">
        <f>IFERROR(VLOOKUP($A124,'Week 17'!$A$1:$F$300,3,FALSE),"")</f>
        <v>17.91</v>
      </c>
      <c r="AJ124" s="16">
        <f t="shared" si="41"/>
        <v>0</v>
      </c>
      <c r="AK124">
        <f>IFERROR(VLOOKUP($A124,'Week 18'!$A$1:$F$300,3,FALSE),"")</f>
        <v>17.91</v>
      </c>
      <c r="AL124" s="16">
        <f t="shared" si="42"/>
        <v>0</v>
      </c>
      <c r="AM124">
        <f>IFERROR(VLOOKUP($A124,'Week 19'!$A$1:$F$300,3,FALSE),"")</f>
        <v>17.91</v>
      </c>
      <c r="AN124" s="16">
        <f t="shared" si="43"/>
        <v>0</v>
      </c>
      <c r="AO124">
        <f>IFERROR(VLOOKUP($A124,'Week 20'!$A$1:$F$300,3,FALSE),"")</f>
        <v>17.91</v>
      </c>
      <c r="AP124" s="16">
        <f t="shared" si="44"/>
        <v>0</v>
      </c>
      <c r="AQ124">
        <f>IFERROR(VLOOKUP($A124,'Week 21'!$A$1:$F$300,3,FALSE),"")</f>
        <v>18.670000000000002</v>
      </c>
      <c r="AR124" s="16">
        <f t="shared" si="45"/>
        <v>0.76000000000000156</v>
      </c>
      <c r="AS124">
        <f>IFERROR(VLOOKUP($A124,'Week 22'!$A$1:$F$300,3,FALSE),"")</f>
        <v>18.670000000000002</v>
      </c>
      <c r="AT124" s="16">
        <f t="shared" si="46"/>
        <v>0</v>
      </c>
      <c r="AU124" t="str">
        <f>IFERROR(VLOOKUP($A124,'Week 23'!$A$1:$F$300,3,FALSE),"")</f>
        <v/>
      </c>
      <c r="AV124" s="16">
        <f t="shared" si="47"/>
        <v>0</v>
      </c>
      <c r="AW124" t="str">
        <f>IFERROR(VLOOKUP($A124,'Week 24'!$A$1:$F$300,3,FALSE),"")</f>
        <v/>
      </c>
      <c r="AX124" s="16">
        <f t="shared" si="48"/>
        <v>0</v>
      </c>
      <c r="AY124" t="str">
        <f>IFERROR(VLOOKUP($A124,'Week 25'!$A$1:$F$300,3,FALSE),"")</f>
        <v/>
      </c>
      <c r="AZ124" s="16">
        <f t="shared" si="49"/>
        <v>0</v>
      </c>
      <c r="BA124" t="str">
        <f>IFERROR(VLOOKUP($A124,'Week 26'!$A$1:$F$300,3,FALSE),"")</f>
        <v/>
      </c>
      <c r="BB124" s="16">
        <f t="shared" si="50"/>
        <v>0</v>
      </c>
      <c r="BC124" s="2" t="str">
        <f t="shared" si="35"/>
        <v/>
      </c>
      <c r="BD124" t="str">
        <f>IFERROR(VLOOKUP($A124,'Pivotrac YE'!$A$1:$F$300,3,FALSE),"")</f>
        <v/>
      </c>
    </row>
    <row r="125" spans="1:56" x14ac:dyDescent="0.2">
      <c r="A125" t="s">
        <v>237</v>
      </c>
      <c r="B125">
        <f t="shared" si="31"/>
        <v>19.170000000000002</v>
      </c>
      <c r="C125" t="str">
        <f>IFERROR(VLOOKUP($A125,'Week 1'!$A$1:$F$300,3,FALSE),"")</f>
        <v/>
      </c>
      <c r="D125" s="16">
        <f t="shared" si="36"/>
        <v>0</v>
      </c>
      <c r="E125" t="str">
        <f>IFERROR(VLOOKUP($A125,'Week 2'!$A$1:$F$298,3,FALSE),"")</f>
        <v/>
      </c>
      <c r="F125" s="16">
        <f t="shared" si="37"/>
        <v>0</v>
      </c>
      <c r="G125" t="str">
        <f>IFERROR(VLOOKUP($A125,'Week 3'!$A$1:$F$298,3,FALSE),"")</f>
        <v/>
      </c>
      <c r="H125" s="16">
        <f t="shared" si="38"/>
        <v>0</v>
      </c>
      <c r="I125">
        <f>IFERROR(VLOOKUP($A125,'Week 4'!$A$1:$F$300,3,FALSE),"")</f>
        <v>4.1100000000000003</v>
      </c>
      <c r="J125">
        <f>IFERROR(VLOOKUP($A125,'Week 4'!$A$1:$F$300,3,FALSE),"")</f>
        <v>4.1100000000000003</v>
      </c>
      <c r="K125" s="16" t="str">
        <f t="shared" si="32"/>
        <v/>
      </c>
      <c r="L125" t="str">
        <f>IFERROR(VLOOKUP($A125,'Week 5'!$A$1:$F$300,2,FALSE),"")</f>
        <v/>
      </c>
      <c r="M125" t="str">
        <f>IFERROR(VLOOKUP($A125,'Week 6'!$A$1:$F$300,3,FALSE),"")</f>
        <v/>
      </c>
      <c r="N125" t="str">
        <f>IFERROR(VLOOKUP($A125,'Week 6'!$A$1:$F$300,2,FALSE),"")</f>
        <v/>
      </c>
      <c r="O125" s="16">
        <f t="shared" si="33"/>
        <v>6.44</v>
      </c>
      <c r="P125">
        <f>IFERROR(VLOOKUP($A125,'Week 7'!$A$1:$F$300,2,FALSE),"")</f>
        <v>2.33</v>
      </c>
      <c r="Q125" s="16">
        <f t="shared" si="34"/>
        <v>7.59</v>
      </c>
      <c r="R125">
        <f>IFERROR(VLOOKUP($A125,'Week 8'!$A$1:$F$300,2,FALSE),"")</f>
        <v>1.1499999999999999</v>
      </c>
      <c r="S125" s="16">
        <f>IFERROR(VLOOKUP($A125,'Week 9'!$A$1:$F$300,3,FALSE),"")</f>
        <v>11.9</v>
      </c>
      <c r="T125" s="16">
        <f t="shared" si="51"/>
        <v>4.3100000000000005</v>
      </c>
      <c r="U125" s="16">
        <f>IFERROR(VLOOKUP($A125,'Week 10'!$A$1:$F$300,3,FALSE),"")</f>
        <v>13.8</v>
      </c>
      <c r="V125" s="16">
        <f t="shared" si="52"/>
        <v>1.9000000000000004</v>
      </c>
      <c r="W125" s="16">
        <f>IFERROR(VLOOKUP($A125,'Week 11'!$A$1:$F$300,3,FALSE),"")</f>
        <v>15.89</v>
      </c>
      <c r="X125" s="16">
        <f t="shared" si="53"/>
        <v>2.09</v>
      </c>
      <c r="Y125" s="16">
        <f>IFERROR(VLOOKUP($A125,'Week 12'!$A$1:$F$300,3,FALSE),"")</f>
        <v>17.84</v>
      </c>
      <c r="Z125" s="16">
        <f t="shared" si="54"/>
        <v>1.9499999999999993</v>
      </c>
      <c r="AA125">
        <f>IFERROR(VLOOKUP($A125,'Week 13'!$A$1:$F$300,3,FALSE),"")</f>
        <v>19.170000000000002</v>
      </c>
      <c r="AB125" s="16">
        <f t="shared" si="55"/>
        <v>1.3300000000000018</v>
      </c>
      <c r="AC125">
        <f>IFERROR(VLOOKUP($A125,'Week 14'!$A$1:$F$300,3,FALSE),"")</f>
        <v>19.170000000000002</v>
      </c>
      <c r="AD125" s="16">
        <f t="shared" si="56"/>
        <v>0</v>
      </c>
      <c r="AE125">
        <f>IFERROR(VLOOKUP($A125,'Week 15'!$A$1:$F$300,3,FALSE),"")</f>
        <v>19.170000000000002</v>
      </c>
      <c r="AF125" s="16">
        <f t="shared" si="39"/>
        <v>0</v>
      </c>
      <c r="AG125">
        <f>IFERROR(VLOOKUP($A125,'Week 16'!$A$1:$F$300,3,FALSE),"")</f>
        <v>19.170000000000002</v>
      </c>
      <c r="AH125" s="16">
        <f t="shared" si="40"/>
        <v>0</v>
      </c>
      <c r="AI125">
        <f>IFERROR(VLOOKUP($A125,'Week 17'!$A$1:$F$300,3,FALSE),"")</f>
        <v>19.170000000000002</v>
      </c>
      <c r="AJ125" s="16">
        <f t="shared" si="41"/>
        <v>0</v>
      </c>
      <c r="AK125">
        <f>IFERROR(VLOOKUP($A125,'Week 18'!$A$1:$F$300,3,FALSE),"")</f>
        <v>19.170000000000002</v>
      </c>
      <c r="AL125" s="16">
        <f t="shared" si="42"/>
        <v>0</v>
      </c>
      <c r="AM125">
        <f>IFERROR(VLOOKUP($A125,'Week 19'!$A$1:$F$300,3,FALSE),"")</f>
        <v>19.170000000000002</v>
      </c>
      <c r="AN125" s="16">
        <f t="shared" si="43"/>
        <v>0</v>
      </c>
      <c r="AO125">
        <f>IFERROR(VLOOKUP($A125,'Week 20'!$A$1:$F$300,3,FALSE),"")</f>
        <v>19.170000000000002</v>
      </c>
      <c r="AP125" s="16">
        <f t="shared" si="44"/>
        <v>0</v>
      </c>
      <c r="AQ125">
        <f>IFERROR(VLOOKUP($A125,'Week 21'!$A$1:$F$300,3,FALSE),"")</f>
        <v>20.45</v>
      </c>
      <c r="AR125" s="16">
        <f t="shared" si="45"/>
        <v>1.2799999999999976</v>
      </c>
      <c r="AS125">
        <f>IFERROR(VLOOKUP($A125,'Week 22'!$A$1:$F$300,3,FALSE),"")</f>
        <v>20.45</v>
      </c>
      <c r="AT125" s="16">
        <f t="shared" si="46"/>
        <v>0</v>
      </c>
      <c r="AU125" t="str">
        <f>IFERROR(VLOOKUP($A125,'Week 23'!$A$1:$F$300,3,FALSE),"")</f>
        <v/>
      </c>
      <c r="AV125" s="16">
        <f t="shared" si="47"/>
        <v>0</v>
      </c>
      <c r="AW125" t="str">
        <f>IFERROR(VLOOKUP($A125,'Week 24'!$A$1:$F$300,3,FALSE),"")</f>
        <v/>
      </c>
      <c r="AX125" s="16">
        <f t="shared" si="48"/>
        <v>0</v>
      </c>
      <c r="AY125" t="str">
        <f>IFERROR(VLOOKUP($A125,'Week 25'!$A$1:$F$300,3,FALSE),"")</f>
        <v/>
      </c>
      <c r="AZ125" s="16">
        <f t="shared" si="49"/>
        <v>0</v>
      </c>
      <c r="BA125" t="str">
        <f>IFERROR(VLOOKUP($A125,'Week 26'!$A$1:$F$300,3,FALSE),"")</f>
        <v/>
      </c>
      <c r="BB125" s="16">
        <f t="shared" si="50"/>
        <v>0</v>
      </c>
      <c r="BC125" s="2" t="str">
        <f t="shared" si="35"/>
        <v/>
      </c>
      <c r="BD125" t="str">
        <f>IFERROR(VLOOKUP($A125,'Pivotrac YE'!$A$1:$F$300,3,FALSE),"")</f>
        <v/>
      </c>
    </row>
    <row r="126" spans="1:56" x14ac:dyDescent="0.2">
      <c r="A126" t="s">
        <v>180</v>
      </c>
      <c r="B126">
        <f t="shared" si="31"/>
        <v>21.28</v>
      </c>
      <c r="C126" t="str">
        <f>IFERROR(VLOOKUP($A126,'Week 1'!$A$1:$F$300,3,FALSE),"")</f>
        <v/>
      </c>
      <c r="D126" s="16">
        <f t="shared" si="36"/>
        <v>0</v>
      </c>
      <c r="E126" t="str">
        <f>IFERROR(VLOOKUP($A126,'Week 2'!$A$1:$F$298,3,FALSE),"")</f>
        <v/>
      </c>
      <c r="F126" s="16">
        <f t="shared" si="37"/>
        <v>0</v>
      </c>
      <c r="G126" t="str">
        <f>IFERROR(VLOOKUP($A126,'Week 3'!$A$1:$F$298,3,FALSE),"")</f>
        <v/>
      </c>
      <c r="H126" s="16">
        <f t="shared" si="38"/>
        <v>0</v>
      </c>
      <c r="I126">
        <f>IFERROR(VLOOKUP($A126,'Week 4'!$A$1:$F$300,3,FALSE),"")</f>
        <v>1.22</v>
      </c>
      <c r="J126">
        <f>IFERROR(VLOOKUP($A126,'Week 4'!$A$1:$F$300,3,FALSE),"")</f>
        <v>1.22</v>
      </c>
      <c r="K126" s="16" t="str">
        <f t="shared" si="32"/>
        <v/>
      </c>
      <c r="L126" t="str">
        <f>IFERROR(VLOOKUP($A126,'Week 5'!$A$1:$F$300,2,FALSE),"")</f>
        <v/>
      </c>
      <c r="M126" t="str">
        <f>IFERROR(VLOOKUP($A126,'Week 6'!$A$1:$F$300,3,FALSE),"")</f>
        <v/>
      </c>
      <c r="N126" t="str">
        <f>IFERROR(VLOOKUP($A126,'Week 6'!$A$1:$F$300,2,FALSE),"")</f>
        <v/>
      </c>
      <c r="O126" s="16">
        <f t="shared" si="33"/>
        <v>2.86</v>
      </c>
      <c r="P126">
        <f>IFERROR(VLOOKUP($A126,'Week 7'!$A$1:$F$300,2,FALSE),"")</f>
        <v>1.64</v>
      </c>
      <c r="Q126" s="16">
        <f t="shared" si="34"/>
        <v>4.55</v>
      </c>
      <c r="R126">
        <f>IFERROR(VLOOKUP($A126,'Week 8'!$A$1:$F$300,2,FALSE),"")</f>
        <v>1.69</v>
      </c>
      <c r="S126" s="16">
        <f>IFERROR(VLOOKUP($A126,'Week 9'!$A$1:$F$300,3,FALSE),"")</f>
        <v>8.69</v>
      </c>
      <c r="T126" s="16">
        <f t="shared" si="51"/>
        <v>4.1399999999999997</v>
      </c>
      <c r="U126" s="16">
        <f>IFERROR(VLOOKUP($A126,'Week 10'!$A$1:$F$300,3,FALSE),"")</f>
        <v>10.66</v>
      </c>
      <c r="V126" s="16">
        <f t="shared" si="52"/>
        <v>1.9700000000000006</v>
      </c>
      <c r="W126" s="16">
        <f>IFERROR(VLOOKUP($A126,'Week 11'!$A$1:$F$300,3,FALSE),"")</f>
        <v>12.83</v>
      </c>
      <c r="X126" s="16">
        <f t="shared" si="53"/>
        <v>2.17</v>
      </c>
      <c r="Y126" s="16">
        <f>IFERROR(VLOOKUP($A126,'Week 12'!$A$1:$F$300,3,FALSE),"")</f>
        <v>15.26</v>
      </c>
      <c r="Z126" s="16">
        <f t="shared" si="54"/>
        <v>2.4299999999999997</v>
      </c>
      <c r="AA126">
        <f>IFERROR(VLOOKUP($A126,'Week 13'!$A$1:$F$300,3,FALSE),"")</f>
        <v>17.239999999999998</v>
      </c>
      <c r="AB126" s="16">
        <f t="shared" si="55"/>
        <v>1.9799999999999986</v>
      </c>
      <c r="AC126">
        <f>IFERROR(VLOOKUP($A126,'Week 14'!$A$1:$F$300,3,FALSE),"")</f>
        <v>18.739999999999998</v>
      </c>
      <c r="AD126" s="16">
        <f t="shared" si="56"/>
        <v>1.5</v>
      </c>
      <c r="AE126">
        <f>IFERROR(VLOOKUP($A126,'Week 15'!$A$1:$F$300,3,FALSE),"")</f>
        <v>20.46</v>
      </c>
      <c r="AF126" s="16">
        <f t="shared" si="39"/>
        <v>1.7200000000000024</v>
      </c>
      <c r="AG126">
        <f>IFERROR(VLOOKUP($A126,'Week 16'!$A$1:$F$300,3,FALSE),"")</f>
        <v>20.46</v>
      </c>
      <c r="AH126" s="16">
        <f t="shared" si="40"/>
        <v>0</v>
      </c>
      <c r="AI126">
        <f>IFERROR(VLOOKUP($A126,'Week 17'!$A$1:$F$300,3,FALSE),"")</f>
        <v>20.95</v>
      </c>
      <c r="AJ126" s="16">
        <f t="shared" si="41"/>
        <v>0.48999999999999844</v>
      </c>
      <c r="AK126">
        <f>IFERROR(VLOOKUP($A126,'Week 18'!$A$1:$F$300,3,FALSE),"")</f>
        <v>21.28</v>
      </c>
      <c r="AL126" s="16">
        <f t="shared" si="42"/>
        <v>0.33000000000000185</v>
      </c>
      <c r="AM126">
        <f>IFERROR(VLOOKUP($A126,'Week 19'!$A$1:$F$300,3,FALSE),"")</f>
        <v>21.56</v>
      </c>
      <c r="AN126" s="16">
        <f t="shared" si="43"/>
        <v>0.27999999999999758</v>
      </c>
      <c r="AO126">
        <f>IFERROR(VLOOKUP($A126,'Week 20'!$A$1:$F$300,3,FALSE),"")</f>
        <v>22.21</v>
      </c>
      <c r="AP126" s="16">
        <f t="shared" si="44"/>
        <v>0.65000000000000213</v>
      </c>
      <c r="AQ126">
        <f>IFERROR(VLOOKUP($A126,'Week 21'!$A$1:$F$300,3,FALSE),"")</f>
        <v>22.21</v>
      </c>
      <c r="AR126" s="16">
        <f t="shared" si="45"/>
        <v>0</v>
      </c>
      <c r="AS126">
        <f>IFERROR(VLOOKUP($A126,'Week 22'!$A$1:$F$300,3,FALSE),"")</f>
        <v>23.08</v>
      </c>
      <c r="AT126" s="16">
        <f t="shared" si="46"/>
        <v>0.86999999999999744</v>
      </c>
      <c r="AU126" t="str">
        <f>IFERROR(VLOOKUP($A126,'Week 23'!$A$1:$F$300,3,FALSE),"")</f>
        <v/>
      </c>
      <c r="AV126" s="16">
        <f t="shared" si="47"/>
        <v>0</v>
      </c>
      <c r="AW126" t="str">
        <f>IFERROR(VLOOKUP($A126,'Week 24'!$A$1:$F$300,3,FALSE),"")</f>
        <v/>
      </c>
      <c r="AX126" s="16">
        <f t="shared" si="48"/>
        <v>0</v>
      </c>
      <c r="AY126" t="str">
        <f>IFERROR(VLOOKUP($A126,'Week 25'!$A$1:$F$300,3,FALSE),"")</f>
        <v/>
      </c>
      <c r="AZ126" s="16">
        <f t="shared" si="49"/>
        <v>0</v>
      </c>
      <c r="BA126" t="str">
        <f>IFERROR(VLOOKUP($A126,'Week 26'!$A$1:$F$300,3,FALSE),"")</f>
        <v/>
      </c>
      <c r="BB126" s="16">
        <f t="shared" si="50"/>
        <v>0</v>
      </c>
      <c r="BC126" s="2" t="str">
        <f t="shared" si="35"/>
        <v/>
      </c>
      <c r="BD126" t="str">
        <f>IFERROR(VLOOKUP($A126,'Pivotrac YE'!$A$1:$F$300,3,FALSE),"")</f>
        <v/>
      </c>
    </row>
    <row r="127" spans="1:56" x14ac:dyDescent="0.2">
      <c r="A127" t="s">
        <v>211</v>
      </c>
      <c r="B127">
        <f t="shared" si="31"/>
        <v>22.77</v>
      </c>
      <c r="C127" t="str">
        <f>IFERROR(VLOOKUP($A127,'Week 1'!$A$1:$F$300,3,FALSE),"")</f>
        <v/>
      </c>
      <c r="D127" s="16">
        <f t="shared" si="36"/>
        <v>0</v>
      </c>
      <c r="E127" t="str">
        <f>IFERROR(VLOOKUP($A127,'Week 2'!$A$1:$F$298,3,FALSE),"")</f>
        <v/>
      </c>
      <c r="F127" s="16">
        <f t="shared" si="37"/>
        <v>0</v>
      </c>
      <c r="G127" t="str">
        <f>IFERROR(VLOOKUP($A127,'Week 3'!$A$1:$F$298,3,FALSE),"")</f>
        <v/>
      </c>
      <c r="H127" s="16">
        <f t="shared" si="38"/>
        <v>0</v>
      </c>
      <c r="I127">
        <f>IFERROR(VLOOKUP($A127,'Week 4'!$A$1:$F$300,3,FALSE),"")</f>
        <v>7.36</v>
      </c>
      <c r="J127">
        <f>IFERROR(VLOOKUP($A127,'Week 4'!$A$1:$F$300,3,FALSE),"")</f>
        <v>7.36</v>
      </c>
      <c r="K127" s="16" t="str">
        <f t="shared" si="32"/>
        <v/>
      </c>
      <c r="L127" t="str">
        <f>IFERROR(VLOOKUP($A127,'Week 5'!$A$1:$F$300,2,FALSE),"")</f>
        <v/>
      </c>
      <c r="M127" t="str">
        <f>IFERROR(VLOOKUP($A127,'Week 6'!$A$1:$F$300,3,FALSE),"")</f>
        <v/>
      </c>
      <c r="N127" t="str">
        <f>IFERROR(VLOOKUP($A127,'Week 6'!$A$1:$F$300,2,FALSE),"")</f>
        <v/>
      </c>
      <c r="O127" s="16">
        <f t="shared" si="33"/>
        <v>9.8800000000000008</v>
      </c>
      <c r="P127">
        <f>IFERROR(VLOOKUP($A127,'Week 7'!$A$1:$F$300,2,FALSE),"")</f>
        <v>2.52</v>
      </c>
      <c r="Q127" s="16">
        <f t="shared" si="34"/>
        <v>12.24</v>
      </c>
      <c r="R127">
        <f>IFERROR(VLOOKUP($A127,'Week 8'!$A$1:$F$300,2,FALSE),"")</f>
        <v>2.36</v>
      </c>
      <c r="S127" s="16">
        <f>IFERROR(VLOOKUP($A127,'Week 9'!$A$1:$F$300,3,FALSE),"")</f>
        <v>17.8</v>
      </c>
      <c r="T127" s="16">
        <f t="shared" si="51"/>
        <v>5.5600000000000005</v>
      </c>
      <c r="U127" s="16">
        <f>IFERROR(VLOOKUP($A127,'Week 10'!$A$1:$F$300,3,FALSE),"")</f>
        <v>19.75</v>
      </c>
      <c r="V127" s="16">
        <f t="shared" si="52"/>
        <v>1.9499999999999993</v>
      </c>
      <c r="W127" s="16">
        <f>IFERROR(VLOOKUP($A127,'Week 11'!$A$1:$F$300,3,FALSE),"")</f>
        <v>21.98</v>
      </c>
      <c r="X127" s="16">
        <f t="shared" si="53"/>
        <v>2.2300000000000004</v>
      </c>
      <c r="Y127" s="16">
        <f>IFERROR(VLOOKUP($A127,'Week 12'!$A$1:$F$300,3,FALSE),"")</f>
        <v>22.18</v>
      </c>
      <c r="Z127" s="16">
        <f t="shared" si="54"/>
        <v>0.19999999999999929</v>
      </c>
      <c r="AA127">
        <f>IFERROR(VLOOKUP($A127,'Week 13'!$A$1:$F$300,3,FALSE),"")</f>
        <v>22.77</v>
      </c>
      <c r="AB127" s="16">
        <f t="shared" si="55"/>
        <v>0.58999999999999986</v>
      </c>
      <c r="AC127">
        <f>IFERROR(VLOOKUP($A127,'Week 14'!$A$1:$F$300,3,FALSE),"")</f>
        <v>22.77</v>
      </c>
      <c r="AD127" s="16">
        <f t="shared" si="56"/>
        <v>0</v>
      </c>
      <c r="AE127">
        <f>IFERROR(VLOOKUP($A127,'Week 15'!$A$1:$F$300,3,FALSE),"")</f>
        <v>22.77</v>
      </c>
      <c r="AF127" s="16">
        <f t="shared" si="39"/>
        <v>0</v>
      </c>
      <c r="AG127">
        <f>IFERROR(VLOOKUP($A127,'Week 16'!$A$1:$F$300,3,FALSE),"")</f>
        <v>22.77</v>
      </c>
      <c r="AH127" s="16">
        <f t="shared" si="40"/>
        <v>0</v>
      </c>
      <c r="AI127">
        <f>IFERROR(VLOOKUP($A127,'Week 17'!$A$1:$F$300,3,FALSE),"")</f>
        <v>22.77</v>
      </c>
      <c r="AJ127" s="16">
        <f t="shared" si="41"/>
        <v>0</v>
      </c>
      <c r="AK127">
        <f>IFERROR(VLOOKUP($A127,'Week 18'!$A$1:$F$300,3,FALSE),"")</f>
        <v>22.77</v>
      </c>
      <c r="AL127" s="16">
        <f t="shared" si="42"/>
        <v>0</v>
      </c>
      <c r="AM127">
        <f>IFERROR(VLOOKUP($A127,'Week 19'!$A$1:$F$300,3,FALSE),"")</f>
        <v>22.77</v>
      </c>
      <c r="AN127" s="16">
        <f t="shared" si="43"/>
        <v>0</v>
      </c>
      <c r="AO127">
        <f>IFERROR(VLOOKUP($A127,'Week 20'!$A$1:$F$300,3,FALSE),"")</f>
        <v>22.77</v>
      </c>
      <c r="AP127" s="16">
        <f t="shared" si="44"/>
        <v>0</v>
      </c>
      <c r="AQ127">
        <f>IFERROR(VLOOKUP($A127,'Week 21'!$A$1:$F$300,3,FALSE),"")</f>
        <v>23.76</v>
      </c>
      <c r="AR127" s="16">
        <f t="shared" si="45"/>
        <v>0.99000000000000199</v>
      </c>
      <c r="AS127">
        <f>IFERROR(VLOOKUP($A127,'Week 22'!$A$1:$F$300,3,FALSE),"")</f>
        <v>23.76</v>
      </c>
      <c r="AT127" s="16">
        <f t="shared" si="46"/>
        <v>0</v>
      </c>
      <c r="AU127" t="str">
        <f>IFERROR(VLOOKUP($A127,'Week 23'!$A$1:$F$300,3,FALSE),"")</f>
        <v/>
      </c>
      <c r="AV127" s="16">
        <f t="shared" si="47"/>
        <v>0</v>
      </c>
      <c r="AW127" t="str">
        <f>IFERROR(VLOOKUP($A127,'Week 24'!$A$1:$F$300,3,FALSE),"")</f>
        <v/>
      </c>
      <c r="AX127" s="16">
        <f t="shared" si="48"/>
        <v>0</v>
      </c>
      <c r="AY127" t="str">
        <f>IFERROR(VLOOKUP($A127,'Week 25'!$A$1:$F$300,3,FALSE),"")</f>
        <v/>
      </c>
      <c r="AZ127" s="16">
        <f t="shared" si="49"/>
        <v>0</v>
      </c>
      <c r="BA127" t="str">
        <f>IFERROR(VLOOKUP($A127,'Week 26'!$A$1:$F$300,3,FALSE),"")</f>
        <v/>
      </c>
      <c r="BB127" s="16">
        <f t="shared" si="50"/>
        <v>0</v>
      </c>
      <c r="BC127" s="2" t="str">
        <f t="shared" si="35"/>
        <v/>
      </c>
      <c r="BD127" t="str">
        <f>IFERROR(VLOOKUP($A127,'Pivotrac YE'!$A$1:$F$300,3,FALSE),"")</f>
        <v/>
      </c>
    </row>
    <row r="128" spans="1:56" x14ac:dyDescent="0.2">
      <c r="A128" t="s">
        <v>212</v>
      </c>
      <c r="B128">
        <f t="shared" si="31"/>
        <v>19.89</v>
      </c>
      <c r="C128" t="str">
        <f>IFERROR(VLOOKUP($A128,'Week 1'!$A$1:$F$300,3,FALSE),"")</f>
        <v/>
      </c>
      <c r="D128" s="16">
        <f t="shared" si="36"/>
        <v>0</v>
      </c>
      <c r="E128" t="str">
        <f>IFERROR(VLOOKUP($A128,'Week 2'!$A$1:$F$298,3,FALSE),"")</f>
        <v/>
      </c>
      <c r="F128" s="16">
        <f t="shared" si="37"/>
        <v>0</v>
      </c>
      <c r="G128" t="str">
        <f>IFERROR(VLOOKUP($A128,'Week 3'!$A$1:$F$298,3,FALSE),"")</f>
        <v/>
      </c>
      <c r="H128" s="16">
        <f t="shared" si="38"/>
        <v>0</v>
      </c>
      <c r="I128">
        <f>IFERROR(VLOOKUP($A128,'Week 4'!$A$1:$F$300,3,FALSE),"")</f>
        <v>6.56</v>
      </c>
      <c r="J128">
        <f>IFERROR(VLOOKUP($A128,'Week 4'!$A$1:$F$300,3,FALSE),"")</f>
        <v>6.56</v>
      </c>
      <c r="K128" s="16" t="str">
        <f t="shared" si="32"/>
        <v/>
      </c>
      <c r="L128" t="str">
        <f>IFERROR(VLOOKUP($A128,'Week 5'!$A$1:$F$300,2,FALSE),"")</f>
        <v/>
      </c>
      <c r="M128" t="str">
        <f>IFERROR(VLOOKUP($A128,'Week 6'!$A$1:$F$300,3,FALSE),"")</f>
        <v/>
      </c>
      <c r="N128" t="str">
        <f>IFERROR(VLOOKUP($A128,'Week 6'!$A$1:$F$300,2,FALSE),"")</f>
        <v/>
      </c>
      <c r="O128" s="16">
        <f t="shared" si="33"/>
        <v>9.14</v>
      </c>
      <c r="P128">
        <f>IFERROR(VLOOKUP($A128,'Week 7'!$A$1:$F$300,2,FALSE),"")</f>
        <v>2.58</v>
      </c>
      <c r="Q128" s="16">
        <f t="shared" si="34"/>
        <v>11.42</v>
      </c>
      <c r="R128">
        <f>IFERROR(VLOOKUP($A128,'Week 8'!$A$1:$F$300,2,FALSE),"")</f>
        <v>2.2799999999999998</v>
      </c>
      <c r="S128" s="16">
        <f>IFERROR(VLOOKUP($A128,'Week 9'!$A$1:$F$300,3,FALSE),"")</f>
        <v>15.1</v>
      </c>
      <c r="T128" s="16">
        <f t="shared" si="51"/>
        <v>3.6799999999999997</v>
      </c>
      <c r="U128" s="16">
        <f>IFERROR(VLOOKUP($A128,'Week 10'!$A$1:$F$300,3,FALSE),"")</f>
        <v>17</v>
      </c>
      <c r="V128" s="16">
        <f t="shared" si="52"/>
        <v>1.9000000000000004</v>
      </c>
      <c r="W128" s="16">
        <f>IFERROR(VLOOKUP($A128,'Week 11'!$A$1:$F$300,3,FALSE),"")</f>
        <v>19.190000000000001</v>
      </c>
      <c r="X128" s="16">
        <f t="shared" si="53"/>
        <v>2.1900000000000013</v>
      </c>
      <c r="Y128" s="16">
        <f>IFERROR(VLOOKUP($A128,'Week 12'!$A$1:$F$300,3,FALSE),"")</f>
        <v>19.29</v>
      </c>
      <c r="Z128" s="16">
        <f t="shared" si="54"/>
        <v>9.9999999999997868E-2</v>
      </c>
      <c r="AA128">
        <f>IFERROR(VLOOKUP($A128,'Week 13'!$A$1:$F$300,3,FALSE),"")</f>
        <v>19.89</v>
      </c>
      <c r="AB128" s="16">
        <f t="shared" si="55"/>
        <v>0.60000000000000142</v>
      </c>
      <c r="AC128">
        <f>IFERROR(VLOOKUP($A128,'Week 14'!$A$1:$F$300,3,FALSE),"")</f>
        <v>19.89</v>
      </c>
      <c r="AD128" s="16">
        <f t="shared" si="56"/>
        <v>0</v>
      </c>
      <c r="AE128">
        <f>IFERROR(VLOOKUP($A128,'Week 15'!$A$1:$F$300,3,FALSE),"")</f>
        <v>19.89</v>
      </c>
      <c r="AF128" s="16">
        <f t="shared" si="39"/>
        <v>0</v>
      </c>
      <c r="AG128">
        <f>IFERROR(VLOOKUP($A128,'Week 16'!$A$1:$F$300,3,FALSE),"")</f>
        <v>19.89</v>
      </c>
      <c r="AH128" s="16">
        <f t="shared" si="40"/>
        <v>0</v>
      </c>
      <c r="AI128">
        <f>IFERROR(VLOOKUP($A128,'Week 17'!$A$1:$F$300,3,FALSE),"")</f>
        <v>19.89</v>
      </c>
      <c r="AJ128" s="16">
        <f t="shared" si="41"/>
        <v>0</v>
      </c>
      <c r="AK128">
        <f>IFERROR(VLOOKUP($A128,'Week 18'!$A$1:$F$300,3,FALSE),"")</f>
        <v>19.89</v>
      </c>
      <c r="AL128" s="16">
        <f t="shared" si="42"/>
        <v>0</v>
      </c>
      <c r="AM128">
        <f>IFERROR(VLOOKUP($A128,'Week 19'!$A$1:$F$300,3,FALSE),"")</f>
        <v>19.89</v>
      </c>
      <c r="AN128" s="16">
        <f t="shared" si="43"/>
        <v>0</v>
      </c>
      <c r="AO128">
        <f>IFERROR(VLOOKUP($A128,'Week 20'!$A$1:$F$300,3,FALSE),"")</f>
        <v>19.89</v>
      </c>
      <c r="AP128" s="16">
        <f t="shared" si="44"/>
        <v>0</v>
      </c>
      <c r="AQ128">
        <f>IFERROR(VLOOKUP($A128,'Week 21'!$A$1:$F$300,3,FALSE),"")</f>
        <v>20.87</v>
      </c>
      <c r="AR128" s="16">
        <f t="shared" si="45"/>
        <v>0.98000000000000043</v>
      </c>
      <c r="AS128">
        <f>IFERROR(VLOOKUP($A128,'Week 22'!$A$1:$F$300,3,FALSE),"")</f>
        <v>20.87</v>
      </c>
      <c r="AT128" s="16">
        <f t="shared" si="46"/>
        <v>0</v>
      </c>
      <c r="AU128" t="str">
        <f>IFERROR(VLOOKUP($A128,'Week 23'!$A$1:$F$300,3,FALSE),"")</f>
        <v/>
      </c>
      <c r="AV128" s="16">
        <f t="shared" si="47"/>
        <v>0</v>
      </c>
      <c r="AW128" t="str">
        <f>IFERROR(VLOOKUP($A128,'Week 24'!$A$1:$F$300,3,FALSE),"")</f>
        <v/>
      </c>
      <c r="AX128" s="16">
        <f t="shared" si="48"/>
        <v>0</v>
      </c>
      <c r="AY128" t="str">
        <f>IFERROR(VLOOKUP($A128,'Week 25'!$A$1:$F$300,3,FALSE),"")</f>
        <v/>
      </c>
      <c r="AZ128" s="16">
        <f t="shared" si="49"/>
        <v>0</v>
      </c>
      <c r="BA128" t="str">
        <f>IFERROR(VLOOKUP($A128,'Week 26'!$A$1:$F$300,3,FALSE),"")</f>
        <v/>
      </c>
      <c r="BB128" s="16">
        <f t="shared" si="50"/>
        <v>0</v>
      </c>
      <c r="BC128" s="2" t="str">
        <f t="shared" si="35"/>
        <v/>
      </c>
      <c r="BD128" t="str">
        <f>IFERROR(VLOOKUP($A128,'Pivotrac YE'!$A$1:$F$300,3,FALSE),"")</f>
        <v/>
      </c>
    </row>
    <row r="129" spans="1:56" x14ac:dyDescent="0.2">
      <c r="A129" t="s">
        <v>239</v>
      </c>
      <c r="B129">
        <f t="shared" si="31"/>
        <v>24.14</v>
      </c>
      <c r="C129" t="str">
        <f>IFERROR(VLOOKUP($A129,'Week 1'!$A$1:$F$300,3,FALSE),"")</f>
        <v/>
      </c>
      <c r="D129" s="16">
        <f t="shared" si="36"/>
        <v>0</v>
      </c>
      <c r="E129" t="str">
        <f>IFERROR(VLOOKUP($A129,'Week 2'!$A$1:$F$298,3,FALSE),"")</f>
        <v/>
      </c>
      <c r="F129" s="16">
        <f t="shared" si="37"/>
        <v>0</v>
      </c>
      <c r="G129" t="str">
        <f>IFERROR(VLOOKUP($A129,'Week 3'!$A$1:$F$298,3,FALSE),"")</f>
        <v/>
      </c>
      <c r="H129" s="16">
        <f t="shared" si="38"/>
        <v>0</v>
      </c>
      <c r="I129">
        <f>IFERROR(VLOOKUP($A129,'Week 4'!$A$1:$F$300,3,FALSE),"")</f>
        <v>3.55</v>
      </c>
      <c r="J129">
        <f>IFERROR(VLOOKUP($A129,'Week 4'!$A$1:$F$300,3,FALSE),"")</f>
        <v>3.55</v>
      </c>
      <c r="K129" s="16" t="str">
        <f t="shared" si="32"/>
        <v/>
      </c>
      <c r="L129" t="str">
        <f>IFERROR(VLOOKUP($A129,'Week 5'!$A$1:$F$300,2,FALSE),"")</f>
        <v/>
      </c>
      <c r="M129" t="str">
        <f>IFERROR(VLOOKUP($A129,'Week 6'!$A$1:$F$300,3,FALSE),"")</f>
        <v/>
      </c>
      <c r="N129" t="str">
        <f>IFERROR(VLOOKUP($A129,'Week 6'!$A$1:$F$300,2,FALSE),"")</f>
        <v/>
      </c>
      <c r="O129" s="16">
        <f t="shared" si="33"/>
        <v>6.22</v>
      </c>
      <c r="P129">
        <f>IFERROR(VLOOKUP($A129,'Week 7'!$A$1:$F$300,2,FALSE),"")</f>
        <v>2.67</v>
      </c>
      <c r="Q129" s="16">
        <f t="shared" si="34"/>
        <v>8.3699999999999992</v>
      </c>
      <c r="R129">
        <f>IFERROR(VLOOKUP($A129,'Week 8'!$A$1:$F$300,2,FALSE),"")</f>
        <v>2.15</v>
      </c>
      <c r="S129" s="16">
        <f>IFERROR(VLOOKUP($A129,'Week 9'!$A$1:$F$300,3,FALSE),"")</f>
        <v>13.81</v>
      </c>
      <c r="T129" s="16">
        <f t="shared" si="51"/>
        <v>5.4400000000000013</v>
      </c>
      <c r="U129" s="16">
        <f>IFERROR(VLOOKUP($A129,'Week 10'!$A$1:$F$300,3,FALSE),"")</f>
        <v>15.77</v>
      </c>
      <c r="V129" s="16">
        <f t="shared" si="52"/>
        <v>1.9599999999999991</v>
      </c>
      <c r="W129" s="16">
        <f>IFERROR(VLOOKUP($A129,'Week 11'!$A$1:$F$300,3,FALSE),"")</f>
        <v>17.850000000000001</v>
      </c>
      <c r="X129" s="16">
        <f t="shared" si="53"/>
        <v>2.0800000000000018</v>
      </c>
      <c r="Y129" s="16">
        <f>IFERROR(VLOOKUP($A129,'Week 12'!$A$1:$F$300,3,FALSE),"")</f>
        <v>19.760000000000002</v>
      </c>
      <c r="Z129" s="16">
        <f t="shared" si="54"/>
        <v>1.9100000000000001</v>
      </c>
      <c r="AA129">
        <f>IFERROR(VLOOKUP($A129,'Week 13'!$A$1:$F$300,3,FALSE),"")</f>
        <v>20.99</v>
      </c>
      <c r="AB129" s="16">
        <f t="shared" si="55"/>
        <v>1.2299999999999969</v>
      </c>
      <c r="AC129">
        <f>IFERROR(VLOOKUP($A129,'Week 14'!$A$1:$F$300,3,FALSE),"")</f>
        <v>22.29</v>
      </c>
      <c r="AD129" s="16">
        <f t="shared" si="56"/>
        <v>1.3000000000000007</v>
      </c>
      <c r="AE129">
        <f>IFERROR(VLOOKUP($A129,'Week 15'!$A$1:$F$300,3,FALSE),"")</f>
        <v>23.25</v>
      </c>
      <c r="AF129" s="16">
        <f t="shared" si="39"/>
        <v>0.96000000000000085</v>
      </c>
      <c r="AG129">
        <f>IFERROR(VLOOKUP($A129,'Week 16'!$A$1:$F$300,3,FALSE),"")</f>
        <v>23.8</v>
      </c>
      <c r="AH129" s="16">
        <f t="shared" si="40"/>
        <v>0.55000000000000071</v>
      </c>
      <c r="AI129">
        <f>IFERROR(VLOOKUP($A129,'Week 17'!$A$1:$F$300,3,FALSE),"")</f>
        <v>24.12</v>
      </c>
      <c r="AJ129" s="16">
        <f t="shared" si="41"/>
        <v>0.32000000000000028</v>
      </c>
      <c r="AK129">
        <f>IFERROR(VLOOKUP($A129,'Week 18'!$A$1:$F$300,3,FALSE),"")</f>
        <v>24.14</v>
      </c>
      <c r="AL129" s="16">
        <f t="shared" si="42"/>
        <v>1.9999999999999574E-2</v>
      </c>
      <c r="AM129">
        <f>IFERROR(VLOOKUP($A129,'Week 19'!$A$1:$F$300,3,FALSE),"")</f>
        <v>24.14</v>
      </c>
      <c r="AN129" s="16">
        <f t="shared" si="43"/>
        <v>0</v>
      </c>
      <c r="AO129">
        <f>IFERROR(VLOOKUP($A129,'Week 20'!$A$1:$F$300,3,FALSE),"")</f>
        <v>24.14</v>
      </c>
      <c r="AP129" s="16">
        <f t="shared" si="44"/>
        <v>0</v>
      </c>
      <c r="AQ129">
        <f>IFERROR(VLOOKUP($A129,'Week 21'!$A$1:$F$300,3,FALSE),"")</f>
        <v>25.12</v>
      </c>
      <c r="AR129" s="16">
        <f t="shared" si="45"/>
        <v>0.98000000000000043</v>
      </c>
      <c r="AS129">
        <f>IFERROR(VLOOKUP($A129,'Week 22'!$A$1:$F$300,3,FALSE),"")</f>
        <v>25.12</v>
      </c>
      <c r="AT129" s="16">
        <f t="shared" si="46"/>
        <v>0</v>
      </c>
      <c r="AU129" t="str">
        <f>IFERROR(VLOOKUP($A129,'Week 23'!$A$1:$F$300,3,FALSE),"")</f>
        <v/>
      </c>
      <c r="AV129" s="16">
        <f t="shared" si="47"/>
        <v>0</v>
      </c>
      <c r="AW129" t="str">
        <f>IFERROR(VLOOKUP($A129,'Week 24'!$A$1:$F$300,3,FALSE),"")</f>
        <v/>
      </c>
      <c r="AX129" s="16">
        <f t="shared" si="48"/>
        <v>0</v>
      </c>
      <c r="AY129" t="str">
        <f>IFERROR(VLOOKUP($A129,'Week 25'!$A$1:$F$300,3,FALSE),"")</f>
        <v/>
      </c>
      <c r="AZ129" s="16">
        <f t="shared" si="49"/>
        <v>0</v>
      </c>
      <c r="BA129" t="str">
        <f>IFERROR(VLOOKUP($A129,'Week 26'!$A$1:$F$300,3,FALSE),"")</f>
        <v/>
      </c>
      <c r="BB129" s="16">
        <f t="shared" si="50"/>
        <v>0</v>
      </c>
      <c r="BC129" s="2" t="str">
        <f t="shared" si="35"/>
        <v/>
      </c>
      <c r="BD129" t="str">
        <f>IFERROR(VLOOKUP($A129,'Pivotrac YE'!$A$1:$F$300,3,FALSE),"")</f>
        <v/>
      </c>
    </row>
    <row r="130" spans="1:56" x14ac:dyDescent="0.2">
      <c r="A130" t="s">
        <v>197</v>
      </c>
      <c r="B130">
        <f t="shared" ref="B130:B148" si="57">MAX(C130:AK130)</f>
        <v>21.2</v>
      </c>
      <c r="C130" t="str">
        <f>IFERROR(VLOOKUP($A130,'Week 1'!$A$1:$F$300,3,FALSE),"")</f>
        <v/>
      </c>
      <c r="D130" s="16">
        <f t="shared" si="36"/>
        <v>0</v>
      </c>
      <c r="E130" t="str">
        <f>IFERROR(VLOOKUP($A130,'Week 2'!$A$1:$F$298,3,FALSE),"")</f>
        <v/>
      </c>
      <c r="F130" s="16">
        <f t="shared" si="37"/>
        <v>0</v>
      </c>
      <c r="G130" t="str">
        <f>IFERROR(VLOOKUP($A130,'Week 3'!$A$1:$F$298,3,FALSE),"")</f>
        <v/>
      </c>
      <c r="H130" s="16">
        <f t="shared" si="38"/>
        <v>0</v>
      </c>
      <c r="I130">
        <f>IFERROR(VLOOKUP($A130,'Week 4'!$A$1:$F$300,3,FALSE),"")</f>
        <v>0.53</v>
      </c>
      <c r="J130">
        <f>IFERROR(VLOOKUP($A130,'Week 4'!$A$1:$F$300,3,FALSE),"")</f>
        <v>0.53</v>
      </c>
      <c r="K130" s="16" t="str">
        <f t="shared" si="32"/>
        <v/>
      </c>
      <c r="L130" t="str">
        <f>IFERROR(VLOOKUP($A130,'Week 5'!$A$1:$F$300,2,FALSE),"")</f>
        <v/>
      </c>
      <c r="M130" t="str">
        <f>IFERROR(VLOOKUP($A130,'Week 6'!$A$1:$F$300,3,FALSE),"")</f>
        <v/>
      </c>
      <c r="N130" t="str">
        <f>IFERROR(VLOOKUP($A130,'Week 6'!$A$1:$F$300,2,FALSE),"")</f>
        <v/>
      </c>
      <c r="O130" s="16">
        <f t="shared" si="33"/>
        <v>2.46</v>
      </c>
      <c r="P130">
        <f>IFERROR(VLOOKUP($A130,'Week 7'!$A$1:$F$300,2,FALSE),"")</f>
        <v>1.93</v>
      </c>
      <c r="Q130" s="16">
        <f t="shared" si="34"/>
        <v>4.05</v>
      </c>
      <c r="R130">
        <f>IFERROR(VLOOKUP($A130,'Week 8'!$A$1:$F$300,2,FALSE),"")</f>
        <v>1.59</v>
      </c>
      <c r="S130" s="16">
        <f>IFERROR(VLOOKUP($A130,'Week 9'!$A$1:$F$300,3,FALSE),"")</f>
        <v>7.31</v>
      </c>
      <c r="T130" s="16">
        <f t="shared" si="51"/>
        <v>3.26</v>
      </c>
      <c r="U130" s="16">
        <f>IFERROR(VLOOKUP($A130,'Week 10'!$A$1:$F$300,3,FALSE),"")</f>
        <v>9.57</v>
      </c>
      <c r="V130" s="16">
        <f t="shared" si="52"/>
        <v>2.2600000000000007</v>
      </c>
      <c r="W130" s="16">
        <f>IFERROR(VLOOKUP($A130,'Week 11'!$A$1:$F$300,3,FALSE),"")</f>
        <v>11.73</v>
      </c>
      <c r="X130" s="16">
        <f t="shared" si="53"/>
        <v>2.16</v>
      </c>
      <c r="Y130" s="16">
        <f>IFERROR(VLOOKUP($A130,'Week 12'!$A$1:$F$300,3,FALSE),"")</f>
        <v>13.81</v>
      </c>
      <c r="Z130" s="16">
        <f t="shared" si="54"/>
        <v>2.08</v>
      </c>
      <c r="AA130">
        <f>IFERROR(VLOOKUP($A130,'Week 13'!$A$1:$F$300,3,FALSE),"")</f>
        <v>15.61</v>
      </c>
      <c r="AB130" s="16">
        <f t="shared" si="55"/>
        <v>1.7999999999999989</v>
      </c>
      <c r="AC130">
        <f>IFERROR(VLOOKUP($A130,'Week 14'!$A$1:$F$300,3,FALSE),"")</f>
        <v>16.93</v>
      </c>
      <c r="AD130" s="16">
        <f t="shared" si="56"/>
        <v>1.3200000000000003</v>
      </c>
      <c r="AE130">
        <f>IFERROR(VLOOKUP($A130,'Week 15'!$A$1:$F$300,3,FALSE),"")</f>
        <v>18.8</v>
      </c>
      <c r="AF130" s="16">
        <f t="shared" si="39"/>
        <v>1.870000000000001</v>
      </c>
      <c r="AG130">
        <f>IFERROR(VLOOKUP($A130,'Week 16'!$A$1:$F$300,3,FALSE),"")</f>
        <v>19.52</v>
      </c>
      <c r="AH130" s="16">
        <f t="shared" si="40"/>
        <v>0.71999999999999886</v>
      </c>
      <c r="AI130">
        <f>IFERROR(VLOOKUP($A130,'Week 17'!$A$1:$F$300,3,FALSE),"")</f>
        <v>20.03</v>
      </c>
      <c r="AJ130" s="16">
        <f t="shared" si="41"/>
        <v>0.51000000000000156</v>
      </c>
      <c r="AK130">
        <f>IFERROR(VLOOKUP($A130,'Week 18'!$A$1:$F$300,3,FALSE),"")</f>
        <v>21.2</v>
      </c>
      <c r="AL130" s="16">
        <f t="shared" si="42"/>
        <v>1.1699999999999982</v>
      </c>
      <c r="AM130">
        <f>IFERROR(VLOOKUP($A130,'Week 19'!$A$1:$F$300,3,FALSE),"")</f>
        <v>21.2</v>
      </c>
      <c r="AN130" s="16">
        <f t="shared" si="43"/>
        <v>0</v>
      </c>
      <c r="AO130">
        <f>IFERROR(VLOOKUP($A130,'Week 20'!$A$1:$F$300,3,FALSE),"")</f>
        <v>21.2</v>
      </c>
      <c r="AP130" s="16">
        <f t="shared" si="44"/>
        <v>0</v>
      </c>
      <c r="AQ130">
        <f>IFERROR(VLOOKUP($A130,'Week 21'!$A$1:$F$300,3,FALSE),"")</f>
        <v>21.2</v>
      </c>
      <c r="AR130" s="16">
        <f t="shared" si="45"/>
        <v>0</v>
      </c>
      <c r="AS130">
        <f>IFERROR(VLOOKUP($A130,'Week 22'!$A$1:$F$300,3,FALSE),"")</f>
        <v>22.54</v>
      </c>
      <c r="AT130" s="16">
        <f t="shared" si="46"/>
        <v>1.3399999999999999</v>
      </c>
      <c r="AU130" t="str">
        <f>IFERROR(VLOOKUP($A130,'Week 23'!$A$1:$F$300,3,FALSE),"")</f>
        <v/>
      </c>
      <c r="AV130" s="16">
        <f t="shared" si="47"/>
        <v>0</v>
      </c>
      <c r="AW130" t="str">
        <f>IFERROR(VLOOKUP($A130,'Week 24'!$A$1:$F$300,3,FALSE),"")</f>
        <v/>
      </c>
      <c r="AX130" s="16">
        <f t="shared" si="48"/>
        <v>0</v>
      </c>
      <c r="AY130" t="str">
        <f>IFERROR(VLOOKUP($A130,'Week 25'!$A$1:$F$300,3,FALSE),"")</f>
        <v/>
      </c>
      <c r="AZ130" s="16">
        <f t="shared" si="49"/>
        <v>0</v>
      </c>
      <c r="BA130" t="str">
        <f>IFERROR(VLOOKUP($A130,'Week 26'!$A$1:$F$300,3,FALSE),"")</f>
        <v/>
      </c>
      <c r="BB130" s="16">
        <f t="shared" si="50"/>
        <v>0</v>
      </c>
      <c r="BC130" s="2" t="str">
        <f t="shared" si="35"/>
        <v/>
      </c>
      <c r="BD130" t="str">
        <f>IFERROR(VLOOKUP($A130,'Pivotrac YE'!$A$1:$F$300,3,FALSE),"")</f>
        <v/>
      </c>
    </row>
    <row r="131" spans="1:56" x14ac:dyDescent="0.2">
      <c r="A131" t="s">
        <v>485</v>
      </c>
      <c r="B131">
        <f t="shared" si="57"/>
        <v>21.35</v>
      </c>
      <c r="C131" t="str">
        <f>IFERROR(VLOOKUP($A131,'Week 1'!$A$1:$F$300,3,FALSE),"")</f>
        <v/>
      </c>
      <c r="D131" s="16">
        <f t="shared" si="36"/>
        <v>0</v>
      </c>
      <c r="E131" t="str">
        <f>IFERROR(VLOOKUP($A131,'Week 2'!$A$1:$F$298,3,FALSE),"")</f>
        <v/>
      </c>
      <c r="F131" s="16">
        <f t="shared" si="37"/>
        <v>0</v>
      </c>
      <c r="G131" t="str">
        <f>IFERROR(VLOOKUP($A131,'Week 3'!$A$1:$F$298,3,FALSE),"")</f>
        <v/>
      </c>
      <c r="H131" s="16">
        <f t="shared" si="38"/>
        <v>0</v>
      </c>
      <c r="I131">
        <f>IFERROR(VLOOKUP($A131,'Week 4'!$A$1:$F$300,3,FALSE),"")</f>
        <v>1.75</v>
      </c>
      <c r="J131">
        <f>IFERROR(VLOOKUP($A131,'Week 4'!$A$1:$F$300,3,FALSE),"")</f>
        <v>1.75</v>
      </c>
      <c r="K131" s="16" t="str">
        <f t="shared" ref="K131:K148" si="58">+L131</f>
        <v/>
      </c>
      <c r="L131" t="str">
        <f>IFERROR(VLOOKUP($A131,'Week 5'!$A$1:$F$300,2,FALSE),"")</f>
        <v/>
      </c>
      <c r="M131" t="str">
        <f>IFERROR(VLOOKUP($A131,'Week 6'!$A$1:$F$300,3,FALSE),"")</f>
        <v/>
      </c>
      <c r="N131" t="str">
        <f>IFERROR(VLOOKUP($A131,'Week 6'!$A$1:$F$300,2,FALSE),"")</f>
        <v/>
      </c>
      <c r="O131" s="16">
        <f t="shared" ref="O131:O194" si="59">P131+J131</f>
        <v>3.38</v>
      </c>
      <c r="P131">
        <f>IFERROR(VLOOKUP($A131,'Week 7'!$A$1:$F$300,2,FALSE),"")</f>
        <v>1.63</v>
      </c>
      <c r="Q131" s="16">
        <f t="shared" ref="Q131:Q148" si="60">+R131+O131</f>
        <v>5.1899999999999995</v>
      </c>
      <c r="R131">
        <f>IFERROR(VLOOKUP($A131,'Week 8'!$A$1:$F$300,2,FALSE),"")</f>
        <v>1.81</v>
      </c>
      <c r="S131" s="16">
        <f>IFERROR(VLOOKUP($A131,'Week 9'!$A$1:$F$300,3,FALSE),"")</f>
        <v>9.15</v>
      </c>
      <c r="T131" s="16">
        <f t="shared" si="51"/>
        <v>3.9600000000000009</v>
      </c>
      <c r="U131" s="16">
        <f>IFERROR(VLOOKUP($A131,'Week 10'!$A$1:$F$300,3,FALSE),"")</f>
        <v>11.22</v>
      </c>
      <c r="V131" s="16">
        <f t="shared" si="52"/>
        <v>2.0700000000000003</v>
      </c>
      <c r="W131" s="16">
        <f>IFERROR(VLOOKUP($A131,'Week 11'!$A$1:$F$300,3,FALSE),"")</f>
        <v>14.04</v>
      </c>
      <c r="X131" s="16">
        <f t="shared" si="53"/>
        <v>2.8199999999999985</v>
      </c>
      <c r="Y131" s="16">
        <f>IFERROR(VLOOKUP($A131,'Week 12'!$A$1:$F$300,3,FALSE),"")</f>
        <v>15.49</v>
      </c>
      <c r="Z131" s="16">
        <f t="shared" si="54"/>
        <v>1.4500000000000011</v>
      </c>
      <c r="AA131">
        <f>IFERROR(VLOOKUP($A131,'Week 13'!$A$1:$F$300,3,FALSE),"")</f>
        <v>17.510000000000002</v>
      </c>
      <c r="AB131" s="16">
        <f t="shared" si="55"/>
        <v>2.0200000000000014</v>
      </c>
      <c r="AC131">
        <f>IFERROR(VLOOKUP($A131,'Week 14'!$A$1:$F$300,3,FALSE),"")</f>
        <v>18.95</v>
      </c>
      <c r="AD131" s="16">
        <f t="shared" si="56"/>
        <v>1.4399999999999977</v>
      </c>
      <c r="AE131">
        <f>IFERROR(VLOOKUP($A131,'Week 15'!$A$1:$F$300,3,FALSE),"")</f>
        <v>20.399999999999999</v>
      </c>
      <c r="AF131" s="16">
        <f t="shared" si="39"/>
        <v>1.4499999999999993</v>
      </c>
      <c r="AG131">
        <f>IFERROR(VLOOKUP($A131,'Week 16'!$A$1:$F$300,3,FALSE),"")</f>
        <v>20.7</v>
      </c>
      <c r="AH131" s="16">
        <f t="shared" si="40"/>
        <v>0.30000000000000071</v>
      </c>
      <c r="AI131">
        <f>IFERROR(VLOOKUP($A131,'Week 17'!$A$1:$F$300,3,FALSE),"")</f>
        <v>20.93</v>
      </c>
      <c r="AJ131" s="16">
        <f t="shared" si="41"/>
        <v>0.23000000000000043</v>
      </c>
      <c r="AK131">
        <f>IFERROR(VLOOKUP($A131,'Week 18'!$A$1:$F$300,3,FALSE),"")</f>
        <v>21.35</v>
      </c>
      <c r="AL131" s="16">
        <f t="shared" si="42"/>
        <v>0.42000000000000171</v>
      </c>
      <c r="AM131">
        <f>IFERROR(VLOOKUP($A131,'Week 19'!$A$1:$F$300,3,FALSE),"")</f>
        <v>21.65</v>
      </c>
      <c r="AN131" s="16">
        <f t="shared" si="43"/>
        <v>0.29999999999999716</v>
      </c>
      <c r="AO131">
        <f>IFERROR(VLOOKUP($A131,'Week 20'!$A$1:$F$300,3,FALSE),"")</f>
        <v>22.2</v>
      </c>
      <c r="AP131" s="16">
        <f t="shared" si="44"/>
        <v>0.55000000000000071</v>
      </c>
      <c r="AQ131">
        <f>IFERROR(VLOOKUP($A131,'Week 21'!$A$1:$F$300,3,FALSE),"")</f>
        <v>22.34</v>
      </c>
      <c r="AR131" s="16">
        <f t="shared" si="45"/>
        <v>0.14000000000000057</v>
      </c>
      <c r="AS131">
        <f>IFERROR(VLOOKUP($A131,'Week 22'!$A$1:$F$300,3,FALSE),"")</f>
        <v>23.32</v>
      </c>
      <c r="AT131" s="16">
        <f t="shared" si="46"/>
        <v>0.98000000000000043</v>
      </c>
      <c r="AU131" t="str">
        <f>IFERROR(VLOOKUP($A131,'Week 23'!$A$1:$F$300,3,FALSE),"")</f>
        <v/>
      </c>
      <c r="AV131" s="16">
        <f t="shared" si="47"/>
        <v>0</v>
      </c>
      <c r="AW131" t="str">
        <f>IFERROR(VLOOKUP($A131,'Week 24'!$A$1:$F$300,3,FALSE),"")</f>
        <v/>
      </c>
      <c r="AX131" s="16">
        <f t="shared" si="48"/>
        <v>0</v>
      </c>
      <c r="AY131" t="str">
        <f>IFERROR(VLOOKUP($A131,'Week 25'!$A$1:$F$300,3,FALSE),"")</f>
        <v/>
      </c>
      <c r="AZ131" s="16">
        <f t="shared" si="49"/>
        <v>0</v>
      </c>
      <c r="BA131" t="str">
        <f>IFERROR(VLOOKUP($A131,'Week 26'!$A$1:$F$300,3,FALSE),"")</f>
        <v/>
      </c>
      <c r="BB131" s="16">
        <f t="shared" si="50"/>
        <v>0</v>
      </c>
      <c r="BC131" s="2" t="str">
        <f t="shared" ref="BC131:BC230" si="61">IFERROR(+BD131-AK131,"")</f>
        <v/>
      </c>
      <c r="BD131" t="str">
        <f>IFERROR(VLOOKUP($A131,'Pivotrac YE'!$A$1:$F$300,3,FALSE),"")</f>
        <v/>
      </c>
    </row>
    <row r="132" spans="1:56" x14ac:dyDescent="0.2">
      <c r="A132" t="s">
        <v>267</v>
      </c>
      <c r="B132">
        <f t="shared" si="57"/>
        <v>21.06</v>
      </c>
      <c r="C132" t="str">
        <f>IFERROR(VLOOKUP($A132,'Week 1'!$A$1:$F$300,3,FALSE),"")</f>
        <v/>
      </c>
      <c r="D132" s="16">
        <f t="shared" ref="D132:D148" si="62">IFERROR(+E132-C132,)</f>
        <v>0</v>
      </c>
      <c r="E132" t="str">
        <f>IFERROR(VLOOKUP($A132,'Week 2'!$A$1:$F$298,3,FALSE),"")</f>
        <v/>
      </c>
      <c r="F132" s="16">
        <f t="shared" ref="F132:F148" si="63">IFERROR(+G132-E132,)</f>
        <v>0</v>
      </c>
      <c r="G132" t="str">
        <f>IFERROR(VLOOKUP($A132,'Week 3'!$A$1:$F$298,3,FALSE),"")</f>
        <v/>
      </c>
      <c r="H132" s="16">
        <f t="shared" ref="H132:H148" si="64">IFERROR(+I132-G132,)</f>
        <v>0</v>
      </c>
      <c r="I132">
        <f>IFERROR(VLOOKUP($A132,'Week 4'!$A$1:$F$300,3,FALSE),"")</f>
        <v>4.76</v>
      </c>
      <c r="J132">
        <f>IFERROR(VLOOKUP($A132,'Week 4'!$A$1:$F$300,3,FALSE),"")</f>
        <v>4.76</v>
      </c>
      <c r="K132" s="16" t="str">
        <f t="shared" si="58"/>
        <v/>
      </c>
      <c r="L132" t="str">
        <f>IFERROR(VLOOKUP($A132,'Week 5'!$A$1:$F$300,2,FALSE),"")</f>
        <v/>
      </c>
      <c r="M132" t="str">
        <f>IFERROR(VLOOKUP($A132,'Week 6'!$A$1:$F$300,3,FALSE),"")</f>
        <v/>
      </c>
      <c r="N132" t="str">
        <f>IFERROR(VLOOKUP($A132,'Week 6'!$A$1:$F$300,2,FALSE),"")</f>
        <v/>
      </c>
      <c r="O132" s="16">
        <f t="shared" si="59"/>
        <v>6.89</v>
      </c>
      <c r="P132">
        <f>IFERROR(VLOOKUP($A132,'Week 7'!$A$1:$F$300,2,FALSE),"")</f>
        <v>2.13</v>
      </c>
      <c r="Q132" s="16">
        <f t="shared" si="60"/>
        <v>9.0599999999999987</v>
      </c>
      <c r="R132">
        <f>IFERROR(VLOOKUP($A132,'Week 8'!$A$1:$F$300,2,FALSE),"")</f>
        <v>2.17</v>
      </c>
      <c r="S132" s="16">
        <f>IFERROR(VLOOKUP($A132,'Week 9'!$A$1:$F$300,3,FALSE),"")</f>
        <v>14</v>
      </c>
      <c r="T132" s="16">
        <f t="shared" si="51"/>
        <v>4.9400000000000013</v>
      </c>
      <c r="U132" s="16">
        <f>IFERROR(VLOOKUP($A132,'Week 10'!$A$1:$F$300,3,FALSE),"")</f>
        <v>15.84</v>
      </c>
      <c r="V132" s="16">
        <f t="shared" si="52"/>
        <v>1.8399999999999999</v>
      </c>
      <c r="W132" s="16">
        <f>IFERROR(VLOOKUP($A132,'Week 11'!$A$1:$F$300,3,FALSE),"")</f>
        <v>17.93</v>
      </c>
      <c r="X132" s="16">
        <f t="shared" si="53"/>
        <v>2.09</v>
      </c>
      <c r="Y132" s="16">
        <f>IFERROR(VLOOKUP($A132,'Week 12'!$A$1:$F$300,3,FALSE),"")</f>
        <v>20.11</v>
      </c>
      <c r="Z132" s="16">
        <f t="shared" si="54"/>
        <v>2.1799999999999997</v>
      </c>
      <c r="AA132">
        <f>IFERROR(VLOOKUP($A132,'Week 13'!$A$1:$F$300,3,FALSE),"")</f>
        <v>21.06</v>
      </c>
      <c r="AB132" s="16">
        <f t="shared" si="55"/>
        <v>0.94999999999999929</v>
      </c>
      <c r="AC132">
        <f>IFERROR(VLOOKUP($A132,'Week 14'!$A$1:$F$300,3,FALSE),"")</f>
        <v>21.06</v>
      </c>
      <c r="AD132" s="16">
        <f t="shared" si="56"/>
        <v>0</v>
      </c>
      <c r="AE132">
        <f>IFERROR(VLOOKUP($A132,'Week 15'!$A$1:$F$300,3,FALSE),"")</f>
        <v>21.06</v>
      </c>
      <c r="AF132" s="16">
        <f t="shared" ref="AF132:AF232" si="65">IFERROR(AE132-AC132,)</f>
        <v>0</v>
      </c>
      <c r="AG132">
        <f>IFERROR(VLOOKUP($A132,'Week 16'!$A$1:$F$300,3,FALSE),"")</f>
        <v>21.06</v>
      </c>
      <c r="AH132" s="16">
        <f t="shared" ref="AH132:AH232" si="66">IFERROR(AG132-AE132,)</f>
        <v>0</v>
      </c>
      <c r="AI132">
        <f>IFERROR(VLOOKUP($A132,'Week 17'!$A$1:$F$300,3,FALSE),"")</f>
        <v>21.06</v>
      </c>
      <c r="AJ132" s="16">
        <f t="shared" ref="AJ132:AJ232" si="67">IFERROR(AI132-AG132,)</f>
        <v>0</v>
      </c>
      <c r="AK132">
        <f>IFERROR(VLOOKUP($A132,'Week 18'!$A$1:$F$300,3,FALSE),"")</f>
        <v>21.06</v>
      </c>
      <c r="AL132" s="16">
        <f t="shared" ref="AL132:AL232" si="68">IFERROR(AK132-AI132,)</f>
        <v>0</v>
      </c>
      <c r="AM132">
        <f>IFERROR(VLOOKUP($A132,'Week 19'!$A$1:$F$300,3,FALSE),"")</f>
        <v>21.06</v>
      </c>
      <c r="AN132" s="16">
        <f t="shared" ref="AN132:AN232" si="69">IFERROR(AM132-AK132,)</f>
        <v>0</v>
      </c>
      <c r="AO132">
        <f>IFERROR(VLOOKUP($A132,'Week 20'!$A$1:$F$300,3,FALSE),"")</f>
        <v>21.06</v>
      </c>
      <c r="AP132" s="16">
        <f t="shared" ref="AP132:AP232" si="70">IFERROR(AO132-AM132,)</f>
        <v>0</v>
      </c>
      <c r="AQ132">
        <f>IFERROR(VLOOKUP($A132,'Week 21'!$A$1:$F$300,3,FALSE),"")</f>
        <v>22.08</v>
      </c>
      <c r="AR132" s="16">
        <f t="shared" ref="AR132:AR232" si="71">IFERROR(AQ132-AO132,)</f>
        <v>1.0199999999999996</v>
      </c>
      <c r="AS132">
        <f>IFERROR(VLOOKUP($A132,'Week 22'!$A$1:$F$300,3,FALSE),"")</f>
        <v>22.08</v>
      </c>
      <c r="AT132" s="16">
        <f t="shared" ref="AT132:AT232" si="72">IFERROR(AS132-AQ132,)</f>
        <v>0</v>
      </c>
      <c r="AU132" t="str">
        <f>IFERROR(VLOOKUP($A132,'Week 23'!$A$1:$F$300,3,FALSE),"")</f>
        <v/>
      </c>
      <c r="AV132" s="16">
        <f t="shared" ref="AV132:AV232" si="73">IFERROR(AU132-AS132,)</f>
        <v>0</v>
      </c>
      <c r="AW132" t="str">
        <f>IFERROR(VLOOKUP($A132,'Week 24'!$A$1:$F$300,3,FALSE),"")</f>
        <v/>
      </c>
      <c r="AX132" s="16">
        <f t="shared" ref="AX132:AX232" si="74">IFERROR(AW132-AU132,)</f>
        <v>0</v>
      </c>
      <c r="AY132" t="str">
        <f>IFERROR(VLOOKUP($A132,'Week 25'!$A$1:$F$300,3,FALSE),"")</f>
        <v/>
      </c>
      <c r="AZ132" s="16">
        <f t="shared" ref="AZ132:AZ232" si="75">IFERROR(AY132-AW132,)</f>
        <v>0</v>
      </c>
      <c r="BA132" t="str">
        <f>IFERROR(VLOOKUP($A132,'Week 26'!$A$1:$F$300,3,FALSE),"")</f>
        <v/>
      </c>
      <c r="BB132" s="16">
        <f t="shared" ref="BB132:BB232" si="76">IFERROR(BA132-AY132,)</f>
        <v>0</v>
      </c>
      <c r="BC132" s="2" t="str">
        <f t="shared" si="61"/>
        <v/>
      </c>
      <c r="BD132" t="str">
        <f>IFERROR(VLOOKUP($A132,'Pivotrac YE'!$A$1:$F$300,3,FALSE),"")</f>
        <v/>
      </c>
    </row>
    <row r="133" spans="1:56" x14ac:dyDescent="0.2">
      <c r="A133" t="s">
        <v>269</v>
      </c>
      <c r="B133">
        <f t="shared" si="57"/>
        <v>19.690000000000001</v>
      </c>
      <c r="C133" t="str">
        <f>IFERROR(VLOOKUP($A133,'Week 1'!$A$1:$F$300,3,FALSE),"")</f>
        <v/>
      </c>
      <c r="D133" s="16">
        <f t="shared" si="62"/>
        <v>0</v>
      </c>
      <c r="E133" t="str">
        <f>IFERROR(VLOOKUP($A133,'Week 2'!$A$1:$F$298,3,FALSE),"")</f>
        <v/>
      </c>
      <c r="F133" s="16">
        <f t="shared" si="63"/>
        <v>0</v>
      </c>
      <c r="G133" t="str">
        <f>IFERROR(VLOOKUP($A133,'Week 3'!$A$1:$F$298,3,FALSE),"")</f>
        <v/>
      </c>
      <c r="H133" s="16">
        <f t="shared" si="64"/>
        <v>0</v>
      </c>
      <c r="I133">
        <f>IFERROR(VLOOKUP($A133,'Week 4'!$A$1:$F$300,3,FALSE),"")</f>
        <v>4.84</v>
      </c>
      <c r="J133">
        <f>IFERROR(VLOOKUP($A133,'Week 4'!$A$1:$F$300,3,FALSE),"")</f>
        <v>4.84</v>
      </c>
      <c r="K133" s="16" t="str">
        <f t="shared" si="58"/>
        <v/>
      </c>
      <c r="L133" t="str">
        <f>IFERROR(VLOOKUP($A133,'Week 5'!$A$1:$F$300,2,FALSE),"")</f>
        <v/>
      </c>
      <c r="M133" t="str">
        <f>IFERROR(VLOOKUP($A133,'Week 6'!$A$1:$F$300,3,FALSE),"")</f>
        <v/>
      </c>
      <c r="N133" t="str">
        <f>IFERROR(VLOOKUP($A133,'Week 6'!$A$1:$F$300,2,FALSE),"")</f>
        <v/>
      </c>
      <c r="O133" s="16">
        <f t="shared" si="59"/>
        <v>6.89</v>
      </c>
      <c r="P133">
        <f>IFERROR(VLOOKUP($A133,'Week 7'!$A$1:$F$300,2,FALSE),"")</f>
        <v>2.0499999999999998</v>
      </c>
      <c r="Q133" s="16">
        <f t="shared" si="60"/>
        <v>8.9499999999999993</v>
      </c>
      <c r="R133">
        <f>IFERROR(VLOOKUP($A133,'Week 8'!$A$1:$F$300,2,FALSE),"")</f>
        <v>2.06</v>
      </c>
      <c r="S133" s="16">
        <f>IFERROR(VLOOKUP($A133,'Week 9'!$A$1:$F$300,3,FALSE),"")</f>
        <v>13.67</v>
      </c>
      <c r="T133" s="16">
        <f t="shared" ref="T133:T196" si="77">IFERROR(S133-Q133,)</f>
        <v>4.7200000000000006</v>
      </c>
      <c r="U133" s="16">
        <f>IFERROR(VLOOKUP($A133,'Week 10'!$A$1:$F$300,3,FALSE),"")</f>
        <v>15.43</v>
      </c>
      <c r="V133" s="16">
        <f t="shared" ref="V133:V196" si="78">IFERROR(U133-S133,)</f>
        <v>1.7599999999999998</v>
      </c>
      <c r="W133" s="16">
        <f>IFERROR(VLOOKUP($A133,'Week 11'!$A$1:$F$300,3,FALSE),"")</f>
        <v>16.75</v>
      </c>
      <c r="X133" s="16">
        <f t="shared" ref="X133:X196" si="79">IFERROR(W133-U133,)</f>
        <v>1.3200000000000003</v>
      </c>
      <c r="Y133" s="16">
        <f>IFERROR(VLOOKUP($A133,'Week 12'!$A$1:$F$300,3,FALSE),"")</f>
        <v>18.760000000000002</v>
      </c>
      <c r="Z133" s="16">
        <f t="shared" ref="Z133:Z196" si="80">IFERROR(Y133-W133,)</f>
        <v>2.0100000000000016</v>
      </c>
      <c r="AA133">
        <f>IFERROR(VLOOKUP($A133,'Week 13'!$A$1:$F$300,3,FALSE),"")</f>
        <v>19.690000000000001</v>
      </c>
      <c r="AB133" s="16">
        <f t="shared" ref="AB133:AB196" si="81">IFERROR(AA133-Y133,)</f>
        <v>0.92999999999999972</v>
      </c>
      <c r="AC133">
        <f>IFERROR(VLOOKUP($A133,'Week 14'!$A$1:$F$300,3,FALSE),"")</f>
        <v>19.690000000000001</v>
      </c>
      <c r="AD133" s="16">
        <f t="shared" ref="AD133:AD196" si="82">IFERROR(AC133-AA133,)</f>
        <v>0</v>
      </c>
      <c r="AE133">
        <f>IFERROR(VLOOKUP($A133,'Week 15'!$A$1:$F$300,3,FALSE),"")</f>
        <v>19.690000000000001</v>
      </c>
      <c r="AF133" s="16">
        <f t="shared" si="65"/>
        <v>0</v>
      </c>
      <c r="AG133">
        <f>IFERROR(VLOOKUP($A133,'Week 16'!$A$1:$F$300,3,FALSE),"")</f>
        <v>19.690000000000001</v>
      </c>
      <c r="AH133" s="16">
        <f t="shared" si="66"/>
        <v>0</v>
      </c>
      <c r="AI133">
        <f>IFERROR(VLOOKUP($A133,'Week 17'!$A$1:$F$300,3,FALSE),"")</f>
        <v>19.690000000000001</v>
      </c>
      <c r="AJ133" s="16">
        <f t="shared" si="67"/>
        <v>0</v>
      </c>
      <c r="AK133">
        <f>IFERROR(VLOOKUP($A133,'Week 18'!$A$1:$F$300,3,FALSE),"")</f>
        <v>19.690000000000001</v>
      </c>
      <c r="AL133" s="16">
        <f t="shared" si="68"/>
        <v>0</v>
      </c>
      <c r="AM133">
        <f>IFERROR(VLOOKUP($A133,'Week 19'!$A$1:$F$300,3,FALSE),"")</f>
        <v>19.690000000000001</v>
      </c>
      <c r="AN133" s="16">
        <f t="shared" si="69"/>
        <v>0</v>
      </c>
      <c r="AO133">
        <f>IFERROR(VLOOKUP($A133,'Week 20'!$A$1:$F$300,3,FALSE),"")</f>
        <v>19.690000000000001</v>
      </c>
      <c r="AP133" s="16">
        <f t="shared" si="70"/>
        <v>0</v>
      </c>
      <c r="AQ133">
        <f>IFERROR(VLOOKUP($A133,'Week 21'!$A$1:$F$300,3,FALSE),"")</f>
        <v>20.63</v>
      </c>
      <c r="AR133" s="16">
        <f t="shared" si="71"/>
        <v>0.93999999999999773</v>
      </c>
      <c r="AS133">
        <f>IFERROR(VLOOKUP($A133,'Week 22'!$A$1:$F$300,3,FALSE),"")</f>
        <v>20.63</v>
      </c>
      <c r="AT133" s="16">
        <f t="shared" si="72"/>
        <v>0</v>
      </c>
      <c r="AU133" t="str">
        <f>IFERROR(VLOOKUP($A133,'Week 23'!$A$1:$F$300,3,FALSE),"")</f>
        <v/>
      </c>
      <c r="AV133" s="16">
        <f t="shared" si="73"/>
        <v>0</v>
      </c>
      <c r="AW133" t="str">
        <f>IFERROR(VLOOKUP($A133,'Week 24'!$A$1:$F$300,3,FALSE),"")</f>
        <v/>
      </c>
      <c r="AX133" s="16">
        <f t="shared" si="74"/>
        <v>0</v>
      </c>
      <c r="AY133" t="str">
        <f>IFERROR(VLOOKUP($A133,'Week 25'!$A$1:$F$300,3,FALSE),"")</f>
        <v/>
      </c>
      <c r="AZ133" s="16">
        <f t="shared" si="75"/>
        <v>0</v>
      </c>
      <c r="BA133" t="str">
        <f>IFERROR(VLOOKUP($A133,'Week 26'!$A$1:$F$300,3,FALSE),"")</f>
        <v/>
      </c>
      <c r="BB133" s="16">
        <f t="shared" si="76"/>
        <v>0</v>
      </c>
      <c r="BC133" s="2" t="str">
        <f t="shared" si="61"/>
        <v/>
      </c>
      <c r="BD133" t="str">
        <f>IFERROR(VLOOKUP($A133,'Pivotrac YE'!$A$1:$F$300,3,FALSE),"")</f>
        <v/>
      </c>
    </row>
    <row r="134" spans="1:56" x14ac:dyDescent="0.2">
      <c r="A134" t="s">
        <v>244</v>
      </c>
      <c r="B134">
        <f t="shared" si="57"/>
        <v>22.39</v>
      </c>
      <c r="C134" t="str">
        <f>IFERROR(VLOOKUP($A134,'Week 1'!$A$1:$F$300,3,FALSE),"")</f>
        <v/>
      </c>
      <c r="D134" s="16">
        <f t="shared" si="62"/>
        <v>0</v>
      </c>
      <c r="E134" t="str">
        <f>IFERROR(VLOOKUP($A134,'Week 2'!$A$1:$F$298,3,FALSE),"")</f>
        <v/>
      </c>
      <c r="F134" s="16">
        <f t="shared" si="63"/>
        <v>0</v>
      </c>
      <c r="G134" t="str">
        <f>IFERROR(VLOOKUP($A134,'Week 3'!$A$1:$F$298,3,FALSE),"")</f>
        <v/>
      </c>
      <c r="H134" s="16">
        <f t="shared" si="64"/>
        <v>0</v>
      </c>
      <c r="I134">
        <f>IFERROR(VLOOKUP($A134,'Week 4'!$A$1:$F$300,3,FALSE),"")</f>
        <v>1.51</v>
      </c>
      <c r="J134">
        <f>IFERROR(VLOOKUP($A134,'Week 4'!$A$1:$F$300,3,FALSE),"")</f>
        <v>1.51</v>
      </c>
      <c r="K134" s="16" t="str">
        <f t="shared" si="58"/>
        <v/>
      </c>
      <c r="L134" t="str">
        <f>IFERROR(VLOOKUP($A134,'Week 5'!$A$1:$F$300,2,FALSE),"")</f>
        <v/>
      </c>
      <c r="M134" t="str">
        <f>IFERROR(VLOOKUP($A134,'Week 6'!$A$1:$F$300,3,FALSE),"")</f>
        <v/>
      </c>
      <c r="N134" t="str">
        <f>IFERROR(VLOOKUP($A134,'Week 6'!$A$1:$F$300,2,FALSE),"")</f>
        <v/>
      </c>
      <c r="O134" s="16">
        <f t="shared" si="59"/>
        <v>3.3200000000000003</v>
      </c>
      <c r="P134">
        <f>IFERROR(VLOOKUP($A134,'Week 7'!$A$1:$F$300,2,FALSE),"")</f>
        <v>1.81</v>
      </c>
      <c r="Q134" s="16">
        <f t="shared" si="60"/>
        <v>4.9400000000000004</v>
      </c>
      <c r="R134">
        <f>IFERROR(VLOOKUP($A134,'Week 8'!$A$1:$F$300,2,FALSE),"")</f>
        <v>1.62</v>
      </c>
      <c r="S134" s="16">
        <f>IFERROR(VLOOKUP($A134,'Week 9'!$A$1:$F$300,3,FALSE),"")</f>
        <v>9.74</v>
      </c>
      <c r="T134" s="16">
        <f t="shared" si="77"/>
        <v>4.8</v>
      </c>
      <c r="U134" s="16">
        <f>IFERROR(VLOOKUP($A134,'Week 10'!$A$1:$F$300,3,FALSE),"")</f>
        <v>11.71</v>
      </c>
      <c r="V134" s="16">
        <f t="shared" si="78"/>
        <v>1.9700000000000006</v>
      </c>
      <c r="W134" s="16">
        <f>IFERROR(VLOOKUP($A134,'Week 11'!$A$1:$F$300,3,FALSE),"")</f>
        <v>14.24</v>
      </c>
      <c r="X134" s="16">
        <f t="shared" si="79"/>
        <v>2.5299999999999994</v>
      </c>
      <c r="Y134" s="16">
        <f>IFERROR(VLOOKUP($A134,'Week 12'!$A$1:$F$300,3,FALSE),"")</f>
        <v>16.78</v>
      </c>
      <c r="Z134" s="16">
        <f t="shared" si="80"/>
        <v>2.5400000000000009</v>
      </c>
      <c r="AA134">
        <f>IFERROR(VLOOKUP($A134,'Week 13'!$A$1:$F$300,3,FALSE),"")</f>
        <v>19.07</v>
      </c>
      <c r="AB134" s="16">
        <f t="shared" si="81"/>
        <v>2.2899999999999991</v>
      </c>
      <c r="AC134">
        <f>IFERROR(VLOOKUP($A134,'Week 14'!$A$1:$F$300,3,FALSE),"")</f>
        <v>20.32</v>
      </c>
      <c r="AD134" s="16">
        <f t="shared" si="82"/>
        <v>1.25</v>
      </c>
      <c r="AE134">
        <f>IFERROR(VLOOKUP($A134,'Week 15'!$A$1:$F$300,3,FALSE),"")</f>
        <v>21.69</v>
      </c>
      <c r="AF134" s="16">
        <f t="shared" si="65"/>
        <v>1.370000000000001</v>
      </c>
      <c r="AG134">
        <f>IFERROR(VLOOKUP($A134,'Week 16'!$A$1:$F$300,3,FALSE),"")</f>
        <v>21.98</v>
      </c>
      <c r="AH134" s="16">
        <f t="shared" si="66"/>
        <v>0.28999999999999915</v>
      </c>
      <c r="AI134">
        <f>IFERROR(VLOOKUP($A134,'Week 17'!$A$1:$F$300,3,FALSE),"")</f>
        <v>22.12</v>
      </c>
      <c r="AJ134" s="16">
        <f t="shared" si="67"/>
        <v>0.14000000000000057</v>
      </c>
      <c r="AK134">
        <f>IFERROR(VLOOKUP($A134,'Week 18'!$A$1:$F$300,3,FALSE),"")</f>
        <v>22.39</v>
      </c>
      <c r="AL134" s="16">
        <f t="shared" si="68"/>
        <v>0.26999999999999957</v>
      </c>
      <c r="AM134">
        <f>IFERROR(VLOOKUP($A134,'Week 19'!$A$1:$F$300,3,FALSE),"")</f>
        <v>22.68</v>
      </c>
      <c r="AN134" s="16">
        <f t="shared" si="69"/>
        <v>0.28999999999999915</v>
      </c>
      <c r="AO134">
        <f>IFERROR(VLOOKUP($A134,'Week 20'!$A$1:$F$300,3,FALSE),"")</f>
        <v>23.58</v>
      </c>
      <c r="AP134" s="16">
        <f t="shared" si="70"/>
        <v>0.89999999999999858</v>
      </c>
      <c r="AQ134">
        <f>IFERROR(VLOOKUP($A134,'Week 21'!$A$1:$F$300,3,FALSE),"")</f>
        <v>23.58</v>
      </c>
      <c r="AR134" s="16">
        <f t="shared" si="71"/>
        <v>0</v>
      </c>
      <c r="AS134">
        <f>IFERROR(VLOOKUP($A134,'Week 22'!$A$1:$F$300,3,FALSE),"")</f>
        <v>24.62</v>
      </c>
      <c r="AT134" s="16">
        <f t="shared" si="72"/>
        <v>1.0400000000000027</v>
      </c>
      <c r="AU134" t="str">
        <f>IFERROR(VLOOKUP($A134,'Week 23'!$A$1:$F$300,3,FALSE),"")</f>
        <v/>
      </c>
      <c r="AV134" s="16">
        <f t="shared" si="73"/>
        <v>0</v>
      </c>
      <c r="AW134" t="str">
        <f>IFERROR(VLOOKUP($A134,'Week 24'!$A$1:$F$300,3,FALSE),"")</f>
        <v/>
      </c>
      <c r="AX134" s="16">
        <f t="shared" si="74"/>
        <v>0</v>
      </c>
      <c r="AY134" t="str">
        <f>IFERROR(VLOOKUP($A134,'Week 25'!$A$1:$F$300,3,FALSE),"")</f>
        <v/>
      </c>
      <c r="AZ134" s="16">
        <f t="shared" si="75"/>
        <v>0</v>
      </c>
      <c r="BA134" t="str">
        <f>IFERROR(VLOOKUP($A134,'Week 26'!$A$1:$F$300,3,FALSE),"")</f>
        <v/>
      </c>
      <c r="BB134" s="16">
        <f t="shared" si="76"/>
        <v>0</v>
      </c>
      <c r="BC134" s="2" t="str">
        <f t="shared" si="61"/>
        <v/>
      </c>
      <c r="BD134" t="str">
        <f>IFERROR(VLOOKUP($A134,'Pivotrac YE'!$A$1:$F$300,3,FALSE),"")</f>
        <v/>
      </c>
    </row>
    <row r="135" spans="1:56" x14ac:dyDescent="0.2">
      <c r="A135" t="s">
        <v>273</v>
      </c>
      <c r="B135">
        <f t="shared" si="57"/>
        <v>23.96</v>
      </c>
      <c r="C135" t="str">
        <f>IFERROR(VLOOKUP($A135,'Week 1'!$A$1:$F$300,3,FALSE),"")</f>
        <v/>
      </c>
      <c r="D135" s="16">
        <f t="shared" si="62"/>
        <v>0</v>
      </c>
      <c r="E135" t="str">
        <f>IFERROR(VLOOKUP($A135,'Week 2'!$A$1:$F$298,3,FALSE),"")</f>
        <v/>
      </c>
      <c r="F135" s="16">
        <f t="shared" si="63"/>
        <v>0</v>
      </c>
      <c r="G135" t="str">
        <f>IFERROR(VLOOKUP($A135,'Week 3'!$A$1:$F$298,3,FALSE),"")</f>
        <v/>
      </c>
      <c r="H135" s="16">
        <f t="shared" si="64"/>
        <v>0</v>
      </c>
      <c r="I135">
        <f>IFERROR(VLOOKUP($A135,'Week 4'!$A$1:$F$300,3,FALSE),"")</f>
        <v>8.15</v>
      </c>
      <c r="J135">
        <f>IFERROR(VLOOKUP($A135,'Week 4'!$A$1:$F$300,3,FALSE),"")</f>
        <v>8.15</v>
      </c>
      <c r="K135" s="16" t="str">
        <f t="shared" si="58"/>
        <v/>
      </c>
      <c r="L135" t="str">
        <f>IFERROR(VLOOKUP($A135,'Week 5'!$A$1:$F$300,2,FALSE),"")</f>
        <v/>
      </c>
      <c r="M135" t="str">
        <f>IFERROR(VLOOKUP($A135,'Week 6'!$A$1:$F$300,3,FALSE),"")</f>
        <v/>
      </c>
      <c r="N135" t="str">
        <f>IFERROR(VLOOKUP($A135,'Week 6'!$A$1:$F$300,2,FALSE),"")</f>
        <v/>
      </c>
      <c r="O135" s="16">
        <f t="shared" si="59"/>
        <v>10.620000000000001</v>
      </c>
      <c r="P135">
        <f>IFERROR(VLOOKUP($A135,'Week 7'!$A$1:$F$300,2,FALSE),"")</f>
        <v>2.4700000000000002</v>
      </c>
      <c r="Q135" s="16">
        <f t="shared" si="60"/>
        <v>12.71</v>
      </c>
      <c r="R135">
        <f>IFERROR(VLOOKUP($A135,'Week 8'!$A$1:$F$300,2,FALSE),"")</f>
        <v>2.09</v>
      </c>
      <c r="S135" s="16">
        <f>IFERROR(VLOOKUP($A135,'Week 9'!$A$1:$F$300,3,FALSE),"")</f>
        <v>18.71</v>
      </c>
      <c r="T135" s="16">
        <f t="shared" si="77"/>
        <v>6</v>
      </c>
      <c r="U135" s="16">
        <f>IFERROR(VLOOKUP($A135,'Week 10'!$A$1:$F$300,3,FALSE),"")</f>
        <v>20.48</v>
      </c>
      <c r="V135" s="16">
        <f t="shared" si="78"/>
        <v>1.7699999999999996</v>
      </c>
      <c r="W135" s="16">
        <f>IFERROR(VLOOKUP($A135,'Week 11'!$A$1:$F$300,3,FALSE),"")</f>
        <v>22.67</v>
      </c>
      <c r="X135" s="16">
        <f t="shared" si="79"/>
        <v>2.1900000000000013</v>
      </c>
      <c r="Y135" s="16">
        <f>IFERROR(VLOOKUP($A135,'Week 12'!$A$1:$F$300,3,FALSE),"")</f>
        <v>23.96</v>
      </c>
      <c r="Z135" s="16">
        <f t="shared" si="80"/>
        <v>1.2899999999999991</v>
      </c>
      <c r="AA135">
        <f>IFERROR(VLOOKUP($A135,'Week 13'!$A$1:$F$300,3,FALSE),"")</f>
        <v>23.96</v>
      </c>
      <c r="AB135" s="16">
        <f t="shared" si="81"/>
        <v>0</v>
      </c>
      <c r="AC135">
        <f>IFERROR(VLOOKUP($A135,'Week 14'!$A$1:$F$300,3,FALSE),"")</f>
        <v>23.96</v>
      </c>
      <c r="AD135" s="16">
        <f t="shared" si="82"/>
        <v>0</v>
      </c>
      <c r="AE135">
        <f>IFERROR(VLOOKUP($A135,'Week 15'!$A$1:$F$300,3,FALSE),"")</f>
        <v>23.96</v>
      </c>
      <c r="AF135" s="16">
        <f t="shared" si="65"/>
        <v>0</v>
      </c>
      <c r="AG135">
        <f>IFERROR(VLOOKUP($A135,'Week 16'!$A$1:$F$300,3,FALSE),"")</f>
        <v>23.96</v>
      </c>
      <c r="AH135" s="16">
        <f t="shared" si="66"/>
        <v>0</v>
      </c>
      <c r="AI135">
        <f>IFERROR(VLOOKUP($A135,'Week 17'!$A$1:$F$300,3,FALSE),"")</f>
        <v>23.96</v>
      </c>
      <c r="AJ135" s="16">
        <f t="shared" si="67"/>
        <v>0</v>
      </c>
      <c r="AK135">
        <f>IFERROR(VLOOKUP($A135,'Week 18'!$A$1:$F$300,3,FALSE),"")</f>
        <v>23.96</v>
      </c>
      <c r="AL135" s="16">
        <f t="shared" si="68"/>
        <v>0</v>
      </c>
      <c r="AM135">
        <f>IFERROR(VLOOKUP($A135,'Week 19'!$A$1:$F$300,3,FALSE),"")</f>
        <v>23.96</v>
      </c>
      <c r="AN135" s="16">
        <f t="shared" si="69"/>
        <v>0</v>
      </c>
      <c r="AO135">
        <f>IFERROR(VLOOKUP($A135,'Week 20'!$A$1:$F$300,3,FALSE),"")</f>
        <v>23.96</v>
      </c>
      <c r="AP135" s="16">
        <f t="shared" si="70"/>
        <v>0</v>
      </c>
      <c r="AQ135">
        <f>IFERROR(VLOOKUP($A135,'Week 21'!$A$1:$F$300,3,FALSE),"")</f>
        <v>24.91</v>
      </c>
      <c r="AR135" s="16">
        <f t="shared" si="71"/>
        <v>0.94999999999999929</v>
      </c>
      <c r="AS135">
        <f>IFERROR(VLOOKUP($A135,'Week 22'!$A$1:$F$300,3,FALSE),"")</f>
        <v>24.91</v>
      </c>
      <c r="AT135" s="16">
        <f t="shared" si="72"/>
        <v>0</v>
      </c>
      <c r="AU135" t="str">
        <f>IFERROR(VLOOKUP($A135,'Week 23'!$A$1:$F$300,3,FALSE),"")</f>
        <v/>
      </c>
      <c r="AV135" s="16">
        <f t="shared" si="73"/>
        <v>0</v>
      </c>
      <c r="AW135" t="str">
        <f>IFERROR(VLOOKUP($A135,'Week 24'!$A$1:$F$300,3,FALSE),"")</f>
        <v/>
      </c>
      <c r="AX135" s="16">
        <f t="shared" si="74"/>
        <v>0</v>
      </c>
      <c r="AY135" t="str">
        <f>IFERROR(VLOOKUP($A135,'Week 25'!$A$1:$F$300,3,FALSE),"")</f>
        <v/>
      </c>
      <c r="AZ135" s="16">
        <f t="shared" si="75"/>
        <v>0</v>
      </c>
      <c r="BA135" t="str">
        <f>IFERROR(VLOOKUP($A135,'Week 26'!$A$1:$F$300,3,FALSE),"")</f>
        <v/>
      </c>
      <c r="BB135" s="16">
        <f t="shared" si="76"/>
        <v>0</v>
      </c>
      <c r="BC135" s="2" t="str">
        <f t="shared" si="61"/>
        <v/>
      </c>
      <c r="BD135" t="str">
        <f>IFERROR(VLOOKUP($A135,'Pivotrac YE'!$A$1:$F$300,3,FALSE),"")</f>
        <v/>
      </c>
    </row>
    <row r="136" spans="1:56" x14ac:dyDescent="0.2">
      <c r="A136" t="s">
        <v>271</v>
      </c>
      <c r="B136">
        <f t="shared" si="57"/>
        <v>22.31</v>
      </c>
      <c r="C136" t="str">
        <f>IFERROR(VLOOKUP($A136,'Week 1'!$A$1:$F$300,3,FALSE),"")</f>
        <v/>
      </c>
      <c r="D136" s="16">
        <f t="shared" si="62"/>
        <v>0</v>
      </c>
      <c r="E136" t="str">
        <f>IFERROR(VLOOKUP($A136,'Week 2'!$A$1:$F$298,3,FALSE),"")</f>
        <v/>
      </c>
      <c r="F136" s="16">
        <f t="shared" si="63"/>
        <v>0</v>
      </c>
      <c r="G136" t="str">
        <f>IFERROR(VLOOKUP($A136,'Week 3'!$A$1:$F$298,3,FALSE),"")</f>
        <v/>
      </c>
      <c r="H136" s="16">
        <f t="shared" si="64"/>
        <v>0</v>
      </c>
      <c r="I136">
        <f>IFERROR(VLOOKUP($A136,'Week 4'!$A$1:$F$300,3,FALSE),"")</f>
        <v>4.87</v>
      </c>
      <c r="J136">
        <f>IFERROR(VLOOKUP($A136,'Week 4'!$A$1:$F$300,3,FALSE),"")</f>
        <v>4.87</v>
      </c>
      <c r="K136" s="16" t="str">
        <f t="shared" si="58"/>
        <v/>
      </c>
      <c r="L136" t="str">
        <f>IFERROR(VLOOKUP($A136,'Week 5'!$A$1:$F$300,2,FALSE),"")</f>
        <v/>
      </c>
      <c r="M136" t="str">
        <f>IFERROR(VLOOKUP($A136,'Week 6'!$A$1:$F$300,3,FALSE),"")</f>
        <v/>
      </c>
      <c r="N136" t="str">
        <f>IFERROR(VLOOKUP($A136,'Week 6'!$A$1:$F$300,2,FALSE),"")</f>
        <v/>
      </c>
      <c r="O136" s="16">
        <f t="shared" si="59"/>
        <v>7</v>
      </c>
      <c r="P136">
        <f>IFERROR(VLOOKUP($A136,'Week 7'!$A$1:$F$300,2,FALSE),"")</f>
        <v>2.13</v>
      </c>
      <c r="Q136" s="16">
        <f t="shared" si="60"/>
        <v>9.19</v>
      </c>
      <c r="R136">
        <f>IFERROR(VLOOKUP($A136,'Week 8'!$A$1:$F$300,2,FALSE),"")</f>
        <v>2.19</v>
      </c>
      <c r="S136" s="16">
        <f>IFERROR(VLOOKUP($A136,'Week 9'!$A$1:$F$300,3,FALSE),"")</f>
        <v>14.07</v>
      </c>
      <c r="T136" s="16">
        <f t="shared" si="77"/>
        <v>4.8800000000000008</v>
      </c>
      <c r="U136" s="16">
        <f>IFERROR(VLOOKUP($A136,'Week 10'!$A$1:$F$300,3,FALSE),"")</f>
        <v>15.89</v>
      </c>
      <c r="V136" s="16">
        <f t="shared" si="78"/>
        <v>1.8200000000000003</v>
      </c>
      <c r="W136" s="16">
        <f>IFERROR(VLOOKUP($A136,'Week 11'!$A$1:$F$300,3,FALSE),"")</f>
        <v>17.940000000000001</v>
      </c>
      <c r="X136" s="16">
        <f t="shared" si="79"/>
        <v>2.0500000000000007</v>
      </c>
      <c r="Y136" s="16">
        <f>IFERROR(VLOOKUP($A136,'Week 12'!$A$1:$F$300,3,FALSE),"")</f>
        <v>20.67</v>
      </c>
      <c r="Z136" s="16">
        <f t="shared" si="80"/>
        <v>2.7300000000000004</v>
      </c>
      <c r="AA136">
        <f>IFERROR(VLOOKUP($A136,'Week 13'!$A$1:$F$300,3,FALSE),"")</f>
        <v>22.31</v>
      </c>
      <c r="AB136" s="16">
        <f t="shared" si="81"/>
        <v>1.639999999999997</v>
      </c>
      <c r="AC136">
        <f>IFERROR(VLOOKUP($A136,'Week 14'!$A$1:$F$300,3,FALSE),"")</f>
        <v>22.31</v>
      </c>
      <c r="AD136" s="16">
        <f t="shared" si="82"/>
        <v>0</v>
      </c>
      <c r="AE136">
        <f>IFERROR(VLOOKUP($A136,'Week 15'!$A$1:$F$300,3,FALSE),"")</f>
        <v>22.31</v>
      </c>
      <c r="AF136" s="16">
        <f t="shared" si="65"/>
        <v>0</v>
      </c>
      <c r="AG136">
        <f>IFERROR(VLOOKUP($A136,'Week 16'!$A$1:$F$300,3,FALSE),"")</f>
        <v>22.31</v>
      </c>
      <c r="AH136" s="16">
        <f t="shared" si="66"/>
        <v>0</v>
      </c>
      <c r="AI136">
        <f>IFERROR(VLOOKUP($A136,'Week 17'!$A$1:$F$300,3,FALSE),"")</f>
        <v>22.31</v>
      </c>
      <c r="AJ136" s="16">
        <f t="shared" si="67"/>
        <v>0</v>
      </c>
      <c r="AK136">
        <f>IFERROR(VLOOKUP($A136,'Week 18'!$A$1:$F$300,3,FALSE),"")</f>
        <v>22.31</v>
      </c>
      <c r="AL136" s="16">
        <f t="shared" si="68"/>
        <v>0</v>
      </c>
      <c r="AM136">
        <f>IFERROR(VLOOKUP($A136,'Week 19'!$A$1:$F$300,3,FALSE),"")</f>
        <v>22.31</v>
      </c>
      <c r="AN136" s="16">
        <f t="shared" si="69"/>
        <v>0</v>
      </c>
      <c r="AO136">
        <f>IFERROR(VLOOKUP($A136,'Week 20'!$A$1:$F$300,3,FALSE),"")</f>
        <v>22.31</v>
      </c>
      <c r="AP136" s="16">
        <f t="shared" si="70"/>
        <v>0</v>
      </c>
      <c r="AQ136">
        <f>IFERROR(VLOOKUP($A136,'Week 21'!$A$1:$F$300,3,FALSE),"")</f>
        <v>23.32</v>
      </c>
      <c r="AR136" s="16">
        <f t="shared" si="71"/>
        <v>1.0100000000000016</v>
      </c>
      <c r="AS136">
        <f>IFERROR(VLOOKUP($A136,'Week 22'!$A$1:$F$300,3,FALSE),"")</f>
        <v>23.32</v>
      </c>
      <c r="AT136" s="16">
        <f t="shared" si="72"/>
        <v>0</v>
      </c>
      <c r="AU136" t="str">
        <f>IFERROR(VLOOKUP($A136,'Week 23'!$A$1:$F$300,3,FALSE),"")</f>
        <v/>
      </c>
      <c r="AV136" s="16">
        <f t="shared" si="73"/>
        <v>0</v>
      </c>
      <c r="AW136" t="str">
        <f>IFERROR(VLOOKUP($A136,'Week 24'!$A$1:$F$300,3,FALSE),"")</f>
        <v/>
      </c>
      <c r="AX136" s="16">
        <f t="shared" si="74"/>
        <v>0</v>
      </c>
      <c r="AY136" t="str">
        <f>IFERROR(VLOOKUP($A136,'Week 25'!$A$1:$F$300,3,FALSE),"")</f>
        <v/>
      </c>
      <c r="AZ136" s="16">
        <f t="shared" si="75"/>
        <v>0</v>
      </c>
      <c r="BA136" t="str">
        <f>IFERROR(VLOOKUP($A136,'Week 26'!$A$1:$F$300,3,FALSE),"")</f>
        <v/>
      </c>
      <c r="BB136" s="16">
        <f t="shared" si="76"/>
        <v>0</v>
      </c>
      <c r="BC136" s="2" t="str">
        <f t="shared" si="61"/>
        <v/>
      </c>
      <c r="BD136" t="str">
        <f>IFERROR(VLOOKUP($A136,'Pivotrac YE'!$A$1:$F$300,3,FALSE),"")</f>
        <v/>
      </c>
    </row>
    <row r="137" spans="1:56" x14ac:dyDescent="0.2">
      <c r="A137" t="s">
        <v>184</v>
      </c>
      <c r="B137">
        <f t="shared" si="57"/>
        <v>23.15</v>
      </c>
      <c r="C137" t="str">
        <f>IFERROR(VLOOKUP($A137,'Week 1'!$A$1:$F$300,3,FALSE),"")</f>
        <v/>
      </c>
      <c r="D137" s="16">
        <f t="shared" si="62"/>
        <v>0</v>
      </c>
      <c r="E137" t="str">
        <f>IFERROR(VLOOKUP($A137,'Week 2'!$A$1:$F$298,3,FALSE),"")</f>
        <v/>
      </c>
      <c r="F137" s="16">
        <f t="shared" si="63"/>
        <v>0</v>
      </c>
      <c r="G137" t="str">
        <f>IFERROR(VLOOKUP($A137,'Week 3'!$A$1:$F$298,3,FALSE),"")</f>
        <v/>
      </c>
      <c r="H137" s="16">
        <f t="shared" si="64"/>
        <v>0</v>
      </c>
      <c r="I137">
        <f>IFERROR(VLOOKUP($A137,'Week 4'!$A$1:$F$300,3,FALSE),"")</f>
        <v>1.8</v>
      </c>
      <c r="J137">
        <f>IFERROR(VLOOKUP($A137,'Week 4'!$A$1:$F$300,3,FALSE),"")</f>
        <v>1.8</v>
      </c>
      <c r="K137" s="16" t="str">
        <f t="shared" si="58"/>
        <v/>
      </c>
      <c r="L137" t="str">
        <f>IFERROR(VLOOKUP($A137,'Week 5'!$A$1:$F$300,2,FALSE),"")</f>
        <v/>
      </c>
      <c r="M137" t="str">
        <f>IFERROR(VLOOKUP($A137,'Week 6'!$A$1:$F$300,3,FALSE),"")</f>
        <v/>
      </c>
      <c r="N137" t="str">
        <f>IFERROR(VLOOKUP($A137,'Week 6'!$A$1:$F$300,2,FALSE),"")</f>
        <v/>
      </c>
      <c r="O137" s="16">
        <f t="shared" si="59"/>
        <v>3.46</v>
      </c>
      <c r="P137">
        <f>IFERROR(VLOOKUP($A137,'Week 7'!$A$1:$F$300,2,FALSE),"")</f>
        <v>1.66</v>
      </c>
      <c r="Q137" s="16">
        <f t="shared" si="60"/>
        <v>5.24</v>
      </c>
      <c r="R137">
        <f>IFERROR(VLOOKUP($A137,'Week 8'!$A$1:$F$300,2,FALSE),"")</f>
        <v>1.78</v>
      </c>
      <c r="S137" s="16">
        <f>IFERROR(VLOOKUP($A137,'Week 9'!$A$1:$F$300,3,FALSE),"")</f>
        <v>9.16</v>
      </c>
      <c r="T137" s="16">
        <f t="shared" si="77"/>
        <v>3.92</v>
      </c>
      <c r="U137" s="16">
        <f>IFERROR(VLOOKUP($A137,'Week 10'!$A$1:$F$300,3,FALSE),"")</f>
        <v>11.19</v>
      </c>
      <c r="V137" s="16">
        <f t="shared" si="78"/>
        <v>2.0299999999999994</v>
      </c>
      <c r="W137" s="16">
        <f>IFERROR(VLOOKUP($A137,'Week 11'!$A$1:$F$300,3,FALSE),"")</f>
        <v>13.88</v>
      </c>
      <c r="X137" s="16">
        <f t="shared" si="79"/>
        <v>2.6900000000000013</v>
      </c>
      <c r="Y137" s="16">
        <f>IFERROR(VLOOKUP($A137,'Week 12'!$A$1:$F$300,3,FALSE),"")</f>
        <v>16.59</v>
      </c>
      <c r="Z137" s="16">
        <f t="shared" si="80"/>
        <v>2.7099999999999991</v>
      </c>
      <c r="AA137">
        <f>IFERROR(VLOOKUP($A137,'Week 13'!$A$1:$F$300,3,FALSE),"")</f>
        <v>18.89</v>
      </c>
      <c r="AB137" s="16">
        <f t="shared" si="81"/>
        <v>2.3000000000000007</v>
      </c>
      <c r="AC137">
        <f>IFERROR(VLOOKUP($A137,'Week 14'!$A$1:$F$300,3,FALSE),"")</f>
        <v>20.350000000000001</v>
      </c>
      <c r="AD137" s="16">
        <f t="shared" si="82"/>
        <v>1.4600000000000009</v>
      </c>
      <c r="AE137">
        <f>IFERROR(VLOOKUP($A137,'Week 15'!$A$1:$F$300,3,FALSE),"")</f>
        <v>22.09</v>
      </c>
      <c r="AF137" s="16">
        <f t="shared" si="65"/>
        <v>1.7399999999999984</v>
      </c>
      <c r="AG137">
        <f>IFERROR(VLOOKUP($A137,'Week 16'!$A$1:$F$300,3,FALSE),"")</f>
        <v>22.43</v>
      </c>
      <c r="AH137" s="16">
        <f t="shared" si="66"/>
        <v>0.33999999999999986</v>
      </c>
      <c r="AI137">
        <f>IFERROR(VLOOKUP($A137,'Week 17'!$A$1:$F$300,3,FALSE),"")</f>
        <v>22.79</v>
      </c>
      <c r="AJ137" s="16">
        <f t="shared" si="67"/>
        <v>0.35999999999999943</v>
      </c>
      <c r="AK137">
        <f>IFERROR(VLOOKUP($A137,'Week 18'!$A$1:$F$300,3,FALSE),"")</f>
        <v>23.15</v>
      </c>
      <c r="AL137" s="16">
        <f t="shared" si="68"/>
        <v>0.35999999999999943</v>
      </c>
      <c r="AM137">
        <f>IFERROR(VLOOKUP($A137,'Week 19'!$A$1:$F$300,3,FALSE),"")</f>
        <v>23.46</v>
      </c>
      <c r="AN137" s="16">
        <f t="shared" si="69"/>
        <v>0.31000000000000227</v>
      </c>
      <c r="AO137">
        <f>IFERROR(VLOOKUP($A137,'Week 20'!$A$1:$F$300,3,FALSE),"")</f>
        <v>24.35</v>
      </c>
      <c r="AP137" s="16">
        <f t="shared" si="70"/>
        <v>0.89000000000000057</v>
      </c>
      <c r="AQ137">
        <f>IFERROR(VLOOKUP($A137,'Week 21'!$A$1:$F$300,3,FALSE),"")</f>
        <v>24.35</v>
      </c>
      <c r="AR137" s="16">
        <f t="shared" si="71"/>
        <v>0</v>
      </c>
      <c r="AS137">
        <f>IFERROR(VLOOKUP($A137,'Week 22'!$A$1:$F$300,3,FALSE),"")</f>
        <v>25.1</v>
      </c>
      <c r="AT137" s="16">
        <f t="shared" si="72"/>
        <v>0.75</v>
      </c>
      <c r="AU137" t="str">
        <f>IFERROR(VLOOKUP($A137,'Week 23'!$A$1:$F$300,3,FALSE),"")</f>
        <v/>
      </c>
      <c r="AV137" s="16">
        <f t="shared" si="73"/>
        <v>0</v>
      </c>
      <c r="AW137" t="str">
        <f>IFERROR(VLOOKUP($A137,'Week 24'!$A$1:$F$300,3,FALSE),"")</f>
        <v/>
      </c>
      <c r="AX137" s="16">
        <f t="shared" si="74"/>
        <v>0</v>
      </c>
      <c r="AY137" t="str">
        <f>IFERROR(VLOOKUP($A137,'Week 25'!$A$1:$F$300,3,FALSE),"")</f>
        <v/>
      </c>
      <c r="AZ137" s="16">
        <f t="shared" si="75"/>
        <v>0</v>
      </c>
      <c r="BA137" t="str">
        <f>IFERROR(VLOOKUP($A137,'Week 26'!$A$1:$F$300,3,FALSE),"")</f>
        <v/>
      </c>
      <c r="BB137" s="16">
        <f t="shared" si="76"/>
        <v>0</v>
      </c>
      <c r="BC137" s="2" t="str">
        <f t="shared" si="61"/>
        <v/>
      </c>
      <c r="BD137" t="str">
        <f>IFERROR(VLOOKUP($A137,'Pivotrac YE'!$A$1:$F$300,3,FALSE),"")</f>
        <v/>
      </c>
    </row>
    <row r="138" spans="1:56" x14ac:dyDescent="0.2">
      <c r="A138" t="s">
        <v>274</v>
      </c>
      <c r="B138">
        <f t="shared" si="57"/>
        <v>22.86</v>
      </c>
      <c r="C138" t="str">
        <f>IFERROR(VLOOKUP($A138,'Week 1'!$A$1:$F$300,3,FALSE),"")</f>
        <v/>
      </c>
      <c r="D138" s="16">
        <f t="shared" si="62"/>
        <v>0</v>
      </c>
      <c r="E138" t="str">
        <f>IFERROR(VLOOKUP($A138,'Week 2'!$A$1:$F$298,3,FALSE),"")</f>
        <v/>
      </c>
      <c r="F138" s="16">
        <f t="shared" si="63"/>
        <v>0</v>
      </c>
      <c r="G138" t="str">
        <f>IFERROR(VLOOKUP($A138,'Week 3'!$A$1:$F$298,3,FALSE),"")</f>
        <v/>
      </c>
      <c r="H138" s="16">
        <f t="shared" si="64"/>
        <v>0</v>
      </c>
      <c r="I138">
        <f>IFERROR(VLOOKUP($A138,'Week 4'!$A$1:$F$300,3,FALSE),"")</f>
        <v>7.26</v>
      </c>
      <c r="J138">
        <f>IFERROR(VLOOKUP($A138,'Week 4'!$A$1:$F$300,3,FALSE),"")</f>
        <v>7.26</v>
      </c>
      <c r="K138" s="16" t="str">
        <f t="shared" si="58"/>
        <v/>
      </c>
      <c r="L138" t="str">
        <f>IFERROR(VLOOKUP($A138,'Week 5'!$A$1:$F$300,2,FALSE),"")</f>
        <v/>
      </c>
      <c r="M138" t="str">
        <f>IFERROR(VLOOKUP($A138,'Week 6'!$A$1:$F$300,3,FALSE),"")</f>
        <v/>
      </c>
      <c r="N138" t="str">
        <f>IFERROR(VLOOKUP($A138,'Week 6'!$A$1:$F$300,2,FALSE),"")</f>
        <v/>
      </c>
      <c r="O138" s="16">
        <f t="shared" si="59"/>
        <v>9.65</v>
      </c>
      <c r="P138">
        <f>IFERROR(VLOOKUP($A138,'Week 7'!$A$1:$F$300,2,FALSE),"")</f>
        <v>2.39</v>
      </c>
      <c r="Q138" s="16">
        <f t="shared" si="60"/>
        <v>11.74</v>
      </c>
      <c r="R138">
        <f>IFERROR(VLOOKUP($A138,'Week 8'!$A$1:$F$300,2,FALSE),"")</f>
        <v>2.09</v>
      </c>
      <c r="S138" s="16">
        <f>IFERROR(VLOOKUP($A138,'Week 9'!$A$1:$F$300,3,FALSE),"")</f>
        <v>17.96</v>
      </c>
      <c r="T138" s="16">
        <f t="shared" si="77"/>
        <v>6.2200000000000006</v>
      </c>
      <c r="U138" s="16">
        <f>IFERROR(VLOOKUP($A138,'Week 10'!$A$1:$F$300,3,FALSE),"")</f>
        <v>19.63</v>
      </c>
      <c r="V138" s="16">
        <f t="shared" si="78"/>
        <v>1.6699999999999982</v>
      </c>
      <c r="W138" s="16">
        <f>IFERROR(VLOOKUP($A138,'Week 11'!$A$1:$F$300,3,FALSE),"")</f>
        <v>21.71</v>
      </c>
      <c r="X138" s="16">
        <f t="shared" si="79"/>
        <v>2.0800000000000018</v>
      </c>
      <c r="Y138" s="16">
        <f>IFERROR(VLOOKUP($A138,'Week 12'!$A$1:$F$300,3,FALSE),"")</f>
        <v>22.86</v>
      </c>
      <c r="Z138" s="16">
        <f t="shared" si="80"/>
        <v>1.1499999999999986</v>
      </c>
      <c r="AA138">
        <f>IFERROR(VLOOKUP($A138,'Week 13'!$A$1:$F$300,3,FALSE),"")</f>
        <v>22.86</v>
      </c>
      <c r="AB138" s="16">
        <f t="shared" si="81"/>
        <v>0</v>
      </c>
      <c r="AC138">
        <f>IFERROR(VLOOKUP($A138,'Week 14'!$A$1:$F$300,3,FALSE),"")</f>
        <v>22.86</v>
      </c>
      <c r="AD138" s="16">
        <f t="shared" si="82"/>
        <v>0</v>
      </c>
      <c r="AE138">
        <f>IFERROR(VLOOKUP($A138,'Week 15'!$A$1:$F$300,3,FALSE),"")</f>
        <v>22.86</v>
      </c>
      <c r="AF138" s="16">
        <f t="shared" si="65"/>
        <v>0</v>
      </c>
      <c r="AG138">
        <f>IFERROR(VLOOKUP($A138,'Week 16'!$A$1:$F$300,3,FALSE),"")</f>
        <v>22.86</v>
      </c>
      <c r="AH138" s="16">
        <f t="shared" si="66"/>
        <v>0</v>
      </c>
      <c r="AI138">
        <f>IFERROR(VLOOKUP($A138,'Week 17'!$A$1:$F$300,3,FALSE),"")</f>
        <v>22.86</v>
      </c>
      <c r="AJ138" s="16">
        <f t="shared" si="67"/>
        <v>0</v>
      </c>
      <c r="AK138">
        <f>IFERROR(VLOOKUP($A138,'Week 18'!$A$1:$F$300,3,FALSE),"")</f>
        <v>22.86</v>
      </c>
      <c r="AL138" s="16">
        <f t="shared" si="68"/>
        <v>0</v>
      </c>
      <c r="AM138">
        <f>IFERROR(VLOOKUP($A138,'Week 19'!$A$1:$F$300,3,FALSE),"")</f>
        <v>22.86</v>
      </c>
      <c r="AN138" s="16">
        <f t="shared" si="69"/>
        <v>0</v>
      </c>
      <c r="AO138">
        <f>IFERROR(VLOOKUP($A138,'Week 20'!$A$1:$F$300,3,FALSE),"")</f>
        <v>22.86</v>
      </c>
      <c r="AP138" s="16">
        <f t="shared" si="70"/>
        <v>0</v>
      </c>
      <c r="AQ138">
        <f>IFERROR(VLOOKUP($A138,'Week 21'!$A$1:$F$300,3,FALSE),"")</f>
        <v>23.74</v>
      </c>
      <c r="AR138" s="16">
        <f t="shared" si="71"/>
        <v>0.87999999999999901</v>
      </c>
      <c r="AS138">
        <f>IFERROR(VLOOKUP($A138,'Week 22'!$A$1:$F$300,3,FALSE),"")</f>
        <v>23.74</v>
      </c>
      <c r="AT138" s="16">
        <f t="shared" si="72"/>
        <v>0</v>
      </c>
      <c r="AU138" t="str">
        <f>IFERROR(VLOOKUP($A138,'Week 23'!$A$1:$F$300,3,FALSE),"")</f>
        <v/>
      </c>
      <c r="AV138" s="16">
        <f t="shared" si="73"/>
        <v>0</v>
      </c>
      <c r="AW138" t="str">
        <f>IFERROR(VLOOKUP($A138,'Week 24'!$A$1:$F$300,3,FALSE),"")</f>
        <v/>
      </c>
      <c r="AX138" s="16">
        <f t="shared" si="74"/>
        <v>0</v>
      </c>
      <c r="AY138" t="str">
        <f>IFERROR(VLOOKUP($A138,'Week 25'!$A$1:$F$300,3,FALSE),"")</f>
        <v/>
      </c>
      <c r="AZ138" s="16">
        <f t="shared" si="75"/>
        <v>0</v>
      </c>
      <c r="BA138" t="str">
        <f>IFERROR(VLOOKUP($A138,'Week 26'!$A$1:$F$300,3,FALSE),"")</f>
        <v/>
      </c>
      <c r="BB138" s="16">
        <f t="shared" si="76"/>
        <v>0</v>
      </c>
      <c r="BC138" s="2" t="str">
        <f t="shared" si="61"/>
        <v/>
      </c>
      <c r="BD138" t="str">
        <f>IFERROR(VLOOKUP($A138,'Pivotrac YE'!$A$1:$F$300,3,FALSE),"")</f>
        <v/>
      </c>
    </row>
    <row r="139" spans="1:56" x14ac:dyDescent="0.2">
      <c r="A139" t="s">
        <v>268</v>
      </c>
      <c r="B139">
        <f t="shared" si="57"/>
        <v>20.170000000000002</v>
      </c>
      <c r="C139" t="str">
        <f>IFERROR(VLOOKUP($A139,'Week 1'!$A$1:$F$300,3,FALSE),"")</f>
        <v/>
      </c>
      <c r="D139" s="16">
        <f t="shared" si="62"/>
        <v>0</v>
      </c>
      <c r="E139" t="str">
        <f>IFERROR(VLOOKUP($A139,'Week 2'!$A$1:$F$298,3,FALSE),"")</f>
        <v/>
      </c>
      <c r="F139" s="16">
        <f t="shared" si="63"/>
        <v>0</v>
      </c>
      <c r="G139" t="str">
        <f>IFERROR(VLOOKUP($A139,'Week 3'!$A$1:$F$298,3,FALSE),"")</f>
        <v/>
      </c>
      <c r="H139" s="16">
        <f t="shared" si="64"/>
        <v>0</v>
      </c>
      <c r="I139">
        <f>IFERROR(VLOOKUP($A139,'Week 4'!$A$1:$F$300,3,FALSE),"")</f>
        <v>4.0999999999999996</v>
      </c>
      <c r="J139">
        <f>IFERROR(VLOOKUP($A139,'Week 4'!$A$1:$F$300,3,FALSE),"")</f>
        <v>4.0999999999999996</v>
      </c>
      <c r="K139" s="16" t="str">
        <f t="shared" si="58"/>
        <v/>
      </c>
      <c r="L139" t="str">
        <f>IFERROR(VLOOKUP($A139,'Week 5'!$A$1:$F$300,2,FALSE),"")</f>
        <v/>
      </c>
      <c r="M139" t="str">
        <f>IFERROR(VLOOKUP($A139,'Week 6'!$A$1:$F$300,3,FALSE),"")</f>
        <v/>
      </c>
      <c r="N139" t="str">
        <f>IFERROR(VLOOKUP($A139,'Week 6'!$A$1:$F$300,2,FALSE),"")</f>
        <v/>
      </c>
      <c r="O139" s="16">
        <f t="shared" si="59"/>
        <v>6.18</v>
      </c>
      <c r="P139">
        <f>IFERROR(VLOOKUP($A139,'Week 7'!$A$1:$F$300,2,FALSE),"")</f>
        <v>2.08</v>
      </c>
      <c r="Q139" s="16">
        <f t="shared" si="60"/>
        <v>8.25</v>
      </c>
      <c r="R139">
        <f>IFERROR(VLOOKUP($A139,'Week 8'!$A$1:$F$300,2,FALSE),"")</f>
        <v>2.0699999999999998</v>
      </c>
      <c r="S139" s="16">
        <f>IFERROR(VLOOKUP($A139,'Week 9'!$A$1:$F$300,3,FALSE),"")</f>
        <v>13.29</v>
      </c>
      <c r="T139" s="16">
        <f t="shared" si="77"/>
        <v>5.0399999999999991</v>
      </c>
      <c r="U139" s="16">
        <f>IFERROR(VLOOKUP($A139,'Week 10'!$A$1:$F$300,3,FALSE),"")</f>
        <v>15.06</v>
      </c>
      <c r="V139" s="16">
        <f t="shared" si="78"/>
        <v>1.7700000000000014</v>
      </c>
      <c r="W139" s="16">
        <f>IFERROR(VLOOKUP($A139,'Week 11'!$A$1:$F$300,3,FALSE),"")</f>
        <v>17.079999999999998</v>
      </c>
      <c r="X139" s="16">
        <f t="shared" si="79"/>
        <v>2.0199999999999978</v>
      </c>
      <c r="Y139" s="16">
        <f>IFERROR(VLOOKUP($A139,'Week 12'!$A$1:$F$300,3,FALSE),"")</f>
        <v>19.23</v>
      </c>
      <c r="Z139" s="16">
        <f t="shared" si="80"/>
        <v>2.1500000000000021</v>
      </c>
      <c r="AA139">
        <f>IFERROR(VLOOKUP($A139,'Week 13'!$A$1:$F$300,3,FALSE),"")</f>
        <v>20.170000000000002</v>
      </c>
      <c r="AB139" s="16">
        <f t="shared" si="81"/>
        <v>0.94000000000000128</v>
      </c>
      <c r="AC139">
        <f>IFERROR(VLOOKUP($A139,'Week 14'!$A$1:$F$300,3,FALSE),"")</f>
        <v>20.170000000000002</v>
      </c>
      <c r="AD139" s="16">
        <f t="shared" si="82"/>
        <v>0</v>
      </c>
      <c r="AE139">
        <f>IFERROR(VLOOKUP($A139,'Week 15'!$A$1:$F$300,3,FALSE),"")</f>
        <v>20.170000000000002</v>
      </c>
      <c r="AF139" s="16">
        <f t="shared" si="65"/>
        <v>0</v>
      </c>
      <c r="AG139">
        <f>IFERROR(VLOOKUP($A139,'Week 16'!$A$1:$F$300,3,FALSE),"")</f>
        <v>20.170000000000002</v>
      </c>
      <c r="AH139" s="16">
        <f t="shared" si="66"/>
        <v>0</v>
      </c>
      <c r="AI139">
        <f>IFERROR(VLOOKUP($A139,'Week 17'!$A$1:$F$300,3,FALSE),"")</f>
        <v>20.170000000000002</v>
      </c>
      <c r="AJ139" s="16">
        <f t="shared" si="67"/>
        <v>0</v>
      </c>
      <c r="AK139">
        <f>IFERROR(VLOOKUP($A139,'Week 18'!$A$1:$F$300,3,FALSE),"")</f>
        <v>20.170000000000002</v>
      </c>
      <c r="AL139" s="16">
        <f t="shared" si="68"/>
        <v>0</v>
      </c>
      <c r="AM139">
        <f>IFERROR(VLOOKUP($A139,'Week 19'!$A$1:$F$300,3,FALSE),"")</f>
        <v>20.170000000000002</v>
      </c>
      <c r="AN139" s="16">
        <f t="shared" si="69"/>
        <v>0</v>
      </c>
      <c r="AO139">
        <f>IFERROR(VLOOKUP($A139,'Week 20'!$A$1:$F$300,3,FALSE),"")</f>
        <v>20.170000000000002</v>
      </c>
      <c r="AP139" s="16">
        <f t="shared" si="70"/>
        <v>0</v>
      </c>
      <c r="AQ139">
        <f>IFERROR(VLOOKUP($A139,'Week 21'!$A$1:$F$300,3,FALSE),"")</f>
        <v>21.16</v>
      </c>
      <c r="AR139" s="16">
        <f t="shared" si="71"/>
        <v>0.98999999999999844</v>
      </c>
      <c r="AS139">
        <f>IFERROR(VLOOKUP($A139,'Week 22'!$A$1:$F$300,3,FALSE),"")</f>
        <v>21.16</v>
      </c>
      <c r="AT139" s="16">
        <f t="shared" si="72"/>
        <v>0</v>
      </c>
      <c r="AU139" t="str">
        <f>IFERROR(VLOOKUP($A139,'Week 23'!$A$1:$F$300,3,FALSE),"")</f>
        <v/>
      </c>
      <c r="AV139" s="16">
        <f t="shared" si="73"/>
        <v>0</v>
      </c>
      <c r="AW139" t="str">
        <f>IFERROR(VLOOKUP($A139,'Week 24'!$A$1:$F$300,3,FALSE),"")</f>
        <v/>
      </c>
      <c r="AX139" s="16">
        <f t="shared" si="74"/>
        <v>0</v>
      </c>
      <c r="AY139" t="str">
        <f>IFERROR(VLOOKUP($A139,'Week 25'!$A$1:$F$300,3,FALSE),"")</f>
        <v/>
      </c>
      <c r="AZ139" s="16">
        <f t="shared" si="75"/>
        <v>0</v>
      </c>
      <c r="BA139" t="str">
        <f>IFERROR(VLOOKUP($A139,'Week 26'!$A$1:$F$300,3,FALSE),"")</f>
        <v/>
      </c>
      <c r="BB139" s="16">
        <f t="shared" si="76"/>
        <v>0</v>
      </c>
      <c r="BC139" s="2" t="str">
        <f t="shared" si="61"/>
        <v/>
      </c>
      <c r="BD139" t="str">
        <f>IFERROR(VLOOKUP($A139,'Pivotrac YE'!$A$1:$F$300,3,FALSE),"")</f>
        <v/>
      </c>
    </row>
    <row r="140" spans="1:56" x14ac:dyDescent="0.2">
      <c r="A140" t="s">
        <v>270</v>
      </c>
      <c r="B140">
        <f t="shared" si="57"/>
        <v>22.83</v>
      </c>
      <c r="C140" t="str">
        <f>IFERROR(VLOOKUP($A140,'Week 1'!$A$1:$F$300,3,FALSE),"")</f>
        <v/>
      </c>
      <c r="D140" s="16">
        <f t="shared" si="62"/>
        <v>0</v>
      </c>
      <c r="E140" t="str">
        <f>IFERROR(VLOOKUP($A140,'Week 2'!$A$1:$F$298,3,FALSE),"")</f>
        <v/>
      </c>
      <c r="F140" s="16">
        <f t="shared" si="63"/>
        <v>0</v>
      </c>
      <c r="G140" t="str">
        <f>IFERROR(VLOOKUP($A140,'Week 3'!$A$1:$F$298,3,FALSE),"")</f>
        <v/>
      </c>
      <c r="H140" s="16">
        <f t="shared" si="64"/>
        <v>0</v>
      </c>
      <c r="I140">
        <f>IFERROR(VLOOKUP($A140,'Week 4'!$A$1:$F$300,3,FALSE),"")</f>
        <v>4.68</v>
      </c>
      <c r="J140">
        <f>IFERROR(VLOOKUP($A140,'Week 4'!$A$1:$F$300,3,FALSE),"")</f>
        <v>4.68</v>
      </c>
      <c r="K140" s="16" t="str">
        <f t="shared" si="58"/>
        <v/>
      </c>
      <c r="L140" t="str">
        <f>IFERROR(VLOOKUP($A140,'Week 5'!$A$1:$F$300,2,FALSE),"")</f>
        <v/>
      </c>
      <c r="M140" t="str">
        <f>IFERROR(VLOOKUP($A140,'Week 6'!$A$1:$F$300,3,FALSE),"")</f>
        <v/>
      </c>
      <c r="N140" t="str">
        <f>IFERROR(VLOOKUP($A140,'Week 6'!$A$1:$F$300,2,FALSE),"")</f>
        <v/>
      </c>
      <c r="O140" s="16">
        <f t="shared" si="59"/>
        <v>7.01</v>
      </c>
      <c r="P140">
        <f>IFERROR(VLOOKUP($A140,'Week 7'!$A$1:$F$300,2,FALSE),"")</f>
        <v>2.33</v>
      </c>
      <c r="Q140" s="16">
        <f t="shared" si="60"/>
        <v>9.59</v>
      </c>
      <c r="R140">
        <f>IFERROR(VLOOKUP($A140,'Week 8'!$A$1:$F$300,2,FALSE),"")</f>
        <v>2.58</v>
      </c>
      <c r="S140" s="16">
        <f>IFERROR(VLOOKUP($A140,'Week 9'!$A$1:$F$300,3,FALSE),"")</f>
        <v>15.16</v>
      </c>
      <c r="T140" s="16">
        <f t="shared" si="77"/>
        <v>5.57</v>
      </c>
      <c r="U140" s="16">
        <f>IFERROR(VLOOKUP($A140,'Week 10'!$A$1:$F$300,3,FALSE),"")</f>
        <v>17.059999999999999</v>
      </c>
      <c r="V140" s="16">
        <f t="shared" si="78"/>
        <v>1.8999999999999986</v>
      </c>
      <c r="W140" s="16">
        <f>IFERROR(VLOOKUP($A140,'Week 11'!$A$1:$F$300,3,FALSE),"")</f>
        <v>19.309999999999999</v>
      </c>
      <c r="X140" s="16">
        <f t="shared" si="79"/>
        <v>2.25</v>
      </c>
      <c r="Y140" s="16">
        <f>IFERROR(VLOOKUP($A140,'Week 12'!$A$1:$F$300,3,FALSE),"")</f>
        <v>21.81</v>
      </c>
      <c r="Z140" s="16">
        <f t="shared" si="80"/>
        <v>2.5</v>
      </c>
      <c r="AA140">
        <f>IFERROR(VLOOKUP($A140,'Week 13'!$A$1:$F$300,3,FALSE),"")</f>
        <v>22.83</v>
      </c>
      <c r="AB140" s="16">
        <f t="shared" si="81"/>
        <v>1.0199999999999996</v>
      </c>
      <c r="AC140">
        <f>IFERROR(VLOOKUP($A140,'Week 14'!$A$1:$F$300,3,FALSE),"")</f>
        <v>22.83</v>
      </c>
      <c r="AD140" s="16">
        <f t="shared" si="82"/>
        <v>0</v>
      </c>
      <c r="AE140">
        <f>IFERROR(VLOOKUP($A140,'Week 15'!$A$1:$F$300,3,FALSE),"")</f>
        <v>22.83</v>
      </c>
      <c r="AF140" s="16">
        <f t="shared" si="65"/>
        <v>0</v>
      </c>
      <c r="AG140">
        <f>IFERROR(VLOOKUP($A140,'Week 16'!$A$1:$F$300,3,FALSE),"")</f>
        <v>22.83</v>
      </c>
      <c r="AH140" s="16">
        <f t="shared" si="66"/>
        <v>0</v>
      </c>
      <c r="AI140">
        <f>IFERROR(VLOOKUP($A140,'Week 17'!$A$1:$F$300,3,FALSE),"")</f>
        <v>22.83</v>
      </c>
      <c r="AJ140" s="16">
        <f t="shared" si="67"/>
        <v>0</v>
      </c>
      <c r="AK140">
        <f>IFERROR(VLOOKUP($A140,'Week 18'!$A$1:$F$300,3,FALSE),"")</f>
        <v>22.83</v>
      </c>
      <c r="AL140" s="16">
        <f t="shared" si="68"/>
        <v>0</v>
      </c>
      <c r="AM140">
        <f>IFERROR(VLOOKUP($A140,'Week 19'!$A$1:$F$300,3,FALSE),"")</f>
        <v>22.83</v>
      </c>
      <c r="AN140" s="16">
        <f t="shared" si="69"/>
        <v>0</v>
      </c>
      <c r="AO140">
        <f>IFERROR(VLOOKUP($A140,'Week 20'!$A$1:$F$300,3,FALSE),"")</f>
        <v>22.83</v>
      </c>
      <c r="AP140" s="16">
        <f t="shared" si="70"/>
        <v>0</v>
      </c>
      <c r="AQ140">
        <f>IFERROR(VLOOKUP($A140,'Week 21'!$A$1:$F$300,3,FALSE),"")</f>
        <v>23.93</v>
      </c>
      <c r="AR140" s="16">
        <f t="shared" si="71"/>
        <v>1.1000000000000014</v>
      </c>
      <c r="AS140">
        <f>IFERROR(VLOOKUP($A140,'Week 22'!$A$1:$F$300,3,FALSE),"")</f>
        <v>23.93</v>
      </c>
      <c r="AT140" s="16">
        <f t="shared" si="72"/>
        <v>0</v>
      </c>
      <c r="AU140" t="str">
        <f>IFERROR(VLOOKUP($A140,'Week 23'!$A$1:$F$300,3,FALSE),"")</f>
        <v/>
      </c>
      <c r="AV140" s="16">
        <f t="shared" si="73"/>
        <v>0</v>
      </c>
      <c r="AW140" t="str">
        <f>IFERROR(VLOOKUP($A140,'Week 24'!$A$1:$F$300,3,FALSE),"")</f>
        <v/>
      </c>
      <c r="AX140" s="16">
        <f t="shared" si="74"/>
        <v>0</v>
      </c>
      <c r="AY140" t="str">
        <f>IFERROR(VLOOKUP($A140,'Week 25'!$A$1:$F$300,3,FALSE),"")</f>
        <v/>
      </c>
      <c r="AZ140" s="16">
        <f t="shared" si="75"/>
        <v>0</v>
      </c>
      <c r="BA140" t="str">
        <f>IFERROR(VLOOKUP($A140,'Week 26'!$A$1:$F$300,3,FALSE),"")</f>
        <v/>
      </c>
      <c r="BB140" s="16">
        <f t="shared" si="76"/>
        <v>0</v>
      </c>
      <c r="BC140" s="2" t="str">
        <f t="shared" si="61"/>
        <v/>
      </c>
      <c r="BD140" t="str">
        <f>IFERROR(VLOOKUP($A140,'Pivotrac YE'!$A$1:$F$300,3,FALSE),"")</f>
        <v/>
      </c>
    </row>
    <row r="141" spans="1:56" x14ac:dyDescent="0.2">
      <c r="A141" t="s">
        <v>486</v>
      </c>
      <c r="B141" t="e">
        <f t="shared" si="57"/>
        <v>#VALUE!</v>
      </c>
      <c r="C141" t="str">
        <f>IFERROR(VLOOKUP($A141,'Week 1'!$A$1:$F$300,3,FALSE),"")</f>
        <v/>
      </c>
      <c r="D141" s="16">
        <f t="shared" si="62"/>
        <v>0</v>
      </c>
      <c r="E141" t="str">
        <f>IFERROR(VLOOKUP($A141,'Week 2'!$A$1:$F$298,3,FALSE),"")</f>
        <v/>
      </c>
      <c r="F141" s="16">
        <f t="shared" si="63"/>
        <v>0</v>
      </c>
      <c r="G141" t="str">
        <f>IFERROR(VLOOKUP($A141,'Week 3'!$A$1:$F$298,3,FALSE),"")</f>
        <v/>
      </c>
      <c r="H141" s="16">
        <f t="shared" si="64"/>
        <v>0</v>
      </c>
      <c r="I141" t="str">
        <f>IFERROR(VLOOKUP($A141,'Week 4'!$A$1:$F$300,3,FALSE),"")</f>
        <v/>
      </c>
      <c r="J141" t="str">
        <f>IFERROR(VLOOKUP($A141,'Week 4'!$A$1:$F$300,3,FALSE),"")</f>
        <v/>
      </c>
      <c r="K141" s="16" t="str">
        <f t="shared" si="58"/>
        <v/>
      </c>
      <c r="L141" t="str">
        <f>IFERROR(VLOOKUP($A141,'Week 5'!$A$1:$F$300,2,FALSE),"")</f>
        <v/>
      </c>
      <c r="M141" t="str">
        <f>IFERROR(VLOOKUP($A141,'Week 6'!$A$1:$F$300,3,FALSE),"")</f>
        <v/>
      </c>
      <c r="N141" t="str">
        <f>IFERROR(VLOOKUP($A141,'Week 6'!$A$1:$F$300,2,FALSE),"")</f>
        <v/>
      </c>
      <c r="O141" s="16" t="e">
        <f t="shared" si="59"/>
        <v>#VALUE!</v>
      </c>
      <c r="P141" t="str">
        <f>IFERROR(VLOOKUP($A141,'Week 7'!$A$1:$F$300,2,FALSE),"")</f>
        <v/>
      </c>
      <c r="Q141" s="16" t="e">
        <f t="shared" si="60"/>
        <v>#VALUE!</v>
      </c>
      <c r="R141" t="str">
        <f>IFERROR(VLOOKUP($A141,'Week 8'!$A$1:$F$300,2,FALSE),"")</f>
        <v/>
      </c>
      <c r="S141" s="16" t="str">
        <f>IFERROR(VLOOKUP($A141,'Week 9'!$A$1:$F$300,3,FALSE),"")</f>
        <v/>
      </c>
      <c r="T141" s="16">
        <f t="shared" si="77"/>
        <v>0</v>
      </c>
      <c r="U141" s="16" t="str">
        <f>IFERROR(VLOOKUP($A141,'Week 10'!$A$1:$F$300,3,FALSE),"")</f>
        <v/>
      </c>
      <c r="V141" s="16">
        <f t="shared" si="78"/>
        <v>0</v>
      </c>
      <c r="W141" s="16" t="str">
        <f>IFERROR(VLOOKUP($A141,'Week 11'!$A$1:$F$300,3,FALSE),"")</f>
        <v/>
      </c>
      <c r="X141" s="16">
        <f t="shared" si="79"/>
        <v>0</v>
      </c>
      <c r="Y141" s="16" t="str">
        <f>IFERROR(VLOOKUP($A141,'Week 12'!$A$1:$F$300,3,FALSE),"")</f>
        <v/>
      </c>
      <c r="Z141" s="16">
        <f t="shared" si="80"/>
        <v>0</v>
      </c>
      <c r="AA141" t="str">
        <f>IFERROR(VLOOKUP($A141,'Week 13'!$A$1:$F$300,3,FALSE),"")</f>
        <v/>
      </c>
      <c r="AB141" s="16">
        <f t="shared" si="81"/>
        <v>0</v>
      </c>
      <c r="AC141" t="str">
        <f>IFERROR(VLOOKUP($A141,'Week 14'!$A$1:$F$300,3,FALSE),"")</f>
        <v/>
      </c>
      <c r="AD141" s="16">
        <f t="shared" si="82"/>
        <v>0</v>
      </c>
      <c r="AE141" t="str">
        <f>IFERROR(VLOOKUP($A141,'Week 15'!$A$1:$F$300,3,FALSE),"")</f>
        <v/>
      </c>
      <c r="AF141" s="16">
        <f t="shared" si="65"/>
        <v>0</v>
      </c>
      <c r="AG141" t="str">
        <f>IFERROR(VLOOKUP($A141,'Week 16'!$A$1:$F$300,3,FALSE),"")</f>
        <v/>
      </c>
      <c r="AH141" s="16">
        <f t="shared" si="66"/>
        <v>0</v>
      </c>
      <c r="AI141" t="str">
        <f>IFERROR(VLOOKUP($A141,'Week 17'!$A$1:$F$300,3,FALSE),"")</f>
        <v/>
      </c>
      <c r="AJ141" s="16">
        <f t="shared" si="67"/>
        <v>0</v>
      </c>
      <c r="AK141" t="str">
        <f>IFERROR(VLOOKUP($A141,'Week 18'!$A$1:$F$300,3,FALSE),"")</f>
        <v/>
      </c>
      <c r="AL141" s="16">
        <f t="shared" si="68"/>
        <v>0</v>
      </c>
      <c r="AM141" t="str">
        <f>IFERROR(VLOOKUP($A141,'Week 19'!$A$1:$F$300,3,FALSE),"")</f>
        <v/>
      </c>
      <c r="AN141" s="16">
        <f t="shared" si="69"/>
        <v>0</v>
      </c>
      <c r="AO141" t="str">
        <f>IFERROR(VLOOKUP($A141,'Week 20'!$A$1:$F$300,3,FALSE),"")</f>
        <v/>
      </c>
      <c r="AP141" s="16">
        <f t="shared" si="70"/>
        <v>0</v>
      </c>
      <c r="AQ141" t="str">
        <f>IFERROR(VLOOKUP($A141,'Week 21'!$A$1:$F$300,3,FALSE),"")</f>
        <v/>
      </c>
      <c r="AR141" s="16">
        <f t="shared" si="71"/>
        <v>0</v>
      </c>
      <c r="AS141" t="str">
        <f>IFERROR(VLOOKUP($A141,'Week 22'!$A$1:$F$300,3,FALSE),"")</f>
        <v/>
      </c>
      <c r="AT141" s="16">
        <f t="shared" si="72"/>
        <v>0</v>
      </c>
      <c r="AU141" t="str">
        <f>IFERROR(VLOOKUP($A141,'Week 23'!$A$1:$F$300,3,FALSE),"")</f>
        <v/>
      </c>
      <c r="AV141" s="16">
        <f t="shared" si="73"/>
        <v>0</v>
      </c>
      <c r="AW141" t="str">
        <f>IFERROR(VLOOKUP($A141,'Week 24'!$A$1:$F$300,3,FALSE),"")</f>
        <v/>
      </c>
      <c r="AX141" s="16">
        <f t="shared" si="74"/>
        <v>0</v>
      </c>
      <c r="AY141" t="str">
        <f>IFERROR(VLOOKUP($A141,'Week 25'!$A$1:$F$300,3,FALSE),"")</f>
        <v/>
      </c>
      <c r="AZ141" s="16">
        <f t="shared" si="75"/>
        <v>0</v>
      </c>
      <c r="BA141" t="str">
        <f>IFERROR(VLOOKUP($A141,'Week 26'!$A$1:$F$300,3,FALSE),"")</f>
        <v/>
      </c>
      <c r="BB141" s="16">
        <f t="shared" si="76"/>
        <v>0</v>
      </c>
      <c r="BC141" s="2" t="str">
        <f t="shared" si="61"/>
        <v/>
      </c>
      <c r="BD141" t="str">
        <f>IFERROR(VLOOKUP($A141,'Pivotrac YE'!$A$1:$F$300,3,FALSE),"")</f>
        <v/>
      </c>
    </row>
    <row r="142" spans="1:56" x14ac:dyDescent="0.2">
      <c r="A142" t="s">
        <v>487</v>
      </c>
      <c r="B142">
        <f t="shared" si="57"/>
        <v>20.98</v>
      </c>
      <c r="C142" t="str">
        <f>IFERROR(VLOOKUP($A142,'Week 1'!$A$1:$F$300,3,FALSE),"")</f>
        <v/>
      </c>
      <c r="D142" s="16">
        <f t="shared" si="62"/>
        <v>0</v>
      </c>
      <c r="E142" t="str">
        <f>IFERROR(VLOOKUP($A142,'Week 2'!$A$1:$F$298,3,FALSE),"")</f>
        <v/>
      </c>
      <c r="F142" s="16">
        <f t="shared" si="63"/>
        <v>0</v>
      </c>
      <c r="G142" t="str">
        <f>IFERROR(VLOOKUP($A142,'Week 3'!$A$1:$F$298,3,FALSE),"")</f>
        <v/>
      </c>
      <c r="H142" s="16">
        <f t="shared" si="64"/>
        <v>0</v>
      </c>
      <c r="I142">
        <f>IFERROR(VLOOKUP($A142,'Week 4'!$A$1:$F$300,3,FALSE),"")</f>
        <v>1.17</v>
      </c>
      <c r="J142">
        <f>IFERROR(VLOOKUP($A142,'Week 4'!$A$1:$F$300,3,FALSE),"")</f>
        <v>1.17</v>
      </c>
      <c r="K142" s="16" t="str">
        <f t="shared" si="58"/>
        <v/>
      </c>
      <c r="L142" t="str">
        <f>IFERROR(VLOOKUP($A142,'Week 5'!$A$1:$F$300,2,FALSE),"")</f>
        <v/>
      </c>
      <c r="M142" t="str">
        <f>IFERROR(VLOOKUP($A142,'Week 6'!$A$1:$F$300,3,FALSE),"")</f>
        <v/>
      </c>
      <c r="N142" t="str">
        <f>IFERROR(VLOOKUP($A142,'Week 6'!$A$1:$F$300,2,FALSE),"")</f>
        <v/>
      </c>
      <c r="O142" s="16">
        <f t="shared" si="59"/>
        <v>2.3099999999999996</v>
      </c>
      <c r="P142">
        <f>IFERROR(VLOOKUP($A142,'Week 7'!$A$1:$F$300,2,FALSE),"")</f>
        <v>1.1399999999999999</v>
      </c>
      <c r="Q142" s="16">
        <f t="shared" si="60"/>
        <v>3.9499999999999993</v>
      </c>
      <c r="R142">
        <f>IFERROR(VLOOKUP($A142,'Week 8'!$A$1:$F$300,2,FALSE),"")</f>
        <v>1.64</v>
      </c>
      <c r="S142" s="16">
        <f>IFERROR(VLOOKUP($A142,'Week 9'!$A$1:$F$300,3,FALSE),"")</f>
        <v>7.7</v>
      </c>
      <c r="T142" s="16">
        <f t="shared" si="77"/>
        <v>3.7500000000000009</v>
      </c>
      <c r="U142" s="16">
        <f>IFERROR(VLOOKUP($A142,'Week 10'!$A$1:$F$300,3,FALSE),"")</f>
        <v>9.65</v>
      </c>
      <c r="V142" s="16">
        <f t="shared" si="78"/>
        <v>1.9500000000000002</v>
      </c>
      <c r="W142" s="16">
        <f>IFERROR(VLOOKUP($A142,'Week 11'!$A$1:$F$300,3,FALSE),"")</f>
        <v>11.96</v>
      </c>
      <c r="X142" s="16">
        <f t="shared" si="79"/>
        <v>2.3100000000000005</v>
      </c>
      <c r="Y142" s="16">
        <f>IFERROR(VLOOKUP($A142,'Week 12'!$A$1:$F$300,3,FALSE),"")</f>
        <v>14.37</v>
      </c>
      <c r="Z142" s="16">
        <f t="shared" si="80"/>
        <v>2.4099999999999984</v>
      </c>
      <c r="AA142">
        <f>IFERROR(VLOOKUP($A142,'Week 13'!$A$1:$F$300,3,FALSE),"")</f>
        <v>16.57</v>
      </c>
      <c r="AB142" s="16">
        <f t="shared" si="81"/>
        <v>2.2000000000000011</v>
      </c>
      <c r="AC142">
        <f>IFERROR(VLOOKUP($A142,'Week 14'!$A$1:$F$300,3,FALSE),"")</f>
        <v>17.989999999999998</v>
      </c>
      <c r="AD142" s="16">
        <f t="shared" si="82"/>
        <v>1.4199999999999982</v>
      </c>
      <c r="AE142">
        <f>IFERROR(VLOOKUP($A142,'Week 15'!$A$1:$F$300,3,FALSE),"")</f>
        <v>19.52</v>
      </c>
      <c r="AF142" s="16">
        <f t="shared" si="65"/>
        <v>1.5300000000000011</v>
      </c>
      <c r="AG142">
        <f>IFERROR(VLOOKUP($A142,'Week 16'!$A$1:$F$300,3,FALSE),"")</f>
        <v>20.18</v>
      </c>
      <c r="AH142" s="16">
        <f t="shared" si="66"/>
        <v>0.66000000000000014</v>
      </c>
      <c r="AI142">
        <f>IFERROR(VLOOKUP($A142,'Week 17'!$A$1:$F$300,3,FALSE),"")</f>
        <v>20.72</v>
      </c>
      <c r="AJ142" s="16">
        <f t="shared" si="67"/>
        <v>0.53999999999999915</v>
      </c>
      <c r="AK142">
        <f>IFERROR(VLOOKUP($A142,'Week 18'!$A$1:$F$300,3,FALSE),"")</f>
        <v>20.98</v>
      </c>
      <c r="AL142" s="16">
        <f t="shared" si="68"/>
        <v>0.26000000000000156</v>
      </c>
      <c r="AM142">
        <f>IFERROR(VLOOKUP($A142,'Week 19'!$A$1:$F$300,3,FALSE),"")</f>
        <v>21.42</v>
      </c>
      <c r="AN142" s="16">
        <f t="shared" si="69"/>
        <v>0.44000000000000128</v>
      </c>
      <c r="AO142">
        <f>IFERROR(VLOOKUP($A142,'Week 20'!$A$1:$F$300,3,FALSE),"")</f>
        <v>21.71</v>
      </c>
      <c r="AP142" s="16">
        <f t="shared" si="70"/>
        <v>0.28999999999999915</v>
      </c>
      <c r="AQ142">
        <f>IFERROR(VLOOKUP($A142,'Week 21'!$A$1:$F$300,3,FALSE),"")</f>
        <v>22.38</v>
      </c>
      <c r="AR142" s="16">
        <f t="shared" si="71"/>
        <v>0.66999999999999815</v>
      </c>
      <c r="AS142">
        <f>IFERROR(VLOOKUP($A142,'Week 22'!$A$1:$F$300,3,FALSE),"")</f>
        <v>23.2</v>
      </c>
      <c r="AT142" s="16">
        <f t="shared" si="72"/>
        <v>0.82000000000000028</v>
      </c>
      <c r="AU142" t="str">
        <f>IFERROR(VLOOKUP($A142,'Week 23'!$A$1:$F$300,3,FALSE),"")</f>
        <v/>
      </c>
      <c r="AV142" s="16">
        <f t="shared" si="73"/>
        <v>0</v>
      </c>
      <c r="AW142" t="str">
        <f>IFERROR(VLOOKUP($A142,'Week 24'!$A$1:$F$300,3,FALSE),"")</f>
        <v/>
      </c>
      <c r="AX142" s="16">
        <f t="shared" si="74"/>
        <v>0</v>
      </c>
      <c r="AY142" t="str">
        <f>IFERROR(VLOOKUP($A142,'Week 25'!$A$1:$F$300,3,FALSE),"")</f>
        <v/>
      </c>
      <c r="AZ142" s="16">
        <f t="shared" si="75"/>
        <v>0</v>
      </c>
      <c r="BA142" t="str">
        <f>IFERROR(VLOOKUP($A142,'Week 26'!$A$1:$F$300,3,FALSE),"")</f>
        <v/>
      </c>
      <c r="BB142" s="16">
        <f t="shared" si="76"/>
        <v>0</v>
      </c>
      <c r="BC142" s="2" t="str">
        <f t="shared" si="61"/>
        <v/>
      </c>
      <c r="BD142" t="str">
        <f>IFERROR(VLOOKUP($A142,'Pivotrac YE'!$A$1:$F$300,3,FALSE),"")</f>
        <v/>
      </c>
    </row>
    <row r="143" spans="1:56" x14ac:dyDescent="0.2">
      <c r="A143">
        <v>54</v>
      </c>
      <c r="B143">
        <f t="shared" si="57"/>
        <v>20.03</v>
      </c>
      <c r="C143" t="str">
        <f>IFERROR(VLOOKUP($A143,'Week 1'!$A$1:$F$300,3,FALSE),"")</f>
        <v/>
      </c>
      <c r="D143" s="16">
        <f t="shared" si="62"/>
        <v>0</v>
      </c>
      <c r="E143" t="str">
        <f>IFERROR(VLOOKUP($A143,'Week 2'!$A$1:$F$298,3,FALSE),"")</f>
        <v/>
      </c>
      <c r="F143" s="16">
        <f t="shared" si="63"/>
        <v>0</v>
      </c>
      <c r="G143" t="str">
        <f>IFERROR(VLOOKUP($A143,'Week 3'!$A$1:$F$298,3,FALSE),"")</f>
        <v/>
      </c>
      <c r="H143" s="16">
        <f t="shared" si="64"/>
        <v>0</v>
      </c>
      <c r="I143">
        <f>IFERROR(VLOOKUP($A143,'Week 4'!$A$1:$F$300,3,FALSE),"")</f>
        <v>1.26</v>
      </c>
      <c r="J143">
        <f>IFERROR(VLOOKUP($A143,'Week 4'!$A$1:$F$300,3,FALSE),"")</f>
        <v>1.26</v>
      </c>
      <c r="K143" s="16" t="str">
        <f t="shared" si="58"/>
        <v/>
      </c>
      <c r="L143" t="str">
        <f>IFERROR(VLOOKUP($A143,'Week 5'!$A$1:$F$300,2,FALSE),"")</f>
        <v/>
      </c>
      <c r="M143" t="str">
        <f>IFERROR(VLOOKUP($A143,'Week 6'!$A$1:$F$300,3,FALSE),"")</f>
        <v/>
      </c>
      <c r="N143" t="str">
        <f>IFERROR(VLOOKUP($A143,'Week 6'!$A$1:$F$300,2,FALSE),"")</f>
        <v/>
      </c>
      <c r="O143" s="16">
        <f t="shared" si="59"/>
        <v>3.26</v>
      </c>
      <c r="P143">
        <f>IFERROR(VLOOKUP($A143,'Week 7'!$A$1:$F$300,2,FALSE),"")</f>
        <v>2</v>
      </c>
      <c r="Q143" s="16">
        <f t="shared" si="60"/>
        <v>4.92</v>
      </c>
      <c r="R143">
        <f>IFERROR(VLOOKUP($A143,'Week 8'!$A$1:$F$300,2,FALSE),"")</f>
        <v>1.66</v>
      </c>
      <c r="S143" s="16">
        <f>IFERROR(VLOOKUP($A143,'Week 9'!$A$1:$F$300,3,FALSE),"")</f>
        <v>8.48</v>
      </c>
      <c r="T143" s="16">
        <f t="shared" si="77"/>
        <v>3.5600000000000005</v>
      </c>
      <c r="U143" s="16">
        <f>IFERROR(VLOOKUP($A143,'Week 10'!$A$1:$F$300,3,FALSE),"")</f>
        <v>10.06</v>
      </c>
      <c r="V143" s="16">
        <f t="shared" si="78"/>
        <v>1.58</v>
      </c>
      <c r="W143" s="16">
        <f>IFERROR(VLOOKUP($A143,'Week 11'!$A$1:$F$300,3,FALSE),"")</f>
        <v>12.09</v>
      </c>
      <c r="X143" s="16">
        <f t="shared" si="79"/>
        <v>2.0299999999999994</v>
      </c>
      <c r="Y143" s="16">
        <f>IFERROR(VLOOKUP($A143,'Week 12'!$A$1:$F$300,3,FALSE),"")</f>
        <v>14.42</v>
      </c>
      <c r="Z143" s="16">
        <f t="shared" si="80"/>
        <v>2.33</v>
      </c>
      <c r="AA143">
        <f>IFERROR(VLOOKUP($A143,'Week 13'!$A$1:$F$300,3,FALSE),"")</f>
        <v>16.04</v>
      </c>
      <c r="AB143" s="16">
        <f t="shared" si="81"/>
        <v>1.6199999999999992</v>
      </c>
      <c r="AC143">
        <f>IFERROR(VLOOKUP($A143,'Week 14'!$A$1:$F$300,3,FALSE),"")</f>
        <v>17.52</v>
      </c>
      <c r="AD143" s="16">
        <f t="shared" si="82"/>
        <v>1.4800000000000004</v>
      </c>
      <c r="AE143">
        <f>IFERROR(VLOOKUP($A143,'Week 15'!$A$1:$F$300,3,FALSE),"")</f>
        <v>18.96</v>
      </c>
      <c r="AF143" s="16">
        <f t="shared" si="65"/>
        <v>1.4400000000000013</v>
      </c>
      <c r="AG143">
        <f>IFERROR(VLOOKUP($A143,'Week 16'!$A$1:$F$300,3,FALSE),"")</f>
        <v>19.440000000000001</v>
      </c>
      <c r="AH143" s="16">
        <f t="shared" si="66"/>
        <v>0.48000000000000043</v>
      </c>
      <c r="AI143">
        <f>IFERROR(VLOOKUP($A143,'Week 17'!$A$1:$F$300,3,FALSE),"")</f>
        <v>19.440000000000001</v>
      </c>
      <c r="AJ143" s="16">
        <f t="shared" si="67"/>
        <v>0</v>
      </c>
      <c r="AK143">
        <f>IFERROR(VLOOKUP($A143,'Week 18'!$A$1:$F$300,3,FALSE),"")</f>
        <v>20.03</v>
      </c>
      <c r="AL143" s="16">
        <f t="shared" si="68"/>
        <v>0.58999999999999986</v>
      </c>
      <c r="AM143">
        <f>IFERROR(VLOOKUP($A143,'Week 19'!$A$1:$F$300,3,FALSE),"")</f>
        <v>20.190000000000001</v>
      </c>
      <c r="AN143" s="16">
        <f t="shared" si="69"/>
        <v>0.16000000000000014</v>
      </c>
      <c r="AO143">
        <f>IFERROR(VLOOKUP($A143,'Week 20'!$A$1:$F$300,3,FALSE),"")</f>
        <v>20.58</v>
      </c>
      <c r="AP143" s="16">
        <f t="shared" si="70"/>
        <v>0.38999999999999702</v>
      </c>
      <c r="AQ143">
        <f>IFERROR(VLOOKUP($A143,'Week 21'!$A$1:$F$300,3,FALSE),"")</f>
        <v>20.58</v>
      </c>
      <c r="AR143" s="16">
        <f t="shared" si="71"/>
        <v>0</v>
      </c>
      <c r="AS143">
        <f>IFERROR(VLOOKUP($A143,'Week 22'!$A$1:$F$300,3,FALSE),"")</f>
        <v>20.97</v>
      </c>
      <c r="AT143" s="16">
        <f t="shared" si="72"/>
        <v>0.39000000000000057</v>
      </c>
      <c r="AU143" t="str">
        <f>IFERROR(VLOOKUP($A143,'Week 23'!$A$1:$F$300,3,FALSE),"")</f>
        <v/>
      </c>
      <c r="AV143" s="16">
        <f t="shared" si="73"/>
        <v>0</v>
      </c>
      <c r="AW143" t="str">
        <f>IFERROR(VLOOKUP($A143,'Week 24'!$A$1:$F$300,3,FALSE),"")</f>
        <v/>
      </c>
      <c r="AX143" s="16">
        <f t="shared" si="74"/>
        <v>0</v>
      </c>
      <c r="AY143" t="str">
        <f>IFERROR(VLOOKUP($A143,'Week 25'!$A$1:$F$300,3,FALSE),"")</f>
        <v/>
      </c>
      <c r="AZ143" s="16">
        <f t="shared" si="75"/>
        <v>0</v>
      </c>
      <c r="BA143" t="str">
        <f>IFERROR(VLOOKUP($A143,'Week 26'!$A$1:$F$300,3,FALSE),"")</f>
        <v/>
      </c>
      <c r="BB143" s="16">
        <f t="shared" si="76"/>
        <v>0</v>
      </c>
      <c r="BC143" s="2" t="str">
        <f t="shared" si="61"/>
        <v/>
      </c>
      <c r="BD143" t="str">
        <f>IFERROR(VLOOKUP($A143,'Pivotrac YE'!$A$1:$F$300,3,FALSE),"")</f>
        <v/>
      </c>
    </row>
    <row r="144" spans="1:56" x14ac:dyDescent="0.2">
      <c r="A144" t="s">
        <v>176</v>
      </c>
      <c r="B144">
        <f t="shared" si="57"/>
        <v>20.16</v>
      </c>
      <c r="C144" t="str">
        <f>IFERROR(VLOOKUP($A144,'Week 1'!$A$1:$F$300,3,FALSE),"")</f>
        <v/>
      </c>
      <c r="D144" s="16">
        <f t="shared" si="62"/>
        <v>0</v>
      </c>
      <c r="E144" t="str">
        <f>IFERROR(VLOOKUP($A144,'Week 2'!$A$1:$F$298,3,FALSE),"")</f>
        <v/>
      </c>
      <c r="F144" s="16">
        <f t="shared" si="63"/>
        <v>0</v>
      </c>
      <c r="G144" t="str">
        <f>IFERROR(VLOOKUP($A144,'Week 3'!$A$1:$F$298,3,FALSE),"")</f>
        <v/>
      </c>
      <c r="H144" s="16">
        <f t="shared" si="64"/>
        <v>0</v>
      </c>
      <c r="I144">
        <f>IFERROR(VLOOKUP($A144,'Week 4'!$A$1:$F$300,3,FALSE),"")</f>
        <v>1.39</v>
      </c>
      <c r="J144">
        <f>IFERROR(VLOOKUP($A144,'Week 4'!$A$1:$F$300,3,FALSE),"")</f>
        <v>1.39</v>
      </c>
      <c r="K144" s="16" t="str">
        <f t="shared" si="58"/>
        <v/>
      </c>
      <c r="L144" t="str">
        <f>IFERROR(VLOOKUP($A144,'Week 5'!$A$1:$F$300,2,FALSE),"")</f>
        <v/>
      </c>
      <c r="M144" t="str">
        <f>IFERROR(VLOOKUP($A144,'Week 6'!$A$1:$F$300,3,FALSE),"")</f>
        <v/>
      </c>
      <c r="N144" t="str">
        <f>IFERROR(VLOOKUP($A144,'Week 6'!$A$1:$F$300,2,FALSE),"")</f>
        <v/>
      </c>
      <c r="O144" s="16">
        <f t="shared" si="59"/>
        <v>3.37</v>
      </c>
      <c r="P144">
        <f>IFERROR(VLOOKUP($A144,'Week 7'!$A$1:$F$300,2,FALSE),"")</f>
        <v>1.98</v>
      </c>
      <c r="Q144" s="16">
        <f t="shared" si="60"/>
        <v>5.05</v>
      </c>
      <c r="R144">
        <f>IFERROR(VLOOKUP($A144,'Week 8'!$A$1:$F$300,2,FALSE),"")</f>
        <v>1.68</v>
      </c>
      <c r="S144" s="16">
        <f>IFERROR(VLOOKUP($A144,'Week 9'!$A$1:$F$300,3,FALSE),"")</f>
        <v>8.32</v>
      </c>
      <c r="T144" s="16">
        <f t="shared" si="77"/>
        <v>3.2700000000000005</v>
      </c>
      <c r="U144" s="16">
        <f>IFERROR(VLOOKUP($A144,'Week 10'!$A$1:$F$300,3,FALSE),"")</f>
        <v>10.16</v>
      </c>
      <c r="V144" s="16">
        <f t="shared" si="78"/>
        <v>1.8399999999999999</v>
      </c>
      <c r="W144" s="16">
        <f>IFERROR(VLOOKUP($A144,'Week 11'!$A$1:$F$300,3,FALSE),"")</f>
        <v>12.45</v>
      </c>
      <c r="X144" s="16">
        <f t="shared" si="79"/>
        <v>2.2899999999999991</v>
      </c>
      <c r="Y144" s="16">
        <f>IFERROR(VLOOKUP($A144,'Week 12'!$A$1:$F$300,3,FALSE),"")</f>
        <v>14.81</v>
      </c>
      <c r="Z144" s="16">
        <f t="shared" si="80"/>
        <v>2.3600000000000012</v>
      </c>
      <c r="AA144">
        <f>IFERROR(VLOOKUP($A144,'Week 13'!$A$1:$F$300,3,FALSE),"")</f>
        <v>16.98</v>
      </c>
      <c r="AB144" s="16">
        <f t="shared" si="81"/>
        <v>2.17</v>
      </c>
      <c r="AC144">
        <f>IFERROR(VLOOKUP($A144,'Week 14'!$A$1:$F$300,3,FALSE),"")</f>
        <v>18.53</v>
      </c>
      <c r="AD144" s="16">
        <f t="shared" si="82"/>
        <v>1.5500000000000007</v>
      </c>
      <c r="AE144">
        <f>IFERROR(VLOOKUP($A144,'Week 15'!$A$1:$F$300,3,FALSE),"")</f>
        <v>19.72</v>
      </c>
      <c r="AF144" s="16">
        <f t="shared" si="65"/>
        <v>1.1899999999999977</v>
      </c>
      <c r="AG144">
        <f>IFERROR(VLOOKUP($A144,'Week 16'!$A$1:$F$300,3,FALSE),"")</f>
        <v>19.72</v>
      </c>
      <c r="AH144" s="16">
        <f t="shared" si="66"/>
        <v>0</v>
      </c>
      <c r="AI144">
        <f>IFERROR(VLOOKUP($A144,'Week 17'!$A$1:$F$300,3,FALSE),"")</f>
        <v>19.88</v>
      </c>
      <c r="AJ144" s="16">
        <f t="shared" si="67"/>
        <v>0.16000000000000014</v>
      </c>
      <c r="AK144">
        <f>IFERROR(VLOOKUP($A144,'Week 18'!$A$1:$F$300,3,FALSE),"")</f>
        <v>20.16</v>
      </c>
      <c r="AL144" s="16">
        <f t="shared" si="68"/>
        <v>0.28000000000000114</v>
      </c>
      <c r="AM144">
        <f>IFERROR(VLOOKUP($A144,'Week 19'!$A$1:$F$300,3,FALSE),"")</f>
        <v>20.47</v>
      </c>
      <c r="AN144" s="16">
        <f t="shared" si="69"/>
        <v>0.30999999999999872</v>
      </c>
      <c r="AO144">
        <f>IFERROR(VLOOKUP($A144,'Week 20'!$A$1:$F$300,3,FALSE),"")</f>
        <v>21.18</v>
      </c>
      <c r="AP144" s="16">
        <f t="shared" si="70"/>
        <v>0.71000000000000085</v>
      </c>
      <c r="AQ144">
        <f>IFERROR(VLOOKUP($A144,'Week 21'!$A$1:$F$300,3,FALSE),"")</f>
        <v>21.18</v>
      </c>
      <c r="AR144" s="16">
        <f t="shared" si="71"/>
        <v>0</v>
      </c>
      <c r="AS144">
        <f>IFERROR(VLOOKUP($A144,'Week 22'!$A$1:$F$300,3,FALSE),"")</f>
        <v>22.21</v>
      </c>
      <c r="AT144" s="16">
        <f t="shared" si="72"/>
        <v>1.0300000000000011</v>
      </c>
      <c r="AU144" t="str">
        <f>IFERROR(VLOOKUP($A144,'Week 23'!$A$1:$F$300,3,FALSE),"")</f>
        <v/>
      </c>
      <c r="AV144" s="16">
        <f t="shared" si="73"/>
        <v>0</v>
      </c>
      <c r="AW144" t="str">
        <f>IFERROR(VLOOKUP($A144,'Week 24'!$A$1:$F$300,3,FALSE),"")</f>
        <v/>
      </c>
      <c r="AX144" s="16">
        <f t="shared" si="74"/>
        <v>0</v>
      </c>
      <c r="AY144" t="str">
        <f>IFERROR(VLOOKUP($A144,'Week 25'!$A$1:$F$300,3,FALSE),"")</f>
        <v/>
      </c>
      <c r="AZ144" s="16">
        <f t="shared" si="75"/>
        <v>0</v>
      </c>
      <c r="BA144" t="str">
        <f>IFERROR(VLOOKUP($A144,'Week 26'!$A$1:$F$300,3,FALSE),"")</f>
        <v/>
      </c>
      <c r="BB144" s="16">
        <f t="shared" si="76"/>
        <v>0</v>
      </c>
      <c r="BC144" s="2" t="str">
        <f t="shared" si="61"/>
        <v/>
      </c>
      <c r="BD144" t="str">
        <f>IFERROR(VLOOKUP($A144,'Pivotrac YE'!$A$1:$F$300,3,FALSE),"")</f>
        <v/>
      </c>
    </row>
    <row r="145" spans="1:56" x14ac:dyDescent="0.2">
      <c r="A145" t="s">
        <v>238</v>
      </c>
      <c r="B145">
        <f t="shared" si="57"/>
        <v>20.18</v>
      </c>
      <c r="C145" t="str">
        <f>IFERROR(VLOOKUP($A145,'Week 1'!$A$1:$F$300,3,FALSE),"")</f>
        <v/>
      </c>
      <c r="D145" s="16">
        <f t="shared" si="62"/>
        <v>0</v>
      </c>
      <c r="E145" t="str">
        <f>IFERROR(VLOOKUP($A145,'Week 2'!$A$1:$F$298,3,FALSE),"")</f>
        <v/>
      </c>
      <c r="F145" s="16">
        <f t="shared" si="63"/>
        <v>0</v>
      </c>
      <c r="G145" t="str">
        <f>IFERROR(VLOOKUP($A145,'Week 3'!$A$1:$F$298,3,FALSE),"")</f>
        <v/>
      </c>
      <c r="H145" s="16">
        <f t="shared" si="64"/>
        <v>0</v>
      </c>
      <c r="I145">
        <f>IFERROR(VLOOKUP($A145,'Week 4'!$A$1:$F$300,3,FALSE),"")</f>
        <v>3.77</v>
      </c>
      <c r="J145">
        <f>IFERROR(VLOOKUP($A145,'Week 4'!$A$1:$F$300,3,FALSE),"")</f>
        <v>3.77</v>
      </c>
      <c r="K145" s="16" t="str">
        <f t="shared" si="58"/>
        <v/>
      </c>
      <c r="L145" t="str">
        <f>IFERROR(VLOOKUP($A145,'Week 5'!$A$1:$F$300,2,FALSE),"")</f>
        <v/>
      </c>
      <c r="M145" t="str">
        <f>IFERROR(VLOOKUP($A145,'Week 6'!$A$1:$F$300,3,FALSE),"")</f>
        <v/>
      </c>
      <c r="N145" t="str">
        <f>IFERROR(VLOOKUP($A145,'Week 6'!$A$1:$F$300,2,FALSE),"")</f>
        <v/>
      </c>
      <c r="O145" s="16">
        <f t="shared" si="59"/>
        <v>5.98</v>
      </c>
      <c r="P145">
        <f>IFERROR(VLOOKUP($A145,'Week 7'!$A$1:$F$300,2,FALSE),"")</f>
        <v>2.21</v>
      </c>
      <c r="Q145" s="16">
        <f t="shared" si="60"/>
        <v>8.1300000000000008</v>
      </c>
      <c r="R145">
        <f>IFERROR(VLOOKUP($A145,'Week 8'!$A$1:$F$300,2,FALSE),"")</f>
        <v>2.15</v>
      </c>
      <c r="S145" s="16">
        <f>IFERROR(VLOOKUP($A145,'Week 9'!$A$1:$F$300,3,FALSE),"")</f>
        <v>13.14</v>
      </c>
      <c r="T145" s="16">
        <f t="shared" si="77"/>
        <v>5.01</v>
      </c>
      <c r="U145" s="16">
        <f>IFERROR(VLOOKUP($A145,'Week 10'!$A$1:$F$300,3,FALSE),"")</f>
        <v>15.11</v>
      </c>
      <c r="V145" s="16">
        <f t="shared" si="78"/>
        <v>1.9699999999999989</v>
      </c>
      <c r="W145" s="16">
        <f>IFERROR(VLOOKUP($A145,'Week 11'!$A$1:$F$300,3,FALSE),"")</f>
        <v>17.22</v>
      </c>
      <c r="X145" s="16">
        <f t="shared" si="79"/>
        <v>2.1099999999999994</v>
      </c>
      <c r="Y145" s="16">
        <f>IFERROR(VLOOKUP($A145,'Week 12'!$A$1:$F$300,3,FALSE),"")</f>
        <v>18.86</v>
      </c>
      <c r="Z145" s="16">
        <f t="shared" si="80"/>
        <v>1.6400000000000006</v>
      </c>
      <c r="AA145">
        <f>IFERROR(VLOOKUP($A145,'Week 13'!$A$1:$F$300,3,FALSE),"")</f>
        <v>20.18</v>
      </c>
      <c r="AB145" s="16">
        <f t="shared" si="81"/>
        <v>1.3200000000000003</v>
      </c>
      <c r="AC145">
        <f>IFERROR(VLOOKUP($A145,'Week 14'!$A$1:$F$300,3,FALSE),"")</f>
        <v>20.18</v>
      </c>
      <c r="AD145" s="16">
        <f t="shared" si="82"/>
        <v>0</v>
      </c>
      <c r="AE145">
        <f>IFERROR(VLOOKUP($A145,'Week 15'!$A$1:$F$300,3,FALSE),"")</f>
        <v>20.18</v>
      </c>
      <c r="AF145" s="16">
        <f t="shared" si="65"/>
        <v>0</v>
      </c>
      <c r="AG145">
        <f>IFERROR(VLOOKUP($A145,'Week 16'!$A$1:$F$300,3,FALSE),"")</f>
        <v>20.18</v>
      </c>
      <c r="AH145" s="16">
        <f t="shared" si="66"/>
        <v>0</v>
      </c>
      <c r="AI145">
        <f>IFERROR(VLOOKUP($A145,'Week 17'!$A$1:$F$300,3,FALSE),"")</f>
        <v>20.18</v>
      </c>
      <c r="AJ145" s="16">
        <f t="shared" si="67"/>
        <v>0</v>
      </c>
      <c r="AK145">
        <f>IFERROR(VLOOKUP($A145,'Week 18'!$A$1:$F$300,3,FALSE),"")</f>
        <v>20.18</v>
      </c>
      <c r="AL145" s="16">
        <f t="shared" si="68"/>
        <v>0</v>
      </c>
      <c r="AM145">
        <f>IFERROR(VLOOKUP($A145,'Week 19'!$A$1:$F$300,3,FALSE),"")</f>
        <v>20.18</v>
      </c>
      <c r="AN145" s="16">
        <f t="shared" si="69"/>
        <v>0</v>
      </c>
      <c r="AO145">
        <f>IFERROR(VLOOKUP($A145,'Week 20'!$A$1:$F$300,3,FALSE),"")</f>
        <v>20.18</v>
      </c>
      <c r="AP145" s="16">
        <f t="shared" si="70"/>
        <v>0</v>
      </c>
      <c r="AQ145">
        <f>IFERROR(VLOOKUP($A145,'Week 21'!$A$1:$F$300,3,FALSE),"")</f>
        <v>21.26</v>
      </c>
      <c r="AR145" s="16">
        <f t="shared" si="71"/>
        <v>1.0800000000000018</v>
      </c>
      <c r="AS145">
        <f>IFERROR(VLOOKUP($A145,'Week 22'!$A$1:$F$300,3,FALSE),"")</f>
        <v>21.26</v>
      </c>
      <c r="AT145" s="16">
        <f t="shared" si="72"/>
        <v>0</v>
      </c>
      <c r="AU145" t="str">
        <f>IFERROR(VLOOKUP($A145,'Week 23'!$A$1:$F$300,3,FALSE),"")</f>
        <v/>
      </c>
      <c r="AV145" s="16">
        <f t="shared" si="73"/>
        <v>0</v>
      </c>
      <c r="AW145" t="str">
        <f>IFERROR(VLOOKUP($A145,'Week 24'!$A$1:$F$300,3,FALSE),"")</f>
        <v/>
      </c>
      <c r="AX145" s="16">
        <f t="shared" si="74"/>
        <v>0</v>
      </c>
      <c r="AY145" t="str">
        <f>IFERROR(VLOOKUP($A145,'Week 25'!$A$1:$F$300,3,FALSE),"")</f>
        <v/>
      </c>
      <c r="AZ145" s="16">
        <f t="shared" si="75"/>
        <v>0</v>
      </c>
      <c r="BA145" t="str">
        <f>IFERROR(VLOOKUP($A145,'Week 26'!$A$1:$F$300,3,FALSE),"")</f>
        <v/>
      </c>
      <c r="BB145" s="16">
        <f t="shared" si="76"/>
        <v>0</v>
      </c>
      <c r="BC145" s="2" t="str">
        <f t="shared" si="61"/>
        <v/>
      </c>
      <c r="BD145" t="str">
        <f>IFERROR(VLOOKUP($A145,'Pivotrac YE'!$A$1:$F$300,3,FALSE),"")</f>
        <v/>
      </c>
    </row>
    <row r="146" spans="1:56" x14ac:dyDescent="0.2">
      <c r="A146" t="s">
        <v>488</v>
      </c>
      <c r="B146">
        <f t="shared" si="57"/>
        <v>22.66</v>
      </c>
      <c r="C146" t="str">
        <f>IFERROR(VLOOKUP($A146,'Week 1'!$A$1:$F$300,3,FALSE),"")</f>
        <v/>
      </c>
      <c r="D146" s="16">
        <f t="shared" si="62"/>
        <v>0</v>
      </c>
      <c r="E146" t="str">
        <f>IFERROR(VLOOKUP($A146,'Week 2'!$A$1:$F$298,3,FALSE),"")</f>
        <v/>
      </c>
      <c r="F146" s="16">
        <f t="shared" si="63"/>
        <v>0</v>
      </c>
      <c r="G146" t="str">
        <f>IFERROR(VLOOKUP($A146,'Week 3'!$A$1:$F$298,3,FALSE),"")</f>
        <v/>
      </c>
      <c r="H146" s="16">
        <f t="shared" si="64"/>
        <v>0</v>
      </c>
      <c r="I146">
        <f>IFERROR(VLOOKUP($A146,'Week 4'!$A$1:$F$300,3,FALSE),"")</f>
        <v>1.39</v>
      </c>
      <c r="J146">
        <f>IFERROR(VLOOKUP($A146,'Week 4'!$A$1:$F$300,3,FALSE),"")</f>
        <v>1.39</v>
      </c>
      <c r="K146" s="16" t="str">
        <f t="shared" si="58"/>
        <v/>
      </c>
      <c r="L146" t="str">
        <f>IFERROR(VLOOKUP($A146,'Week 5'!$A$1:$F$300,2,FALSE),"")</f>
        <v/>
      </c>
      <c r="M146" t="str">
        <f>IFERROR(VLOOKUP($A146,'Week 6'!$A$1:$F$300,3,FALSE),"")</f>
        <v/>
      </c>
      <c r="N146" t="str">
        <f>IFERROR(VLOOKUP($A146,'Week 6'!$A$1:$F$300,2,FALSE),"")</f>
        <v/>
      </c>
      <c r="O146" s="16">
        <f t="shared" si="59"/>
        <v>3.2199999999999998</v>
      </c>
      <c r="P146">
        <f>IFERROR(VLOOKUP($A146,'Week 7'!$A$1:$F$300,2,FALSE),"")</f>
        <v>1.83</v>
      </c>
      <c r="Q146" s="16">
        <f t="shared" si="60"/>
        <v>5.09</v>
      </c>
      <c r="R146">
        <f>IFERROR(VLOOKUP($A146,'Week 8'!$A$1:$F$300,2,FALSE),"")</f>
        <v>1.87</v>
      </c>
      <c r="S146" s="16">
        <f>IFERROR(VLOOKUP($A146,'Week 9'!$A$1:$F$300,3,FALSE),"")</f>
        <v>9.69</v>
      </c>
      <c r="T146" s="16">
        <f t="shared" si="77"/>
        <v>4.5999999999999996</v>
      </c>
      <c r="U146" s="16">
        <f>IFERROR(VLOOKUP($A146,'Week 10'!$A$1:$F$300,3,FALSE),"")</f>
        <v>11.85</v>
      </c>
      <c r="V146" s="16">
        <f t="shared" si="78"/>
        <v>2.16</v>
      </c>
      <c r="W146" s="16">
        <f>IFERROR(VLOOKUP($A146,'Week 11'!$A$1:$F$300,3,FALSE),"")</f>
        <v>14.37</v>
      </c>
      <c r="X146" s="16">
        <f t="shared" si="79"/>
        <v>2.5199999999999996</v>
      </c>
      <c r="Y146" s="16">
        <f>IFERROR(VLOOKUP($A146,'Week 12'!$A$1:$F$300,3,FALSE),"")</f>
        <v>16.77</v>
      </c>
      <c r="Z146" s="16">
        <f t="shared" si="80"/>
        <v>2.4000000000000004</v>
      </c>
      <c r="AA146">
        <f>IFERROR(VLOOKUP($A146,'Week 13'!$A$1:$F$300,3,FALSE),"")</f>
        <v>18.87</v>
      </c>
      <c r="AB146" s="16">
        <f t="shared" si="81"/>
        <v>2.1000000000000014</v>
      </c>
      <c r="AC146">
        <f>IFERROR(VLOOKUP($A146,'Week 14'!$A$1:$F$300,3,FALSE),"")</f>
        <v>20.34</v>
      </c>
      <c r="AD146" s="16">
        <f t="shared" si="82"/>
        <v>1.4699999999999989</v>
      </c>
      <c r="AE146">
        <f>IFERROR(VLOOKUP($A146,'Week 15'!$A$1:$F$300,3,FALSE),"")</f>
        <v>21.9</v>
      </c>
      <c r="AF146" s="16">
        <f t="shared" si="65"/>
        <v>1.5599999999999987</v>
      </c>
      <c r="AG146">
        <f>IFERROR(VLOOKUP($A146,'Week 16'!$A$1:$F$300,3,FALSE),"")</f>
        <v>22</v>
      </c>
      <c r="AH146" s="16">
        <f t="shared" si="66"/>
        <v>0.10000000000000142</v>
      </c>
      <c r="AI146">
        <f>IFERROR(VLOOKUP($A146,'Week 17'!$A$1:$F$300,3,FALSE),"")</f>
        <v>22.29</v>
      </c>
      <c r="AJ146" s="16">
        <f t="shared" si="67"/>
        <v>0.28999999999999915</v>
      </c>
      <c r="AK146">
        <f>IFERROR(VLOOKUP($A146,'Week 18'!$A$1:$F$300,3,FALSE),"")</f>
        <v>22.66</v>
      </c>
      <c r="AL146" s="16">
        <f t="shared" si="68"/>
        <v>0.37000000000000099</v>
      </c>
      <c r="AM146">
        <f>IFERROR(VLOOKUP($A146,'Week 19'!$A$1:$F$300,3,FALSE),"")</f>
        <v>22.93</v>
      </c>
      <c r="AN146" s="16">
        <f t="shared" si="69"/>
        <v>0.26999999999999957</v>
      </c>
      <c r="AO146">
        <f>IFERROR(VLOOKUP($A146,'Week 20'!$A$1:$F$300,3,FALSE),"")</f>
        <v>23.49</v>
      </c>
      <c r="AP146" s="16">
        <f t="shared" si="70"/>
        <v>0.55999999999999872</v>
      </c>
      <c r="AQ146">
        <f>IFERROR(VLOOKUP($A146,'Week 21'!$A$1:$F$300,3,FALSE),"")</f>
        <v>23.49</v>
      </c>
      <c r="AR146" s="16">
        <f t="shared" si="71"/>
        <v>0</v>
      </c>
      <c r="AS146">
        <f>IFERROR(VLOOKUP($A146,'Week 22'!$A$1:$F$300,3,FALSE),"")</f>
        <v>24.41</v>
      </c>
      <c r="AT146" s="16">
        <f t="shared" si="72"/>
        <v>0.92000000000000171</v>
      </c>
      <c r="AU146" t="str">
        <f>IFERROR(VLOOKUP($A146,'Week 23'!$A$1:$F$300,3,FALSE),"")</f>
        <v/>
      </c>
      <c r="AV146" s="16">
        <f t="shared" si="73"/>
        <v>0</v>
      </c>
      <c r="AW146" t="str">
        <f>IFERROR(VLOOKUP($A146,'Week 24'!$A$1:$F$300,3,FALSE),"")</f>
        <v/>
      </c>
      <c r="AX146" s="16">
        <f t="shared" si="74"/>
        <v>0</v>
      </c>
      <c r="AY146" t="str">
        <f>IFERROR(VLOOKUP($A146,'Week 25'!$A$1:$F$300,3,FALSE),"")</f>
        <v/>
      </c>
      <c r="AZ146" s="16">
        <f t="shared" si="75"/>
        <v>0</v>
      </c>
      <c r="BA146" t="str">
        <f>IFERROR(VLOOKUP($A146,'Week 26'!$A$1:$F$300,3,FALSE),"")</f>
        <v/>
      </c>
      <c r="BB146" s="16">
        <f t="shared" si="76"/>
        <v>0</v>
      </c>
      <c r="BC146" s="2" t="str">
        <f t="shared" si="61"/>
        <v/>
      </c>
      <c r="BD146" t="str">
        <f>IFERROR(VLOOKUP($A146,'Pivotrac YE'!$A$1:$F$300,3,FALSE),"")</f>
        <v/>
      </c>
    </row>
    <row r="147" spans="1:56" x14ac:dyDescent="0.2">
      <c r="A147" t="s">
        <v>201</v>
      </c>
      <c r="B147">
        <f t="shared" si="57"/>
        <v>20.79</v>
      </c>
      <c r="C147" t="str">
        <f>IFERROR(VLOOKUP($A147,'Week 1'!$A$1:$F$300,3,FALSE),"")</f>
        <v/>
      </c>
      <c r="D147" s="16">
        <f t="shared" si="62"/>
        <v>0</v>
      </c>
      <c r="E147" t="str">
        <f>IFERROR(VLOOKUP($A147,'Week 2'!$A$1:$F$298,3,FALSE),"")</f>
        <v/>
      </c>
      <c r="F147" s="16">
        <f t="shared" si="63"/>
        <v>0</v>
      </c>
      <c r="G147" t="str">
        <f>IFERROR(VLOOKUP($A147,'Week 3'!$A$1:$F$298,3,FALSE),"")</f>
        <v/>
      </c>
      <c r="H147" s="16">
        <f t="shared" si="64"/>
        <v>0</v>
      </c>
      <c r="I147">
        <f>IFERROR(VLOOKUP($A147,'Week 4'!$A$1:$F$300,3,FALSE),"")</f>
        <v>6.47</v>
      </c>
      <c r="J147">
        <f>IFERROR(VLOOKUP($A147,'Week 4'!$A$1:$F$300,3,FALSE),"")</f>
        <v>6.47</v>
      </c>
      <c r="K147" s="16" t="str">
        <f t="shared" si="58"/>
        <v/>
      </c>
      <c r="L147" t="str">
        <f>IFERROR(VLOOKUP($A147,'Week 5'!$A$1:$F$300,2,FALSE),"")</f>
        <v/>
      </c>
      <c r="M147" t="str">
        <f>IFERROR(VLOOKUP($A147,'Week 6'!$A$1:$F$300,3,FALSE),"")</f>
        <v/>
      </c>
      <c r="N147" t="str">
        <f>IFERROR(VLOOKUP($A147,'Week 6'!$A$1:$F$300,2,FALSE),"")</f>
        <v/>
      </c>
      <c r="O147" s="16">
        <f t="shared" si="59"/>
        <v>8.6199999999999992</v>
      </c>
      <c r="P147">
        <f>IFERROR(VLOOKUP($A147,'Week 7'!$A$1:$F$300,2,FALSE),"")</f>
        <v>2.15</v>
      </c>
      <c r="Q147" s="16">
        <f t="shared" si="60"/>
        <v>10.579999999999998</v>
      </c>
      <c r="R147">
        <f>IFERROR(VLOOKUP($A147,'Week 8'!$A$1:$F$300,2,FALSE),"")</f>
        <v>1.96</v>
      </c>
      <c r="S147" s="16">
        <f>IFERROR(VLOOKUP($A147,'Week 9'!$A$1:$F$300,3,FALSE),"")</f>
        <v>16.239999999999998</v>
      </c>
      <c r="T147" s="16">
        <f t="shared" si="77"/>
        <v>5.66</v>
      </c>
      <c r="U147" s="16">
        <f>IFERROR(VLOOKUP($A147,'Week 10'!$A$1:$F$300,3,FALSE),"")</f>
        <v>17.68</v>
      </c>
      <c r="V147" s="16">
        <f t="shared" si="78"/>
        <v>1.4400000000000013</v>
      </c>
      <c r="W147" s="16">
        <f>IFERROR(VLOOKUP($A147,'Week 11'!$A$1:$F$300,3,FALSE),"")</f>
        <v>19.71</v>
      </c>
      <c r="X147" s="16">
        <f t="shared" si="79"/>
        <v>2.0300000000000011</v>
      </c>
      <c r="Y147" s="16">
        <f>IFERROR(VLOOKUP($A147,'Week 12'!$A$1:$F$300,3,FALSE),"")</f>
        <v>20.79</v>
      </c>
      <c r="Z147" s="16">
        <f t="shared" si="80"/>
        <v>1.0799999999999983</v>
      </c>
      <c r="AA147">
        <f>IFERROR(VLOOKUP($A147,'Week 13'!$A$1:$F$300,3,FALSE),"")</f>
        <v>20.79</v>
      </c>
      <c r="AB147" s="16">
        <f t="shared" si="81"/>
        <v>0</v>
      </c>
      <c r="AC147">
        <f>IFERROR(VLOOKUP($A147,'Week 14'!$A$1:$F$300,3,FALSE),"")</f>
        <v>20.79</v>
      </c>
      <c r="AD147" s="16">
        <f t="shared" si="82"/>
        <v>0</v>
      </c>
      <c r="AE147">
        <f>IFERROR(VLOOKUP($A147,'Week 15'!$A$1:$F$300,3,FALSE),"")</f>
        <v>20.79</v>
      </c>
      <c r="AF147" s="16">
        <f t="shared" si="65"/>
        <v>0</v>
      </c>
      <c r="AG147">
        <f>IFERROR(VLOOKUP($A147,'Week 16'!$A$1:$F$300,3,FALSE),"")</f>
        <v>20.79</v>
      </c>
      <c r="AH147" s="16">
        <f t="shared" si="66"/>
        <v>0</v>
      </c>
      <c r="AI147">
        <f>IFERROR(VLOOKUP($A147,'Week 17'!$A$1:$F$300,3,FALSE),"")</f>
        <v>20.79</v>
      </c>
      <c r="AJ147" s="16">
        <f t="shared" si="67"/>
        <v>0</v>
      </c>
      <c r="AK147">
        <f>IFERROR(VLOOKUP($A147,'Week 18'!$A$1:$F$300,3,FALSE),"")</f>
        <v>20.79</v>
      </c>
      <c r="AL147" s="16">
        <f t="shared" si="68"/>
        <v>0</v>
      </c>
      <c r="AM147">
        <f>IFERROR(VLOOKUP($A147,'Week 19'!$A$1:$F$300,3,FALSE),"")</f>
        <v>20.79</v>
      </c>
      <c r="AN147" s="16">
        <f t="shared" si="69"/>
        <v>0</v>
      </c>
      <c r="AO147">
        <f>IFERROR(VLOOKUP($A147,'Week 20'!$A$1:$F$300,3,FALSE),"")</f>
        <v>20.79</v>
      </c>
      <c r="AP147" s="16">
        <f t="shared" si="70"/>
        <v>0</v>
      </c>
      <c r="AQ147">
        <f>IFERROR(VLOOKUP($A147,'Week 21'!$A$1:$F$300,3,FALSE),"")</f>
        <v>21.65</v>
      </c>
      <c r="AR147" s="16">
        <f t="shared" si="71"/>
        <v>0.85999999999999943</v>
      </c>
      <c r="AS147">
        <f>IFERROR(VLOOKUP($A147,'Week 22'!$A$1:$F$300,3,FALSE),"")</f>
        <v>21.65</v>
      </c>
      <c r="AT147" s="16">
        <f t="shared" si="72"/>
        <v>0</v>
      </c>
      <c r="AU147" t="str">
        <f>IFERROR(VLOOKUP($A147,'Week 23'!$A$1:$F$300,3,FALSE),"")</f>
        <v/>
      </c>
      <c r="AV147" s="16">
        <f t="shared" si="73"/>
        <v>0</v>
      </c>
      <c r="AW147" t="str">
        <f>IFERROR(VLOOKUP($A147,'Week 24'!$A$1:$F$300,3,FALSE),"")</f>
        <v/>
      </c>
      <c r="AX147" s="16">
        <f t="shared" si="74"/>
        <v>0</v>
      </c>
      <c r="AY147" t="str">
        <f>IFERROR(VLOOKUP($A147,'Week 25'!$A$1:$F$300,3,FALSE),"")</f>
        <v/>
      </c>
      <c r="AZ147" s="16">
        <f t="shared" si="75"/>
        <v>0</v>
      </c>
      <c r="BA147" t="str">
        <f>IFERROR(VLOOKUP($A147,'Week 26'!$A$1:$F$300,3,FALSE),"")</f>
        <v/>
      </c>
      <c r="BB147" s="16">
        <f t="shared" si="76"/>
        <v>0</v>
      </c>
      <c r="BC147" s="2" t="str">
        <f t="shared" si="61"/>
        <v/>
      </c>
      <c r="BD147" t="str">
        <f>IFERROR(VLOOKUP($A147,'Pivotrac YE'!$A$1:$F$300,3,FALSE),"")</f>
        <v/>
      </c>
    </row>
    <row r="148" spans="1:56" x14ac:dyDescent="0.2">
      <c r="A148" t="s">
        <v>276</v>
      </c>
      <c r="B148">
        <f t="shared" si="57"/>
        <v>18.7</v>
      </c>
      <c r="C148" t="str">
        <f>IFERROR(VLOOKUP($A148,'Week 1'!$A$1:$F$300,3,FALSE),"")</f>
        <v/>
      </c>
      <c r="D148" s="16">
        <f t="shared" si="62"/>
        <v>0</v>
      </c>
      <c r="E148" t="str">
        <f>IFERROR(VLOOKUP($A148,'Week 2'!$A$1:$F$298,3,FALSE),"")</f>
        <v/>
      </c>
      <c r="F148" s="16">
        <f t="shared" si="63"/>
        <v>0</v>
      </c>
      <c r="G148" t="str">
        <f>IFERROR(VLOOKUP($A148,'Week 3'!$A$1:$F$298,3,FALSE),"")</f>
        <v/>
      </c>
      <c r="H148" s="16">
        <f t="shared" si="64"/>
        <v>0</v>
      </c>
      <c r="I148">
        <f>IFERROR(VLOOKUP($A148,'Week 4'!$A$1:$F$300,3,FALSE),"")</f>
        <v>3.14</v>
      </c>
      <c r="J148">
        <f>IFERROR(VLOOKUP($A148,'Week 4'!$A$1:$F$300,3,FALSE),"")</f>
        <v>3.14</v>
      </c>
      <c r="K148" s="16" t="str">
        <f t="shared" si="58"/>
        <v/>
      </c>
      <c r="L148" t="str">
        <f>IFERROR(VLOOKUP($A148,'Week 5'!$A$1:$F$300,2,FALSE),"")</f>
        <v/>
      </c>
      <c r="M148" t="str">
        <f>IFERROR(VLOOKUP($A148,'Week 6'!$A$1:$F$300,3,FALSE),"")</f>
        <v/>
      </c>
      <c r="N148" t="str">
        <f>IFERROR(VLOOKUP($A148,'Week 6'!$A$1:$F$300,2,FALSE),"")</f>
        <v/>
      </c>
      <c r="O148" s="16">
        <f t="shared" si="59"/>
        <v>5.41</v>
      </c>
      <c r="P148">
        <f>IFERROR(VLOOKUP($A148,'Week 7'!$A$1:$F$300,2,FALSE),"")</f>
        <v>2.27</v>
      </c>
      <c r="Q148" s="16">
        <f t="shared" si="60"/>
        <v>6.95</v>
      </c>
      <c r="R148">
        <f>IFERROR(VLOOKUP($A148,'Week 8'!$A$1:$F$300,2,FALSE),"")</f>
        <v>1.54</v>
      </c>
      <c r="S148" s="16">
        <f>IFERROR(VLOOKUP($A148,'Week 9'!$A$1:$F$300,3,FALSE),"")</f>
        <v>13.81</v>
      </c>
      <c r="T148" s="16">
        <f t="shared" si="77"/>
        <v>6.86</v>
      </c>
      <c r="U148" s="16">
        <f>IFERROR(VLOOKUP($A148,'Week 10'!$A$1:$F$300,3,FALSE),"")</f>
        <v>15.77</v>
      </c>
      <c r="V148" s="16">
        <f t="shared" si="78"/>
        <v>1.9599999999999991</v>
      </c>
      <c r="W148" s="16">
        <f>IFERROR(VLOOKUP($A148,'Week 11'!$A$1:$F$300,3,FALSE),"")</f>
        <v>17.760000000000002</v>
      </c>
      <c r="X148" s="16">
        <f t="shared" si="79"/>
        <v>1.990000000000002</v>
      </c>
      <c r="Y148" s="16">
        <f>IFERROR(VLOOKUP($A148,'Week 12'!$A$1:$F$300,3,FALSE),"")</f>
        <v>18.7</v>
      </c>
      <c r="Z148" s="16">
        <f t="shared" si="80"/>
        <v>0.93999999999999773</v>
      </c>
      <c r="AA148">
        <f>IFERROR(VLOOKUP($A148,'Week 13'!$A$1:$F$300,3,FALSE),"")</f>
        <v>18.7</v>
      </c>
      <c r="AB148" s="16">
        <f t="shared" si="81"/>
        <v>0</v>
      </c>
      <c r="AC148">
        <f>IFERROR(VLOOKUP($A148,'Week 14'!$A$1:$F$300,3,FALSE),"")</f>
        <v>18.7</v>
      </c>
      <c r="AD148" s="16">
        <f t="shared" si="82"/>
        <v>0</v>
      </c>
      <c r="AE148">
        <f>IFERROR(VLOOKUP($A148,'Week 15'!$A$1:$F$300,3,FALSE),"")</f>
        <v>18.7</v>
      </c>
      <c r="AF148" s="16">
        <f t="shared" si="65"/>
        <v>0</v>
      </c>
      <c r="AG148">
        <f>IFERROR(VLOOKUP($A148,'Week 16'!$A$1:$F$300,3,FALSE),"")</f>
        <v>18.7</v>
      </c>
      <c r="AH148" s="16">
        <f t="shared" si="66"/>
        <v>0</v>
      </c>
      <c r="AI148">
        <f>IFERROR(VLOOKUP($A148,'Week 17'!$A$1:$F$300,3,FALSE),"")</f>
        <v>18.7</v>
      </c>
      <c r="AJ148" s="16">
        <f t="shared" si="67"/>
        <v>0</v>
      </c>
      <c r="AK148">
        <f>IFERROR(VLOOKUP($A148,'Week 18'!$A$1:$F$300,3,FALSE),"")</f>
        <v>18.7</v>
      </c>
      <c r="AL148" s="16">
        <f t="shared" si="68"/>
        <v>0</v>
      </c>
      <c r="AM148">
        <f>IFERROR(VLOOKUP($A148,'Week 19'!$A$1:$F$300,3,FALSE),"")</f>
        <v>18.7</v>
      </c>
      <c r="AN148" s="16">
        <f t="shared" si="69"/>
        <v>0</v>
      </c>
      <c r="AO148">
        <f>IFERROR(VLOOKUP($A148,'Week 20'!$A$1:$F$300,3,FALSE),"")</f>
        <v>18.7</v>
      </c>
      <c r="AP148" s="16">
        <f t="shared" si="70"/>
        <v>0</v>
      </c>
      <c r="AQ148">
        <f>IFERROR(VLOOKUP($A148,'Week 21'!$A$1:$F$300,3,FALSE),"")</f>
        <v>19.649999999999999</v>
      </c>
      <c r="AR148" s="16">
        <f t="shared" si="71"/>
        <v>0.94999999999999929</v>
      </c>
      <c r="AS148">
        <f>IFERROR(VLOOKUP($A148,'Week 22'!$A$1:$F$300,3,FALSE),"")</f>
        <v>19.649999999999999</v>
      </c>
      <c r="AT148" s="16">
        <f t="shared" si="72"/>
        <v>0</v>
      </c>
      <c r="AU148" t="str">
        <f>IFERROR(VLOOKUP($A148,'Week 23'!$A$1:$F$300,3,FALSE),"")</f>
        <v/>
      </c>
      <c r="AV148" s="16">
        <f t="shared" si="73"/>
        <v>0</v>
      </c>
      <c r="AW148" t="str">
        <f>IFERROR(VLOOKUP($A148,'Week 24'!$A$1:$F$300,3,FALSE),"")</f>
        <v/>
      </c>
      <c r="AX148" s="16">
        <f t="shared" si="74"/>
        <v>0</v>
      </c>
      <c r="AY148" t="str">
        <f>IFERROR(VLOOKUP($A148,'Week 25'!$A$1:$F$300,3,FALSE),"")</f>
        <v/>
      </c>
      <c r="AZ148" s="16">
        <f t="shared" si="75"/>
        <v>0</v>
      </c>
      <c r="BA148" t="str">
        <f>IFERROR(VLOOKUP($A148,'Week 26'!$A$1:$F$300,3,FALSE),"")</f>
        <v/>
      </c>
      <c r="BB148" s="16">
        <f t="shared" si="76"/>
        <v>0</v>
      </c>
      <c r="BC148" s="2" t="str">
        <f t="shared" si="61"/>
        <v/>
      </c>
      <c r="BD148" t="str">
        <f>IFERROR(VLOOKUP($A148,'Pivotrac YE'!$A$1:$F$300,3,FALSE),"")</f>
        <v/>
      </c>
    </row>
    <row r="149" spans="1:56" x14ac:dyDescent="0.2">
      <c r="A149" t="s">
        <v>489</v>
      </c>
      <c r="B149">
        <f t="shared" ref="B149:B219" si="83">MAX(C149:AK149)</f>
        <v>3.78</v>
      </c>
      <c r="C149" t="str">
        <f>IFERROR(VLOOKUP($A149,'Week 1'!$A$1:$F$300,3,FALSE),"")</f>
        <v/>
      </c>
      <c r="D149" s="16">
        <f t="shared" ref="D149:D219" si="84">IFERROR(+E149-C149,)</f>
        <v>0</v>
      </c>
      <c r="E149" t="str">
        <f>IFERROR(VLOOKUP($A149,'Week 2'!$A$1:$F$298,3,FALSE),"")</f>
        <v/>
      </c>
      <c r="F149" s="16">
        <f t="shared" ref="F149:F219" si="85">IFERROR(+G149-E149,)</f>
        <v>0</v>
      </c>
      <c r="G149" t="str">
        <f>IFERROR(VLOOKUP($A149,'Week 3'!$A$1:$F$298,3,FALSE),"")</f>
        <v/>
      </c>
      <c r="H149" s="16">
        <f t="shared" ref="H149:H219" si="86">IFERROR(+I149-G149,)</f>
        <v>0</v>
      </c>
      <c r="I149">
        <f>IFERROR(VLOOKUP($A149,'Week 4'!$A$1:$F$300,3,FALSE),"")</f>
        <v>3.78</v>
      </c>
      <c r="J149">
        <f>IFERROR(VLOOKUP($A149,'Week 4'!$A$1:$F$300,3,FALSE),"")</f>
        <v>3.78</v>
      </c>
      <c r="K149" s="16" t="str">
        <f t="shared" ref="K149:K219" si="87">+L149</f>
        <v/>
      </c>
      <c r="L149" t="str">
        <f>IFERROR(VLOOKUP($A149,'Week 5'!$A$1:$F$300,2,FALSE),"")</f>
        <v/>
      </c>
      <c r="M149" t="str">
        <f>IFERROR(VLOOKUP($A149,'Week 6'!$A$1:$F$300,3,FALSE),"")</f>
        <v/>
      </c>
      <c r="N149" t="str">
        <f>IFERROR(VLOOKUP($A149,'Week 6'!$A$1:$F$300,2,FALSE),"")</f>
        <v/>
      </c>
      <c r="O149" s="16">
        <f t="shared" si="59"/>
        <v>3.78</v>
      </c>
      <c r="P149">
        <f>IFERROR(VLOOKUP($A149,'Week 7'!$A$1:$F$300,2,FALSE),"")</f>
        <v>0</v>
      </c>
      <c r="Q149" s="16">
        <f t="shared" ref="Q149:Q219" si="88">+R149+O149</f>
        <v>3.78</v>
      </c>
      <c r="R149">
        <f>IFERROR(VLOOKUP($A149,'Week 8'!$A$1:$F$300,2,FALSE),"")</f>
        <v>0</v>
      </c>
      <c r="S149" s="16">
        <f>IFERROR(VLOOKUP($A149,'Week 9'!$A$1:$F$300,3,FALSE),"")</f>
        <v>3.78</v>
      </c>
      <c r="T149" s="16">
        <f t="shared" si="77"/>
        <v>0</v>
      </c>
      <c r="U149" s="16">
        <f>IFERROR(VLOOKUP($A149,'Week 10'!$A$1:$F$300,3,FALSE),"")</f>
        <v>3.78</v>
      </c>
      <c r="V149" s="16">
        <f t="shared" si="78"/>
        <v>0</v>
      </c>
      <c r="W149" s="16">
        <f>IFERROR(VLOOKUP($A149,'Week 11'!$A$1:$F$300,3,FALSE),"")</f>
        <v>3.78</v>
      </c>
      <c r="X149" s="16">
        <f t="shared" si="79"/>
        <v>0</v>
      </c>
      <c r="Y149" s="16">
        <f>IFERROR(VLOOKUP($A149,'Week 12'!$A$1:$F$300,3,FALSE),"")</f>
        <v>3.78</v>
      </c>
      <c r="Z149" s="16">
        <f t="shared" si="80"/>
        <v>0</v>
      </c>
      <c r="AA149">
        <f>IFERROR(VLOOKUP($A149,'Week 13'!$A$1:$F$300,3,FALSE),"")</f>
        <v>3.78</v>
      </c>
      <c r="AB149" s="16">
        <f t="shared" si="81"/>
        <v>0</v>
      </c>
      <c r="AC149">
        <f>IFERROR(VLOOKUP($A149,'Week 14'!$A$1:$F$300,3,FALSE),"")</f>
        <v>3.78</v>
      </c>
      <c r="AD149" s="16">
        <f t="shared" si="82"/>
        <v>0</v>
      </c>
      <c r="AE149">
        <f>IFERROR(VLOOKUP($A149,'Week 15'!$A$1:$F$300,3,FALSE),"")</f>
        <v>3.78</v>
      </c>
      <c r="AF149" s="16">
        <f t="shared" si="65"/>
        <v>0</v>
      </c>
      <c r="AG149">
        <f>IFERROR(VLOOKUP($A149,'Week 16'!$A$1:$F$300,3,FALSE),"")</f>
        <v>3.78</v>
      </c>
      <c r="AH149" s="16">
        <f t="shared" si="66"/>
        <v>0</v>
      </c>
      <c r="AI149">
        <f>IFERROR(VLOOKUP($A149,'Week 17'!$A$1:$F$300,3,FALSE),"")</f>
        <v>3.78</v>
      </c>
      <c r="AJ149" s="16">
        <f t="shared" si="67"/>
        <v>0</v>
      </c>
      <c r="AK149">
        <f>IFERROR(VLOOKUP($A149,'Week 18'!$A$1:$F$300,3,FALSE),"")</f>
        <v>3.78</v>
      </c>
      <c r="AL149" s="16">
        <f t="shared" si="68"/>
        <v>0</v>
      </c>
      <c r="AM149">
        <f>IFERROR(VLOOKUP($A149,'Week 19'!$A$1:$F$300,3,FALSE),"")</f>
        <v>3.78</v>
      </c>
      <c r="AN149" s="16">
        <f t="shared" si="69"/>
        <v>0</v>
      </c>
      <c r="AO149">
        <f>IFERROR(VLOOKUP($A149,'Week 20'!$A$1:$F$300,3,FALSE),"")</f>
        <v>3.78</v>
      </c>
      <c r="AP149" s="16">
        <f t="shared" si="70"/>
        <v>0</v>
      </c>
      <c r="AQ149">
        <f>IFERROR(VLOOKUP($A149,'Week 21'!$A$1:$F$300,3,FALSE),"")</f>
        <v>3.78</v>
      </c>
      <c r="AR149" s="16">
        <f t="shared" si="71"/>
        <v>0</v>
      </c>
      <c r="AS149">
        <f>IFERROR(VLOOKUP($A149,'Week 22'!$A$1:$F$300,3,FALSE),"")</f>
        <v>3.78</v>
      </c>
      <c r="AT149" s="16">
        <f t="shared" si="72"/>
        <v>0</v>
      </c>
      <c r="AU149" t="str">
        <f>IFERROR(VLOOKUP($A149,'Week 23'!$A$1:$F$300,3,FALSE),"")</f>
        <v/>
      </c>
      <c r="AV149" s="16">
        <f t="shared" si="73"/>
        <v>0</v>
      </c>
      <c r="AW149" t="str">
        <f>IFERROR(VLOOKUP($A149,'Week 24'!$A$1:$F$300,3,FALSE),"")</f>
        <v/>
      </c>
      <c r="AX149" s="16">
        <f t="shared" si="74"/>
        <v>0</v>
      </c>
      <c r="AY149" t="str">
        <f>IFERROR(VLOOKUP($A149,'Week 25'!$A$1:$F$300,3,FALSE),"")</f>
        <v/>
      </c>
      <c r="AZ149" s="16">
        <f t="shared" si="75"/>
        <v>0</v>
      </c>
      <c r="BA149" t="str">
        <f>IFERROR(VLOOKUP($A149,'Week 26'!$A$1:$F$300,3,FALSE),"")</f>
        <v/>
      </c>
      <c r="BB149" s="16">
        <f t="shared" si="76"/>
        <v>0</v>
      </c>
      <c r="BC149" s="2" t="str">
        <f t="shared" si="61"/>
        <v/>
      </c>
      <c r="BD149" t="str">
        <f>IFERROR(VLOOKUP($A149,'Pivotrac YE'!$A$1:$F$300,3,FALSE),"")</f>
        <v/>
      </c>
    </row>
    <row r="150" spans="1:56" x14ac:dyDescent="0.2">
      <c r="A150" t="s">
        <v>490</v>
      </c>
      <c r="B150">
        <f t="shared" si="83"/>
        <v>31.05</v>
      </c>
      <c r="C150" t="str">
        <f>IFERROR(VLOOKUP($A150,'Week 1'!$A$1:$F$300,3,FALSE),"")</f>
        <v/>
      </c>
      <c r="D150" s="16">
        <f t="shared" si="84"/>
        <v>0</v>
      </c>
      <c r="E150" t="str">
        <f>IFERROR(VLOOKUP($A150,'Week 2'!$A$1:$F$298,3,FALSE),"")</f>
        <v/>
      </c>
      <c r="F150" s="16">
        <f t="shared" si="85"/>
        <v>0</v>
      </c>
      <c r="G150" t="str">
        <f>IFERROR(VLOOKUP($A150,'Week 3'!$A$1:$F$298,3,FALSE),"")</f>
        <v/>
      </c>
      <c r="H150" s="16">
        <f t="shared" si="86"/>
        <v>0</v>
      </c>
      <c r="I150">
        <f>IFERROR(VLOOKUP($A150,'Week 4'!$A$1:$F$300,3,FALSE),"")</f>
        <v>12.59</v>
      </c>
      <c r="J150">
        <f>IFERROR(VLOOKUP($A150,'Week 4'!$A$1:$F$300,3,FALSE),"")</f>
        <v>12.59</v>
      </c>
      <c r="K150" s="16" t="str">
        <f t="shared" si="87"/>
        <v/>
      </c>
      <c r="L150" t="str">
        <f>IFERROR(VLOOKUP($A150,'Week 5'!$A$1:$F$300,2,FALSE),"")</f>
        <v/>
      </c>
      <c r="M150" t="str">
        <f>IFERROR(VLOOKUP($A150,'Week 6'!$A$1:$F$300,3,FALSE),"")</f>
        <v/>
      </c>
      <c r="N150" t="str">
        <f>IFERROR(VLOOKUP($A150,'Week 6'!$A$1:$F$300,2,FALSE),"")</f>
        <v/>
      </c>
      <c r="O150" s="16">
        <f t="shared" si="59"/>
        <v>13.41</v>
      </c>
      <c r="P150">
        <f>IFERROR(VLOOKUP($A150,'Week 7'!$A$1:$F$300,2,FALSE),"")</f>
        <v>0.82</v>
      </c>
      <c r="Q150" s="16">
        <f t="shared" si="88"/>
        <v>14.59</v>
      </c>
      <c r="R150">
        <f>IFERROR(VLOOKUP($A150,'Week 8'!$A$1:$F$300,2,FALSE),"")</f>
        <v>1.18</v>
      </c>
      <c r="S150" s="16">
        <f>IFERROR(VLOOKUP($A150,'Week 9'!$A$1:$F$300,3,FALSE),"")</f>
        <v>18.149999999999999</v>
      </c>
      <c r="T150" s="16">
        <f t="shared" si="77"/>
        <v>3.5599999999999987</v>
      </c>
      <c r="U150" s="16">
        <f>IFERROR(VLOOKUP($A150,'Week 10'!$A$1:$F$300,3,FALSE),"")</f>
        <v>19.87</v>
      </c>
      <c r="V150" s="16">
        <f t="shared" si="78"/>
        <v>1.7200000000000024</v>
      </c>
      <c r="W150" s="16">
        <f>IFERROR(VLOOKUP($A150,'Week 11'!$A$1:$F$300,3,FALSE),"")</f>
        <v>19.87</v>
      </c>
      <c r="X150" s="16">
        <f t="shared" si="79"/>
        <v>0</v>
      </c>
      <c r="Y150" s="16">
        <f>IFERROR(VLOOKUP($A150,'Week 12'!$A$1:$F$300,3,FALSE),"")</f>
        <v>22.54</v>
      </c>
      <c r="Z150" s="16">
        <f t="shared" si="80"/>
        <v>2.6699999999999982</v>
      </c>
      <c r="AA150">
        <f>IFERROR(VLOOKUP($A150,'Week 13'!$A$1:$F$300,3,FALSE),"")</f>
        <v>24.34</v>
      </c>
      <c r="AB150" s="16">
        <f t="shared" si="81"/>
        <v>1.8000000000000007</v>
      </c>
      <c r="AC150">
        <f>IFERROR(VLOOKUP($A150,'Week 14'!$A$1:$F$300,3,FALSE),"")</f>
        <v>25.97</v>
      </c>
      <c r="AD150" s="16">
        <f t="shared" si="82"/>
        <v>1.629999999999999</v>
      </c>
      <c r="AE150">
        <f>IFERROR(VLOOKUP($A150,'Week 15'!$A$1:$F$300,3,FALSE),"")</f>
        <v>27.19</v>
      </c>
      <c r="AF150" s="16">
        <f t="shared" si="65"/>
        <v>1.2200000000000024</v>
      </c>
      <c r="AG150">
        <f>IFERROR(VLOOKUP($A150,'Week 16'!$A$1:$F$300,3,FALSE),"")</f>
        <v>28.08</v>
      </c>
      <c r="AH150" s="16">
        <f t="shared" si="66"/>
        <v>0.88999999999999702</v>
      </c>
      <c r="AI150">
        <f>IFERROR(VLOOKUP($A150,'Week 17'!$A$1:$F$300,3,FALSE),"")</f>
        <v>29.35</v>
      </c>
      <c r="AJ150" s="16">
        <f t="shared" si="67"/>
        <v>1.2700000000000031</v>
      </c>
      <c r="AK150">
        <f>IFERROR(VLOOKUP($A150,'Week 18'!$A$1:$F$300,3,FALSE),"")</f>
        <v>31.05</v>
      </c>
      <c r="AL150" s="16">
        <f t="shared" si="68"/>
        <v>1.6999999999999993</v>
      </c>
      <c r="AM150">
        <f>IFERROR(VLOOKUP($A150,'Week 19'!$A$1:$F$300,3,FALSE),"")</f>
        <v>32.69</v>
      </c>
      <c r="AN150" s="16">
        <f t="shared" si="69"/>
        <v>1.639999999999997</v>
      </c>
      <c r="AO150">
        <f>IFERROR(VLOOKUP($A150,'Week 20'!$A$1:$F$300,3,FALSE),"")</f>
        <v>34.25</v>
      </c>
      <c r="AP150" s="16">
        <f t="shared" si="70"/>
        <v>1.5600000000000023</v>
      </c>
      <c r="AQ150">
        <f>IFERROR(VLOOKUP($A150,'Week 21'!$A$1:$F$300,3,FALSE),"")</f>
        <v>34.96</v>
      </c>
      <c r="AR150" s="16">
        <f t="shared" si="71"/>
        <v>0.71000000000000085</v>
      </c>
      <c r="AS150">
        <f>IFERROR(VLOOKUP($A150,'Week 22'!$A$1:$F$300,3,FALSE),"")</f>
        <v>36.590000000000003</v>
      </c>
      <c r="AT150" s="16">
        <f t="shared" si="72"/>
        <v>1.6300000000000026</v>
      </c>
      <c r="AU150" t="str">
        <f>IFERROR(VLOOKUP($A150,'Week 23'!$A$1:$F$300,3,FALSE),"")</f>
        <v/>
      </c>
      <c r="AV150" s="16">
        <f t="shared" si="73"/>
        <v>0</v>
      </c>
      <c r="AW150" t="str">
        <f>IFERROR(VLOOKUP($A150,'Week 24'!$A$1:$F$300,3,FALSE),"")</f>
        <v/>
      </c>
      <c r="AX150" s="16">
        <f t="shared" si="74"/>
        <v>0</v>
      </c>
      <c r="AY150" t="str">
        <f>IFERROR(VLOOKUP($A150,'Week 25'!$A$1:$F$300,3,FALSE),"")</f>
        <v/>
      </c>
      <c r="AZ150" s="16">
        <f t="shared" si="75"/>
        <v>0</v>
      </c>
      <c r="BA150" t="str">
        <f>IFERROR(VLOOKUP($A150,'Week 26'!$A$1:$F$300,3,FALSE),"")</f>
        <v/>
      </c>
      <c r="BB150" s="16">
        <f t="shared" si="76"/>
        <v>0</v>
      </c>
      <c r="BC150" s="2" t="str">
        <f t="shared" si="61"/>
        <v/>
      </c>
      <c r="BD150" t="str">
        <f>IFERROR(VLOOKUP($A150,'Pivotrac YE'!$A$1:$F$300,3,FALSE),"")</f>
        <v/>
      </c>
    </row>
    <row r="151" spans="1:56" x14ac:dyDescent="0.2">
      <c r="A151" t="s">
        <v>491</v>
      </c>
      <c r="B151">
        <f t="shared" si="83"/>
        <v>636.61</v>
      </c>
      <c r="C151" t="str">
        <f>IFERROR(VLOOKUP($A151,'Week 1'!$A$1:$F$300,3,FALSE),"")</f>
        <v/>
      </c>
      <c r="D151" s="16">
        <f t="shared" si="84"/>
        <v>0</v>
      </c>
      <c r="E151" t="str">
        <f>IFERROR(VLOOKUP($A151,'Week 2'!$A$1:$F$298,3,FALSE),"")</f>
        <v/>
      </c>
      <c r="F151" s="16">
        <f t="shared" si="85"/>
        <v>0</v>
      </c>
      <c r="G151" t="str">
        <f>IFERROR(VLOOKUP($A151,'Week 3'!$A$1:$F$298,3,FALSE),"")</f>
        <v/>
      </c>
      <c r="H151" s="16">
        <f t="shared" si="86"/>
        <v>0</v>
      </c>
      <c r="I151">
        <f>IFERROR(VLOOKUP($A151,'Week 4'!$A$1:$F$300,3,FALSE),"")</f>
        <v>342.48</v>
      </c>
      <c r="J151">
        <f>IFERROR(VLOOKUP($A151,'Week 4'!$A$1:$F$300,3,FALSE),"")</f>
        <v>342.48</v>
      </c>
      <c r="K151" s="16" t="str">
        <f t="shared" si="87"/>
        <v/>
      </c>
      <c r="L151" t="str">
        <f>IFERROR(VLOOKUP($A151,'Week 5'!$A$1:$F$300,2,FALSE),"")</f>
        <v/>
      </c>
      <c r="M151" t="str">
        <f>IFERROR(VLOOKUP($A151,'Week 6'!$A$1:$F$300,3,FALSE),"")</f>
        <v/>
      </c>
      <c r="N151" t="str">
        <f>IFERROR(VLOOKUP($A151,'Week 6'!$A$1:$F$300,2,FALSE),"")</f>
        <v/>
      </c>
      <c r="O151" s="16">
        <f t="shared" si="59"/>
        <v>383.72</v>
      </c>
      <c r="P151">
        <f>IFERROR(VLOOKUP($A151,'Week 7'!$A$1:$F$300,2,FALSE),"")</f>
        <v>41.24</v>
      </c>
      <c r="Q151" s="16">
        <f t="shared" si="88"/>
        <v>424.96000000000004</v>
      </c>
      <c r="R151">
        <f>IFERROR(VLOOKUP($A151,'Week 8'!$A$1:$F$300,2,FALSE),"")</f>
        <v>41.24</v>
      </c>
      <c r="S151" s="16">
        <f>IFERROR(VLOOKUP($A151,'Week 9'!$A$1:$F$300,3,FALSE),"")</f>
        <v>548.69000000000005</v>
      </c>
      <c r="T151" s="16">
        <f t="shared" si="77"/>
        <v>123.73000000000002</v>
      </c>
      <c r="U151" s="16">
        <f>IFERROR(VLOOKUP($A151,'Week 10'!$A$1:$F$300,3,FALSE),"")</f>
        <v>589.92999999999995</v>
      </c>
      <c r="V151" s="16">
        <f t="shared" si="78"/>
        <v>41.239999999999895</v>
      </c>
      <c r="W151" s="16">
        <f>IFERROR(VLOOKUP($A151,'Week 11'!$A$1:$F$300,3,FALSE),"")</f>
        <v>611</v>
      </c>
      <c r="X151" s="16">
        <f t="shared" si="79"/>
        <v>21.07000000000005</v>
      </c>
      <c r="Y151" s="16">
        <f>IFERROR(VLOOKUP($A151,'Week 12'!$A$1:$F$300,3,FALSE),"")</f>
        <v>616.97</v>
      </c>
      <c r="Z151" s="16">
        <f t="shared" si="80"/>
        <v>5.9700000000000273</v>
      </c>
      <c r="AA151">
        <f>IFERROR(VLOOKUP($A151,'Week 13'!$A$1:$F$300,3,FALSE),"")</f>
        <v>620.51</v>
      </c>
      <c r="AB151" s="16">
        <f t="shared" si="81"/>
        <v>3.5399999999999636</v>
      </c>
      <c r="AC151">
        <f>IFERROR(VLOOKUP($A151,'Week 14'!$A$1:$F$300,3,FALSE),"")</f>
        <v>624.52</v>
      </c>
      <c r="AD151" s="16">
        <f t="shared" si="82"/>
        <v>4.0099999999999909</v>
      </c>
      <c r="AE151">
        <f>IFERROR(VLOOKUP($A151,'Week 15'!$A$1:$F$300,3,FALSE),"")</f>
        <v>627.01</v>
      </c>
      <c r="AF151" s="16">
        <f t="shared" si="65"/>
        <v>2.4900000000000091</v>
      </c>
      <c r="AG151">
        <f>IFERROR(VLOOKUP($A151,'Week 16'!$A$1:$F$300,3,FALSE),"")</f>
        <v>629.45000000000005</v>
      </c>
      <c r="AH151" s="16">
        <f t="shared" si="66"/>
        <v>2.4400000000000546</v>
      </c>
      <c r="AI151">
        <f>IFERROR(VLOOKUP($A151,'Week 17'!$A$1:$F$300,3,FALSE),"")</f>
        <v>632.45000000000005</v>
      </c>
      <c r="AJ151" s="16">
        <f t="shared" si="67"/>
        <v>3</v>
      </c>
      <c r="AK151">
        <f>IFERROR(VLOOKUP($A151,'Week 18'!$A$1:$F$300,3,FALSE),"")</f>
        <v>636.61</v>
      </c>
      <c r="AL151" s="16">
        <f t="shared" si="68"/>
        <v>4.1599999999999682</v>
      </c>
      <c r="AM151">
        <f>IFERROR(VLOOKUP($A151,'Week 19'!$A$1:$F$300,3,FALSE),"")</f>
        <v>640.29999999999995</v>
      </c>
      <c r="AN151" s="16">
        <f t="shared" si="69"/>
        <v>3.6899999999999409</v>
      </c>
      <c r="AO151">
        <f>IFERROR(VLOOKUP($A151,'Week 20'!$A$1:$F$300,3,FALSE),"")</f>
        <v>643.16999999999996</v>
      </c>
      <c r="AP151" s="16">
        <f t="shared" si="70"/>
        <v>2.8700000000000045</v>
      </c>
      <c r="AQ151">
        <f>IFERROR(VLOOKUP($A151,'Week 21'!$A$1:$F$300,3,FALSE),"")</f>
        <v>646.47</v>
      </c>
      <c r="AR151" s="16">
        <f t="shared" si="71"/>
        <v>3.3000000000000682</v>
      </c>
      <c r="AS151">
        <f>IFERROR(VLOOKUP($A151,'Week 22'!$A$1:$F$300,3,FALSE),"")</f>
        <v>649.76</v>
      </c>
      <c r="AT151" s="16">
        <f t="shared" si="72"/>
        <v>3.2899999999999636</v>
      </c>
      <c r="AU151" t="str">
        <f>IFERROR(VLOOKUP($A151,'Week 23'!$A$1:$F$300,3,FALSE),"")</f>
        <v/>
      </c>
      <c r="AV151" s="16">
        <f t="shared" si="73"/>
        <v>0</v>
      </c>
      <c r="AW151" t="str">
        <f>IFERROR(VLOOKUP($A151,'Week 24'!$A$1:$F$300,3,FALSE),"")</f>
        <v/>
      </c>
      <c r="AX151" s="16">
        <f t="shared" si="74"/>
        <v>0</v>
      </c>
      <c r="AY151" t="str">
        <f>IFERROR(VLOOKUP($A151,'Week 25'!$A$1:$F$300,3,FALSE),"")</f>
        <v/>
      </c>
      <c r="AZ151" s="16">
        <f t="shared" si="75"/>
        <v>0</v>
      </c>
      <c r="BA151" t="str">
        <f>IFERROR(VLOOKUP($A151,'Week 26'!$A$1:$F$300,3,FALSE),"")</f>
        <v/>
      </c>
      <c r="BB151" s="16">
        <f t="shared" si="76"/>
        <v>0</v>
      </c>
      <c r="BC151" s="2" t="str">
        <f t="shared" si="61"/>
        <v/>
      </c>
      <c r="BD151" t="str">
        <f>IFERROR(VLOOKUP($A151,'Pivotrac YE'!$A$1:$F$300,3,FALSE),"")</f>
        <v/>
      </c>
    </row>
    <row r="152" spans="1:56" x14ac:dyDescent="0.2">
      <c r="A152" t="s">
        <v>492</v>
      </c>
      <c r="B152">
        <f t="shared" si="83"/>
        <v>234.19</v>
      </c>
      <c r="C152" t="str">
        <f>IFERROR(VLOOKUP($A152,'Week 1'!$A$1:$F$300,3,FALSE),"")</f>
        <v/>
      </c>
      <c r="D152" s="16">
        <f t="shared" si="84"/>
        <v>0</v>
      </c>
      <c r="E152" t="str">
        <f>IFERROR(VLOOKUP($A152,'Week 2'!$A$1:$F$298,3,FALSE),"")</f>
        <v/>
      </c>
      <c r="F152" s="16">
        <f t="shared" si="85"/>
        <v>0</v>
      </c>
      <c r="G152" t="str">
        <f>IFERROR(VLOOKUP($A152,'Week 3'!$A$1:$F$298,3,FALSE),"")</f>
        <v/>
      </c>
      <c r="H152" s="16">
        <f t="shared" si="86"/>
        <v>0</v>
      </c>
      <c r="I152">
        <f>IFERROR(VLOOKUP($A152,'Week 4'!$A$1:$F$300,3,FALSE),"")</f>
        <v>114.2</v>
      </c>
      <c r="J152">
        <f>IFERROR(VLOOKUP($A152,'Week 4'!$A$1:$F$300,3,FALSE),"")</f>
        <v>114.2</v>
      </c>
      <c r="K152" s="16" t="str">
        <f t="shared" si="87"/>
        <v/>
      </c>
      <c r="L152" t="str">
        <f>IFERROR(VLOOKUP($A152,'Week 5'!$A$1:$F$300,2,FALSE),"")</f>
        <v/>
      </c>
      <c r="M152" t="str">
        <f>IFERROR(VLOOKUP($A152,'Week 6'!$A$1:$F$300,3,FALSE),"")</f>
        <v/>
      </c>
      <c r="N152" t="str">
        <f>IFERROR(VLOOKUP($A152,'Week 6'!$A$1:$F$300,2,FALSE),"")</f>
        <v/>
      </c>
      <c r="O152" s="16">
        <f t="shared" si="59"/>
        <v>122.77000000000001</v>
      </c>
      <c r="P152">
        <f>IFERROR(VLOOKUP($A152,'Week 7'!$A$1:$F$300,2,FALSE),"")</f>
        <v>8.57</v>
      </c>
      <c r="Q152" s="16">
        <f t="shared" si="88"/>
        <v>131.34</v>
      </c>
      <c r="R152">
        <f>IFERROR(VLOOKUP($A152,'Week 8'!$A$1:$F$300,2,FALSE),"")</f>
        <v>8.57</v>
      </c>
      <c r="S152" s="16">
        <f>IFERROR(VLOOKUP($A152,'Week 9'!$A$1:$F$300,3,FALSE),"")</f>
        <v>157.05000000000001</v>
      </c>
      <c r="T152" s="16">
        <f t="shared" si="77"/>
        <v>25.710000000000008</v>
      </c>
      <c r="U152" s="16">
        <f>IFERROR(VLOOKUP($A152,'Week 10'!$A$1:$F$300,3,FALSE),"")</f>
        <v>165.62</v>
      </c>
      <c r="V152" s="16">
        <f t="shared" si="78"/>
        <v>8.5699999999999932</v>
      </c>
      <c r="W152" s="16">
        <f>IFERROR(VLOOKUP($A152,'Week 11'!$A$1:$F$300,3,FALSE),"")</f>
        <v>174.19</v>
      </c>
      <c r="X152" s="16">
        <f t="shared" si="79"/>
        <v>8.5699999999999932</v>
      </c>
      <c r="Y152" s="16">
        <f>IFERROR(VLOOKUP($A152,'Week 12'!$A$1:$F$300,3,FALSE),"")</f>
        <v>182.76</v>
      </c>
      <c r="Z152" s="16">
        <f t="shared" si="80"/>
        <v>8.5699999999999932</v>
      </c>
      <c r="AA152">
        <f>IFERROR(VLOOKUP($A152,'Week 13'!$A$1:$F$300,3,FALSE),"")</f>
        <v>191.33</v>
      </c>
      <c r="AB152" s="16">
        <f t="shared" si="81"/>
        <v>8.5700000000000216</v>
      </c>
      <c r="AC152">
        <f>IFERROR(VLOOKUP($A152,'Week 14'!$A$1:$F$300,3,FALSE),"")</f>
        <v>199.91</v>
      </c>
      <c r="AD152" s="16">
        <f t="shared" si="82"/>
        <v>8.5799999999999841</v>
      </c>
      <c r="AE152">
        <f>IFERROR(VLOOKUP($A152,'Week 15'!$A$1:$F$300,3,FALSE),"")</f>
        <v>208.48</v>
      </c>
      <c r="AF152" s="16">
        <f t="shared" si="65"/>
        <v>8.5699999999999932</v>
      </c>
      <c r="AG152">
        <f>IFERROR(VLOOKUP($A152,'Week 16'!$A$1:$F$300,3,FALSE),"")</f>
        <v>217.05</v>
      </c>
      <c r="AH152" s="16">
        <f t="shared" si="66"/>
        <v>8.5700000000000216</v>
      </c>
      <c r="AI152">
        <f>IFERROR(VLOOKUP($A152,'Week 17'!$A$1:$F$300,3,FALSE),"")</f>
        <v>225.62</v>
      </c>
      <c r="AJ152" s="16">
        <f t="shared" si="67"/>
        <v>8.5699999999999932</v>
      </c>
      <c r="AK152">
        <f>IFERROR(VLOOKUP($A152,'Week 18'!$A$1:$F$300,3,FALSE),"")</f>
        <v>234.19</v>
      </c>
      <c r="AL152" s="16">
        <f t="shared" si="68"/>
        <v>8.5699999999999932</v>
      </c>
      <c r="AM152">
        <f>IFERROR(VLOOKUP($A152,'Week 19'!$A$1:$F$300,3,FALSE),"")</f>
        <v>242.76</v>
      </c>
      <c r="AN152" s="16">
        <f t="shared" si="69"/>
        <v>8.5699999999999932</v>
      </c>
      <c r="AO152">
        <f>IFERROR(VLOOKUP($A152,'Week 20'!$A$1:$F$300,3,FALSE),"")</f>
        <v>251.33</v>
      </c>
      <c r="AP152" s="16">
        <f t="shared" si="70"/>
        <v>8.5700000000000216</v>
      </c>
      <c r="AQ152">
        <f>IFERROR(VLOOKUP($A152,'Week 21'!$A$1:$F$300,3,FALSE),"")</f>
        <v>259.89999999999998</v>
      </c>
      <c r="AR152" s="16">
        <f t="shared" si="71"/>
        <v>8.5699999999999648</v>
      </c>
      <c r="AS152">
        <f>IFERROR(VLOOKUP($A152,'Week 22'!$A$1:$F$300,3,FALSE),"")</f>
        <v>268.47000000000003</v>
      </c>
      <c r="AT152" s="16">
        <f t="shared" si="72"/>
        <v>8.57000000000005</v>
      </c>
      <c r="AU152" t="str">
        <f>IFERROR(VLOOKUP($A152,'Week 23'!$A$1:$F$300,3,FALSE),"")</f>
        <v/>
      </c>
      <c r="AV152" s="16">
        <f t="shared" si="73"/>
        <v>0</v>
      </c>
      <c r="AW152" t="str">
        <f>IFERROR(VLOOKUP($A152,'Week 24'!$A$1:$F$300,3,FALSE),"")</f>
        <v/>
      </c>
      <c r="AX152" s="16">
        <f t="shared" si="74"/>
        <v>0</v>
      </c>
      <c r="AY152" t="str">
        <f>IFERROR(VLOOKUP($A152,'Week 25'!$A$1:$F$300,3,FALSE),"")</f>
        <v/>
      </c>
      <c r="AZ152" s="16">
        <f t="shared" si="75"/>
        <v>0</v>
      </c>
      <c r="BA152" t="str">
        <f>IFERROR(VLOOKUP($A152,'Week 26'!$A$1:$F$300,3,FALSE),"")</f>
        <v/>
      </c>
      <c r="BB152" s="16">
        <f t="shared" si="76"/>
        <v>0</v>
      </c>
      <c r="BC152" s="2" t="str">
        <f t="shared" si="61"/>
        <v/>
      </c>
      <c r="BD152" t="str">
        <f>IFERROR(VLOOKUP($A152,'Pivotrac YE'!$A$1:$F$300,3,FALSE),"")</f>
        <v/>
      </c>
    </row>
    <row r="153" spans="1:56" x14ac:dyDescent="0.2">
      <c r="A153" t="s">
        <v>493</v>
      </c>
      <c r="B153">
        <f t="shared" si="83"/>
        <v>29.49</v>
      </c>
      <c r="C153" t="str">
        <f>IFERROR(VLOOKUP($A153,'Week 1'!$A$1:$F$300,3,FALSE),"")</f>
        <v/>
      </c>
      <c r="D153" s="16">
        <f t="shared" si="84"/>
        <v>0</v>
      </c>
      <c r="E153" t="str">
        <f>IFERROR(VLOOKUP($A153,'Week 2'!$A$1:$F$298,3,FALSE),"")</f>
        <v/>
      </c>
      <c r="F153" s="16">
        <f t="shared" si="85"/>
        <v>0</v>
      </c>
      <c r="G153" t="str">
        <f>IFERROR(VLOOKUP($A153,'Week 3'!$A$1:$F$298,3,FALSE),"")</f>
        <v/>
      </c>
      <c r="H153" s="16">
        <f t="shared" si="86"/>
        <v>0</v>
      </c>
      <c r="I153">
        <f>IFERROR(VLOOKUP($A153,'Week 4'!$A$1:$F$300,3,FALSE),"")</f>
        <v>9.56</v>
      </c>
      <c r="J153">
        <f>IFERROR(VLOOKUP($A153,'Week 4'!$A$1:$F$300,3,FALSE),"")</f>
        <v>9.56</v>
      </c>
      <c r="K153" s="16" t="str">
        <f t="shared" si="87"/>
        <v/>
      </c>
      <c r="L153" t="str">
        <f>IFERROR(VLOOKUP($A153,'Week 5'!$A$1:$F$300,2,FALSE),"")</f>
        <v/>
      </c>
      <c r="M153" t="str">
        <f>IFERROR(VLOOKUP($A153,'Week 6'!$A$1:$F$300,3,FALSE),"")</f>
        <v/>
      </c>
      <c r="N153" t="str">
        <f>IFERROR(VLOOKUP($A153,'Week 6'!$A$1:$F$300,2,FALSE),"")</f>
        <v/>
      </c>
      <c r="O153" s="16">
        <f t="shared" si="59"/>
        <v>10.76</v>
      </c>
      <c r="P153">
        <f>IFERROR(VLOOKUP($A153,'Week 7'!$A$1:$F$300,2,FALSE),"")</f>
        <v>1.2</v>
      </c>
      <c r="Q153" s="16">
        <f t="shared" si="88"/>
        <v>11.73</v>
      </c>
      <c r="R153">
        <f>IFERROR(VLOOKUP($A153,'Week 8'!$A$1:$F$300,2,FALSE),"")</f>
        <v>0.97</v>
      </c>
      <c r="S153" s="16">
        <f>IFERROR(VLOOKUP($A153,'Week 9'!$A$1:$F$300,3,FALSE),"")</f>
        <v>14.59</v>
      </c>
      <c r="T153" s="16">
        <f t="shared" si="77"/>
        <v>2.8599999999999994</v>
      </c>
      <c r="U153" s="16">
        <f>IFERROR(VLOOKUP($A153,'Week 10'!$A$1:$F$300,3,FALSE),"")</f>
        <v>16.46</v>
      </c>
      <c r="V153" s="16">
        <f t="shared" si="78"/>
        <v>1.870000000000001</v>
      </c>
      <c r="W153" s="16">
        <f>IFERROR(VLOOKUP($A153,'Week 11'!$A$1:$F$300,3,FALSE),"")</f>
        <v>19</v>
      </c>
      <c r="X153" s="16">
        <f t="shared" si="79"/>
        <v>2.5399999999999991</v>
      </c>
      <c r="Y153" s="16">
        <f>IFERROR(VLOOKUP($A153,'Week 12'!$A$1:$F$300,3,FALSE),"")</f>
        <v>19.399999999999999</v>
      </c>
      <c r="Z153" s="16">
        <f t="shared" si="80"/>
        <v>0.39999999999999858</v>
      </c>
      <c r="AA153">
        <f>IFERROR(VLOOKUP($A153,'Week 13'!$A$1:$F$300,3,FALSE),"")</f>
        <v>20.8</v>
      </c>
      <c r="AB153" s="16">
        <f t="shared" si="81"/>
        <v>1.4000000000000021</v>
      </c>
      <c r="AC153">
        <f>IFERROR(VLOOKUP($A153,'Week 14'!$A$1:$F$300,3,FALSE),"")</f>
        <v>23.01</v>
      </c>
      <c r="AD153" s="16">
        <f t="shared" si="82"/>
        <v>2.2100000000000009</v>
      </c>
      <c r="AE153">
        <f>IFERROR(VLOOKUP($A153,'Week 15'!$A$1:$F$300,3,FALSE),"")</f>
        <v>24.76</v>
      </c>
      <c r="AF153" s="16">
        <f t="shared" si="65"/>
        <v>1.75</v>
      </c>
      <c r="AG153">
        <f>IFERROR(VLOOKUP($A153,'Week 16'!$A$1:$F$300,3,FALSE),"")</f>
        <v>25.37</v>
      </c>
      <c r="AH153" s="16">
        <f t="shared" si="66"/>
        <v>0.60999999999999943</v>
      </c>
      <c r="AI153">
        <f>IFERROR(VLOOKUP($A153,'Week 17'!$A$1:$F$300,3,FALSE),"")</f>
        <v>27.33</v>
      </c>
      <c r="AJ153" s="16">
        <f t="shared" si="67"/>
        <v>1.9599999999999973</v>
      </c>
      <c r="AK153">
        <f>IFERROR(VLOOKUP($A153,'Week 18'!$A$1:$F$300,3,FALSE),"")</f>
        <v>29.49</v>
      </c>
      <c r="AL153" s="16">
        <f t="shared" si="68"/>
        <v>2.16</v>
      </c>
      <c r="AM153">
        <f>IFERROR(VLOOKUP($A153,'Week 19'!$A$1:$F$300,3,FALSE),"")</f>
        <v>31.17</v>
      </c>
      <c r="AN153" s="16">
        <f t="shared" si="69"/>
        <v>1.6800000000000033</v>
      </c>
      <c r="AO153">
        <f>IFERROR(VLOOKUP($A153,'Week 20'!$A$1:$F$300,3,FALSE),"")</f>
        <v>33.24</v>
      </c>
      <c r="AP153" s="16">
        <f t="shared" si="70"/>
        <v>2.0700000000000003</v>
      </c>
      <c r="AQ153">
        <f>IFERROR(VLOOKUP($A153,'Week 21'!$A$1:$F$300,3,FALSE),"")</f>
        <v>34.450000000000003</v>
      </c>
      <c r="AR153" s="16">
        <f t="shared" si="71"/>
        <v>1.2100000000000009</v>
      </c>
      <c r="AS153">
        <f>IFERROR(VLOOKUP($A153,'Week 22'!$A$1:$F$300,3,FALSE),"")</f>
        <v>36.799999999999997</v>
      </c>
      <c r="AT153" s="16">
        <f t="shared" si="72"/>
        <v>2.3499999999999943</v>
      </c>
      <c r="AU153" t="str">
        <f>IFERROR(VLOOKUP($A153,'Week 23'!$A$1:$F$300,3,FALSE),"")</f>
        <v/>
      </c>
      <c r="AV153" s="16">
        <f t="shared" si="73"/>
        <v>0</v>
      </c>
      <c r="AW153" t="str">
        <f>IFERROR(VLOOKUP($A153,'Week 24'!$A$1:$F$300,3,FALSE),"")</f>
        <v/>
      </c>
      <c r="AX153" s="16">
        <f t="shared" si="74"/>
        <v>0</v>
      </c>
      <c r="AY153" t="str">
        <f>IFERROR(VLOOKUP($A153,'Week 25'!$A$1:$F$300,3,FALSE),"")</f>
        <v/>
      </c>
      <c r="AZ153" s="16">
        <f t="shared" si="75"/>
        <v>0</v>
      </c>
      <c r="BA153" t="str">
        <f>IFERROR(VLOOKUP($A153,'Week 26'!$A$1:$F$300,3,FALSE),"")</f>
        <v/>
      </c>
      <c r="BB153" s="16">
        <f t="shared" si="76"/>
        <v>0</v>
      </c>
      <c r="BC153" s="2" t="str">
        <f t="shared" si="61"/>
        <v/>
      </c>
      <c r="BD153" t="str">
        <f>IFERROR(VLOOKUP($A153,'Pivotrac YE'!$A$1:$F$300,3,FALSE),"")</f>
        <v/>
      </c>
    </row>
    <row r="154" spans="1:56" x14ac:dyDescent="0.2">
      <c r="A154" t="s">
        <v>494</v>
      </c>
      <c r="B154">
        <f t="shared" si="83"/>
        <v>26.51</v>
      </c>
      <c r="C154" t="str">
        <f>IFERROR(VLOOKUP($A154,'Week 1'!$A$1:$F$300,3,FALSE),"")</f>
        <v/>
      </c>
      <c r="D154" s="16">
        <f t="shared" si="84"/>
        <v>0</v>
      </c>
      <c r="E154" t="str">
        <f>IFERROR(VLOOKUP($A154,'Week 2'!$A$1:$F$298,3,FALSE),"")</f>
        <v/>
      </c>
      <c r="F154" s="16">
        <f t="shared" si="85"/>
        <v>0</v>
      </c>
      <c r="G154" t="str">
        <f>IFERROR(VLOOKUP($A154,'Week 3'!$A$1:$F$298,3,FALSE),"")</f>
        <v/>
      </c>
      <c r="H154" s="16">
        <f t="shared" si="86"/>
        <v>0</v>
      </c>
      <c r="I154">
        <f>IFERROR(VLOOKUP($A154,'Week 4'!$A$1:$F$300,3,FALSE),"")</f>
        <v>8.7200000000000006</v>
      </c>
      <c r="J154">
        <f>IFERROR(VLOOKUP($A154,'Week 4'!$A$1:$F$300,3,FALSE),"")</f>
        <v>8.7200000000000006</v>
      </c>
      <c r="K154" s="16" t="str">
        <f t="shared" si="87"/>
        <v/>
      </c>
      <c r="L154" t="str">
        <f>IFERROR(VLOOKUP($A154,'Week 5'!$A$1:$F$300,2,FALSE),"")</f>
        <v/>
      </c>
      <c r="M154" t="str">
        <f>IFERROR(VLOOKUP($A154,'Week 6'!$A$1:$F$300,3,FALSE),"")</f>
        <v/>
      </c>
      <c r="N154" t="str">
        <f>IFERROR(VLOOKUP($A154,'Week 6'!$A$1:$F$300,2,FALSE),"")</f>
        <v/>
      </c>
      <c r="O154" s="16">
        <f t="shared" si="59"/>
        <v>9.8000000000000007</v>
      </c>
      <c r="P154">
        <f>IFERROR(VLOOKUP($A154,'Week 7'!$A$1:$F$300,2,FALSE),"")</f>
        <v>1.08</v>
      </c>
      <c r="Q154" s="16">
        <f t="shared" si="88"/>
        <v>10.700000000000001</v>
      </c>
      <c r="R154">
        <f>IFERROR(VLOOKUP($A154,'Week 8'!$A$1:$F$300,2,FALSE),"")</f>
        <v>0.9</v>
      </c>
      <c r="S154" s="16">
        <f>IFERROR(VLOOKUP($A154,'Week 9'!$A$1:$F$300,3,FALSE),"")</f>
        <v>12.36</v>
      </c>
      <c r="T154" s="16">
        <f t="shared" si="77"/>
        <v>1.6599999999999984</v>
      </c>
      <c r="U154" s="16">
        <f>IFERROR(VLOOKUP($A154,'Week 10'!$A$1:$F$300,3,FALSE),"")</f>
        <v>14.22</v>
      </c>
      <c r="V154" s="16">
        <f t="shared" si="78"/>
        <v>1.8600000000000012</v>
      </c>
      <c r="W154" s="16">
        <f>IFERROR(VLOOKUP($A154,'Week 11'!$A$1:$F$300,3,FALSE),"")</f>
        <v>16.68</v>
      </c>
      <c r="X154" s="16">
        <f t="shared" si="79"/>
        <v>2.4599999999999991</v>
      </c>
      <c r="Y154" s="16">
        <f>IFERROR(VLOOKUP($A154,'Week 12'!$A$1:$F$300,3,FALSE),"")</f>
        <v>17.07</v>
      </c>
      <c r="Z154" s="16">
        <f t="shared" si="80"/>
        <v>0.39000000000000057</v>
      </c>
      <c r="AA154">
        <f>IFERROR(VLOOKUP($A154,'Week 13'!$A$1:$F$300,3,FALSE),"")</f>
        <v>18.059999999999999</v>
      </c>
      <c r="AB154" s="16">
        <f t="shared" si="81"/>
        <v>0.98999999999999844</v>
      </c>
      <c r="AC154">
        <f>IFERROR(VLOOKUP($A154,'Week 14'!$A$1:$F$300,3,FALSE),"")</f>
        <v>20.149999999999999</v>
      </c>
      <c r="AD154" s="16">
        <f t="shared" si="82"/>
        <v>2.09</v>
      </c>
      <c r="AE154">
        <f>IFERROR(VLOOKUP($A154,'Week 15'!$A$1:$F$300,3,FALSE),"")</f>
        <v>21.46</v>
      </c>
      <c r="AF154" s="16">
        <f t="shared" si="65"/>
        <v>1.3100000000000023</v>
      </c>
      <c r="AG154">
        <f>IFERROR(VLOOKUP($A154,'Week 16'!$A$1:$F$300,3,FALSE),"")</f>
        <v>22.05</v>
      </c>
      <c r="AH154" s="16">
        <f t="shared" si="66"/>
        <v>0.58999999999999986</v>
      </c>
      <c r="AI154">
        <f>IFERROR(VLOOKUP($A154,'Week 17'!$A$1:$F$300,3,FALSE),"")</f>
        <v>24.28</v>
      </c>
      <c r="AJ154" s="16">
        <f t="shared" si="67"/>
        <v>2.2300000000000004</v>
      </c>
      <c r="AK154">
        <f>IFERROR(VLOOKUP($A154,'Week 18'!$A$1:$F$300,3,FALSE),"")</f>
        <v>26.51</v>
      </c>
      <c r="AL154" s="16">
        <f t="shared" si="68"/>
        <v>2.2300000000000004</v>
      </c>
      <c r="AM154">
        <f>IFERROR(VLOOKUP($A154,'Week 19'!$A$1:$F$300,3,FALSE),"")</f>
        <v>28.31</v>
      </c>
      <c r="AN154" s="16">
        <f t="shared" si="69"/>
        <v>1.7999999999999972</v>
      </c>
      <c r="AO154">
        <f>IFERROR(VLOOKUP($A154,'Week 20'!$A$1:$F$300,3,FALSE),"")</f>
        <v>29.87</v>
      </c>
      <c r="AP154" s="16">
        <f t="shared" si="70"/>
        <v>1.5600000000000023</v>
      </c>
      <c r="AQ154">
        <f>IFERROR(VLOOKUP($A154,'Week 21'!$A$1:$F$300,3,FALSE),"")</f>
        <v>30.82</v>
      </c>
      <c r="AR154" s="16">
        <f t="shared" si="71"/>
        <v>0.94999999999999929</v>
      </c>
      <c r="AS154">
        <f>IFERROR(VLOOKUP($A154,'Week 22'!$A$1:$F$300,3,FALSE),"")</f>
        <v>33.08</v>
      </c>
      <c r="AT154" s="16">
        <f t="shared" si="72"/>
        <v>2.259999999999998</v>
      </c>
      <c r="AU154" t="str">
        <f>IFERROR(VLOOKUP($A154,'Week 23'!$A$1:$F$300,3,FALSE),"")</f>
        <v/>
      </c>
      <c r="AV154" s="16">
        <f t="shared" si="73"/>
        <v>0</v>
      </c>
      <c r="AW154" t="str">
        <f>IFERROR(VLOOKUP($A154,'Week 24'!$A$1:$F$300,3,FALSE),"")</f>
        <v/>
      </c>
      <c r="AX154" s="16">
        <f t="shared" si="74"/>
        <v>0</v>
      </c>
      <c r="AY154" t="str">
        <f>IFERROR(VLOOKUP($A154,'Week 25'!$A$1:$F$300,3,FALSE),"")</f>
        <v/>
      </c>
      <c r="AZ154" s="16">
        <f t="shared" si="75"/>
        <v>0</v>
      </c>
      <c r="BA154" t="str">
        <f>IFERROR(VLOOKUP($A154,'Week 26'!$A$1:$F$300,3,FALSE),"")</f>
        <v/>
      </c>
      <c r="BB154" s="16">
        <f t="shared" si="76"/>
        <v>0</v>
      </c>
      <c r="BC154" s="2" t="str">
        <f t="shared" si="61"/>
        <v/>
      </c>
      <c r="BD154" t="str">
        <f>IFERROR(VLOOKUP($A154,'Pivotrac YE'!$A$1:$F$300,3,FALSE),"")</f>
        <v/>
      </c>
    </row>
    <row r="155" spans="1:56" x14ac:dyDescent="0.2">
      <c r="A155">
        <v>463</v>
      </c>
      <c r="B155">
        <f t="shared" si="83"/>
        <v>23.03</v>
      </c>
      <c r="C155" t="str">
        <f>IFERROR(VLOOKUP($A155,'Week 1'!$A$1:$F$300,3,FALSE),"")</f>
        <v/>
      </c>
      <c r="D155" s="16">
        <f t="shared" si="84"/>
        <v>0</v>
      </c>
      <c r="E155" t="str">
        <f>IFERROR(VLOOKUP($A155,'Week 2'!$A$1:$F$298,3,FALSE),"")</f>
        <v/>
      </c>
      <c r="F155" s="16">
        <f t="shared" si="85"/>
        <v>0</v>
      </c>
      <c r="G155" t="str">
        <f>IFERROR(VLOOKUP($A155,'Week 3'!$A$1:$F$298,3,FALSE),"")</f>
        <v/>
      </c>
      <c r="H155" s="16">
        <f t="shared" si="86"/>
        <v>0</v>
      </c>
      <c r="I155">
        <f>IFERROR(VLOOKUP($A155,'Week 4'!$A$1:$F$300,3,FALSE),"")</f>
        <v>1.1599999999999999</v>
      </c>
      <c r="J155">
        <f>IFERROR(VLOOKUP($A155,'Week 4'!$A$1:$F$300,3,FALSE),"")</f>
        <v>1.1599999999999999</v>
      </c>
      <c r="K155" s="16" t="str">
        <f t="shared" si="87"/>
        <v/>
      </c>
      <c r="L155" t="str">
        <f>IFERROR(VLOOKUP($A155,'Week 5'!$A$1:$F$300,2,FALSE),"")</f>
        <v/>
      </c>
      <c r="M155" t="str">
        <f>IFERROR(VLOOKUP($A155,'Week 6'!$A$1:$F$300,3,FALSE),"")</f>
        <v/>
      </c>
      <c r="N155" t="str">
        <f>IFERROR(VLOOKUP($A155,'Week 6'!$A$1:$F$300,2,FALSE),"")</f>
        <v/>
      </c>
      <c r="O155" s="16">
        <f t="shared" si="59"/>
        <v>2.44</v>
      </c>
      <c r="P155">
        <f>IFERROR(VLOOKUP($A155,'Week 7'!$A$1:$F$300,2,FALSE),"")</f>
        <v>1.28</v>
      </c>
      <c r="Q155" s="16">
        <f t="shared" si="88"/>
        <v>4.12</v>
      </c>
      <c r="R155">
        <f>IFERROR(VLOOKUP($A155,'Week 8'!$A$1:$F$300,2,FALSE),"")</f>
        <v>1.68</v>
      </c>
      <c r="S155" s="16">
        <f>IFERROR(VLOOKUP($A155,'Week 9'!$A$1:$F$300,3,FALSE),"")</f>
        <v>8.19</v>
      </c>
      <c r="T155" s="16">
        <f t="shared" si="77"/>
        <v>4.0699999999999994</v>
      </c>
      <c r="U155" s="16">
        <f>IFERROR(VLOOKUP($A155,'Week 10'!$A$1:$F$300,3,FALSE),"")</f>
        <v>10.48</v>
      </c>
      <c r="V155" s="16">
        <f t="shared" si="78"/>
        <v>2.2900000000000009</v>
      </c>
      <c r="W155" s="16">
        <f>IFERROR(VLOOKUP($A155,'Week 11'!$A$1:$F$300,3,FALSE),"")</f>
        <v>13.27</v>
      </c>
      <c r="X155" s="16">
        <f t="shared" si="79"/>
        <v>2.7899999999999991</v>
      </c>
      <c r="Y155" s="16">
        <f>IFERROR(VLOOKUP($A155,'Week 12'!$A$1:$F$300,3,FALSE),"")</f>
        <v>16.02</v>
      </c>
      <c r="Z155" s="16">
        <f t="shared" si="80"/>
        <v>2.75</v>
      </c>
      <c r="AA155">
        <f>IFERROR(VLOOKUP($A155,'Week 13'!$A$1:$F$300,3,FALSE),"")</f>
        <v>17.989999999999998</v>
      </c>
      <c r="AB155" s="16">
        <f t="shared" si="81"/>
        <v>1.9699999999999989</v>
      </c>
      <c r="AC155">
        <f>IFERROR(VLOOKUP($A155,'Week 14'!$A$1:$F$300,3,FALSE),"")</f>
        <v>20.25</v>
      </c>
      <c r="AD155" s="16">
        <f t="shared" si="82"/>
        <v>2.2600000000000016</v>
      </c>
      <c r="AE155">
        <f>IFERROR(VLOOKUP($A155,'Week 15'!$A$1:$F$300,3,FALSE),"")</f>
        <v>21.94</v>
      </c>
      <c r="AF155" s="16">
        <f t="shared" si="65"/>
        <v>1.6900000000000013</v>
      </c>
      <c r="AG155">
        <f>IFERROR(VLOOKUP($A155,'Week 16'!$A$1:$F$300,3,FALSE),"")</f>
        <v>21.94</v>
      </c>
      <c r="AH155" s="16">
        <f t="shared" si="66"/>
        <v>0</v>
      </c>
      <c r="AI155">
        <f>IFERROR(VLOOKUP($A155,'Week 17'!$A$1:$F$300,3,FALSE),"")</f>
        <v>22.68</v>
      </c>
      <c r="AJ155" s="16">
        <f t="shared" si="67"/>
        <v>0.73999999999999844</v>
      </c>
      <c r="AK155">
        <f>IFERROR(VLOOKUP($A155,'Week 18'!$A$1:$F$300,3,FALSE),"")</f>
        <v>23.03</v>
      </c>
      <c r="AL155" s="16">
        <f t="shared" si="68"/>
        <v>0.35000000000000142</v>
      </c>
      <c r="AM155">
        <f>IFERROR(VLOOKUP($A155,'Week 19'!$A$1:$F$300,3,FALSE),"")</f>
        <v>23.18</v>
      </c>
      <c r="AN155" s="16">
        <f t="shared" si="69"/>
        <v>0.14999999999999858</v>
      </c>
      <c r="AO155">
        <f>IFERROR(VLOOKUP($A155,'Week 20'!$A$1:$F$300,3,FALSE),"")</f>
        <v>23.32</v>
      </c>
      <c r="AP155" s="16">
        <f t="shared" si="70"/>
        <v>0.14000000000000057</v>
      </c>
      <c r="AQ155">
        <f>IFERROR(VLOOKUP($A155,'Week 21'!$A$1:$F$300,3,FALSE),"")</f>
        <v>23.88</v>
      </c>
      <c r="AR155" s="16">
        <f t="shared" si="71"/>
        <v>0.55999999999999872</v>
      </c>
      <c r="AS155">
        <f>IFERROR(VLOOKUP($A155,'Week 22'!$A$1:$F$300,3,FALSE),"")</f>
        <v>24.36</v>
      </c>
      <c r="AT155" s="16">
        <f t="shared" si="72"/>
        <v>0.48000000000000043</v>
      </c>
      <c r="AU155" t="str">
        <f>IFERROR(VLOOKUP($A155,'Week 23'!$A$1:$F$300,3,FALSE),"")</f>
        <v/>
      </c>
      <c r="AV155" s="16">
        <f t="shared" si="73"/>
        <v>0</v>
      </c>
      <c r="AW155" t="str">
        <f>IFERROR(VLOOKUP($A155,'Week 24'!$A$1:$F$300,3,FALSE),"")</f>
        <v/>
      </c>
      <c r="AX155" s="16">
        <f t="shared" si="74"/>
        <v>0</v>
      </c>
      <c r="AY155" t="str">
        <f>IFERROR(VLOOKUP($A155,'Week 25'!$A$1:$F$300,3,FALSE),"")</f>
        <v/>
      </c>
      <c r="AZ155" s="16">
        <f t="shared" si="75"/>
        <v>0</v>
      </c>
      <c r="BA155" t="str">
        <f>IFERROR(VLOOKUP($A155,'Week 26'!$A$1:$F$300,3,FALSE),"")</f>
        <v/>
      </c>
      <c r="BB155" s="16">
        <f t="shared" si="76"/>
        <v>0</v>
      </c>
      <c r="BC155" s="2" t="str">
        <f t="shared" si="61"/>
        <v/>
      </c>
      <c r="BD155" t="str">
        <f>IFERROR(VLOOKUP($A155,'Pivotrac YE'!$A$1:$F$300,3,FALSE),"")</f>
        <v/>
      </c>
    </row>
    <row r="156" spans="1:56" x14ac:dyDescent="0.2">
      <c r="A156" t="s">
        <v>495</v>
      </c>
      <c r="B156">
        <f t="shared" si="83"/>
        <v>14.88</v>
      </c>
      <c r="C156" t="str">
        <f>IFERROR(VLOOKUP($A156,'Week 1'!$A$1:$F$300,3,FALSE),"")</f>
        <v/>
      </c>
      <c r="D156" s="16">
        <f t="shared" si="84"/>
        <v>0</v>
      </c>
      <c r="E156" t="str">
        <f>IFERROR(VLOOKUP($A156,'Week 2'!$A$1:$F$298,3,FALSE),"")</f>
        <v/>
      </c>
      <c r="F156" s="16">
        <f t="shared" si="85"/>
        <v>0</v>
      </c>
      <c r="G156" t="str">
        <f>IFERROR(VLOOKUP($A156,'Week 3'!$A$1:$F$298,3,FALSE),"")</f>
        <v/>
      </c>
      <c r="H156" s="16">
        <f t="shared" si="86"/>
        <v>0</v>
      </c>
      <c r="I156">
        <f>IFERROR(VLOOKUP($A156,'Week 4'!$A$1:$F$300,3,FALSE),"")</f>
        <v>0</v>
      </c>
      <c r="J156">
        <f>IFERROR(VLOOKUP($A156,'Week 4'!$A$1:$F$300,3,FALSE),"")</f>
        <v>0</v>
      </c>
      <c r="K156" s="16" t="str">
        <f t="shared" si="87"/>
        <v/>
      </c>
      <c r="L156" t="str">
        <f>IFERROR(VLOOKUP($A156,'Week 5'!$A$1:$F$300,2,FALSE),"")</f>
        <v/>
      </c>
      <c r="M156" t="str">
        <f>IFERROR(VLOOKUP($A156,'Week 6'!$A$1:$F$300,3,FALSE),"")</f>
        <v/>
      </c>
      <c r="N156" t="str">
        <f>IFERROR(VLOOKUP($A156,'Week 6'!$A$1:$F$300,2,FALSE),"")</f>
        <v/>
      </c>
      <c r="O156" s="16">
        <f t="shared" si="59"/>
        <v>0.2</v>
      </c>
      <c r="P156">
        <f>IFERROR(VLOOKUP($A156,'Week 7'!$A$1:$F$300,2,FALSE),"")</f>
        <v>0.2</v>
      </c>
      <c r="Q156" s="16">
        <f t="shared" si="88"/>
        <v>1.31</v>
      </c>
      <c r="R156">
        <f>IFERROR(VLOOKUP($A156,'Week 8'!$A$1:$F$300,2,FALSE),"")</f>
        <v>1.1100000000000001</v>
      </c>
      <c r="S156" s="16">
        <f>IFERROR(VLOOKUP($A156,'Week 9'!$A$1:$F$300,3,FALSE),"")</f>
        <v>3.14</v>
      </c>
      <c r="T156" s="16">
        <f t="shared" si="77"/>
        <v>1.83</v>
      </c>
      <c r="U156" s="16">
        <f>IFERROR(VLOOKUP($A156,'Week 10'!$A$1:$F$300,3,FALSE),"")</f>
        <v>4.91</v>
      </c>
      <c r="V156" s="16">
        <f t="shared" si="78"/>
        <v>1.77</v>
      </c>
      <c r="W156" s="16">
        <f>IFERROR(VLOOKUP($A156,'Week 11'!$A$1:$F$300,3,FALSE),"")</f>
        <v>6.45</v>
      </c>
      <c r="X156" s="16">
        <f t="shared" si="79"/>
        <v>1.54</v>
      </c>
      <c r="Y156" s="16">
        <f>IFERROR(VLOOKUP($A156,'Week 12'!$A$1:$F$300,3,FALSE),"")</f>
        <v>8.19</v>
      </c>
      <c r="Z156" s="16">
        <f t="shared" si="80"/>
        <v>1.7399999999999993</v>
      </c>
      <c r="AA156">
        <f>IFERROR(VLOOKUP($A156,'Week 13'!$A$1:$F$300,3,FALSE),"")</f>
        <v>9.89</v>
      </c>
      <c r="AB156" s="16">
        <f t="shared" si="81"/>
        <v>1.7000000000000011</v>
      </c>
      <c r="AC156">
        <f>IFERROR(VLOOKUP($A156,'Week 14'!$A$1:$F$300,3,FALSE),"")</f>
        <v>10.9</v>
      </c>
      <c r="AD156" s="16">
        <f t="shared" si="82"/>
        <v>1.0099999999999998</v>
      </c>
      <c r="AE156">
        <f>IFERROR(VLOOKUP($A156,'Week 15'!$A$1:$F$300,3,FALSE),"")</f>
        <v>12.33</v>
      </c>
      <c r="AF156" s="16">
        <f t="shared" si="65"/>
        <v>1.4299999999999997</v>
      </c>
      <c r="AG156">
        <f>IFERROR(VLOOKUP($A156,'Week 16'!$A$1:$F$300,3,FALSE),"")</f>
        <v>13.41</v>
      </c>
      <c r="AH156" s="16">
        <f t="shared" si="66"/>
        <v>1.08</v>
      </c>
      <c r="AI156">
        <f>IFERROR(VLOOKUP($A156,'Week 17'!$A$1:$F$300,3,FALSE),"")</f>
        <v>13.91</v>
      </c>
      <c r="AJ156" s="16">
        <f t="shared" si="67"/>
        <v>0.5</v>
      </c>
      <c r="AK156">
        <f>IFERROR(VLOOKUP($A156,'Week 18'!$A$1:$F$300,3,FALSE),"")</f>
        <v>14.88</v>
      </c>
      <c r="AL156" s="16">
        <f t="shared" si="68"/>
        <v>0.97000000000000064</v>
      </c>
      <c r="AM156">
        <f>IFERROR(VLOOKUP($A156,'Week 19'!$A$1:$F$300,3,FALSE),"")</f>
        <v>15.89</v>
      </c>
      <c r="AN156" s="16">
        <f t="shared" si="69"/>
        <v>1.0099999999999998</v>
      </c>
      <c r="AO156">
        <f>IFERROR(VLOOKUP($A156,'Week 20'!$A$1:$F$300,3,FALSE),"")</f>
        <v>15.98</v>
      </c>
      <c r="AP156" s="16">
        <f t="shared" si="70"/>
        <v>8.9999999999999858E-2</v>
      </c>
      <c r="AQ156">
        <f>IFERROR(VLOOKUP($A156,'Week 21'!$A$1:$F$300,3,FALSE),"")</f>
        <v>15.98</v>
      </c>
      <c r="AR156" s="16">
        <f t="shared" si="71"/>
        <v>0</v>
      </c>
      <c r="AS156">
        <f>IFERROR(VLOOKUP($A156,'Week 22'!$A$1:$F$300,3,FALSE),"")</f>
        <v>16.55</v>
      </c>
      <c r="AT156" s="16">
        <f t="shared" si="72"/>
        <v>0.57000000000000028</v>
      </c>
      <c r="AU156" t="str">
        <f>IFERROR(VLOOKUP($A156,'Week 23'!$A$1:$F$300,3,FALSE),"")</f>
        <v/>
      </c>
      <c r="AV156" s="16">
        <f t="shared" si="73"/>
        <v>0</v>
      </c>
      <c r="AW156" t="str">
        <f>IFERROR(VLOOKUP($A156,'Week 24'!$A$1:$F$300,3,FALSE),"")</f>
        <v/>
      </c>
      <c r="AX156" s="16">
        <f t="shared" si="74"/>
        <v>0</v>
      </c>
      <c r="AY156" t="str">
        <f>IFERROR(VLOOKUP($A156,'Week 25'!$A$1:$F$300,3,FALSE),"")</f>
        <v/>
      </c>
      <c r="AZ156" s="16">
        <f t="shared" si="75"/>
        <v>0</v>
      </c>
      <c r="BA156" t="str">
        <f>IFERROR(VLOOKUP($A156,'Week 26'!$A$1:$F$300,3,FALSE),"")</f>
        <v/>
      </c>
      <c r="BB156" s="16">
        <f t="shared" si="76"/>
        <v>0</v>
      </c>
      <c r="BC156" s="2" t="str">
        <f t="shared" si="61"/>
        <v/>
      </c>
      <c r="BD156" t="str">
        <f>IFERROR(VLOOKUP($A156,'Pivotrac YE'!$A$1:$F$300,3,FALSE),"")</f>
        <v/>
      </c>
    </row>
    <row r="157" spans="1:56" x14ac:dyDescent="0.2">
      <c r="A157" t="s">
        <v>496</v>
      </c>
      <c r="B157">
        <f t="shared" si="83"/>
        <v>14.94</v>
      </c>
      <c r="C157" t="str">
        <f>IFERROR(VLOOKUP($A157,'Week 1'!$A$1:$F$300,3,FALSE),"")</f>
        <v/>
      </c>
      <c r="D157" s="16">
        <f t="shared" si="84"/>
        <v>0</v>
      </c>
      <c r="E157" t="str">
        <f>IFERROR(VLOOKUP($A157,'Week 2'!$A$1:$F$298,3,FALSE),"")</f>
        <v/>
      </c>
      <c r="F157" s="16">
        <f t="shared" si="85"/>
        <v>0</v>
      </c>
      <c r="G157" t="str">
        <f>IFERROR(VLOOKUP($A157,'Week 3'!$A$1:$F$298,3,FALSE),"")</f>
        <v/>
      </c>
      <c r="H157" s="16">
        <f t="shared" si="86"/>
        <v>0</v>
      </c>
      <c r="I157">
        <f>IFERROR(VLOOKUP($A157,'Week 4'!$A$1:$F$300,3,FALSE),"")</f>
        <v>0</v>
      </c>
      <c r="J157">
        <f>IFERROR(VLOOKUP($A157,'Week 4'!$A$1:$F$300,3,FALSE),"")</f>
        <v>0</v>
      </c>
      <c r="K157" s="16" t="str">
        <f t="shared" si="87"/>
        <v/>
      </c>
      <c r="L157" t="str">
        <f>IFERROR(VLOOKUP($A157,'Week 5'!$A$1:$F$300,2,FALSE),"")</f>
        <v/>
      </c>
      <c r="M157" t="str">
        <f>IFERROR(VLOOKUP($A157,'Week 6'!$A$1:$F$300,3,FALSE),"")</f>
        <v/>
      </c>
      <c r="N157" t="str">
        <f>IFERROR(VLOOKUP($A157,'Week 6'!$A$1:$F$300,2,FALSE),"")</f>
        <v/>
      </c>
      <c r="O157" s="16">
        <f t="shared" si="59"/>
        <v>0.6</v>
      </c>
      <c r="P157">
        <f>IFERROR(VLOOKUP($A157,'Week 7'!$A$1:$F$300,2,FALSE),"")</f>
        <v>0.6</v>
      </c>
      <c r="Q157" s="16">
        <f t="shared" si="88"/>
        <v>2.3199999999999998</v>
      </c>
      <c r="R157">
        <f>IFERROR(VLOOKUP($A157,'Week 8'!$A$1:$F$300,2,FALSE),"")</f>
        <v>1.72</v>
      </c>
      <c r="S157" s="16">
        <f>IFERROR(VLOOKUP($A157,'Week 9'!$A$1:$F$300,3,FALSE),"")</f>
        <v>4.7</v>
      </c>
      <c r="T157" s="16">
        <f t="shared" si="77"/>
        <v>2.3800000000000003</v>
      </c>
      <c r="U157" s="16">
        <f>IFERROR(VLOOKUP($A157,'Week 10'!$A$1:$F$300,3,FALSE),"")</f>
        <v>6.47</v>
      </c>
      <c r="V157" s="16">
        <f t="shared" si="78"/>
        <v>1.7699999999999996</v>
      </c>
      <c r="W157" s="16">
        <f>IFERROR(VLOOKUP($A157,'Week 11'!$A$1:$F$300,3,FALSE),"")</f>
        <v>8.35</v>
      </c>
      <c r="X157" s="16">
        <f t="shared" si="79"/>
        <v>1.88</v>
      </c>
      <c r="Y157" s="16">
        <f>IFERROR(VLOOKUP($A157,'Week 12'!$A$1:$F$300,3,FALSE),"")</f>
        <v>10.210000000000001</v>
      </c>
      <c r="Z157" s="16">
        <f t="shared" si="80"/>
        <v>1.8600000000000012</v>
      </c>
      <c r="AA157">
        <f>IFERROR(VLOOKUP($A157,'Week 13'!$A$1:$F$300,3,FALSE),"")</f>
        <v>11.92</v>
      </c>
      <c r="AB157" s="16">
        <f t="shared" si="81"/>
        <v>1.7099999999999991</v>
      </c>
      <c r="AC157">
        <f>IFERROR(VLOOKUP($A157,'Week 14'!$A$1:$F$300,3,FALSE),"")</f>
        <v>12.81</v>
      </c>
      <c r="AD157" s="16">
        <f t="shared" si="82"/>
        <v>0.89000000000000057</v>
      </c>
      <c r="AE157">
        <f>IFERROR(VLOOKUP($A157,'Week 15'!$A$1:$F$300,3,FALSE),"")</f>
        <v>13.93</v>
      </c>
      <c r="AF157" s="16">
        <f t="shared" si="65"/>
        <v>1.1199999999999992</v>
      </c>
      <c r="AG157">
        <f>IFERROR(VLOOKUP($A157,'Week 16'!$A$1:$F$300,3,FALSE),"")</f>
        <v>14.85</v>
      </c>
      <c r="AH157" s="16">
        <f t="shared" si="66"/>
        <v>0.91999999999999993</v>
      </c>
      <c r="AI157">
        <f>IFERROR(VLOOKUP($A157,'Week 17'!$A$1:$F$300,3,FALSE),"")</f>
        <v>14.94</v>
      </c>
      <c r="AJ157" s="16">
        <f t="shared" si="67"/>
        <v>8.9999999999999858E-2</v>
      </c>
      <c r="AK157">
        <f>IFERROR(VLOOKUP($A157,'Week 18'!$A$1:$F$300,3,FALSE),"")</f>
        <v>14.94</v>
      </c>
      <c r="AL157" s="16">
        <f t="shared" si="68"/>
        <v>0</v>
      </c>
      <c r="AM157">
        <f>IFERROR(VLOOKUP($A157,'Week 19'!$A$1:$F$300,3,FALSE),"")</f>
        <v>14.94</v>
      </c>
      <c r="AN157" s="16">
        <f t="shared" si="69"/>
        <v>0</v>
      </c>
      <c r="AO157">
        <f>IFERROR(VLOOKUP($A157,'Week 20'!$A$1:$F$300,3,FALSE),"")</f>
        <v>15.59</v>
      </c>
      <c r="AP157" s="16">
        <f t="shared" si="70"/>
        <v>0.65000000000000036</v>
      </c>
      <c r="AQ157">
        <f>IFERROR(VLOOKUP($A157,'Week 21'!$A$1:$F$300,3,FALSE),"")</f>
        <v>16.25</v>
      </c>
      <c r="AR157" s="16">
        <f t="shared" si="71"/>
        <v>0.66000000000000014</v>
      </c>
      <c r="AS157">
        <f>IFERROR(VLOOKUP($A157,'Week 22'!$A$1:$F$300,3,FALSE),"")</f>
        <v>16.25</v>
      </c>
      <c r="AT157" s="16">
        <f t="shared" si="72"/>
        <v>0</v>
      </c>
      <c r="AU157" t="str">
        <f>IFERROR(VLOOKUP($A157,'Week 23'!$A$1:$F$300,3,FALSE),"")</f>
        <v/>
      </c>
      <c r="AV157" s="16">
        <f t="shared" si="73"/>
        <v>0</v>
      </c>
      <c r="AW157" t="str">
        <f>IFERROR(VLOOKUP($A157,'Week 24'!$A$1:$F$300,3,FALSE),"")</f>
        <v/>
      </c>
      <c r="AX157" s="16">
        <f t="shared" si="74"/>
        <v>0</v>
      </c>
      <c r="AY157" t="str">
        <f>IFERROR(VLOOKUP($A157,'Week 25'!$A$1:$F$300,3,FALSE),"")</f>
        <v/>
      </c>
      <c r="AZ157" s="16">
        <f t="shared" si="75"/>
        <v>0</v>
      </c>
      <c r="BA157" t="str">
        <f>IFERROR(VLOOKUP($A157,'Week 26'!$A$1:$F$300,3,FALSE),"")</f>
        <v/>
      </c>
      <c r="BB157" s="16">
        <f t="shared" si="76"/>
        <v>0</v>
      </c>
      <c r="BC157" s="2" t="str">
        <f t="shared" si="61"/>
        <v/>
      </c>
      <c r="BD157" t="str">
        <f>IFERROR(VLOOKUP($A157,'Pivotrac YE'!$A$1:$F$300,3,FALSE),"")</f>
        <v/>
      </c>
    </row>
    <row r="158" spans="1:56" x14ac:dyDescent="0.2">
      <c r="A158" t="s">
        <v>335</v>
      </c>
      <c r="B158">
        <f t="shared" si="83"/>
        <v>13.66</v>
      </c>
      <c r="C158" t="str">
        <f>IFERROR(VLOOKUP($A158,'Week 1'!$A$1:$F$300,3,FALSE),"")</f>
        <v/>
      </c>
      <c r="D158" s="16">
        <f t="shared" si="84"/>
        <v>0</v>
      </c>
      <c r="E158" t="str">
        <f>IFERROR(VLOOKUP($A158,'Week 2'!$A$1:$F$298,3,FALSE),"")</f>
        <v/>
      </c>
      <c r="F158" s="16">
        <f t="shared" si="85"/>
        <v>0</v>
      </c>
      <c r="G158" t="str">
        <f>IFERROR(VLOOKUP($A158,'Week 3'!$A$1:$F$298,3,FALSE),"")</f>
        <v/>
      </c>
      <c r="H158" s="16">
        <f t="shared" si="86"/>
        <v>0</v>
      </c>
      <c r="I158">
        <f>IFERROR(VLOOKUP($A158,'Week 4'!$A$1:$F$300,3,FALSE),"")</f>
        <v>0</v>
      </c>
      <c r="J158">
        <f>IFERROR(VLOOKUP($A158,'Week 4'!$A$1:$F$300,3,FALSE),"")</f>
        <v>0</v>
      </c>
      <c r="K158" s="16" t="str">
        <f t="shared" si="87"/>
        <v/>
      </c>
      <c r="L158" t="str">
        <f>IFERROR(VLOOKUP($A158,'Week 5'!$A$1:$F$300,2,FALSE),"")</f>
        <v/>
      </c>
      <c r="M158" t="str">
        <f>IFERROR(VLOOKUP($A158,'Week 6'!$A$1:$F$300,3,FALSE),"")</f>
        <v/>
      </c>
      <c r="N158" t="str">
        <f>IFERROR(VLOOKUP($A158,'Week 6'!$A$1:$F$300,2,FALSE),"")</f>
        <v/>
      </c>
      <c r="O158" s="16">
        <f t="shared" si="59"/>
        <v>1.17</v>
      </c>
      <c r="P158">
        <f>IFERROR(VLOOKUP($A158,'Week 7'!$A$1:$F$300,2,FALSE),"")</f>
        <v>1.17</v>
      </c>
      <c r="Q158" s="16">
        <f t="shared" si="88"/>
        <v>2.7800000000000002</v>
      </c>
      <c r="R158">
        <f>IFERROR(VLOOKUP($A158,'Week 8'!$A$1:$F$300,2,FALSE),"")</f>
        <v>1.61</v>
      </c>
      <c r="S158" s="16">
        <f>IFERROR(VLOOKUP($A158,'Week 9'!$A$1:$F$300,3,FALSE),"")</f>
        <v>5.31</v>
      </c>
      <c r="T158" s="16">
        <f t="shared" si="77"/>
        <v>2.5299999999999994</v>
      </c>
      <c r="U158" s="16">
        <f>IFERROR(VLOOKUP($A158,'Week 10'!$A$1:$F$300,3,FALSE),"")</f>
        <v>7.29</v>
      </c>
      <c r="V158" s="16">
        <f t="shared" si="78"/>
        <v>1.9800000000000004</v>
      </c>
      <c r="W158" s="16">
        <f>IFERROR(VLOOKUP($A158,'Week 11'!$A$1:$F$300,3,FALSE),"")</f>
        <v>9.31</v>
      </c>
      <c r="X158" s="16">
        <f t="shared" si="79"/>
        <v>2.0200000000000005</v>
      </c>
      <c r="Y158" s="16">
        <f>IFERROR(VLOOKUP($A158,'Week 12'!$A$1:$F$300,3,FALSE),"")</f>
        <v>11.36</v>
      </c>
      <c r="Z158" s="16">
        <f t="shared" si="80"/>
        <v>2.0499999999999989</v>
      </c>
      <c r="AA158">
        <f>IFERROR(VLOOKUP($A158,'Week 13'!$A$1:$F$300,3,FALSE),"")</f>
        <v>13.3</v>
      </c>
      <c r="AB158" s="16">
        <f t="shared" si="81"/>
        <v>1.9400000000000013</v>
      </c>
      <c r="AC158">
        <f>IFERROR(VLOOKUP($A158,'Week 14'!$A$1:$F$300,3,FALSE),"")</f>
        <v>13.66</v>
      </c>
      <c r="AD158" s="16">
        <f t="shared" si="82"/>
        <v>0.35999999999999943</v>
      </c>
      <c r="AE158">
        <f>IFERROR(VLOOKUP($A158,'Week 15'!$A$1:$F$300,3,FALSE),"")</f>
        <v>13.66</v>
      </c>
      <c r="AF158" s="16">
        <f t="shared" si="65"/>
        <v>0</v>
      </c>
      <c r="AG158">
        <f>IFERROR(VLOOKUP($A158,'Week 16'!$A$1:$F$300,3,FALSE),"")</f>
        <v>13.66</v>
      </c>
      <c r="AH158" s="16">
        <f t="shared" si="66"/>
        <v>0</v>
      </c>
      <c r="AI158">
        <f>IFERROR(VLOOKUP($A158,'Week 17'!$A$1:$F$300,3,FALSE),"")</f>
        <v>13.66</v>
      </c>
      <c r="AJ158" s="16">
        <f t="shared" si="67"/>
        <v>0</v>
      </c>
      <c r="AK158">
        <f>IFERROR(VLOOKUP($A158,'Week 18'!$A$1:$F$300,3,FALSE),"")</f>
        <v>13.66</v>
      </c>
      <c r="AL158" s="16">
        <f t="shared" si="68"/>
        <v>0</v>
      </c>
      <c r="AM158">
        <f>IFERROR(VLOOKUP($A158,'Week 19'!$A$1:$F$300,3,FALSE),"")</f>
        <v>13.66</v>
      </c>
      <c r="AN158" s="16">
        <f t="shared" si="69"/>
        <v>0</v>
      </c>
      <c r="AO158">
        <f>IFERROR(VLOOKUP($A158,'Week 20'!$A$1:$F$300,3,FALSE),"")</f>
        <v>13.66</v>
      </c>
      <c r="AP158" s="16">
        <f t="shared" si="70"/>
        <v>0</v>
      </c>
      <c r="AQ158">
        <f>IFERROR(VLOOKUP($A158,'Week 21'!$A$1:$F$300,3,FALSE),"")</f>
        <v>14.45</v>
      </c>
      <c r="AR158" s="16">
        <f t="shared" si="71"/>
        <v>0.78999999999999915</v>
      </c>
      <c r="AS158">
        <f>IFERROR(VLOOKUP($A158,'Week 22'!$A$1:$F$300,3,FALSE),"")</f>
        <v>14.45</v>
      </c>
      <c r="AT158" s="16">
        <f t="shared" si="72"/>
        <v>0</v>
      </c>
      <c r="AU158" t="str">
        <f>IFERROR(VLOOKUP($A158,'Week 23'!$A$1:$F$300,3,FALSE),"")</f>
        <v/>
      </c>
      <c r="AV158" s="16">
        <f t="shared" si="73"/>
        <v>0</v>
      </c>
      <c r="AW158" t="str">
        <f>IFERROR(VLOOKUP($A158,'Week 24'!$A$1:$F$300,3,FALSE),"")</f>
        <v/>
      </c>
      <c r="AX158" s="16">
        <f t="shared" si="74"/>
        <v>0</v>
      </c>
      <c r="AY158" t="str">
        <f>IFERROR(VLOOKUP($A158,'Week 25'!$A$1:$F$300,3,FALSE),"")</f>
        <v/>
      </c>
      <c r="AZ158" s="16">
        <f t="shared" si="75"/>
        <v>0</v>
      </c>
      <c r="BA158" t="str">
        <f>IFERROR(VLOOKUP($A158,'Week 26'!$A$1:$F$300,3,FALSE),"")</f>
        <v/>
      </c>
      <c r="BB158" s="16">
        <f t="shared" si="76"/>
        <v>0</v>
      </c>
      <c r="BC158" s="2" t="str">
        <f t="shared" si="61"/>
        <v/>
      </c>
      <c r="BD158" t="str">
        <f>IFERROR(VLOOKUP($A158,'Pivotrac YE'!$A$1:$F$300,3,FALSE),"")</f>
        <v/>
      </c>
    </row>
    <row r="159" spans="1:56" x14ac:dyDescent="0.2">
      <c r="A159" t="s">
        <v>327</v>
      </c>
      <c r="B159">
        <f t="shared" si="83"/>
        <v>17.37</v>
      </c>
      <c r="C159" t="str">
        <f>IFERROR(VLOOKUP($A159,'Week 1'!$A$1:$F$300,3,FALSE),"")</f>
        <v/>
      </c>
      <c r="D159" s="16">
        <f t="shared" si="84"/>
        <v>0</v>
      </c>
      <c r="E159" t="str">
        <f>IFERROR(VLOOKUP($A159,'Week 2'!$A$1:$F$298,3,FALSE),"")</f>
        <v/>
      </c>
      <c r="F159" s="16">
        <f t="shared" si="85"/>
        <v>0</v>
      </c>
      <c r="G159" t="str">
        <f>IFERROR(VLOOKUP($A159,'Week 3'!$A$1:$F$298,3,FALSE),"")</f>
        <v/>
      </c>
      <c r="H159" s="16">
        <f t="shared" si="86"/>
        <v>0</v>
      </c>
      <c r="I159">
        <f>IFERROR(VLOOKUP($A159,'Week 4'!$A$1:$F$300,3,FALSE),"")</f>
        <v>0.39</v>
      </c>
      <c r="J159">
        <f>IFERROR(VLOOKUP($A159,'Week 4'!$A$1:$F$300,3,FALSE),"")</f>
        <v>0.39</v>
      </c>
      <c r="K159" s="16" t="str">
        <f t="shared" si="87"/>
        <v/>
      </c>
      <c r="L159" t="str">
        <f>IFERROR(VLOOKUP($A159,'Week 5'!$A$1:$F$300,2,FALSE),"")</f>
        <v/>
      </c>
      <c r="M159" t="str">
        <f>IFERROR(VLOOKUP($A159,'Week 6'!$A$1:$F$300,3,FALSE),"")</f>
        <v/>
      </c>
      <c r="N159" t="str">
        <f>IFERROR(VLOOKUP($A159,'Week 6'!$A$1:$F$300,2,FALSE),"")</f>
        <v/>
      </c>
      <c r="O159" s="16">
        <f t="shared" si="59"/>
        <v>1.52</v>
      </c>
      <c r="P159">
        <f>IFERROR(VLOOKUP($A159,'Week 7'!$A$1:$F$300,2,FALSE),"")</f>
        <v>1.1299999999999999</v>
      </c>
      <c r="Q159" s="16">
        <f t="shared" si="88"/>
        <v>3.57</v>
      </c>
      <c r="R159">
        <f>IFERROR(VLOOKUP($A159,'Week 8'!$A$1:$F$300,2,FALSE),"")</f>
        <v>2.0499999999999998</v>
      </c>
      <c r="S159" s="16">
        <f>IFERROR(VLOOKUP($A159,'Week 9'!$A$1:$F$300,3,FALSE),"")</f>
        <v>5.7</v>
      </c>
      <c r="T159" s="16">
        <f t="shared" si="77"/>
        <v>2.1300000000000003</v>
      </c>
      <c r="U159" s="16">
        <f>IFERROR(VLOOKUP($A159,'Week 10'!$A$1:$F$300,3,FALSE),"")</f>
        <v>7.99</v>
      </c>
      <c r="V159" s="16">
        <f t="shared" si="78"/>
        <v>2.29</v>
      </c>
      <c r="W159" s="16">
        <f>IFERROR(VLOOKUP($A159,'Week 11'!$A$1:$F$300,3,FALSE),"")</f>
        <v>10</v>
      </c>
      <c r="X159" s="16">
        <f t="shared" si="79"/>
        <v>2.0099999999999998</v>
      </c>
      <c r="Y159" s="16">
        <f>IFERROR(VLOOKUP($A159,'Week 12'!$A$1:$F$300,3,FALSE),"")</f>
        <v>12.28</v>
      </c>
      <c r="Z159" s="16">
        <f t="shared" si="80"/>
        <v>2.2799999999999994</v>
      </c>
      <c r="AA159">
        <f>IFERROR(VLOOKUP($A159,'Week 13'!$A$1:$F$300,3,FALSE),"")</f>
        <v>14.49</v>
      </c>
      <c r="AB159" s="16">
        <f t="shared" si="81"/>
        <v>2.2100000000000009</v>
      </c>
      <c r="AC159">
        <f>IFERROR(VLOOKUP($A159,'Week 14'!$A$1:$F$300,3,FALSE),"")</f>
        <v>15.63</v>
      </c>
      <c r="AD159" s="16">
        <f t="shared" si="82"/>
        <v>1.1400000000000006</v>
      </c>
      <c r="AE159">
        <f>IFERROR(VLOOKUP($A159,'Week 15'!$A$1:$F$300,3,FALSE),"")</f>
        <v>16.239999999999998</v>
      </c>
      <c r="AF159" s="16">
        <f t="shared" si="65"/>
        <v>0.60999999999999766</v>
      </c>
      <c r="AG159">
        <f>IFERROR(VLOOKUP($A159,'Week 16'!$A$1:$F$300,3,FALSE),"")</f>
        <v>16.66</v>
      </c>
      <c r="AH159" s="16">
        <f t="shared" si="66"/>
        <v>0.42000000000000171</v>
      </c>
      <c r="AI159">
        <f>IFERROR(VLOOKUP($A159,'Week 17'!$A$1:$F$300,3,FALSE),"")</f>
        <v>16.66</v>
      </c>
      <c r="AJ159" s="16">
        <f t="shared" si="67"/>
        <v>0</v>
      </c>
      <c r="AK159">
        <f>IFERROR(VLOOKUP($A159,'Week 18'!$A$1:$F$300,3,FALSE),"")</f>
        <v>17.37</v>
      </c>
      <c r="AL159" s="16">
        <f t="shared" si="68"/>
        <v>0.71000000000000085</v>
      </c>
      <c r="AM159">
        <f>IFERROR(VLOOKUP($A159,'Week 19'!$A$1:$F$300,3,FALSE),"")</f>
        <v>17.399999999999999</v>
      </c>
      <c r="AN159" s="16">
        <f t="shared" si="69"/>
        <v>2.9999999999997584E-2</v>
      </c>
      <c r="AO159">
        <f>IFERROR(VLOOKUP($A159,'Week 20'!$A$1:$F$300,3,FALSE),"")</f>
        <v>17.399999999999999</v>
      </c>
      <c r="AP159" s="16">
        <f t="shared" si="70"/>
        <v>0</v>
      </c>
      <c r="AQ159">
        <f>IFERROR(VLOOKUP($A159,'Week 21'!$A$1:$F$300,3,FALSE),"")</f>
        <v>17.399999999999999</v>
      </c>
      <c r="AR159" s="16">
        <f t="shared" si="71"/>
        <v>0</v>
      </c>
      <c r="AS159">
        <f>IFERROR(VLOOKUP($A159,'Week 22'!$A$1:$F$300,3,FALSE),"")</f>
        <v>18.48</v>
      </c>
      <c r="AT159" s="16">
        <f t="shared" si="72"/>
        <v>1.0800000000000018</v>
      </c>
      <c r="AU159" t="str">
        <f>IFERROR(VLOOKUP($A159,'Week 23'!$A$1:$F$300,3,FALSE),"")</f>
        <v/>
      </c>
      <c r="AV159" s="16">
        <f t="shared" si="73"/>
        <v>0</v>
      </c>
      <c r="AW159" t="str">
        <f>IFERROR(VLOOKUP($A159,'Week 24'!$A$1:$F$300,3,FALSE),"")</f>
        <v/>
      </c>
      <c r="AX159" s="16">
        <f t="shared" si="74"/>
        <v>0</v>
      </c>
      <c r="AY159" t="str">
        <f>IFERROR(VLOOKUP($A159,'Week 25'!$A$1:$F$300,3,FALSE),"")</f>
        <v/>
      </c>
      <c r="AZ159" s="16">
        <f t="shared" si="75"/>
        <v>0</v>
      </c>
      <c r="BA159" t="str">
        <f>IFERROR(VLOOKUP($A159,'Week 26'!$A$1:$F$300,3,FALSE),"")</f>
        <v/>
      </c>
      <c r="BB159" s="16">
        <f t="shared" si="76"/>
        <v>0</v>
      </c>
      <c r="BC159" s="2" t="str">
        <f t="shared" si="61"/>
        <v/>
      </c>
      <c r="BD159" t="str">
        <f>IFERROR(VLOOKUP($A159,'Pivotrac YE'!$A$1:$F$300,3,FALSE),"")</f>
        <v/>
      </c>
    </row>
    <row r="160" spans="1:56" x14ac:dyDescent="0.2">
      <c r="A160" t="s">
        <v>328</v>
      </c>
      <c r="B160">
        <f t="shared" si="83"/>
        <v>14.93</v>
      </c>
      <c r="C160" t="str">
        <f>IFERROR(VLOOKUP($A160,'Week 1'!$A$1:$F$300,3,FALSE),"")</f>
        <v/>
      </c>
      <c r="D160" s="16">
        <f t="shared" si="84"/>
        <v>0</v>
      </c>
      <c r="E160" t="str">
        <f>IFERROR(VLOOKUP($A160,'Week 2'!$A$1:$F$298,3,FALSE),"")</f>
        <v/>
      </c>
      <c r="F160" s="16">
        <f t="shared" si="85"/>
        <v>0</v>
      </c>
      <c r="G160" t="str">
        <f>IFERROR(VLOOKUP($A160,'Week 3'!$A$1:$F$298,3,FALSE),"")</f>
        <v/>
      </c>
      <c r="H160" s="16">
        <f t="shared" si="86"/>
        <v>0</v>
      </c>
      <c r="I160">
        <f>IFERROR(VLOOKUP($A160,'Week 4'!$A$1:$F$300,3,FALSE),"")</f>
        <v>0.3</v>
      </c>
      <c r="J160">
        <f>IFERROR(VLOOKUP($A160,'Week 4'!$A$1:$F$300,3,FALSE),"")</f>
        <v>0.3</v>
      </c>
      <c r="K160" s="16" t="str">
        <f t="shared" si="87"/>
        <v/>
      </c>
      <c r="L160" t="str">
        <f>IFERROR(VLOOKUP($A160,'Week 5'!$A$1:$F$300,2,FALSE),"")</f>
        <v/>
      </c>
      <c r="M160" t="str">
        <f>IFERROR(VLOOKUP($A160,'Week 6'!$A$1:$F$300,3,FALSE),"")</f>
        <v/>
      </c>
      <c r="N160" t="str">
        <f>IFERROR(VLOOKUP($A160,'Week 6'!$A$1:$F$300,2,FALSE),"")</f>
        <v/>
      </c>
      <c r="O160" s="16">
        <f t="shared" si="59"/>
        <v>1.33</v>
      </c>
      <c r="P160">
        <f>IFERROR(VLOOKUP($A160,'Week 7'!$A$1:$F$300,2,FALSE),"")</f>
        <v>1.03</v>
      </c>
      <c r="Q160" s="16">
        <f t="shared" si="88"/>
        <v>3.1</v>
      </c>
      <c r="R160">
        <f>IFERROR(VLOOKUP($A160,'Week 8'!$A$1:$F$300,2,FALSE),"")</f>
        <v>1.77</v>
      </c>
      <c r="S160" s="16">
        <f>IFERROR(VLOOKUP($A160,'Week 9'!$A$1:$F$300,3,FALSE),"")</f>
        <v>4.93</v>
      </c>
      <c r="T160" s="16">
        <f t="shared" si="77"/>
        <v>1.8299999999999996</v>
      </c>
      <c r="U160" s="16">
        <f>IFERROR(VLOOKUP($A160,'Week 10'!$A$1:$F$300,3,FALSE),"")</f>
        <v>6.89</v>
      </c>
      <c r="V160" s="16">
        <f t="shared" si="78"/>
        <v>1.96</v>
      </c>
      <c r="W160" s="16">
        <f>IFERROR(VLOOKUP($A160,'Week 11'!$A$1:$F$300,3,FALSE),"")</f>
        <v>8.6199999999999992</v>
      </c>
      <c r="X160" s="16">
        <f t="shared" si="79"/>
        <v>1.7299999999999995</v>
      </c>
      <c r="Y160" s="16">
        <f>IFERROR(VLOOKUP($A160,'Week 12'!$A$1:$F$300,3,FALSE),"")</f>
        <v>10.43</v>
      </c>
      <c r="Z160" s="16">
        <f t="shared" si="80"/>
        <v>1.8100000000000005</v>
      </c>
      <c r="AA160">
        <f>IFERROR(VLOOKUP($A160,'Week 13'!$A$1:$F$300,3,FALSE),"")</f>
        <v>12.09</v>
      </c>
      <c r="AB160" s="16">
        <f t="shared" si="81"/>
        <v>1.6600000000000001</v>
      </c>
      <c r="AC160">
        <f>IFERROR(VLOOKUP($A160,'Week 14'!$A$1:$F$300,3,FALSE),"")</f>
        <v>13.2</v>
      </c>
      <c r="AD160" s="16">
        <f t="shared" si="82"/>
        <v>1.1099999999999994</v>
      </c>
      <c r="AE160">
        <f>IFERROR(VLOOKUP($A160,'Week 15'!$A$1:$F$300,3,FALSE),"")</f>
        <v>13.72</v>
      </c>
      <c r="AF160" s="16">
        <f t="shared" si="65"/>
        <v>0.52000000000000135</v>
      </c>
      <c r="AG160">
        <f>IFERROR(VLOOKUP($A160,'Week 16'!$A$1:$F$300,3,FALSE),"")</f>
        <v>14.07</v>
      </c>
      <c r="AH160" s="16">
        <f t="shared" si="66"/>
        <v>0.34999999999999964</v>
      </c>
      <c r="AI160">
        <f>IFERROR(VLOOKUP($A160,'Week 17'!$A$1:$F$300,3,FALSE),"")</f>
        <v>14.07</v>
      </c>
      <c r="AJ160" s="16">
        <f t="shared" si="67"/>
        <v>0</v>
      </c>
      <c r="AK160">
        <f>IFERROR(VLOOKUP($A160,'Week 18'!$A$1:$F$300,3,FALSE),"")</f>
        <v>14.93</v>
      </c>
      <c r="AL160" s="16">
        <f t="shared" si="68"/>
        <v>0.85999999999999943</v>
      </c>
      <c r="AM160">
        <f>IFERROR(VLOOKUP($A160,'Week 19'!$A$1:$F$300,3,FALSE),"")</f>
        <v>14.95</v>
      </c>
      <c r="AN160" s="16">
        <f t="shared" si="69"/>
        <v>1.9999999999999574E-2</v>
      </c>
      <c r="AO160">
        <f>IFERROR(VLOOKUP($A160,'Week 20'!$A$1:$F$300,3,FALSE),"")</f>
        <v>14.95</v>
      </c>
      <c r="AP160" s="16">
        <f t="shared" si="70"/>
        <v>0</v>
      </c>
      <c r="AQ160">
        <f>IFERROR(VLOOKUP($A160,'Week 21'!$A$1:$F$300,3,FALSE),"")</f>
        <v>14.95</v>
      </c>
      <c r="AR160" s="16">
        <f t="shared" si="71"/>
        <v>0</v>
      </c>
      <c r="AS160">
        <f>IFERROR(VLOOKUP($A160,'Week 22'!$A$1:$F$300,3,FALSE),"")</f>
        <v>15.54</v>
      </c>
      <c r="AT160" s="16">
        <f t="shared" si="72"/>
        <v>0.58999999999999986</v>
      </c>
      <c r="AU160" t="str">
        <f>IFERROR(VLOOKUP($A160,'Week 23'!$A$1:$F$300,3,FALSE),"")</f>
        <v/>
      </c>
      <c r="AV160" s="16">
        <f t="shared" si="73"/>
        <v>0</v>
      </c>
      <c r="AW160" t="str">
        <f>IFERROR(VLOOKUP($A160,'Week 24'!$A$1:$F$300,3,FALSE),"")</f>
        <v/>
      </c>
      <c r="AX160" s="16">
        <f t="shared" si="74"/>
        <v>0</v>
      </c>
      <c r="AY160" t="str">
        <f>IFERROR(VLOOKUP($A160,'Week 25'!$A$1:$F$300,3,FALSE),"")</f>
        <v/>
      </c>
      <c r="AZ160" s="16">
        <f t="shared" si="75"/>
        <v>0</v>
      </c>
      <c r="BA160" t="str">
        <f>IFERROR(VLOOKUP($A160,'Week 26'!$A$1:$F$300,3,FALSE),"")</f>
        <v/>
      </c>
      <c r="BB160" s="16">
        <f t="shared" si="76"/>
        <v>0</v>
      </c>
      <c r="BC160" s="2" t="str">
        <f t="shared" si="61"/>
        <v/>
      </c>
      <c r="BD160" t="str">
        <f>IFERROR(VLOOKUP($A160,'Pivotrac YE'!$A$1:$F$300,3,FALSE),"")</f>
        <v/>
      </c>
    </row>
    <row r="161" spans="1:56" x14ac:dyDescent="0.2">
      <c r="A161" t="s">
        <v>336</v>
      </c>
      <c r="B161">
        <f t="shared" si="83"/>
        <v>12.61</v>
      </c>
      <c r="C161" t="str">
        <f>IFERROR(VLOOKUP($A161,'Week 1'!$A$1:$F$300,3,FALSE),"")</f>
        <v/>
      </c>
      <c r="D161" s="16">
        <f t="shared" si="84"/>
        <v>0</v>
      </c>
      <c r="E161" t="str">
        <f>IFERROR(VLOOKUP($A161,'Week 2'!$A$1:$F$298,3,FALSE),"")</f>
        <v/>
      </c>
      <c r="F161" s="16">
        <f t="shared" si="85"/>
        <v>0</v>
      </c>
      <c r="G161" t="str">
        <f>IFERROR(VLOOKUP($A161,'Week 3'!$A$1:$F$298,3,FALSE),"")</f>
        <v/>
      </c>
      <c r="H161" s="16">
        <f t="shared" si="86"/>
        <v>0</v>
      </c>
      <c r="I161">
        <f>IFERROR(VLOOKUP($A161,'Week 4'!$A$1:$F$300,3,FALSE),"")</f>
        <v>0.06</v>
      </c>
      <c r="J161">
        <f>IFERROR(VLOOKUP($A161,'Week 4'!$A$1:$F$300,3,FALSE),"")</f>
        <v>0.06</v>
      </c>
      <c r="K161" s="16" t="str">
        <f t="shared" si="87"/>
        <v/>
      </c>
      <c r="L161" t="str">
        <f>IFERROR(VLOOKUP($A161,'Week 5'!$A$1:$F$300,2,FALSE),"")</f>
        <v/>
      </c>
      <c r="M161" t="str">
        <f>IFERROR(VLOOKUP($A161,'Week 6'!$A$1:$F$300,3,FALSE),"")</f>
        <v/>
      </c>
      <c r="N161" t="str">
        <f>IFERROR(VLOOKUP($A161,'Week 6'!$A$1:$F$300,2,FALSE),"")</f>
        <v/>
      </c>
      <c r="O161" s="16">
        <f t="shared" si="59"/>
        <v>1.33</v>
      </c>
      <c r="P161">
        <f>IFERROR(VLOOKUP($A161,'Week 7'!$A$1:$F$300,2,FALSE),"")</f>
        <v>1.27</v>
      </c>
      <c r="Q161" s="16">
        <f t="shared" si="88"/>
        <v>3.1100000000000003</v>
      </c>
      <c r="R161">
        <f>IFERROR(VLOOKUP($A161,'Week 8'!$A$1:$F$300,2,FALSE),"")</f>
        <v>1.78</v>
      </c>
      <c r="S161" s="16">
        <f>IFERROR(VLOOKUP($A161,'Week 9'!$A$1:$F$300,3,FALSE),"")</f>
        <v>5.96</v>
      </c>
      <c r="T161" s="16">
        <f t="shared" si="77"/>
        <v>2.8499999999999996</v>
      </c>
      <c r="U161" s="16">
        <f>IFERROR(VLOOKUP($A161,'Week 10'!$A$1:$F$300,3,FALSE),"")</f>
        <v>7.43</v>
      </c>
      <c r="V161" s="16">
        <f t="shared" si="78"/>
        <v>1.4699999999999998</v>
      </c>
      <c r="W161" s="16">
        <f>IFERROR(VLOOKUP($A161,'Week 11'!$A$1:$F$300,3,FALSE),"")</f>
        <v>9.25</v>
      </c>
      <c r="X161" s="16">
        <f t="shared" si="79"/>
        <v>1.8200000000000003</v>
      </c>
      <c r="Y161" s="16">
        <f>IFERROR(VLOOKUP($A161,'Week 12'!$A$1:$F$300,3,FALSE),"")</f>
        <v>11.04</v>
      </c>
      <c r="Z161" s="16">
        <f t="shared" si="80"/>
        <v>1.7899999999999991</v>
      </c>
      <c r="AA161">
        <f>IFERROR(VLOOKUP($A161,'Week 13'!$A$1:$F$300,3,FALSE),"")</f>
        <v>12.61</v>
      </c>
      <c r="AB161" s="16">
        <f t="shared" si="81"/>
        <v>1.5700000000000003</v>
      </c>
      <c r="AC161">
        <f>IFERROR(VLOOKUP($A161,'Week 14'!$A$1:$F$300,3,FALSE),"")</f>
        <v>12.61</v>
      </c>
      <c r="AD161" s="16">
        <f t="shared" si="82"/>
        <v>0</v>
      </c>
      <c r="AE161">
        <f>IFERROR(VLOOKUP($A161,'Week 15'!$A$1:$F$300,3,FALSE),"")</f>
        <v>12.61</v>
      </c>
      <c r="AF161" s="16">
        <f t="shared" si="65"/>
        <v>0</v>
      </c>
      <c r="AG161">
        <f>IFERROR(VLOOKUP($A161,'Week 16'!$A$1:$F$300,3,FALSE),"")</f>
        <v>12.61</v>
      </c>
      <c r="AH161" s="16">
        <f t="shared" si="66"/>
        <v>0</v>
      </c>
      <c r="AI161">
        <f>IFERROR(VLOOKUP($A161,'Week 17'!$A$1:$F$300,3,FALSE),"")</f>
        <v>12.61</v>
      </c>
      <c r="AJ161" s="16">
        <f t="shared" si="67"/>
        <v>0</v>
      </c>
      <c r="AK161">
        <f>IFERROR(VLOOKUP($A161,'Week 18'!$A$1:$F$300,3,FALSE),"")</f>
        <v>12.61</v>
      </c>
      <c r="AL161" s="16">
        <f t="shared" si="68"/>
        <v>0</v>
      </c>
      <c r="AM161">
        <f>IFERROR(VLOOKUP($A161,'Week 19'!$A$1:$F$300,3,FALSE),"")</f>
        <v>12.61</v>
      </c>
      <c r="AN161" s="16">
        <f t="shared" si="69"/>
        <v>0</v>
      </c>
      <c r="AO161">
        <f>IFERROR(VLOOKUP($A161,'Week 20'!$A$1:$F$300,3,FALSE),"")</f>
        <v>12.61</v>
      </c>
      <c r="AP161" s="16">
        <f t="shared" si="70"/>
        <v>0</v>
      </c>
      <c r="AQ161">
        <f>IFERROR(VLOOKUP($A161,'Week 21'!$A$1:$F$300,3,FALSE),"")</f>
        <v>13.59</v>
      </c>
      <c r="AR161" s="16">
        <f t="shared" si="71"/>
        <v>0.98000000000000043</v>
      </c>
      <c r="AS161">
        <f>IFERROR(VLOOKUP($A161,'Week 22'!$A$1:$F$300,3,FALSE),"")</f>
        <v>13.59</v>
      </c>
      <c r="AT161" s="16">
        <f t="shared" si="72"/>
        <v>0</v>
      </c>
      <c r="AU161" t="str">
        <f>IFERROR(VLOOKUP($A161,'Week 23'!$A$1:$F$300,3,FALSE),"")</f>
        <v/>
      </c>
      <c r="AV161" s="16">
        <f t="shared" si="73"/>
        <v>0</v>
      </c>
      <c r="AW161" t="str">
        <f>IFERROR(VLOOKUP($A161,'Week 24'!$A$1:$F$300,3,FALSE),"")</f>
        <v/>
      </c>
      <c r="AX161" s="16">
        <f t="shared" si="74"/>
        <v>0</v>
      </c>
      <c r="AY161" t="str">
        <f>IFERROR(VLOOKUP($A161,'Week 25'!$A$1:$F$300,3,FALSE),"")</f>
        <v/>
      </c>
      <c r="AZ161" s="16">
        <f t="shared" si="75"/>
        <v>0</v>
      </c>
      <c r="BA161" t="str">
        <f>IFERROR(VLOOKUP($A161,'Week 26'!$A$1:$F$300,3,FALSE),"")</f>
        <v/>
      </c>
      <c r="BB161" s="16">
        <f t="shared" si="76"/>
        <v>0</v>
      </c>
      <c r="BC161" s="2" t="str">
        <f t="shared" si="61"/>
        <v/>
      </c>
      <c r="BD161" t="str">
        <f>IFERROR(VLOOKUP($A161,'Pivotrac YE'!$A$1:$F$300,3,FALSE),"")</f>
        <v/>
      </c>
    </row>
    <row r="162" spans="1:56" x14ac:dyDescent="0.2">
      <c r="A162" t="s">
        <v>337</v>
      </c>
      <c r="B162">
        <f t="shared" si="83"/>
        <v>13.77</v>
      </c>
      <c r="C162" t="str">
        <f>IFERROR(VLOOKUP($A162,'Week 1'!$A$1:$F$300,3,FALSE),"")</f>
        <v/>
      </c>
      <c r="D162" s="16">
        <f t="shared" si="84"/>
        <v>0</v>
      </c>
      <c r="E162" t="str">
        <f>IFERROR(VLOOKUP($A162,'Week 2'!$A$1:$F$298,3,FALSE),"")</f>
        <v/>
      </c>
      <c r="F162" s="16">
        <f t="shared" si="85"/>
        <v>0</v>
      </c>
      <c r="G162" t="str">
        <f>IFERROR(VLOOKUP($A162,'Week 3'!$A$1:$F$298,3,FALSE),"")</f>
        <v/>
      </c>
      <c r="H162" s="16">
        <f t="shared" si="86"/>
        <v>0</v>
      </c>
      <c r="I162">
        <f>IFERROR(VLOOKUP($A162,'Week 4'!$A$1:$F$300,3,FALSE),"")</f>
        <v>0.06</v>
      </c>
      <c r="J162">
        <f>IFERROR(VLOOKUP($A162,'Week 4'!$A$1:$F$300,3,FALSE),"")</f>
        <v>0.06</v>
      </c>
      <c r="K162" s="16" t="str">
        <f t="shared" si="87"/>
        <v/>
      </c>
      <c r="L162" t="str">
        <f>IFERROR(VLOOKUP($A162,'Week 5'!$A$1:$F$300,2,FALSE),"")</f>
        <v/>
      </c>
      <c r="M162" t="str">
        <f>IFERROR(VLOOKUP($A162,'Week 6'!$A$1:$F$300,3,FALSE),"")</f>
        <v/>
      </c>
      <c r="N162" t="str">
        <f>IFERROR(VLOOKUP($A162,'Week 6'!$A$1:$F$300,2,FALSE),"")</f>
        <v/>
      </c>
      <c r="O162" s="16">
        <f t="shared" si="59"/>
        <v>1.47</v>
      </c>
      <c r="P162">
        <f>IFERROR(VLOOKUP($A162,'Week 7'!$A$1:$F$300,2,FALSE),"")</f>
        <v>1.41</v>
      </c>
      <c r="Q162" s="16">
        <f t="shared" si="88"/>
        <v>3.3200000000000003</v>
      </c>
      <c r="R162">
        <f>IFERROR(VLOOKUP($A162,'Week 8'!$A$1:$F$300,2,FALSE),"")</f>
        <v>1.85</v>
      </c>
      <c r="S162" s="16">
        <f>IFERROR(VLOOKUP($A162,'Week 9'!$A$1:$F$300,3,FALSE),"")</f>
        <v>6.71</v>
      </c>
      <c r="T162" s="16">
        <f t="shared" si="77"/>
        <v>3.3899999999999997</v>
      </c>
      <c r="U162" s="16">
        <f>IFERROR(VLOOKUP($A162,'Week 10'!$A$1:$F$300,3,FALSE),"")</f>
        <v>8.23</v>
      </c>
      <c r="V162" s="16">
        <f t="shared" si="78"/>
        <v>1.5200000000000005</v>
      </c>
      <c r="W162" s="16">
        <f>IFERROR(VLOOKUP($A162,'Week 11'!$A$1:$F$300,3,FALSE),"")</f>
        <v>10.29</v>
      </c>
      <c r="X162" s="16">
        <f t="shared" si="79"/>
        <v>2.0599999999999987</v>
      </c>
      <c r="Y162" s="16">
        <f>IFERROR(VLOOKUP($A162,'Week 12'!$A$1:$F$300,3,FALSE),"")</f>
        <v>12.34</v>
      </c>
      <c r="Z162" s="16">
        <f t="shared" si="80"/>
        <v>2.0500000000000007</v>
      </c>
      <c r="AA162">
        <f>IFERROR(VLOOKUP($A162,'Week 13'!$A$1:$F$300,3,FALSE),"")</f>
        <v>13.77</v>
      </c>
      <c r="AB162" s="16">
        <f t="shared" si="81"/>
        <v>1.4299999999999997</v>
      </c>
      <c r="AC162">
        <f>IFERROR(VLOOKUP($A162,'Week 14'!$A$1:$F$300,3,FALSE),"")</f>
        <v>13.77</v>
      </c>
      <c r="AD162" s="16">
        <f t="shared" si="82"/>
        <v>0</v>
      </c>
      <c r="AE162">
        <f>IFERROR(VLOOKUP($A162,'Week 15'!$A$1:$F$300,3,FALSE),"")</f>
        <v>13.77</v>
      </c>
      <c r="AF162" s="16">
        <f t="shared" si="65"/>
        <v>0</v>
      </c>
      <c r="AG162">
        <f>IFERROR(VLOOKUP($A162,'Week 16'!$A$1:$F$300,3,FALSE),"")</f>
        <v>13.77</v>
      </c>
      <c r="AH162" s="16">
        <f t="shared" si="66"/>
        <v>0</v>
      </c>
      <c r="AI162">
        <f>IFERROR(VLOOKUP($A162,'Week 17'!$A$1:$F$300,3,FALSE),"")</f>
        <v>13.77</v>
      </c>
      <c r="AJ162" s="16">
        <f t="shared" si="67"/>
        <v>0</v>
      </c>
      <c r="AK162">
        <f>IFERROR(VLOOKUP($A162,'Week 18'!$A$1:$F$300,3,FALSE),"")</f>
        <v>13.77</v>
      </c>
      <c r="AL162" s="16">
        <f t="shared" si="68"/>
        <v>0</v>
      </c>
      <c r="AM162">
        <f>IFERROR(VLOOKUP($A162,'Week 19'!$A$1:$F$300,3,FALSE),"")</f>
        <v>13.77</v>
      </c>
      <c r="AN162" s="16">
        <f t="shared" si="69"/>
        <v>0</v>
      </c>
      <c r="AO162">
        <f>IFERROR(VLOOKUP($A162,'Week 20'!$A$1:$F$300,3,FALSE),"")</f>
        <v>13.77</v>
      </c>
      <c r="AP162" s="16">
        <f t="shared" si="70"/>
        <v>0</v>
      </c>
      <c r="AQ162">
        <f>IFERROR(VLOOKUP($A162,'Week 21'!$A$1:$F$300,3,FALSE),"")</f>
        <v>14.48</v>
      </c>
      <c r="AR162" s="16">
        <f t="shared" si="71"/>
        <v>0.71000000000000085</v>
      </c>
      <c r="AS162">
        <f>IFERROR(VLOOKUP($A162,'Week 22'!$A$1:$F$300,3,FALSE),"")</f>
        <v>14.48</v>
      </c>
      <c r="AT162" s="16">
        <f t="shared" si="72"/>
        <v>0</v>
      </c>
      <c r="AU162" t="str">
        <f>IFERROR(VLOOKUP($A162,'Week 23'!$A$1:$F$300,3,FALSE),"")</f>
        <v/>
      </c>
      <c r="AV162" s="16">
        <f t="shared" si="73"/>
        <v>0</v>
      </c>
      <c r="AW162" t="str">
        <f>IFERROR(VLOOKUP($A162,'Week 24'!$A$1:$F$300,3,FALSE),"")</f>
        <v/>
      </c>
      <c r="AX162" s="16">
        <f t="shared" si="74"/>
        <v>0</v>
      </c>
      <c r="AY162" t="str">
        <f>IFERROR(VLOOKUP($A162,'Week 25'!$A$1:$F$300,3,FALSE),"")</f>
        <v/>
      </c>
      <c r="AZ162" s="16">
        <f t="shared" si="75"/>
        <v>0</v>
      </c>
      <c r="BA162" t="str">
        <f>IFERROR(VLOOKUP($A162,'Week 26'!$A$1:$F$300,3,FALSE),"")</f>
        <v/>
      </c>
      <c r="BB162" s="16">
        <f t="shared" si="76"/>
        <v>0</v>
      </c>
      <c r="BC162" s="2" t="str">
        <f t="shared" si="61"/>
        <v/>
      </c>
      <c r="BD162" t="str">
        <f>IFERROR(VLOOKUP($A162,'Pivotrac YE'!$A$1:$F$300,3,FALSE),"")</f>
        <v/>
      </c>
    </row>
    <row r="163" spans="1:56" x14ac:dyDescent="0.2">
      <c r="A163" t="s">
        <v>338</v>
      </c>
      <c r="B163">
        <f t="shared" si="83"/>
        <v>15.49</v>
      </c>
      <c r="C163" t="str">
        <f>IFERROR(VLOOKUP($A163,'Week 1'!$A$1:$F$300,3,FALSE),"")</f>
        <v/>
      </c>
      <c r="D163" s="16">
        <f t="shared" si="84"/>
        <v>0</v>
      </c>
      <c r="E163" t="str">
        <f>IFERROR(VLOOKUP($A163,'Week 2'!$A$1:$F$298,3,FALSE),"")</f>
        <v/>
      </c>
      <c r="F163" s="16">
        <f t="shared" si="85"/>
        <v>0</v>
      </c>
      <c r="G163" t="str">
        <f>IFERROR(VLOOKUP($A163,'Week 3'!$A$1:$F$298,3,FALSE),"")</f>
        <v/>
      </c>
      <c r="H163" s="16">
        <f t="shared" si="86"/>
        <v>0</v>
      </c>
      <c r="I163">
        <f>IFERROR(VLOOKUP($A163,'Week 4'!$A$1:$F$300,3,FALSE),"")</f>
        <v>0.3</v>
      </c>
      <c r="J163">
        <f>IFERROR(VLOOKUP($A163,'Week 4'!$A$1:$F$300,3,FALSE),"")</f>
        <v>0.3</v>
      </c>
      <c r="K163" s="16" t="str">
        <f t="shared" si="87"/>
        <v/>
      </c>
      <c r="L163" t="str">
        <f>IFERROR(VLOOKUP($A163,'Week 5'!$A$1:$F$300,2,FALSE),"")</f>
        <v/>
      </c>
      <c r="M163" t="str">
        <f>IFERROR(VLOOKUP($A163,'Week 6'!$A$1:$F$300,3,FALSE),"")</f>
        <v/>
      </c>
      <c r="N163" t="str">
        <f>IFERROR(VLOOKUP($A163,'Week 6'!$A$1:$F$300,2,FALSE),"")</f>
        <v/>
      </c>
      <c r="O163" s="16">
        <f t="shared" si="59"/>
        <v>1.73</v>
      </c>
      <c r="P163">
        <f>IFERROR(VLOOKUP($A163,'Week 7'!$A$1:$F$300,2,FALSE),"")</f>
        <v>1.43</v>
      </c>
      <c r="Q163" s="16">
        <f t="shared" si="88"/>
        <v>3.77</v>
      </c>
      <c r="R163">
        <f>IFERROR(VLOOKUP($A163,'Week 8'!$A$1:$F$300,2,FALSE),"")</f>
        <v>2.04</v>
      </c>
      <c r="S163" s="16">
        <f>IFERROR(VLOOKUP($A163,'Week 9'!$A$1:$F$300,3,FALSE),"")</f>
        <v>7.6</v>
      </c>
      <c r="T163" s="16">
        <f t="shared" si="77"/>
        <v>3.8299999999999996</v>
      </c>
      <c r="U163" s="16">
        <f>IFERROR(VLOOKUP($A163,'Week 10'!$A$1:$F$300,3,FALSE),"")</f>
        <v>9.69</v>
      </c>
      <c r="V163" s="16">
        <f t="shared" si="78"/>
        <v>2.09</v>
      </c>
      <c r="W163" s="16">
        <f>IFERROR(VLOOKUP($A163,'Week 11'!$A$1:$F$300,3,FALSE),"")</f>
        <v>11.78</v>
      </c>
      <c r="X163" s="16">
        <f t="shared" si="79"/>
        <v>2.09</v>
      </c>
      <c r="Y163" s="16">
        <f>IFERROR(VLOOKUP($A163,'Week 12'!$A$1:$F$300,3,FALSE),"")</f>
        <v>13.86</v>
      </c>
      <c r="Z163" s="16">
        <f t="shared" si="80"/>
        <v>2.08</v>
      </c>
      <c r="AA163">
        <f>IFERROR(VLOOKUP($A163,'Week 13'!$A$1:$F$300,3,FALSE),"")</f>
        <v>15.49</v>
      </c>
      <c r="AB163" s="16">
        <f t="shared" si="81"/>
        <v>1.6300000000000008</v>
      </c>
      <c r="AC163">
        <f>IFERROR(VLOOKUP($A163,'Week 14'!$A$1:$F$300,3,FALSE),"")</f>
        <v>15.49</v>
      </c>
      <c r="AD163" s="16">
        <f t="shared" si="82"/>
        <v>0</v>
      </c>
      <c r="AE163">
        <f>IFERROR(VLOOKUP($A163,'Week 15'!$A$1:$F$300,3,FALSE),"")</f>
        <v>15.49</v>
      </c>
      <c r="AF163" s="16">
        <f t="shared" si="65"/>
        <v>0</v>
      </c>
      <c r="AG163">
        <f>IFERROR(VLOOKUP($A163,'Week 16'!$A$1:$F$300,3,FALSE),"")</f>
        <v>15.49</v>
      </c>
      <c r="AH163" s="16">
        <f t="shared" si="66"/>
        <v>0</v>
      </c>
      <c r="AI163">
        <f>IFERROR(VLOOKUP($A163,'Week 17'!$A$1:$F$300,3,FALSE),"")</f>
        <v>15.49</v>
      </c>
      <c r="AJ163" s="16">
        <f t="shared" si="67"/>
        <v>0</v>
      </c>
      <c r="AK163">
        <f>IFERROR(VLOOKUP($A163,'Week 18'!$A$1:$F$300,3,FALSE),"")</f>
        <v>15.49</v>
      </c>
      <c r="AL163" s="16">
        <f t="shared" si="68"/>
        <v>0</v>
      </c>
      <c r="AM163">
        <f>IFERROR(VLOOKUP($A163,'Week 19'!$A$1:$F$300,3,FALSE),"")</f>
        <v>15.49</v>
      </c>
      <c r="AN163" s="16">
        <f t="shared" si="69"/>
        <v>0</v>
      </c>
      <c r="AO163">
        <f>IFERROR(VLOOKUP($A163,'Week 20'!$A$1:$F$300,3,FALSE),"")</f>
        <v>15.49</v>
      </c>
      <c r="AP163" s="16">
        <f t="shared" si="70"/>
        <v>0</v>
      </c>
      <c r="AQ163">
        <f>IFERROR(VLOOKUP($A163,'Week 21'!$A$1:$F$300,3,FALSE),"")</f>
        <v>16.3</v>
      </c>
      <c r="AR163" s="16">
        <f t="shared" si="71"/>
        <v>0.8100000000000005</v>
      </c>
      <c r="AS163">
        <f>IFERROR(VLOOKUP($A163,'Week 22'!$A$1:$F$300,3,FALSE),"")</f>
        <v>16.3</v>
      </c>
      <c r="AT163" s="16">
        <f t="shared" si="72"/>
        <v>0</v>
      </c>
      <c r="AU163" t="str">
        <f>IFERROR(VLOOKUP($A163,'Week 23'!$A$1:$F$300,3,FALSE),"")</f>
        <v/>
      </c>
      <c r="AV163" s="16">
        <f t="shared" si="73"/>
        <v>0</v>
      </c>
      <c r="AW163" t="str">
        <f>IFERROR(VLOOKUP($A163,'Week 24'!$A$1:$F$300,3,FALSE),"")</f>
        <v/>
      </c>
      <c r="AX163" s="16">
        <f t="shared" si="74"/>
        <v>0</v>
      </c>
      <c r="AY163" t="str">
        <f>IFERROR(VLOOKUP($A163,'Week 25'!$A$1:$F$300,3,FALSE),"")</f>
        <v/>
      </c>
      <c r="AZ163" s="16">
        <f t="shared" si="75"/>
        <v>0</v>
      </c>
      <c r="BA163" t="str">
        <f>IFERROR(VLOOKUP($A163,'Week 26'!$A$1:$F$300,3,FALSE),"")</f>
        <v/>
      </c>
      <c r="BB163" s="16">
        <f t="shared" si="76"/>
        <v>0</v>
      </c>
      <c r="BC163" s="2" t="str">
        <f t="shared" si="61"/>
        <v/>
      </c>
      <c r="BD163" t="str">
        <f>IFERROR(VLOOKUP($A163,'Pivotrac YE'!$A$1:$F$300,3,FALSE),"")</f>
        <v/>
      </c>
    </row>
    <row r="164" spans="1:56" x14ac:dyDescent="0.2">
      <c r="A164" t="s">
        <v>343</v>
      </c>
      <c r="B164">
        <f t="shared" si="83"/>
        <v>14.93</v>
      </c>
      <c r="C164" t="str">
        <f>IFERROR(VLOOKUP($A164,'Week 1'!$A$1:$F$300,3,FALSE),"")</f>
        <v/>
      </c>
      <c r="D164" s="16">
        <f t="shared" si="84"/>
        <v>0</v>
      </c>
      <c r="E164" t="str">
        <f>IFERROR(VLOOKUP($A164,'Week 2'!$A$1:$F$298,3,FALSE),"")</f>
        <v/>
      </c>
      <c r="F164" s="16">
        <f t="shared" si="85"/>
        <v>0</v>
      </c>
      <c r="G164" t="str">
        <f>IFERROR(VLOOKUP($A164,'Week 3'!$A$1:$F$298,3,FALSE),"")</f>
        <v/>
      </c>
      <c r="H164" s="16">
        <f t="shared" si="86"/>
        <v>0</v>
      </c>
      <c r="I164">
        <f>IFERROR(VLOOKUP($A164,'Week 4'!$A$1:$F$300,3,FALSE),"")</f>
        <v>0</v>
      </c>
      <c r="J164">
        <f>IFERROR(VLOOKUP($A164,'Week 4'!$A$1:$F$300,3,FALSE),"")</f>
        <v>0</v>
      </c>
      <c r="K164" s="16" t="str">
        <f t="shared" si="87"/>
        <v/>
      </c>
      <c r="L164" t="str">
        <f>IFERROR(VLOOKUP($A164,'Week 5'!$A$1:$F$300,2,FALSE),"")</f>
        <v/>
      </c>
      <c r="M164" t="str">
        <f>IFERROR(VLOOKUP($A164,'Week 6'!$A$1:$F$300,3,FALSE),"")</f>
        <v/>
      </c>
      <c r="N164" t="str">
        <f>IFERROR(VLOOKUP($A164,'Week 6'!$A$1:$F$300,2,FALSE),"")</f>
        <v/>
      </c>
      <c r="O164" s="16">
        <f t="shared" si="59"/>
        <v>0.42</v>
      </c>
      <c r="P164">
        <f>IFERROR(VLOOKUP($A164,'Week 7'!$A$1:$F$300,2,FALSE),"")</f>
        <v>0.42</v>
      </c>
      <c r="Q164" s="16">
        <f t="shared" si="88"/>
        <v>2.4699999999999998</v>
      </c>
      <c r="R164">
        <f>IFERROR(VLOOKUP($A164,'Week 8'!$A$1:$F$300,2,FALSE),"")</f>
        <v>2.0499999999999998</v>
      </c>
      <c r="S164" s="16">
        <f>IFERROR(VLOOKUP($A164,'Week 9'!$A$1:$F$300,3,FALSE),"")</f>
        <v>5.0999999999999996</v>
      </c>
      <c r="T164" s="16">
        <f t="shared" si="77"/>
        <v>2.63</v>
      </c>
      <c r="U164" s="16">
        <f>IFERROR(VLOOKUP($A164,'Week 10'!$A$1:$F$300,3,FALSE),"")</f>
        <v>7.05</v>
      </c>
      <c r="V164" s="16">
        <f t="shared" si="78"/>
        <v>1.9500000000000002</v>
      </c>
      <c r="W164" s="16">
        <f>IFERROR(VLOOKUP($A164,'Week 11'!$A$1:$F$300,3,FALSE),"")</f>
        <v>9.09</v>
      </c>
      <c r="X164" s="16">
        <f t="shared" si="79"/>
        <v>2.04</v>
      </c>
      <c r="Y164" s="16">
        <f>IFERROR(VLOOKUP($A164,'Week 12'!$A$1:$F$300,3,FALSE),"")</f>
        <v>10.8</v>
      </c>
      <c r="Z164" s="16">
        <f t="shared" si="80"/>
        <v>1.7100000000000009</v>
      </c>
      <c r="AA164">
        <f>IFERROR(VLOOKUP($A164,'Week 13'!$A$1:$F$300,3,FALSE),"")</f>
        <v>12.42</v>
      </c>
      <c r="AB164" s="16">
        <f t="shared" si="81"/>
        <v>1.6199999999999992</v>
      </c>
      <c r="AC164">
        <f>IFERROR(VLOOKUP($A164,'Week 14'!$A$1:$F$300,3,FALSE),"")</f>
        <v>13.15</v>
      </c>
      <c r="AD164" s="16">
        <f t="shared" si="82"/>
        <v>0.73000000000000043</v>
      </c>
      <c r="AE164">
        <f>IFERROR(VLOOKUP($A164,'Week 15'!$A$1:$F$300,3,FALSE),"")</f>
        <v>14.01</v>
      </c>
      <c r="AF164" s="16">
        <f t="shared" si="65"/>
        <v>0.85999999999999943</v>
      </c>
      <c r="AG164">
        <f>IFERROR(VLOOKUP($A164,'Week 16'!$A$1:$F$300,3,FALSE),"")</f>
        <v>14.46</v>
      </c>
      <c r="AH164" s="16">
        <f t="shared" si="66"/>
        <v>0.45000000000000107</v>
      </c>
      <c r="AI164">
        <f>IFERROR(VLOOKUP($A164,'Week 17'!$A$1:$F$300,3,FALSE),"")</f>
        <v>14.46</v>
      </c>
      <c r="AJ164" s="16">
        <f t="shared" si="67"/>
        <v>0</v>
      </c>
      <c r="AK164">
        <f>IFERROR(VLOOKUP($A164,'Week 18'!$A$1:$F$300,3,FALSE),"")</f>
        <v>14.93</v>
      </c>
      <c r="AL164" s="16">
        <f t="shared" si="68"/>
        <v>0.46999999999999886</v>
      </c>
      <c r="AM164">
        <f>IFERROR(VLOOKUP($A164,'Week 19'!$A$1:$F$300,3,FALSE),"")</f>
        <v>14.93</v>
      </c>
      <c r="AN164" s="16">
        <f t="shared" si="69"/>
        <v>0</v>
      </c>
      <c r="AO164">
        <f>IFERROR(VLOOKUP($A164,'Week 20'!$A$1:$F$300,3,FALSE),"")</f>
        <v>15.47</v>
      </c>
      <c r="AP164" s="16">
        <f t="shared" si="70"/>
        <v>0.54000000000000092</v>
      </c>
      <c r="AQ164">
        <f>IFERROR(VLOOKUP($A164,'Week 21'!$A$1:$F$300,3,FALSE),"")</f>
        <v>16.329999999999998</v>
      </c>
      <c r="AR164" s="16">
        <f t="shared" si="71"/>
        <v>0.85999999999999766</v>
      </c>
      <c r="AS164">
        <f>IFERROR(VLOOKUP($A164,'Week 22'!$A$1:$F$300,3,FALSE),"")</f>
        <v>16.329999999999998</v>
      </c>
      <c r="AT164" s="16">
        <f t="shared" si="72"/>
        <v>0</v>
      </c>
      <c r="AU164" t="str">
        <f>IFERROR(VLOOKUP($A164,'Week 23'!$A$1:$F$300,3,FALSE),"")</f>
        <v/>
      </c>
      <c r="AV164" s="16">
        <f t="shared" si="73"/>
        <v>0</v>
      </c>
      <c r="AW164" t="str">
        <f>IFERROR(VLOOKUP($A164,'Week 24'!$A$1:$F$300,3,FALSE),"")</f>
        <v/>
      </c>
      <c r="AX164" s="16">
        <f t="shared" si="74"/>
        <v>0</v>
      </c>
      <c r="AY164" t="str">
        <f>IFERROR(VLOOKUP($A164,'Week 25'!$A$1:$F$300,3,FALSE),"")</f>
        <v/>
      </c>
      <c r="AZ164" s="16">
        <f t="shared" si="75"/>
        <v>0</v>
      </c>
      <c r="BA164" t="str">
        <f>IFERROR(VLOOKUP($A164,'Week 26'!$A$1:$F$300,3,FALSE),"")</f>
        <v/>
      </c>
      <c r="BB164" s="16">
        <f t="shared" si="76"/>
        <v>0</v>
      </c>
      <c r="BC164" s="2" t="str">
        <f t="shared" si="61"/>
        <v/>
      </c>
      <c r="BD164" t="str">
        <f>IFERROR(VLOOKUP($A164,'Pivotrac YE'!$A$1:$F$300,3,FALSE),"")</f>
        <v/>
      </c>
    </row>
    <row r="165" spans="1:56" x14ac:dyDescent="0.2">
      <c r="A165" t="s">
        <v>344</v>
      </c>
      <c r="B165">
        <f t="shared" si="83"/>
        <v>14.48</v>
      </c>
      <c r="C165" t="str">
        <f>IFERROR(VLOOKUP($A165,'Week 1'!$A$1:$F$300,3,FALSE),"")</f>
        <v/>
      </c>
      <c r="D165" s="16">
        <f t="shared" si="84"/>
        <v>0</v>
      </c>
      <c r="E165" t="str">
        <f>IFERROR(VLOOKUP($A165,'Week 2'!$A$1:$F$298,3,FALSE),"")</f>
        <v/>
      </c>
      <c r="F165" s="16">
        <f t="shared" si="85"/>
        <v>0</v>
      </c>
      <c r="G165" t="str">
        <f>IFERROR(VLOOKUP($A165,'Week 3'!$A$1:$F$298,3,FALSE),"")</f>
        <v/>
      </c>
      <c r="H165" s="16">
        <f t="shared" si="86"/>
        <v>0</v>
      </c>
      <c r="I165">
        <f>IFERROR(VLOOKUP($A165,'Week 4'!$A$1:$F$300,3,FALSE),"")</f>
        <v>0</v>
      </c>
      <c r="J165">
        <f>IFERROR(VLOOKUP($A165,'Week 4'!$A$1:$F$300,3,FALSE),"")</f>
        <v>0</v>
      </c>
      <c r="K165" s="16" t="str">
        <f t="shared" si="87"/>
        <v/>
      </c>
      <c r="L165" t="str">
        <f>IFERROR(VLOOKUP($A165,'Week 5'!$A$1:$F$300,2,FALSE),"")</f>
        <v/>
      </c>
      <c r="M165" t="str">
        <f>IFERROR(VLOOKUP($A165,'Week 6'!$A$1:$F$300,3,FALSE),"")</f>
        <v/>
      </c>
      <c r="N165" t="str">
        <f>IFERROR(VLOOKUP($A165,'Week 6'!$A$1:$F$300,2,FALSE),"")</f>
        <v/>
      </c>
      <c r="O165" s="16">
        <f t="shared" si="59"/>
        <v>0.39</v>
      </c>
      <c r="P165">
        <f>IFERROR(VLOOKUP($A165,'Week 7'!$A$1:$F$300,2,FALSE),"")</f>
        <v>0.39</v>
      </c>
      <c r="Q165" s="16">
        <f t="shared" si="88"/>
        <v>2.68</v>
      </c>
      <c r="R165">
        <f>IFERROR(VLOOKUP($A165,'Week 8'!$A$1:$F$300,2,FALSE),"")</f>
        <v>2.29</v>
      </c>
      <c r="S165" s="16">
        <f>IFERROR(VLOOKUP($A165,'Week 9'!$A$1:$F$300,3,FALSE),"")</f>
        <v>5.13</v>
      </c>
      <c r="T165" s="16">
        <f t="shared" si="77"/>
        <v>2.4499999999999997</v>
      </c>
      <c r="U165" s="16">
        <f>IFERROR(VLOOKUP($A165,'Week 10'!$A$1:$F$300,3,FALSE),"")</f>
        <v>6.83</v>
      </c>
      <c r="V165" s="16">
        <f t="shared" si="78"/>
        <v>1.7000000000000002</v>
      </c>
      <c r="W165" s="16">
        <f>IFERROR(VLOOKUP($A165,'Week 11'!$A$1:$F$300,3,FALSE),"")</f>
        <v>8.66</v>
      </c>
      <c r="X165" s="16">
        <f t="shared" si="79"/>
        <v>1.83</v>
      </c>
      <c r="Y165" s="16">
        <f>IFERROR(VLOOKUP($A165,'Week 12'!$A$1:$F$300,3,FALSE),"")</f>
        <v>10.57</v>
      </c>
      <c r="Z165" s="16">
        <f t="shared" si="80"/>
        <v>1.9100000000000001</v>
      </c>
      <c r="AA165">
        <f>IFERROR(VLOOKUP($A165,'Week 13'!$A$1:$F$300,3,FALSE),"")</f>
        <v>12.45</v>
      </c>
      <c r="AB165" s="16">
        <f t="shared" si="81"/>
        <v>1.879999999999999</v>
      </c>
      <c r="AC165">
        <f>IFERROR(VLOOKUP($A165,'Week 14'!$A$1:$F$300,3,FALSE),"")</f>
        <v>12.96</v>
      </c>
      <c r="AD165" s="16">
        <f t="shared" si="82"/>
        <v>0.51000000000000156</v>
      </c>
      <c r="AE165">
        <f>IFERROR(VLOOKUP($A165,'Week 15'!$A$1:$F$300,3,FALSE),"")</f>
        <v>13.75</v>
      </c>
      <c r="AF165" s="16">
        <f t="shared" si="65"/>
        <v>0.78999999999999915</v>
      </c>
      <c r="AG165">
        <f>IFERROR(VLOOKUP($A165,'Week 16'!$A$1:$F$300,3,FALSE),"")</f>
        <v>14.17</v>
      </c>
      <c r="AH165" s="16">
        <f t="shared" si="66"/>
        <v>0.41999999999999993</v>
      </c>
      <c r="AI165">
        <f>IFERROR(VLOOKUP($A165,'Week 17'!$A$1:$F$300,3,FALSE),"")</f>
        <v>14.17</v>
      </c>
      <c r="AJ165" s="16">
        <f t="shared" si="67"/>
        <v>0</v>
      </c>
      <c r="AK165">
        <f>IFERROR(VLOOKUP($A165,'Week 18'!$A$1:$F$300,3,FALSE),"")</f>
        <v>14.48</v>
      </c>
      <c r="AL165" s="16">
        <f t="shared" si="68"/>
        <v>0.3100000000000005</v>
      </c>
      <c r="AM165">
        <f>IFERROR(VLOOKUP($A165,'Week 19'!$A$1:$F$300,3,FALSE),"")</f>
        <v>14.48</v>
      </c>
      <c r="AN165" s="16">
        <f t="shared" si="69"/>
        <v>0</v>
      </c>
      <c r="AO165">
        <f>IFERROR(VLOOKUP($A165,'Week 20'!$A$1:$F$300,3,FALSE),"")</f>
        <v>15</v>
      </c>
      <c r="AP165" s="16">
        <f t="shared" si="70"/>
        <v>0.51999999999999957</v>
      </c>
      <c r="AQ165">
        <f>IFERROR(VLOOKUP($A165,'Week 21'!$A$1:$F$300,3,FALSE),"")</f>
        <v>15.85</v>
      </c>
      <c r="AR165" s="16">
        <f t="shared" si="71"/>
        <v>0.84999999999999964</v>
      </c>
      <c r="AS165">
        <f>IFERROR(VLOOKUP($A165,'Week 22'!$A$1:$F$300,3,FALSE),"")</f>
        <v>15.85</v>
      </c>
      <c r="AT165" s="16">
        <f t="shared" si="72"/>
        <v>0</v>
      </c>
      <c r="AU165" t="str">
        <f>IFERROR(VLOOKUP($A165,'Week 23'!$A$1:$F$300,3,FALSE),"")</f>
        <v/>
      </c>
      <c r="AV165" s="16">
        <f t="shared" si="73"/>
        <v>0</v>
      </c>
      <c r="AW165" t="str">
        <f>IFERROR(VLOOKUP($A165,'Week 24'!$A$1:$F$300,3,FALSE),"")</f>
        <v/>
      </c>
      <c r="AX165" s="16">
        <f t="shared" si="74"/>
        <v>0</v>
      </c>
      <c r="AY165" t="str">
        <f>IFERROR(VLOOKUP($A165,'Week 25'!$A$1:$F$300,3,FALSE),"")</f>
        <v/>
      </c>
      <c r="AZ165" s="16">
        <f t="shared" si="75"/>
        <v>0</v>
      </c>
      <c r="BA165" t="str">
        <f>IFERROR(VLOOKUP($A165,'Week 26'!$A$1:$F$300,3,FALSE),"")</f>
        <v/>
      </c>
      <c r="BB165" s="16">
        <f t="shared" si="76"/>
        <v>0</v>
      </c>
      <c r="BC165" s="2" t="str">
        <f t="shared" si="61"/>
        <v/>
      </c>
      <c r="BD165" t="str">
        <f>IFERROR(VLOOKUP($A165,'Pivotrac YE'!$A$1:$F$300,3,FALSE),"")</f>
        <v/>
      </c>
    </row>
    <row r="166" spans="1:56" x14ac:dyDescent="0.2">
      <c r="A166" t="s">
        <v>345</v>
      </c>
      <c r="B166">
        <f t="shared" si="83"/>
        <v>14.34</v>
      </c>
      <c r="C166" t="str">
        <f>IFERROR(VLOOKUP($A166,'Week 1'!$A$1:$F$300,3,FALSE),"")</f>
        <v/>
      </c>
      <c r="D166" s="16">
        <f t="shared" si="84"/>
        <v>0</v>
      </c>
      <c r="E166" t="str">
        <f>IFERROR(VLOOKUP($A166,'Week 2'!$A$1:$F$298,3,FALSE),"")</f>
        <v/>
      </c>
      <c r="F166" s="16">
        <f t="shared" si="85"/>
        <v>0</v>
      </c>
      <c r="G166" t="str">
        <f>IFERROR(VLOOKUP($A166,'Week 3'!$A$1:$F$298,3,FALSE),"")</f>
        <v/>
      </c>
      <c r="H166" s="16">
        <f t="shared" si="86"/>
        <v>0</v>
      </c>
      <c r="I166">
        <f>IFERROR(VLOOKUP($A166,'Week 4'!$A$1:$F$300,3,FALSE),"")</f>
        <v>0</v>
      </c>
      <c r="J166">
        <f>IFERROR(VLOOKUP($A166,'Week 4'!$A$1:$F$300,3,FALSE),"")</f>
        <v>0</v>
      </c>
      <c r="K166" s="16" t="str">
        <f t="shared" si="87"/>
        <v/>
      </c>
      <c r="L166" t="str">
        <f>IFERROR(VLOOKUP($A166,'Week 5'!$A$1:$F$300,2,FALSE),"")</f>
        <v/>
      </c>
      <c r="M166" t="str">
        <f>IFERROR(VLOOKUP($A166,'Week 6'!$A$1:$F$300,3,FALSE),"")</f>
        <v/>
      </c>
      <c r="N166" t="str">
        <f>IFERROR(VLOOKUP($A166,'Week 6'!$A$1:$F$300,2,FALSE),"")</f>
        <v/>
      </c>
      <c r="O166" s="16">
        <f t="shared" si="59"/>
        <v>0.43</v>
      </c>
      <c r="P166">
        <f>IFERROR(VLOOKUP($A166,'Week 7'!$A$1:$F$300,2,FALSE),"")</f>
        <v>0.43</v>
      </c>
      <c r="Q166" s="16">
        <f t="shared" si="88"/>
        <v>2.4</v>
      </c>
      <c r="R166">
        <f>IFERROR(VLOOKUP($A166,'Week 8'!$A$1:$F$300,2,FALSE),"")</f>
        <v>1.97</v>
      </c>
      <c r="S166" s="16">
        <f>IFERROR(VLOOKUP($A166,'Week 9'!$A$1:$F$300,3,FALSE),"")</f>
        <v>4.76</v>
      </c>
      <c r="T166" s="16">
        <f t="shared" si="77"/>
        <v>2.36</v>
      </c>
      <c r="U166" s="16">
        <f>IFERROR(VLOOKUP($A166,'Week 10'!$A$1:$F$300,3,FALSE),"")</f>
        <v>6.5</v>
      </c>
      <c r="V166" s="16">
        <f t="shared" si="78"/>
        <v>1.7400000000000002</v>
      </c>
      <c r="W166" s="16">
        <f>IFERROR(VLOOKUP($A166,'Week 11'!$A$1:$F$300,3,FALSE),"")</f>
        <v>8.57</v>
      </c>
      <c r="X166" s="16">
        <f t="shared" si="79"/>
        <v>2.0700000000000003</v>
      </c>
      <c r="Y166" s="16">
        <f>IFERROR(VLOOKUP($A166,'Week 12'!$A$1:$F$300,3,FALSE),"")</f>
        <v>10.34</v>
      </c>
      <c r="Z166" s="16">
        <f t="shared" si="80"/>
        <v>1.7699999999999996</v>
      </c>
      <c r="AA166">
        <f>IFERROR(VLOOKUP($A166,'Week 13'!$A$1:$F$300,3,FALSE),"")</f>
        <v>12.07</v>
      </c>
      <c r="AB166" s="16">
        <f t="shared" si="81"/>
        <v>1.7300000000000004</v>
      </c>
      <c r="AC166">
        <f>IFERROR(VLOOKUP($A166,'Week 14'!$A$1:$F$300,3,FALSE),"")</f>
        <v>12.81</v>
      </c>
      <c r="AD166" s="16">
        <f t="shared" si="82"/>
        <v>0.74000000000000021</v>
      </c>
      <c r="AE166">
        <f>IFERROR(VLOOKUP($A166,'Week 15'!$A$1:$F$300,3,FALSE),"")</f>
        <v>13.7</v>
      </c>
      <c r="AF166" s="16">
        <f t="shared" si="65"/>
        <v>0.88999999999999879</v>
      </c>
      <c r="AG166">
        <f>IFERROR(VLOOKUP($A166,'Week 16'!$A$1:$F$300,3,FALSE),"")</f>
        <v>14.07</v>
      </c>
      <c r="AH166" s="16">
        <f t="shared" si="66"/>
        <v>0.37000000000000099</v>
      </c>
      <c r="AI166">
        <f>IFERROR(VLOOKUP($A166,'Week 17'!$A$1:$F$300,3,FALSE),"")</f>
        <v>14.07</v>
      </c>
      <c r="AJ166" s="16">
        <f t="shared" si="67"/>
        <v>0</v>
      </c>
      <c r="AK166">
        <f>IFERROR(VLOOKUP($A166,'Week 18'!$A$1:$F$300,3,FALSE),"")</f>
        <v>14.34</v>
      </c>
      <c r="AL166" s="16">
        <f t="shared" si="68"/>
        <v>0.26999999999999957</v>
      </c>
      <c r="AM166">
        <f>IFERROR(VLOOKUP($A166,'Week 19'!$A$1:$F$300,3,FALSE),"")</f>
        <v>14.34</v>
      </c>
      <c r="AN166" s="16">
        <f t="shared" si="69"/>
        <v>0</v>
      </c>
      <c r="AO166">
        <f>IFERROR(VLOOKUP($A166,'Week 20'!$A$1:$F$300,3,FALSE),"")</f>
        <v>14.78</v>
      </c>
      <c r="AP166" s="16">
        <f t="shared" si="70"/>
        <v>0.4399999999999995</v>
      </c>
      <c r="AQ166">
        <f>IFERROR(VLOOKUP($A166,'Week 21'!$A$1:$F$300,3,FALSE),"")</f>
        <v>15.42</v>
      </c>
      <c r="AR166" s="16">
        <f t="shared" si="71"/>
        <v>0.64000000000000057</v>
      </c>
      <c r="AS166">
        <f>IFERROR(VLOOKUP($A166,'Week 22'!$A$1:$F$300,3,FALSE),"")</f>
        <v>15.42</v>
      </c>
      <c r="AT166" s="16">
        <f t="shared" si="72"/>
        <v>0</v>
      </c>
      <c r="AU166" t="str">
        <f>IFERROR(VLOOKUP($A166,'Week 23'!$A$1:$F$300,3,FALSE),"")</f>
        <v/>
      </c>
      <c r="AV166" s="16">
        <f t="shared" si="73"/>
        <v>0</v>
      </c>
      <c r="AW166" t="str">
        <f>IFERROR(VLOOKUP($A166,'Week 24'!$A$1:$F$300,3,FALSE),"")</f>
        <v/>
      </c>
      <c r="AX166" s="16">
        <f t="shared" si="74"/>
        <v>0</v>
      </c>
      <c r="AY166" t="str">
        <f>IFERROR(VLOOKUP($A166,'Week 25'!$A$1:$F$300,3,FALSE),"")</f>
        <v/>
      </c>
      <c r="AZ166" s="16">
        <f t="shared" si="75"/>
        <v>0</v>
      </c>
      <c r="BA166" t="str">
        <f>IFERROR(VLOOKUP($A166,'Week 26'!$A$1:$F$300,3,FALSE),"")</f>
        <v/>
      </c>
      <c r="BB166" s="16">
        <f t="shared" si="76"/>
        <v>0</v>
      </c>
      <c r="BC166" s="2" t="str">
        <f t="shared" si="61"/>
        <v/>
      </c>
      <c r="BD166" t="str">
        <f>IFERROR(VLOOKUP($A166,'Pivotrac YE'!$A$1:$F$300,3,FALSE),"")</f>
        <v/>
      </c>
    </row>
    <row r="167" spans="1:56" x14ac:dyDescent="0.2">
      <c r="A167" t="s">
        <v>497</v>
      </c>
      <c r="B167">
        <f t="shared" si="83"/>
        <v>14.63</v>
      </c>
      <c r="C167" t="str">
        <f>IFERROR(VLOOKUP($A167,'Week 1'!$A$1:$F$300,3,FALSE),"")</f>
        <v/>
      </c>
      <c r="D167" s="16">
        <f t="shared" si="84"/>
        <v>0</v>
      </c>
      <c r="E167" t="str">
        <f>IFERROR(VLOOKUP($A167,'Week 2'!$A$1:$F$298,3,FALSE),"")</f>
        <v/>
      </c>
      <c r="F167" s="16">
        <f t="shared" si="85"/>
        <v>0</v>
      </c>
      <c r="G167" t="str">
        <f>IFERROR(VLOOKUP($A167,'Week 3'!$A$1:$F$298,3,FALSE),"")</f>
        <v/>
      </c>
      <c r="H167" s="16">
        <f t="shared" si="86"/>
        <v>0</v>
      </c>
      <c r="I167">
        <f>IFERROR(VLOOKUP($A167,'Week 4'!$A$1:$F$300,3,FALSE),"")</f>
        <v>0</v>
      </c>
      <c r="J167">
        <f>IFERROR(VLOOKUP($A167,'Week 4'!$A$1:$F$300,3,FALSE),"")</f>
        <v>0</v>
      </c>
      <c r="K167" s="16" t="str">
        <f t="shared" si="87"/>
        <v/>
      </c>
      <c r="L167" t="str">
        <f>IFERROR(VLOOKUP($A167,'Week 5'!$A$1:$F$300,2,FALSE),"")</f>
        <v/>
      </c>
      <c r="M167" t="str">
        <f>IFERROR(VLOOKUP($A167,'Week 6'!$A$1:$F$300,3,FALSE),"")</f>
        <v/>
      </c>
      <c r="N167" t="str">
        <f>IFERROR(VLOOKUP($A167,'Week 6'!$A$1:$F$300,2,FALSE),"")</f>
        <v/>
      </c>
      <c r="O167" s="16">
        <f t="shared" si="59"/>
        <v>1.39</v>
      </c>
      <c r="P167">
        <f>IFERROR(VLOOKUP($A167,'Week 7'!$A$1:$F$300,2,FALSE),"")</f>
        <v>1.39</v>
      </c>
      <c r="Q167" s="16">
        <f t="shared" si="88"/>
        <v>3.41</v>
      </c>
      <c r="R167">
        <f>IFERROR(VLOOKUP($A167,'Week 8'!$A$1:$F$300,2,FALSE),"")</f>
        <v>2.02</v>
      </c>
      <c r="S167" s="16">
        <f>IFERROR(VLOOKUP($A167,'Week 9'!$A$1:$F$300,3,FALSE),"")</f>
        <v>6.64</v>
      </c>
      <c r="T167" s="16">
        <f t="shared" si="77"/>
        <v>3.2299999999999995</v>
      </c>
      <c r="U167" s="16">
        <f>IFERROR(VLOOKUP($A167,'Week 10'!$A$1:$F$300,3,FALSE),"")</f>
        <v>8.2899999999999991</v>
      </c>
      <c r="V167" s="16">
        <f t="shared" si="78"/>
        <v>1.6499999999999995</v>
      </c>
      <c r="W167" s="16">
        <f>IFERROR(VLOOKUP($A167,'Week 11'!$A$1:$F$300,3,FALSE),"")</f>
        <v>10.27</v>
      </c>
      <c r="X167" s="16">
        <f t="shared" si="79"/>
        <v>1.9800000000000004</v>
      </c>
      <c r="Y167" s="16">
        <f>IFERROR(VLOOKUP($A167,'Week 12'!$A$1:$F$300,3,FALSE),"")</f>
        <v>12.32</v>
      </c>
      <c r="Z167" s="16">
        <f t="shared" si="80"/>
        <v>2.0500000000000007</v>
      </c>
      <c r="AA167">
        <f>IFERROR(VLOOKUP($A167,'Week 13'!$A$1:$F$300,3,FALSE),"")</f>
        <v>14.24</v>
      </c>
      <c r="AB167" s="16">
        <f t="shared" si="81"/>
        <v>1.92</v>
      </c>
      <c r="AC167">
        <f>IFERROR(VLOOKUP($A167,'Week 14'!$A$1:$F$300,3,FALSE),"")</f>
        <v>14.63</v>
      </c>
      <c r="AD167" s="16">
        <f t="shared" si="82"/>
        <v>0.39000000000000057</v>
      </c>
      <c r="AE167">
        <f>IFERROR(VLOOKUP($A167,'Week 15'!$A$1:$F$300,3,FALSE),"")</f>
        <v>14.63</v>
      </c>
      <c r="AF167" s="16">
        <f t="shared" si="65"/>
        <v>0</v>
      </c>
      <c r="AG167">
        <f>IFERROR(VLOOKUP($A167,'Week 16'!$A$1:$F$300,3,FALSE),"")</f>
        <v>14.63</v>
      </c>
      <c r="AH167" s="16">
        <f t="shared" si="66"/>
        <v>0</v>
      </c>
      <c r="AI167">
        <f>IFERROR(VLOOKUP($A167,'Week 17'!$A$1:$F$300,3,FALSE),"")</f>
        <v>14.63</v>
      </c>
      <c r="AJ167" s="16">
        <f t="shared" si="67"/>
        <v>0</v>
      </c>
      <c r="AK167">
        <f>IFERROR(VLOOKUP($A167,'Week 18'!$A$1:$F$300,3,FALSE),"")</f>
        <v>14.63</v>
      </c>
      <c r="AL167" s="16">
        <f t="shared" si="68"/>
        <v>0</v>
      </c>
      <c r="AM167">
        <f>IFERROR(VLOOKUP($A167,'Week 19'!$A$1:$F$300,3,FALSE),"")</f>
        <v>14.63</v>
      </c>
      <c r="AN167" s="16">
        <f t="shared" si="69"/>
        <v>0</v>
      </c>
      <c r="AO167">
        <f>IFERROR(VLOOKUP($A167,'Week 20'!$A$1:$F$300,3,FALSE),"")</f>
        <v>14.63</v>
      </c>
      <c r="AP167" s="16">
        <f t="shared" si="70"/>
        <v>0</v>
      </c>
      <c r="AQ167">
        <f>IFERROR(VLOOKUP($A167,'Week 21'!$A$1:$F$300,3,FALSE),"")</f>
        <v>15.31</v>
      </c>
      <c r="AR167" s="16">
        <f t="shared" si="71"/>
        <v>0.67999999999999972</v>
      </c>
      <c r="AS167">
        <f>IFERROR(VLOOKUP($A167,'Week 22'!$A$1:$F$300,3,FALSE),"")</f>
        <v>15.31</v>
      </c>
      <c r="AT167" s="16">
        <f t="shared" si="72"/>
        <v>0</v>
      </c>
      <c r="AU167" t="str">
        <f>IFERROR(VLOOKUP($A167,'Week 23'!$A$1:$F$300,3,FALSE),"")</f>
        <v/>
      </c>
      <c r="AV167" s="16">
        <f t="shared" si="73"/>
        <v>0</v>
      </c>
      <c r="AW167" t="str">
        <f>IFERROR(VLOOKUP($A167,'Week 24'!$A$1:$F$300,3,FALSE),"")</f>
        <v/>
      </c>
      <c r="AX167" s="16">
        <f t="shared" si="74"/>
        <v>0</v>
      </c>
      <c r="AY167" t="str">
        <f>IFERROR(VLOOKUP($A167,'Week 25'!$A$1:$F$300,3,FALSE),"")</f>
        <v/>
      </c>
      <c r="AZ167" s="16">
        <f t="shared" si="75"/>
        <v>0</v>
      </c>
      <c r="BA167" t="str">
        <f>IFERROR(VLOOKUP($A167,'Week 26'!$A$1:$F$300,3,FALSE),"")</f>
        <v/>
      </c>
      <c r="BB167" s="16">
        <f t="shared" si="76"/>
        <v>0</v>
      </c>
      <c r="BC167" s="2" t="str">
        <f t="shared" si="61"/>
        <v/>
      </c>
      <c r="BD167" t="str">
        <f>IFERROR(VLOOKUP($A167,'Pivotrac YE'!$A$1:$F$300,3,FALSE),"")</f>
        <v/>
      </c>
    </row>
    <row r="168" spans="1:56" x14ac:dyDescent="0.2">
      <c r="A168" t="s">
        <v>353</v>
      </c>
      <c r="B168">
        <f t="shared" si="83"/>
        <v>14.48</v>
      </c>
      <c r="C168" t="str">
        <f>IFERROR(VLOOKUP($A168,'Week 1'!$A$1:$F$300,3,FALSE),"")</f>
        <v/>
      </c>
      <c r="D168" s="16">
        <f t="shared" si="84"/>
        <v>0</v>
      </c>
      <c r="E168" t="str">
        <f>IFERROR(VLOOKUP($A168,'Week 2'!$A$1:$F$298,3,FALSE),"")</f>
        <v/>
      </c>
      <c r="F168" s="16">
        <f t="shared" si="85"/>
        <v>0</v>
      </c>
      <c r="G168" t="str">
        <f>IFERROR(VLOOKUP($A168,'Week 3'!$A$1:$F$298,3,FALSE),"")</f>
        <v/>
      </c>
      <c r="H168" s="16">
        <f t="shared" si="86"/>
        <v>0</v>
      </c>
      <c r="I168">
        <f>IFERROR(VLOOKUP($A168,'Week 4'!$A$1:$F$300,3,FALSE),"")</f>
        <v>0</v>
      </c>
      <c r="J168">
        <f>IFERROR(VLOOKUP($A168,'Week 4'!$A$1:$F$300,3,FALSE),"")</f>
        <v>0</v>
      </c>
      <c r="K168" s="16" t="str">
        <f t="shared" si="87"/>
        <v/>
      </c>
      <c r="L168" t="str">
        <f>IFERROR(VLOOKUP($A168,'Week 5'!$A$1:$F$300,2,FALSE),"")</f>
        <v/>
      </c>
      <c r="M168" t="str">
        <f>IFERROR(VLOOKUP($A168,'Week 6'!$A$1:$F$300,3,FALSE),"")</f>
        <v/>
      </c>
      <c r="N168" t="str">
        <f>IFERROR(VLOOKUP($A168,'Week 6'!$A$1:$F$300,2,FALSE),"")</f>
        <v/>
      </c>
      <c r="O168" s="16">
        <f t="shared" si="59"/>
        <v>1.18</v>
      </c>
      <c r="P168">
        <f>IFERROR(VLOOKUP($A168,'Week 7'!$A$1:$F$300,2,FALSE),"")</f>
        <v>1.18</v>
      </c>
      <c r="Q168" s="16">
        <f t="shared" si="88"/>
        <v>3.2</v>
      </c>
      <c r="R168">
        <f>IFERROR(VLOOKUP($A168,'Week 8'!$A$1:$F$300,2,FALSE),"")</f>
        <v>2.02</v>
      </c>
      <c r="S168" s="16">
        <f>IFERROR(VLOOKUP($A168,'Week 9'!$A$1:$F$300,3,FALSE),"")</f>
        <v>6.62</v>
      </c>
      <c r="T168" s="16">
        <f t="shared" si="77"/>
        <v>3.42</v>
      </c>
      <c r="U168" s="16">
        <f>IFERROR(VLOOKUP($A168,'Week 10'!$A$1:$F$300,3,FALSE),"")</f>
        <v>8.35</v>
      </c>
      <c r="V168" s="16">
        <f t="shared" si="78"/>
        <v>1.7299999999999995</v>
      </c>
      <c r="W168" s="16">
        <f>IFERROR(VLOOKUP($A168,'Week 11'!$A$1:$F$300,3,FALSE),"")</f>
        <v>10.220000000000001</v>
      </c>
      <c r="X168" s="16">
        <f t="shared" si="79"/>
        <v>1.870000000000001</v>
      </c>
      <c r="Y168" s="16">
        <f>IFERROR(VLOOKUP($A168,'Week 12'!$A$1:$F$300,3,FALSE),"")</f>
        <v>12.25</v>
      </c>
      <c r="Z168" s="16">
        <f t="shared" si="80"/>
        <v>2.0299999999999994</v>
      </c>
      <c r="AA168">
        <f>IFERROR(VLOOKUP($A168,'Week 13'!$A$1:$F$300,3,FALSE),"")</f>
        <v>14.08</v>
      </c>
      <c r="AB168" s="16">
        <f t="shared" si="81"/>
        <v>1.83</v>
      </c>
      <c r="AC168">
        <f>IFERROR(VLOOKUP($A168,'Week 14'!$A$1:$F$300,3,FALSE),"")</f>
        <v>14.48</v>
      </c>
      <c r="AD168" s="16">
        <f t="shared" si="82"/>
        <v>0.40000000000000036</v>
      </c>
      <c r="AE168">
        <f>IFERROR(VLOOKUP($A168,'Week 15'!$A$1:$F$300,3,FALSE),"")</f>
        <v>14.48</v>
      </c>
      <c r="AF168" s="16">
        <f t="shared" si="65"/>
        <v>0</v>
      </c>
      <c r="AG168">
        <f>IFERROR(VLOOKUP($A168,'Week 16'!$A$1:$F$300,3,FALSE),"")</f>
        <v>14.48</v>
      </c>
      <c r="AH168" s="16">
        <f t="shared" si="66"/>
        <v>0</v>
      </c>
      <c r="AI168">
        <f>IFERROR(VLOOKUP($A168,'Week 17'!$A$1:$F$300,3,FALSE),"")</f>
        <v>14.48</v>
      </c>
      <c r="AJ168" s="16">
        <f t="shared" si="67"/>
        <v>0</v>
      </c>
      <c r="AK168">
        <f>IFERROR(VLOOKUP($A168,'Week 18'!$A$1:$F$300,3,FALSE),"")</f>
        <v>14.48</v>
      </c>
      <c r="AL168" s="16">
        <f t="shared" si="68"/>
        <v>0</v>
      </c>
      <c r="AM168">
        <f>IFERROR(VLOOKUP($A168,'Week 19'!$A$1:$F$300,3,FALSE),"")</f>
        <v>14.48</v>
      </c>
      <c r="AN168" s="16">
        <f t="shared" si="69"/>
        <v>0</v>
      </c>
      <c r="AO168">
        <f>IFERROR(VLOOKUP($A168,'Week 20'!$A$1:$F$300,3,FALSE),"")</f>
        <v>14.48</v>
      </c>
      <c r="AP168" s="16">
        <f t="shared" si="70"/>
        <v>0</v>
      </c>
      <c r="AQ168">
        <f>IFERROR(VLOOKUP($A168,'Week 21'!$A$1:$F$300,3,FALSE),"")</f>
        <v>15.4</v>
      </c>
      <c r="AR168" s="16">
        <f t="shared" si="71"/>
        <v>0.91999999999999993</v>
      </c>
      <c r="AS168">
        <f>IFERROR(VLOOKUP($A168,'Week 22'!$A$1:$F$300,3,FALSE),"")</f>
        <v>15.4</v>
      </c>
      <c r="AT168" s="16">
        <f t="shared" si="72"/>
        <v>0</v>
      </c>
      <c r="AU168" t="str">
        <f>IFERROR(VLOOKUP($A168,'Week 23'!$A$1:$F$300,3,FALSE),"")</f>
        <v/>
      </c>
      <c r="AV168" s="16">
        <f t="shared" si="73"/>
        <v>0</v>
      </c>
      <c r="AW168" t="str">
        <f>IFERROR(VLOOKUP($A168,'Week 24'!$A$1:$F$300,3,FALSE),"")</f>
        <v/>
      </c>
      <c r="AX168" s="16">
        <f t="shared" si="74"/>
        <v>0</v>
      </c>
      <c r="AY168" t="str">
        <f>IFERROR(VLOOKUP($A168,'Week 25'!$A$1:$F$300,3,FALSE),"")</f>
        <v/>
      </c>
      <c r="AZ168" s="16">
        <f t="shared" si="75"/>
        <v>0</v>
      </c>
      <c r="BA168" t="str">
        <f>IFERROR(VLOOKUP($A168,'Week 26'!$A$1:$F$300,3,FALSE),"")</f>
        <v/>
      </c>
      <c r="BB168" s="16">
        <f t="shared" si="76"/>
        <v>0</v>
      </c>
      <c r="BC168" s="2" t="str">
        <f t="shared" si="61"/>
        <v/>
      </c>
      <c r="BD168" t="str">
        <f>IFERROR(VLOOKUP($A168,'Pivotrac YE'!$A$1:$F$300,3,FALSE),"")</f>
        <v/>
      </c>
    </row>
    <row r="169" spans="1:56" x14ac:dyDescent="0.2">
      <c r="A169" t="s">
        <v>498</v>
      </c>
      <c r="B169">
        <f t="shared" si="83"/>
        <v>13.65</v>
      </c>
      <c r="C169" t="str">
        <f>IFERROR(VLOOKUP($A169,'Week 1'!$A$1:$F$300,3,FALSE),"")</f>
        <v/>
      </c>
      <c r="D169" s="16">
        <f t="shared" si="84"/>
        <v>0</v>
      </c>
      <c r="E169" t="str">
        <f>IFERROR(VLOOKUP($A169,'Week 2'!$A$1:$F$298,3,FALSE),"")</f>
        <v/>
      </c>
      <c r="F169" s="16">
        <f t="shared" si="85"/>
        <v>0</v>
      </c>
      <c r="G169" t="str">
        <f>IFERROR(VLOOKUP($A169,'Week 3'!$A$1:$F$298,3,FALSE),"")</f>
        <v/>
      </c>
      <c r="H169" s="16">
        <f t="shared" si="86"/>
        <v>0</v>
      </c>
      <c r="I169">
        <f>IFERROR(VLOOKUP($A169,'Week 4'!$A$1:$F$300,3,FALSE),"")</f>
        <v>0</v>
      </c>
      <c r="J169">
        <f>IFERROR(VLOOKUP($A169,'Week 4'!$A$1:$F$300,3,FALSE),"")</f>
        <v>0</v>
      </c>
      <c r="K169" s="16" t="str">
        <f t="shared" si="87"/>
        <v/>
      </c>
      <c r="L169" t="str">
        <f>IFERROR(VLOOKUP($A169,'Week 5'!$A$1:$F$300,2,FALSE),"")</f>
        <v/>
      </c>
      <c r="M169" t="str">
        <f>IFERROR(VLOOKUP($A169,'Week 6'!$A$1:$F$300,3,FALSE),"")</f>
        <v/>
      </c>
      <c r="N169" t="str">
        <f>IFERROR(VLOOKUP($A169,'Week 6'!$A$1:$F$300,2,FALSE),"")</f>
        <v/>
      </c>
      <c r="O169" s="16">
        <f t="shared" si="59"/>
        <v>0.43</v>
      </c>
      <c r="P169">
        <f>IFERROR(VLOOKUP($A169,'Week 7'!$A$1:$F$300,2,FALSE),"")</f>
        <v>0.43</v>
      </c>
      <c r="Q169" s="16">
        <f t="shared" si="88"/>
        <v>2.54</v>
      </c>
      <c r="R169">
        <f>IFERROR(VLOOKUP($A169,'Week 8'!$A$1:$F$300,2,FALSE),"")</f>
        <v>2.11</v>
      </c>
      <c r="S169" s="16">
        <f>IFERROR(VLOOKUP($A169,'Week 9'!$A$1:$F$300,3,FALSE),"")</f>
        <v>5.46</v>
      </c>
      <c r="T169" s="16">
        <f t="shared" si="77"/>
        <v>2.92</v>
      </c>
      <c r="U169" s="16">
        <f>IFERROR(VLOOKUP($A169,'Week 10'!$A$1:$F$300,3,FALSE),"")</f>
        <v>7.14</v>
      </c>
      <c r="V169" s="16">
        <f t="shared" si="78"/>
        <v>1.6799999999999997</v>
      </c>
      <c r="W169" s="16">
        <f>IFERROR(VLOOKUP($A169,'Week 11'!$A$1:$F$300,3,FALSE),"")</f>
        <v>9.01</v>
      </c>
      <c r="X169" s="16">
        <f t="shared" si="79"/>
        <v>1.87</v>
      </c>
      <c r="Y169" s="16">
        <f>IFERROR(VLOOKUP($A169,'Week 12'!$A$1:$F$300,3,FALSE),"")</f>
        <v>10.61</v>
      </c>
      <c r="Z169" s="16">
        <f t="shared" si="80"/>
        <v>1.5999999999999996</v>
      </c>
      <c r="AA169">
        <f>IFERROR(VLOOKUP($A169,'Week 13'!$A$1:$F$300,3,FALSE),"")</f>
        <v>12.02</v>
      </c>
      <c r="AB169" s="16">
        <f t="shared" si="81"/>
        <v>1.4100000000000001</v>
      </c>
      <c r="AC169">
        <f>IFERROR(VLOOKUP($A169,'Week 14'!$A$1:$F$300,3,FALSE),"")</f>
        <v>12.83</v>
      </c>
      <c r="AD169" s="16">
        <f t="shared" si="82"/>
        <v>0.8100000000000005</v>
      </c>
      <c r="AE169">
        <f>IFERROR(VLOOKUP($A169,'Week 15'!$A$1:$F$300,3,FALSE),"")</f>
        <v>13.65</v>
      </c>
      <c r="AF169" s="16">
        <f t="shared" si="65"/>
        <v>0.82000000000000028</v>
      </c>
      <c r="AG169">
        <f>IFERROR(VLOOKUP($A169,'Week 16'!$A$1:$F$300,3,FALSE),"")</f>
        <v>13.65</v>
      </c>
      <c r="AH169" s="16">
        <f t="shared" si="66"/>
        <v>0</v>
      </c>
      <c r="AI169">
        <f>IFERROR(VLOOKUP($A169,'Week 17'!$A$1:$F$300,3,FALSE),"")</f>
        <v>13.65</v>
      </c>
      <c r="AJ169" s="16">
        <f t="shared" si="67"/>
        <v>0</v>
      </c>
      <c r="AK169">
        <f>IFERROR(VLOOKUP($A169,'Week 18'!$A$1:$F$300,3,FALSE),"")</f>
        <v>13.65</v>
      </c>
      <c r="AL169" s="16">
        <f t="shared" si="68"/>
        <v>0</v>
      </c>
      <c r="AM169">
        <f>IFERROR(VLOOKUP($A169,'Week 19'!$A$1:$F$300,3,FALSE),"")</f>
        <v>13.65</v>
      </c>
      <c r="AN169" s="16">
        <f t="shared" si="69"/>
        <v>0</v>
      </c>
      <c r="AO169">
        <f>IFERROR(VLOOKUP($A169,'Week 20'!$A$1:$F$300,3,FALSE),"")</f>
        <v>14.15</v>
      </c>
      <c r="AP169" s="16">
        <f t="shared" si="70"/>
        <v>0.5</v>
      </c>
      <c r="AQ169">
        <f>IFERROR(VLOOKUP($A169,'Week 21'!$A$1:$F$300,3,FALSE),"")</f>
        <v>14.66</v>
      </c>
      <c r="AR169" s="16">
        <f t="shared" si="71"/>
        <v>0.50999999999999979</v>
      </c>
      <c r="AS169">
        <f>IFERROR(VLOOKUP($A169,'Week 22'!$A$1:$F$300,3,FALSE),"")</f>
        <v>14.66</v>
      </c>
      <c r="AT169" s="16">
        <f t="shared" si="72"/>
        <v>0</v>
      </c>
      <c r="AU169" t="str">
        <f>IFERROR(VLOOKUP($A169,'Week 23'!$A$1:$F$300,3,FALSE),"")</f>
        <v/>
      </c>
      <c r="AV169" s="16">
        <f t="shared" si="73"/>
        <v>0</v>
      </c>
      <c r="AW169" t="str">
        <f>IFERROR(VLOOKUP($A169,'Week 24'!$A$1:$F$300,3,FALSE),"")</f>
        <v/>
      </c>
      <c r="AX169" s="16">
        <f t="shared" si="74"/>
        <v>0</v>
      </c>
      <c r="AY169" t="str">
        <f>IFERROR(VLOOKUP($A169,'Week 25'!$A$1:$F$300,3,FALSE),"")</f>
        <v/>
      </c>
      <c r="AZ169" s="16">
        <f t="shared" si="75"/>
        <v>0</v>
      </c>
      <c r="BA169" t="str">
        <f>IFERROR(VLOOKUP($A169,'Week 26'!$A$1:$F$300,3,FALSE),"")</f>
        <v/>
      </c>
      <c r="BB169" s="16">
        <f t="shared" si="76"/>
        <v>0</v>
      </c>
      <c r="BC169" s="2" t="str">
        <f t="shared" si="61"/>
        <v/>
      </c>
      <c r="BD169" t="str">
        <f>IFERROR(VLOOKUP($A169,'Pivotrac YE'!$A$1:$F$300,3,FALSE),"")</f>
        <v/>
      </c>
    </row>
    <row r="170" spans="1:56" x14ac:dyDescent="0.2">
      <c r="A170" t="s">
        <v>499</v>
      </c>
      <c r="B170">
        <f t="shared" si="83"/>
        <v>14.37</v>
      </c>
      <c r="C170" t="str">
        <f>IFERROR(VLOOKUP($A170,'Week 1'!$A$1:$F$300,3,FALSE),"")</f>
        <v/>
      </c>
      <c r="D170" s="16">
        <f t="shared" si="84"/>
        <v>0</v>
      </c>
      <c r="E170" t="str">
        <f>IFERROR(VLOOKUP($A170,'Week 2'!$A$1:$F$298,3,FALSE),"")</f>
        <v/>
      </c>
      <c r="F170" s="16">
        <f t="shared" si="85"/>
        <v>0</v>
      </c>
      <c r="G170" t="str">
        <f>IFERROR(VLOOKUP($A170,'Week 3'!$A$1:$F$298,3,FALSE),"")</f>
        <v/>
      </c>
      <c r="H170" s="16">
        <f t="shared" si="86"/>
        <v>0</v>
      </c>
      <c r="I170">
        <f>IFERROR(VLOOKUP($A170,'Week 4'!$A$1:$F$300,3,FALSE),"")</f>
        <v>0</v>
      </c>
      <c r="J170">
        <f>IFERROR(VLOOKUP($A170,'Week 4'!$A$1:$F$300,3,FALSE),"")</f>
        <v>0</v>
      </c>
      <c r="K170" s="16" t="str">
        <f t="shared" si="87"/>
        <v/>
      </c>
      <c r="L170" t="str">
        <f>IFERROR(VLOOKUP($A170,'Week 5'!$A$1:$F$300,2,FALSE),"")</f>
        <v/>
      </c>
      <c r="M170" t="str">
        <f>IFERROR(VLOOKUP($A170,'Week 6'!$A$1:$F$300,3,FALSE),"")</f>
        <v/>
      </c>
      <c r="N170" t="str">
        <f>IFERROR(VLOOKUP($A170,'Week 6'!$A$1:$F$300,2,FALSE),"")</f>
        <v/>
      </c>
      <c r="O170" s="16">
        <f t="shared" si="59"/>
        <v>1.36</v>
      </c>
      <c r="P170">
        <f>IFERROR(VLOOKUP($A170,'Week 7'!$A$1:$F$300,2,FALSE),"")</f>
        <v>1.36</v>
      </c>
      <c r="Q170" s="16">
        <f t="shared" si="88"/>
        <v>3.34</v>
      </c>
      <c r="R170">
        <f>IFERROR(VLOOKUP($A170,'Week 8'!$A$1:$F$300,2,FALSE),"")</f>
        <v>1.98</v>
      </c>
      <c r="S170" s="16">
        <f>IFERROR(VLOOKUP($A170,'Week 9'!$A$1:$F$300,3,FALSE),"")</f>
        <v>6.6</v>
      </c>
      <c r="T170" s="16">
        <f t="shared" si="77"/>
        <v>3.26</v>
      </c>
      <c r="U170" s="16">
        <f>IFERROR(VLOOKUP($A170,'Week 10'!$A$1:$F$300,3,FALSE),"")</f>
        <v>8.17</v>
      </c>
      <c r="V170" s="16">
        <f t="shared" si="78"/>
        <v>1.5700000000000003</v>
      </c>
      <c r="W170" s="16">
        <f>IFERROR(VLOOKUP($A170,'Week 11'!$A$1:$F$300,3,FALSE),"")</f>
        <v>10.18</v>
      </c>
      <c r="X170" s="16">
        <f t="shared" si="79"/>
        <v>2.0099999999999998</v>
      </c>
      <c r="Y170" s="16">
        <f>IFERROR(VLOOKUP($A170,'Week 12'!$A$1:$F$300,3,FALSE),"")</f>
        <v>12.19</v>
      </c>
      <c r="Z170" s="16">
        <f t="shared" si="80"/>
        <v>2.0099999999999998</v>
      </c>
      <c r="AA170">
        <f>IFERROR(VLOOKUP($A170,'Week 13'!$A$1:$F$300,3,FALSE),"")</f>
        <v>13.98</v>
      </c>
      <c r="AB170" s="16">
        <f t="shared" si="81"/>
        <v>1.7900000000000009</v>
      </c>
      <c r="AC170">
        <f>IFERROR(VLOOKUP($A170,'Week 14'!$A$1:$F$300,3,FALSE),"")</f>
        <v>14.37</v>
      </c>
      <c r="AD170" s="16">
        <f t="shared" si="82"/>
        <v>0.38999999999999879</v>
      </c>
      <c r="AE170">
        <f>IFERROR(VLOOKUP($A170,'Week 15'!$A$1:$F$300,3,FALSE),"")</f>
        <v>14.37</v>
      </c>
      <c r="AF170" s="16">
        <f t="shared" si="65"/>
        <v>0</v>
      </c>
      <c r="AG170">
        <f>IFERROR(VLOOKUP($A170,'Week 16'!$A$1:$F$300,3,FALSE),"")</f>
        <v>14.37</v>
      </c>
      <c r="AH170" s="16">
        <f t="shared" si="66"/>
        <v>0</v>
      </c>
      <c r="AI170">
        <f>IFERROR(VLOOKUP($A170,'Week 17'!$A$1:$F$300,3,FALSE),"")</f>
        <v>14.37</v>
      </c>
      <c r="AJ170" s="16">
        <f t="shared" si="67"/>
        <v>0</v>
      </c>
      <c r="AK170">
        <f>IFERROR(VLOOKUP($A170,'Week 18'!$A$1:$F$300,3,FALSE),"")</f>
        <v>14.37</v>
      </c>
      <c r="AL170" s="16">
        <f t="shared" si="68"/>
        <v>0</v>
      </c>
      <c r="AM170">
        <f>IFERROR(VLOOKUP($A170,'Week 19'!$A$1:$F$300,3,FALSE),"")</f>
        <v>14.37</v>
      </c>
      <c r="AN170" s="16">
        <f t="shared" si="69"/>
        <v>0</v>
      </c>
      <c r="AO170">
        <f>IFERROR(VLOOKUP($A170,'Week 20'!$A$1:$F$300,3,FALSE),"")</f>
        <v>14.37</v>
      </c>
      <c r="AP170" s="16">
        <f t="shared" si="70"/>
        <v>0</v>
      </c>
      <c r="AQ170">
        <f>IFERROR(VLOOKUP($A170,'Week 21'!$A$1:$F$300,3,FALSE),"")</f>
        <v>15.19</v>
      </c>
      <c r="AR170" s="16">
        <f t="shared" si="71"/>
        <v>0.82000000000000028</v>
      </c>
      <c r="AS170">
        <f>IFERROR(VLOOKUP($A170,'Week 22'!$A$1:$F$300,3,FALSE),"")</f>
        <v>15.19</v>
      </c>
      <c r="AT170" s="16">
        <f t="shared" si="72"/>
        <v>0</v>
      </c>
      <c r="AU170" t="str">
        <f>IFERROR(VLOOKUP($A170,'Week 23'!$A$1:$F$300,3,FALSE),"")</f>
        <v/>
      </c>
      <c r="AV170" s="16">
        <f t="shared" si="73"/>
        <v>0</v>
      </c>
      <c r="AW170" t="str">
        <f>IFERROR(VLOOKUP($A170,'Week 24'!$A$1:$F$300,3,FALSE),"")</f>
        <v/>
      </c>
      <c r="AX170" s="16">
        <f t="shared" si="74"/>
        <v>0</v>
      </c>
      <c r="AY170" t="str">
        <f>IFERROR(VLOOKUP($A170,'Week 25'!$A$1:$F$300,3,FALSE),"")</f>
        <v/>
      </c>
      <c r="AZ170" s="16">
        <f t="shared" si="75"/>
        <v>0</v>
      </c>
      <c r="BA170" t="str">
        <f>IFERROR(VLOOKUP($A170,'Week 26'!$A$1:$F$300,3,FALSE),"")</f>
        <v/>
      </c>
      <c r="BB170" s="16">
        <f t="shared" si="76"/>
        <v>0</v>
      </c>
      <c r="BC170" s="2" t="str">
        <f t="shared" si="61"/>
        <v/>
      </c>
      <c r="BD170" t="str">
        <f>IFERROR(VLOOKUP($A170,'Pivotrac YE'!$A$1:$F$300,3,FALSE),"")</f>
        <v/>
      </c>
    </row>
    <row r="171" spans="1:56" x14ac:dyDescent="0.2">
      <c r="A171" t="s">
        <v>357</v>
      </c>
      <c r="B171">
        <f t="shared" si="83"/>
        <v>13.14</v>
      </c>
      <c r="C171" t="str">
        <f>IFERROR(VLOOKUP($A171,'Week 1'!$A$1:$F$300,3,FALSE),"")</f>
        <v/>
      </c>
      <c r="D171" s="16">
        <f t="shared" si="84"/>
        <v>0</v>
      </c>
      <c r="E171" t="str">
        <f>IFERROR(VLOOKUP($A171,'Week 2'!$A$1:$F$298,3,FALSE),"")</f>
        <v/>
      </c>
      <c r="F171" s="16">
        <f t="shared" si="85"/>
        <v>0</v>
      </c>
      <c r="G171" t="str">
        <f>IFERROR(VLOOKUP($A171,'Week 3'!$A$1:$F$298,3,FALSE),"")</f>
        <v/>
      </c>
      <c r="H171" s="16">
        <f t="shared" si="86"/>
        <v>0</v>
      </c>
      <c r="I171">
        <f>IFERROR(VLOOKUP($A171,'Week 4'!$A$1:$F$300,3,FALSE),"")</f>
        <v>0</v>
      </c>
      <c r="J171">
        <f>IFERROR(VLOOKUP($A171,'Week 4'!$A$1:$F$300,3,FALSE),"")</f>
        <v>0</v>
      </c>
      <c r="K171" s="16" t="str">
        <f t="shared" si="87"/>
        <v/>
      </c>
      <c r="L171" t="str">
        <f>IFERROR(VLOOKUP($A171,'Week 5'!$A$1:$F$300,2,FALSE),"")</f>
        <v/>
      </c>
      <c r="M171" t="str">
        <f>IFERROR(VLOOKUP($A171,'Week 6'!$A$1:$F$300,3,FALSE),"")</f>
        <v/>
      </c>
      <c r="N171" t="str">
        <f>IFERROR(VLOOKUP($A171,'Week 6'!$A$1:$F$300,2,FALSE),"")</f>
        <v/>
      </c>
      <c r="O171" s="16">
        <f t="shared" si="59"/>
        <v>1.35</v>
      </c>
      <c r="P171">
        <f>IFERROR(VLOOKUP($A171,'Week 7'!$A$1:$F$300,2,FALSE),"")</f>
        <v>1.35</v>
      </c>
      <c r="Q171" s="16">
        <f t="shared" si="88"/>
        <v>3.22</v>
      </c>
      <c r="R171">
        <f>IFERROR(VLOOKUP($A171,'Week 8'!$A$1:$F$300,2,FALSE),"")</f>
        <v>1.87</v>
      </c>
      <c r="S171" s="16">
        <f>IFERROR(VLOOKUP($A171,'Week 9'!$A$1:$F$300,3,FALSE),"")</f>
        <v>6.47</v>
      </c>
      <c r="T171" s="16">
        <f t="shared" si="77"/>
        <v>3.2499999999999996</v>
      </c>
      <c r="U171" s="16">
        <f>IFERROR(VLOOKUP($A171,'Week 10'!$A$1:$F$300,3,FALSE),"")</f>
        <v>7.99</v>
      </c>
      <c r="V171" s="16">
        <f t="shared" si="78"/>
        <v>1.5200000000000005</v>
      </c>
      <c r="W171" s="16">
        <f>IFERROR(VLOOKUP($A171,'Week 11'!$A$1:$F$300,3,FALSE),"")</f>
        <v>9.1199999999999992</v>
      </c>
      <c r="X171" s="16">
        <f t="shared" si="79"/>
        <v>1.129999999999999</v>
      </c>
      <c r="Y171" s="16">
        <f>IFERROR(VLOOKUP($A171,'Week 12'!$A$1:$F$300,3,FALSE),"")</f>
        <v>11.09</v>
      </c>
      <c r="Z171" s="16">
        <f t="shared" si="80"/>
        <v>1.9700000000000006</v>
      </c>
      <c r="AA171">
        <f>IFERROR(VLOOKUP($A171,'Week 13'!$A$1:$F$300,3,FALSE),"")</f>
        <v>12.9</v>
      </c>
      <c r="AB171" s="16">
        <f t="shared" si="81"/>
        <v>1.8100000000000005</v>
      </c>
      <c r="AC171">
        <f>IFERROR(VLOOKUP($A171,'Week 14'!$A$1:$F$300,3,FALSE),"")</f>
        <v>13.14</v>
      </c>
      <c r="AD171" s="16">
        <f t="shared" si="82"/>
        <v>0.24000000000000021</v>
      </c>
      <c r="AE171">
        <f>IFERROR(VLOOKUP($A171,'Week 15'!$A$1:$F$300,3,FALSE),"")</f>
        <v>13.14</v>
      </c>
      <c r="AF171" s="16">
        <f t="shared" si="65"/>
        <v>0</v>
      </c>
      <c r="AG171">
        <f>IFERROR(VLOOKUP($A171,'Week 16'!$A$1:$F$300,3,FALSE),"")</f>
        <v>13.14</v>
      </c>
      <c r="AH171" s="16">
        <f t="shared" si="66"/>
        <v>0</v>
      </c>
      <c r="AI171">
        <f>IFERROR(VLOOKUP($A171,'Week 17'!$A$1:$F$300,3,FALSE),"")</f>
        <v>13.14</v>
      </c>
      <c r="AJ171" s="16">
        <f t="shared" si="67"/>
        <v>0</v>
      </c>
      <c r="AK171">
        <f>IFERROR(VLOOKUP($A171,'Week 18'!$A$1:$F$300,3,FALSE),"")</f>
        <v>13.14</v>
      </c>
      <c r="AL171" s="16">
        <f t="shared" si="68"/>
        <v>0</v>
      </c>
      <c r="AM171">
        <f>IFERROR(VLOOKUP($A171,'Week 19'!$A$1:$F$300,3,FALSE),"")</f>
        <v>13.14</v>
      </c>
      <c r="AN171" s="16">
        <f t="shared" si="69"/>
        <v>0</v>
      </c>
      <c r="AO171">
        <f>IFERROR(VLOOKUP($A171,'Week 20'!$A$1:$F$300,3,FALSE),"")</f>
        <v>13.14</v>
      </c>
      <c r="AP171" s="16">
        <f t="shared" si="70"/>
        <v>0</v>
      </c>
      <c r="AQ171">
        <f>IFERROR(VLOOKUP($A171,'Week 21'!$A$1:$F$300,3,FALSE),"")</f>
        <v>14.23</v>
      </c>
      <c r="AR171" s="16">
        <f t="shared" si="71"/>
        <v>1.0899999999999999</v>
      </c>
      <c r="AS171">
        <f>IFERROR(VLOOKUP($A171,'Week 22'!$A$1:$F$300,3,FALSE),"")</f>
        <v>14.28</v>
      </c>
      <c r="AT171" s="16">
        <f t="shared" si="72"/>
        <v>4.9999999999998934E-2</v>
      </c>
      <c r="AU171" t="str">
        <f>IFERROR(VLOOKUP($A171,'Week 23'!$A$1:$F$300,3,FALSE),"")</f>
        <v/>
      </c>
      <c r="AV171" s="16">
        <f t="shared" si="73"/>
        <v>0</v>
      </c>
      <c r="AW171" t="str">
        <f>IFERROR(VLOOKUP($A171,'Week 24'!$A$1:$F$300,3,FALSE),"")</f>
        <v/>
      </c>
      <c r="AX171" s="16">
        <f t="shared" si="74"/>
        <v>0</v>
      </c>
      <c r="AY171" t="str">
        <f>IFERROR(VLOOKUP($A171,'Week 25'!$A$1:$F$300,3,FALSE),"")</f>
        <v/>
      </c>
      <c r="AZ171" s="16">
        <f t="shared" si="75"/>
        <v>0</v>
      </c>
      <c r="BA171" t="str">
        <f>IFERROR(VLOOKUP($A171,'Week 26'!$A$1:$F$300,3,FALSE),"")</f>
        <v/>
      </c>
      <c r="BB171" s="16">
        <f t="shared" si="76"/>
        <v>0</v>
      </c>
      <c r="BC171" s="2" t="str">
        <f t="shared" si="61"/>
        <v/>
      </c>
      <c r="BD171" t="str">
        <f>IFERROR(VLOOKUP($A171,'Pivotrac YE'!$A$1:$F$300,3,FALSE),"")</f>
        <v/>
      </c>
    </row>
    <row r="172" spans="1:56" x14ac:dyDescent="0.2">
      <c r="A172" t="s">
        <v>500</v>
      </c>
      <c r="B172">
        <f t="shared" si="83"/>
        <v>16.57</v>
      </c>
      <c r="C172" t="str">
        <f>IFERROR(VLOOKUP($A172,'Week 1'!$A$1:$F$300,3,FALSE),"")</f>
        <v/>
      </c>
      <c r="D172" s="16">
        <f t="shared" si="84"/>
        <v>0</v>
      </c>
      <c r="E172" t="str">
        <f>IFERROR(VLOOKUP($A172,'Week 2'!$A$1:$F$298,3,FALSE),"")</f>
        <v/>
      </c>
      <c r="F172" s="16">
        <f t="shared" si="85"/>
        <v>0</v>
      </c>
      <c r="G172" t="str">
        <f>IFERROR(VLOOKUP($A172,'Week 3'!$A$1:$F$298,3,FALSE),"")</f>
        <v/>
      </c>
      <c r="H172" s="16">
        <f t="shared" si="86"/>
        <v>0</v>
      </c>
      <c r="I172">
        <f>IFERROR(VLOOKUP($A172,'Week 4'!$A$1:$F$300,3,FALSE),"")</f>
        <v>0</v>
      </c>
      <c r="J172">
        <f>IFERROR(VLOOKUP($A172,'Week 4'!$A$1:$F$300,3,FALSE),"")</f>
        <v>0</v>
      </c>
      <c r="K172" s="16" t="str">
        <f t="shared" si="87"/>
        <v/>
      </c>
      <c r="L172" t="str">
        <f>IFERROR(VLOOKUP($A172,'Week 5'!$A$1:$F$300,2,FALSE),"")</f>
        <v/>
      </c>
      <c r="M172" t="str">
        <f>IFERROR(VLOOKUP($A172,'Week 6'!$A$1:$F$300,3,FALSE),"")</f>
        <v/>
      </c>
      <c r="N172" t="str">
        <f>IFERROR(VLOOKUP($A172,'Week 6'!$A$1:$F$300,2,FALSE),"")</f>
        <v/>
      </c>
      <c r="O172" s="16">
        <f t="shared" si="59"/>
        <v>1.29</v>
      </c>
      <c r="P172">
        <f>IFERROR(VLOOKUP($A172,'Week 7'!$A$1:$F$300,2,FALSE),"")</f>
        <v>1.29</v>
      </c>
      <c r="Q172" s="16">
        <f t="shared" si="88"/>
        <v>3.17</v>
      </c>
      <c r="R172">
        <f>IFERROR(VLOOKUP($A172,'Week 8'!$A$1:$F$300,2,FALSE),"")</f>
        <v>1.88</v>
      </c>
      <c r="S172" s="16">
        <f>IFERROR(VLOOKUP($A172,'Week 9'!$A$1:$F$300,3,FALSE),"")</f>
        <v>6.17</v>
      </c>
      <c r="T172" s="16">
        <f t="shared" si="77"/>
        <v>3</v>
      </c>
      <c r="U172" s="16">
        <f>IFERROR(VLOOKUP($A172,'Week 10'!$A$1:$F$300,3,FALSE),"")</f>
        <v>8.2100000000000009</v>
      </c>
      <c r="V172" s="16">
        <f t="shared" si="78"/>
        <v>2.0400000000000009</v>
      </c>
      <c r="W172" s="16">
        <f>IFERROR(VLOOKUP($A172,'Week 11'!$A$1:$F$300,3,FALSE),"")</f>
        <v>10.119999999999999</v>
      </c>
      <c r="X172" s="16">
        <f t="shared" si="79"/>
        <v>1.9099999999999984</v>
      </c>
      <c r="Y172" s="16">
        <f>IFERROR(VLOOKUP($A172,'Week 12'!$A$1:$F$300,3,FALSE),"")</f>
        <v>12</v>
      </c>
      <c r="Z172" s="16">
        <f t="shared" si="80"/>
        <v>1.8800000000000008</v>
      </c>
      <c r="AA172">
        <f>IFERROR(VLOOKUP($A172,'Week 13'!$A$1:$F$300,3,FALSE),"")</f>
        <v>13.8</v>
      </c>
      <c r="AB172" s="16">
        <f t="shared" si="81"/>
        <v>1.8000000000000007</v>
      </c>
      <c r="AC172">
        <f>IFERROR(VLOOKUP($A172,'Week 14'!$A$1:$F$300,3,FALSE),"")</f>
        <v>14.9</v>
      </c>
      <c r="AD172" s="16">
        <f t="shared" si="82"/>
        <v>1.0999999999999996</v>
      </c>
      <c r="AE172">
        <f>IFERROR(VLOOKUP($A172,'Week 15'!$A$1:$F$300,3,FALSE),"")</f>
        <v>16.010000000000002</v>
      </c>
      <c r="AF172" s="16">
        <f t="shared" si="65"/>
        <v>1.1100000000000012</v>
      </c>
      <c r="AG172">
        <f>IFERROR(VLOOKUP($A172,'Week 16'!$A$1:$F$300,3,FALSE),"")</f>
        <v>16.239999999999998</v>
      </c>
      <c r="AH172" s="16">
        <f t="shared" si="66"/>
        <v>0.22999999999999687</v>
      </c>
      <c r="AI172">
        <f>IFERROR(VLOOKUP($A172,'Week 17'!$A$1:$F$300,3,FALSE),"")</f>
        <v>16.239999999999998</v>
      </c>
      <c r="AJ172" s="16">
        <f t="shared" si="67"/>
        <v>0</v>
      </c>
      <c r="AK172">
        <f>IFERROR(VLOOKUP($A172,'Week 18'!$A$1:$F$300,3,FALSE),"")</f>
        <v>16.57</v>
      </c>
      <c r="AL172" s="16">
        <f t="shared" si="68"/>
        <v>0.33000000000000185</v>
      </c>
      <c r="AM172">
        <f>IFERROR(VLOOKUP($A172,'Week 19'!$A$1:$F$300,3,FALSE),"")</f>
        <v>16.57</v>
      </c>
      <c r="AN172" s="16">
        <f t="shared" si="69"/>
        <v>0</v>
      </c>
      <c r="AO172">
        <f>IFERROR(VLOOKUP($A172,'Week 20'!$A$1:$F$300,3,FALSE),"")</f>
        <v>16.57</v>
      </c>
      <c r="AP172" s="16">
        <f t="shared" si="70"/>
        <v>0</v>
      </c>
      <c r="AQ172">
        <f>IFERROR(VLOOKUP($A172,'Week 21'!$A$1:$F$300,3,FALSE),"")</f>
        <v>16.97</v>
      </c>
      <c r="AR172" s="16">
        <f t="shared" si="71"/>
        <v>0.39999999999999858</v>
      </c>
      <c r="AS172">
        <f>IFERROR(VLOOKUP($A172,'Week 22'!$A$1:$F$300,3,FALSE),"")</f>
        <v>17.73</v>
      </c>
      <c r="AT172" s="16">
        <f t="shared" si="72"/>
        <v>0.76000000000000156</v>
      </c>
      <c r="AU172" t="str">
        <f>IFERROR(VLOOKUP($A172,'Week 23'!$A$1:$F$300,3,FALSE),"")</f>
        <v/>
      </c>
      <c r="AV172" s="16">
        <f t="shared" si="73"/>
        <v>0</v>
      </c>
      <c r="AW172" t="str">
        <f>IFERROR(VLOOKUP($A172,'Week 24'!$A$1:$F$300,3,FALSE),"")</f>
        <v/>
      </c>
      <c r="AX172" s="16">
        <f t="shared" si="74"/>
        <v>0</v>
      </c>
      <c r="AY172" t="str">
        <f>IFERROR(VLOOKUP($A172,'Week 25'!$A$1:$F$300,3,FALSE),"")</f>
        <v/>
      </c>
      <c r="AZ172" s="16">
        <f t="shared" si="75"/>
        <v>0</v>
      </c>
      <c r="BA172" t="str">
        <f>IFERROR(VLOOKUP($A172,'Week 26'!$A$1:$F$300,3,FALSE),"")</f>
        <v/>
      </c>
      <c r="BB172" s="16">
        <f t="shared" si="76"/>
        <v>0</v>
      </c>
      <c r="BC172" s="2" t="str">
        <f t="shared" si="61"/>
        <v/>
      </c>
      <c r="BD172" t="str">
        <f>IFERROR(VLOOKUP($A172,'Pivotrac YE'!$A$1:$F$300,3,FALSE),"")</f>
        <v/>
      </c>
    </row>
    <row r="173" spans="1:56" x14ac:dyDescent="0.2">
      <c r="A173" t="s">
        <v>346</v>
      </c>
      <c r="B173">
        <f t="shared" si="83"/>
        <v>16.14</v>
      </c>
      <c r="C173" t="str">
        <f>IFERROR(VLOOKUP($A173,'Week 1'!$A$1:$F$300,3,FALSE),"")</f>
        <v/>
      </c>
      <c r="D173" s="16">
        <f t="shared" si="84"/>
        <v>0</v>
      </c>
      <c r="E173" t="str">
        <f>IFERROR(VLOOKUP($A173,'Week 2'!$A$1:$F$298,3,FALSE),"")</f>
        <v/>
      </c>
      <c r="F173" s="16">
        <f t="shared" si="85"/>
        <v>0</v>
      </c>
      <c r="G173" t="str">
        <f>IFERROR(VLOOKUP($A173,'Week 3'!$A$1:$F$298,3,FALSE),"")</f>
        <v/>
      </c>
      <c r="H173" s="16">
        <f t="shared" si="86"/>
        <v>0</v>
      </c>
      <c r="I173">
        <f>IFERROR(VLOOKUP($A173,'Week 4'!$A$1:$F$300,3,FALSE),"")</f>
        <v>0</v>
      </c>
      <c r="J173">
        <f>IFERROR(VLOOKUP($A173,'Week 4'!$A$1:$F$300,3,FALSE),"")</f>
        <v>0</v>
      </c>
      <c r="K173" s="16" t="str">
        <f t="shared" si="87"/>
        <v/>
      </c>
      <c r="L173" t="str">
        <f>IFERROR(VLOOKUP($A173,'Week 5'!$A$1:$F$300,2,FALSE),"")</f>
        <v/>
      </c>
      <c r="M173" t="str">
        <f>IFERROR(VLOOKUP($A173,'Week 6'!$A$1:$F$300,3,FALSE),"")</f>
        <v/>
      </c>
      <c r="N173" t="str">
        <f>IFERROR(VLOOKUP($A173,'Week 6'!$A$1:$F$300,2,FALSE),"")</f>
        <v/>
      </c>
      <c r="O173" s="16">
        <f t="shared" si="59"/>
        <v>0.65</v>
      </c>
      <c r="P173">
        <f>IFERROR(VLOOKUP($A173,'Week 7'!$A$1:$F$300,2,FALSE),"")</f>
        <v>0.65</v>
      </c>
      <c r="Q173" s="16">
        <f t="shared" si="88"/>
        <v>2.57</v>
      </c>
      <c r="R173">
        <f>IFERROR(VLOOKUP($A173,'Week 8'!$A$1:$F$300,2,FALSE),"")</f>
        <v>1.92</v>
      </c>
      <c r="S173" s="16">
        <f>IFERROR(VLOOKUP($A173,'Week 9'!$A$1:$F$300,3,FALSE),"")</f>
        <v>5.21</v>
      </c>
      <c r="T173" s="16">
        <f t="shared" si="77"/>
        <v>2.64</v>
      </c>
      <c r="U173" s="16">
        <f>IFERROR(VLOOKUP($A173,'Week 10'!$A$1:$F$300,3,FALSE),"")</f>
        <v>6.98</v>
      </c>
      <c r="V173" s="16">
        <f t="shared" si="78"/>
        <v>1.7700000000000005</v>
      </c>
      <c r="W173" s="16">
        <f>IFERROR(VLOOKUP($A173,'Week 11'!$A$1:$F$300,3,FALSE),"")</f>
        <v>8.9600000000000009</v>
      </c>
      <c r="X173" s="16">
        <f t="shared" si="79"/>
        <v>1.9800000000000004</v>
      </c>
      <c r="Y173" s="16">
        <f>IFERROR(VLOOKUP($A173,'Week 12'!$A$1:$F$300,3,FALSE),"")</f>
        <v>10.85</v>
      </c>
      <c r="Z173" s="16">
        <f t="shared" si="80"/>
        <v>1.8899999999999988</v>
      </c>
      <c r="AA173">
        <f>IFERROR(VLOOKUP($A173,'Week 13'!$A$1:$F$300,3,FALSE),"")</f>
        <v>12.3</v>
      </c>
      <c r="AB173" s="16">
        <f t="shared" si="81"/>
        <v>1.4500000000000011</v>
      </c>
      <c r="AC173">
        <f>IFERROR(VLOOKUP($A173,'Week 14'!$A$1:$F$300,3,FALSE),"")</f>
        <v>13.4</v>
      </c>
      <c r="AD173" s="16">
        <f t="shared" si="82"/>
        <v>1.0999999999999996</v>
      </c>
      <c r="AE173">
        <f>IFERROR(VLOOKUP($A173,'Week 15'!$A$1:$F$300,3,FALSE),"")</f>
        <v>14.33</v>
      </c>
      <c r="AF173" s="16">
        <f t="shared" si="65"/>
        <v>0.92999999999999972</v>
      </c>
      <c r="AG173">
        <f>IFERROR(VLOOKUP($A173,'Week 16'!$A$1:$F$300,3,FALSE),"")</f>
        <v>15.21</v>
      </c>
      <c r="AH173" s="16">
        <f t="shared" si="66"/>
        <v>0.88000000000000078</v>
      </c>
      <c r="AI173">
        <f>IFERROR(VLOOKUP($A173,'Week 17'!$A$1:$F$300,3,FALSE),"")</f>
        <v>15.21</v>
      </c>
      <c r="AJ173" s="16">
        <f t="shared" si="67"/>
        <v>0</v>
      </c>
      <c r="AK173">
        <f>IFERROR(VLOOKUP($A173,'Week 18'!$A$1:$F$300,3,FALSE),"")</f>
        <v>16.14</v>
      </c>
      <c r="AL173" s="16">
        <f t="shared" si="68"/>
        <v>0.92999999999999972</v>
      </c>
      <c r="AM173">
        <f>IFERROR(VLOOKUP($A173,'Week 19'!$A$1:$F$300,3,FALSE),"")</f>
        <v>16.39</v>
      </c>
      <c r="AN173" s="16">
        <f t="shared" si="69"/>
        <v>0.25</v>
      </c>
      <c r="AO173">
        <f>IFERROR(VLOOKUP($A173,'Week 20'!$A$1:$F$300,3,FALSE),"")</f>
        <v>16.39</v>
      </c>
      <c r="AP173" s="16">
        <f t="shared" si="70"/>
        <v>0</v>
      </c>
      <c r="AQ173">
        <f>IFERROR(VLOOKUP($A173,'Week 21'!$A$1:$F$300,3,FALSE),"")</f>
        <v>17.12</v>
      </c>
      <c r="AR173" s="16">
        <f t="shared" si="71"/>
        <v>0.73000000000000043</v>
      </c>
      <c r="AS173">
        <f>IFERROR(VLOOKUP($A173,'Week 22'!$A$1:$F$300,3,FALSE),"")</f>
        <v>17.41</v>
      </c>
      <c r="AT173" s="16">
        <f t="shared" si="72"/>
        <v>0.28999999999999915</v>
      </c>
      <c r="AU173" t="str">
        <f>IFERROR(VLOOKUP($A173,'Week 23'!$A$1:$F$300,3,FALSE),"")</f>
        <v/>
      </c>
      <c r="AV173" s="16">
        <f t="shared" si="73"/>
        <v>0</v>
      </c>
      <c r="AW173" t="str">
        <f>IFERROR(VLOOKUP($A173,'Week 24'!$A$1:$F$300,3,FALSE),"")</f>
        <v/>
      </c>
      <c r="AX173" s="16">
        <f t="shared" si="74"/>
        <v>0</v>
      </c>
      <c r="AY173" t="str">
        <f>IFERROR(VLOOKUP($A173,'Week 25'!$A$1:$F$300,3,FALSE),"")</f>
        <v/>
      </c>
      <c r="AZ173" s="16">
        <f t="shared" si="75"/>
        <v>0</v>
      </c>
      <c r="BA173" t="str">
        <f>IFERROR(VLOOKUP($A173,'Week 26'!$A$1:$F$300,3,FALSE),"")</f>
        <v/>
      </c>
      <c r="BB173" s="16">
        <f t="shared" si="76"/>
        <v>0</v>
      </c>
      <c r="BC173" s="2" t="str">
        <f t="shared" si="61"/>
        <v/>
      </c>
      <c r="BD173" t="str">
        <f>IFERROR(VLOOKUP($A173,'Pivotrac YE'!$A$1:$F$300,3,FALSE),"")</f>
        <v/>
      </c>
    </row>
    <row r="174" spans="1:56" x14ac:dyDescent="0.2">
      <c r="A174" t="s">
        <v>501</v>
      </c>
      <c r="B174">
        <f t="shared" si="83"/>
        <v>14.27</v>
      </c>
      <c r="C174" t="str">
        <f>IFERROR(VLOOKUP($A174,'Week 1'!$A$1:$F$300,3,FALSE),"")</f>
        <v/>
      </c>
      <c r="D174" s="16">
        <f t="shared" si="84"/>
        <v>0</v>
      </c>
      <c r="E174" t="str">
        <f>IFERROR(VLOOKUP($A174,'Week 2'!$A$1:$F$298,3,FALSE),"")</f>
        <v/>
      </c>
      <c r="F174" s="16">
        <f t="shared" si="85"/>
        <v>0</v>
      </c>
      <c r="G174" t="str">
        <f>IFERROR(VLOOKUP($A174,'Week 3'!$A$1:$F$298,3,FALSE),"")</f>
        <v/>
      </c>
      <c r="H174" s="16">
        <f t="shared" si="86"/>
        <v>0</v>
      </c>
      <c r="I174">
        <f>IFERROR(VLOOKUP($A174,'Week 4'!$A$1:$F$300,3,FALSE),"")</f>
        <v>0</v>
      </c>
      <c r="J174">
        <f>IFERROR(VLOOKUP($A174,'Week 4'!$A$1:$F$300,3,FALSE),"")</f>
        <v>0</v>
      </c>
      <c r="K174" s="16" t="str">
        <f t="shared" si="87"/>
        <v/>
      </c>
      <c r="L174" t="str">
        <f>IFERROR(VLOOKUP($A174,'Week 5'!$A$1:$F$300,2,FALSE),"")</f>
        <v/>
      </c>
      <c r="M174" t="str">
        <f>IFERROR(VLOOKUP($A174,'Week 6'!$A$1:$F$300,3,FALSE),"")</f>
        <v/>
      </c>
      <c r="N174" t="str">
        <f>IFERROR(VLOOKUP($A174,'Week 6'!$A$1:$F$300,2,FALSE),"")</f>
        <v/>
      </c>
      <c r="O174" s="16">
        <f t="shared" si="59"/>
        <v>1.01</v>
      </c>
      <c r="P174">
        <f>IFERROR(VLOOKUP($A174,'Week 7'!$A$1:$F$300,2,FALSE),"")</f>
        <v>1.01</v>
      </c>
      <c r="Q174" s="16">
        <f t="shared" si="88"/>
        <v>2.54</v>
      </c>
      <c r="R174">
        <f>IFERROR(VLOOKUP($A174,'Week 8'!$A$1:$F$300,2,FALSE),"")</f>
        <v>1.53</v>
      </c>
      <c r="S174" s="16">
        <f>IFERROR(VLOOKUP($A174,'Week 9'!$A$1:$F$300,3,FALSE),"")</f>
        <v>4.68</v>
      </c>
      <c r="T174" s="16">
        <f t="shared" si="77"/>
        <v>2.1399999999999997</v>
      </c>
      <c r="U174" s="16">
        <f>IFERROR(VLOOKUP($A174,'Week 10'!$A$1:$F$300,3,FALSE),"")</f>
        <v>6.35</v>
      </c>
      <c r="V174" s="16">
        <f t="shared" si="78"/>
        <v>1.67</v>
      </c>
      <c r="W174" s="16">
        <f>IFERROR(VLOOKUP($A174,'Week 11'!$A$1:$F$300,3,FALSE),"")</f>
        <v>8.1300000000000008</v>
      </c>
      <c r="X174" s="16">
        <f t="shared" si="79"/>
        <v>1.7800000000000011</v>
      </c>
      <c r="Y174" s="16">
        <f>IFERROR(VLOOKUP($A174,'Week 12'!$A$1:$F$300,3,FALSE),"")</f>
        <v>9.76</v>
      </c>
      <c r="Z174" s="16">
        <f t="shared" si="80"/>
        <v>1.629999999999999</v>
      </c>
      <c r="AA174">
        <f>IFERROR(VLOOKUP($A174,'Week 13'!$A$1:$F$300,3,FALSE),"")</f>
        <v>11.46</v>
      </c>
      <c r="AB174" s="16">
        <f t="shared" si="81"/>
        <v>1.7000000000000011</v>
      </c>
      <c r="AC174">
        <f>IFERROR(VLOOKUP($A174,'Week 14'!$A$1:$F$300,3,FALSE),"")</f>
        <v>12.17</v>
      </c>
      <c r="AD174" s="16">
        <f t="shared" si="82"/>
        <v>0.70999999999999908</v>
      </c>
      <c r="AE174">
        <f>IFERROR(VLOOKUP($A174,'Week 15'!$A$1:$F$300,3,FALSE),"")</f>
        <v>13.54</v>
      </c>
      <c r="AF174" s="16">
        <f t="shared" si="65"/>
        <v>1.3699999999999992</v>
      </c>
      <c r="AG174">
        <f>IFERROR(VLOOKUP($A174,'Week 16'!$A$1:$F$300,3,FALSE),"")</f>
        <v>13.67</v>
      </c>
      <c r="AH174" s="16">
        <f t="shared" si="66"/>
        <v>0.13000000000000078</v>
      </c>
      <c r="AI174">
        <f>IFERROR(VLOOKUP($A174,'Week 17'!$A$1:$F$300,3,FALSE),"")</f>
        <v>13.67</v>
      </c>
      <c r="AJ174" s="16">
        <f t="shared" si="67"/>
        <v>0</v>
      </c>
      <c r="AK174">
        <f>IFERROR(VLOOKUP($A174,'Week 18'!$A$1:$F$300,3,FALSE),"")</f>
        <v>14.27</v>
      </c>
      <c r="AL174" s="16">
        <f t="shared" si="68"/>
        <v>0.59999999999999964</v>
      </c>
      <c r="AM174">
        <f>IFERROR(VLOOKUP($A174,'Week 19'!$A$1:$F$300,3,FALSE),"")</f>
        <v>14.27</v>
      </c>
      <c r="AN174" s="16">
        <f t="shared" si="69"/>
        <v>0</v>
      </c>
      <c r="AO174">
        <f>IFERROR(VLOOKUP($A174,'Week 20'!$A$1:$F$300,3,FALSE),"")</f>
        <v>14.27</v>
      </c>
      <c r="AP174" s="16">
        <f t="shared" si="70"/>
        <v>0</v>
      </c>
      <c r="AQ174">
        <f>IFERROR(VLOOKUP($A174,'Week 21'!$A$1:$F$300,3,FALSE),"")</f>
        <v>14.72</v>
      </c>
      <c r="AR174" s="16">
        <f t="shared" si="71"/>
        <v>0.45000000000000107</v>
      </c>
      <c r="AS174">
        <f>IFERROR(VLOOKUP($A174,'Week 22'!$A$1:$F$300,3,FALSE),"")</f>
        <v>15.58</v>
      </c>
      <c r="AT174" s="16">
        <f t="shared" si="72"/>
        <v>0.85999999999999943</v>
      </c>
      <c r="AU174" t="str">
        <f>IFERROR(VLOOKUP($A174,'Week 23'!$A$1:$F$300,3,FALSE),"")</f>
        <v/>
      </c>
      <c r="AV174" s="16">
        <f t="shared" si="73"/>
        <v>0</v>
      </c>
      <c r="AW174" t="str">
        <f>IFERROR(VLOOKUP($A174,'Week 24'!$A$1:$F$300,3,FALSE),"")</f>
        <v/>
      </c>
      <c r="AX174" s="16">
        <f t="shared" si="74"/>
        <v>0</v>
      </c>
      <c r="AY174" t="str">
        <f>IFERROR(VLOOKUP($A174,'Week 25'!$A$1:$F$300,3,FALSE),"")</f>
        <v/>
      </c>
      <c r="AZ174" s="16">
        <f t="shared" si="75"/>
        <v>0</v>
      </c>
      <c r="BA174" t="str">
        <f>IFERROR(VLOOKUP($A174,'Week 26'!$A$1:$F$300,3,FALSE),"")</f>
        <v/>
      </c>
      <c r="BB174" s="16">
        <f t="shared" si="76"/>
        <v>0</v>
      </c>
      <c r="BC174" s="2" t="str">
        <f t="shared" si="61"/>
        <v/>
      </c>
      <c r="BD174" t="str">
        <f>IFERROR(VLOOKUP($A174,'Pivotrac YE'!$A$1:$F$300,3,FALSE),"")</f>
        <v/>
      </c>
    </row>
    <row r="175" spans="1:56" x14ac:dyDescent="0.2">
      <c r="A175" t="s">
        <v>347</v>
      </c>
      <c r="B175">
        <f t="shared" si="83"/>
        <v>17.03</v>
      </c>
      <c r="C175" t="str">
        <f>IFERROR(VLOOKUP($A175,'Week 1'!$A$1:$F$300,3,FALSE),"")</f>
        <v/>
      </c>
      <c r="D175" s="16">
        <f t="shared" si="84"/>
        <v>0</v>
      </c>
      <c r="E175" t="str">
        <f>IFERROR(VLOOKUP($A175,'Week 2'!$A$1:$F$298,3,FALSE),"")</f>
        <v/>
      </c>
      <c r="F175" s="16">
        <f t="shared" si="85"/>
        <v>0</v>
      </c>
      <c r="G175" t="str">
        <f>IFERROR(VLOOKUP($A175,'Week 3'!$A$1:$F$298,3,FALSE),"")</f>
        <v/>
      </c>
      <c r="H175" s="16">
        <f t="shared" si="86"/>
        <v>0</v>
      </c>
      <c r="I175">
        <f>IFERROR(VLOOKUP($A175,'Week 4'!$A$1:$F$300,3,FALSE),"")</f>
        <v>0</v>
      </c>
      <c r="J175">
        <f>IFERROR(VLOOKUP($A175,'Week 4'!$A$1:$F$300,3,FALSE),"")</f>
        <v>0</v>
      </c>
      <c r="K175" s="16" t="str">
        <f t="shared" si="87"/>
        <v/>
      </c>
      <c r="L175" t="str">
        <f>IFERROR(VLOOKUP($A175,'Week 5'!$A$1:$F$300,2,FALSE),"")</f>
        <v/>
      </c>
      <c r="M175" t="str">
        <f>IFERROR(VLOOKUP($A175,'Week 6'!$A$1:$F$300,3,FALSE),"")</f>
        <v/>
      </c>
      <c r="N175" t="str">
        <f>IFERROR(VLOOKUP($A175,'Week 6'!$A$1:$F$300,2,FALSE),"")</f>
        <v/>
      </c>
      <c r="O175" s="16">
        <f t="shared" si="59"/>
        <v>0.74</v>
      </c>
      <c r="P175">
        <f>IFERROR(VLOOKUP($A175,'Week 7'!$A$1:$F$300,2,FALSE),"")</f>
        <v>0.74</v>
      </c>
      <c r="Q175" s="16">
        <f t="shared" si="88"/>
        <v>2.7800000000000002</v>
      </c>
      <c r="R175">
        <f>IFERROR(VLOOKUP($A175,'Week 8'!$A$1:$F$300,2,FALSE),"")</f>
        <v>2.04</v>
      </c>
      <c r="S175" s="16">
        <f>IFERROR(VLOOKUP($A175,'Week 9'!$A$1:$F$300,3,FALSE),"")</f>
        <v>5.71</v>
      </c>
      <c r="T175" s="16">
        <f t="shared" si="77"/>
        <v>2.9299999999999997</v>
      </c>
      <c r="U175" s="16">
        <f>IFERROR(VLOOKUP($A175,'Week 10'!$A$1:$F$300,3,FALSE),"")</f>
        <v>7.55</v>
      </c>
      <c r="V175" s="16">
        <f t="shared" si="78"/>
        <v>1.8399999999999999</v>
      </c>
      <c r="W175" s="16">
        <f>IFERROR(VLOOKUP($A175,'Week 11'!$A$1:$F$300,3,FALSE),"")</f>
        <v>9.5</v>
      </c>
      <c r="X175" s="16">
        <f t="shared" si="79"/>
        <v>1.9500000000000002</v>
      </c>
      <c r="Y175" s="16">
        <f>IFERROR(VLOOKUP($A175,'Week 12'!$A$1:$F$300,3,FALSE),"")</f>
        <v>11.21</v>
      </c>
      <c r="Z175" s="16">
        <f t="shared" si="80"/>
        <v>1.7100000000000009</v>
      </c>
      <c r="AA175">
        <f>IFERROR(VLOOKUP($A175,'Week 13'!$A$1:$F$300,3,FALSE),"")</f>
        <v>12.94</v>
      </c>
      <c r="AB175" s="16">
        <f t="shared" si="81"/>
        <v>1.7299999999999986</v>
      </c>
      <c r="AC175">
        <f>IFERROR(VLOOKUP($A175,'Week 14'!$A$1:$F$300,3,FALSE),"")</f>
        <v>14.39</v>
      </c>
      <c r="AD175" s="16">
        <f t="shared" si="82"/>
        <v>1.4500000000000011</v>
      </c>
      <c r="AE175">
        <f>IFERROR(VLOOKUP($A175,'Week 15'!$A$1:$F$300,3,FALSE),"")</f>
        <v>15.72</v>
      </c>
      <c r="AF175" s="16">
        <f t="shared" si="65"/>
        <v>1.33</v>
      </c>
      <c r="AG175">
        <f>IFERROR(VLOOKUP($A175,'Week 16'!$A$1:$F$300,3,FALSE),"")</f>
        <v>16.149999999999999</v>
      </c>
      <c r="AH175" s="16">
        <f t="shared" si="66"/>
        <v>0.42999999999999794</v>
      </c>
      <c r="AI175">
        <f>IFERROR(VLOOKUP($A175,'Week 17'!$A$1:$F$300,3,FALSE),"")</f>
        <v>16.149999999999999</v>
      </c>
      <c r="AJ175" s="16">
        <f t="shared" si="67"/>
        <v>0</v>
      </c>
      <c r="AK175">
        <f>IFERROR(VLOOKUP($A175,'Week 18'!$A$1:$F$300,3,FALSE),"")</f>
        <v>17.03</v>
      </c>
      <c r="AL175" s="16">
        <f t="shared" si="68"/>
        <v>0.88000000000000256</v>
      </c>
      <c r="AM175">
        <f>IFERROR(VLOOKUP($A175,'Week 19'!$A$1:$F$300,3,FALSE),"")</f>
        <v>17.829999999999998</v>
      </c>
      <c r="AN175" s="16">
        <f t="shared" si="69"/>
        <v>0.79999999999999716</v>
      </c>
      <c r="AO175">
        <f>IFERROR(VLOOKUP($A175,'Week 20'!$A$1:$F$300,3,FALSE),"")</f>
        <v>17.829999999999998</v>
      </c>
      <c r="AP175" s="16">
        <f t="shared" si="70"/>
        <v>0</v>
      </c>
      <c r="AQ175">
        <f>IFERROR(VLOOKUP($A175,'Week 21'!$A$1:$F$300,3,FALSE),"")</f>
        <v>18.62</v>
      </c>
      <c r="AR175" s="16">
        <f t="shared" si="71"/>
        <v>0.7900000000000027</v>
      </c>
      <c r="AS175">
        <f>IFERROR(VLOOKUP($A175,'Week 22'!$A$1:$F$300,3,FALSE),"")</f>
        <v>19.28</v>
      </c>
      <c r="AT175" s="16">
        <f t="shared" si="72"/>
        <v>0.66000000000000014</v>
      </c>
      <c r="AU175" t="str">
        <f>IFERROR(VLOOKUP($A175,'Week 23'!$A$1:$F$300,3,FALSE),"")</f>
        <v/>
      </c>
      <c r="AV175" s="16">
        <f t="shared" si="73"/>
        <v>0</v>
      </c>
      <c r="AW175" t="str">
        <f>IFERROR(VLOOKUP($A175,'Week 24'!$A$1:$F$300,3,FALSE),"")</f>
        <v/>
      </c>
      <c r="AX175" s="16">
        <f t="shared" si="74"/>
        <v>0</v>
      </c>
      <c r="AY175" t="str">
        <f>IFERROR(VLOOKUP($A175,'Week 25'!$A$1:$F$300,3,FALSE),"")</f>
        <v/>
      </c>
      <c r="AZ175" s="16">
        <f t="shared" si="75"/>
        <v>0</v>
      </c>
      <c r="BA175" t="str">
        <f>IFERROR(VLOOKUP($A175,'Week 26'!$A$1:$F$300,3,FALSE),"")</f>
        <v/>
      </c>
      <c r="BB175" s="16">
        <f t="shared" si="76"/>
        <v>0</v>
      </c>
      <c r="BC175" s="2" t="str">
        <f t="shared" si="61"/>
        <v/>
      </c>
      <c r="BD175" t="str">
        <f>IFERROR(VLOOKUP($A175,'Pivotrac YE'!$A$1:$F$300,3,FALSE),"")</f>
        <v/>
      </c>
    </row>
    <row r="176" spans="1:56" x14ac:dyDescent="0.2">
      <c r="A176" t="s">
        <v>348</v>
      </c>
      <c r="B176">
        <f t="shared" si="83"/>
        <v>16.14</v>
      </c>
      <c r="C176" t="str">
        <f>IFERROR(VLOOKUP($A176,'Week 1'!$A$1:$F$300,3,FALSE),"")</f>
        <v/>
      </c>
      <c r="D176" s="16">
        <f t="shared" si="84"/>
        <v>0</v>
      </c>
      <c r="E176" t="str">
        <f>IFERROR(VLOOKUP($A176,'Week 2'!$A$1:$F$298,3,FALSE),"")</f>
        <v/>
      </c>
      <c r="F176" s="16">
        <f t="shared" si="85"/>
        <v>0</v>
      </c>
      <c r="G176" t="str">
        <f>IFERROR(VLOOKUP($A176,'Week 3'!$A$1:$F$298,3,FALSE),"")</f>
        <v/>
      </c>
      <c r="H176" s="16">
        <f t="shared" si="86"/>
        <v>0</v>
      </c>
      <c r="I176">
        <f>IFERROR(VLOOKUP($A176,'Week 4'!$A$1:$F$300,3,FALSE),"")</f>
        <v>0</v>
      </c>
      <c r="J176">
        <f>IFERROR(VLOOKUP($A176,'Week 4'!$A$1:$F$300,3,FALSE),"")</f>
        <v>0</v>
      </c>
      <c r="K176" s="16" t="str">
        <f t="shared" si="87"/>
        <v/>
      </c>
      <c r="L176" t="str">
        <f>IFERROR(VLOOKUP($A176,'Week 5'!$A$1:$F$300,2,FALSE),"")</f>
        <v/>
      </c>
      <c r="M176" t="str">
        <f>IFERROR(VLOOKUP($A176,'Week 6'!$A$1:$F$300,3,FALSE),"")</f>
        <v/>
      </c>
      <c r="N176" t="str">
        <f>IFERROR(VLOOKUP($A176,'Week 6'!$A$1:$F$300,2,FALSE),"")</f>
        <v/>
      </c>
      <c r="O176" s="16">
        <f t="shared" si="59"/>
        <v>0.69</v>
      </c>
      <c r="P176">
        <f>IFERROR(VLOOKUP($A176,'Week 7'!$A$1:$F$300,2,FALSE),"")</f>
        <v>0.69</v>
      </c>
      <c r="Q176" s="16">
        <f t="shared" si="88"/>
        <v>2.73</v>
      </c>
      <c r="R176">
        <f>IFERROR(VLOOKUP($A176,'Week 8'!$A$1:$F$300,2,FALSE),"")</f>
        <v>2.04</v>
      </c>
      <c r="S176" s="16">
        <f>IFERROR(VLOOKUP($A176,'Week 9'!$A$1:$F$300,3,FALSE),"")</f>
        <v>5.46</v>
      </c>
      <c r="T176" s="16">
        <f t="shared" si="77"/>
        <v>2.73</v>
      </c>
      <c r="U176" s="16">
        <f>IFERROR(VLOOKUP($A176,'Week 10'!$A$1:$F$300,3,FALSE),"")</f>
        <v>7.39</v>
      </c>
      <c r="V176" s="16">
        <f t="shared" si="78"/>
        <v>1.9299999999999997</v>
      </c>
      <c r="W176" s="16">
        <f>IFERROR(VLOOKUP($A176,'Week 11'!$A$1:$F$300,3,FALSE),"")</f>
        <v>9.32</v>
      </c>
      <c r="X176" s="16">
        <f t="shared" si="79"/>
        <v>1.9300000000000006</v>
      </c>
      <c r="Y176" s="16">
        <f>IFERROR(VLOOKUP($A176,'Week 12'!$A$1:$F$300,3,FALSE),"")</f>
        <v>11.03</v>
      </c>
      <c r="Z176" s="16">
        <f t="shared" si="80"/>
        <v>1.7099999999999991</v>
      </c>
      <c r="AA176">
        <f>IFERROR(VLOOKUP($A176,'Week 13'!$A$1:$F$300,3,FALSE),"")</f>
        <v>12.68</v>
      </c>
      <c r="AB176" s="16">
        <f t="shared" si="81"/>
        <v>1.6500000000000004</v>
      </c>
      <c r="AC176">
        <f>IFERROR(VLOOKUP($A176,'Week 14'!$A$1:$F$300,3,FALSE),"")</f>
        <v>13.83</v>
      </c>
      <c r="AD176" s="16">
        <f t="shared" si="82"/>
        <v>1.1500000000000004</v>
      </c>
      <c r="AE176">
        <f>IFERROR(VLOOKUP($A176,'Week 15'!$A$1:$F$300,3,FALSE),"")</f>
        <v>14.87</v>
      </c>
      <c r="AF176" s="16">
        <f t="shared" si="65"/>
        <v>1.0399999999999991</v>
      </c>
      <c r="AG176">
        <f>IFERROR(VLOOKUP($A176,'Week 16'!$A$1:$F$300,3,FALSE),"")</f>
        <v>15.28</v>
      </c>
      <c r="AH176" s="16">
        <f t="shared" si="66"/>
        <v>0.41000000000000014</v>
      </c>
      <c r="AI176">
        <f>IFERROR(VLOOKUP($A176,'Week 17'!$A$1:$F$300,3,FALSE),"")</f>
        <v>15.28</v>
      </c>
      <c r="AJ176" s="16">
        <f t="shared" si="67"/>
        <v>0</v>
      </c>
      <c r="AK176">
        <f>IFERROR(VLOOKUP($A176,'Week 18'!$A$1:$F$300,3,FALSE),"")</f>
        <v>16.14</v>
      </c>
      <c r="AL176" s="16">
        <f t="shared" si="68"/>
        <v>0.86000000000000121</v>
      </c>
      <c r="AM176">
        <f>IFERROR(VLOOKUP($A176,'Week 19'!$A$1:$F$300,3,FALSE),"")</f>
        <v>16.14</v>
      </c>
      <c r="AN176" s="16">
        <f t="shared" si="69"/>
        <v>0</v>
      </c>
      <c r="AO176">
        <f>IFERROR(VLOOKUP($A176,'Week 20'!$A$1:$F$300,3,FALSE),"")</f>
        <v>16.14</v>
      </c>
      <c r="AP176" s="16">
        <f t="shared" si="70"/>
        <v>0</v>
      </c>
      <c r="AQ176">
        <f>IFERROR(VLOOKUP($A176,'Week 21'!$A$1:$F$300,3,FALSE),"")</f>
        <v>17.329999999999998</v>
      </c>
      <c r="AR176" s="16">
        <f t="shared" si="71"/>
        <v>1.1899999999999977</v>
      </c>
      <c r="AS176">
        <f>IFERROR(VLOOKUP($A176,'Week 22'!$A$1:$F$300,3,FALSE),"")</f>
        <v>17.47</v>
      </c>
      <c r="AT176" s="16">
        <f t="shared" si="72"/>
        <v>0.14000000000000057</v>
      </c>
      <c r="AU176" t="str">
        <f>IFERROR(VLOOKUP($A176,'Week 23'!$A$1:$F$300,3,FALSE),"")</f>
        <v/>
      </c>
      <c r="AV176" s="16">
        <f t="shared" si="73"/>
        <v>0</v>
      </c>
      <c r="AW176" t="str">
        <f>IFERROR(VLOOKUP($A176,'Week 24'!$A$1:$F$300,3,FALSE),"")</f>
        <v/>
      </c>
      <c r="AX176" s="16">
        <f t="shared" si="74"/>
        <v>0</v>
      </c>
      <c r="AY176" t="str">
        <f>IFERROR(VLOOKUP($A176,'Week 25'!$A$1:$F$300,3,FALSE),"")</f>
        <v/>
      </c>
      <c r="AZ176" s="16">
        <f t="shared" si="75"/>
        <v>0</v>
      </c>
      <c r="BA176" t="str">
        <f>IFERROR(VLOOKUP($A176,'Week 26'!$A$1:$F$300,3,FALSE),"")</f>
        <v/>
      </c>
      <c r="BB176" s="16">
        <f t="shared" si="76"/>
        <v>0</v>
      </c>
      <c r="BC176" s="2" t="str">
        <f t="shared" si="61"/>
        <v/>
      </c>
      <c r="BD176" t="str">
        <f>IFERROR(VLOOKUP($A176,'Pivotrac YE'!$A$1:$F$300,3,FALSE),"")</f>
        <v/>
      </c>
    </row>
    <row r="177" spans="1:56" x14ac:dyDescent="0.2">
      <c r="A177" t="s">
        <v>358</v>
      </c>
      <c r="B177">
        <f t="shared" si="83"/>
        <v>15.43</v>
      </c>
      <c r="C177" t="str">
        <f>IFERROR(VLOOKUP($A177,'Week 1'!$A$1:$F$300,3,FALSE),"")</f>
        <v/>
      </c>
      <c r="D177" s="16">
        <f t="shared" si="84"/>
        <v>0</v>
      </c>
      <c r="E177" t="str">
        <f>IFERROR(VLOOKUP($A177,'Week 2'!$A$1:$F$298,3,FALSE),"")</f>
        <v/>
      </c>
      <c r="F177" s="16">
        <f t="shared" si="85"/>
        <v>0</v>
      </c>
      <c r="G177" t="str">
        <f>IFERROR(VLOOKUP($A177,'Week 3'!$A$1:$F$298,3,FALSE),"")</f>
        <v/>
      </c>
      <c r="H177" s="16">
        <f t="shared" si="86"/>
        <v>0</v>
      </c>
      <c r="I177">
        <f>IFERROR(VLOOKUP($A177,'Week 4'!$A$1:$F$300,3,FALSE),"")</f>
        <v>0</v>
      </c>
      <c r="J177">
        <f>IFERROR(VLOOKUP($A177,'Week 4'!$A$1:$F$300,3,FALSE),"")</f>
        <v>0</v>
      </c>
      <c r="K177" s="16" t="str">
        <f t="shared" si="87"/>
        <v/>
      </c>
      <c r="L177" t="str">
        <f>IFERROR(VLOOKUP($A177,'Week 5'!$A$1:$F$300,2,FALSE),"")</f>
        <v/>
      </c>
      <c r="M177" t="str">
        <f>IFERROR(VLOOKUP($A177,'Week 6'!$A$1:$F$300,3,FALSE),"")</f>
        <v/>
      </c>
      <c r="N177" t="str">
        <f>IFERROR(VLOOKUP($A177,'Week 6'!$A$1:$F$300,2,FALSE),"")</f>
        <v/>
      </c>
      <c r="O177" s="16">
        <f t="shared" si="59"/>
        <v>1.39</v>
      </c>
      <c r="P177">
        <f>IFERROR(VLOOKUP($A177,'Week 7'!$A$1:$F$300,2,FALSE),"")</f>
        <v>1.39</v>
      </c>
      <c r="Q177" s="16">
        <f t="shared" si="88"/>
        <v>3.36</v>
      </c>
      <c r="R177">
        <f>IFERROR(VLOOKUP($A177,'Week 8'!$A$1:$F$300,2,FALSE),"")</f>
        <v>1.97</v>
      </c>
      <c r="S177" s="16">
        <f>IFERROR(VLOOKUP($A177,'Week 9'!$A$1:$F$300,3,FALSE),"")</f>
        <v>7.42</v>
      </c>
      <c r="T177" s="16">
        <f t="shared" si="77"/>
        <v>4.0600000000000005</v>
      </c>
      <c r="U177" s="16">
        <f>IFERROR(VLOOKUP($A177,'Week 10'!$A$1:$F$300,3,FALSE),"")</f>
        <v>9.0500000000000007</v>
      </c>
      <c r="V177" s="16">
        <f t="shared" si="78"/>
        <v>1.6300000000000008</v>
      </c>
      <c r="W177" s="16">
        <f>IFERROR(VLOOKUP($A177,'Week 11'!$A$1:$F$300,3,FALSE),"")</f>
        <v>11.19</v>
      </c>
      <c r="X177" s="16">
        <f t="shared" si="79"/>
        <v>2.1399999999999988</v>
      </c>
      <c r="Y177" s="16">
        <f>IFERROR(VLOOKUP($A177,'Week 12'!$A$1:$F$300,3,FALSE),"")</f>
        <v>12.97</v>
      </c>
      <c r="Z177" s="16">
        <f t="shared" si="80"/>
        <v>1.7800000000000011</v>
      </c>
      <c r="AA177">
        <f>IFERROR(VLOOKUP($A177,'Week 13'!$A$1:$F$300,3,FALSE),"")</f>
        <v>14.95</v>
      </c>
      <c r="AB177" s="16">
        <f t="shared" si="81"/>
        <v>1.9799999999999986</v>
      </c>
      <c r="AC177">
        <f>IFERROR(VLOOKUP($A177,'Week 14'!$A$1:$F$300,3,FALSE),"")</f>
        <v>15.43</v>
      </c>
      <c r="AD177" s="16">
        <f t="shared" si="82"/>
        <v>0.48000000000000043</v>
      </c>
      <c r="AE177">
        <f>IFERROR(VLOOKUP($A177,'Week 15'!$A$1:$F$300,3,FALSE),"")</f>
        <v>15.43</v>
      </c>
      <c r="AF177" s="16">
        <f t="shared" si="65"/>
        <v>0</v>
      </c>
      <c r="AG177">
        <f>IFERROR(VLOOKUP($A177,'Week 16'!$A$1:$F$300,3,FALSE),"")</f>
        <v>15.43</v>
      </c>
      <c r="AH177" s="16">
        <f t="shared" si="66"/>
        <v>0</v>
      </c>
      <c r="AI177">
        <f>IFERROR(VLOOKUP($A177,'Week 17'!$A$1:$F$300,3,FALSE),"")</f>
        <v>15.43</v>
      </c>
      <c r="AJ177" s="16">
        <f t="shared" si="67"/>
        <v>0</v>
      </c>
      <c r="AK177">
        <f>IFERROR(VLOOKUP($A177,'Week 18'!$A$1:$F$300,3,FALSE),"")</f>
        <v>15.43</v>
      </c>
      <c r="AL177" s="16">
        <f t="shared" si="68"/>
        <v>0</v>
      </c>
      <c r="AM177">
        <f>IFERROR(VLOOKUP($A177,'Week 19'!$A$1:$F$300,3,FALSE),"")</f>
        <v>15.43</v>
      </c>
      <c r="AN177" s="16">
        <f t="shared" si="69"/>
        <v>0</v>
      </c>
      <c r="AO177">
        <f>IFERROR(VLOOKUP($A177,'Week 20'!$A$1:$F$300,3,FALSE),"")</f>
        <v>15.43</v>
      </c>
      <c r="AP177" s="16">
        <f t="shared" si="70"/>
        <v>0</v>
      </c>
      <c r="AQ177">
        <f>IFERROR(VLOOKUP($A177,'Week 21'!$A$1:$F$300,3,FALSE),"")</f>
        <v>16.239999999999998</v>
      </c>
      <c r="AR177" s="16">
        <f t="shared" si="71"/>
        <v>0.80999999999999872</v>
      </c>
      <c r="AS177">
        <f>IFERROR(VLOOKUP($A177,'Week 22'!$A$1:$F$300,3,FALSE),"")</f>
        <v>16.239999999999998</v>
      </c>
      <c r="AT177" s="16">
        <f t="shared" si="72"/>
        <v>0</v>
      </c>
      <c r="AU177" t="str">
        <f>IFERROR(VLOOKUP($A177,'Week 23'!$A$1:$F$300,3,FALSE),"")</f>
        <v/>
      </c>
      <c r="AV177" s="16">
        <f t="shared" si="73"/>
        <v>0</v>
      </c>
      <c r="AW177" t="str">
        <f>IFERROR(VLOOKUP($A177,'Week 24'!$A$1:$F$300,3,FALSE),"")</f>
        <v/>
      </c>
      <c r="AX177" s="16">
        <f t="shared" si="74"/>
        <v>0</v>
      </c>
      <c r="AY177" t="str">
        <f>IFERROR(VLOOKUP($A177,'Week 25'!$A$1:$F$300,3,FALSE),"")</f>
        <v/>
      </c>
      <c r="AZ177" s="16">
        <f t="shared" si="75"/>
        <v>0</v>
      </c>
      <c r="BA177" t="str">
        <f>IFERROR(VLOOKUP($A177,'Week 26'!$A$1:$F$300,3,FALSE),"")</f>
        <v/>
      </c>
      <c r="BB177" s="16">
        <f t="shared" si="76"/>
        <v>0</v>
      </c>
      <c r="BC177" s="2" t="str">
        <f t="shared" si="61"/>
        <v/>
      </c>
      <c r="BD177" t="str">
        <f>IFERROR(VLOOKUP($A177,'Pivotrac YE'!$A$1:$F$300,3,FALSE),"")</f>
        <v/>
      </c>
    </row>
    <row r="178" spans="1:56" x14ac:dyDescent="0.2">
      <c r="A178" t="s">
        <v>332</v>
      </c>
      <c r="B178">
        <f t="shared" si="83"/>
        <v>19.86</v>
      </c>
      <c r="C178" t="str">
        <f>IFERROR(VLOOKUP($A178,'Week 1'!$A$1:$F$300,3,FALSE),"")</f>
        <v/>
      </c>
      <c r="D178" s="16">
        <f t="shared" si="84"/>
        <v>0</v>
      </c>
      <c r="E178" t="str">
        <f>IFERROR(VLOOKUP($A178,'Week 2'!$A$1:$F$298,3,FALSE),"")</f>
        <v/>
      </c>
      <c r="F178" s="16">
        <f t="shared" si="85"/>
        <v>0</v>
      </c>
      <c r="G178" t="str">
        <f>IFERROR(VLOOKUP($A178,'Week 3'!$A$1:$F$298,3,FALSE),"")</f>
        <v/>
      </c>
      <c r="H178" s="16">
        <f t="shared" si="86"/>
        <v>0</v>
      </c>
      <c r="I178">
        <f>IFERROR(VLOOKUP($A178,'Week 4'!$A$1:$F$300,3,FALSE),"")</f>
        <v>0.38</v>
      </c>
      <c r="J178">
        <f>IFERROR(VLOOKUP($A178,'Week 4'!$A$1:$F$300,3,FALSE),"")</f>
        <v>0.38</v>
      </c>
      <c r="K178" s="16" t="str">
        <f t="shared" si="87"/>
        <v/>
      </c>
      <c r="L178" t="str">
        <f>IFERROR(VLOOKUP($A178,'Week 5'!$A$1:$F$300,2,FALSE),"")</f>
        <v/>
      </c>
      <c r="M178" t="str">
        <f>IFERROR(VLOOKUP($A178,'Week 6'!$A$1:$F$300,3,FALSE),"")</f>
        <v/>
      </c>
      <c r="N178" t="str">
        <f>IFERROR(VLOOKUP($A178,'Week 6'!$A$1:$F$300,2,FALSE),"")</f>
        <v/>
      </c>
      <c r="O178" s="16">
        <f t="shared" si="59"/>
        <v>2.13</v>
      </c>
      <c r="P178">
        <f>IFERROR(VLOOKUP($A178,'Week 7'!$A$1:$F$300,2,FALSE),"")</f>
        <v>1.75</v>
      </c>
      <c r="Q178" s="16">
        <f t="shared" si="88"/>
        <v>4.51</v>
      </c>
      <c r="R178">
        <f>IFERROR(VLOOKUP($A178,'Week 8'!$A$1:$F$300,2,FALSE),"")</f>
        <v>2.38</v>
      </c>
      <c r="S178" s="16">
        <f>IFERROR(VLOOKUP($A178,'Week 9'!$A$1:$F$300,3,FALSE),"")</f>
        <v>7.33</v>
      </c>
      <c r="T178" s="16">
        <f t="shared" si="77"/>
        <v>2.8200000000000003</v>
      </c>
      <c r="U178" s="16">
        <f>IFERROR(VLOOKUP($A178,'Week 10'!$A$1:$F$300,3,FALSE),"")</f>
        <v>9.57</v>
      </c>
      <c r="V178" s="16">
        <f t="shared" si="78"/>
        <v>2.2400000000000002</v>
      </c>
      <c r="W178" s="16">
        <f>IFERROR(VLOOKUP($A178,'Week 11'!$A$1:$F$300,3,FALSE),"")</f>
        <v>11.65</v>
      </c>
      <c r="X178" s="16">
        <f t="shared" si="79"/>
        <v>2.08</v>
      </c>
      <c r="Y178" s="16">
        <f>IFERROR(VLOOKUP($A178,'Week 12'!$A$1:$F$300,3,FALSE),"")</f>
        <v>14.05</v>
      </c>
      <c r="Z178" s="16">
        <f t="shared" si="80"/>
        <v>2.4000000000000004</v>
      </c>
      <c r="AA178">
        <f>IFERROR(VLOOKUP($A178,'Week 13'!$A$1:$F$300,3,FALSE),"")</f>
        <v>16.239999999999998</v>
      </c>
      <c r="AB178" s="16">
        <f t="shared" si="81"/>
        <v>2.1899999999999977</v>
      </c>
      <c r="AC178">
        <f>IFERROR(VLOOKUP($A178,'Week 14'!$A$1:$F$300,3,FALSE),"")</f>
        <v>17.329999999999998</v>
      </c>
      <c r="AD178" s="16">
        <f t="shared" si="82"/>
        <v>1.0899999999999999</v>
      </c>
      <c r="AE178">
        <f>IFERROR(VLOOKUP($A178,'Week 15'!$A$1:$F$300,3,FALSE),"")</f>
        <v>18.11</v>
      </c>
      <c r="AF178" s="16">
        <f t="shared" si="65"/>
        <v>0.78000000000000114</v>
      </c>
      <c r="AG178">
        <f>IFERROR(VLOOKUP($A178,'Week 16'!$A$1:$F$300,3,FALSE),"")</f>
        <v>18.66</v>
      </c>
      <c r="AH178" s="16">
        <f t="shared" si="66"/>
        <v>0.55000000000000071</v>
      </c>
      <c r="AI178">
        <f>IFERROR(VLOOKUP($A178,'Week 17'!$A$1:$F$300,3,FALSE),"")</f>
        <v>18.66</v>
      </c>
      <c r="AJ178" s="16">
        <f t="shared" si="67"/>
        <v>0</v>
      </c>
      <c r="AK178">
        <f>IFERROR(VLOOKUP($A178,'Week 18'!$A$1:$F$300,3,FALSE),"")</f>
        <v>19.86</v>
      </c>
      <c r="AL178" s="16">
        <f t="shared" si="68"/>
        <v>1.1999999999999993</v>
      </c>
      <c r="AM178">
        <f>IFERROR(VLOOKUP($A178,'Week 19'!$A$1:$F$300,3,FALSE),"")</f>
        <v>19.86</v>
      </c>
      <c r="AN178" s="16">
        <f t="shared" si="69"/>
        <v>0</v>
      </c>
      <c r="AO178">
        <f>IFERROR(VLOOKUP($A178,'Week 20'!$A$1:$F$300,3,FALSE),"")</f>
        <v>19.86</v>
      </c>
      <c r="AP178" s="16">
        <f t="shared" si="70"/>
        <v>0</v>
      </c>
      <c r="AQ178">
        <f>IFERROR(VLOOKUP($A178,'Week 21'!$A$1:$F$300,3,FALSE),"")</f>
        <v>19.86</v>
      </c>
      <c r="AR178" s="16">
        <f t="shared" si="71"/>
        <v>0</v>
      </c>
      <c r="AS178">
        <f>IFERROR(VLOOKUP($A178,'Week 22'!$A$1:$F$300,3,FALSE),"")</f>
        <v>21.52</v>
      </c>
      <c r="AT178" s="16">
        <f t="shared" si="72"/>
        <v>1.6600000000000001</v>
      </c>
      <c r="AU178" t="str">
        <f>IFERROR(VLOOKUP($A178,'Week 23'!$A$1:$F$300,3,FALSE),"")</f>
        <v/>
      </c>
      <c r="AV178" s="16">
        <f t="shared" si="73"/>
        <v>0</v>
      </c>
      <c r="AW178" t="str">
        <f>IFERROR(VLOOKUP($A178,'Week 24'!$A$1:$F$300,3,FALSE),"")</f>
        <v/>
      </c>
      <c r="AX178" s="16">
        <f t="shared" si="74"/>
        <v>0</v>
      </c>
      <c r="AY178" t="str">
        <f>IFERROR(VLOOKUP($A178,'Week 25'!$A$1:$F$300,3,FALSE),"")</f>
        <v/>
      </c>
      <c r="AZ178" s="16">
        <f t="shared" si="75"/>
        <v>0</v>
      </c>
      <c r="BA178" t="str">
        <f>IFERROR(VLOOKUP($A178,'Week 26'!$A$1:$F$300,3,FALSE),"")</f>
        <v/>
      </c>
      <c r="BB178" s="16">
        <f t="shared" si="76"/>
        <v>0</v>
      </c>
      <c r="BC178" s="2" t="str">
        <f t="shared" si="61"/>
        <v/>
      </c>
      <c r="BD178" t="str">
        <f>IFERROR(VLOOKUP($A178,'Pivotrac YE'!$A$1:$F$300,3,FALSE),"")</f>
        <v/>
      </c>
    </row>
    <row r="179" spans="1:56" x14ac:dyDescent="0.2">
      <c r="A179" t="s">
        <v>339</v>
      </c>
      <c r="B179">
        <f t="shared" si="83"/>
        <v>15.94</v>
      </c>
      <c r="C179" t="str">
        <f>IFERROR(VLOOKUP($A179,'Week 1'!$A$1:$F$300,3,FALSE),"")</f>
        <v/>
      </c>
      <c r="D179" s="16">
        <f t="shared" si="84"/>
        <v>0</v>
      </c>
      <c r="E179" t="str">
        <f>IFERROR(VLOOKUP($A179,'Week 2'!$A$1:$F$298,3,FALSE),"")</f>
        <v/>
      </c>
      <c r="F179" s="16">
        <f t="shared" si="85"/>
        <v>0</v>
      </c>
      <c r="G179" t="str">
        <f>IFERROR(VLOOKUP($A179,'Week 3'!$A$1:$F$298,3,FALSE),"")</f>
        <v/>
      </c>
      <c r="H179" s="16">
        <f t="shared" si="86"/>
        <v>0</v>
      </c>
      <c r="I179">
        <f>IFERROR(VLOOKUP($A179,'Week 4'!$A$1:$F$300,3,FALSE),"")</f>
        <v>0.3</v>
      </c>
      <c r="J179">
        <f>IFERROR(VLOOKUP($A179,'Week 4'!$A$1:$F$300,3,FALSE),"")</f>
        <v>0.3</v>
      </c>
      <c r="K179" s="16" t="str">
        <f t="shared" si="87"/>
        <v/>
      </c>
      <c r="L179" t="str">
        <f>IFERROR(VLOOKUP($A179,'Week 5'!$A$1:$F$300,2,FALSE),"")</f>
        <v/>
      </c>
      <c r="M179" t="str">
        <f>IFERROR(VLOOKUP($A179,'Week 6'!$A$1:$F$300,3,FALSE),"")</f>
        <v/>
      </c>
      <c r="N179" t="str">
        <f>IFERROR(VLOOKUP($A179,'Week 6'!$A$1:$F$300,2,FALSE),"")</f>
        <v/>
      </c>
      <c r="O179" s="16">
        <f t="shared" si="59"/>
        <v>1.8900000000000001</v>
      </c>
      <c r="P179">
        <f>IFERROR(VLOOKUP($A179,'Week 7'!$A$1:$F$300,2,FALSE),"")</f>
        <v>1.59</v>
      </c>
      <c r="Q179" s="16">
        <f t="shared" si="88"/>
        <v>4.03</v>
      </c>
      <c r="R179">
        <f>IFERROR(VLOOKUP($A179,'Week 8'!$A$1:$F$300,2,FALSE),"")</f>
        <v>2.14</v>
      </c>
      <c r="S179" s="16">
        <f>IFERROR(VLOOKUP($A179,'Week 9'!$A$1:$F$300,3,FALSE),"")</f>
        <v>8.06</v>
      </c>
      <c r="T179" s="16">
        <f t="shared" si="77"/>
        <v>4.03</v>
      </c>
      <c r="U179" s="16">
        <f>IFERROR(VLOOKUP($A179,'Week 10'!$A$1:$F$300,3,FALSE),"")</f>
        <v>9.64</v>
      </c>
      <c r="V179" s="16">
        <f t="shared" si="78"/>
        <v>1.58</v>
      </c>
      <c r="W179" s="16">
        <f>IFERROR(VLOOKUP($A179,'Week 11'!$A$1:$F$300,3,FALSE),"")</f>
        <v>11.77</v>
      </c>
      <c r="X179" s="16">
        <f t="shared" si="79"/>
        <v>2.129999999999999</v>
      </c>
      <c r="Y179" s="16">
        <f>IFERROR(VLOOKUP($A179,'Week 12'!$A$1:$F$300,3,FALSE),"")</f>
        <v>14.1</v>
      </c>
      <c r="Z179" s="16">
        <f t="shared" si="80"/>
        <v>2.33</v>
      </c>
      <c r="AA179">
        <f>IFERROR(VLOOKUP($A179,'Week 13'!$A$1:$F$300,3,FALSE),"")</f>
        <v>15.94</v>
      </c>
      <c r="AB179" s="16">
        <f t="shared" si="81"/>
        <v>1.8399999999999999</v>
      </c>
      <c r="AC179">
        <f>IFERROR(VLOOKUP($A179,'Week 14'!$A$1:$F$300,3,FALSE),"")</f>
        <v>15.94</v>
      </c>
      <c r="AD179" s="16">
        <f t="shared" si="82"/>
        <v>0</v>
      </c>
      <c r="AE179">
        <f>IFERROR(VLOOKUP($A179,'Week 15'!$A$1:$F$300,3,FALSE),"")</f>
        <v>15.94</v>
      </c>
      <c r="AF179" s="16">
        <f t="shared" si="65"/>
        <v>0</v>
      </c>
      <c r="AG179">
        <f>IFERROR(VLOOKUP($A179,'Week 16'!$A$1:$F$300,3,FALSE),"")</f>
        <v>15.94</v>
      </c>
      <c r="AH179" s="16">
        <f t="shared" si="66"/>
        <v>0</v>
      </c>
      <c r="AI179">
        <f>+AJ179+AG179</f>
        <v>15.94</v>
      </c>
      <c r="AJ179">
        <f>IFERROR(VLOOKUP($A179,'Week 17'!$A$1:$F$300,2,FALSE),"")</f>
        <v>0</v>
      </c>
      <c r="AK179">
        <f>+AI179+AL179</f>
        <v>15.94</v>
      </c>
      <c r="AL179">
        <f>IFERROR(VLOOKUP($A179,'Week 18'!$A$1:$F$300,2,FALSE),"")</f>
        <v>0</v>
      </c>
      <c r="AM179">
        <f>+AK179+AN179</f>
        <v>15.94</v>
      </c>
      <c r="AN179">
        <f>IFERROR(VLOOKUP($A179,'Week 19'!$A$1:$F$300,2,FALSE),"")</f>
        <v>0</v>
      </c>
      <c r="AO179">
        <f>IFERROR(VLOOKUP($A179,'Week 20'!$A$1:$F$300,3,FALSE),"")</f>
        <v>15.94</v>
      </c>
      <c r="AP179">
        <f>IFERROR(VLOOKUP($A179,'Week 20'!$A$1:$F$300,2,FALSE),"")</f>
        <v>0</v>
      </c>
      <c r="AQ179">
        <f>IFERROR(VLOOKUP($A179,'Week 21'!$A$1:$F$300,3,FALSE),"")</f>
        <v>16.8</v>
      </c>
      <c r="AR179" s="16">
        <f t="shared" si="71"/>
        <v>0.86000000000000121</v>
      </c>
      <c r="AS179">
        <f>IFERROR(VLOOKUP($A179,'Week 22'!$A$1:$F$300,3,FALSE),"")</f>
        <v>16.8</v>
      </c>
      <c r="AT179" s="16">
        <f t="shared" si="72"/>
        <v>0</v>
      </c>
      <c r="AU179" t="str">
        <f>IFERROR(VLOOKUP($A179,'Week 23'!$A$1:$F$300,3,FALSE),"")</f>
        <v/>
      </c>
      <c r="AV179" s="16">
        <f t="shared" si="73"/>
        <v>0</v>
      </c>
      <c r="AW179" t="str">
        <f>IFERROR(VLOOKUP($A179,'Week 24'!$A$1:$F$300,3,FALSE),"")</f>
        <v/>
      </c>
      <c r="AX179" s="16">
        <f t="shared" si="74"/>
        <v>0</v>
      </c>
      <c r="AY179" t="str">
        <f>IFERROR(VLOOKUP($A179,'Week 25'!$A$1:$F$300,3,FALSE),"")</f>
        <v/>
      </c>
      <c r="AZ179" s="16">
        <f t="shared" si="75"/>
        <v>0</v>
      </c>
      <c r="BA179" t="str">
        <f>IFERROR(VLOOKUP($A179,'Week 26'!$A$1:$F$300,3,FALSE),"")</f>
        <v/>
      </c>
      <c r="BB179" s="16">
        <f t="shared" si="76"/>
        <v>0</v>
      </c>
      <c r="BC179" s="2" t="str">
        <f t="shared" si="61"/>
        <v/>
      </c>
      <c r="BD179" t="str">
        <f>IFERROR(VLOOKUP($A179,'Pivotrac YE'!$A$1:$F$300,3,FALSE),"")</f>
        <v/>
      </c>
    </row>
    <row r="180" spans="1:56" x14ac:dyDescent="0.2">
      <c r="A180" t="s">
        <v>340</v>
      </c>
      <c r="B180">
        <f t="shared" si="83"/>
        <v>14.86</v>
      </c>
      <c r="C180" t="str">
        <f>IFERROR(VLOOKUP($A180,'Week 1'!$A$1:$F$300,3,FALSE),"")</f>
        <v/>
      </c>
      <c r="D180" s="16">
        <f t="shared" si="84"/>
        <v>0</v>
      </c>
      <c r="E180" t="str">
        <f>IFERROR(VLOOKUP($A180,'Week 2'!$A$1:$F$298,3,FALSE),"")</f>
        <v/>
      </c>
      <c r="F180" s="16">
        <f t="shared" si="85"/>
        <v>0</v>
      </c>
      <c r="G180" t="str">
        <f>IFERROR(VLOOKUP($A180,'Week 3'!$A$1:$F$298,3,FALSE),"")</f>
        <v/>
      </c>
      <c r="H180" s="16">
        <f t="shared" si="86"/>
        <v>0</v>
      </c>
      <c r="I180">
        <f>IFERROR(VLOOKUP($A180,'Week 4'!$A$1:$F$300,3,FALSE),"")</f>
        <v>0.26</v>
      </c>
      <c r="J180">
        <f>IFERROR(VLOOKUP($A180,'Week 4'!$A$1:$F$300,3,FALSE),"")</f>
        <v>0.26</v>
      </c>
      <c r="K180" s="16" t="str">
        <f t="shared" si="87"/>
        <v/>
      </c>
      <c r="L180" t="str">
        <f>IFERROR(VLOOKUP($A180,'Week 5'!$A$1:$F$300,2,FALSE),"")</f>
        <v/>
      </c>
      <c r="M180" t="str">
        <f>IFERROR(VLOOKUP($A180,'Week 6'!$A$1:$F$300,3,FALSE),"")</f>
        <v/>
      </c>
      <c r="N180" t="str">
        <f>IFERROR(VLOOKUP($A180,'Week 6'!$A$1:$F$300,2,FALSE),"")</f>
        <v/>
      </c>
      <c r="O180" s="16">
        <f t="shared" si="59"/>
        <v>1.7</v>
      </c>
      <c r="P180">
        <f>IFERROR(VLOOKUP($A180,'Week 7'!$A$1:$F$300,2,FALSE),"")</f>
        <v>1.44</v>
      </c>
      <c r="Q180" s="16">
        <f t="shared" si="88"/>
        <v>3.6399999999999997</v>
      </c>
      <c r="R180">
        <f>IFERROR(VLOOKUP($A180,'Week 8'!$A$1:$F$300,2,FALSE),"")</f>
        <v>1.94</v>
      </c>
      <c r="S180" s="16">
        <f>IFERROR(VLOOKUP($A180,'Week 9'!$A$1:$F$300,3,FALSE),"")</f>
        <v>7.52</v>
      </c>
      <c r="T180" s="16">
        <f t="shared" si="77"/>
        <v>3.88</v>
      </c>
      <c r="U180" s="16">
        <f>IFERROR(VLOOKUP($A180,'Week 10'!$A$1:$F$300,3,FALSE),"")</f>
        <v>8.9499999999999993</v>
      </c>
      <c r="V180" s="16">
        <f t="shared" si="78"/>
        <v>1.4299999999999997</v>
      </c>
      <c r="W180" s="16">
        <f>IFERROR(VLOOKUP($A180,'Week 11'!$A$1:$F$300,3,FALSE),"")</f>
        <v>11.08</v>
      </c>
      <c r="X180" s="16">
        <f t="shared" si="79"/>
        <v>2.1300000000000008</v>
      </c>
      <c r="Y180" s="16">
        <f>IFERROR(VLOOKUP($A180,'Week 12'!$A$1:$F$300,3,FALSE),"")</f>
        <v>13.21</v>
      </c>
      <c r="Z180" s="16">
        <f t="shared" si="80"/>
        <v>2.1300000000000008</v>
      </c>
      <c r="AA180">
        <f>IFERROR(VLOOKUP($A180,'Week 13'!$A$1:$F$300,3,FALSE),"")</f>
        <v>14.86</v>
      </c>
      <c r="AB180" s="16">
        <f t="shared" si="81"/>
        <v>1.6499999999999986</v>
      </c>
      <c r="AC180">
        <f>IFERROR(VLOOKUP($A180,'Week 14'!$A$1:$F$300,3,FALSE),"")</f>
        <v>14.86</v>
      </c>
      <c r="AD180" s="16">
        <f t="shared" si="82"/>
        <v>0</v>
      </c>
      <c r="AE180">
        <f>IFERROR(VLOOKUP($A180,'Week 15'!$A$1:$F$300,3,FALSE),"")</f>
        <v>14.86</v>
      </c>
      <c r="AF180" s="16">
        <f t="shared" si="65"/>
        <v>0</v>
      </c>
      <c r="AG180">
        <f>IFERROR(VLOOKUP($A180,'Week 16'!$A$1:$F$300,3,FALSE),"")</f>
        <v>14.86</v>
      </c>
      <c r="AH180" s="16">
        <f t="shared" si="66"/>
        <v>0</v>
      </c>
      <c r="AI180">
        <f>IFERROR(VLOOKUP($A180,'Week 17'!$A$1:$F$300,3,FALSE),"")</f>
        <v>14.86</v>
      </c>
      <c r="AJ180" s="16">
        <f t="shared" si="67"/>
        <v>0</v>
      </c>
      <c r="AK180">
        <f>IFERROR(VLOOKUP($A180,'Week 18'!$A$1:$F$300,3,FALSE),"")</f>
        <v>14.86</v>
      </c>
      <c r="AL180" s="16">
        <f t="shared" si="68"/>
        <v>0</v>
      </c>
      <c r="AM180">
        <f>IFERROR(VLOOKUP($A180,'Week 19'!$A$1:$F$300,3,FALSE),"")</f>
        <v>14.86</v>
      </c>
      <c r="AN180" s="16">
        <f t="shared" si="69"/>
        <v>0</v>
      </c>
      <c r="AO180">
        <f>IFERROR(VLOOKUP($A180,'Week 20'!$A$1:$F$300,3,FALSE),"")</f>
        <v>14.86</v>
      </c>
      <c r="AP180" s="16">
        <f t="shared" si="70"/>
        <v>0</v>
      </c>
      <c r="AQ180">
        <f>IFERROR(VLOOKUP($A180,'Week 21'!$A$1:$F$300,3,FALSE),"")</f>
        <v>15.67</v>
      </c>
      <c r="AR180" s="16">
        <f t="shared" si="71"/>
        <v>0.8100000000000005</v>
      </c>
      <c r="AS180">
        <f>IFERROR(VLOOKUP($A180,'Week 22'!$A$1:$F$300,3,FALSE),"")</f>
        <v>15.67</v>
      </c>
      <c r="AT180" s="16">
        <f t="shared" si="72"/>
        <v>0</v>
      </c>
      <c r="AU180" t="str">
        <f>IFERROR(VLOOKUP($A180,'Week 23'!$A$1:$F$300,3,FALSE),"")</f>
        <v/>
      </c>
      <c r="AV180" s="16">
        <f t="shared" si="73"/>
        <v>0</v>
      </c>
      <c r="AW180" t="str">
        <f>IFERROR(VLOOKUP($A180,'Week 24'!$A$1:$F$300,3,FALSE),"")</f>
        <v/>
      </c>
      <c r="AX180" s="16">
        <f t="shared" si="74"/>
        <v>0</v>
      </c>
      <c r="AY180" t="str">
        <f>IFERROR(VLOOKUP($A180,'Week 25'!$A$1:$F$300,3,FALSE),"")</f>
        <v/>
      </c>
      <c r="AZ180" s="16">
        <f t="shared" si="75"/>
        <v>0</v>
      </c>
      <c r="BA180" t="str">
        <f>IFERROR(VLOOKUP($A180,'Week 26'!$A$1:$F$300,3,FALSE),"")</f>
        <v/>
      </c>
      <c r="BB180" s="16">
        <f t="shared" si="76"/>
        <v>0</v>
      </c>
      <c r="BC180" s="2" t="str">
        <f t="shared" si="61"/>
        <v/>
      </c>
      <c r="BD180" t="str">
        <f>IFERROR(VLOOKUP($A180,'Pivotrac YE'!$A$1:$F$300,3,FALSE),"")</f>
        <v/>
      </c>
    </row>
    <row r="181" spans="1:56" x14ac:dyDescent="0.2">
      <c r="A181">
        <v>55</v>
      </c>
      <c r="B181" t="e">
        <f t="shared" si="83"/>
        <v>#VALUE!</v>
      </c>
      <c r="C181" t="str">
        <f>IFERROR(VLOOKUP($A181,'Week 1'!$A$1:$F$300,3,FALSE),"")</f>
        <v/>
      </c>
      <c r="D181" s="16">
        <f t="shared" si="84"/>
        <v>0</v>
      </c>
      <c r="E181" t="str">
        <f>IFERROR(VLOOKUP($A181,'Week 2'!$A$1:$F$298,3,FALSE),"")</f>
        <v/>
      </c>
      <c r="F181" s="16">
        <f t="shared" si="85"/>
        <v>0</v>
      </c>
      <c r="G181" t="str">
        <f>IFERROR(VLOOKUP($A181,'Week 3'!$A$1:$F$298,3,FALSE),"")</f>
        <v/>
      </c>
      <c r="H181" s="16">
        <f t="shared" si="86"/>
        <v>0</v>
      </c>
      <c r="I181" t="str">
        <f>IFERROR(VLOOKUP($A181,'Week 4'!$A$1:$F$300,3,FALSE),"")</f>
        <v/>
      </c>
      <c r="J181" t="str">
        <f>IFERROR(VLOOKUP($A181,'Week 4'!$A$1:$F$300,3,FALSE),"")</f>
        <v/>
      </c>
      <c r="K181" s="16" t="str">
        <f t="shared" si="87"/>
        <v/>
      </c>
      <c r="L181" t="str">
        <f>IFERROR(VLOOKUP($A181,'Week 5'!$A$1:$F$300,2,FALSE),"")</f>
        <v/>
      </c>
      <c r="M181" t="str">
        <f>IFERROR(VLOOKUP($A181,'Week 6'!$A$1:$F$300,3,FALSE),"")</f>
        <v/>
      </c>
      <c r="N181" t="str">
        <f>IFERROR(VLOOKUP($A181,'Week 6'!$A$1:$F$300,2,FALSE),"")</f>
        <v/>
      </c>
      <c r="O181" s="16" t="e">
        <f t="shared" si="59"/>
        <v>#VALUE!</v>
      </c>
      <c r="P181" t="str">
        <f>IFERROR(VLOOKUP($A181,'Week 7'!$A$1:$F$300,2,FALSE),"")</f>
        <v/>
      </c>
      <c r="Q181" s="16" t="e">
        <f t="shared" si="88"/>
        <v>#VALUE!</v>
      </c>
      <c r="R181" t="str">
        <f>IFERROR(VLOOKUP($A181,'Week 8'!$A$1:$F$300,2,FALSE),"")</f>
        <v/>
      </c>
      <c r="S181" s="16" t="str">
        <f>IFERROR(VLOOKUP($A181,'Week 9'!$A$1:$F$300,3,FALSE),"")</f>
        <v/>
      </c>
      <c r="T181" s="16">
        <f t="shared" si="77"/>
        <v>0</v>
      </c>
      <c r="U181" s="16" t="str">
        <f>IFERROR(VLOOKUP($A181,'Week 10'!$A$1:$F$300,3,FALSE),"")</f>
        <v/>
      </c>
      <c r="V181" s="16">
        <f t="shared" si="78"/>
        <v>0</v>
      </c>
      <c r="W181" s="16" t="str">
        <f>IFERROR(VLOOKUP($A181,'Week 11'!$A$1:$F$300,3,FALSE),"")</f>
        <v/>
      </c>
      <c r="X181" s="16">
        <f t="shared" si="79"/>
        <v>0</v>
      </c>
      <c r="Y181" s="16" t="str">
        <f>IFERROR(VLOOKUP($A181,'Week 12'!$A$1:$F$300,3,FALSE),"")</f>
        <v/>
      </c>
      <c r="Z181" s="16">
        <f t="shared" si="80"/>
        <v>0</v>
      </c>
      <c r="AA181" t="str">
        <f>IFERROR(VLOOKUP($A181,'Week 13'!$A$1:$F$300,3,FALSE),"")</f>
        <v/>
      </c>
      <c r="AB181" s="16">
        <f t="shared" si="81"/>
        <v>0</v>
      </c>
      <c r="AC181" t="str">
        <f>IFERROR(VLOOKUP($A181,'Week 14'!$A$1:$F$300,3,FALSE),"")</f>
        <v/>
      </c>
      <c r="AD181" s="16">
        <f t="shared" si="82"/>
        <v>0</v>
      </c>
      <c r="AE181" t="str">
        <f>IFERROR(VLOOKUP($A181,'Week 15'!$A$1:$F$300,3,FALSE),"")</f>
        <v/>
      </c>
      <c r="AF181" s="16">
        <f t="shared" ref="AF181:AF208" si="89">IFERROR(AE181-AC181,)</f>
        <v>0</v>
      </c>
      <c r="AG181" t="str">
        <f>IFERROR(VLOOKUP($A181,'Week 16'!$A$1:$F$300,3,FALSE),"")</f>
        <v/>
      </c>
      <c r="AH181" s="16">
        <f t="shared" ref="AH181:AH208" si="90">IFERROR(AG181-AE181,)</f>
        <v>0</v>
      </c>
      <c r="AI181" t="str">
        <f>IFERROR(VLOOKUP($A181,'Week 17'!$A$1:$F$300,3,FALSE),"")</f>
        <v/>
      </c>
      <c r="AJ181" s="16">
        <f t="shared" ref="AJ181:AJ208" si="91">IFERROR(AI181-AG181,)</f>
        <v>0</v>
      </c>
      <c r="AK181" t="str">
        <f>IFERROR(VLOOKUP($A181,'Week 18'!$A$1:$F$300,3,FALSE),"")</f>
        <v/>
      </c>
      <c r="AL181" s="16">
        <f t="shared" ref="AL181:AL208" si="92">IFERROR(AK181-AI181,)</f>
        <v>0</v>
      </c>
      <c r="AM181" t="str">
        <f>IFERROR(VLOOKUP($A181,'Week 19'!$A$1:$F$300,3,FALSE),"")</f>
        <v/>
      </c>
      <c r="AN181" s="16">
        <f t="shared" ref="AN181:AN208" si="93">IFERROR(AM181-AK181,)</f>
        <v>0</v>
      </c>
      <c r="AO181" t="str">
        <f>IFERROR(VLOOKUP($A181,'Week 20'!$A$1:$F$300,3,FALSE),"")</f>
        <v/>
      </c>
      <c r="AP181" s="16">
        <f t="shared" ref="AP181:AP208" si="94">IFERROR(AO181-AM181,)</f>
        <v>0</v>
      </c>
      <c r="AQ181" t="str">
        <f>IFERROR(VLOOKUP($A181,'Week 21'!$A$1:$F$300,3,FALSE),"")</f>
        <v/>
      </c>
      <c r="AR181" s="16">
        <f t="shared" ref="AR181:AR208" si="95">IFERROR(AQ181-AO181,)</f>
        <v>0</v>
      </c>
      <c r="AS181" t="str">
        <f>IFERROR(VLOOKUP($A181,'Week 22'!$A$1:$F$300,3,FALSE),"")</f>
        <v/>
      </c>
      <c r="AT181" s="16">
        <f t="shared" ref="AT181:AT208" si="96">IFERROR(AS181-AQ181,)</f>
        <v>0</v>
      </c>
      <c r="AU181" t="str">
        <f>IFERROR(VLOOKUP($A181,'Week 23'!$A$1:$F$300,3,FALSE),"")</f>
        <v/>
      </c>
      <c r="AV181" s="16">
        <f t="shared" ref="AV181:AV208" si="97">IFERROR(AU181-AS181,)</f>
        <v>0</v>
      </c>
      <c r="AW181" t="str">
        <f>IFERROR(VLOOKUP($A181,'Week 24'!$A$1:$F$300,3,FALSE),"")</f>
        <v/>
      </c>
      <c r="AX181" s="16">
        <f t="shared" ref="AX181:AX208" si="98">IFERROR(AW181-AU181,)</f>
        <v>0</v>
      </c>
      <c r="AY181" t="str">
        <f>IFERROR(VLOOKUP($A181,'Week 25'!$A$1:$F$300,3,FALSE),"")</f>
        <v/>
      </c>
      <c r="AZ181" s="16">
        <f t="shared" ref="AZ181:AZ208" si="99">IFERROR(AY181-AW181,)</f>
        <v>0</v>
      </c>
      <c r="BA181" t="str">
        <f>IFERROR(VLOOKUP($A181,'Week 26'!$A$1:$F$300,3,FALSE),"")</f>
        <v/>
      </c>
      <c r="BB181" s="16">
        <f t="shared" ref="BB181:BB208" si="100">IFERROR(BA181-AY181,)</f>
        <v>0</v>
      </c>
      <c r="BC181" s="2" t="str">
        <f t="shared" ref="BC181:BC208" si="101">IFERROR(+BD181-AK181,"")</f>
        <v/>
      </c>
      <c r="BD181" t="str">
        <f>IFERROR(VLOOKUP($A181,'Pivotrac YE'!$A$1:$F$300,3,FALSE),"")</f>
        <v/>
      </c>
    </row>
    <row r="182" spans="1:56" x14ac:dyDescent="0.2">
      <c r="A182">
        <v>56</v>
      </c>
      <c r="B182" t="e">
        <f t="shared" si="83"/>
        <v>#VALUE!</v>
      </c>
      <c r="C182" t="str">
        <f>IFERROR(VLOOKUP($A182,'Week 1'!$A$1:$F$300,3,FALSE),"")</f>
        <v/>
      </c>
      <c r="D182" s="16">
        <f t="shared" si="84"/>
        <v>0</v>
      </c>
      <c r="E182" t="str">
        <f>IFERROR(VLOOKUP($A182,'Week 2'!$A$1:$F$298,3,FALSE),"")</f>
        <v/>
      </c>
      <c r="F182" s="16">
        <f t="shared" si="85"/>
        <v>0</v>
      </c>
      <c r="G182" t="str">
        <f>IFERROR(VLOOKUP($A182,'Week 3'!$A$1:$F$298,3,FALSE),"")</f>
        <v/>
      </c>
      <c r="H182" s="16">
        <f t="shared" si="86"/>
        <v>0</v>
      </c>
      <c r="I182" t="str">
        <f>IFERROR(VLOOKUP($A182,'Week 4'!$A$1:$F$300,3,FALSE),"")</f>
        <v/>
      </c>
      <c r="J182" t="str">
        <f>IFERROR(VLOOKUP($A182,'Week 4'!$A$1:$F$300,3,FALSE),"")</f>
        <v/>
      </c>
      <c r="K182" s="16" t="str">
        <f t="shared" si="87"/>
        <v/>
      </c>
      <c r="L182" t="str">
        <f>IFERROR(VLOOKUP($A182,'Week 5'!$A$1:$F$300,2,FALSE),"")</f>
        <v/>
      </c>
      <c r="M182" t="str">
        <f>IFERROR(VLOOKUP($A182,'Week 6'!$A$1:$F$300,3,FALSE),"")</f>
        <v/>
      </c>
      <c r="N182" t="str">
        <f>IFERROR(VLOOKUP($A182,'Week 6'!$A$1:$F$300,2,FALSE),"")</f>
        <v/>
      </c>
      <c r="O182" s="16" t="e">
        <f t="shared" si="59"/>
        <v>#VALUE!</v>
      </c>
      <c r="P182" t="str">
        <f>IFERROR(VLOOKUP($A182,'Week 7'!$A$1:$F$300,2,FALSE),"")</f>
        <v/>
      </c>
      <c r="Q182" s="16" t="e">
        <f t="shared" si="88"/>
        <v>#VALUE!</v>
      </c>
      <c r="R182" t="str">
        <f>IFERROR(VLOOKUP($A182,'Week 8'!$A$1:$F$300,2,FALSE),"")</f>
        <v/>
      </c>
      <c r="S182" s="16" t="str">
        <f>IFERROR(VLOOKUP($A182,'Week 9'!$A$1:$F$300,3,FALSE),"")</f>
        <v/>
      </c>
      <c r="T182" s="16">
        <f t="shared" si="77"/>
        <v>0</v>
      </c>
      <c r="U182" s="16" t="str">
        <f>IFERROR(VLOOKUP($A182,'Week 10'!$A$1:$F$300,3,FALSE),"")</f>
        <v/>
      </c>
      <c r="V182" s="16">
        <f t="shared" si="78"/>
        <v>0</v>
      </c>
      <c r="W182" s="16" t="str">
        <f>IFERROR(VLOOKUP($A182,'Week 11'!$A$1:$F$300,3,FALSE),"")</f>
        <v/>
      </c>
      <c r="X182" s="16">
        <f t="shared" si="79"/>
        <v>0</v>
      </c>
      <c r="Y182" s="16" t="str">
        <f>IFERROR(VLOOKUP($A182,'Week 12'!$A$1:$F$300,3,FALSE),"")</f>
        <v/>
      </c>
      <c r="Z182" s="16">
        <f t="shared" si="80"/>
        <v>0</v>
      </c>
      <c r="AA182" t="str">
        <f>IFERROR(VLOOKUP($A182,'Week 13'!$A$1:$F$300,3,FALSE),"")</f>
        <v/>
      </c>
      <c r="AB182" s="16">
        <f t="shared" si="81"/>
        <v>0</v>
      </c>
      <c r="AC182" t="str">
        <f>IFERROR(VLOOKUP($A182,'Week 14'!$A$1:$F$300,3,FALSE),"")</f>
        <v/>
      </c>
      <c r="AD182" s="16">
        <f t="shared" si="82"/>
        <v>0</v>
      </c>
      <c r="AE182" t="str">
        <f>IFERROR(VLOOKUP($A182,'Week 15'!$A$1:$F$300,3,FALSE),"")</f>
        <v/>
      </c>
      <c r="AF182" s="16">
        <f t="shared" si="89"/>
        <v>0</v>
      </c>
      <c r="AG182" t="str">
        <f>IFERROR(VLOOKUP($A182,'Week 16'!$A$1:$F$300,3,FALSE),"")</f>
        <v/>
      </c>
      <c r="AH182" s="16">
        <f t="shared" si="90"/>
        <v>0</v>
      </c>
      <c r="AI182" t="str">
        <f>IFERROR(VLOOKUP($A182,'Week 17'!$A$1:$F$300,3,FALSE),"")</f>
        <v/>
      </c>
      <c r="AJ182" s="16">
        <f t="shared" si="91"/>
        <v>0</v>
      </c>
      <c r="AK182" t="str">
        <f>IFERROR(VLOOKUP($A182,'Week 18'!$A$1:$F$300,3,FALSE),"")</f>
        <v/>
      </c>
      <c r="AL182" s="16">
        <f t="shared" si="92"/>
        <v>0</v>
      </c>
      <c r="AM182" t="str">
        <f>IFERROR(VLOOKUP($A182,'Week 19'!$A$1:$F$300,3,FALSE),"")</f>
        <v/>
      </c>
      <c r="AN182" s="16">
        <f t="shared" si="93"/>
        <v>0</v>
      </c>
      <c r="AO182" t="str">
        <f>IFERROR(VLOOKUP($A182,'Week 20'!$A$1:$F$300,3,FALSE),"")</f>
        <v/>
      </c>
      <c r="AP182" s="16">
        <f t="shared" si="94"/>
        <v>0</v>
      </c>
      <c r="AQ182" t="str">
        <f>IFERROR(VLOOKUP($A182,'Week 21'!$A$1:$F$300,3,FALSE),"")</f>
        <v/>
      </c>
      <c r="AR182" s="16">
        <f t="shared" si="95"/>
        <v>0</v>
      </c>
      <c r="AS182" t="str">
        <f>IFERROR(VLOOKUP($A182,'Week 22'!$A$1:$F$300,3,FALSE),"")</f>
        <v/>
      </c>
      <c r="AT182" s="16">
        <f t="shared" si="96"/>
        <v>0</v>
      </c>
      <c r="AU182" t="str">
        <f>IFERROR(VLOOKUP($A182,'Week 23'!$A$1:$F$300,3,FALSE),"")</f>
        <v/>
      </c>
      <c r="AV182" s="16">
        <f t="shared" si="97"/>
        <v>0</v>
      </c>
      <c r="AW182" t="str">
        <f>IFERROR(VLOOKUP($A182,'Week 24'!$A$1:$F$300,3,FALSE),"")</f>
        <v/>
      </c>
      <c r="AX182" s="16">
        <f t="shared" si="98"/>
        <v>0</v>
      </c>
      <c r="AY182" t="str">
        <f>IFERROR(VLOOKUP($A182,'Week 25'!$A$1:$F$300,3,FALSE),"")</f>
        <v/>
      </c>
      <c r="AZ182" s="16">
        <f t="shared" si="99"/>
        <v>0</v>
      </c>
      <c r="BA182" t="str">
        <f>IFERROR(VLOOKUP($A182,'Week 26'!$A$1:$F$300,3,FALSE),"")</f>
        <v/>
      </c>
      <c r="BB182" s="16">
        <f t="shared" si="100"/>
        <v>0</v>
      </c>
      <c r="BC182" s="2" t="str">
        <f t="shared" si="101"/>
        <v/>
      </c>
      <c r="BD182" t="str">
        <f>IFERROR(VLOOKUP($A182,'Pivotrac YE'!$A$1:$F$300,3,FALSE),"")</f>
        <v/>
      </c>
    </row>
    <row r="183" spans="1:56" x14ac:dyDescent="0.2">
      <c r="A183">
        <v>401</v>
      </c>
      <c r="B183" t="e">
        <f t="shared" si="83"/>
        <v>#VALUE!</v>
      </c>
      <c r="C183" t="str">
        <f>IFERROR(VLOOKUP($A183,'Week 1'!$A$1:$F$300,3,FALSE),"")</f>
        <v/>
      </c>
      <c r="D183" s="16">
        <f t="shared" si="84"/>
        <v>0</v>
      </c>
      <c r="E183" t="str">
        <f>IFERROR(VLOOKUP($A183,'Week 2'!$A$1:$F$298,3,FALSE),"")</f>
        <v/>
      </c>
      <c r="F183" s="16">
        <f t="shared" si="85"/>
        <v>0</v>
      </c>
      <c r="G183" t="str">
        <f>IFERROR(VLOOKUP($A183,'Week 3'!$A$1:$F$298,3,FALSE),"")</f>
        <v/>
      </c>
      <c r="H183" s="16">
        <f t="shared" si="86"/>
        <v>0</v>
      </c>
      <c r="I183" t="str">
        <f>IFERROR(VLOOKUP($A183,'Week 4'!$A$1:$F$300,3,FALSE),"")</f>
        <v/>
      </c>
      <c r="J183" t="str">
        <f>IFERROR(VLOOKUP($A183,'Week 4'!$A$1:$F$300,3,FALSE),"")</f>
        <v/>
      </c>
      <c r="K183" s="16" t="str">
        <f t="shared" si="87"/>
        <v/>
      </c>
      <c r="L183" t="str">
        <f>IFERROR(VLOOKUP($A183,'Week 5'!$A$1:$F$300,2,FALSE),"")</f>
        <v/>
      </c>
      <c r="M183" t="str">
        <f>IFERROR(VLOOKUP($A183,'Week 6'!$A$1:$F$300,3,FALSE),"")</f>
        <v/>
      </c>
      <c r="N183" t="str">
        <f>IFERROR(VLOOKUP($A183,'Week 6'!$A$1:$F$300,2,FALSE),"")</f>
        <v/>
      </c>
      <c r="O183" s="16" t="e">
        <f t="shared" si="59"/>
        <v>#VALUE!</v>
      </c>
      <c r="P183" t="str">
        <f>IFERROR(VLOOKUP($A183,'Week 7'!$A$1:$F$300,2,FALSE),"")</f>
        <v/>
      </c>
      <c r="Q183" s="16" t="e">
        <f t="shared" si="88"/>
        <v>#VALUE!</v>
      </c>
      <c r="R183" t="str">
        <f>IFERROR(VLOOKUP($A183,'Week 8'!$A$1:$F$300,2,FALSE),"")</f>
        <v/>
      </c>
      <c r="S183" s="16" t="str">
        <f>IFERROR(VLOOKUP($A183,'Week 9'!$A$1:$F$300,3,FALSE),"")</f>
        <v/>
      </c>
      <c r="T183" s="16">
        <f t="shared" si="77"/>
        <v>0</v>
      </c>
      <c r="U183" s="16" t="str">
        <f>IFERROR(VLOOKUP($A183,'Week 10'!$A$1:$F$300,3,FALSE),"")</f>
        <v/>
      </c>
      <c r="V183" s="16">
        <f t="shared" si="78"/>
        <v>0</v>
      </c>
      <c r="W183" s="16" t="str">
        <f>IFERROR(VLOOKUP($A183,'Week 11'!$A$1:$F$300,3,FALSE),"")</f>
        <v/>
      </c>
      <c r="X183" s="16">
        <f t="shared" si="79"/>
        <v>0</v>
      </c>
      <c r="Y183" s="16" t="str">
        <f>IFERROR(VLOOKUP($A183,'Week 12'!$A$1:$F$300,3,FALSE),"")</f>
        <v/>
      </c>
      <c r="Z183" s="16">
        <f t="shared" si="80"/>
        <v>0</v>
      </c>
      <c r="AA183" t="str">
        <f>IFERROR(VLOOKUP($A183,'Week 13'!$A$1:$F$300,3,FALSE),"")</f>
        <v/>
      </c>
      <c r="AB183" s="16">
        <f t="shared" si="81"/>
        <v>0</v>
      </c>
      <c r="AC183" t="str">
        <f>IFERROR(VLOOKUP($A183,'Week 14'!$A$1:$F$300,3,FALSE),"")</f>
        <v/>
      </c>
      <c r="AD183" s="16">
        <f t="shared" si="82"/>
        <v>0</v>
      </c>
      <c r="AE183" t="str">
        <f>IFERROR(VLOOKUP($A183,'Week 15'!$A$1:$F$300,3,FALSE),"")</f>
        <v/>
      </c>
      <c r="AF183" s="16">
        <f t="shared" si="89"/>
        <v>0</v>
      </c>
      <c r="AG183" t="str">
        <f>IFERROR(VLOOKUP($A183,'Week 16'!$A$1:$F$300,3,FALSE),"")</f>
        <v/>
      </c>
      <c r="AH183" s="16">
        <f t="shared" si="90"/>
        <v>0</v>
      </c>
      <c r="AI183" t="str">
        <f>IFERROR(VLOOKUP($A183,'Week 17'!$A$1:$F$300,3,FALSE),"")</f>
        <v/>
      </c>
      <c r="AJ183" s="16">
        <f t="shared" si="91"/>
        <v>0</v>
      </c>
      <c r="AK183" t="str">
        <f>IFERROR(VLOOKUP($A183,'Week 18'!$A$1:$F$300,3,FALSE),"")</f>
        <v/>
      </c>
      <c r="AL183" s="16">
        <f t="shared" si="92"/>
        <v>0</v>
      </c>
      <c r="AM183" t="str">
        <f>IFERROR(VLOOKUP($A183,'Week 19'!$A$1:$F$300,3,FALSE),"")</f>
        <v/>
      </c>
      <c r="AN183" s="16">
        <f t="shared" si="93"/>
        <v>0</v>
      </c>
      <c r="AO183" t="str">
        <f>IFERROR(VLOOKUP($A183,'Week 20'!$A$1:$F$300,3,FALSE),"")</f>
        <v/>
      </c>
      <c r="AP183" s="16">
        <f t="shared" si="94"/>
        <v>0</v>
      </c>
      <c r="AQ183" t="str">
        <f>IFERROR(VLOOKUP($A183,'Week 21'!$A$1:$F$300,3,FALSE),"")</f>
        <v/>
      </c>
      <c r="AR183" s="16">
        <f t="shared" si="95"/>
        <v>0</v>
      </c>
      <c r="AS183" t="str">
        <f>IFERROR(VLOOKUP($A183,'Week 22'!$A$1:$F$300,3,FALSE),"")</f>
        <v/>
      </c>
      <c r="AT183" s="16">
        <f t="shared" si="96"/>
        <v>0</v>
      </c>
      <c r="AU183" t="str">
        <f>IFERROR(VLOOKUP($A183,'Week 23'!$A$1:$F$300,3,FALSE),"")</f>
        <v/>
      </c>
      <c r="AV183" s="16">
        <f t="shared" si="97"/>
        <v>0</v>
      </c>
      <c r="AW183" t="str">
        <f>IFERROR(VLOOKUP($A183,'Week 24'!$A$1:$F$300,3,FALSE),"")</f>
        <v/>
      </c>
      <c r="AX183" s="16">
        <f t="shared" si="98"/>
        <v>0</v>
      </c>
      <c r="AY183" t="str">
        <f>IFERROR(VLOOKUP($A183,'Week 25'!$A$1:$F$300,3,FALSE),"")</f>
        <v/>
      </c>
      <c r="AZ183" s="16">
        <f t="shared" si="99"/>
        <v>0</v>
      </c>
      <c r="BA183" t="str">
        <f>IFERROR(VLOOKUP($A183,'Week 26'!$A$1:$F$300,3,FALSE),"")</f>
        <v/>
      </c>
      <c r="BB183" s="16">
        <f t="shared" si="100"/>
        <v>0</v>
      </c>
      <c r="BC183" s="2" t="str">
        <f t="shared" si="101"/>
        <v/>
      </c>
      <c r="BD183" t="str">
        <f>IFERROR(VLOOKUP($A183,'Pivotrac YE'!$A$1:$F$300,3,FALSE),"")</f>
        <v/>
      </c>
    </row>
    <row r="184" spans="1:56" x14ac:dyDescent="0.2">
      <c r="A184">
        <v>402</v>
      </c>
      <c r="B184" t="e">
        <f t="shared" si="83"/>
        <v>#VALUE!</v>
      </c>
      <c r="C184" t="str">
        <f>IFERROR(VLOOKUP($A184,'Week 1'!$A$1:$F$300,3,FALSE),"")</f>
        <v/>
      </c>
      <c r="D184" s="16">
        <f t="shared" si="84"/>
        <v>0</v>
      </c>
      <c r="E184" t="str">
        <f>IFERROR(VLOOKUP($A184,'Week 2'!$A$1:$F$298,3,FALSE),"")</f>
        <v/>
      </c>
      <c r="F184" s="16">
        <f t="shared" si="85"/>
        <v>0</v>
      </c>
      <c r="G184" t="str">
        <f>IFERROR(VLOOKUP($A184,'Week 3'!$A$1:$F$298,3,FALSE),"")</f>
        <v/>
      </c>
      <c r="H184" s="16">
        <f t="shared" si="86"/>
        <v>0</v>
      </c>
      <c r="I184" t="str">
        <f>IFERROR(VLOOKUP($A184,'Week 4'!$A$1:$F$300,3,FALSE),"")</f>
        <v/>
      </c>
      <c r="J184" t="str">
        <f>IFERROR(VLOOKUP($A184,'Week 4'!$A$1:$F$300,3,FALSE),"")</f>
        <v/>
      </c>
      <c r="K184" s="16" t="str">
        <f t="shared" si="87"/>
        <v/>
      </c>
      <c r="L184" t="str">
        <f>IFERROR(VLOOKUP($A184,'Week 5'!$A$1:$F$300,2,FALSE),"")</f>
        <v/>
      </c>
      <c r="M184" t="str">
        <f>IFERROR(VLOOKUP($A184,'Week 6'!$A$1:$F$300,3,FALSE),"")</f>
        <v/>
      </c>
      <c r="N184" t="str">
        <f>IFERROR(VLOOKUP($A184,'Week 6'!$A$1:$F$300,2,FALSE),"")</f>
        <v/>
      </c>
      <c r="O184" s="16" t="e">
        <f t="shared" si="59"/>
        <v>#VALUE!</v>
      </c>
      <c r="P184" t="str">
        <f>IFERROR(VLOOKUP($A184,'Week 7'!$A$1:$F$300,2,FALSE),"")</f>
        <v/>
      </c>
      <c r="Q184" s="16" t="e">
        <f t="shared" si="88"/>
        <v>#VALUE!</v>
      </c>
      <c r="R184" t="str">
        <f>IFERROR(VLOOKUP($A184,'Week 8'!$A$1:$F$300,2,FALSE),"")</f>
        <v/>
      </c>
      <c r="S184" s="16" t="str">
        <f>IFERROR(VLOOKUP($A184,'Week 9'!$A$1:$F$300,3,FALSE),"")</f>
        <v/>
      </c>
      <c r="T184" s="16">
        <f t="shared" si="77"/>
        <v>0</v>
      </c>
      <c r="U184" s="16" t="str">
        <f>IFERROR(VLOOKUP($A184,'Week 10'!$A$1:$F$300,3,FALSE),"")</f>
        <v/>
      </c>
      <c r="V184" s="16">
        <f t="shared" si="78"/>
        <v>0</v>
      </c>
      <c r="W184" s="16" t="str">
        <f>IFERROR(VLOOKUP($A184,'Week 11'!$A$1:$F$300,3,FALSE),"")</f>
        <v/>
      </c>
      <c r="X184" s="16">
        <f t="shared" si="79"/>
        <v>0</v>
      </c>
      <c r="Y184" s="16" t="str">
        <f>IFERROR(VLOOKUP($A184,'Week 12'!$A$1:$F$300,3,FALSE),"")</f>
        <v/>
      </c>
      <c r="Z184" s="16">
        <f t="shared" si="80"/>
        <v>0</v>
      </c>
      <c r="AA184" t="str">
        <f>IFERROR(VLOOKUP($A184,'Week 13'!$A$1:$F$300,3,FALSE),"")</f>
        <v/>
      </c>
      <c r="AB184" s="16">
        <f t="shared" si="81"/>
        <v>0</v>
      </c>
      <c r="AC184" t="str">
        <f>IFERROR(VLOOKUP($A184,'Week 14'!$A$1:$F$300,3,FALSE),"")</f>
        <v/>
      </c>
      <c r="AD184" s="16">
        <f t="shared" si="82"/>
        <v>0</v>
      </c>
      <c r="AE184" t="str">
        <f>IFERROR(VLOOKUP($A184,'Week 15'!$A$1:$F$300,3,FALSE),"")</f>
        <v/>
      </c>
      <c r="AF184" s="16">
        <f t="shared" si="89"/>
        <v>0</v>
      </c>
      <c r="AG184" t="str">
        <f>IFERROR(VLOOKUP($A184,'Week 16'!$A$1:$F$300,3,FALSE),"")</f>
        <v/>
      </c>
      <c r="AH184" s="16">
        <f t="shared" si="90"/>
        <v>0</v>
      </c>
      <c r="AI184" t="str">
        <f>IFERROR(VLOOKUP($A184,'Week 17'!$A$1:$F$300,3,FALSE),"")</f>
        <v/>
      </c>
      <c r="AJ184" s="16">
        <f t="shared" si="91"/>
        <v>0</v>
      </c>
      <c r="AK184" t="str">
        <f>IFERROR(VLOOKUP($A184,'Week 18'!$A$1:$F$300,3,FALSE),"")</f>
        <v/>
      </c>
      <c r="AL184" s="16">
        <f t="shared" si="92"/>
        <v>0</v>
      </c>
      <c r="AM184" t="str">
        <f>IFERROR(VLOOKUP($A184,'Week 19'!$A$1:$F$300,3,FALSE),"")</f>
        <v/>
      </c>
      <c r="AN184" s="16">
        <f t="shared" si="93"/>
        <v>0</v>
      </c>
      <c r="AO184" t="str">
        <f>IFERROR(VLOOKUP($A184,'Week 20'!$A$1:$F$300,3,FALSE),"")</f>
        <v/>
      </c>
      <c r="AP184" s="16">
        <f t="shared" si="94"/>
        <v>0</v>
      </c>
      <c r="AQ184" t="str">
        <f>IFERROR(VLOOKUP($A184,'Week 21'!$A$1:$F$300,3,FALSE),"")</f>
        <v/>
      </c>
      <c r="AR184" s="16">
        <f t="shared" si="95"/>
        <v>0</v>
      </c>
      <c r="AS184" t="str">
        <f>IFERROR(VLOOKUP($A184,'Week 22'!$A$1:$F$300,3,FALSE),"")</f>
        <v/>
      </c>
      <c r="AT184" s="16">
        <f t="shared" si="96"/>
        <v>0</v>
      </c>
      <c r="AU184" t="str">
        <f>IFERROR(VLOOKUP($A184,'Week 23'!$A$1:$F$300,3,FALSE),"")</f>
        <v/>
      </c>
      <c r="AV184" s="16">
        <f t="shared" si="97"/>
        <v>0</v>
      </c>
      <c r="AW184" t="str">
        <f>IFERROR(VLOOKUP($A184,'Week 24'!$A$1:$F$300,3,FALSE),"")</f>
        <v/>
      </c>
      <c r="AX184" s="16">
        <f t="shared" si="98"/>
        <v>0</v>
      </c>
      <c r="AY184" t="str">
        <f>IFERROR(VLOOKUP($A184,'Week 25'!$A$1:$F$300,3,FALSE),"")</f>
        <v/>
      </c>
      <c r="AZ184" s="16">
        <f t="shared" si="99"/>
        <v>0</v>
      </c>
      <c r="BA184" t="str">
        <f>IFERROR(VLOOKUP($A184,'Week 26'!$A$1:$F$300,3,FALSE),"")</f>
        <v/>
      </c>
      <c r="BB184" s="16">
        <f t="shared" si="100"/>
        <v>0</v>
      </c>
      <c r="BC184" s="2" t="str">
        <f t="shared" si="101"/>
        <v/>
      </c>
      <c r="BD184" t="str">
        <f>IFERROR(VLOOKUP($A184,'Pivotrac YE'!$A$1:$F$300,3,FALSE),"")</f>
        <v/>
      </c>
    </row>
    <row r="185" spans="1:56" x14ac:dyDescent="0.2">
      <c r="A185" t="s">
        <v>502</v>
      </c>
      <c r="B185" t="e">
        <f t="shared" si="83"/>
        <v>#VALUE!</v>
      </c>
      <c r="C185" t="str">
        <f>IFERROR(VLOOKUP($A185,'Week 1'!$A$1:$F$300,3,FALSE),"")</f>
        <v/>
      </c>
      <c r="D185" s="16">
        <f t="shared" si="84"/>
        <v>0</v>
      </c>
      <c r="E185" t="str">
        <f>IFERROR(VLOOKUP($A185,'Week 2'!$A$1:$F$298,3,FALSE),"")</f>
        <v/>
      </c>
      <c r="F185" s="16">
        <f t="shared" si="85"/>
        <v>0</v>
      </c>
      <c r="G185" t="str">
        <f>IFERROR(VLOOKUP($A185,'Week 3'!$A$1:$F$298,3,FALSE),"")</f>
        <v/>
      </c>
      <c r="H185" s="16">
        <f t="shared" si="86"/>
        <v>0</v>
      </c>
      <c r="I185" t="str">
        <f>IFERROR(VLOOKUP($A185,'Week 4'!$A$1:$F$300,3,FALSE),"")</f>
        <v/>
      </c>
      <c r="J185" t="str">
        <f>IFERROR(VLOOKUP($A185,'Week 4'!$A$1:$F$300,3,FALSE),"")</f>
        <v/>
      </c>
      <c r="K185" s="16" t="str">
        <f t="shared" si="87"/>
        <v/>
      </c>
      <c r="L185" t="str">
        <f>IFERROR(VLOOKUP($A185,'Week 5'!$A$1:$F$300,2,FALSE),"")</f>
        <v/>
      </c>
      <c r="M185" t="str">
        <f>IFERROR(VLOOKUP($A185,'Week 6'!$A$1:$F$300,3,FALSE),"")</f>
        <v/>
      </c>
      <c r="N185" t="str">
        <f>IFERROR(VLOOKUP($A185,'Week 6'!$A$1:$F$300,2,FALSE),"")</f>
        <v/>
      </c>
      <c r="O185" s="16" t="e">
        <f t="shared" si="59"/>
        <v>#VALUE!</v>
      </c>
      <c r="P185" t="str">
        <f>IFERROR(VLOOKUP($A185,'Week 7'!$A$1:$F$300,2,FALSE),"")</f>
        <v/>
      </c>
      <c r="Q185" s="16" t="e">
        <f t="shared" si="88"/>
        <v>#VALUE!</v>
      </c>
      <c r="R185" t="str">
        <f>IFERROR(VLOOKUP($A185,'Week 8'!$A$1:$F$300,2,FALSE),"")</f>
        <v/>
      </c>
      <c r="S185" s="16" t="str">
        <f>IFERROR(VLOOKUP($A185,'Week 9'!$A$1:$F$300,3,FALSE),"")</f>
        <v/>
      </c>
      <c r="T185" s="16">
        <f t="shared" si="77"/>
        <v>0</v>
      </c>
      <c r="U185" s="16" t="str">
        <f>IFERROR(VLOOKUP($A185,'Week 10'!$A$1:$F$300,3,FALSE),"")</f>
        <v/>
      </c>
      <c r="V185" s="16">
        <f t="shared" si="78"/>
        <v>0</v>
      </c>
      <c r="W185" s="16" t="str">
        <f>IFERROR(VLOOKUP($A185,'Week 11'!$A$1:$F$300,3,FALSE),"")</f>
        <v/>
      </c>
      <c r="X185" s="16">
        <f t="shared" si="79"/>
        <v>0</v>
      </c>
      <c r="Y185" s="16" t="str">
        <f>IFERROR(VLOOKUP($A185,'Week 12'!$A$1:$F$300,3,FALSE),"")</f>
        <v/>
      </c>
      <c r="Z185" s="16">
        <f t="shared" si="80"/>
        <v>0</v>
      </c>
      <c r="AA185" t="str">
        <f>IFERROR(VLOOKUP($A185,'Week 13'!$A$1:$F$300,3,FALSE),"")</f>
        <v/>
      </c>
      <c r="AB185" s="16">
        <f t="shared" si="81"/>
        <v>0</v>
      </c>
      <c r="AC185" t="str">
        <f>IFERROR(VLOOKUP($A185,'Week 14'!$A$1:$F$300,3,FALSE),"")</f>
        <v/>
      </c>
      <c r="AD185" s="16">
        <f t="shared" si="82"/>
        <v>0</v>
      </c>
      <c r="AE185" t="str">
        <f>IFERROR(VLOOKUP($A185,'Week 15'!$A$1:$F$300,3,FALSE),"")</f>
        <v/>
      </c>
      <c r="AF185" s="16">
        <f t="shared" si="89"/>
        <v>0</v>
      </c>
      <c r="AG185" t="str">
        <f>IFERROR(VLOOKUP($A185,'Week 16'!$A$1:$F$300,3,FALSE),"")</f>
        <v/>
      </c>
      <c r="AH185" s="16">
        <f t="shared" si="90"/>
        <v>0</v>
      </c>
      <c r="AI185" t="str">
        <f>IFERROR(VLOOKUP($A185,'Week 17'!$A$1:$F$300,3,FALSE),"")</f>
        <v/>
      </c>
      <c r="AJ185" s="16">
        <f t="shared" si="91"/>
        <v>0</v>
      </c>
      <c r="AK185" t="str">
        <f>IFERROR(VLOOKUP($A185,'Week 18'!$A$1:$F$300,3,FALSE),"")</f>
        <v/>
      </c>
      <c r="AL185" s="16">
        <f t="shared" si="92"/>
        <v>0</v>
      </c>
      <c r="AM185" t="str">
        <f>IFERROR(VLOOKUP($A185,'Week 19'!$A$1:$F$300,3,FALSE),"")</f>
        <v/>
      </c>
      <c r="AN185" s="16">
        <f t="shared" si="93"/>
        <v>0</v>
      </c>
      <c r="AO185" t="str">
        <f>IFERROR(VLOOKUP($A185,'Week 20'!$A$1:$F$300,3,FALSE),"")</f>
        <v/>
      </c>
      <c r="AP185" s="16">
        <f t="shared" si="94"/>
        <v>0</v>
      </c>
      <c r="AQ185" t="str">
        <f>IFERROR(VLOOKUP($A185,'Week 21'!$A$1:$F$300,3,FALSE),"")</f>
        <v/>
      </c>
      <c r="AR185" s="16">
        <f t="shared" si="95"/>
        <v>0</v>
      </c>
      <c r="AS185" t="str">
        <f>IFERROR(VLOOKUP($A185,'Week 22'!$A$1:$F$300,3,FALSE),"")</f>
        <v/>
      </c>
      <c r="AT185" s="16">
        <f t="shared" si="96"/>
        <v>0</v>
      </c>
      <c r="AU185" t="str">
        <f>IFERROR(VLOOKUP($A185,'Week 23'!$A$1:$F$300,3,FALSE),"")</f>
        <v/>
      </c>
      <c r="AV185" s="16">
        <f t="shared" si="97"/>
        <v>0</v>
      </c>
      <c r="AW185" t="str">
        <f>IFERROR(VLOOKUP($A185,'Week 24'!$A$1:$F$300,3,FALSE),"")</f>
        <v/>
      </c>
      <c r="AX185" s="16">
        <f t="shared" si="98"/>
        <v>0</v>
      </c>
      <c r="AY185" t="str">
        <f>IFERROR(VLOOKUP($A185,'Week 25'!$A$1:$F$300,3,FALSE),"")</f>
        <v/>
      </c>
      <c r="AZ185" s="16">
        <f t="shared" si="99"/>
        <v>0</v>
      </c>
      <c r="BA185" t="str">
        <f>IFERROR(VLOOKUP($A185,'Week 26'!$A$1:$F$300,3,FALSE),"")</f>
        <v/>
      </c>
      <c r="BB185" s="16">
        <f t="shared" si="100"/>
        <v>0</v>
      </c>
      <c r="BC185" s="2" t="str">
        <f t="shared" si="101"/>
        <v/>
      </c>
      <c r="BD185" t="str">
        <f>IFERROR(VLOOKUP($A185,'Pivotrac YE'!$A$1:$F$300,3,FALSE),"")</f>
        <v/>
      </c>
    </row>
    <row r="186" spans="1:56" x14ac:dyDescent="0.2">
      <c r="A186" t="s">
        <v>503</v>
      </c>
      <c r="B186" t="e">
        <f t="shared" si="83"/>
        <v>#VALUE!</v>
      </c>
      <c r="C186" t="str">
        <f>IFERROR(VLOOKUP($A186,'Week 1'!$A$1:$F$300,3,FALSE),"")</f>
        <v/>
      </c>
      <c r="D186" s="16">
        <f t="shared" si="84"/>
        <v>0</v>
      </c>
      <c r="E186" t="str">
        <f>IFERROR(VLOOKUP($A186,'Week 2'!$A$1:$F$298,3,FALSE),"")</f>
        <v/>
      </c>
      <c r="F186" s="16">
        <f t="shared" si="85"/>
        <v>0</v>
      </c>
      <c r="G186" t="str">
        <f>IFERROR(VLOOKUP($A186,'Week 3'!$A$1:$F$298,3,FALSE),"")</f>
        <v/>
      </c>
      <c r="H186" s="16">
        <f t="shared" si="86"/>
        <v>0</v>
      </c>
      <c r="I186" t="str">
        <f>IFERROR(VLOOKUP($A186,'Week 4'!$A$1:$F$300,3,FALSE),"")</f>
        <v/>
      </c>
      <c r="J186" t="str">
        <f>IFERROR(VLOOKUP($A186,'Week 4'!$A$1:$F$300,3,FALSE),"")</f>
        <v/>
      </c>
      <c r="K186" s="16" t="str">
        <f t="shared" si="87"/>
        <v/>
      </c>
      <c r="L186" t="str">
        <f>IFERROR(VLOOKUP($A186,'Week 5'!$A$1:$F$300,2,FALSE),"")</f>
        <v/>
      </c>
      <c r="M186" t="str">
        <f>IFERROR(VLOOKUP($A186,'Week 6'!$A$1:$F$300,3,FALSE),"")</f>
        <v/>
      </c>
      <c r="N186" t="str">
        <f>IFERROR(VLOOKUP($A186,'Week 6'!$A$1:$F$300,2,FALSE),"")</f>
        <v/>
      </c>
      <c r="O186" s="16" t="e">
        <f t="shared" si="59"/>
        <v>#VALUE!</v>
      </c>
      <c r="P186" t="str">
        <f>IFERROR(VLOOKUP($A186,'Week 7'!$A$1:$F$300,2,FALSE),"")</f>
        <v/>
      </c>
      <c r="Q186" s="16" t="e">
        <f t="shared" si="88"/>
        <v>#VALUE!</v>
      </c>
      <c r="R186" t="str">
        <f>IFERROR(VLOOKUP($A186,'Week 8'!$A$1:$F$300,2,FALSE),"")</f>
        <v/>
      </c>
      <c r="S186" s="16" t="str">
        <f>IFERROR(VLOOKUP($A186,'Week 9'!$A$1:$F$300,3,FALSE),"")</f>
        <v/>
      </c>
      <c r="T186" s="16">
        <f t="shared" si="77"/>
        <v>0</v>
      </c>
      <c r="U186" s="16" t="str">
        <f>IFERROR(VLOOKUP($A186,'Week 10'!$A$1:$F$300,3,FALSE),"")</f>
        <v/>
      </c>
      <c r="V186" s="16">
        <f t="shared" si="78"/>
        <v>0</v>
      </c>
      <c r="W186" s="16" t="str">
        <f>IFERROR(VLOOKUP($A186,'Week 11'!$A$1:$F$300,3,FALSE),"")</f>
        <v/>
      </c>
      <c r="X186" s="16">
        <f t="shared" si="79"/>
        <v>0</v>
      </c>
      <c r="Y186" s="16" t="str">
        <f>IFERROR(VLOOKUP($A186,'Week 12'!$A$1:$F$300,3,FALSE),"")</f>
        <v/>
      </c>
      <c r="Z186" s="16">
        <f t="shared" si="80"/>
        <v>0</v>
      </c>
      <c r="AA186" t="str">
        <f>IFERROR(VLOOKUP($A186,'Week 13'!$A$1:$F$300,3,FALSE),"")</f>
        <v/>
      </c>
      <c r="AB186" s="16">
        <f t="shared" si="81"/>
        <v>0</v>
      </c>
      <c r="AC186" t="str">
        <f>IFERROR(VLOOKUP($A186,'Week 14'!$A$1:$F$300,3,FALSE),"")</f>
        <v/>
      </c>
      <c r="AD186" s="16">
        <f t="shared" si="82"/>
        <v>0</v>
      </c>
      <c r="AE186" t="str">
        <f>IFERROR(VLOOKUP($A186,'Week 15'!$A$1:$F$300,3,FALSE),"")</f>
        <v/>
      </c>
      <c r="AF186" s="16">
        <f t="shared" si="89"/>
        <v>0</v>
      </c>
      <c r="AG186" t="str">
        <f>IFERROR(VLOOKUP($A186,'Week 16'!$A$1:$F$300,3,FALSE),"")</f>
        <v/>
      </c>
      <c r="AH186" s="16">
        <f t="shared" si="90"/>
        <v>0</v>
      </c>
      <c r="AI186" t="str">
        <f>IFERROR(VLOOKUP($A186,'Week 17'!$A$1:$F$300,3,FALSE),"")</f>
        <v/>
      </c>
      <c r="AJ186" s="16">
        <f t="shared" si="91"/>
        <v>0</v>
      </c>
      <c r="AK186" t="str">
        <f>IFERROR(VLOOKUP($A186,'Week 18'!$A$1:$F$300,3,FALSE),"")</f>
        <v/>
      </c>
      <c r="AL186" s="16">
        <f t="shared" si="92"/>
        <v>0</v>
      </c>
      <c r="AM186" t="str">
        <f>IFERROR(VLOOKUP($A186,'Week 19'!$A$1:$F$300,3,FALSE),"")</f>
        <v/>
      </c>
      <c r="AN186" s="16">
        <f t="shared" si="93"/>
        <v>0</v>
      </c>
      <c r="AO186" t="str">
        <f>IFERROR(VLOOKUP($A186,'Week 20'!$A$1:$F$300,3,FALSE),"")</f>
        <v/>
      </c>
      <c r="AP186" s="16">
        <f t="shared" si="94"/>
        <v>0</v>
      </c>
      <c r="AQ186" t="str">
        <f>IFERROR(VLOOKUP($A186,'Week 21'!$A$1:$F$300,3,FALSE),"")</f>
        <v/>
      </c>
      <c r="AR186" s="16">
        <f t="shared" si="95"/>
        <v>0</v>
      </c>
      <c r="AS186" t="str">
        <f>IFERROR(VLOOKUP($A186,'Week 22'!$A$1:$F$300,3,FALSE),"")</f>
        <v/>
      </c>
      <c r="AT186" s="16">
        <f t="shared" si="96"/>
        <v>0</v>
      </c>
      <c r="AU186" t="str">
        <f>IFERROR(VLOOKUP($A186,'Week 23'!$A$1:$F$300,3,FALSE),"")</f>
        <v/>
      </c>
      <c r="AV186" s="16">
        <f t="shared" si="97"/>
        <v>0</v>
      </c>
      <c r="AW186" t="str">
        <f>IFERROR(VLOOKUP($A186,'Week 24'!$A$1:$F$300,3,FALSE),"")</f>
        <v/>
      </c>
      <c r="AX186" s="16">
        <f t="shared" si="98"/>
        <v>0</v>
      </c>
      <c r="AY186" t="str">
        <f>IFERROR(VLOOKUP($A186,'Week 25'!$A$1:$F$300,3,FALSE),"")</f>
        <v/>
      </c>
      <c r="AZ186" s="16">
        <f t="shared" si="99"/>
        <v>0</v>
      </c>
      <c r="BA186" t="str">
        <f>IFERROR(VLOOKUP($A186,'Week 26'!$A$1:$F$300,3,FALSE),"")</f>
        <v/>
      </c>
      <c r="BB186" s="16">
        <f t="shared" si="100"/>
        <v>0</v>
      </c>
      <c r="BC186" s="2" t="str">
        <f t="shared" si="101"/>
        <v/>
      </c>
      <c r="BD186" t="str">
        <f>IFERROR(VLOOKUP($A186,'Pivotrac YE'!$A$1:$F$300,3,FALSE),"")</f>
        <v/>
      </c>
    </row>
    <row r="187" spans="1:56" x14ac:dyDescent="0.2">
      <c r="A187" t="s">
        <v>504</v>
      </c>
      <c r="B187" t="e">
        <f t="shared" si="83"/>
        <v>#VALUE!</v>
      </c>
      <c r="C187" t="str">
        <f>IFERROR(VLOOKUP($A187,'Week 1'!$A$1:$F$300,3,FALSE),"")</f>
        <v/>
      </c>
      <c r="D187" s="16">
        <f t="shared" si="84"/>
        <v>0</v>
      </c>
      <c r="E187" t="str">
        <f>IFERROR(VLOOKUP($A187,'Week 2'!$A$1:$F$298,3,FALSE),"")</f>
        <v/>
      </c>
      <c r="F187" s="16">
        <f t="shared" si="85"/>
        <v>0</v>
      </c>
      <c r="G187" t="str">
        <f>IFERROR(VLOOKUP($A187,'Week 3'!$A$1:$F$298,3,FALSE),"")</f>
        <v/>
      </c>
      <c r="H187" s="16">
        <f t="shared" si="86"/>
        <v>0</v>
      </c>
      <c r="I187" t="str">
        <f>IFERROR(VLOOKUP($A187,'Week 4'!$A$1:$F$300,3,FALSE),"")</f>
        <v/>
      </c>
      <c r="J187" t="str">
        <f>IFERROR(VLOOKUP($A187,'Week 4'!$A$1:$F$300,3,FALSE),"")</f>
        <v/>
      </c>
      <c r="K187" s="16" t="str">
        <f t="shared" si="87"/>
        <v/>
      </c>
      <c r="L187" t="str">
        <f>IFERROR(VLOOKUP($A187,'Week 5'!$A$1:$F$300,2,FALSE),"")</f>
        <v/>
      </c>
      <c r="M187" t="str">
        <f>IFERROR(VLOOKUP($A187,'Week 6'!$A$1:$F$300,3,FALSE),"")</f>
        <v/>
      </c>
      <c r="N187" t="str">
        <f>IFERROR(VLOOKUP($A187,'Week 6'!$A$1:$F$300,2,FALSE),"")</f>
        <v/>
      </c>
      <c r="O187" s="16" t="e">
        <f t="shared" si="59"/>
        <v>#VALUE!</v>
      </c>
      <c r="P187" t="str">
        <f>IFERROR(VLOOKUP($A187,'Week 7'!$A$1:$F$300,2,FALSE),"")</f>
        <v/>
      </c>
      <c r="Q187" s="16" t="e">
        <f t="shared" si="88"/>
        <v>#VALUE!</v>
      </c>
      <c r="R187" t="str">
        <f>IFERROR(VLOOKUP($A187,'Week 8'!$A$1:$F$300,2,FALSE),"")</f>
        <v/>
      </c>
      <c r="S187" s="16" t="str">
        <f>IFERROR(VLOOKUP($A187,'Week 9'!$A$1:$F$300,3,FALSE),"")</f>
        <v/>
      </c>
      <c r="T187" s="16">
        <f t="shared" si="77"/>
        <v>0</v>
      </c>
      <c r="U187" s="16" t="str">
        <f>IFERROR(VLOOKUP($A187,'Week 10'!$A$1:$F$300,3,FALSE),"")</f>
        <v/>
      </c>
      <c r="V187" s="16">
        <f t="shared" si="78"/>
        <v>0</v>
      </c>
      <c r="W187" s="16" t="str">
        <f>IFERROR(VLOOKUP($A187,'Week 11'!$A$1:$F$300,3,FALSE),"")</f>
        <v/>
      </c>
      <c r="X187" s="16">
        <f t="shared" si="79"/>
        <v>0</v>
      </c>
      <c r="Y187" s="16" t="str">
        <f>IFERROR(VLOOKUP($A187,'Week 12'!$A$1:$F$300,3,FALSE),"")</f>
        <v/>
      </c>
      <c r="Z187" s="16">
        <f t="shared" si="80"/>
        <v>0</v>
      </c>
      <c r="AA187" t="str">
        <f>IFERROR(VLOOKUP($A187,'Week 13'!$A$1:$F$300,3,FALSE),"")</f>
        <v/>
      </c>
      <c r="AB187" s="16">
        <f t="shared" si="81"/>
        <v>0</v>
      </c>
      <c r="AC187" t="str">
        <f>IFERROR(VLOOKUP($A187,'Week 14'!$A$1:$F$300,3,FALSE),"")</f>
        <v/>
      </c>
      <c r="AD187" s="16">
        <f t="shared" si="82"/>
        <v>0</v>
      </c>
      <c r="AE187" t="str">
        <f>IFERROR(VLOOKUP($A187,'Week 15'!$A$1:$F$300,3,FALSE),"")</f>
        <v/>
      </c>
      <c r="AF187" s="16">
        <f t="shared" si="89"/>
        <v>0</v>
      </c>
      <c r="AG187" t="str">
        <f>IFERROR(VLOOKUP($A187,'Week 16'!$A$1:$F$300,3,FALSE),"")</f>
        <v/>
      </c>
      <c r="AH187" s="16">
        <f t="shared" si="90"/>
        <v>0</v>
      </c>
      <c r="AI187" t="str">
        <f>IFERROR(VLOOKUP($A187,'Week 17'!$A$1:$F$300,3,FALSE),"")</f>
        <v/>
      </c>
      <c r="AJ187" s="16">
        <f t="shared" si="91"/>
        <v>0</v>
      </c>
      <c r="AK187" t="str">
        <f>IFERROR(VLOOKUP($A187,'Week 18'!$A$1:$F$300,3,FALSE),"")</f>
        <v/>
      </c>
      <c r="AL187" s="16">
        <f t="shared" si="92"/>
        <v>0</v>
      </c>
      <c r="AM187" t="str">
        <f>IFERROR(VLOOKUP($A187,'Week 19'!$A$1:$F$300,3,FALSE),"")</f>
        <v/>
      </c>
      <c r="AN187" s="16">
        <f t="shared" si="93"/>
        <v>0</v>
      </c>
      <c r="AO187" t="str">
        <f>IFERROR(VLOOKUP($A187,'Week 20'!$A$1:$F$300,3,FALSE),"")</f>
        <v/>
      </c>
      <c r="AP187" s="16">
        <f t="shared" si="94"/>
        <v>0</v>
      </c>
      <c r="AQ187" t="str">
        <f>IFERROR(VLOOKUP($A187,'Week 21'!$A$1:$F$300,3,FALSE),"")</f>
        <v/>
      </c>
      <c r="AR187" s="16">
        <f t="shared" si="95"/>
        <v>0</v>
      </c>
      <c r="AS187" t="str">
        <f>IFERROR(VLOOKUP($A187,'Week 22'!$A$1:$F$300,3,FALSE),"")</f>
        <v/>
      </c>
      <c r="AT187" s="16">
        <f t="shared" si="96"/>
        <v>0</v>
      </c>
      <c r="AU187" t="str">
        <f>IFERROR(VLOOKUP($A187,'Week 23'!$A$1:$F$300,3,FALSE),"")</f>
        <v/>
      </c>
      <c r="AV187" s="16">
        <f t="shared" si="97"/>
        <v>0</v>
      </c>
      <c r="AW187" t="str">
        <f>IFERROR(VLOOKUP($A187,'Week 24'!$A$1:$F$300,3,FALSE),"")</f>
        <v/>
      </c>
      <c r="AX187" s="16">
        <f t="shared" si="98"/>
        <v>0</v>
      </c>
      <c r="AY187" t="str">
        <f>IFERROR(VLOOKUP($A187,'Week 25'!$A$1:$F$300,3,FALSE),"")</f>
        <v/>
      </c>
      <c r="AZ187" s="16">
        <f t="shared" si="99"/>
        <v>0</v>
      </c>
      <c r="BA187" t="str">
        <f>IFERROR(VLOOKUP($A187,'Week 26'!$A$1:$F$300,3,FALSE),"")</f>
        <v/>
      </c>
      <c r="BB187" s="16">
        <f t="shared" si="100"/>
        <v>0</v>
      </c>
      <c r="BC187" s="2" t="str">
        <f t="shared" si="101"/>
        <v/>
      </c>
      <c r="BD187" t="str">
        <f>IFERROR(VLOOKUP($A187,'Pivotrac YE'!$A$1:$F$300,3,FALSE),"")</f>
        <v/>
      </c>
    </row>
    <row r="188" spans="1:56" x14ac:dyDescent="0.2">
      <c r="A188" t="s">
        <v>505</v>
      </c>
      <c r="B188" t="e">
        <f t="shared" si="83"/>
        <v>#VALUE!</v>
      </c>
      <c r="C188" t="str">
        <f>IFERROR(VLOOKUP($A188,'Week 1'!$A$1:$F$300,3,FALSE),"")</f>
        <v/>
      </c>
      <c r="D188" s="16">
        <f t="shared" si="84"/>
        <v>0</v>
      </c>
      <c r="E188" t="str">
        <f>IFERROR(VLOOKUP($A188,'Week 2'!$A$1:$F$298,3,FALSE),"")</f>
        <v/>
      </c>
      <c r="F188" s="16">
        <f t="shared" si="85"/>
        <v>0</v>
      </c>
      <c r="G188" t="str">
        <f>IFERROR(VLOOKUP($A188,'Week 3'!$A$1:$F$298,3,FALSE),"")</f>
        <v/>
      </c>
      <c r="H188" s="16">
        <f t="shared" si="86"/>
        <v>0</v>
      </c>
      <c r="I188" t="str">
        <f>IFERROR(VLOOKUP($A188,'Week 4'!$A$1:$F$300,3,FALSE),"")</f>
        <v/>
      </c>
      <c r="J188" t="str">
        <f>IFERROR(VLOOKUP($A188,'Week 4'!$A$1:$F$300,3,FALSE),"")</f>
        <v/>
      </c>
      <c r="K188" s="16" t="str">
        <f t="shared" si="87"/>
        <v/>
      </c>
      <c r="L188" t="str">
        <f>IFERROR(VLOOKUP($A188,'Week 5'!$A$1:$F$300,2,FALSE),"")</f>
        <v/>
      </c>
      <c r="M188" t="str">
        <f>IFERROR(VLOOKUP($A188,'Week 6'!$A$1:$F$300,3,FALSE),"")</f>
        <v/>
      </c>
      <c r="N188" t="str">
        <f>IFERROR(VLOOKUP($A188,'Week 6'!$A$1:$F$300,2,FALSE),"")</f>
        <v/>
      </c>
      <c r="O188" s="16" t="e">
        <f t="shared" si="59"/>
        <v>#VALUE!</v>
      </c>
      <c r="P188" t="str">
        <f>IFERROR(VLOOKUP($A188,'Week 7'!$A$1:$F$300,2,FALSE),"")</f>
        <v/>
      </c>
      <c r="Q188" s="16" t="e">
        <f t="shared" si="88"/>
        <v>#VALUE!</v>
      </c>
      <c r="R188" t="str">
        <f>IFERROR(VLOOKUP($A188,'Week 8'!$A$1:$F$300,2,FALSE),"")</f>
        <v/>
      </c>
      <c r="S188" s="16" t="str">
        <f>IFERROR(VLOOKUP($A188,'Week 9'!$A$1:$F$300,3,FALSE),"")</f>
        <v/>
      </c>
      <c r="T188" s="16">
        <f t="shared" si="77"/>
        <v>0</v>
      </c>
      <c r="U188" s="16" t="str">
        <f>IFERROR(VLOOKUP($A188,'Week 10'!$A$1:$F$300,3,FALSE),"")</f>
        <v/>
      </c>
      <c r="V188" s="16">
        <f t="shared" si="78"/>
        <v>0</v>
      </c>
      <c r="W188" s="16" t="str">
        <f>IFERROR(VLOOKUP($A188,'Week 11'!$A$1:$F$300,3,FALSE),"")</f>
        <v/>
      </c>
      <c r="X188" s="16">
        <f t="shared" si="79"/>
        <v>0</v>
      </c>
      <c r="Y188" s="16" t="str">
        <f>IFERROR(VLOOKUP($A188,'Week 12'!$A$1:$F$300,3,FALSE),"")</f>
        <v/>
      </c>
      <c r="Z188" s="16">
        <f t="shared" si="80"/>
        <v>0</v>
      </c>
      <c r="AA188" t="str">
        <f>IFERROR(VLOOKUP($A188,'Week 13'!$A$1:$F$300,3,FALSE),"")</f>
        <v/>
      </c>
      <c r="AB188" s="16">
        <f t="shared" si="81"/>
        <v>0</v>
      </c>
      <c r="AC188" t="str">
        <f>IFERROR(VLOOKUP($A188,'Week 14'!$A$1:$F$300,3,FALSE),"")</f>
        <v/>
      </c>
      <c r="AD188" s="16">
        <f t="shared" si="82"/>
        <v>0</v>
      </c>
      <c r="AE188" t="str">
        <f>IFERROR(VLOOKUP($A188,'Week 15'!$A$1:$F$300,3,FALSE),"")</f>
        <v/>
      </c>
      <c r="AF188" s="16">
        <f t="shared" si="89"/>
        <v>0</v>
      </c>
      <c r="AG188" t="str">
        <f>IFERROR(VLOOKUP($A188,'Week 16'!$A$1:$F$300,3,FALSE),"")</f>
        <v/>
      </c>
      <c r="AH188" s="16">
        <f t="shared" si="90"/>
        <v>0</v>
      </c>
      <c r="AI188" t="str">
        <f>IFERROR(VLOOKUP($A188,'Week 17'!$A$1:$F$300,3,FALSE),"")</f>
        <v/>
      </c>
      <c r="AJ188" s="16">
        <f t="shared" si="91"/>
        <v>0</v>
      </c>
      <c r="AK188" t="str">
        <f>IFERROR(VLOOKUP($A188,'Week 18'!$A$1:$F$300,3,FALSE),"")</f>
        <v/>
      </c>
      <c r="AL188" s="16">
        <f t="shared" si="92"/>
        <v>0</v>
      </c>
      <c r="AM188" t="str">
        <f>IFERROR(VLOOKUP($A188,'Week 19'!$A$1:$F$300,3,FALSE),"")</f>
        <v/>
      </c>
      <c r="AN188" s="16">
        <f t="shared" si="93"/>
        <v>0</v>
      </c>
      <c r="AO188" t="str">
        <f>IFERROR(VLOOKUP($A188,'Week 20'!$A$1:$F$300,3,FALSE),"")</f>
        <v/>
      </c>
      <c r="AP188" s="16">
        <f t="shared" si="94"/>
        <v>0</v>
      </c>
      <c r="AQ188" t="str">
        <f>IFERROR(VLOOKUP($A188,'Week 21'!$A$1:$F$300,3,FALSE),"")</f>
        <v/>
      </c>
      <c r="AR188" s="16">
        <f t="shared" si="95"/>
        <v>0</v>
      </c>
      <c r="AS188" t="str">
        <f>IFERROR(VLOOKUP($A188,'Week 22'!$A$1:$F$300,3,FALSE),"")</f>
        <v/>
      </c>
      <c r="AT188" s="16">
        <f t="shared" si="96"/>
        <v>0</v>
      </c>
      <c r="AU188" t="str">
        <f>IFERROR(VLOOKUP($A188,'Week 23'!$A$1:$F$300,3,FALSE),"")</f>
        <v/>
      </c>
      <c r="AV188" s="16">
        <f t="shared" si="97"/>
        <v>0</v>
      </c>
      <c r="AW188" t="str">
        <f>IFERROR(VLOOKUP($A188,'Week 24'!$A$1:$F$300,3,FALSE),"")</f>
        <v/>
      </c>
      <c r="AX188" s="16">
        <f t="shared" si="98"/>
        <v>0</v>
      </c>
      <c r="AY188" t="str">
        <f>IFERROR(VLOOKUP($A188,'Week 25'!$A$1:$F$300,3,FALSE),"")</f>
        <v/>
      </c>
      <c r="AZ188" s="16">
        <f t="shared" si="99"/>
        <v>0</v>
      </c>
      <c r="BA188" t="str">
        <f>IFERROR(VLOOKUP($A188,'Week 26'!$A$1:$F$300,3,FALSE),"")</f>
        <v/>
      </c>
      <c r="BB188" s="16">
        <f t="shared" si="100"/>
        <v>0</v>
      </c>
      <c r="BC188" s="2" t="str">
        <f t="shared" si="101"/>
        <v/>
      </c>
      <c r="BD188" t="str">
        <f>IFERROR(VLOOKUP($A188,'Pivotrac YE'!$A$1:$F$300,3,FALSE),"")</f>
        <v/>
      </c>
    </row>
    <row r="189" spans="1:56" x14ac:dyDescent="0.2">
      <c r="A189" t="s">
        <v>506</v>
      </c>
      <c r="B189" t="e">
        <f t="shared" si="83"/>
        <v>#VALUE!</v>
      </c>
      <c r="C189" t="str">
        <f>IFERROR(VLOOKUP($A189,'Week 1'!$A$1:$F$300,3,FALSE),"")</f>
        <v/>
      </c>
      <c r="D189" s="16">
        <f t="shared" si="84"/>
        <v>0</v>
      </c>
      <c r="E189" t="str">
        <f>IFERROR(VLOOKUP($A189,'Week 2'!$A$1:$F$298,3,FALSE),"")</f>
        <v/>
      </c>
      <c r="F189" s="16">
        <f t="shared" si="85"/>
        <v>0</v>
      </c>
      <c r="G189" t="str">
        <f>IFERROR(VLOOKUP($A189,'Week 3'!$A$1:$F$298,3,FALSE),"")</f>
        <v/>
      </c>
      <c r="H189" s="16">
        <f t="shared" si="86"/>
        <v>0</v>
      </c>
      <c r="I189" t="str">
        <f>IFERROR(VLOOKUP($A189,'Week 4'!$A$1:$F$300,3,FALSE),"")</f>
        <v/>
      </c>
      <c r="J189" t="str">
        <f>IFERROR(VLOOKUP($A189,'Week 4'!$A$1:$F$300,3,FALSE),"")</f>
        <v/>
      </c>
      <c r="K189" s="16" t="str">
        <f t="shared" si="87"/>
        <v/>
      </c>
      <c r="L189" t="str">
        <f>IFERROR(VLOOKUP($A189,'Week 5'!$A$1:$F$300,2,FALSE),"")</f>
        <v/>
      </c>
      <c r="M189" t="str">
        <f>IFERROR(VLOOKUP($A189,'Week 6'!$A$1:$F$300,3,FALSE),"")</f>
        <v/>
      </c>
      <c r="N189" t="str">
        <f>IFERROR(VLOOKUP($A189,'Week 6'!$A$1:$F$300,2,FALSE),"")</f>
        <v/>
      </c>
      <c r="O189" s="16" t="e">
        <f t="shared" si="59"/>
        <v>#VALUE!</v>
      </c>
      <c r="P189" t="str">
        <f>IFERROR(VLOOKUP($A189,'Week 7'!$A$1:$F$300,2,FALSE),"")</f>
        <v/>
      </c>
      <c r="Q189" s="16" t="e">
        <f t="shared" si="88"/>
        <v>#VALUE!</v>
      </c>
      <c r="R189" t="str">
        <f>IFERROR(VLOOKUP($A189,'Week 8'!$A$1:$F$300,2,FALSE),"")</f>
        <v/>
      </c>
      <c r="S189" s="16" t="str">
        <f>IFERROR(VLOOKUP($A189,'Week 9'!$A$1:$F$300,3,FALSE),"")</f>
        <v/>
      </c>
      <c r="T189" s="16">
        <f t="shared" si="77"/>
        <v>0</v>
      </c>
      <c r="U189" s="16" t="str">
        <f>IFERROR(VLOOKUP($A189,'Week 10'!$A$1:$F$300,3,FALSE),"")</f>
        <v/>
      </c>
      <c r="V189" s="16">
        <f t="shared" si="78"/>
        <v>0</v>
      </c>
      <c r="W189" s="16" t="str">
        <f>IFERROR(VLOOKUP($A189,'Week 11'!$A$1:$F$300,3,FALSE),"")</f>
        <v/>
      </c>
      <c r="X189" s="16">
        <f t="shared" si="79"/>
        <v>0</v>
      </c>
      <c r="Y189" s="16" t="str">
        <f>IFERROR(VLOOKUP($A189,'Week 12'!$A$1:$F$300,3,FALSE),"")</f>
        <v/>
      </c>
      <c r="Z189" s="16">
        <f t="shared" si="80"/>
        <v>0</v>
      </c>
      <c r="AA189" t="str">
        <f>IFERROR(VLOOKUP($A189,'Week 13'!$A$1:$F$300,3,FALSE),"")</f>
        <v/>
      </c>
      <c r="AB189" s="16">
        <f t="shared" si="81"/>
        <v>0</v>
      </c>
      <c r="AC189" t="str">
        <f>IFERROR(VLOOKUP($A189,'Week 14'!$A$1:$F$300,3,FALSE),"")</f>
        <v/>
      </c>
      <c r="AD189" s="16">
        <f t="shared" si="82"/>
        <v>0</v>
      </c>
      <c r="AE189" t="str">
        <f>IFERROR(VLOOKUP($A189,'Week 15'!$A$1:$F$300,3,FALSE),"")</f>
        <v/>
      </c>
      <c r="AF189" s="16">
        <f t="shared" si="89"/>
        <v>0</v>
      </c>
      <c r="AG189" t="str">
        <f>IFERROR(VLOOKUP($A189,'Week 16'!$A$1:$F$300,3,FALSE),"")</f>
        <v/>
      </c>
      <c r="AH189" s="16">
        <f t="shared" si="90"/>
        <v>0</v>
      </c>
      <c r="AI189" t="str">
        <f>IFERROR(VLOOKUP($A189,'Week 17'!$A$1:$F$300,3,FALSE),"")</f>
        <v/>
      </c>
      <c r="AJ189" s="16">
        <f t="shared" si="91"/>
        <v>0</v>
      </c>
      <c r="AK189" t="str">
        <f>IFERROR(VLOOKUP($A189,'Week 18'!$A$1:$F$300,3,FALSE),"")</f>
        <v/>
      </c>
      <c r="AL189" s="16">
        <f t="shared" si="92"/>
        <v>0</v>
      </c>
      <c r="AM189" t="str">
        <f>IFERROR(VLOOKUP($A189,'Week 19'!$A$1:$F$300,3,FALSE),"")</f>
        <v/>
      </c>
      <c r="AN189" s="16">
        <f t="shared" si="93"/>
        <v>0</v>
      </c>
      <c r="AO189" t="str">
        <f>IFERROR(VLOOKUP($A189,'Week 20'!$A$1:$F$300,3,FALSE),"")</f>
        <v/>
      </c>
      <c r="AP189" s="16">
        <f t="shared" si="94"/>
        <v>0</v>
      </c>
      <c r="AQ189" t="str">
        <f>IFERROR(VLOOKUP($A189,'Week 21'!$A$1:$F$300,3,FALSE),"")</f>
        <v/>
      </c>
      <c r="AR189" s="16">
        <f t="shared" si="95"/>
        <v>0</v>
      </c>
      <c r="AS189" t="str">
        <f>IFERROR(VLOOKUP($A189,'Week 22'!$A$1:$F$300,3,FALSE),"")</f>
        <v/>
      </c>
      <c r="AT189" s="16">
        <f t="shared" si="96"/>
        <v>0</v>
      </c>
      <c r="AU189" t="str">
        <f>IFERROR(VLOOKUP($A189,'Week 23'!$A$1:$F$300,3,FALSE),"")</f>
        <v/>
      </c>
      <c r="AV189" s="16">
        <f t="shared" si="97"/>
        <v>0</v>
      </c>
      <c r="AW189" t="str">
        <f>IFERROR(VLOOKUP($A189,'Week 24'!$A$1:$F$300,3,FALSE),"")</f>
        <v/>
      </c>
      <c r="AX189" s="16">
        <f t="shared" si="98"/>
        <v>0</v>
      </c>
      <c r="AY189" t="str">
        <f>IFERROR(VLOOKUP($A189,'Week 25'!$A$1:$F$300,3,FALSE),"")</f>
        <v/>
      </c>
      <c r="AZ189" s="16">
        <f t="shared" si="99"/>
        <v>0</v>
      </c>
      <c r="BA189" t="str">
        <f>IFERROR(VLOOKUP($A189,'Week 26'!$A$1:$F$300,3,FALSE),"")</f>
        <v/>
      </c>
      <c r="BB189" s="16">
        <f t="shared" si="100"/>
        <v>0</v>
      </c>
      <c r="BC189" s="2" t="str">
        <f t="shared" si="101"/>
        <v/>
      </c>
      <c r="BD189" t="str">
        <f>IFERROR(VLOOKUP($A189,'Pivotrac YE'!$A$1:$F$300,3,FALSE),"")</f>
        <v/>
      </c>
    </row>
    <row r="190" spans="1:56" x14ac:dyDescent="0.2">
      <c r="A190" t="s">
        <v>507</v>
      </c>
      <c r="B190" t="e">
        <f t="shared" si="83"/>
        <v>#VALUE!</v>
      </c>
      <c r="C190" t="str">
        <f>IFERROR(VLOOKUP($A190,'Week 1'!$A$1:$F$300,3,FALSE),"")</f>
        <v/>
      </c>
      <c r="D190" s="16">
        <f t="shared" si="84"/>
        <v>0</v>
      </c>
      <c r="E190" t="str">
        <f>IFERROR(VLOOKUP($A190,'Week 2'!$A$1:$F$298,3,FALSE),"")</f>
        <v/>
      </c>
      <c r="F190" s="16">
        <f t="shared" si="85"/>
        <v>0</v>
      </c>
      <c r="G190" t="str">
        <f>IFERROR(VLOOKUP($A190,'Week 3'!$A$1:$F$298,3,FALSE),"")</f>
        <v/>
      </c>
      <c r="H190" s="16">
        <f t="shared" si="86"/>
        <v>0</v>
      </c>
      <c r="I190" t="str">
        <f>IFERROR(VLOOKUP($A190,'Week 4'!$A$1:$F$300,3,FALSE),"")</f>
        <v/>
      </c>
      <c r="J190" t="str">
        <f>IFERROR(VLOOKUP($A190,'Week 4'!$A$1:$F$300,3,FALSE),"")</f>
        <v/>
      </c>
      <c r="K190" s="16" t="str">
        <f t="shared" si="87"/>
        <v/>
      </c>
      <c r="L190" t="str">
        <f>IFERROR(VLOOKUP($A190,'Week 5'!$A$1:$F$300,2,FALSE),"")</f>
        <v/>
      </c>
      <c r="M190" t="str">
        <f>IFERROR(VLOOKUP($A190,'Week 6'!$A$1:$F$300,3,FALSE),"")</f>
        <v/>
      </c>
      <c r="N190" t="str">
        <f>IFERROR(VLOOKUP($A190,'Week 6'!$A$1:$F$300,2,FALSE),"")</f>
        <v/>
      </c>
      <c r="O190" s="16" t="e">
        <f t="shared" si="59"/>
        <v>#VALUE!</v>
      </c>
      <c r="P190" t="str">
        <f>IFERROR(VLOOKUP($A190,'Week 7'!$A$1:$F$300,2,FALSE),"")</f>
        <v/>
      </c>
      <c r="Q190" s="16" t="e">
        <f t="shared" si="88"/>
        <v>#VALUE!</v>
      </c>
      <c r="R190" t="str">
        <f>IFERROR(VLOOKUP($A190,'Week 8'!$A$1:$F$300,2,FALSE),"")</f>
        <v/>
      </c>
      <c r="S190" s="16" t="str">
        <f>IFERROR(VLOOKUP($A190,'Week 9'!$A$1:$F$300,3,FALSE),"")</f>
        <v/>
      </c>
      <c r="T190" s="16">
        <f t="shared" si="77"/>
        <v>0</v>
      </c>
      <c r="U190" s="16" t="str">
        <f>IFERROR(VLOOKUP($A190,'Week 10'!$A$1:$F$300,3,FALSE),"")</f>
        <v/>
      </c>
      <c r="V190" s="16">
        <f t="shared" si="78"/>
        <v>0</v>
      </c>
      <c r="W190" s="16" t="str">
        <f>IFERROR(VLOOKUP($A190,'Week 11'!$A$1:$F$300,3,FALSE),"")</f>
        <v/>
      </c>
      <c r="X190" s="16">
        <f t="shared" si="79"/>
        <v>0</v>
      </c>
      <c r="Y190" s="16" t="str">
        <f>IFERROR(VLOOKUP($A190,'Week 12'!$A$1:$F$300,3,FALSE),"")</f>
        <v/>
      </c>
      <c r="Z190" s="16">
        <f t="shared" si="80"/>
        <v>0</v>
      </c>
      <c r="AA190" t="str">
        <f>IFERROR(VLOOKUP($A190,'Week 13'!$A$1:$F$300,3,FALSE),"")</f>
        <v/>
      </c>
      <c r="AB190" s="16">
        <f t="shared" si="81"/>
        <v>0</v>
      </c>
      <c r="AC190" t="str">
        <f>IFERROR(VLOOKUP($A190,'Week 14'!$A$1:$F$300,3,FALSE),"")</f>
        <v/>
      </c>
      <c r="AD190" s="16">
        <f t="shared" si="82"/>
        <v>0</v>
      </c>
      <c r="AE190" t="str">
        <f>IFERROR(VLOOKUP($A190,'Week 15'!$A$1:$F$300,3,FALSE),"")</f>
        <v/>
      </c>
      <c r="AF190" s="16">
        <f t="shared" si="89"/>
        <v>0</v>
      </c>
      <c r="AG190" t="str">
        <f>IFERROR(VLOOKUP($A190,'Week 16'!$A$1:$F$300,3,FALSE),"")</f>
        <v/>
      </c>
      <c r="AH190" s="16">
        <f t="shared" si="90"/>
        <v>0</v>
      </c>
      <c r="AI190" t="str">
        <f>IFERROR(VLOOKUP($A190,'Week 17'!$A$1:$F$300,3,FALSE),"")</f>
        <v/>
      </c>
      <c r="AJ190" s="16">
        <f t="shared" si="91"/>
        <v>0</v>
      </c>
      <c r="AK190" t="str">
        <f>IFERROR(VLOOKUP($A190,'Week 18'!$A$1:$F$300,3,FALSE),"")</f>
        <v/>
      </c>
      <c r="AL190" s="16">
        <f t="shared" si="92"/>
        <v>0</v>
      </c>
      <c r="AM190" t="str">
        <f>IFERROR(VLOOKUP($A190,'Week 19'!$A$1:$F$300,3,FALSE),"")</f>
        <v/>
      </c>
      <c r="AN190" s="16">
        <f t="shared" si="93"/>
        <v>0</v>
      </c>
      <c r="AO190" t="str">
        <f>IFERROR(VLOOKUP($A190,'Week 20'!$A$1:$F$300,3,FALSE),"")</f>
        <v/>
      </c>
      <c r="AP190" s="16">
        <f t="shared" si="94"/>
        <v>0</v>
      </c>
      <c r="AQ190" t="str">
        <f>IFERROR(VLOOKUP($A190,'Week 21'!$A$1:$F$300,3,FALSE),"")</f>
        <v/>
      </c>
      <c r="AR190" s="16">
        <f t="shared" si="95"/>
        <v>0</v>
      </c>
      <c r="AS190" t="str">
        <f>IFERROR(VLOOKUP($A190,'Week 22'!$A$1:$F$300,3,FALSE),"")</f>
        <v/>
      </c>
      <c r="AT190" s="16">
        <f t="shared" si="96"/>
        <v>0</v>
      </c>
      <c r="AU190" t="str">
        <f>IFERROR(VLOOKUP($A190,'Week 23'!$A$1:$F$300,3,FALSE),"")</f>
        <v/>
      </c>
      <c r="AV190" s="16">
        <f t="shared" si="97"/>
        <v>0</v>
      </c>
      <c r="AW190" t="str">
        <f>IFERROR(VLOOKUP($A190,'Week 24'!$A$1:$F$300,3,FALSE),"")</f>
        <v/>
      </c>
      <c r="AX190" s="16">
        <f t="shared" si="98"/>
        <v>0</v>
      </c>
      <c r="AY190" t="str">
        <f>IFERROR(VLOOKUP($A190,'Week 25'!$A$1:$F$300,3,FALSE),"")</f>
        <v/>
      </c>
      <c r="AZ190" s="16">
        <f t="shared" si="99"/>
        <v>0</v>
      </c>
      <c r="BA190" t="str">
        <f>IFERROR(VLOOKUP($A190,'Week 26'!$A$1:$F$300,3,FALSE),"")</f>
        <v/>
      </c>
      <c r="BB190" s="16">
        <f t="shared" si="100"/>
        <v>0</v>
      </c>
      <c r="BC190" s="2" t="str">
        <f t="shared" si="101"/>
        <v/>
      </c>
      <c r="BD190" t="str">
        <f>IFERROR(VLOOKUP($A190,'Pivotrac YE'!$A$1:$F$300,3,FALSE),"")</f>
        <v/>
      </c>
    </row>
    <row r="191" spans="1:56" x14ac:dyDescent="0.2">
      <c r="A191" t="s">
        <v>508</v>
      </c>
      <c r="B191" t="e">
        <f t="shared" si="83"/>
        <v>#VALUE!</v>
      </c>
      <c r="C191" t="str">
        <f>IFERROR(VLOOKUP($A191,'Week 1'!$A$1:$F$300,3,FALSE),"")</f>
        <v/>
      </c>
      <c r="D191" s="16">
        <f t="shared" si="84"/>
        <v>0</v>
      </c>
      <c r="E191" t="str">
        <f>IFERROR(VLOOKUP($A191,'Week 2'!$A$1:$F$298,3,FALSE),"")</f>
        <v/>
      </c>
      <c r="F191" s="16">
        <f t="shared" si="85"/>
        <v>0</v>
      </c>
      <c r="G191" t="str">
        <f>IFERROR(VLOOKUP($A191,'Week 3'!$A$1:$F$298,3,FALSE),"")</f>
        <v/>
      </c>
      <c r="H191" s="16">
        <f t="shared" si="86"/>
        <v>0</v>
      </c>
      <c r="I191" t="str">
        <f>IFERROR(VLOOKUP($A191,'Week 4'!$A$1:$F$300,3,FALSE),"")</f>
        <v/>
      </c>
      <c r="J191" t="str">
        <f>IFERROR(VLOOKUP($A191,'Week 4'!$A$1:$F$300,3,FALSE),"")</f>
        <v/>
      </c>
      <c r="K191" s="16" t="str">
        <f t="shared" si="87"/>
        <v/>
      </c>
      <c r="L191" t="str">
        <f>IFERROR(VLOOKUP($A191,'Week 5'!$A$1:$F$300,2,FALSE),"")</f>
        <v/>
      </c>
      <c r="M191" t="str">
        <f>IFERROR(VLOOKUP($A191,'Week 6'!$A$1:$F$300,3,FALSE),"")</f>
        <v/>
      </c>
      <c r="N191" t="str">
        <f>IFERROR(VLOOKUP($A191,'Week 6'!$A$1:$F$300,2,FALSE),"")</f>
        <v/>
      </c>
      <c r="O191" s="16" t="e">
        <f t="shared" si="59"/>
        <v>#VALUE!</v>
      </c>
      <c r="P191" t="str">
        <f>IFERROR(VLOOKUP($A191,'Week 7'!$A$1:$F$300,2,FALSE),"")</f>
        <v/>
      </c>
      <c r="Q191" s="16" t="e">
        <f t="shared" si="88"/>
        <v>#VALUE!</v>
      </c>
      <c r="R191" t="str">
        <f>IFERROR(VLOOKUP($A191,'Week 8'!$A$1:$F$300,2,FALSE),"")</f>
        <v/>
      </c>
      <c r="S191" s="16" t="str">
        <f>IFERROR(VLOOKUP($A191,'Week 9'!$A$1:$F$300,3,FALSE),"")</f>
        <v/>
      </c>
      <c r="T191" s="16">
        <f t="shared" si="77"/>
        <v>0</v>
      </c>
      <c r="U191" s="16" t="str">
        <f>IFERROR(VLOOKUP($A191,'Week 10'!$A$1:$F$300,3,FALSE),"")</f>
        <v/>
      </c>
      <c r="V191" s="16">
        <f t="shared" si="78"/>
        <v>0</v>
      </c>
      <c r="W191" s="16" t="str">
        <f>IFERROR(VLOOKUP($A191,'Week 11'!$A$1:$F$300,3,FALSE),"")</f>
        <v/>
      </c>
      <c r="X191" s="16">
        <f t="shared" si="79"/>
        <v>0</v>
      </c>
      <c r="Y191" s="16" t="str">
        <f>IFERROR(VLOOKUP($A191,'Week 12'!$A$1:$F$300,3,FALSE),"")</f>
        <v/>
      </c>
      <c r="Z191" s="16">
        <f t="shared" si="80"/>
        <v>0</v>
      </c>
      <c r="AA191" t="str">
        <f>IFERROR(VLOOKUP($A191,'Week 13'!$A$1:$F$300,3,FALSE),"")</f>
        <v/>
      </c>
      <c r="AB191" s="16">
        <f t="shared" si="81"/>
        <v>0</v>
      </c>
      <c r="AC191" t="str">
        <f>IFERROR(VLOOKUP($A191,'Week 14'!$A$1:$F$300,3,FALSE),"")</f>
        <v/>
      </c>
      <c r="AD191" s="16">
        <f t="shared" si="82"/>
        <v>0</v>
      </c>
      <c r="AE191" t="str">
        <f>IFERROR(VLOOKUP($A191,'Week 15'!$A$1:$F$300,3,FALSE),"")</f>
        <v/>
      </c>
      <c r="AF191" s="16">
        <f t="shared" si="89"/>
        <v>0</v>
      </c>
      <c r="AG191" t="str">
        <f>IFERROR(VLOOKUP($A191,'Week 16'!$A$1:$F$300,3,FALSE),"")</f>
        <v/>
      </c>
      <c r="AH191" s="16">
        <f t="shared" si="90"/>
        <v>0</v>
      </c>
      <c r="AI191" t="str">
        <f>IFERROR(VLOOKUP($A191,'Week 17'!$A$1:$F$300,3,FALSE),"")</f>
        <v/>
      </c>
      <c r="AJ191" s="16">
        <f t="shared" si="91"/>
        <v>0</v>
      </c>
      <c r="AK191" t="str">
        <f>IFERROR(VLOOKUP($A191,'Week 18'!$A$1:$F$300,3,FALSE),"")</f>
        <v/>
      </c>
      <c r="AL191" s="16">
        <f t="shared" si="92"/>
        <v>0</v>
      </c>
      <c r="AM191" t="str">
        <f>IFERROR(VLOOKUP($A191,'Week 19'!$A$1:$F$300,3,FALSE),"")</f>
        <v/>
      </c>
      <c r="AN191" s="16">
        <f t="shared" si="93"/>
        <v>0</v>
      </c>
      <c r="AO191" t="str">
        <f>IFERROR(VLOOKUP($A191,'Week 20'!$A$1:$F$300,3,FALSE),"")</f>
        <v/>
      </c>
      <c r="AP191" s="16">
        <f t="shared" si="94"/>
        <v>0</v>
      </c>
      <c r="AQ191" t="str">
        <f>IFERROR(VLOOKUP($A191,'Week 21'!$A$1:$F$300,3,FALSE),"")</f>
        <v/>
      </c>
      <c r="AR191" s="16">
        <f t="shared" si="95"/>
        <v>0</v>
      </c>
      <c r="AS191" t="str">
        <f>IFERROR(VLOOKUP($A191,'Week 22'!$A$1:$F$300,3,FALSE),"")</f>
        <v/>
      </c>
      <c r="AT191" s="16">
        <f t="shared" si="96"/>
        <v>0</v>
      </c>
      <c r="AU191" t="str">
        <f>IFERROR(VLOOKUP($A191,'Week 23'!$A$1:$F$300,3,FALSE),"")</f>
        <v/>
      </c>
      <c r="AV191" s="16">
        <f t="shared" si="97"/>
        <v>0</v>
      </c>
      <c r="AW191" t="str">
        <f>IFERROR(VLOOKUP($A191,'Week 24'!$A$1:$F$300,3,FALSE),"")</f>
        <v/>
      </c>
      <c r="AX191" s="16">
        <f t="shared" si="98"/>
        <v>0</v>
      </c>
      <c r="AY191" t="str">
        <f>IFERROR(VLOOKUP($A191,'Week 25'!$A$1:$F$300,3,FALSE),"")</f>
        <v/>
      </c>
      <c r="AZ191" s="16">
        <f t="shared" si="99"/>
        <v>0</v>
      </c>
      <c r="BA191" t="str">
        <f>IFERROR(VLOOKUP($A191,'Week 26'!$A$1:$F$300,3,FALSE),"")</f>
        <v/>
      </c>
      <c r="BB191" s="16">
        <f t="shared" si="100"/>
        <v>0</v>
      </c>
      <c r="BC191" s="2" t="str">
        <f t="shared" si="101"/>
        <v/>
      </c>
      <c r="BD191" t="str">
        <f>IFERROR(VLOOKUP($A191,'Pivotrac YE'!$A$1:$F$300,3,FALSE),"")</f>
        <v/>
      </c>
    </row>
    <row r="192" spans="1:56" x14ac:dyDescent="0.2">
      <c r="A192" t="s">
        <v>478</v>
      </c>
      <c r="B192">
        <f t="shared" si="83"/>
        <v>17.46</v>
      </c>
      <c r="C192" t="str">
        <f>IFERROR(VLOOKUP($A192,'Week 1'!$A$1:$F$300,3,FALSE),"")</f>
        <v/>
      </c>
      <c r="D192" s="16">
        <f t="shared" si="84"/>
        <v>0</v>
      </c>
      <c r="E192" t="str">
        <f>IFERROR(VLOOKUP($A192,'Week 2'!$A$1:$F$298,3,FALSE),"")</f>
        <v/>
      </c>
      <c r="F192" s="16">
        <f t="shared" si="85"/>
        <v>0</v>
      </c>
      <c r="G192" t="str">
        <f>IFERROR(VLOOKUP($A192,'Week 3'!$A$1:$F$298,3,FALSE),"")</f>
        <v/>
      </c>
      <c r="H192" s="16">
        <f t="shared" si="86"/>
        <v>0</v>
      </c>
      <c r="I192">
        <f>IFERROR(VLOOKUP($A192,'Week 4'!$A$1:$F$300,3,FALSE),"")</f>
        <v>1.3</v>
      </c>
      <c r="J192">
        <f>IFERROR(VLOOKUP($A192,'Week 4'!$A$1:$F$300,3,FALSE),"")</f>
        <v>1.3</v>
      </c>
      <c r="K192" s="16" t="str">
        <f t="shared" si="87"/>
        <v/>
      </c>
      <c r="L192" t="str">
        <f>IFERROR(VLOOKUP($A192,'Week 5'!$A$1:$F$300,2,FALSE),"")</f>
        <v/>
      </c>
      <c r="M192" t="str">
        <f>IFERROR(VLOOKUP($A192,'Week 6'!$A$1:$F$300,3,FALSE),"")</f>
        <v/>
      </c>
      <c r="N192" t="str">
        <f>IFERROR(VLOOKUP($A192,'Week 6'!$A$1:$F$300,2,FALSE),"")</f>
        <v/>
      </c>
      <c r="O192" s="16">
        <f t="shared" si="59"/>
        <v>3.37</v>
      </c>
      <c r="P192">
        <f>IFERROR(VLOOKUP($A192,'Week 7'!$A$1:$F$300,2,FALSE),"")</f>
        <v>2.0699999999999998</v>
      </c>
      <c r="Q192" s="16">
        <f t="shared" si="88"/>
        <v>5.95</v>
      </c>
      <c r="R192">
        <f>IFERROR(VLOOKUP($A192,'Week 8'!$A$1:$F$300,2,FALSE),"")</f>
        <v>2.58</v>
      </c>
      <c r="S192" s="16">
        <f>IFERROR(VLOOKUP($A192,'Week 9'!$A$1:$F$300,3,FALSE),"")</f>
        <v>10.58</v>
      </c>
      <c r="T192" s="16">
        <f t="shared" si="77"/>
        <v>4.63</v>
      </c>
      <c r="U192" s="16">
        <f>IFERROR(VLOOKUP($A192,'Week 10'!$A$1:$F$300,3,FALSE),"")</f>
        <v>13.17</v>
      </c>
      <c r="V192" s="16">
        <f t="shared" si="78"/>
        <v>2.59</v>
      </c>
      <c r="W192" s="16">
        <f>IFERROR(VLOOKUP($A192,'Week 11'!$A$1:$F$300,3,FALSE),"")</f>
        <v>15.32</v>
      </c>
      <c r="X192" s="16">
        <f t="shared" si="79"/>
        <v>2.1500000000000004</v>
      </c>
      <c r="Y192" s="16">
        <f>IFERROR(VLOOKUP($A192,'Week 12'!$A$1:$F$300,3,FALSE),"")</f>
        <v>17.46</v>
      </c>
      <c r="Z192" s="16">
        <f t="shared" si="80"/>
        <v>2.1400000000000006</v>
      </c>
      <c r="AA192">
        <f>IFERROR(VLOOKUP($A192,'Week 13'!$A$1:$F$300,3,FALSE),"")</f>
        <v>17.46</v>
      </c>
      <c r="AB192" s="16">
        <f t="shared" si="81"/>
        <v>0</v>
      </c>
      <c r="AC192">
        <f>IFERROR(VLOOKUP($A192,'Week 14'!$A$1:$F$300,3,FALSE),"")</f>
        <v>17.46</v>
      </c>
      <c r="AD192" s="16">
        <f t="shared" si="82"/>
        <v>0</v>
      </c>
      <c r="AE192">
        <f>IFERROR(VLOOKUP($A192,'Week 15'!$A$1:$F$300,3,FALSE),"")</f>
        <v>17.46</v>
      </c>
      <c r="AF192" s="16">
        <f t="shared" si="89"/>
        <v>0</v>
      </c>
      <c r="AG192">
        <f>IFERROR(VLOOKUP($A192,'Week 16'!$A$1:$F$300,3,FALSE),"")</f>
        <v>17.46</v>
      </c>
      <c r="AH192" s="16">
        <f t="shared" si="90"/>
        <v>0</v>
      </c>
      <c r="AI192">
        <f>IFERROR(VLOOKUP($A192,'Week 17'!$A$1:$F$300,3,FALSE),"")</f>
        <v>17.46</v>
      </c>
      <c r="AJ192" s="16">
        <f t="shared" si="91"/>
        <v>0</v>
      </c>
      <c r="AK192">
        <f>IFERROR(VLOOKUP($A192,'Week 18'!$A$1:$F$300,3,FALSE),"")</f>
        <v>17.46</v>
      </c>
      <c r="AL192" s="16">
        <f t="shared" si="92"/>
        <v>0</v>
      </c>
      <c r="AM192">
        <f>IFERROR(VLOOKUP($A192,'Week 19'!$A$1:$F$300,3,FALSE),"")</f>
        <v>17.46</v>
      </c>
      <c r="AN192" s="16">
        <f t="shared" si="93"/>
        <v>0</v>
      </c>
      <c r="AO192">
        <f>IFERROR(VLOOKUP($A192,'Week 20'!$A$1:$F$300,3,FALSE),"")</f>
        <v>17.46</v>
      </c>
      <c r="AP192" s="16">
        <f t="shared" si="94"/>
        <v>0</v>
      </c>
      <c r="AQ192">
        <f>IFERROR(VLOOKUP($A192,'Week 21'!$A$1:$F$300,3,FALSE),"")</f>
        <v>17.46</v>
      </c>
      <c r="AR192" s="16">
        <f t="shared" si="95"/>
        <v>0</v>
      </c>
      <c r="AS192">
        <f>IFERROR(VLOOKUP($A192,'Week 22'!$A$1:$F$300,3,FALSE),"")</f>
        <v>17.46</v>
      </c>
      <c r="AT192" s="16">
        <f t="shared" si="96"/>
        <v>0</v>
      </c>
      <c r="AU192" t="str">
        <f>IFERROR(VLOOKUP($A192,'Week 23'!$A$1:$F$300,3,FALSE),"")</f>
        <v/>
      </c>
      <c r="AV192" s="16">
        <f t="shared" si="97"/>
        <v>0</v>
      </c>
      <c r="AW192" t="str">
        <f>IFERROR(VLOOKUP($A192,'Week 24'!$A$1:$F$300,3,FALSE),"")</f>
        <v/>
      </c>
      <c r="AX192" s="16">
        <f t="shared" si="98"/>
        <v>0</v>
      </c>
      <c r="AY192" t="str">
        <f>IFERROR(VLOOKUP($A192,'Week 25'!$A$1:$F$300,3,FALSE),"")</f>
        <v/>
      </c>
      <c r="AZ192" s="16">
        <f t="shared" si="99"/>
        <v>0</v>
      </c>
      <c r="BA192" t="str">
        <f>IFERROR(VLOOKUP($A192,'Week 26'!$A$1:$F$300,3,FALSE),"")</f>
        <v/>
      </c>
      <c r="BB192" s="16">
        <f t="shared" si="100"/>
        <v>0</v>
      </c>
      <c r="BC192" s="2" t="str">
        <f t="shared" si="101"/>
        <v/>
      </c>
      <c r="BD192" t="str">
        <f>IFERROR(VLOOKUP($A192,'Pivotrac YE'!$A$1:$F$300,3,FALSE),"")</f>
        <v/>
      </c>
    </row>
    <row r="193" spans="1:56" x14ac:dyDescent="0.2">
      <c r="A193" t="s">
        <v>30</v>
      </c>
      <c r="B193">
        <f t="shared" si="83"/>
        <v>19.39</v>
      </c>
      <c r="C193" t="str">
        <f>IFERROR(VLOOKUP($A193,'Week 1'!$A$1:$F$300,3,FALSE),"")</f>
        <v/>
      </c>
      <c r="D193" s="16">
        <f t="shared" si="84"/>
        <v>0</v>
      </c>
      <c r="E193" t="str">
        <f>IFERROR(VLOOKUP($A193,'Week 2'!$A$1:$F$298,3,FALSE),"")</f>
        <v/>
      </c>
      <c r="F193" s="16">
        <f t="shared" si="85"/>
        <v>0</v>
      </c>
      <c r="G193" t="str">
        <f>IFERROR(VLOOKUP($A193,'Week 3'!$A$1:$F$298,3,FALSE),"")</f>
        <v/>
      </c>
      <c r="H193" s="16">
        <f t="shared" si="86"/>
        <v>0</v>
      </c>
      <c r="I193">
        <f>IFERROR(VLOOKUP($A193,'Week 4'!$A$1:$F$300,3,FALSE),"")</f>
        <v>1.45</v>
      </c>
      <c r="J193">
        <f>IFERROR(VLOOKUP($A193,'Week 4'!$A$1:$F$300,3,FALSE),"")</f>
        <v>1.45</v>
      </c>
      <c r="K193" s="16" t="str">
        <f t="shared" si="87"/>
        <v/>
      </c>
      <c r="L193" t="str">
        <f>IFERROR(VLOOKUP($A193,'Week 5'!$A$1:$F$300,2,FALSE),"")</f>
        <v/>
      </c>
      <c r="M193" t="str">
        <f>IFERROR(VLOOKUP($A193,'Week 6'!$A$1:$F$300,3,FALSE),"")</f>
        <v/>
      </c>
      <c r="N193" t="str">
        <f>IFERROR(VLOOKUP($A193,'Week 6'!$A$1:$F$300,2,FALSE),"")</f>
        <v/>
      </c>
      <c r="O193" s="16">
        <f t="shared" si="59"/>
        <v>2.98</v>
      </c>
      <c r="P193">
        <f>IFERROR(VLOOKUP($A193,'Week 7'!$A$1:$F$300,2,FALSE),"")</f>
        <v>1.53</v>
      </c>
      <c r="Q193" s="16">
        <f t="shared" si="88"/>
        <v>5.54</v>
      </c>
      <c r="R193">
        <f>IFERROR(VLOOKUP($A193,'Week 8'!$A$1:$F$300,2,FALSE),"")</f>
        <v>2.56</v>
      </c>
      <c r="S193" s="16">
        <f>IFERROR(VLOOKUP($A193,'Week 9'!$A$1:$F$300,3,FALSE),"")</f>
        <v>11.06</v>
      </c>
      <c r="T193" s="16">
        <f t="shared" si="77"/>
        <v>5.5200000000000005</v>
      </c>
      <c r="U193" s="16">
        <f>IFERROR(VLOOKUP($A193,'Week 10'!$A$1:$F$300,3,FALSE),"")</f>
        <v>12.65</v>
      </c>
      <c r="V193" s="16">
        <f t="shared" si="78"/>
        <v>1.5899999999999999</v>
      </c>
      <c r="W193" s="16">
        <f>IFERROR(VLOOKUP($A193,'Week 11'!$A$1:$F$300,3,FALSE),"")</f>
        <v>15.21</v>
      </c>
      <c r="X193" s="16">
        <f t="shared" si="79"/>
        <v>2.5600000000000005</v>
      </c>
      <c r="Y193" s="16">
        <f>IFERROR(VLOOKUP($A193,'Week 12'!$A$1:$F$300,3,FALSE),"")</f>
        <v>17.78</v>
      </c>
      <c r="Z193" s="16">
        <f t="shared" si="80"/>
        <v>2.5700000000000003</v>
      </c>
      <c r="AA193">
        <f>IFERROR(VLOOKUP($A193,'Week 13'!$A$1:$F$300,3,FALSE),"")</f>
        <v>19.39</v>
      </c>
      <c r="AB193" s="16">
        <f t="shared" si="81"/>
        <v>1.6099999999999994</v>
      </c>
      <c r="AC193">
        <f>IFERROR(VLOOKUP($A193,'Week 14'!$A$1:$F$300,3,FALSE),"")</f>
        <v>19.39</v>
      </c>
      <c r="AD193" s="16">
        <f t="shared" si="82"/>
        <v>0</v>
      </c>
      <c r="AE193">
        <f>IFERROR(VLOOKUP($A193,'Week 15'!$A$1:$F$300,3,FALSE),"")</f>
        <v>19.39</v>
      </c>
      <c r="AF193" s="16">
        <f t="shared" si="89"/>
        <v>0</v>
      </c>
      <c r="AG193">
        <f>IFERROR(VLOOKUP($A193,'Week 16'!$A$1:$F$300,3,FALSE),"")</f>
        <v>19.39</v>
      </c>
      <c r="AH193" s="16">
        <f t="shared" si="90"/>
        <v>0</v>
      </c>
      <c r="AI193">
        <f>IFERROR(VLOOKUP($A193,'Week 17'!$A$1:$F$300,3,FALSE),"")</f>
        <v>19.39</v>
      </c>
      <c r="AJ193" s="16">
        <f t="shared" si="91"/>
        <v>0</v>
      </c>
      <c r="AK193">
        <f>IFERROR(VLOOKUP($A193,'Week 18'!$A$1:$F$300,3,FALSE),"")</f>
        <v>19.39</v>
      </c>
      <c r="AL193" s="16">
        <f t="shared" si="92"/>
        <v>0</v>
      </c>
      <c r="AM193">
        <f>IFERROR(VLOOKUP($A193,'Week 19'!$A$1:$F$300,3,FALSE),"")</f>
        <v>19.39</v>
      </c>
      <c r="AN193" s="16">
        <f t="shared" si="93"/>
        <v>0</v>
      </c>
      <c r="AO193">
        <f>IFERROR(VLOOKUP($A193,'Week 20'!$A$1:$F$300,3,FALSE),"")</f>
        <v>19.39</v>
      </c>
      <c r="AP193" s="16">
        <f t="shared" si="94"/>
        <v>0</v>
      </c>
      <c r="AQ193">
        <f>IFERROR(VLOOKUP($A193,'Week 21'!$A$1:$F$300,3,FALSE),"")</f>
        <v>20.18</v>
      </c>
      <c r="AR193" s="16">
        <f t="shared" si="95"/>
        <v>0.78999999999999915</v>
      </c>
      <c r="AS193">
        <f>IFERROR(VLOOKUP($A193,'Week 22'!$A$1:$F$300,3,FALSE),"")</f>
        <v>21.07</v>
      </c>
      <c r="AT193" s="16">
        <f t="shared" si="96"/>
        <v>0.89000000000000057</v>
      </c>
      <c r="AU193" t="str">
        <f>IFERROR(VLOOKUP($A193,'Week 23'!$A$1:$F$300,3,FALSE),"")</f>
        <v/>
      </c>
      <c r="AV193" s="16">
        <f t="shared" si="97"/>
        <v>0</v>
      </c>
      <c r="AW193" t="str">
        <f>IFERROR(VLOOKUP($A193,'Week 24'!$A$1:$F$300,3,FALSE),"")</f>
        <v/>
      </c>
      <c r="AX193" s="16">
        <f t="shared" si="98"/>
        <v>0</v>
      </c>
      <c r="AY193" t="str">
        <f>IFERROR(VLOOKUP($A193,'Week 25'!$A$1:$F$300,3,FALSE),"")</f>
        <v/>
      </c>
      <c r="AZ193" s="16">
        <f t="shared" si="99"/>
        <v>0</v>
      </c>
      <c r="BA193" t="str">
        <f>IFERROR(VLOOKUP($A193,'Week 26'!$A$1:$F$300,3,FALSE),"")</f>
        <v/>
      </c>
      <c r="BB193" s="16">
        <f t="shared" si="100"/>
        <v>0</v>
      </c>
      <c r="BC193" s="2" t="str">
        <f t="shared" si="101"/>
        <v/>
      </c>
      <c r="BD193" t="str">
        <f>IFERROR(VLOOKUP($A193,'Pivotrac YE'!$A$1:$F$300,3,FALSE),"")</f>
        <v/>
      </c>
    </row>
    <row r="194" spans="1:56" x14ac:dyDescent="0.2">
      <c r="A194">
        <v>404</v>
      </c>
      <c r="B194" t="e">
        <f t="shared" si="83"/>
        <v>#VALUE!</v>
      </c>
      <c r="C194" t="str">
        <f>IFERROR(VLOOKUP($A194,'Week 1'!$A$1:$F$300,3,FALSE),"")</f>
        <v/>
      </c>
      <c r="D194" s="16">
        <f t="shared" si="84"/>
        <v>0</v>
      </c>
      <c r="E194" t="str">
        <f>IFERROR(VLOOKUP($A194,'Week 2'!$A$1:$F$298,3,FALSE),"")</f>
        <v/>
      </c>
      <c r="F194" s="16">
        <f t="shared" si="85"/>
        <v>0</v>
      </c>
      <c r="G194" t="str">
        <f>IFERROR(VLOOKUP($A194,'Week 3'!$A$1:$F$298,3,FALSE),"")</f>
        <v/>
      </c>
      <c r="H194" s="16">
        <f t="shared" si="86"/>
        <v>0</v>
      </c>
      <c r="I194" t="str">
        <f>IFERROR(VLOOKUP($A194,'Week 4'!$A$1:$F$300,3,FALSE),"")</f>
        <v/>
      </c>
      <c r="J194" t="str">
        <f>IFERROR(VLOOKUP($A194,'Week 4'!$A$1:$F$300,3,FALSE),"")</f>
        <v/>
      </c>
      <c r="K194" s="16" t="str">
        <f t="shared" si="87"/>
        <v/>
      </c>
      <c r="L194" t="str">
        <f>IFERROR(VLOOKUP($A194,'Week 5'!$A$1:$F$300,2,FALSE),"")</f>
        <v/>
      </c>
      <c r="M194" t="str">
        <f>IFERROR(VLOOKUP($A194,'Week 6'!$A$1:$F$300,3,FALSE),"")</f>
        <v/>
      </c>
      <c r="N194" t="str">
        <f>IFERROR(VLOOKUP($A194,'Week 6'!$A$1:$F$300,2,FALSE),"")</f>
        <v/>
      </c>
      <c r="O194" s="16" t="e">
        <f t="shared" si="59"/>
        <v>#VALUE!</v>
      </c>
      <c r="P194" t="str">
        <f>IFERROR(VLOOKUP($A194,'Week 7'!$A$1:$F$300,2,FALSE),"")</f>
        <v/>
      </c>
      <c r="Q194" s="16" t="e">
        <f t="shared" si="88"/>
        <v>#VALUE!</v>
      </c>
      <c r="R194" t="str">
        <f>IFERROR(VLOOKUP($A194,'Week 8'!$A$1:$F$300,2,FALSE),"")</f>
        <v/>
      </c>
      <c r="S194" s="16" t="str">
        <f>IFERROR(VLOOKUP($A194,'Week 9'!$A$1:$F$300,3,FALSE),"")</f>
        <v/>
      </c>
      <c r="T194" s="16">
        <f t="shared" si="77"/>
        <v>0</v>
      </c>
      <c r="U194" s="16" t="str">
        <f>IFERROR(VLOOKUP($A194,'Week 10'!$A$1:$F$300,3,FALSE),"")</f>
        <v/>
      </c>
      <c r="V194" s="16">
        <f t="shared" si="78"/>
        <v>0</v>
      </c>
      <c r="W194" s="16" t="str">
        <f>IFERROR(VLOOKUP($A194,'Week 11'!$A$1:$F$300,3,FALSE),"")</f>
        <v/>
      </c>
      <c r="X194" s="16">
        <f t="shared" si="79"/>
        <v>0</v>
      </c>
      <c r="Y194" s="16" t="str">
        <f>IFERROR(VLOOKUP($A194,'Week 12'!$A$1:$F$300,3,FALSE),"")</f>
        <v/>
      </c>
      <c r="Z194" s="16">
        <f t="shared" si="80"/>
        <v>0</v>
      </c>
      <c r="AA194" t="str">
        <f>IFERROR(VLOOKUP($A194,'Week 13'!$A$1:$F$300,3,FALSE),"")</f>
        <v/>
      </c>
      <c r="AB194" s="16">
        <f t="shared" si="81"/>
        <v>0</v>
      </c>
      <c r="AC194" t="str">
        <f>IFERROR(VLOOKUP($A194,'Week 14'!$A$1:$F$300,3,FALSE),"")</f>
        <v/>
      </c>
      <c r="AD194" s="16">
        <f t="shared" si="82"/>
        <v>0</v>
      </c>
      <c r="AE194" t="str">
        <f>IFERROR(VLOOKUP($A194,'Week 15'!$A$1:$F$300,3,FALSE),"")</f>
        <v/>
      </c>
      <c r="AF194" s="16">
        <f t="shared" si="89"/>
        <v>0</v>
      </c>
      <c r="AG194" t="str">
        <f>IFERROR(VLOOKUP($A194,'Week 16'!$A$1:$F$300,3,FALSE),"")</f>
        <v/>
      </c>
      <c r="AH194" s="16">
        <f t="shared" si="90"/>
        <v>0</v>
      </c>
      <c r="AI194" t="str">
        <f>IFERROR(VLOOKUP($A194,'Week 17'!$A$1:$F$300,3,FALSE),"")</f>
        <v/>
      </c>
      <c r="AJ194" s="16">
        <f t="shared" si="91"/>
        <v>0</v>
      </c>
      <c r="AK194" t="str">
        <f>IFERROR(VLOOKUP($A194,'Week 18'!$A$1:$F$300,3,FALSE),"")</f>
        <v/>
      </c>
      <c r="AL194" s="16">
        <f t="shared" si="92"/>
        <v>0</v>
      </c>
      <c r="AM194" t="str">
        <f>IFERROR(VLOOKUP($A194,'Week 19'!$A$1:$F$300,3,FALSE),"")</f>
        <v/>
      </c>
      <c r="AN194" s="16">
        <f t="shared" si="93"/>
        <v>0</v>
      </c>
      <c r="AO194" t="str">
        <f>IFERROR(VLOOKUP($A194,'Week 20'!$A$1:$F$300,3,FALSE),"")</f>
        <v/>
      </c>
      <c r="AP194" s="16">
        <f t="shared" si="94"/>
        <v>0</v>
      </c>
      <c r="AQ194" t="str">
        <f>IFERROR(VLOOKUP($A194,'Week 21'!$A$1:$F$300,3,FALSE),"")</f>
        <v/>
      </c>
      <c r="AR194" s="16">
        <f t="shared" si="95"/>
        <v>0</v>
      </c>
      <c r="AS194" t="str">
        <f>IFERROR(VLOOKUP($A194,'Week 22'!$A$1:$F$300,3,FALSE),"")</f>
        <v/>
      </c>
      <c r="AT194" s="16">
        <f t="shared" si="96"/>
        <v>0</v>
      </c>
      <c r="AU194" t="str">
        <f>IFERROR(VLOOKUP($A194,'Week 23'!$A$1:$F$300,3,FALSE),"")</f>
        <v/>
      </c>
      <c r="AV194" s="16">
        <f t="shared" si="97"/>
        <v>0</v>
      </c>
      <c r="AW194" t="str">
        <f>IFERROR(VLOOKUP($A194,'Week 24'!$A$1:$F$300,3,FALSE),"")</f>
        <v/>
      </c>
      <c r="AX194" s="16">
        <f t="shared" si="98"/>
        <v>0</v>
      </c>
      <c r="AY194" t="str">
        <f>IFERROR(VLOOKUP($A194,'Week 25'!$A$1:$F$300,3,FALSE),"")</f>
        <v/>
      </c>
      <c r="AZ194" s="16">
        <f t="shared" si="99"/>
        <v>0</v>
      </c>
      <c r="BA194" t="str">
        <f>IFERROR(VLOOKUP($A194,'Week 26'!$A$1:$F$300,3,FALSE),"")</f>
        <v/>
      </c>
      <c r="BB194" s="16">
        <f t="shared" si="100"/>
        <v>0</v>
      </c>
      <c r="BC194" s="2" t="str">
        <f t="shared" si="101"/>
        <v/>
      </c>
      <c r="BD194" t="str">
        <f>IFERROR(VLOOKUP($A194,'Pivotrac YE'!$A$1:$F$300,3,FALSE),"")</f>
        <v/>
      </c>
    </row>
    <row r="195" spans="1:56" x14ac:dyDescent="0.2">
      <c r="A195" t="s">
        <v>509</v>
      </c>
      <c r="B195" t="e">
        <f t="shared" si="83"/>
        <v>#VALUE!</v>
      </c>
      <c r="C195" t="str">
        <f>IFERROR(VLOOKUP($A195,'Week 1'!$A$1:$F$300,3,FALSE),"")</f>
        <v/>
      </c>
      <c r="D195" s="16">
        <f t="shared" si="84"/>
        <v>0</v>
      </c>
      <c r="E195" t="str">
        <f>IFERROR(VLOOKUP($A195,'Week 2'!$A$1:$F$298,3,FALSE),"")</f>
        <v/>
      </c>
      <c r="F195" s="16">
        <f t="shared" si="85"/>
        <v>0</v>
      </c>
      <c r="G195" t="str">
        <f>IFERROR(VLOOKUP($A195,'Week 3'!$A$1:$F$298,3,FALSE),"")</f>
        <v/>
      </c>
      <c r="H195" s="16">
        <f t="shared" si="86"/>
        <v>0</v>
      </c>
      <c r="I195" t="str">
        <f>IFERROR(VLOOKUP($A195,'Week 4'!$A$1:$F$300,3,FALSE),"")</f>
        <v/>
      </c>
      <c r="J195" t="str">
        <f>IFERROR(VLOOKUP($A195,'Week 4'!$A$1:$F$300,3,FALSE),"")</f>
        <v/>
      </c>
      <c r="K195" s="16" t="str">
        <f t="shared" si="87"/>
        <v/>
      </c>
      <c r="L195" t="str">
        <f>IFERROR(VLOOKUP($A195,'Week 5'!$A$1:$F$300,2,FALSE),"")</f>
        <v/>
      </c>
      <c r="M195" t="str">
        <f>IFERROR(VLOOKUP($A195,'Week 6'!$A$1:$F$300,3,FALSE),"")</f>
        <v/>
      </c>
      <c r="N195" t="str">
        <f>IFERROR(VLOOKUP($A195,'Week 6'!$A$1:$F$300,2,FALSE),"")</f>
        <v/>
      </c>
      <c r="O195" s="16" t="e">
        <f t="shared" ref="O195:O257" si="102">P195+J195</f>
        <v>#VALUE!</v>
      </c>
      <c r="P195" t="str">
        <f>IFERROR(VLOOKUP($A195,'Week 7'!$A$1:$F$300,2,FALSE),"")</f>
        <v/>
      </c>
      <c r="Q195" s="16" t="e">
        <f t="shared" si="88"/>
        <v>#VALUE!</v>
      </c>
      <c r="R195" t="str">
        <f>IFERROR(VLOOKUP($A195,'Week 8'!$A$1:$F$300,2,FALSE),"")</f>
        <v/>
      </c>
      <c r="S195" s="16" t="str">
        <f>IFERROR(VLOOKUP($A195,'Week 9'!$A$1:$F$300,3,FALSE),"")</f>
        <v/>
      </c>
      <c r="T195" s="16">
        <f t="shared" si="77"/>
        <v>0</v>
      </c>
      <c r="U195" s="16" t="str">
        <f>IFERROR(VLOOKUP($A195,'Week 10'!$A$1:$F$300,3,FALSE),"")</f>
        <v/>
      </c>
      <c r="V195" s="16">
        <f t="shared" si="78"/>
        <v>0</v>
      </c>
      <c r="W195" s="16" t="str">
        <f>IFERROR(VLOOKUP($A195,'Week 11'!$A$1:$F$300,3,FALSE),"")</f>
        <v/>
      </c>
      <c r="X195" s="16">
        <f t="shared" si="79"/>
        <v>0</v>
      </c>
      <c r="Y195" s="16" t="str">
        <f>IFERROR(VLOOKUP($A195,'Week 12'!$A$1:$F$300,3,FALSE),"")</f>
        <v/>
      </c>
      <c r="Z195" s="16">
        <f t="shared" si="80"/>
        <v>0</v>
      </c>
      <c r="AA195" t="str">
        <f>IFERROR(VLOOKUP($A195,'Week 13'!$A$1:$F$300,3,FALSE),"")</f>
        <v/>
      </c>
      <c r="AB195" s="16">
        <f t="shared" si="81"/>
        <v>0</v>
      </c>
      <c r="AC195" t="str">
        <f>IFERROR(VLOOKUP($A195,'Week 14'!$A$1:$F$300,3,FALSE),"")</f>
        <v/>
      </c>
      <c r="AD195" s="16">
        <f t="shared" si="82"/>
        <v>0</v>
      </c>
      <c r="AE195" t="str">
        <f>IFERROR(VLOOKUP($A195,'Week 15'!$A$1:$F$300,3,FALSE),"")</f>
        <v/>
      </c>
      <c r="AF195" s="16">
        <f t="shared" si="89"/>
        <v>0</v>
      </c>
      <c r="AG195" t="str">
        <f>IFERROR(VLOOKUP($A195,'Week 16'!$A$1:$F$300,3,FALSE),"")</f>
        <v/>
      </c>
      <c r="AH195" s="16">
        <f t="shared" si="90"/>
        <v>0</v>
      </c>
      <c r="AI195" t="str">
        <f>IFERROR(VLOOKUP($A195,'Week 17'!$A$1:$F$300,3,FALSE),"")</f>
        <v/>
      </c>
      <c r="AJ195" s="16">
        <f t="shared" si="91"/>
        <v>0</v>
      </c>
      <c r="AK195" t="str">
        <f>IFERROR(VLOOKUP($A195,'Week 18'!$A$1:$F$300,3,FALSE),"")</f>
        <v/>
      </c>
      <c r="AL195" s="16">
        <f t="shared" si="92"/>
        <v>0</v>
      </c>
      <c r="AM195" t="str">
        <f>IFERROR(VLOOKUP($A195,'Week 19'!$A$1:$F$300,3,FALSE),"")</f>
        <v/>
      </c>
      <c r="AN195" s="16">
        <f t="shared" si="93"/>
        <v>0</v>
      </c>
      <c r="AO195" t="str">
        <f>IFERROR(VLOOKUP($A195,'Week 20'!$A$1:$F$300,3,FALSE),"")</f>
        <v/>
      </c>
      <c r="AP195" s="16">
        <f t="shared" si="94"/>
        <v>0</v>
      </c>
      <c r="AQ195" t="str">
        <f>IFERROR(VLOOKUP($A195,'Week 21'!$A$1:$F$300,3,FALSE),"")</f>
        <v/>
      </c>
      <c r="AR195" s="16">
        <f t="shared" si="95"/>
        <v>0</v>
      </c>
      <c r="AS195" t="str">
        <f>IFERROR(VLOOKUP($A195,'Week 22'!$A$1:$F$300,3,FALSE),"")</f>
        <v/>
      </c>
      <c r="AT195" s="16">
        <f t="shared" si="96"/>
        <v>0</v>
      </c>
      <c r="AU195" t="str">
        <f>IFERROR(VLOOKUP($A195,'Week 23'!$A$1:$F$300,3,FALSE),"")</f>
        <v/>
      </c>
      <c r="AV195" s="16">
        <f t="shared" si="97"/>
        <v>0</v>
      </c>
      <c r="AW195" t="str">
        <f>IFERROR(VLOOKUP($A195,'Week 24'!$A$1:$F$300,3,FALSE),"")</f>
        <v/>
      </c>
      <c r="AX195" s="16">
        <f t="shared" si="98"/>
        <v>0</v>
      </c>
      <c r="AY195" t="str">
        <f>IFERROR(VLOOKUP($A195,'Week 25'!$A$1:$F$300,3,FALSE),"")</f>
        <v/>
      </c>
      <c r="AZ195" s="16">
        <f t="shared" si="99"/>
        <v>0</v>
      </c>
      <c r="BA195" t="str">
        <f>IFERROR(VLOOKUP($A195,'Week 26'!$A$1:$F$300,3,FALSE),"")</f>
        <v/>
      </c>
      <c r="BB195" s="16">
        <f t="shared" si="100"/>
        <v>0</v>
      </c>
      <c r="BC195" s="2" t="str">
        <f t="shared" si="101"/>
        <v/>
      </c>
      <c r="BD195" t="str">
        <f>IFERROR(VLOOKUP($A195,'Pivotrac YE'!$A$1:$F$300,3,FALSE),"")</f>
        <v/>
      </c>
    </row>
    <row r="196" spans="1:56" x14ac:dyDescent="0.2">
      <c r="A196" t="s">
        <v>510</v>
      </c>
      <c r="B196">
        <f t="shared" si="83"/>
        <v>24.92</v>
      </c>
      <c r="C196" t="str">
        <f>IFERROR(VLOOKUP($A196,'Week 1'!$A$1:$F$300,3,FALSE),"")</f>
        <v/>
      </c>
      <c r="D196" s="16">
        <f t="shared" si="84"/>
        <v>0</v>
      </c>
      <c r="E196" t="str">
        <f>IFERROR(VLOOKUP($A196,'Week 2'!$A$1:$F$298,3,FALSE),"")</f>
        <v/>
      </c>
      <c r="F196" s="16">
        <f t="shared" si="85"/>
        <v>0</v>
      </c>
      <c r="G196" t="str">
        <f>IFERROR(VLOOKUP($A196,'Week 3'!$A$1:$F$298,3,FALSE),"")</f>
        <v/>
      </c>
      <c r="H196" s="16">
        <f t="shared" si="86"/>
        <v>0</v>
      </c>
      <c r="I196">
        <f>IFERROR(VLOOKUP($A196,'Week 4'!$A$1:$F$300,3,FALSE),"")</f>
        <v>0.87</v>
      </c>
      <c r="J196">
        <f>IFERROR(VLOOKUP($A196,'Week 4'!$A$1:$F$300,3,FALSE),"")</f>
        <v>0.87</v>
      </c>
      <c r="K196" s="16" t="str">
        <f t="shared" si="87"/>
        <v/>
      </c>
      <c r="L196" t="str">
        <f>IFERROR(VLOOKUP($A196,'Week 5'!$A$1:$F$300,2,FALSE),"")</f>
        <v/>
      </c>
      <c r="M196" t="str">
        <f>IFERROR(VLOOKUP($A196,'Week 6'!$A$1:$F$300,3,FALSE),"")</f>
        <v/>
      </c>
      <c r="N196" t="str">
        <f>IFERROR(VLOOKUP($A196,'Week 6'!$A$1:$F$300,2,FALSE),"")</f>
        <v/>
      </c>
      <c r="O196" s="16">
        <f t="shared" si="102"/>
        <v>3.4</v>
      </c>
      <c r="P196">
        <f>IFERROR(VLOOKUP($A196,'Week 7'!$A$1:$F$300,2,FALSE),"")</f>
        <v>2.5299999999999998</v>
      </c>
      <c r="Q196" s="16">
        <f t="shared" si="88"/>
        <v>6.49</v>
      </c>
      <c r="R196">
        <f>IFERROR(VLOOKUP($A196,'Week 8'!$A$1:$F$300,2,FALSE),"")</f>
        <v>3.09</v>
      </c>
      <c r="S196" s="16">
        <f>IFERROR(VLOOKUP($A196,'Week 9'!$A$1:$F$300,3,FALSE),"")</f>
        <v>10.94</v>
      </c>
      <c r="T196" s="16">
        <f t="shared" si="77"/>
        <v>4.4499999999999993</v>
      </c>
      <c r="U196" s="16">
        <f>IFERROR(VLOOKUP($A196,'Week 10'!$A$1:$F$300,3,FALSE),"")</f>
        <v>14</v>
      </c>
      <c r="V196" s="16">
        <f t="shared" si="78"/>
        <v>3.0600000000000005</v>
      </c>
      <c r="W196" s="16">
        <f>IFERROR(VLOOKUP($A196,'Week 11'!$A$1:$F$300,3,FALSE),"")</f>
        <v>16.25</v>
      </c>
      <c r="X196" s="16">
        <f t="shared" si="79"/>
        <v>2.25</v>
      </c>
      <c r="Y196" s="16">
        <f>IFERROR(VLOOKUP($A196,'Week 12'!$A$1:$F$300,3,FALSE),"")</f>
        <v>18.43</v>
      </c>
      <c r="Z196" s="16">
        <f t="shared" si="80"/>
        <v>2.1799999999999997</v>
      </c>
      <c r="AA196">
        <f>IFERROR(VLOOKUP($A196,'Week 13'!$A$1:$F$300,3,FALSE),"")</f>
        <v>20.91</v>
      </c>
      <c r="AB196" s="16">
        <f t="shared" si="81"/>
        <v>2.4800000000000004</v>
      </c>
      <c r="AC196">
        <f>IFERROR(VLOOKUP($A196,'Week 14'!$A$1:$F$300,3,FALSE),"")</f>
        <v>22.63</v>
      </c>
      <c r="AD196" s="16">
        <f t="shared" si="82"/>
        <v>1.7199999999999989</v>
      </c>
      <c r="AE196">
        <f>IFERROR(VLOOKUP($A196,'Week 15'!$A$1:$F$300,3,FALSE),"")</f>
        <v>24.69</v>
      </c>
      <c r="AF196" s="16">
        <f t="shared" si="89"/>
        <v>2.0600000000000023</v>
      </c>
      <c r="AG196">
        <f>IFERROR(VLOOKUP($A196,'Week 16'!$A$1:$F$300,3,FALSE),"")</f>
        <v>24.92</v>
      </c>
      <c r="AH196" s="16">
        <f t="shared" si="90"/>
        <v>0.23000000000000043</v>
      </c>
      <c r="AI196">
        <f>IFERROR(VLOOKUP($A196,'Week 17'!$A$1:$F$300,3,FALSE),"")</f>
        <v>24.92</v>
      </c>
      <c r="AJ196" s="16">
        <f t="shared" si="91"/>
        <v>0</v>
      </c>
      <c r="AK196">
        <f>IFERROR(VLOOKUP($A196,'Week 18'!$A$1:$F$300,3,FALSE),"")</f>
        <v>24.92</v>
      </c>
      <c r="AL196" s="16">
        <f t="shared" si="92"/>
        <v>0</v>
      </c>
      <c r="AM196">
        <f>IFERROR(VLOOKUP($A196,'Week 19'!$A$1:$F$300,3,FALSE),"")</f>
        <v>25</v>
      </c>
      <c r="AN196" s="16">
        <f t="shared" si="93"/>
        <v>7.9999999999998295E-2</v>
      </c>
      <c r="AO196">
        <f>IFERROR(VLOOKUP($A196,'Week 20'!$A$1:$F$300,3,FALSE),"")</f>
        <v>26.15</v>
      </c>
      <c r="AP196" s="16">
        <f t="shared" si="94"/>
        <v>1.1499999999999986</v>
      </c>
      <c r="AQ196">
        <f>IFERROR(VLOOKUP($A196,'Week 21'!$A$1:$F$300,3,FALSE),"")</f>
        <v>26.15</v>
      </c>
      <c r="AR196" s="16">
        <f t="shared" si="95"/>
        <v>0</v>
      </c>
      <c r="AS196">
        <f>IFERROR(VLOOKUP($A196,'Week 22'!$A$1:$F$300,3,FALSE),"")</f>
        <v>26.15</v>
      </c>
      <c r="AT196" s="16">
        <f t="shared" si="96"/>
        <v>0</v>
      </c>
      <c r="AU196" t="str">
        <f>IFERROR(VLOOKUP($A196,'Week 23'!$A$1:$F$300,3,FALSE),"")</f>
        <v/>
      </c>
      <c r="AV196" s="16">
        <f t="shared" si="97"/>
        <v>0</v>
      </c>
      <c r="AW196" t="str">
        <f>IFERROR(VLOOKUP($A196,'Week 24'!$A$1:$F$300,3,FALSE),"")</f>
        <v/>
      </c>
      <c r="AX196" s="16">
        <f t="shared" si="98"/>
        <v>0</v>
      </c>
      <c r="AY196" t="str">
        <f>IFERROR(VLOOKUP($A196,'Week 25'!$A$1:$F$300,3,FALSE),"")</f>
        <v/>
      </c>
      <c r="AZ196" s="16">
        <f t="shared" si="99"/>
        <v>0</v>
      </c>
      <c r="BA196" t="str">
        <f>IFERROR(VLOOKUP($A196,'Week 26'!$A$1:$F$300,3,FALSE),"")</f>
        <v/>
      </c>
      <c r="BB196" s="16">
        <f t="shared" si="100"/>
        <v>0</v>
      </c>
      <c r="BC196" s="2" t="str">
        <f t="shared" si="101"/>
        <v/>
      </c>
      <c r="BD196" t="str">
        <f>IFERROR(VLOOKUP($A196,'Pivotrac YE'!$A$1:$F$300,3,FALSE),"")</f>
        <v/>
      </c>
    </row>
    <row r="197" spans="1:56" x14ac:dyDescent="0.2">
      <c r="A197" s="37" t="s">
        <v>49</v>
      </c>
      <c r="B197">
        <f t="shared" si="83"/>
        <v>21.83</v>
      </c>
      <c r="C197" t="str">
        <f>IFERROR(VLOOKUP($A197,'Week 1'!$A$1:$F$300,3,FALSE),"")</f>
        <v/>
      </c>
      <c r="D197" s="16">
        <f t="shared" si="84"/>
        <v>0</v>
      </c>
      <c r="E197" t="str">
        <f>IFERROR(VLOOKUP($A197,'Week 2'!$A$1:$F$298,3,FALSE),"")</f>
        <v/>
      </c>
      <c r="F197" s="16">
        <f t="shared" si="85"/>
        <v>0</v>
      </c>
      <c r="G197" t="str">
        <f>IFERROR(VLOOKUP($A197,'Week 3'!$A$1:$F$298,3,FALSE),"")</f>
        <v/>
      </c>
      <c r="H197" s="16">
        <f t="shared" si="86"/>
        <v>0</v>
      </c>
      <c r="I197">
        <f>IFERROR(VLOOKUP($A197,'Week 4'!$A$1:$F$300,3,FALSE),"")</f>
        <v>0.3</v>
      </c>
      <c r="J197">
        <f>IFERROR(VLOOKUP($A197,'Week 4'!$A$1:$F$300,3,FALSE),"")</f>
        <v>0.3</v>
      </c>
      <c r="K197" s="16" t="str">
        <f t="shared" si="87"/>
        <v/>
      </c>
      <c r="L197" t="str">
        <f>IFERROR(VLOOKUP($A197,'Week 5'!$A$1:$F$300,2,FALSE),"")</f>
        <v/>
      </c>
      <c r="M197" t="str">
        <f>IFERROR(VLOOKUP($A197,'Week 6'!$A$1:$F$300,3,FALSE),"")</f>
        <v/>
      </c>
      <c r="N197" t="str">
        <f>IFERROR(VLOOKUP($A197,'Week 6'!$A$1:$F$300,2,FALSE),"")</f>
        <v/>
      </c>
      <c r="O197" s="16">
        <f t="shared" si="102"/>
        <v>2.12</v>
      </c>
      <c r="P197">
        <f>IFERROR(VLOOKUP($A197,'Week 7'!$A$1:$F$300,2,FALSE),"")</f>
        <v>1.82</v>
      </c>
      <c r="Q197" s="16">
        <f t="shared" si="88"/>
        <v>4.5999999999999996</v>
      </c>
      <c r="R197">
        <f>IFERROR(VLOOKUP($A197,'Week 8'!$A$1:$F$300,2,FALSE),"")</f>
        <v>2.48</v>
      </c>
      <c r="S197" s="16">
        <f>IFERROR(VLOOKUP($A197,'Week 9'!$A$1:$F$300,3,FALSE),"")</f>
        <v>8.5500000000000007</v>
      </c>
      <c r="T197" s="16">
        <f t="shared" ref="T197:T257" si="103">IFERROR(S197-Q197,)</f>
        <v>3.9500000000000011</v>
      </c>
      <c r="U197" s="16">
        <f>IFERROR(VLOOKUP($A197,'Week 10'!$A$1:$F$300,3,FALSE),"")</f>
        <v>11.01</v>
      </c>
      <c r="V197" s="16">
        <f t="shared" ref="V197:V250" si="104">IFERROR(U197-S197,)</f>
        <v>2.4599999999999991</v>
      </c>
      <c r="W197" s="16">
        <f>IFERROR(VLOOKUP($A197,'Week 11'!$A$1:$F$300,3,FALSE),"")</f>
        <v>13.33</v>
      </c>
      <c r="X197" s="16">
        <f t="shared" ref="X197:X229" si="105">IFERROR(W197-U197,)</f>
        <v>2.3200000000000003</v>
      </c>
      <c r="Y197" s="16">
        <f>IFERROR(VLOOKUP($A197,'Week 12'!$A$1:$F$300,3,FALSE),"")</f>
        <v>15.42</v>
      </c>
      <c r="Z197" s="16">
        <f t="shared" ref="Z197:Z250" si="106">IFERROR(Y197-W197,)</f>
        <v>2.09</v>
      </c>
      <c r="AA197">
        <f>IFERROR(VLOOKUP($A197,'Week 13'!$A$1:$F$300,3,FALSE),"")</f>
        <v>17.899999999999999</v>
      </c>
      <c r="AB197" s="16">
        <f t="shared" ref="AB197:AB255" si="107">IFERROR(AA197-Y197,)</f>
        <v>2.4799999999999986</v>
      </c>
      <c r="AC197">
        <f>IFERROR(VLOOKUP($A197,'Week 14'!$A$1:$F$300,3,FALSE),"")</f>
        <v>19.579999999999998</v>
      </c>
      <c r="AD197" s="16">
        <f t="shared" ref="AD197:AD255" si="108">IFERROR(AC197-AA197,)</f>
        <v>1.6799999999999997</v>
      </c>
      <c r="AE197">
        <f>IFERROR(VLOOKUP($A197,'Week 15'!$A$1:$F$300,3,FALSE),"")</f>
        <v>20.91</v>
      </c>
      <c r="AF197" s="16">
        <f t="shared" si="89"/>
        <v>1.3300000000000018</v>
      </c>
      <c r="AG197">
        <f>IFERROR(VLOOKUP($A197,'Week 16'!$A$1:$F$300,3,FALSE),"")</f>
        <v>21.52</v>
      </c>
      <c r="AH197" s="16">
        <f t="shared" si="90"/>
        <v>0.60999999999999943</v>
      </c>
      <c r="AI197">
        <f>IFERROR(VLOOKUP($A197,'Week 17'!$A$1:$F$300,3,FALSE),"")</f>
        <v>21.83</v>
      </c>
      <c r="AJ197" s="16">
        <f t="shared" si="91"/>
        <v>0.30999999999999872</v>
      </c>
      <c r="AK197">
        <f>IFERROR(VLOOKUP($A197,'Week 18'!$A$1:$F$300,3,FALSE),"")</f>
        <v>21.83</v>
      </c>
      <c r="AL197" s="16">
        <f t="shared" si="92"/>
        <v>0</v>
      </c>
      <c r="AM197">
        <f>IFERROR(VLOOKUP($A197,'Week 19'!$A$1:$F$300,3,FALSE),"")</f>
        <v>22.33</v>
      </c>
      <c r="AN197" s="16">
        <f t="shared" si="93"/>
        <v>0.5</v>
      </c>
      <c r="AO197">
        <f>IFERROR(VLOOKUP($A197,'Week 20'!$A$1:$F$300,3,FALSE),"")</f>
        <v>23.6</v>
      </c>
      <c r="AP197" s="16">
        <f t="shared" si="94"/>
        <v>1.2700000000000031</v>
      </c>
      <c r="AQ197">
        <f>IFERROR(VLOOKUP($A197,'Week 21'!$A$1:$F$300,3,FALSE),"")</f>
        <v>23.6</v>
      </c>
      <c r="AR197" s="16">
        <f t="shared" si="95"/>
        <v>0</v>
      </c>
      <c r="AS197">
        <f>IFERROR(VLOOKUP($A197,'Week 22'!$A$1:$F$300,3,FALSE),"")</f>
        <v>23.6</v>
      </c>
      <c r="AT197" s="16">
        <f t="shared" si="96"/>
        <v>0</v>
      </c>
      <c r="AU197" t="str">
        <f>IFERROR(VLOOKUP($A197,'Week 23'!$A$1:$F$300,3,FALSE),"")</f>
        <v/>
      </c>
      <c r="AV197" s="16">
        <f t="shared" si="97"/>
        <v>0</v>
      </c>
      <c r="AW197" t="str">
        <f>IFERROR(VLOOKUP($A197,'Week 24'!$A$1:$F$300,3,FALSE),"")</f>
        <v/>
      </c>
      <c r="AX197" s="16">
        <f t="shared" si="98"/>
        <v>0</v>
      </c>
      <c r="AY197" t="str">
        <f>IFERROR(VLOOKUP($A197,'Week 25'!$A$1:$F$300,3,FALSE),"")</f>
        <v/>
      </c>
      <c r="AZ197" s="16">
        <f t="shared" si="99"/>
        <v>0</v>
      </c>
      <c r="BA197" t="str">
        <f>IFERROR(VLOOKUP($A197,'Week 26'!$A$1:$F$300,3,FALSE),"")</f>
        <v/>
      </c>
      <c r="BB197" s="16">
        <f t="shared" si="100"/>
        <v>0</v>
      </c>
      <c r="BC197" s="2" t="str">
        <f t="shared" si="101"/>
        <v/>
      </c>
      <c r="BD197" t="str">
        <f>IFERROR(VLOOKUP($A197,'Pivotrac YE'!$A$1:$F$300,3,FALSE),"")</f>
        <v/>
      </c>
    </row>
    <row r="198" spans="1:56" x14ac:dyDescent="0.2">
      <c r="A198" t="s">
        <v>50</v>
      </c>
      <c r="B198">
        <f t="shared" si="83"/>
        <v>18.07</v>
      </c>
      <c r="C198" t="str">
        <f>IFERROR(VLOOKUP($A198,'Week 1'!$A$1:$F$300,3,FALSE),"")</f>
        <v/>
      </c>
      <c r="D198" s="16">
        <f t="shared" si="84"/>
        <v>0</v>
      </c>
      <c r="E198" t="str">
        <f>IFERROR(VLOOKUP($A198,'Week 2'!$A$1:$F$298,3,FALSE),"")</f>
        <v/>
      </c>
      <c r="F198" s="16">
        <f t="shared" si="85"/>
        <v>0</v>
      </c>
      <c r="G198" t="str">
        <f>IFERROR(VLOOKUP($A198,'Week 3'!$A$1:$F$298,3,FALSE),"")</f>
        <v/>
      </c>
      <c r="H198" s="16">
        <f t="shared" si="86"/>
        <v>0</v>
      </c>
      <c r="I198">
        <f>IFERROR(VLOOKUP($A198,'Week 4'!$A$1:$F$300,3,FALSE),"")</f>
        <v>1.0900000000000001</v>
      </c>
      <c r="J198">
        <f>IFERROR(VLOOKUP($A198,'Week 4'!$A$1:$F$300,3,FALSE),"")</f>
        <v>1.0900000000000001</v>
      </c>
      <c r="K198" s="16" t="str">
        <f t="shared" si="87"/>
        <v/>
      </c>
      <c r="L198" t="str">
        <f>IFERROR(VLOOKUP($A198,'Week 5'!$A$1:$F$300,2,FALSE),"")</f>
        <v/>
      </c>
      <c r="M198" t="str">
        <f>IFERROR(VLOOKUP($A198,'Week 6'!$A$1:$F$300,3,FALSE),"")</f>
        <v/>
      </c>
      <c r="N198" t="str">
        <f>IFERROR(VLOOKUP($A198,'Week 6'!$A$1:$F$300,2,FALSE),"")</f>
        <v/>
      </c>
      <c r="O198" s="16">
        <f t="shared" si="102"/>
        <v>4.37</v>
      </c>
      <c r="P198">
        <f>IFERROR(VLOOKUP($A198,'Week 7'!$A$1:$F$300,2,FALSE),"")</f>
        <v>3.28</v>
      </c>
      <c r="Q198" s="16">
        <f t="shared" si="88"/>
        <v>7.35</v>
      </c>
      <c r="R198">
        <f>IFERROR(VLOOKUP($A198,'Week 8'!$A$1:$F$300,2,FALSE),"")</f>
        <v>2.98</v>
      </c>
      <c r="S198" s="16">
        <f>IFERROR(VLOOKUP($A198,'Week 9'!$A$1:$F$300,3,FALSE),"")</f>
        <v>12.69</v>
      </c>
      <c r="T198" s="16">
        <f t="shared" si="103"/>
        <v>5.34</v>
      </c>
      <c r="U198" s="16">
        <f>IFERROR(VLOOKUP($A198,'Week 10'!$A$1:$F$300,3,FALSE),"")</f>
        <v>8.39</v>
      </c>
      <c r="V198" s="16">
        <f t="shared" si="104"/>
        <v>-4.2999999999999989</v>
      </c>
      <c r="W198" s="16">
        <f>IFERROR(VLOOKUP($A198,'Week 11'!$A$1:$F$300,3,FALSE),"")</f>
        <v>11.1</v>
      </c>
      <c r="X198" s="16">
        <f t="shared" si="105"/>
        <v>2.7099999999999991</v>
      </c>
      <c r="Y198" s="16">
        <f>IFERROR(VLOOKUP($A198,'Week 12'!$A$1:$F$300,3,FALSE),"")</f>
        <v>13.37</v>
      </c>
      <c r="Z198" s="16">
        <f t="shared" si="106"/>
        <v>2.2699999999999996</v>
      </c>
      <c r="AA198">
        <f>IFERROR(VLOOKUP($A198,'Week 13'!$A$1:$F$300,3,FALSE),"")</f>
        <v>14.85</v>
      </c>
      <c r="AB198" s="16">
        <f t="shared" si="107"/>
        <v>1.4800000000000004</v>
      </c>
      <c r="AC198">
        <f>IFERROR(VLOOKUP($A198,'Week 14'!$A$1:$F$300,3,FALSE),"")</f>
        <v>16.37</v>
      </c>
      <c r="AD198" s="16">
        <f t="shared" si="108"/>
        <v>1.5200000000000014</v>
      </c>
      <c r="AE198">
        <f>IFERROR(VLOOKUP($A198,'Week 15'!$A$1:$F$300,3,FALSE),"")</f>
        <v>17.940000000000001</v>
      </c>
      <c r="AF198" s="16">
        <f t="shared" si="89"/>
        <v>1.5700000000000003</v>
      </c>
      <c r="AG198">
        <f>IFERROR(VLOOKUP($A198,'Week 16'!$A$1:$F$300,3,FALSE),"")</f>
        <v>18.07</v>
      </c>
      <c r="AH198" s="16">
        <f t="shared" si="90"/>
        <v>0.12999999999999901</v>
      </c>
      <c r="AI198">
        <f>IFERROR(VLOOKUP($A198,'Week 17'!$A$1:$F$300,3,FALSE),"")</f>
        <v>18.07</v>
      </c>
      <c r="AJ198" s="16">
        <f t="shared" si="91"/>
        <v>0</v>
      </c>
      <c r="AK198">
        <f>IFERROR(VLOOKUP($A198,'Week 18'!$A$1:$F$300,3,FALSE),"")</f>
        <v>18.07</v>
      </c>
      <c r="AL198" s="16">
        <f t="shared" si="92"/>
        <v>0</v>
      </c>
      <c r="AM198">
        <f>IFERROR(VLOOKUP($A198,'Week 19'!$A$1:$F$300,3,FALSE),"")</f>
        <v>19.190000000000001</v>
      </c>
      <c r="AN198" s="16">
        <f t="shared" si="93"/>
        <v>1.120000000000001</v>
      </c>
      <c r="AO198">
        <f>IFERROR(VLOOKUP($A198,'Week 20'!$A$1:$F$300,3,FALSE),"")</f>
        <v>19.739999999999998</v>
      </c>
      <c r="AP198" s="16">
        <f t="shared" si="94"/>
        <v>0.54999999999999716</v>
      </c>
      <c r="AQ198">
        <f>IFERROR(VLOOKUP($A198,'Week 21'!$A$1:$F$300,3,FALSE),"")</f>
        <v>19.739999999999998</v>
      </c>
      <c r="AR198" s="16">
        <f t="shared" si="95"/>
        <v>0</v>
      </c>
      <c r="AS198">
        <f>IFERROR(VLOOKUP($A198,'Week 22'!$A$1:$F$300,3,FALSE),"")</f>
        <v>20.22</v>
      </c>
      <c r="AT198" s="16">
        <f t="shared" si="96"/>
        <v>0.48000000000000043</v>
      </c>
      <c r="AU198" t="str">
        <f>IFERROR(VLOOKUP($A198,'Week 23'!$A$1:$F$300,3,FALSE),"")</f>
        <v/>
      </c>
      <c r="AV198" s="16">
        <f t="shared" si="97"/>
        <v>0</v>
      </c>
      <c r="AW198" t="str">
        <f>IFERROR(VLOOKUP($A198,'Week 24'!$A$1:$F$300,3,FALSE),"")</f>
        <v/>
      </c>
      <c r="AX198" s="16">
        <f t="shared" si="98"/>
        <v>0</v>
      </c>
      <c r="AY198" t="str">
        <f>IFERROR(VLOOKUP($A198,'Week 25'!$A$1:$F$300,3,FALSE),"")</f>
        <v/>
      </c>
      <c r="AZ198" s="16">
        <f t="shared" si="99"/>
        <v>0</v>
      </c>
      <c r="BA198" t="str">
        <f>IFERROR(VLOOKUP($A198,'Week 26'!$A$1:$F$300,3,FALSE),"")</f>
        <v/>
      </c>
      <c r="BB198" s="16">
        <f t="shared" si="100"/>
        <v>0</v>
      </c>
      <c r="BC198" s="2" t="str">
        <f t="shared" si="101"/>
        <v/>
      </c>
      <c r="BD198" t="str">
        <f>IFERROR(VLOOKUP($A198,'Pivotrac YE'!$A$1:$F$300,3,FALSE),"")</f>
        <v/>
      </c>
    </row>
    <row r="199" spans="1:56" x14ac:dyDescent="0.2">
      <c r="A199" t="s">
        <v>51</v>
      </c>
      <c r="B199">
        <f t="shared" si="83"/>
        <v>20.04</v>
      </c>
      <c r="C199" t="str">
        <f>IFERROR(VLOOKUP($A199,'Week 1'!$A$1:$F$300,3,FALSE),"")</f>
        <v/>
      </c>
      <c r="D199" s="16">
        <f t="shared" si="84"/>
        <v>0</v>
      </c>
      <c r="E199" t="str">
        <f>IFERROR(VLOOKUP($A199,'Week 2'!$A$1:$F$298,3,FALSE),"")</f>
        <v/>
      </c>
      <c r="F199" s="16">
        <f t="shared" si="85"/>
        <v>0</v>
      </c>
      <c r="G199" t="str">
        <f>IFERROR(VLOOKUP($A199,'Week 3'!$A$1:$F$298,3,FALSE),"")</f>
        <v/>
      </c>
      <c r="H199" s="16">
        <f t="shared" si="86"/>
        <v>0</v>
      </c>
      <c r="I199">
        <f>IFERROR(VLOOKUP($A199,'Week 4'!$A$1:$F$300,3,FALSE),"")</f>
        <v>0.78</v>
      </c>
      <c r="J199">
        <f>IFERROR(VLOOKUP($A199,'Week 4'!$A$1:$F$300,3,FALSE),"")</f>
        <v>0.78</v>
      </c>
      <c r="K199" s="16" t="str">
        <f t="shared" si="87"/>
        <v/>
      </c>
      <c r="L199" t="str">
        <f>IFERROR(VLOOKUP($A199,'Week 5'!$A$1:$F$300,2,FALSE),"")</f>
        <v/>
      </c>
      <c r="M199" t="str">
        <f>IFERROR(VLOOKUP($A199,'Week 6'!$A$1:$F$300,3,FALSE),"")</f>
        <v/>
      </c>
      <c r="N199" t="str">
        <f>IFERROR(VLOOKUP($A199,'Week 6'!$A$1:$F$300,2,FALSE),"")</f>
        <v/>
      </c>
      <c r="O199" s="16">
        <f t="shared" si="102"/>
        <v>3.0599999999999996</v>
      </c>
      <c r="P199">
        <f>IFERROR(VLOOKUP($A199,'Week 7'!$A$1:$F$300,2,FALSE),"")</f>
        <v>2.2799999999999998</v>
      </c>
      <c r="Q199" s="16">
        <f t="shared" si="88"/>
        <v>5.41</v>
      </c>
      <c r="R199">
        <f>IFERROR(VLOOKUP($A199,'Week 8'!$A$1:$F$300,2,FALSE),"")</f>
        <v>2.35</v>
      </c>
      <c r="S199" s="16">
        <f>IFERROR(VLOOKUP($A199,'Week 9'!$A$1:$F$300,3,FALSE),"")</f>
        <v>8.36</v>
      </c>
      <c r="T199" s="16">
        <f t="shared" si="103"/>
        <v>2.9499999999999993</v>
      </c>
      <c r="U199" s="16">
        <f>IFERROR(VLOOKUP($A199,'Week 10'!$A$1:$F$300,3,FALSE),"")</f>
        <v>10.77</v>
      </c>
      <c r="V199" s="16">
        <f t="shared" si="104"/>
        <v>2.41</v>
      </c>
      <c r="W199" s="16">
        <f>IFERROR(VLOOKUP($A199,'Week 11'!$A$1:$F$300,3,FALSE),"")</f>
        <v>13.18</v>
      </c>
      <c r="X199" s="16">
        <f t="shared" si="105"/>
        <v>2.41</v>
      </c>
      <c r="Y199" s="16">
        <f>IFERROR(VLOOKUP($A199,'Week 12'!$A$1:$F$300,3,FALSE),"")</f>
        <v>15.19</v>
      </c>
      <c r="Z199" s="16">
        <f t="shared" si="106"/>
        <v>2.0099999999999998</v>
      </c>
      <c r="AA199">
        <f>IFERROR(VLOOKUP($A199,'Week 13'!$A$1:$F$300,3,FALSE),"")</f>
        <v>16.899999999999999</v>
      </c>
      <c r="AB199" s="16">
        <f t="shared" si="107"/>
        <v>1.7099999999999991</v>
      </c>
      <c r="AC199">
        <f>IFERROR(VLOOKUP($A199,'Week 14'!$A$1:$F$300,3,FALSE),"")</f>
        <v>18.260000000000002</v>
      </c>
      <c r="AD199" s="16">
        <f t="shared" si="108"/>
        <v>1.360000000000003</v>
      </c>
      <c r="AE199">
        <f>IFERROR(VLOOKUP($A199,'Week 15'!$A$1:$F$300,3,FALSE),"")</f>
        <v>19.87</v>
      </c>
      <c r="AF199" s="16">
        <f t="shared" si="89"/>
        <v>1.6099999999999994</v>
      </c>
      <c r="AG199">
        <f>IFERROR(VLOOKUP($A199,'Week 16'!$A$1:$F$300,3,FALSE),"")</f>
        <v>20.04</v>
      </c>
      <c r="AH199" s="16">
        <f t="shared" si="90"/>
        <v>0.16999999999999815</v>
      </c>
      <c r="AI199">
        <f>IFERROR(VLOOKUP($A199,'Week 17'!$A$1:$F$300,3,FALSE),"")</f>
        <v>20.04</v>
      </c>
      <c r="AJ199" s="16">
        <f t="shared" si="91"/>
        <v>0</v>
      </c>
      <c r="AK199">
        <f>IFERROR(VLOOKUP($A199,'Week 18'!$A$1:$F$300,3,FALSE),"")</f>
        <v>20.04</v>
      </c>
      <c r="AL199" s="16">
        <f t="shared" si="92"/>
        <v>0</v>
      </c>
      <c r="AM199">
        <f>IFERROR(VLOOKUP($A199,'Week 19'!$A$1:$F$300,3,FALSE),"")</f>
        <v>21.52</v>
      </c>
      <c r="AN199" s="16">
        <f t="shared" si="93"/>
        <v>1.4800000000000004</v>
      </c>
      <c r="AO199">
        <f>IFERROR(VLOOKUP($A199,'Week 20'!$A$1:$F$300,3,FALSE),"")</f>
        <v>22.43</v>
      </c>
      <c r="AP199" s="16">
        <f t="shared" si="94"/>
        <v>0.91000000000000014</v>
      </c>
      <c r="AQ199">
        <f>IFERROR(VLOOKUP($A199,'Week 21'!$A$1:$F$300,3,FALSE),"")</f>
        <v>22.43</v>
      </c>
      <c r="AR199" s="16">
        <f t="shared" si="95"/>
        <v>0</v>
      </c>
      <c r="AS199">
        <f>IFERROR(VLOOKUP($A199,'Week 22'!$A$1:$F$300,3,FALSE),"")</f>
        <v>22.43</v>
      </c>
      <c r="AT199" s="16">
        <f t="shared" si="96"/>
        <v>0</v>
      </c>
      <c r="AU199" t="str">
        <f>IFERROR(VLOOKUP($A199,'Week 23'!$A$1:$F$300,3,FALSE),"")</f>
        <v/>
      </c>
      <c r="AV199" s="16">
        <f t="shared" si="97"/>
        <v>0</v>
      </c>
      <c r="AW199" t="str">
        <f>IFERROR(VLOOKUP($A199,'Week 24'!$A$1:$F$300,3,FALSE),"")</f>
        <v/>
      </c>
      <c r="AX199" s="16">
        <f t="shared" si="98"/>
        <v>0</v>
      </c>
      <c r="AY199" t="str">
        <f>IFERROR(VLOOKUP($A199,'Week 25'!$A$1:$F$300,3,FALSE),"")</f>
        <v/>
      </c>
      <c r="AZ199" s="16">
        <f t="shared" si="99"/>
        <v>0</v>
      </c>
      <c r="BA199" t="str">
        <f>IFERROR(VLOOKUP($A199,'Week 26'!$A$1:$F$300,3,FALSE),"")</f>
        <v/>
      </c>
      <c r="BB199" s="16">
        <f t="shared" si="100"/>
        <v>0</v>
      </c>
      <c r="BC199" s="2" t="str">
        <f t="shared" si="101"/>
        <v/>
      </c>
      <c r="BD199" t="str">
        <f>IFERROR(VLOOKUP($A199,'Pivotrac YE'!$A$1:$F$300,3,FALSE),"")</f>
        <v/>
      </c>
    </row>
    <row r="200" spans="1:56" x14ac:dyDescent="0.2">
      <c r="A200" t="s">
        <v>52</v>
      </c>
      <c r="B200">
        <f t="shared" si="83"/>
        <v>24.49</v>
      </c>
      <c r="C200" t="str">
        <f>IFERROR(VLOOKUP($A200,'Week 1'!$A$1:$F$300,3,FALSE),"")</f>
        <v/>
      </c>
      <c r="D200" s="16">
        <f t="shared" si="84"/>
        <v>0</v>
      </c>
      <c r="E200" t="str">
        <f>IFERROR(VLOOKUP($A200,'Week 2'!$A$1:$F$298,3,FALSE),"")</f>
        <v/>
      </c>
      <c r="F200" s="16">
        <f t="shared" si="85"/>
        <v>0</v>
      </c>
      <c r="G200" t="str">
        <f>IFERROR(VLOOKUP($A200,'Week 3'!$A$1:$F$298,3,FALSE),"")</f>
        <v/>
      </c>
      <c r="H200" s="16">
        <f t="shared" si="86"/>
        <v>0</v>
      </c>
      <c r="I200">
        <f>IFERROR(VLOOKUP($A200,'Week 4'!$A$1:$F$300,3,FALSE),"")</f>
        <v>0.78</v>
      </c>
      <c r="J200">
        <f>IFERROR(VLOOKUP($A200,'Week 4'!$A$1:$F$300,3,FALSE),"")</f>
        <v>0.78</v>
      </c>
      <c r="K200" s="16" t="str">
        <f t="shared" si="87"/>
        <v/>
      </c>
      <c r="L200" t="str">
        <f>IFERROR(VLOOKUP($A200,'Week 5'!$A$1:$F$300,2,FALSE),"")</f>
        <v/>
      </c>
      <c r="M200" t="str">
        <f>IFERROR(VLOOKUP($A200,'Week 6'!$A$1:$F$300,3,FALSE),"")</f>
        <v/>
      </c>
      <c r="N200" t="str">
        <f>IFERROR(VLOOKUP($A200,'Week 6'!$A$1:$F$300,2,FALSE),"")</f>
        <v/>
      </c>
      <c r="O200" s="16">
        <f t="shared" si="102"/>
        <v>3.09</v>
      </c>
      <c r="P200">
        <f>IFERROR(VLOOKUP($A200,'Week 7'!$A$1:$F$300,2,FALSE),"")</f>
        <v>2.31</v>
      </c>
      <c r="Q200" s="16">
        <f t="shared" si="88"/>
        <v>5.54</v>
      </c>
      <c r="R200">
        <f>IFERROR(VLOOKUP($A200,'Week 8'!$A$1:$F$300,2,FALSE),"")</f>
        <v>2.4500000000000002</v>
      </c>
      <c r="S200" s="16">
        <f>IFERROR(VLOOKUP($A200,'Week 9'!$A$1:$F$300,3,FALSE),"")</f>
        <v>8.58</v>
      </c>
      <c r="T200" s="16">
        <f t="shared" si="103"/>
        <v>3.04</v>
      </c>
      <c r="U200" s="16">
        <f>IFERROR(VLOOKUP($A200,'Week 10'!$A$1:$F$300,3,FALSE),"")</f>
        <v>11.08</v>
      </c>
      <c r="V200" s="16">
        <f t="shared" si="104"/>
        <v>2.5</v>
      </c>
      <c r="W200" s="16">
        <f>IFERROR(VLOOKUP($A200,'Week 11'!$A$1:$F$300,3,FALSE),"")</f>
        <v>13.41</v>
      </c>
      <c r="X200" s="16">
        <f t="shared" si="105"/>
        <v>2.33</v>
      </c>
      <c r="Y200" s="16">
        <f>IFERROR(VLOOKUP($A200,'Week 12'!$A$1:$F$300,3,FALSE),"")</f>
        <v>15.74</v>
      </c>
      <c r="Z200" s="16">
        <f t="shared" si="106"/>
        <v>2.33</v>
      </c>
      <c r="AA200">
        <f>IFERROR(VLOOKUP($A200,'Week 13'!$A$1:$F$300,3,FALSE),"")</f>
        <v>17.420000000000002</v>
      </c>
      <c r="AB200" s="16">
        <f t="shared" si="107"/>
        <v>1.6800000000000015</v>
      </c>
      <c r="AC200">
        <f>IFERROR(VLOOKUP($A200,'Week 14'!$A$1:$F$300,3,FALSE),"")</f>
        <v>19.850000000000001</v>
      </c>
      <c r="AD200" s="16">
        <f t="shared" si="108"/>
        <v>2.4299999999999997</v>
      </c>
      <c r="AE200">
        <f>IFERROR(VLOOKUP($A200,'Week 15'!$A$1:$F$300,3,FALSE),"")</f>
        <v>21.56</v>
      </c>
      <c r="AF200" s="16">
        <f t="shared" si="89"/>
        <v>1.7099999999999973</v>
      </c>
      <c r="AG200">
        <f>IFERROR(VLOOKUP($A200,'Week 16'!$A$1:$F$300,3,FALSE),"")</f>
        <v>22.78</v>
      </c>
      <c r="AH200" s="16">
        <f t="shared" si="90"/>
        <v>1.2200000000000024</v>
      </c>
      <c r="AI200">
        <f>IFERROR(VLOOKUP($A200,'Week 17'!$A$1:$F$300,3,FALSE),"")</f>
        <v>23.43</v>
      </c>
      <c r="AJ200" s="16">
        <f t="shared" si="91"/>
        <v>0.64999999999999858</v>
      </c>
      <c r="AK200">
        <f>IFERROR(VLOOKUP($A200,'Week 18'!$A$1:$F$300,3,FALSE),"")</f>
        <v>24.49</v>
      </c>
      <c r="AL200" s="16">
        <f t="shared" si="92"/>
        <v>1.0599999999999987</v>
      </c>
      <c r="AM200">
        <f>IFERROR(VLOOKUP($A200,'Week 19'!$A$1:$F$300,3,FALSE),"")</f>
        <v>26.36</v>
      </c>
      <c r="AN200" s="16">
        <f t="shared" si="93"/>
        <v>1.870000000000001</v>
      </c>
      <c r="AO200">
        <f>IFERROR(VLOOKUP($A200,'Week 20'!$A$1:$F$300,3,FALSE),"")</f>
        <v>28.16</v>
      </c>
      <c r="AP200" s="16">
        <f t="shared" si="94"/>
        <v>1.8000000000000007</v>
      </c>
      <c r="AQ200">
        <f>IFERROR(VLOOKUP($A200,'Week 21'!$A$1:$F$300,3,FALSE),"")</f>
        <v>28.35</v>
      </c>
      <c r="AR200" s="16">
        <f t="shared" si="95"/>
        <v>0.19000000000000128</v>
      </c>
      <c r="AS200">
        <f>IFERROR(VLOOKUP($A200,'Week 22'!$A$1:$F$300,3,FALSE),"")</f>
        <v>29.02</v>
      </c>
      <c r="AT200" s="16">
        <f t="shared" si="96"/>
        <v>0.66999999999999815</v>
      </c>
      <c r="AU200" t="str">
        <f>IFERROR(VLOOKUP($A200,'Week 23'!$A$1:$F$300,3,FALSE),"")</f>
        <v/>
      </c>
      <c r="AV200" s="16">
        <f t="shared" si="97"/>
        <v>0</v>
      </c>
      <c r="AW200" t="str">
        <f>IFERROR(VLOOKUP($A200,'Week 24'!$A$1:$F$300,3,FALSE),"")</f>
        <v/>
      </c>
      <c r="AX200" s="16">
        <f t="shared" si="98"/>
        <v>0</v>
      </c>
      <c r="AY200" t="str">
        <f>IFERROR(VLOOKUP($A200,'Week 25'!$A$1:$F$300,3,FALSE),"")</f>
        <v/>
      </c>
      <c r="AZ200" s="16">
        <f t="shared" si="99"/>
        <v>0</v>
      </c>
      <c r="BA200" t="str">
        <f>IFERROR(VLOOKUP($A200,'Week 26'!$A$1:$F$300,3,FALSE),"")</f>
        <v/>
      </c>
      <c r="BB200" s="16">
        <f t="shared" si="100"/>
        <v>0</v>
      </c>
      <c r="BC200" s="2" t="str">
        <f t="shared" si="101"/>
        <v/>
      </c>
      <c r="BD200" t="str">
        <f>IFERROR(VLOOKUP($A200,'Pivotrac YE'!$A$1:$F$300,3,FALSE),"")</f>
        <v/>
      </c>
    </row>
    <row r="201" spans="1:56" x14ac:dyDescent="0.2">
      <c r="A201" s="38">
        <v>463</v>
      </c>
      <c r="B201">
        <f t="shared" si="83"/>
        <v>23.03</v>
      </c>
      <c r="C201" t="str">
        <f>IFERROR(VLOOKUP($A201,'Week 1'!$A$1:$F$300,3,FALSE),"")</f>
        <v/>
      </c>
      <c r="D201" s="16">
        <f t="shared" si="84"/>
        <v>0</v>
      </c>
      <c r="E201" t="str">
        <f>IFERROR(VLOOKUP($A201,'Week 2'!$A$1:$F$298,3,FALSE),"")</f>
        <v/>
      </c>
      <c r="F201" s="16">
        <f t="shared" si="85"/>
        <v>0</v>
      </c>
      <c r="G201" t="str">
        <f>IFERROR(VLOOKUP($A201,'Week 3'!$A$1:$F$298,3,FALSE),"")</f>
        <v/>
      </c>
      <c r="H201" s="16">
        <f t="shared" si="86"/>
        <v>0</v>
      </c>
      <c r="I201">
        <f>IFERROR(VLOOKUP($A201,'Week 4'!$A$1:$F$300,3,FALSE),"")</f>
        <v>1.1599999999999999</v>
      </c>
      <c r="J201">
        <f>IFERROR(VLOOKUP($A201,'Week 4'!$A$1:$F$300,3,FALSE),"")</f>
        <v>1.1599999999999999</v>
      </c>
      <c r="K201" s="16" t="str">
        <f t="shared" si="87"/>
        <v/>
      </c>
      <c r="L201" t="str">
        <f>IFERROR(VLOOKUP($A201,'Week 5'!$A$1:$F$300,2,FALSE),"")</f>
        <v/>
      </c>
      <c r="M201" t="str">
        <f>IFERROR(VLOOKUP($A201,'Week 6'!$A$1:$F$300,3,FALSE),"")</f>
        <v/>
      </c>
      <c r="N201" t="str">
        <f>IFERROR(VLOOKUP($A201,'Week 6'!$A$1:$F$300,2,FALSE),"")</f>
        <v/>
      </c>
      <c r="O201" s="16">
        <f t="shared" si="102"/>
        <v>2.44</v>
      </c>
      <c r="P201">
        <f>IFERROR(VLOOKUP($A201,'Week 7'!$A$1:$F$300,2,FALSE),"")</f>
        <v>1.28</v>
      </c>
      <c r="Q201" s="16">
        <f t="shared" si="88"/>
        <v>4.12</v>
      </c>
      <c r="R201">
        <f>IFERROR(VLOOKUP($A201,'Week 8'!$A$1:$F$300,2,FALSE),"")</f>
        <v>1.68</v>
      </c>
      <c r="S201" s="16">
        <f>IFERROR(VLOOKUP($A201,'Week 9'!$A$1:$F$300,3,FALSE),"")</f>
        <v>8.19</v>
      </c>
      <c r="T201" s="16">
        <f t="shared" si="103"/>
        <v>4.0699999999999994</v>
      </c>
      <c r="U201" s="16">
        <f>IFERROR(VLOOKUP($A201,'Week 10'!$A$1:$F$300,3,FALSE),"")</f>
        <v>10.48</v>
      </c>
      <c r="V201" s="16">
        <f t="shared" si="104"/>
        <v>2.2900000000000009</v>
      </c>
      <c r="W201" s="16">
        <f>IFERROR(VLOOKUP($A201,'Week 11'!$A$1:$F$300,3,FALSE),"")</f>
        <v>13.27</v>
      </c>
      <c r="X201" s="16">
        <f t="shared" si="105"/>
        <v>2.7899999999999991</v>
      </c>
      <c r="Y201" s="16">
        <f>IFERROR(VLOOKUP($A201,'Week 12'!$A$1:$F$300,3,FALSE),"")</f>
        <v>16.02</v>
      </c>
      <c r="Z201" s="16">
        <f t="shared" si="106"/>
        <v>2.75</v>
      </c>
      <c r="AA201">
        <f>IFERROR(VLOOKUP($A201,'Week 13'!$A$1:$F$300,3,FALSE),"")</f>
        <v>17.989999999999998</v>
      </c>
      <c r="AB201" s="16">
        <f t="shared" si="107"/>
        <v>1.9699999999999989</v>
      </c>
      <c r="AC201">
        <f>IFERROR(VLOOKUP($A201,'Week 14'!$A$1:$F$300,3,FALSE),"")</f>
        <v>20.25</v>
      </c>
      <c r="AD201" s="16">
        <f t="shared" si="108"/>
        <v>2.2600000000000016</v>
      </c>
      <c r="AE201">
        <f>IFERROR(VLOOKUP($A201,'Week 15'!$A$1:$F$300,3,FALSE),"")</f>
        <v>21.94</v>
      </c>
      <c r="AF201" s="16">
        <f t="shared" si="89"/>
        <v>1.6900000000000013</v>
      </c>
      <c r="AG201">
        <f>IFERROR(VLOOKUP($A201,'Week 16'!$A$1:$F$300,3,FALSE),"")</f>
        <v>21.94</v>
      </c>
      <c r="AH201" s="16">
        <f t="shared" si="90"/>
        <v>0</v>
      </c>
      <c r="AI201">
        <f>IFERROR(VLOOKUP($A201,'Week 17'!$A$1:$F$300,3,FALSE),"")</f>
        <v>22.68</v>
      </c>
      <c r="AJ201" s="16">
        <f t="shared" si="91"/>
        <v>0.73999999999999844</v>
      </c>
      <c r="AK201">
        <f>IFERROR(VLOOKUP($A201,'Week 18'!$A$1:$F$300,3,FALSE),"")</f>
        <v>23.03</v>
      </c>
      <c r="AL201" s="16">
        <f t="shared" si="92"/>
        <v>0.35000000000000142</v>
      </c>
      <c r="AM201">
        <f>IFERROR(VLOOKUP($A201,'Week 19'!$A$1:$F$300,3,FALSE),"")</f>
        <v>23.18</v>
      </c>
      <c r="AN201" s="16">
        <f t="shared" si="93"/>
        <v>0.14999999999999858</v>
      </c>
      <c r="AO201">
        <f>IFERROR(VLOOKUP($A201,'Week 20'!$A$1:$F$300,3,FALSE),"")</f>
        <v>23.32</v>
      </c>
      <c r="AP201" s="16">
        <f t="shared" si="94"/>
        <v>0.14000000000000057</v>
      </c>
      <c r="AQ201">
        <f>IFERROR(VLOOKUP($A201,'Week 21'!$A$1:$F$300,3,FALSE),"")</f>
        <v>23.88</v>
      </c>
      <c r="AR201" s="16">
        <f t="shared" si="95"/>
        <v>0.55999999999999872</v>
      </c>
      <c r="AS201">
        <f>IFERROR(VLOOKUP($A201,'Week 22'!$A$1:$F$300,3,FALSE),"")</f>
        <v>24.36</v>
      </c>
      <c r="AT201" s="16">
        <f t="shared" si="96"/>
        <v>0.48000000000000043</v>
      </c>
      <c r="AU201" t="str">
        <f>IFERROR(VLOOKUP($A201,'Week 23'!$A$1:$F$300,3,FALSE),"")</f>
        <v/>
      </c>
      <c r="AV201" s="16">
        <f t="shared" si="97"/>
        <v>0</v>
      </c>
      <c r="AW201" t="str">
        <f>IFERROR(VLOOKUP($A201,'Week 24'!$A$1:$F$300,3,FALSE),"")</f>
        <v/>
      </c>
      <c r="AX201" s="16">
        <f t="shared" si="98"/>
        <v>0</v>
      </c>
      <c r="AY201" t="str">
        <f>IFERROR(VLOOKUP($A201,'Week 25'!$A$1:$F$300,3,FALSE),"")</f>
        <v/>
      </c>
      <c r="AZ201" s="16">
        <f t="shared" si="99"/>
        <v>0</v>
      </c>
      <c r="BA201" t="str">
        <f>IFERROR(VLOOKUP($A201,'Week 26'!$A$1:$F$300,3,FALSE),"")</f>
        <v/>
      </c>
      <c r="BB201" s="16">
        <f t="shared" si="100"/>
        <v>0</v>
      </c>
      <c r="BC201" s="2" t="str">
        <f t="shared" si="101"/>
        <v/>
      </c>
      <c r="BD201" t="str">
        <f>IFERROR(VLOOKUP($A201,'Pivotrac YE'!$A$1:$F$300,3,FALSE),"")</f>
        <v/>
      </c>
    </row>
    <row r="202" spans="1:56" x14ac:dyDescent="0.2">
      <c r="A202" s="38">
        <v>358</v>
      </c>
      <c r="B202">
        <f t="shared" si="83"/>
        <v>24.7</v>
      </c>
      <c r="C202" t="str">
        <f>IFERROR(VLOOKUP($A202,'Week 1'!$A$1:$F$300,3,FALSE),"")</f>
        <v/>
      </c>
      <c r="D202" s="16">
        <f t="shared" si="84"/>
        <v>0</v>
      </c>
      <c r="E202" t="str">
        <f>IFERROR(VLOOKUP($A202,'Week 2'!$A$1:$F$298,3,FALSE),"")</f>
        <v/>
      </c>
      <c r="F202" s="16">
        <f t="shared" si="85"/>
        <v>0</v>
      </c>
      <c r="G202" t="str">
        <f>IFERROR(VLOOKUP($A202,'Week 3'!$A$1:$F$298,3,FALSE),"")</f>
        <v/>
      </c>
      <c r="H202" s="16">
        <f t="shared" si="86"/>
        <v>0</v>
      </c>
      <c r="I202">
        <f>IFERROR(VLOOKUP($A202,'Week 4'!$A$1:$F$300,3,FALSE),"")</f>
        <v>1.02</v>
      </c>
      <c r="J202">
        <f>IFERROR(VLOOKUP($A202,'Week 4'!$A$1:$F$300,3,FALSE),"")</f>
        <v>1.02</v>
      </c>
      <c r="K202" s="16" t="str">
        <f t="shared" si="87"/>
        <v/>
      </c>
      <c r="L202" t="str">
        <f>IFERROR(VLOOKUP($A202,'Week 5'!$A$1:$F$300,2,FALSE),"")</f>
        <v/>
      </c>
      <c r="M202" t="str">
        <f>IFERROR(VLOOKUP($A202,'Week 6'!$A$1:$F$300,3,FALSE),"")</f>
        <v/>
      </c>
      <c r="N202" t="str">
        <f>IFERROR(VLOOKUP($A202,'Week 6'!$A$1:$F$300,2,FALSE),"")</f>
        <v/>
      </c>
      <c r="O202" s="16">
        <f t="shared" si="102"/>
        <v>2.73</v>
      </c>
      <c r="P202">
        <f>IFERROR(VLOOKUP($A202,'Week 7'!$A$1:$F$300,2,FALSE),"")</f>
        <v>1.71</v>
      </c>
      <c r="Q202" s="16">
        <f t="shared" si="88"/>
        <v>4.5600000000000005</v>
      </c>
      <c r="R202">
        <f>IFERROR(VLOOKUP($A202,'Week 8'!$A$1:$F$300,2,FALSE),"")</f>
        <v>1.83</v>
      </c>
      <c r="S202" s="16">
        <f>IFERROR(VLOOKUP($A202,'Week 9'!$A$1:$F$300,3,FALSE),"")</f>
        <v>8.57</v>
      </c>
      <c r="T202" s="16">
        <f t="shared" si="103"/>
        <v>4.01</v>
      </c>
      <c r="U202" s="16">
        <f>IFERROR(VLOOKUP($A202,'Week 10'!$A$1:$F$300,3,FALSE),"")</f>
        <v>11.08</v>
      </c>
      <c r="V202" s="16">
        <f t="shared" si="104"/>
        <v>2.5099999999999998</v>
      </c>
      <c r="W202" s="16">
        <f>IFERROR(VLOOKUP($A202,'Week 11'!$A$1:$F$300,3,FALSE),"")</f>
        <v>13.78</v>
      </c>
      <c r="X202" s="16">
        <f t="shared" si="105"/>
        <v>2.6999999999999993</v>
      </c>
      <c r="Y202" s="16">
        <f>IFERROR(VLOOKUP($A202,'Week 12'!$A$1:$F$300,3,FALSE),"")</f>
        <v>16.190000000000001</v>
      </c>
      <c r="Z202" s="16">
        <f t="shared" si="106"/>
        <v>2.4100000000000019</v>
      </c>
      <c r="AA202">
        <f>IFERROR(VLOOKUP($A202,'Week 13'!$A$1:$F$300,3,FALSE),"")</f>
        <v>18.38</v>
      </c>
      <c r="AB202" s="16">
        <f t="shared" si="107"/>
        <v>2.1899999999999977</v>
      </c>
      <c r="AC202">
        <f>IFERROR(VLOOKUP($A202,'Week 14'!$A$1:$F$300,3,FALSE),"")</f>
        <v>20.260000000000002</v>
      </c>
      <c r="AD202" s="16">
        <f t="shared" si="108"/>
        <v>1.8800000000000026</v>
      </c>
      <c r="AE202">
        <f>IFERROR(VLOOKUP($A202,'Week 15'!$A$1:$F$300,3,FALSE),"")</f>
        <v>22.34</v>
      </c>
      <c r="AF202" s="16">
        <f t="shared" si="89"/>
        <v>2.0799999999999983</v>
      </c>
      <c r="AG202">
        <f>IFERROR(VLOOKUP($A202,'Week 16'!$A$1:$F$300,3,FALSE),"")</f>
        <v>22.9</v>
      </c>
      <c r="AH202" s="16">
        <f t="shared" si="90"/>
        <v>0.55999999999999872</v>
      </c>
      <c r="AI202">
        <f>IFERROR(VLOOKUP($A202,'Week 17'!$A$1:$F$300,3,FALSE),"")</f>
        <v>23.73</v>
      </c>
      <c r="AJ202" s="16">
        <f t="shared" si="91"/>
        <v>0.83000000000000185</v>
      </c>
      <c r="AK202">
        <f>IFERROR(VLOOKUP($A202,'Week 18'!$A$1:$F$300,3,FALSE),"")</f>
        <v>24.7</v>
      </c>
      <c r="AL202" s="16">
        <f t="shared" si="92"/>
        <v>0.96999999999999886</v>
      </c>
      <c r="AM202">
        <f>IFERROR(VLOOKUP($A202,'Week 19'!$A$1:$F$300,3,FALSE),"")</f>
        <v>24.7</v>
      </c>
      <c r="AN202" s="16">
        <f t="shared" si="93"/>
        <v>0</v>
      </c>
      <c r="AO202">
        <f>IFERROR(VLOOKUP($A202,'Week 20'!$A$1:$F$300,3,FALSE),"")</f>
        <v>24.7</v>
      </c>
      <c r="AP202" s="16">
        <f t="shared" si="94"/>
        <v>0</v>
      </c>
      <c r="AQ202">
        <f>IFERROR(VLOOKUP($A202,'Week 21'!$A$1:$F$300,3,FALSE),"")</f>
        <v>24.7</v>
      </c>
      <c r="AR202" s="16">
        <f t="shared" si="95"/>
        <v>0</v>
      </c>
      <c r="AS202">
        <f>IFERROR(VLOOKUP($A202,'Week 22'!$A$1:$F$300,3,FALSE),"")</f>
        <v>25.44</v>
      </c>
      <c r="AT202" s="16">
        <f t="shared" si="96"/>
        <v>0.74000000000000199</v>
      </c>
      <c r="AU202" t="str">
        <f>IFERROR(VLOOKUP($A202,'Week 23'!$A$1:$F$300,3,FALSE),"")</f>
        <v/>
      </c>
      <c r="AV202" s="16">
        <f t="shared" si="97"/>
        <v>0</v>
      </c>
      <c r="AW202" t="str">
        <f>IFERROR(VLOOKUP($A202,'Week 24'!$A$1:$F$300,3,FALSE),"")</f>
        <v/>
      </c>
      <c r="AX202" s="16">
        <f t="shared" si="98"/>
        <v>0</v>
      </c>
      <c r="AY202" t="str">
        <f>IFERROR(VLOOKUP($A202,'Week 25'!$A$1:$F$300,3,FALSE),"")</f>
        <v/>
      </c>
      <c r="AZ202" s="16">
        <f t="shared" si="99"/>
        <v>0</v>
      </c>
      <c r="BA202" t="str">
        <f>IFERROR(VLOOKUP($A202,'Week 26'!$A$1:$F$300,3,FALSE),"")</f>
        <v/>
      </c>
      <c r="BB202" s="16">
        <f t="shared" si="100"/>
        <v>0</v>
      </c>
      <c r="BC202" s="2" t="str">
        <f t="shared" si="101"/>
        <v/>
      </c>
      <c r="BD202" t="str">
        <f>IFERROR(VLOOKUP($A202,'Pivotrac YE'!$A$1:$F$300,3,FALSE),"")</f>
        <v/>
      </c>
    </row>
    <row r="203" spans="1:56" x14ac:dyDescent="0.2">
      <c r="A203" s="37">
        <v>359</v>
      </c>
      <c r="B203">
        <f t="shared" si="83"/>
        <v>24.65</v>
      </c>
      <c r="C203" t="str">
        <f>IFERROR(VLOOKUP($A203,'Week 1'!$A$1:$F$300,3,FALSE),"")</f>
        <v/>
      </c>
      <c r="D203" s="16">
        <f t="shared" si="84"/>
        <v>0</v>
      </c>
      <c r="E203" t="str">
        <f>IFERROR(VLOOKUP($A203,'Week 2'!$A$1:$F$298,3,FALSE),"")</f>
        <v/>
      </c>
      <c r="F203" s="16">
        <f t="shared" si="85"/>
        <v>0</v>
      </c>
      <c r="G203" t="str">
        <f>IFERROR(VLOOKUP($A203,'Week 3'!$A$1:$F$298,3,FALSE),"")</f>
        <v/>
      </c>
      <c r="H203" s="16">
        <f t="shared" si="86"/>
        <v>0</v>
      </c>
      <c r="I203">
        <f>IFERROR(VLOOKUP($A203,'Week 4'!$A$1:$F$300,3,FALSE),"")</f>
        <v>1.04</v>
      </c>
      <c r="J203">
        <f>IFERROR(VLOOKUP($A203,'Week 4'!$A$1:$F$300,3,FALSE),"")</f>
        <v>1.04</v>
      </c>
      <c r="K203" s="16" t="str">
        <f t="shared" si="87"/>
        <v/>
      </c>
      <c r="L203" t="str">
        <f>IFERROR(VLOOKUP($A203,'Week 5'!$A$1:$F$300,2,FALSE),"")</f>
        <v/>
      </c>
      <c r="M203" t="str">
        <f>IFERROR(VLOOKUP($A203,'Week 6'!$A$1:$F$300,3,FALSE),"")</f>
        <v/>
      </c>
      <c r="N203" t="str">
        <f>IFERROR(VLOOKUP($A203,'Week 6'!$A$1:$F$300,2,FALSE),"")</f>
        <v/>
      </c>
      <c r="O203" s="16">
        <f t="shared" si="102"/>
        <v>2.71</v>
      </c>
      <c r="P203">
        <f>IFERROR(VLOOKUP($A203,'Week 7'!$A$1:$F$300,2,FALSE),"")</f>
        <v>1.67</v>
      </c>
      <c r="Q203" s="16">
        <f t="shared" si="88"/>
        <v>4.4800000000000004</v>
      </c>
      <c r="R203">
        <f>IFERROR(VLOOKUP($A203,'Week 8'!$A$1:$F$300,2,FALSE),"")</f>
        <v>1.77</v>
      </c>
      <c r="S203" s="16">
        <f>IFERROR(VLOOKUP($A203,'Week 9'!$A$1:$F$300,3,FALSE),"")</f>
        <v>8.39</v>
      </c>
      <c r="T203" s="16">
        <f t="shared" si="103"/>
        <v>3.91</v>
      </c>
      <c r="U203" s="16">
        <f>IFERROR(VLOOKUP($A203,'Week 10'!$A$1:$F$300,3,FALSE),"")</f>
        <v>10.96</v>
      </c>
      <c r="V203" s="16">
        <f t="shared" si="104"/>
        <v>2.5700000000000003</v>
      </c>
      <c r="W203" s="16">
        <f>IFERROR(VLOOKUP($A203,'Week 11'!$A$1:$F$300,3,FALSE),"")</f>
        <v>13.63</v>
      </c>
      <c r="X203" s="16">
        <f t="shared" si="105"/>
        <v>2.67</v>
      </c>
      <c r="Y203" s="16">
        <f>IFERROR(VLOOKUP($A203,'Week 12'!$A$1:$F$300,3,FALSE),"")</f>
        <v>15.97</v>
      </c>
      <c r="Z203" s="16">
        <f t="shared" si="106"/>
        <v>2.34</v>
      </c>
      <c r="AA203">
        <f>IFERROR(VLOOKUP($A203,'Week 13'!$A$1:$F$300,3,FALSE),"")</f>
        <v>18.16</v>
      </c>
      <c r="AB203" s="16">
        <f t="shared" si="107"/>
        <v>2.1899999999999995</v>
      </c>
      <c r="AC203">
        <f>IFERROR(VLOOKUP($A203,'Week 14'!$A$1:$F$300,3,FALSE),"")</f>
        <v>20.07</v>
      </c>
      <c r="AD203" s="16">
        <f t="shared" si="108"/>
        <v>1.9100000000000001</v>
      </c>
      <c r="AE203">
        <f>IFERROR(VLOOKUP($A203,'Week 15'!$A$1:$F$300,3,FALSE),"")</f>
        <v>22.26</v>
      </c>
      <c r="AF203" s="16">
        <f t="shared" si="89"/>
        <v>2.1900000000000013</v>
      </c>
      <c r="AG203">
        <f>IFERROR(VLOOKUP($A203,'Week 16'!$A$1:$F$300,3,FALSE),"")</f>
        <v>22.83</v>
      </c>
      <c r="AH203" s="16">
        <f t="shared" si="90"/>
        <v>0.56999999999999673</v>
      </c>
      <c r="AI203">
        <f>IFERROR(VLOOKUP($A203,'Week 17'!$A$1:$F$300,3,FALSE),"")</f>
        <v>23.67</v>
      </c>
      <c r="AJ203" s="16">
        <f t="shared" si="91"/>
        <v>0.84000000000000341</v>
      </c>
      <c r="AK203">
        <f>IFERROR(VLOOKUP($A203,'Week 18'!$A$1:$F$300,3,FALSE),"")</f>
        <v>24.65</v>
      </c>
      <c r="AL203" s="16">
        <f t="shared" si="92"/>
        <v>0.97999999999999687</v>
      </c>
      <c r="AM203">
        <f>IFERROR(VLOOKUP($A203,'Week 19'!$A$1:$F$300,3,FALSE),"")</f>
        <v>24.65</v>
      </c>
      <c r="AN203" s="16">
        <f t="shared" si="93"/>
        <v>0</v>
      </c>
      <c r="AO203">
        <f>IFERROR(VLOOKUP($A203,'Week 20'!$A$1:$F$300,3,FALSE),"")</f>
        <v>24.65</v>
      </c>
      <c r="AP203" s="16">
        <f t="shared" si="94"/>
        <v>0</v>
      </c>
      <c r="AQ203">
        <f>IFERROR(VLOOKUP($A203,'Week 21'!$A$1:$F$300,3,FALSE),"")</f>
        <v>24.65</v>
      </c>
      <c r="AR203" s="16">
        <f t="shared" si="95"/>
        <v>0</v>
      </c>
      <c r="AS203">
        <f>IFERROR(VLOOKUP($A203,'Week 22'!$A$1:$F$300,3,FALSE),"")</f>
        <v>25.45</v>
      </c>
      <c r="AT203" s="16">
        <f t="shared" si="96"/>
        <v>0.80000000000000071</v>
      </c>
      <c r="AU203" t="str">
        <f>IFERROR(VLOOKUP($A203,'Week 23'!$A$1:$F$300,3,FALSE),"")</f>
        <v/>
      </c>
      <c r="AV203" s="16">
        <f t="shared" si="97"/>
        <v>0</v>
      </c>
      <c r="AW203" t="str">
        <f>IFERROR(VLOOKUP($A203,'Week 24'!$A$1:$F$300,3,FALSE),"")</f>
        <v/>
      </c>
      <c r="AX203" s="16">
        <f t="shared" si="98"/>
        <v>0</v>
      </c>
      <c r="AY203" t="str">
        <f>IFERROR(VLOOKUP($A203,'Week 25'!$A$1:$F$300,3,FALSE),"")</f>
        <v/>
      </c>
      <c r="AZ203" s="16">
        <f t="shared" si="99"/>
        <v>0</v>
      </c>
      <c r="BA203" t="str">
        <f>IFERROR(VLOOKUP($A203,'Week 26'!$A$1:$F$300,3,FALSE),"")</f>
        <v/>
      </c>
      <c r="BB203" s="16">
        <f t="shared" si="100"/>
        <v>0</v>
      </c>
      <c r="BC203" s="2" t="str">
        <f t="shared" si="101"/>
        <v/>
      </c>
      <c r="BD203" t="str">
        <f>IFERROR(VLOOKUP($A203,'Pivotrac YE'!$A$1:$F$300,3,FALSE),"")</f>
        <v/>
      </c>
    </row>
    <row r="204" spans="1:56" x14ac:dyDescent="0.2">
      <c r="A204" s="38">
        <v>239</v>
      </c>
      <c r="B204">
        <f t="shared" si="83"/>
        <v>18.690000000000001</v>
      </c>
      <c r="C204" t="str">
        <f>IFERROR(VLOOKUP($A204,'Week 1'!$A$1:$F$300,3,FALSE),"")</f>
        <v/>
      </c>
      <c r="D204" s="16">
        <f t="shared" si="84"/>
        <v>0</v>
      </c>
      <c r="E204" t="str">
        <f>IFERROR(VLOOKUP($A204,'Week 2'!$A$1:$F$298,3,FALSE),"")</f>
        <v/>
      </c>
      <c r="F204" s="16">
        <f t="shared" si="85"/>
        <v>0</v>
      </c>
      <c r="G204" t="str">
        <f>IFERROR(VLOOKUP($A204,'Week 3'!$A$1:$F$298,3,FALSE),"")</f>
        <v/>
      </c>
      <c r="H204" s="16">
        <f t="shared" si="86"/>
        <v>0</v>
      </c>
      <c r="I204">
        <f>IFERROR(VLOOKUP($A204,'Week 4'!$A$1:$F$300,3,FALSE),"")</f>
        <v>0.04</v>
      </c>
      <c r="J204">
        <f>IFERROR(VLOOKUP($A204,'Week 4'!$A$1:$F$300,3,FALSE),"")</f>
        <v>0.04</v>
      </c>
      <c r="K204" s="16" t="str">
        <f t="shared" si="87"/>
        <v/>
      </c>
      <c r="L204" t="str">
        <f>IFERROR(VLOOKUP($A204,'Week 5'!$A$1:$F$300,2,FALSE),"")</f>
        <v/>
      </c>
      <c r="M204" t="str">
        <f>IFERROR(VLOOKUP($A204,'Week 6'!$A$1:$F$300,3,FALSE),"")</f>
        <v/>
      </c>
      <c r="N204" t="str">
        <f>IFERROR(VLOOKUP($A204,'Week 6'!$A$1:$F$300,2,FALSE),"")</f>
        <v/>
      </c>
      <c r="O204" s="16">
        <f t="shared" si="102"/>
        <v>1.55</v>
      </c>
      <c r="P204">
        <f>IFERROR(VLOOKUP($A204,'Week 7'!$A$1:$F$300,2,FALSE),"")</f>
        <v>1.51</v>
      </c>
      <c r="Q204" s="16">
        <f t="shared" si="88"/>
        <v>3.02</v>
      </c>
      <c r="R204">
        <f>IFERROR(VLOOKUP($A204,'Week 8'!$A$1:$F$300,2,FALSE),"")</f>
        <v>1.47</v>
      </c>
      <c r="S204" s="16">
        <f>IFERROR(VLOOKUP($A204,'Week 9'!$A$1:$F$300,3,FALSE),"")</f>
        <v>7.43</v>
      </c>
      <c r="T204" s="16">
        <f t="shared" si="103"/>
        <v>4.41</v>
      </c>
      <c r="U204" s="16">
        <f>IFERROR(VLOOKUP($A204,'Week 10'!$A$1:$F$300,3,FALSE),"")</f>
        <v>9.3800000000000008</v>
      </c>
      <c r="V204" s="16">
        <f t="shared" si="104"/>
        <v>1.9500000000000011</v>
      </c>
      <c r="W204" s="16">
        <f>IFERROR(VLOOKUP($A204,'Week 11'!$A$1:$F$300,3,FALSE),"")</f>
        <v>12.04</v>
      </c>
      <c r="X204" s="16">
        <f t="shared" si="105"/>
        <v>2.6599999999999984</v>
      </c>
      <c r="Y204" s="16">
        <f>IFERROR(VLOOKUP($A204,'Week 12'!$A$1:$F$300,3,FALSE),"")</f>
        <v>14.84</v>
      </c>
      <c r="Z204" s="16">
        <f t="shared" si="106"/>
        <v>2.8000000000000007</v>
      </c>
      <c r="AA204">
        <f>IFERROR(VLOOKUP($A204,'Week 13'!$A$1:$F$300,3,FALSE),"")</f>
        <v>12.85</v>
      </c>
      <c r="AB204" s="16">
        <f t="shared" si="107"/>
        <v>-1.9900000000000002</v>
      </c>
      <c r="AC204">
        <f>IFERROR(VLOOKUP($A204,'Week 14'!$A$1:$F$300,3,FALSE),"")</f>
        <v>14.85</v>
      </c>
      <c r="AD204" s="16">
        <f t="shared" si="108"/>
        <v>2</v>
      </c>
      <c r="AE204">
        <f>IFERROR(VLOOKUP($A204,'Week 15'!$A$1:$F$300,3,FALSE),"")</f>
        <v>16.86</v>
      </c>
      <c r="AF204" s="16">
        <f t="shared" si="89"/>
        <v>2.0099999999999998</v>
      </c>
      <c r="AG204">
        <f>IFERROR(VLOOKUP($A204,'Week 16'!$A$1:$F$300,3,FALSE),"")</f>
        <v>17.02</v>
      </c>
      <c r="AH204" s="16">
        <f t="shared" si="90"/>
        <v>0.16000000000000014</v>
      </c>
      <c r="AI204">
        <f>IFERROR(VLOOKUP($A204,'Week 17'!$A$1:$F$300,3,FALSE),"")</f>
        <v>17.91</v>
      </c>
      <c r="AJ204" s="16">
        <f t="shared" si="91"/>
        <v>0.89000000000000057</v>
      </c>
      <c r="AK204">
        <f>IFERROR(VLOOKUP($A204,'Week 18'!$A$1:$F$300,3,FALSE),"")</f>
        <v>18.690000000000001</v>
      </c>
      <c r="AL204" s="16">
        <f t="shared" si="92"/>
        <v>0.78000000000000114</v>
      </c>
      <c r="AM204">
        <f>IFERROR(VLOOKUP($A204,'Week 19'!$A$1:$F$300,3,FALSE),"")</f>
        <v>18.850000000000001</v>
      </c>
      <c r="AN204" s="16">
        <f t="shared" si="93"/>
        <v>0.16000000000000014</v>
      </c>
      <c r="AO204">
        <f>IFERROR(VLOOKUP($A204,'Week 20'!$A$1:$F$300,3,FALSE),"")</f>
        <v>19.28</v>
      </c>
      <c r="AP204" s="16">
        <f t="shared" si="94"/>
        <v>0.42999999999999972</v>
      </c>
      <c r="AQ204">
        <f>IFERROR(VLOOKUP($A204,'Week 21'!$A$1:$F$300,3,FALSE),"")</f>
        <v>19.28</v>
      </c>
      <c r="AR204" s="16">
        <f t="shared" si="95"/>
        <v>0</v>
      </c>
      <c r="AS204">
        <f>IFERROR(VLOOKUP($A204,'Week 22'!$A$1:$F$300,3,FALSE),"")</f>
        <v>19.72</v>
      </c>
      <c r="AT204" s="16">
        <f t="shared" si="96"/>
        <v>0.43999999999999773</v>
      </c>
      <c r="AU204" t="str">
        <f>IFERROR(VLOOKUP($A204,'Week 23'!$A$1:$F$300,3,FALSE),"")</f>
        <v/>
      </c>
      <c r="AV204" s="16">
        <f t="shared" si="97"/>
        <v>0</v>
      </c>
      <c r="AW204" t="str">
        <f>IFERROR(VLOOKUP($A204,'Week 24'!$A$1:$F$300,3,FALSE),"")</f>
        <v/>
      </c>
      <c r="AX204" s="16">
        <f t="shared" si="98"/>
        <v>0</v>
      </c>
      <c r="AY204" t="str">
        <f>IFERROR(VLOOKUP($A204,'Week 25'!$A$1:$F$300,3,FALSE),"")</f>
        <v/>
      </c>
      <c r="AZ204" s="16">
        <f t="shared" si="99"/>
        <v>0</v>
      </c>
      <c r="BA204" t="str">
        <f>IFERROR(VLOOKUP($A204,'Week 26'!$A$1:$F$300,3,FALSE),"")</f>
        <v/>
      </c>
      <c r="BB204" s="16">
        <f t="shared" si="100"/>
        <v>0</v>
      </c>
      <c r="BC204" s="2" t="str">
        <f t="shared" si="101"/>
        <v/>
      </c>
      <c r="BD204" t="str">
        <f>IFERROR(VLOOKUP($A204,'Pivotrac YE'!$A$1:$F$300,3,FALSE),"")</f>
        <v/>
      </c>
    </row>
    <row r="205" spans="1:56" x14ac:dyDescent="0.2">
      <c r="A205" t="s">
        <v>264</v>
      </c>
      <c r="B205">
        <f t="shared" si="83"/>
        <v>22.96</v>
      </c>
      <c r="C205" t="str">
        <f>IFERROR(VLOOKUP($A205,'Week 1'!$A$1:$F$300,3,FALSE),"")</f>
        <v/>
      </c>
      <c r="D205" s="16">
        <f t="shared" si="84"/>
        <v>0</v>
      </c>
      <c r="E205" t="str">
        <f>IFERROR(VLOOKUP($A205,'Week 2'!$A$1:$F$298,3,FALSE),"")</f>
        <v/>
      </c>
      <c r="F205" s="16">
        <f t="shared" si="85"/>
        <v>0</v>
      </c>
      <c r="G205" t="str">
        <f>IFERROR(VLOOKUP($A205,'Week 3'!$A$1:$F$298,3,FALSE),"")</f>
        <v/>
      </c>
      <c r="H205" s="16">
        <f t="shared" si="86"/>
        <v>0</v>
      </c>
      <c r="I205">
        <f>IFERROR(VLOOKUP($A205,'Week 4'!$A$1:$F$300,3,FALSE),"")</f>
        <v>1.41</v>
      </c>
      <c r="J205">
        <f>IFERROR(VLOOKUP($A205,'Week 4'!$A$1:$F$300,3,FALSE),"")</f>
        <v>1.41</v>
      </c>
      <c r="K205" s="16" t="str">
        <f t="shared" si="87"/>
        <v/>
      </c>
      <c r="L205" t="str">
        <f>IFERROR(VLOOKUP($A205,'Week 5'!$A$1:$F$300,2,FALSE),"")</f>
        <v/>
      </c>
      <c r="M205" t="str">
        <f>IFERROR(VLOOKUP($A205,'Week 6'!$A$1:$F$300,3,FALSE),"")</f>
        <v/>
      </c>
      <c r="N205" t="str">
        <f>IFERROR(VLOOKUP($A205,'Week 6'!$A$1:$F$300,2,FALSE),"")</f>
        <v/>
      </c>
      <c r="O205" s="16">
        <f t="shared" si="102"/>
        <v>3.32</v>
      </c>
      <c r="P205">
        <f>IFERROR(VLOOKUP($A205,'Week 7'!$A$1:$F$300,2,FALSE),"")</f>
        <v>1.91</v>
      </c>
      <c r="Q205" s="16">
        <f t="shared" si="88"/>
        <v>5.1899999999999995</v>
      </c>
      <c r="R205">
        <f>IFERROR(VLOOKUP($A205,'Week 8'!$A$1:$F$300,2,FALSE),"")</f>
        <v>1.87</v>
      </c>
      <c r="S205" s="16">
        <f>IFERROR(VLOOKUP($A205,'Week 9'!$A$1:$F$300,3,FALSE),"")</f>
        <v>9.4499999999999993</v>
      </c>
      <c r="T205" s="16">
        <f t="shared" si="103"/>
        <v>4.26</v>
      </c>
      <c r="U205" s="16">
        <f>IFERROR(VLOOKUP($A205,'Week 10'!$A$1:$F$300,3,FALSE),"")</f>
        <v>11.55</v>
      </c>
      <c r="V205" s="16">
        <f t="shared" si="104"/>
        <v>2.1000000000000014</v>
      </c>
      <c r="W205" s="16">
        <f>IFERROR(VLOOKUP($A205,'Week 11'!$A$1:$F$300,3,FALSE),"")</f>
        <v>14.26</v>
      </c>
      <c r="X205" s="16">
        <f t="shared" si="105"/>
        <v>2.7099999999999991</v>
      </c>
      <c r="Y205" s="16">
        <f>IFERROR(VLOOKUP($A205,'Week 12'!$A$1:$F$300,3,FALSE),"")</f>
        <v>16.5</v>
      </c>
      <c r="Z205" s="16">
        <f t="shared" si="106"/>
        <v>2.2400000000000002</v>
      </c>
      <c r="AA205">
        <f>IFERROR(VLOOKUP($A205,'Week 13'!$A$1:$F$300,3,FALSE),"")</f>
        <v>18.7</v>
      </c>
      <c r="AB205" s="16">
        <f t="shared" si="107"/>
        <v>2.1999999999999993</v>
      </c>
      <c r="AC205">
        <f>IFERROR(VLOOKUP($A205,'Week 14'!$A$1:$F$300,3,FALSE),"")</f>
        <v>20.25</v>
      </c>
      <c r="AD205" s="16">
        <f t="shared" si="108"/>
        <v>1.5500000000000007</v>
      </c>
      <c r="AE205">
        <f>IFERROR(VLOOKUP($A205,'Week 15'!$A$1:$F$300,3,FALSE),"")</f>
        <v>21.62</v>
      </c>
      <c r="AF205" s="16">
        <f t="shared" si="89"/>
        <v>1.370000000000001</v>
      </c>
      <c r="AG205">
        <f>IFERROR(VLOOKUP($A205,'Week 16'!$A$1:$F$300,3,FALSE),"")</f>
        <v>21.82</v>
      </c>
      <c r="AH205" s="16">
        <f t="shared" si="90"/>
        <v>0.19999999999999929</v>
      </c>
      <c r="AI205">
        <f>IFERROR(VLOOKUP($A205,'Week 17'!$A$1:$F$300,3,FALSE),"")</f>
        <v>22.45</v>
      </c>
      <c r="AJ205" s="16">
        <f t="shared" si="91"/>
        <v>0.62999999999999901</v>
      </c>
      <c r="AK205">
        <f>IFERROR(VLOOKUP($A205,'Week 18'!$A$1:$F$300,3,FALSE),"")</f>
        <v>22.96</v>
      </c>
      <c r="AL205" s="16">
        <f t="shared" si="92"/>
        <v>0.51000000000000156</v>
      </c>
      <c r="AM205">
        <f>IFERROR(VLOOKUP($A205,'Week 19'!$A$1:$F$300,3,FALSE),"")</f>
        <v>23.28</v>
      </c>
      <c r="AN205" s="16">
        <f t="shared" si="93"/>
        <v>0.32000000000000028</v>
      </c>
      <c r="AO205">
        <f>IFERROR(VLOOKUP($A205,'Week 20'!$A$1:$F$300,3,FALSE),"")</f>
        <v>23.28</v>
      </c>
      <c r="AP205" s="16">
        <f t="shared" si="94"/>
        <v>0</v>
      </c>
      <c r="AQ205">
        <f>IFERROR(VLOOKUP($A205,'Week 21'!$A$1:$F$300,3,FALSE),"")</f>
        <v>23.76</v>
      </c>
      <c r="AR205" s="16">
        <f t="shared" si="95"/>
        <v>0.48000000000000043</v>
      </c>
      <c r="AS205">
        <f>IFERROR(VLOOKUP($A205,'Week 22'!$A$1:$F$300,3,FALSE),"")</f>
        <v>24.02</v>
      </c>
      <c r="AT205" s="16">
        <f t="shared" si="96"/>
        <v>0.25999999999999801</v>
      </c>
      <c r="AU205" t="str">
        <f>IFERROR(VLOOKUP($A205,'Week 23'!$A$1:$F$300,3,FALSE),"")</f>
        <v/>
      </c>
      <c r="AV205" s="16">
        <f t="shared" si="97"/>
        <v>0</v>
      </c>
      <c r="AW205" t="str">
        <f>IFERROR(VLOOKUP($A205,'Week 24'!$A$1:$F$300,3,FALSE),"")</f>
        <v/>
      </c>
      <c r="AX205" s="16">
        <f t="shared" si="98"/>
        <v>0</v>
      </c>
      <c r="AY205" t="str">
        <f>IFERROR(VLOOKUP($A205,'Week 25'!$A$1:$F$300,3,FALSE),"")</f>
        <v/>
      </c>
      <c r="AZ205" s="16">
        <f t="shared" si="99"/>
        <v>0</v>
      </c>
      <c r="BA205" t="str">
        <f>IFERROR(VLOOKUP($A205,'Week 26'!$A$1:$F$300,3,FALSE),"")</f>
        <v/>
      </c>
      <c r="BB205" s="16">
        <f t="shared" si="100"/>
        <v>0</v>
      </c>
      <c r="BC205" s="2" t="str">
        <f t="shared" si="101"/>
        <v/>
      </c>
      <c r="BD205" t="str">
        <f>IFERROR(VLOOKUP($A205,'Pivotrac YE'!$A$1:$F$300,3,FALSE),"")</f>
        <v/>
      </c>
    </row>
    <row r="206" spans="1:56" x14ac:dyDescent="0.2">
      <c r="A206" t="s">
        <v>265</v>
      </c>
      <c r="B206">
        <f t="shared" si="83"/>
        <v>21.48</v>
      </c>
      <c r="C206" t="str">
        <f>IFERROR(VLOOKUP($A206,'Week 1'!$A$1:$F$300,3,FALSE),"")</f>
        <v/>
      </c>
      <c r="D206" s="16">
        <f t="shared" si="84"/>
        <v>0</v>
      </c>
      <c r="E206" t="str">
        <f>IFERROR(VLOOKUP($A206,'Week 2'!$A$1:$F$298,3,FALSE),"")</f>
        <v/>
      </c>
      <c r="F206" s="16">
        <f t="shared" si="85"/>
        <v>0</v>
      </c>
      <c r="G206" t="str">
        <f>IFERROR(VLOOKUP($A206,'Week 3'!$A$1:$F$298,3,FALSE),"")</f>
        <v/>
      </c>
      <c r="H206" s="16">
        <f t="shared" si="86"/>
        <v>0</v>
      </c>
      <c r="I206">
        <f>IFERROR(VLOOKUP($A206,'Week 4'!$A$1:$F$300,3,FALSE),"")</f>
        <v>0.01</v>
      </c>
      <c r="J206">
        <f>IFERROR(VLOOKUP($A206,'Week 4'!$A$1:$F$300,3,FALSE),"")</f>
        <v>0.01</v>
      </c>
      <c r="K206" s="16" t="str">
        <f t="shared" si="87"/>
        <v/>
      </c>
      <c r="L206" t="str">
        <f>IFERROR(VLOOKUP($A206,'Week 5'!$A$1:$F$300,2,FALSE),"")</f>
        <v/>
      </c>
      <c r="M206" t="str">
        <f>IFERROR(VLOOKUP($A206,'Week 6'!$A$1:$F$300,3,FALSE),"")</f>
        <v/>
      </c>
      <c r="N206" t="str">
        <f>IFERROR(VLOOKUP($A206,'Week 6'!$A$1:$F$300,2,FALSE),"")</f>
        <v/>
      </c>
      <c r="O206" s="16">
        <f t="shared" si="102"/>
        <v>1.78</v>
      </c>
      <c r="P206">
        <f>IFERROR(VLOOKUP($A206,'Week 7'!$A$1:$F$300,2,FALSE),"")</f>
        <v>1.77</v>
      </c>
      <c r="Q206" s="16">
        <f t="shared" si="88"/>
        <v>3.62</v>
      </c>
      <c r="R206">
        <f>IFERROR(VLOOKUP($A206,'Week 8'!$A$1:$F$300,2,FALSE),"")</f>
        <v>1.84</v>
      </c>
      <c r="S206" s="16">
        <f>IFERROR(VLOOKUP($A206,'Week 9'!$A$1:$F$300,3,FALSE),"")</f>
        <v>7.75</v>
      </c>
      <c r="T206" s="16">
        <f t="shared" si="103"/>
        <v>4.13</v>
      </c>
      <c r="U206" s="16">
        <f>IFERROR(VLOOKUP($A206,'Week 10'!$A$1:$F$300,3,FALSE),"")</f>
        <v>10.07</v>
      </c>
      <c r="V206" s="16">
        <f t="shared" si="104"/>
        <v>2.3200000000000003</v>
      </c>
      <c r="W206" s="16">
        <f>IFERROR(VLOOKUP($A206,'Week 11'!$A$1:$F$300,3,FALSE),"")</f>
        <v>12.63</v>
      </c>
      <c r="X206" s="16">
        <f t="shared" si="105"/>
        <v>2.5600000000000005</v>
      </c>
      <c r="Y206" s="16">
        <f>IFERROR(VLOOKUP($A206,'Week 12'!$A$1:$F$300,3,FALSE),"")</f>
        <v>14.91</v>
      </c>
      <c r="Z206" s="16">
        <f t="shared" si="106"/>
        <v>2.2799999999999994</v>
      </c>
      <c r="AA206">
        <f>IFERROR(VLOOKUP($A206,'Week 13'!$A$1:$F$300,3,FALSE),"")</f>
        <v>17.09</v>
      </c>
      <c r="AB206" s="16">
        <f t="shared" si="107"/>
        <v>2.1799999999999997</v>
      </c>
      <c r="AC206">
        <f>IFERROR(VLOOKUP($A206,'Week 14'!$A$1:$F$300,3,FALSE),"")</f>
        <v>18.57</v>
      </c>
      <c r="AD206" s="16">
        <f t="shared" si="108"/>
        <v>1.4800000000000004</v>
      </c>
      <c r="AE206">
        <f>IFERROR(VLOOKUP($A206,'Week 15'!$A$1:$F$300,3,FALSE),"")</f>
        <v>20.100000000000001</v>
      </c>
      <c r="AF206" s="16">
        <f t="shared" si="89"/>
        <v>1.5300000000000011</v>
      </c>
      <c r="AG206">
        <f>IFERROR(VLOOKUP($A206,'Week 16'!$A$1:$F$300,3,FALSE),"")</f>
        <v>20.239999999999998</v>
      </c>
      <c r="AH206" s="16">
        <f t="shared" si="90"/>
        <v>0.13999999999999702</v>
      </c>
      <c r="AI206">
        <f>IFERROR(VLOOKUP($A206,'Week 17'!$A$1:$F$300,3,FALSE),"")</f>
        <v>20.96</v>
      </c>
      <c r="AJ206" s="16">
        <f t="shared" si="91"/>
        <v>0.72000000000000242</v>
      </c>
      <c r="AK206">
        <f>IFERROR(VLOOKUP($A206,'Week 18'!$A$1:$F$300,3,FALSE),"")</f>
        <v>21.48</v>
      </c>
      <c r="AL206" s="16">
        <f t="shared" si="92"/>
        <v>0.51999999999999957</v>
      </c>
      <c r="AM206">
        <f>IFERROR(VLOOKUP($A206,'Week 19'!$A$1:$F$300,3,FALSE),"")</f>
        <v>21.79</v>
      </c>
      <c r="AN206" s="16">
        <f t="shared" si="93"/>
        <v>0.30999999999999872</v>
      </c>
      <c r="AO206">
        <f>IFERROR(VLOOKUP($A206,'Week 20'!$A$1:$F$300,3,FALSE),"")</f>
        <v>21.79</v>
      </c>
      <c r="AP206" s="16">
        <f t="shared" si="94"/>
        <v>0</v>
      </c>
      <c r="AQ206">
        <f>IFERROR(VLOOKUP($A206,'Week 21'!$A$1:$F$300,3,FALSE),"")</f>
        <v>22.27</v>
      </c>
      <c r="AR206" s="16">
        <f t="shared" si="95"/>
        <v>0.48000000000000043</v>
      </c>
      <c r="AS206">
        <f>IFERROR(VLOOKUP($A206,'Week 22'!$A$1:$F$300,3,FALSE),"")</f>
        <v>22.54</v>
      </c>
      <c r="AT206" s="16">
        <f t="shared" si="96"/>
        <v>0.26999999999999957</v>
      </c>
      <c r="AU206" t="str">
        <f>IFERROR(VLOOKUP($A206,'Week 23'!$A$1:$F$300,3,FALSE),"")</f>
        <v/>
      </c>
      <c r="AV206" s="16">
        <f t="shared" si="97"/>
        <v>0</v>
      </c>
      <c r="AW206" t="str">
        <f>IFERROR(VLOOKUP($A206,'Week 24'!$A$1:$F$300,3,FALSE),"")</f>
        <v/>
      </c>
      <c r="AX206" s="16">
        <f t="shared" si="98"/>
        <v>0</v>
      </c>
      <c r="AY206" t="str">
        <f>IFERROR(VLOOKUP($A206,'Week 25'!$A$1:$F$300,3,FALSE),"")</f>
        <v/>
      </c>
      <c r="AZ206" s="16">
        <f t="shared" si="99"/>
        <v>0</v>
      </c>
      <c r="BA206" t="str">
        <f>IFERROR(VLOOKUP($A206,'Week 26'!$A$1:$F$300,3,FALSE),"")</f>
        <v/>
      </c>
      <c r="BB206" s="16">
        <f t="shared" si="100"/>
        <v>0</v>
      </c>
      <c r="BC206" s="2" t="str">
        <f t="shared" si="101"/>
        <v/>
      </c>
      <c r="BD206" t="str">
        <f>IFERROR(VLOOKUP($A206,'Pivotrac YE'!$A$1:$F$300,3,FALSE),"")</f>
        <v/>
      </c>
    </row>
    <row r="207" spans="1:56" x14ac:dyDescent="0.2">
      <c r="A207" t="s">
        <v>292</v>
      </c>
      <c r="B207">
        <f t="shared" si="83"/>
        <v>24.45</v>
      </c>
      <c r="C207" t="str">
        <f>IFERROR(VLOOKUP($A207,'Week 1'!$A$1:$F$300,3,FALSE),"")</f>
        <v/>
      </c>
      <c r="D207" s="16">
        <f t="shared" si="84"/>
        <v>0</v>
      </c>
      <c r="E207" t="str">
        <f>IFERROR(VLOOKUP($A207,'Week 2'!$A$1:$F$298,3,FALSE),"")</f>
        <v/>
      </c>
      <c r="F207" s="16">
        <f t="shared" si="85"/>
        <v>0</v>
      </c>
      <c r="G207" t="str">
        <f>IFERROR(VLOOKUP($A207,'Week 3'!$A$1:$F$298,3,FALSE),"")</f>
        <v/>
      </c>
      <c r="H207" s="16">
        <f t="shared" si="86"/>
        <v>0</v>
      </c>
      <c r="I207">
        <f>IFERROR(VLOOKUP($A207,'Week 4'!$A$1:$F$300,3,FALSE),"")</f>
        <v>1.0900000000000001</v>
      </c>
      <c r="J207">
        <f>IFERROR(VLOOKUP($A207,'Week 4'!$A$1:$F$300,3,FALSE),"")</f>
        <v>1.0900000000000001</v>
      </c>
      <c r="K207" s="16" t="str">
        <f t="shared" si="87"/>
        <v/>
      </c>
      <c r="L207" t="str">
        <f>IFERROR(VLOOKUP($A207,'Week 5'!$A$1:$F$300,2,FALSE),"")</f>
        <v/>
      </c>
      <c r="M207" t="str">
        <f>IFERROR(VLOOKUP($A207,'Week 6'!$A$1:$F$300,3,FALSE),"")</f>
        <v/>
      </c>
      <c r="N207" t="str">
        <f>IFERROR(VLOOKUP($A207,'Week 6'!$A$1:$F$300,2,FALSE),"")</f>
        <v/>
      </c>
      <c r="O207" s="16">
        <f t="shared" si="102"/>
        <v>2.5300000000000002</v>
      </c>
      <c r="P207">
        <f>IFERROR(VLOOKUP($A207,'Week 7'!$A$1:$F$300,2,FALSE),"")</f>
        <v>1.44</v>
      </c>
      <c r="Q207" s="16">
        <f t="shared" si="88"/>
        <v>4.2700000000000005</v>
      </c>
      <c r="R207">
        <f>IFERROR(VLOOKUP($A207,'Week 8'!$A$1:$F$300,2,FALSE),"")</f>
        <v>1.74</v>
      </c>
      <c r="S207" s="16">
        <f>IFERROR(VLOOKUP($A207,'Week 9'!$A$1:$F$300,3,FALSE),"")</f>
        <v>9.69</v>
      </c>
      <c r="T207" s="16">
        <f t="shared" si="103"/>
        <v>5.419999999999999</v>
      </c>
      <c r="U207" s="16">
        <f>IFERROR(VLOOKUP($A207,'Week 10'!$A$1:$F$300,3,FALSE),"")</f>
        <v>11.9</v>
      </c>
      <c r="V207" s="16">
        <f t="shared" si="104"/>
        <v>2.2100000000000009</v>
      </c>
      <c r="W207" s="16">
        <f>IFERROR(VLOOKUP($A207,'Week 11'!$A$1:$F$300,3,FALSE),"")</f>
        <v>14.64</v>
      </c>
      <c r="X207" s="16">
        <f t="shared" si="105"/>
        <v>2.74</v>
      </c>
      <c r="Y207" s="16">
        <f>IFERROR(VLOOKUP($A207,'Week 12'!$A$1:$F$300,3,FALSE),"")</f>
        <v>17.02</v>
      </c>
      <c r="Z207" s="16">
        <f t="shared" si="106"/>
        <v>2.379999999999999</v>
      </c>
      <c r="AA207">
        <f>IFERROR(VLOOKUP($A207,'Week 13'!$A$1:$F$300,3,FALSE),"")</f>
        <v>19.100000000000001</v>
      </c>
      <c r="AB207" s="16">
        <f t="shared" si="107"/>
        <v>2.0800000000000018</v>
      </c>
      <c r="AC207">
        <f>IFERROR(VLOOKUP($A207,'Week 14'!$A$1:$F$300,3,FALSE),"")</f>
        <v>20.91</v>
      </c>
      <c r="AD207" s="16">
        <f t="shared" si="108"/>
        <v>1.8099999999999987</v>
      </c>
      <c r="AE207">
        <f>IFERROR(VLOOKUP($A207,'Week 15'!$A$1:$F$300,3,FALSE),"")</f>
        <v>22.53</v>
      </c>
      <c r="AF207" s="16">
        <f t="shared" si="89"/>
        <v>1.620000000000001</v>
      </c>
      <c r="AG207">
        <f>IFERROR(VLOOKUP($A207,'Week 16'!$A$1:$F$300,3,FALSE),"")</f>
        <v>22.69</v>
      </c>
      <c r="AH207" s="16">
        <f t="shared" si="90"/>
        <v>0.16000000000000014</v>
      </c>
      <c r="AI207">
        <f>IFERROR(VLOOKUP($A207,'Week 17'!$A$1:$F$300,3,FALSE),"")</f>
        <v>23.21</v>
      </c>
      <c r="AJ207" s="16">
        <f t="shared" si="91"/>
        <v>0.51999999999999957</v>
      </c>
      <c r="AK207">
        <f>IFERROR(VLOOKUP($A207,'Week 18'!$A$1:$F$300,3,FALSE),"")</f>
        <v>24.45</v>
      </c>
      <c r="AL207" s="16">
        <f t="shared" si="92"/>
        <v>1.2399999999999984</v>
      </c>
      <c r="AM207">
        <f>IFERROR(VLOOKUP($A207,'Week 19'!$A$1:$F$300,3,FALSE),"")</f>
        <v>24.69</v>
      </c>
      <c r="AN207" s="16">
        <f t="shared" si="93"/>
        <v>0.24000000000000199</v>
      </c>
      <c r="AO207">
        <f>IFERROR(VLOOKUP($A207,'Week 20'!$A$1:$F$300,3,FALSE),"")</f>
        <v>24.69</v>
      </c>
      <c r="AP207" s="16">
        <f t="shared" si="94"/>
        <v>0</v>
      </c>
      <c r="AQ207">
        <f>IFERROR(VLOOKUP($A207,'Week 21'!$A$1:$F$300,3,FALSE),"")</f>
        <v>24.69</v>
      </c>
      <c r="AR207" s="16">
        <f t="shared" si="95"/>
        <v>0</v>
      </c>
      <c r="AS207">
        <f>IFERROR(VLOOKUP($A207,'Week 22'!$A$1:$F$300,3,FALSE),"")</f>
        <v>24.69</v>
      </c>
      <c r="AT207" s="16">
        <f t="shared" si="96"/>
        <v>0</v>
      </c>
      <c r="AU207" t="str">
        <f>IFERROR(VLOOKUP($A207,'Week 23'!$A$1:$F$300,3,FALSE),"")</f>
        <v/>
      </c>
      <c r="AV207" s="16">
        <f t="shared" si="97"/>
        <v>0</v>
      </c>
      <c r="AW207" t="str">
        <f>IFERROR(VLOOKUP($A207,'Week 24'!$A$1:$F$300,3,FALSE),"")</f>
        <v/>
      </c>
      <c r="AX207" s="16">
        <f t="shared" si="98"/>
        <v>0</v>
      </c>
      <c r="AY207" t="str">
        <f>IFERROR(VLOOKUP($A207,'Week 25'!$A$1:$F$300,3,FALSE),"")</f>
        <v/>
      </c>
      <c r="AZ207" s="16">
        <f t="shared" si="99"/>
        <v>0</v>
      </c>
      <c r="BA207" t="str">
        <f>IFERROR(VLOOKUP($A207,'Week 26'!$A$1:$F$300,3,FALSE),"")</f>
        <v/>
      </c>
      <c r="BB207" s="16">
        <f t="shared" si="100"/>
        <v>0</v>
      </c>
      <c r="BC207" s="2" t="str">
        <f t="shared" si="101"/>
        <v/>
      </c>
      <c r="BD207" t="str">
        <f>IFERROR(VLOOKUP($A207,'Pivotrac YE'!$A$1:$F$300,3,FALSE),"")</f>
        <v/>
      </c>
    </row>
    <row r="208" spans="1:56" x14ac:dyDescent="0.2">
      <c r="A208" t="s">
        <v>275</v>
      </c>
      <c r="B208">
        <f t="shared" si="83"/>
        <v>22.06</v>
      </c>
      <c r="C208" t="str">
        <f>IFERROR(VLOOKUP($A208,'Week 1'!$A$1:$F$300,3,FALSE),"")</f>
        <v/>
      </c>
      <c r="D208" s="16">
        <f t="shared" si="84"/>
        <v>0</v>
      </c>
      <c r="E208" t="str">
        <f>IFERROR(VLOOKUP($A208,'Week 2'!$A$1:$F$298,3,FALSE),"")</f>
        <v/>
      </c>
      <c r="F208" s="16">
        <f t="shared" si="85"/>
        <v>0</v>
      </c>
      <c r="G208" t="str">
        <f>IFERROR(VLOOKUP($A208,'Week 3'!$A$1:$F$298,3,FALSE),"")</f>
        <v/>
      </c>
      <c r="H208" s="16">
        <f t="shared" si="86"/>
        <v>0</v>
      </c>
      <c r="I208">
        <f>IFERROR(VLOOKUP($A208,'Week 4'!$A$1:$F$300,3,FALSE),"")</f>
        <v>6.48</v>
      </c>
      <c r="J208">
        <f>IFERROR(VLOOKUP($A208,'Week 4'!$A$1:$F$300,3,FALSE),"")</f>
        <v>6.48</v>
      </c>
      <c r="K208" s="16" t="str">
        <f t="shared" si="87"/>
        <v/>
      </c>
      <c r="L208" t="str">
        <f>IFERROR(VLOOKUP($A208,'Week 5'!$A$1:$F$300,2,FALSE),"")</f>
        <v/>
      </c>
      <c r="M208" t="str">
        <f>IFERROR(VLOOKUP($A208,'Week 6'!$A$1:$F$300,3,FALSE),"")</f>
        <v/>
      </c>
      <c r="N208" t="str">
        <f>IFERROR(VLOOKUP($A208,'Week 6'!$A$1:$F$300,2,FALSE),"")</f>
        <v/>
      </c>
      <c r="O208" s="16">
        <f t="shared" si="102"/>
        <v>8.7900000000000009</v>
      </c>
      <c r="P208">
        <f>IFERROR(VLOOKUP($A208,'Week 7'!$A$1:$F$300,2,FALSE),"")</f>
        <v>2.31</v>
      </c>
      <c r="Q208" s="16">
        <f t="shared" si="88"/>
        <v>10.56</v>
      </c>
      <c r="R208">
        <f>IFERROR(VLOOKUP($A208,'Week 8'!$A$1:$F$300,2,FALSE),"")</f>
        <v>1.77</v>
      </c>
      <c r="S208" s="16">
        <f>IFERROR(VLOOKUP($A208,'Week 9'!$A$1:$F$300,3,FALSE),"")</f>
        <v>17.059999999999999</v>
      </c>
      <c r="T208" s="16">
        <f t="shared" si="103"/>
        <v>6.4999999999999982</v>
      </c>
      <c r="U208" s="16">
        <f>IFERROR(VLOOKUP($A208,'Week 10'!$A$1:$F$300,3,FALSE),"")</f>
        <v>19.04</v>
      </c>
      <c r="V208" s="16">
        <f t="shared" si="104"/>
        <v>1.9800000000000004</v>
      </c>
      <c r="W208" s="16">
        <f>IFERROR(VLOOKUP($A208,'Week 11'!$A$1:$F$300,3,FALSE),"")</f>
        <v>20.98</v>
      </c>
      <c r="X208" s="16">
        <f t="shared" si="105"/>
        <v>1.9400000000000013</v>
      </c>
      <c r="Y208" s="16">
        <f>IFERROR(VLOOKUP($A208,'Week 12'!$A$1:$F$300,3,FALSE),"")</f>
        <v>22.06</v>
      </c>
      <c r="Z208" s="16">
        <f t="shared" si="106"/>
        <v>1.0799999999999983</v>
      </c>
      <c r="AA208">
        <f>IFERROR(VLOOKUP($A208,'Week 13'!$A$1:$F$300,3,FALSE),"")</f>
        <v>22.06</v>
      </c>
      <c r="AB208" s="16">
        <f t="shared" si="107"/>
        <v>0</v>
      </c>
      <c r="AC208">
        <f>IFERROR(VLOOKUP($A208,'Week 14'!$A$1:$F$300,3,FALSE),"")</f>
        <v>22.06</v>
      </c>
      <c r="AD208" s="16">
        <f t="shared" si="108"/>
        <v>0</v>
      </c>
      <c r="AE208">
        <f>IFERROR(VLOOKUP($A208,'Week 15'!$A$1:$F$300,3,FALSE),"")</f>
        <v>22.06</v>
      </c>
      <c r="AF208" s="16">
        <f t="shared" si="89"/>
        <v>0</v>
      </c>
      <c r="AG208">
        <f>IFERROR(VLOOKUP($A208,'Week 16'!$A$1:$F$300,3,FALSE),"")</f>
        <v>22.06</v>
      </c>
      <c r="AH208" s="16">
        <f t="shared" si="90"/>
        <v>0</v>
      </c>
      <c r="AI208">
        <f>IFERROR(VLOOKUP($A208,'Week 17'!$A$1:$F$300,3,FALSE),"")</f>
        <v>22.06</v>
      </c>
      <c r="AJ208" s="16">
        <f t="shared" si="91"/>
        <v>0</v>
      </c>
      <c r="AK208">
        <f>IFERROR(VLOOKUP($A208,'Week 18'!$A$1:$F$300,3,FALSE),"")</f>
        <v>22.06</v>
      </c>
      <c r="AL208" s="16">
        <f t="shared" si="92"/>
        <v>0</v>
      </c>
      <c r="AM208">
        <f>IFERROR(VLOOKUP($A208,'Week 19'!$A$1:$F$300,3,FALSE),"")</f>
        <v>22.06</v>
      </c>
      <c r="AN208" s="16">
        <f t="shared" si="93"/>
        <v>0</v>
      </c>
      <c r="AO208">
        <f>IFERROR(VLOOKUP($A208,'Week 20'!$A$1:$F$300,3,FALSE),"")</f>
        <v>22.06</v>
      </c>
      <c r="AP208" s="16">
        <f t="shared" si="94"/>
        <v>0</v>
      </c>
      <c r="AQ208">
        <f>IFERROR(VLOOKUP($A208,'Week 21'!$A$1:$F$300,3,FALSE),"")</f>
        <v>22.99</v>
      </c>
      <c r="AR208" s="16">
        <f t="shared" si="95"/>
        <v>0.92999999999999972</v>
      </c>
      <c r="AS208">
        <f>IFERROR(VLOOKUP($A208,'Week 22'!$A$1:$F$300,3,FALSE),"")</f>
        <v>22.99</v>
      </c>
      <c r="AT208" s="16">
        <f t="shared" si="96"/>
        <v>0</v>
      </c>
      <c r="AU208" t="str">
        <f>IFERROR(VLOOKUP($A208,'Week 23'!$A$1:$F$300,3,FALSE),"")</f>
        <v/>
      </c>
      <c r="AV208" s="16">
        <f t="shared" si="97"/>
        <v>0</v>
      </c>
      <c r="AW208" t="str">
        <f>IFERROR(VLOOKUP($A208,'Week 24'!$A$1:$F$300,3,FALSE),"")</f>
        <v/>
      </c>
      <c r="AX208" s="16">
        <f t="shared" si="98"/>
        <v>0</v>
      </c>
      <c r="AY208" t="str">
        <f>IFERROR(VLOOKUP($A208,'Week 25'!$A$1:$F$300,3,FALSE),"")</f>
        <v/>
      </c>
      <c r="AZ208" s="16">
        <f t="shared" si="99"/>
        <v>0</v>
      </c>
      <c r="BA208" t="str">
        <f>IFERROR(VLOOKUP($A208,'Week 26'!$A$1:$F$300,3,FALSE),"")</f>
        <v/>
      </c>
      <c r="BB208" s="16">
        <f t="shared" si="100"/>
        <v>0</v>
      </c>
      <c r="BC208" s="2" t="str">
        <f t="shared" si="101"/>
        <v/>
      </c>
      <c r="BD208" t="str">
        <f>IFERROR(VLOOKUP($A208,'Pivotrac YE'!$A$1:$F$300,3,FALSE),"")</f>
        <v/>
      </c>
    </row>
    <row r="209" spans="1:56" x14ac:dyDescent="0.2">
      <c r="A209" t="s">
        <v>288</v>
      </c>
      <c r="B209">
        <f t="shared" si="83"/>
        <v>22.84</v>
      </c>
      <c r="C209" t="str">
        <f>IFERROR(VLOOKUP($A209,'Week 1'!$A$1:$F$300,3,FALSE),"")</f>
        <v/>
      </c>
      <c r="D209" s="16">
        <f t="shared" si="84"/>
        <v>0</v>
      </c>
      <c r="E209" t="str">
        <f>IFERROR(VLOOKUP($A209,'Week 2'!$A$1:$F$298,3,FALSE),"")</f>
        <v/>
      </c>
      <c r="F209" s="16">
        <f t="shared" ref="F209:F217" si="109">IFERROR(+G209-E209,)</f>
        <v>0</v>
      </c>
      <c r="G209" t="str">
        <f>IFERROR(VLOOKUP($A209,'Week 3'!$A$1:$F$298,3,FALSE),"")</f>
        <v/>
      </c>
      <c r="H209" s="16">
        <f t="shared" ref="H209:H217" si="110">IFERROR(+I209-G209,)</f>
        <v>0</v>
      </c>
      <c r="I209">
        <f>IFERROR(VLOOKUP($A209,'Week 4'!$A$1:$F$300,3,FALSE),"")</f>
        <v>1.46</v>
      </c>
      <c r="J209">
        <f>IFERROR(VLOOKUP($A209,'Week 4'!$A$1:$F$300,3,FALSE),"")</f>
        <v>1.46</v>
      </c>
      <c r="K209" s="16" t="str">
        <f t="shared" ref="K209:K217" si="111">+L209</f>
        <v/>
      </c>
      <c r="L209" t="str">
        <f>IFERROR(VLOOKUP($A209,'Week 5'!$A$1:$F$300,2,FALSE),"")</f>
        <v/>
      </c>
      <c r="M209" t="str">
        <f>IFERROR(VLOOKUP($A209,'Week 6'!$A$1:$F$300,3,FALSE),"")</f>
        <v/>
      </c>
      <c r="N209" t="str">
        <f>IFERROR(VLOOKUP($A209,'Week 6'!$A$1:$F$300,2,FALSE),"")</f>
        <v/>
      </c>
      <c r="O209" s="16">
        <f t="shared" si="102"/>
        <v>3.26</v>
      </c>
      <c r="P209">
        <f>IFERROR(VLOOKUP($A209,'Week 7'!$A$1:$F$300,2,FALSE),"")</f>
        <v>1.8</v>
      </c>
      <c r="Q209" s="16">
        <f t="shared" ref="Q209:Q217" si="112">+R209+O209</f>
        <v>5.1899999999999995</v>
      </c>
      <c r="R209">
        <f>IFERROR(VLOOKUP($A209,'Week 8'!$A$1:$F$300,2,FALSE),"")</f>
        <v>1.93</v>
      </c>
      <c r="S209" s="16">
        <f>IFERROR(VLOOKUP($A209,'Week 9'!$A$1:$F$300,3,FALSE),"")</f>
        <v>9.18</v>
      </c>
      <c r="T209" s="16">
        <f t="shared" si="103"/>
        <v>3.99</v>
      </c>
      <c r="U209" s="16">
        <f>IFERROR(VLOOKUP($A209,'Week 10'!$A$1:$F$300,3,FALSE),"")</f>
        <v>11.42</v>
      </c>
      <c r="V209" s="16">
        <f t="shared" si="104"/>
        <v>2.2400000000000002</v>
      </c>
      <c r="W209" s="16">
        <f>IFERROR(VLOOKUP($A209,'Week 11'!$A$1:$F$300,3,FALSE),"")</f>
        <v>14.03</v>
      </c>
      <c r="X209" s="16">
        <f t="shared" si="105"/>
        <v>2.6099999999999994</v>
      </c>
      <c r="Y209" s="16">
        <f>IFERROR(VLOOKUP($A209,'Week 12'!$A$1:$F$300,3,FALSE),"")</f>
        <v>16.34</v>
      </c>
      <c r="Z209" s="16">
        <f t="shared" si="106"/>
        <v>2.3100000000000005</v>
      </c>
      <c r="AA209">
        <f>IFERROR(VLOOKUP($A209,'Week 13'!$A$1:$F$300,3,FALSE),"")</f>
        <v>18.47</v>
      </c>
      <c r="AB209" s="16">
        <f t="shared" si="107"/>
        <v>2.129999999999999</v>
      </c>
      <c r="AC209">
        <f>IFERROR(VLOOKUP($A209,'Week 14'!$A$1:$F$300,3,FALSE),"")</f>
        <v>19.96</v>
      </c>
      <c r="AD209" s="16">
        <f t="shared" si="108"/>
        <v>1.490000000000002</v>
      </c>
      <c r="AE209">
        <f>IFERROR(VLOOKUP($A209,'Week 15'!$A$1:$F$300,3,FALSE),"")</f>
        <v>21.45</v>
      </c>
      <c r="AF209" s="16">
        <f t="shared" ref="AF209:AF217" si="113">IFERROR(AE209-AC209,)</f>
        <v>1.4899999999999984</v>
      </c>
      <c r="AG209">
        <f>IFERROR(VLOOKUP($A209,'Week 16'!$A$1:$F$300,3,FALSE),"")</f>
        <v>21.68</v>
      </c>
      <c r="AH209" s="16">
        <f t="shared" ref="AH209:AH217" si="114">IFERROR(AG209-AE209,)</f>
        <v>0.23000000000000043</v>
      </c>
      <c r="AI209">
        <f>IFERROR(VLOOKUP($A209,'Week 17'!$A$1:$F$300,3,FALSE),"")</f>
        <v>22.32</v>
      </c>
      <c r="AJ209" s="16">
        <f t="shared" ref="AJ209:AJ217" si="115">IFERROR(AI209-AG209,)</f>
        <v>0.64000000000000057</v>
      </c>
      <c r="AK209">
        <f>IFERROR(VLOOKUP($A209,'Week 18'!$A$1:$F$300,3,FALSE),"")</f>
        <v>22.84</v>
      </c>
      <c r="AL209" s="16">
        <f t="shared" ref="AL209:AL217" si="116">IFERROR(AK209-AI209,)</f>
        <v>0.51999999999999957</v>
      </c>
      <c r="AM209">
        <f>IFERROR(VLOOKUP($A209,'Week 19'!$A$1:$F$300,3,FALSE),"")</f>
        <v>23.17</v>
      </c>
      <c r="AN209" s="16">
        <f t="shared" ref="AN209:AN217" si="117">IFERROR(AM209-AK209,)</f>
        <v>0.33000000000000185</v>
      </c>
      <c r="AO209">
        <f>IFERROR(VLOOKUP($A209,'Week 20'!$A$1:$F$300,3,FALSE),"")</f>
        <v>23.17</v>
      </c>
      <c r="AP209" s="16">
        <f t="shared" ref="AP209:AP217" si="118">IFERROR(AO209-AM209,)</f>
        <v>0</v>
      </c>
      <c r="AQ209">
        <f>IFERROR(VLOOKUP($A209,'Week 21'!$A$1:$F$300,3,FALSE),"")</f>
        <v>23.17</v>
      </c>
      <c r="AR209" s="16">
        <f t="shared" ref="AR209:AR217" si="119">IFERROR(AQ209-AO209,)</f>
        <v>0</v>
      </c>
      <c r="AS209">
        <f>IFERROR(VLOOKUP($A209,'Week 22'!$A$1:$F$300,3,FALSE),"")</f>
        <v>24.23</v>
      </c>
      <c r="AT209" s="16">
        <f t="shared" ref="AT209:AT217" si="120">IFERROR(AS209-AQ209,)</f>
        <v>1.0599999999999987</v>
      </c>
      <c r="AU209" t="str">
        <f>IFERROR(VLOOKUP($A209,'Week 23'!$A$1:$F$300,3,FALSE),"")</f>
        <v/>
      </c>
      <c r="AV209" s="16">
        <f t="shared" ref="AV209:AV217" si="121">IFERROR(AU209-AS209,)</f>
        <v>0</v>
      </c>
      <c r="AW209" t="str">
        <f>IFERROR(VLOOKUP($A209,'Week 24'!$A$1:$F$300,3,FALSE),"")</f>
        <v/>
      </c>
      <c r="AX209" s="16">
        <f t="shared" ref="AX209:AX217" si="122">IFERROR(AW209-AU209,)</f>
        <v>0</v>
      </c>
      <c r="AY209" t="str">
        <f>IFERROR(VLOOKUP($A209,'Week 25'!$A$1:$F$300,3,FALSE),"")</f>
        <v/>
      </c>
      <c r="AZ209" s="16">
        <f t="shared" ref="AZ209:AZ217" si="123">IFERROR(AY209-AW209,)</f>
        <v>0</v>
      </c>
      <c r="BA209" t="str">
        <f>IFERROR(VLOOKUP($A209,'Week 26'!$A$1:$F$300,3,FALSE),"")</f>
        <v/>
      </c>
      <c r="BB209" s="16">
        <f t="shared" ref="BB209:BB217" si="124">IFERROR(BA209-AY209,)</f>
        <v>0</v>
      </c>
      <c r="BC209" s="2" t="str">
        <f t="shared" ref="BC209:BC217" si="125">IFERROR(+BD209-AK209,"")</f>
        <v/>
      </c>
      <c r="BD209" t="str">
        <f>IFERROR(VLOOKUP($A209,'Pivotrac YE'!$A$1:$F$300,3,FALSE),"")</f>
        <v/>
      </c>
    </row>
    <row r="210" spans="1:56" x14ac:dyDescent="0.2">
      <c r="A210" t="s">
        <v>290</v>
      </c>
      <c r="B210">
        <f t="shared" si="83"/>
        <v>22.47</v>
      </c>
      <c r="C210" t="str">
        <f>IFERROR(VLOOKUP($A210,'Week 1'!$A$1:$F$300,3,FALSE),"")</f>
        <v/>
      </c>
      <c r="D210" s="16">
        <f t="shared" si="84"/>
        <v>0</v>
      </c>
      <c r="E210" t="str">
        <f>IFERROR(VLOOKUP($A210,'Week 2'!$A$1:$F$298,3,FALSE),"")</f>
        <v/>
      </c>
      <c r="F210" s="16">
        <f t="shared" si="109"/>
        <v>0</v>
      </c>
      <c r="G210" t="str">
        <f>IFERROR(VLOOKUP($A210,'Week 3'!$A$1:$F$298,3,FALSE),"")</f>
        <v/>
      </c>
      <c r="H210" s="16">
        <f t="shared" si="110"/>
        <v>0</v>
      </c>
      <c r="I210">
        <f>IFERROR(VLOOKUP($A210,'Week 4'!$A$1:$F$300,3,FALSE),"")</f>
        <v>1.53</v>
      </c>
      <c r="J210">
        <f>IFERROR(VLOOKUP($A210,'Week 4'!$A$1:$F$300,3,FALSE),"")</f>
        <v>1.53</v>
      </c>
      <c r="K210" s="16" t="str">
        <f t="shared" si="111"/>
        <v/>
      </c>
      <c r="L210" t="str">
        <f>IFERROR(VLOOKUP($A210,'Week 5'!$A$1:$F$300,2,FALSE),"")</f>
        <v/>
      </c>
      <c r="M210" t="str">
        <f>IFERROR(VLOOKUP($A210,'Week 6'!$A$1:$F$300,3,FALSE),"")</f>
        <v/>
      </c>
      <c r="N210" t="str">
        <f>IFERROR(VLOOKUP($A210,'Week 6'!$A$1:$F$300,2,FALSE),"")</f>
        <v/>
      </c>
      <c r="O210" s="16">
        <f t="shared" si="102"/>
        <v>3.29</v>
      </c>
      <c r="P210">
        <f>IFERROR(VLOOKUP($A210,'Week 7'!$A$1:$F$300,2,FALSE),"")</f>
        <v>1.76</v>
      </c>
      <c r="Q210" s="16">
        <f t="shared" si="112"/>
        <v>5.34</v>
      </c>
      <c r="R210">
        <f>IFERROR(VLOOKUP($A210,'Week 8'!$A$1:$F$300,2,FALSE),"")</f>
        <v>2.0499999999999998</v>
      </c>
      <c r="S210" s="16">
        <f>IFERROR(VLOOKUP($A210,'Week 9'!$A$1:$F$300,3,FALSE),"")</f>
        <v>9.4600000000000009</v>
      </c>
      <c r="T210" s="16">
        <f t="shared" si="103"/>
        <v>4.120000000000001</v>
      </c>
      <c r="U210" s="16">
        <f>IFERROR(VLOOKUP($A210,'Week 10'!$A$1:$F$300,3,FALSE),"")</f>
        <v>11.73</v>
      </c>
      <c r="V210" s="16">
        <f t="shared" si="104"/>
        <v>2.2699999999999996</v>
      </c>
      <c r="W210" s="16">
        <f>IFERROR(VLOOKUP($A210,'Week 11'!$A$1:$F$300,3,FALSE),"")</f>
        <v>14.34</v>
      </c>
      <c r="X210" s="16">
        <f t="shared" si="105"/>
        <v>2.6099999999999994</v>
      </c>
      <c r="Y210" s="16">
        <f>IFERROR(VLOOKUP($A210,'Week 12'!$A$1:$F$300,3,FALSE),"")</f>
        <v>16.66</v>
      </c>
      <c r="Z210" s="16">
        <f t="shared" si="106"/>
        <v>2.3200000000000003</v>
      </c>
      <c r="AA210">
        <f>IFERROR(VLOOKUP($A210,'Week 13'!$A$1:$F$300,3,FALSE),"")</f>
        <v>18.8</v>
      </c>
      <c r="AB210" s="16">
        <f t="shared" si="107"/>
        <v>2.1400000000000006</v>
      </c>
      <c r="AC210">
        <f>IFERROR(VLOOKUP($A210,'Week 14'!$A$1:$F$300,3,FALSE),"")</f>
        <v>20.059999999999999</v>
      </c>
      <c r="AD210" s="16">
        <f t="shared" si="108"/>
        <v>1.259999999999998</v>
      </c>
      <c r="AE210">
        <f>IFERROR(VLOOKUP($A210,'Week 15'!$A$1:$F$300,3,FALSE),"")</f>
        <v>21.39</v>
      </c>
      <c r="AF210" s="16">
        <f t="shared" si="113"/>
        <v>1.3300000000000018</v>
      </c>
      <c r="AG210">
        <f>IFERROR(VLOOKUP($A210,'Week 16'!$A$1:$F$300,3,FALSE),"")</f>
        <v>21.55</v>
      </c>
      <c r="AH210" s="16">
        <f t="shared" si="114"/>
        <v>0.16000000000000014</v>
      </c>
      <c r="AI210">
        <f>IFERROR(VLOOKUP($A210,'Week 17'!$A$1:$F$300,3,FALSE),"")</f>
        <v>22.17</v>
      </c>
      <c r="AJ210" s="16">
        <f t="shared" si="115"/>
        <v>0.62000000000000099</v>
      </c>
      <c r="AK210">
        <f>IFERROR(VLOOKUP($A210,'Week 18'!$A$1:$F$300,3,FALSE),"")</f>
        <v>22.47</v>
      </c>
      <c r="AL210" s="16">
        <f t="shared" si="116"/>
        <v>0.29999999999999716</v>
      </c>
      <c r="AM210">
        <f>IFERROR(VLOOKUP($A210,'Week 19'!$A$1:$F$300,3,FALSE),"")</f>
        <v>22.79</v>
      </c>
      <c r="AN210" s="16">
        <f t="shared" si="117"/>
        <v>0.32000000000000028</v>
      </c>
      <c r="AO210">
        <f>IFERROR(VLOOKUP($A210,'Week 20'!$A$1:$F$300,3,FALSE),"")</f>
        <v>22.79</v>
      </c>
      <c r="AP210" s="16">
        <f t="shared" si="118"/>
        <v>0</v>
      </c>
      <c r="AQ210">
        <f>IFERROR(VLOOKUP($A210,'Week 21'!$A$1:$F$300,3,FALSE),"")</f>
        <v>22.79</v>
      </c>
      <c r="AR210" s="16">
        <f t="shared" si="119"/>
        <v>0</v>
      </c>
      <c r="AS210">
        <f>IFERROR(VLOOKUP($A210,'Week 22'!$A$1:$F$300,3,FALSE),"")</f>
        <v>23.82</v>
      </c>
      <c r="AT210" s="16">
        <f t="shared" si="120"/>
        <v>1.0300000000000011</v>
      </c>
      <c r="AU210" t="str">
        <f>IFERROR(VLOOKUP($A210,'Week 23'!$A$1:$F$300,3,FALSE),"")</f>
        <v/>
      </c>
      <c r="AV210" s="16">
        <f t="shared" si="121"/>
        <v>0</v>
      </c>
      <c r="AW210" t="str">
        <f>IFERROR(VLOOKUP($A210,'Week 24'!$A$1:$F$300,3,FALSE),"")</f>
        <v/>
      </c>
      <c r="AX210" s="16">
        <f t="shared" si="122"/>
        <v>0</v>
      </c>
      <c r="AY210" t="str">
        <f>IFERROR(VLOOKUP($A210,'Week 25'!$A$1:$F$300,3,FALSE),"")</f>
        <v/>
      </c>
      <c r="AZ210" s="16">
        <f t="shared" si="123"/>
        <v>0</v>
      </c>
      <c r="BA210" t="str">
        <f>IFERROR(VLOOKUP($A210,'Week 26'!$A$1:$F$300,3,FALSE),"")</f>
        <v/>
      </c>
      <c r="BB210" s="16">
        <f t="shared" si="124"/>
        <v>0</v>
      </c>
      <c r="BC210" s="2" t="str">
        <f t="shared" si="125"/>
        <v/>
      </c>
      <c r="BD210" t="str">
        <f>IFERROR(VLOOKUP($A210,'Pivotrac YE'!$A$1:$F$300,3,FALSE),"")</f>
        <v/>
      </c>
    </row>
    <row r="211" spans="1:56" x14ac:dyDescent="0.2">
      <c r="A211" t="s">
        <v>291</v>
      </c>
      <c r="D211" s="16"/>
      <c r="F211" s="16">
        <f t="shared" si="109"/>
        <v>0</v>
      </c>
      <c r="G211" t="str">
        <f>IFERROR(VLOOKUP($A211,'Week 3'!$A$1:$F$298,3,FALSE),"")</f>
        <v/>
      </c>
      <c r="H211" s="16">
        <f t="shared" si="110"/>
        <v>0</v>
      </c>
      <c r="I211">
        <f>IFERROR(VLOOKUP($A211,'Week 4'!$A$1:$F$300,3,FALSE),"")</f>
        <v>1.45</v>
      </c>
      <c r="J211">
        <f>IFERROR(VLOOKUP($A211,'Week 4'!$A$1:$F$300,3,FALSE),"")</f>
        <v>1.45</v>
      </c>
      <c r="K211" s="16" t="str">
        <f t="shared" si="111"/>
        <v/>
      </c>
      <c r="L211" t="str">
        <f>IFERROR(VLOOKUP($A211,'Week 5'!$A$1:$F$300,2,FALSE),"")</f>
        <v/>
      </c>
      <c r="M211" t="str">
        <f>IFERROR(VLOOKUP($A211,'Week 6'!$A$1:$F$300,3,FALSE),"")</f>
        <v/>
      </c>
      <c r="N211" t="str">
        <f>IFERROR(VLOOKUP($A211,'Week 6'!$A$1:$F$300,2,FALSE),"")</f>
        <v/>
      </c>
      <c r="O211" s="16">
        <f t="shared" si="102"/>
        <v>3.21</v>
      </c>
      <c r="P211">
        <f>IFERROR(VLOOKUP($A211,'Week 7'!$A$1:$F$300,2,FALSE),"")</f>
        <v>1.76</v>
      </c>
      <c r="Q211" s="16">
        <f t="shared" si="112"/>
        <v>5.14</v>
      </c>
      <c r="R211">
        <f>IFERROR(VLOOKUP($A211,'Week 8'!$A$1:$F$300,2,FALSE),"")</f>
        <v>1.93</v>
      </c>
      <c r="S211" s="16">
        <f>IFERROR(VLOOKUP($A211,'Week 9'!$A$1:$F$300,3,FALSE),"")</f>
        <v>9.2100000000000009</v>
      </c>
      <c r="T211" s="16">
        <f t="shared" si="103"/>
        <v>4.0700000000000012</v>
      </c>
      <c r="U211" s="16">
        <f>IFERROR(VLOOKUP($A211,'Week 10'!$A$1:$F$300,3,FALSE),"")</f>
        <v>11.45</v>
      </c>
      <c r="V211" s="16">
        <f t="shared" si="104"/>
        <v>2.2399999999999984</v>
      </c>
      <c r="W211" s="16">
        <f>IFERROR(VLOOKUP($A211,'Week 11'!$A$1:$F$300,3,FALSE),"")</f>
        <v>14.04</v>
      </c>
      <c r="X211" s="16">
        <f t="shared" si="105"/>
        <v>2.59</v>
      </c>
      <c r="Y211" s="16">
        <f>IFERROR(VLOOKUP($A211,'Week 12'!$A$1:$F$300,3,FALSE),"")</f>
        <v>16.38</v>
      </c>
      <c r="Z211" s="16">
        <f t="shared" si="106"/>
        <v>2.34</v>
      </c>
      <c r="AA211">
        <f>IFERROR(VLOOKUP($A211,'Week 13'!$A$1:$F$300,3,FALSE),"")</f>
        <v>18.48</v>
      </c>
      <c r="AB211" s="16">
        <f t="shared" si="107"/>
        <v>2.1000000000000014</v>
      </c>
      <c r="AC211">
        <f>IFERROR(VLOOKUP($A211,'Week 14'!$A$1:$F$300,3,FALSE),"")</f>
        <v>19.96</v>
      </c>
      <c r="AD211" s="16">
        <f t="shared" si="108"/>
        <v>1.4800000000000004</v>
      </c>
      <c r="AE211">
        <f>IFERROR(VLOOKUP($A211,'Week 15'!$A$1:$F$300,3,FALSE),"")</f>
        <v>21.5</v>
      </c>
      <c r="AF211" s="16">
        <f t="shared" si="113"/>
        <v>1.5399999999999991</v>
      </c>
      <c r="AG211">
        <f>IFERROR(VLOOKUP($A211,'Week 16'!$A$1:$F$300,3,FALSE),"")</f>
        <v>21.67</v>
      </c>
      <c r="AH211" s="16">
        <f t="shared" si="114"/>
        <v>0.17000000000000171</v>
      </c>
      <c r="AI211">
        <f>IFERROR(VLOOKUP($A211,'Week 17'!$A$1:$F$300,3,FALSE),"")</f>
        <v>22.27</v>
      </c>
      <c r="AJ211" s="16">
        <f t="shared" si="115"/>
        <v>0.59999999999999787</v>
      </c>
      <c r="AK211">
        <f>IFERROR(VLOOKUP($A211,'Week 18'!$A$1:$F$300,3,FALSE),"")</f>
        <v>22.57</v>
      </c>
      <c r="AL211" s="16">
        <f t="shared" si="116"/>
        <v>0.30000000000000071</v>
      </c>
      <c r="AM211">
        <f>IFERROR(VLOOKUP($A211,'Week 19'!$A$1:$F$300,3,FALSE),"")</f>
        <v>22.82</v>
      </c>
      <c r="AN211" s="16">
        <f t="shared" si="117"/>
        <v>0.25</v>
      </c>
      <c r="AO211">
        <f>IFERROR(VLOOKUP($A211,'Week 20'!$A$1:$F$300,3,FALSE),"")</f>
        <v>22.82</v>
      </c>
      <c r="AP211" s="16">
        <f t="shared" si="118"/>
        <v>0</v>
      </c>
      <c r="AQ211">
        <f>IFERROR(VLOOKUP($A211,'Week 21'!$A$1:$F$300,3,FALSE),"")</f>
        <v>22.82</v>
      </c>
      <c r="AR211" s="16">
        <f t="shared" si="119"/>
        <v>0</v>
      </c>
      <c r="AS211">
        <f>IFERROR(VLOOKUP($A211,'Week 22'!$A$1:$F$300,3,FALSE),"")</f>
        <v>23.78</v>
      </c>
      <c r="AT211" s="16">
        <f t="shared" si="120"/>
        <v>0.96000000000000085</v>
      </c>
      <c r="AU211" t="str">
        <f>IFERROR(VLOOKUP($A211,'Week 23'!$A$1:$F$300,3,FALSE),"")</f>
        <v/>
      </c>
      <c r="AV211" s="16">
        <f t="shared" si="121"/>
        <v>0</v>
      </c>
      <c r="AW211" t="str">
        <f>IFERROR(VLOOKUP($A211,'Week 24'!$A$1:$F$300,3,FALSE),"")</f>
        <v/>
      </c>
      <c r="AX211" s="16">
        <f t="shared" si="122"/>
        <v>0</v>
      </c>
      <c r="AY211" t="str">
        <f>IFERROR(VLOOKUP($A211,'Week 25'!$A$1:$F$300,3,FALSE),"")</f>
        <v/>
      </c>
      <c r="AZ211" s="16">
        <f t="shared" si="123"/>
        <v>0</v>
      </c>
      <c r="BA211" t="str">
        <f>IFERROR(VLOOKUP($A211,'Week 26'!$A$1:$F$300,3,FALSE),"")</f>
        <v/>
      </c>
      <c r="BB211" s="16">
        <f t="shared" si="124"/>
        <v>0</v>
      </c>
      <c r="BC211" s="2" t="str">
        <f t="shared" si="125"/>
        <v/>
      </c>
      <c r="BD211" t="str">
        <f>IFERROR(VLOOKUP($A211,'Pivotrac YE'!$A$1:$F$300,3,FALSE),"")</f>
        <v/>
      </c>
    </row>
    <row r="212" spans="1:56" x14ac:dyDescent="0.2">
      <c r="A212" s="38" t="s">
        <v>511</v>
      </c>
      <c r="D212" s="16"/>
      <c r="F212" s="16">
        <f t="shared" si="109"/>
        <v>0</v>
      </c>
      <c r="G212" t="str">
        <f>IFERROR(VLOOKUP($A212,'Week 3'!$A$1:$F$298,3,FALSE),"")</f>
        <v/>
      </c>
      <c r="H212" s="16">
        <f t="shared" si="110"/>
        <v>0</v>
      </c>
      <c r="I212" t="str">
        <f>IFERROR(VLOOKUP($A212,'Week 4'!$A$1:$F$300,3,FALSE),"")</f>
        <v/>
      </c>
      <c r="J212" t="str">
        <f>IFERROR(VLOOKUP($A212,'Week 4'!$A$1:$F$300,3,FALSE),"")</f>
        <v/>
      </c>
      <c r="K212" s="16" t="str">
        <f t="shared" si="111"/>
        <v/>
      </c>
      <c r="L212" t="str">
        <f>IFERROR(VLOOKUP($A212,'Week 5'!$A$1:$F$300,2,FALSE),"")</f>
        <v/>
      </c>
      <c r="M212" t="str">
        <f>IFERROR(VLOOKUP($A212,'Week 6'!$A$1:$F$300,3,FALSE),"")</f>
        <v/>
      </c>
      <c r="N212" t="str">
        <f>IFERROR(VLOOKUP($A212,'Week 6'!$A$1:$F$300,2,FALSE),"")</f>
        <v/>
      </c>
      <c r="O212" s="16" t="e">
        <f t="shared" si="102"/>
        <v>#VALUE!</v>
      </c>
      <c r="P212" t="str">
        <f>IFERROR(VLOOKUP($A212,'Week 7'!$A$1:$F$300,2,FALSE),"")</f>
        <v/>
      </c>
      <c r="Q212" s="16" t="e">
        <f t="shared" si="112"/>
        <v>#VALUE!</v>
      </c>
      <c r="R212" t="str">
        <f>IFERROR(VLOOKUP($A212,'Week 8'!$A$1:$F$300,2,FALSE),"")</f>
        <v/>
      </c>
      <c r="S212" s="16" t="str">
        <f>IFERROR(VLOOKUP($A212,'Week 9'!$A$1:$F$300,3,FALSE),"")</f>
        <v/>
      </c>
      <c r="T212" s="16">
        <f t="shared" si="103"/>
        <v>0</v>
      </c>
      <c r="U212" s="16" t="str">
        <f>IFERROR(VLOOKUP($A212,'Week 10'!$A$1:$F$300,3,FALSE),"")</f>
        <v/>
      </c>
      <c r="V212" s="16">
        <f t="shared" si="104"/>
        <v>0</v>
      </c>
      <c r="W212" s="16" t="str">
        <f>IFERROR(VLOOKUP($A212,'Week 11'!$A$1:$F$300,3,FALSE),"")</f>
        <v/>
      </c>
      <c r="X212" s="16">
        <f t="shared" si="105"/>
        <v>0</v>
      </c>
      <c r="Y212" s="16" t="str">
        <f>IFERROR(VLOOKUP($A212,'Week 12'!$A$1:$F$300,3,FALSE),"")</f>
        <v/>
      </c>
      <c r="Z212" s="16">
        <f t="shared" si="106"/>
        <v>0</v>
      </c>
      <c r="AA212" t="str">
        <f>IFERROR(VLOOKUP($A212,'Week 13'!$A$1:$F$300,3,FALSE),"")</f>
        <v/>
      </c>
      <c r="AB212" s="16">
        <f t="shared" si="107"/>
        <v>0</v>
      </c>
      <c r="AC212" t="str">
        <f>IFERROR(VLOOKUP($A212,'Week 14'!$A$1:$F$300,3,FALSE),"")</f>
        <v/>
      </c>
      <c r="AD212" s="16">
        <f t="shared" si="108"/>
        <v>0</v>
      </c>
      <c r="AE212" t="str">
        <f>IFERROR(VLOOKUP($A212,'Week 15'!$A$1:$F$300,3,FALSE),"")</f>
        <v/>
      </c>
      <c r="AF212" s="16">
        <f t="shared" si="113"/>
        <v>0</v>
      </c>
      <c r="AG212" t="str">
        <f>IFERROR(VLOOKUP($A212,'Week 16'!$A$1:$F$300,3,FALSE),"")</f>
        <v/>
      </c>
      <c r="AH212" s="16">
        <f t="shared" si="114"/>
        <v>0</v>
      </c>
      <c r="AI212" t="str">
        <f>IFERROR(VLOOKUP($A212,'Week 17'!$A$1:$F$300,3,FALSE),"")</f>
        <v/>
      </c>
      <c r="AJ212" s="16">
        <f t="shared" si="115"/>
        <v>0</v>
      </c>
      <c r="AK212" t="str">
        <f>IFERROR(VLOOKUP($A212,'Week 18'!$A$1:$F$300,3,FALSE),"")</f>
        <v/>
      </c>
      <c r="AL212" s="16">
        <f t="shared" si="116"/>
        <v>0</v>
      </c>
      <c r="AM212" t="str">
        <f>IFERROR(VLOOKUP($A212,'Week 19'!$A$1:$F$300,3,FALSE),"")</f>
        <v/>
      </c>
      <c r="AN212" s="16">
        <f t="shared" si="117"/>
        <v>0</v>
      </c>
      <c r="AO212" t="str">
        <f>IFERROR(VLOOKUP($A212,'Week 20'!$A$1:$F$300,3,FALSE),"")</f>
        <v/>
      </c>
      <c r="AP212" s="16">
        <f t="shared" si="118"/>
        <v>0</v>
      </c>
      <c r="AQ212" t="str">
        <f>IFERROR(VLOOKUP($A212,'Week 21'!$A$1:$F$300,3,FALSE),"")</f>
        <v/>
      </c>
      <c r="AR212" s="16">
        <f t="shared" si="119"/>
        <v>0</v>
      </c>
      <c r="AS212" t="str">
        <f>IFERROR(VLOOKUP($A212,'Week 22'!$A$1:$F$300,3,FALSE),"")</f>
        <v/>
      </c>
      <c r="AT212" s="16">
        <f t="shared" si="120"/>
        <v>0</v>
      </c>
      <c r="AU212" t="str">
        <f>IFERROR(VLOOKUP($A212,'Week 23'!$A$1:$F$300,3,FALSE),"")</f>
        <v/>
      </c>
      <c r="AV212" s="16">
        <f t="shared" si="121"/>
        <v>0</v>
      </c>
      <c r="AW212" t="str">
        <f>IFERROR(VLOOKUP($A212,'Week 24'!$A$1:$F$300,3,FALSE),"")</f>
        <v/>
      </c>
      <c r="AX212" s="16">
        <f t="shared" si="122"/>
        <v>0</v>
      </c>
      <c r="AY212" t="str">
        <f>IFERROR(VLOOKUP($A212,'Week 25'!$A$1:$F$300,3,FALSE),"")</f>
        <v/>
      </c>
      <c r="AZ212" s="16">
        <f t="shared" si="123"/>
        <v>0</v>
      </c>
      <c r="BA212" t="str">
        <f>IFERROR(VLOOKUP($A212,'Week 26'!$A$1:$F$300,3,FALSE),"")</f>
        <v/>
      </c>
      <c r="BB212" s="16">
        <f t="shared" si="124"/>
        <v>0</v>
      </c>
      <c r="BC212" s="2" t="str">
        <f t="shared" si="125"/>
        <v/>
      </c>
      <c r="BD212" t="str">
        <f>IFERROR(VLOOKUP($A212,'Pivotrac YE'!$A$1:$F$300,3,FALSE),"")</f>
        <v/>
      </c>
    </row>
    <row r="213" spans="1:56" x14ac:dyDescent="0.2">
      <c r="A213" t="s">
        <v>46</v>
      </c>
      <c r="D213" s="16"/>
      <c r="F213" s="16">
        <f t="shared" si="109"/>
        <v>0</v>
      </c>
      <c r="G213" t="str">
        <f>IFERROR(VLOOKUP($A213,'Week 3'!$A$1:$F$298,3,FALSE),"")</f>
        <v/>
      </c>
      <c r="H213" s="16">
        <f t="shared" si="110"/>
        <v>0</v>
      </c>
      <c r="I213" t="str">
        <f>IFERROR(VLOOKUP($A213,'Week 4'!$A$1:$F$300,3,FALSE),"")</f>
        <v/>
      </c>
      <c r="J213" t="str">
        <f>IFERROR(VLOOKUP($A213,'Week 4'!$A$1:$F$300,3,FALSE),"")</f>
        <v/>
      </c>
      <c r="K213" s="16" t="str">
        <f t="shared" si="111"/>
        <v/>
      </c>
      <c r="L213" t="str">
        <f>IFERROR(VLOOKUP($A213,'Week 5'!$A$1:$F$300,2,FALSE),"")</f>
        <v/>
      </c>
      <c r="M213" t="str">
        <f>IFERROR(VLOOKUP($A213,'Week 6'!$A$1:$F$300,3,FALSE),"")</f>
        <v/>
      </c>
      <c r="N213" t="str">
        <f>IFERROR(VLOOKUP($A213,'Week 6'!$A$1:$F$300,2,FALSE),"")</f>
        <v/>
      </c>
      <c r="O213" s="16" t="e">
        <f t="shared" si="102"/>
        <v>#VALUE!</v>
      </c>
      <c r="P213">
        <f>IFERROR(VLOOKUP($A213,'Week 7'!$A$1:$F$300,2,FALSE),"")</f>
        <v>2.42</v>
      </c>
      <c r="Q213" s="16" t="e">
        <f t="shared" si="112"/>
        <v>#VALUE!</v>
      </c>
      <c r="R213">
        <f>IFERROR(VLOOKUP($A213,'Week 8'!$A$1:$F$300,2,FALSE),"")</f>
        <v>2.5299999999999998</v>
      </c>
      <c r="S213" s="16">
        <f>IFERROR(VLOOKUP($A213,'Week 9'!$A$1:$F$300,3,FALSE),"")</f>
        <v>9.0399999999999991</v>
      </c>
      <c r="T213" s="16">
        <f t="shared" si="103"/>
        <v>0</v>
      </c>
      <c r="U213" s="16">
        <f>IFERROR(VLOOKUP($A213,'Week 10'!$A$1:$F$300,3,FALSE),"")</f>
        <v>11.43</v>
      </c>
      <c r="V213" s="16">
        <f t="shared" si="104"/>
        <v>2.3900000000000006</v>
      </c>
      <c r="W213" s="16">
        <f>IFERROR(VLOOKUP($A213,'Week 11'!$A$1:$F$300,3,FALSE),"")</f>
        <v>13.81</v>
      </c>
      <c r="X213" s="16">
        <f t="shared" si="105"/>
        <v>2.3800000000000008</v>
      </c>
      <c r="Y213" s="16">
        <f>IFERROR(VLOOKUP($A213,'Week 12'!$A$1:$F$300,3,FALSE),"")</f>
        <v>15.59</v>
      </c>
      <c r="Z213" s="16">
        <f t="shared" si="106"/>
        <v>1.7799999999999994</v>
      </c>
      <c r="AA213">
        <f>IFERROR(VLOOKUP($A213,'Week 13'!$A$1:$F$300,3,FALSE),"")</f>
        <v>17.47</v>
      </c>
      <c r="AB213" s="16">
        <f t="shared" si="107"/>
        <v>1.879999999999999</v>
      </c>
      <c r="AC213">
        <f>IFERROR(VLOOKUP($A213,'Week 14'!$A$1:$F$300,3,FALSE),"")</f>
        <v>19.190000000000001</v>
      </c>
      <c r="AD213" s="16">
        <f t="shared" si="108"/>
        <v>1.7200000000000024</v>
      </c>
      <c r="AE213">
        <f>IFERROR(VLOOKUP($A213,'Week 15'!$A$1:$F$300,3,FALSE),"")</f>
        <v>21.15</v>
      </c>
      <c r="AF213" s="16">
        <f t="shared" si="113"/>
        <v>1.9599999999999973</v>
      </c>
      <c r="AG213">
        <f>IFERROR(VLOOKUP($A213,'Week 16'!$A$1:$F$300,3,FALSE),"")</f>
        <v>21.86</v>
      </c>
      <c r="AH213" s="16">
        <f t="shared" si="114"/>
        <v>0.71000000000000085</v>
      </c>
      <c r="AI213">
        <f>IFERROR(VLOOKUP($A213,'Week 17'!$A$1:$F$300,3,FALSE),"")</f>
        <v>22.28</v>
      </c>
      <c r="AJ213" s="16">
        <f t="shared" si="115"/>
        <v>0.42000000000000171</v>
      </c>
      <c r="AK213">
        <f>IFERROR(VLOOKUP($A213,'Week 18'!$A$1:$F$300,3,FALSE),"")</f>
        <v>22.71</v>
      </c>
      <c r="AL213" s="16">
        <f t="shared" si="116"/>
        <v>0.42999999999999972</v>
      </c>
      <c r="AM213">
        <f>IFERROR(VLOOKUP($A213,'Week 19'!$A$1:$F$300,3,FALSE),"")</f>
        <v>22.71</v>
      </c>
      <c r="AN213" s="16">
        <f t="shared" si="117"/>
        <v>0</v>
      </c>
      <c r="AO213">
        <f>IFERROR(VLOOKUP($A213,'Week 20'!$A$1:$F$300,3,FALSE),"")</f>
        <v>23.59</v>
      </c>
      <c r="AP213" s="16">
        <f t="shared" si="118"/>
        <v>0.87999999999999901</v>
      </c>
      <c r="AQ213">
        <f>IFERROR(VLOOKUP($A213,'Week 21'!$A$1:$F$300,3,FALSE),"")</f>
        <v>23.92</v>
      </c>
      <c r="AR213" s="16">
        <f t="shared" si="119"/>
        <v>0.33000000000000185</v>
      </c>
      <c r="AS213">
        <f>IFERROR(VLOOKUP($A213,'Week 22'!$A$1:$F$300,3,FALSE),"")</f>
        <v>24.43</v>
      </c>
      <c r="AT213" s="16">
        <f t="shared" si="120"/>
        <v>0.50999999999999801</v>
      </c>
      <c r="AU213" t="str">
        <f>IFERROR(VLOOKUP($A213,'Week 23'!$A$1:$F$300,3,FALSE),"")</f>
        <v/>
      </c>
      <c r="AV213" s="16">
        <f t="shared" si="121"/>
        <v>0</v>
      </c>
      <c r="AW213" t="str">
        <f>IFERROR(VLOOKUP($A213,'Week 24'!$A$1:$F$300,3,FALSE),"")</f>
        <v/>
      </c>
      <c r="AX213" s="16">
        <f t="shared" si="122"/>
        <v>0</v>
      </c>
      <c r="AY213" t="str">
        <f>IFERROR(VLOOKUP($A213,'Week 25'!$A$1:$F$300,3,FALSE),"")</f>
        <v/>
      </c>
      <c r="AZ213" s="16">
        <f t="shared" si="123"/>
        <v>0</v>
      </c>
      <c r="BA213" t="str">
        <f>IFERROR(VLOOKUP($A213,'Week 26'!$A$1:$F$300,3,FALSE),"")</f>
        <v/>
      </c>
      <c r="BB213" s="16">
        <f t="shared" si="124"/>
        <v>0</v>
      </c>
      <c r="BC213" s="2" t="str">
        <f t="shared" si="125"/>
        <v/>
      </c>
      <c r="BD213" t="str">
        <f>IFERROR(VLOOKUP($A213,'Pivotrac YE'!$A$1:$F$300,3,FALSE),"")</f>
        <v/>
      </c>
    </row>
    <row r="214" spans="1:56" x14ac:dyDescent="0.2">
      <c r="A214" t="s">
        <v>45</v>
      </c>
      <c r="D214" s="16"/>
      <c r="F214" s="16">
        <f t="shared" si="109"/>
        <v>0</v>
      </c>
      <c r="G214" t="str">
        <f>IFERROR(VLOOKUP($A214,'Week 3'!$A$1:$F$298,3,FALSE),"")</f>
        <v/>
      </c>
      <c r="H214" s="16">
        <f t="shared" si="110"/>
        <v>0</v>
      </c>
      <c r="I214" t="str">
        <f>IFERROR(VLOOKUP($A214,'Week 4'!$A$1:$F$300,3,FALSE),"")</f>
        <v/>
      </c>
      <c r="J214" t="str">
        <f>IFERROR(VLOOKUP($A214,'Week 4'!$A$1:$F$300,3,FALSE),"")</f>
        <v/>
      </c>
      <c r="K214" s="16" t="str">
        <f t="shared" si="111"/>
        <v/>
      </c>
      <c r="L214" t="str">
        <f>IFERROR(VLOOKUP($A214,'Week 5'!$A$1:$F$300,2,FALSE),"")</f>
        <v/>
      </c>
      <c r="M214" t="str">
        <f>IFERROR(VLOOKUP($A214,'Week 6'!$A$1:$F$300,3,FALSE),"")</f>
        <v/>
      </c>
      <c r="N214" t="str">
        <f>IFERROR(VLOOKUP($A214,'Week 6'!$A$1:$F$300,2,FALSE),"")</f>
        <v/>
      </c>
      <c r="O214" s="16" t="e">
        <f t="shared" si="102"/>
        <v>#VALUE!</v>
      </c>
      <c r="P214">
        <f>IFERROR(VLOOKUP($A214,'Week 7'!$A$1:$F$300,2,FALSE),"")</f>
        <v>2.39</v>
      </c>
      <c r="Q214" s="16" t="e">
        <f t="shared" si="112"/>
        <v>#VALUE!</v>
      </c>
      <c r="R214">
        <f>IFERROR(VLOOKUP($A214,'Week 8'!$A$1:$F$300,2,FALSE),"")</f>
        <v>2.63</v>
      </c>
      <c r="S214" s="16">
        <f>IFERROR(VLOOKUP($A214,'Week 9'!$A$1:$F$300,3,FALSE),"")</f>
        <v>9.25</v>
      </c>
      <c r="T214" s="16">
        <f t="shared" si="103"/>
        <v>0</v>
      </c>
      <c r="U214" s="16">
        <f>IFERROR(VLOOKUP($A214,'Week 10'!$A$1:$F$300,3,FALSE),"")</f>
        <v>11.87</v>
      </c>
      <c r="V214" s="16">
        <f t="shared" si="104"/>
        <v>2.6199999999999992</v>
      </c>
      <c r="W214" s="16">
        <f>IFERROR(VLOOKUP($A214,'Week 11'!$A$1:$F$300,3,FALSE),"")</f>
        <v>14.23</v>
      </c>
      <c r="X214" s="16">
        <f t="shared" si="105"/>
        <v>2.3600000000000012</v>
      </c>
      <c r="Y214" s="16">
        <f>IFERROR(VLOOKUP($A214,'Week 12'!$A$1:$F$300,3,FALSE),"")</f>
        <v>16.32</v>
      </c>
      <c r="Z214" s="16">
        <f t="shared" si="106"/>
        <v>2.09</v>
      </c>
      <c r="AA214">
        <f>IFERROR(VLOOKUP($A214,'Week 13'!$A$1:$F$300,3,FALSE),"")</f>
        <v>18.440000000000001</v>
      </c>
      <c r="AB214" s="16">
        <f t="shared" si="107"/>
        <v>2.120000000000001</v>
      </c>
      <c r="AC214">
        <f>IFERROR(VLOOKUP($A214,'Week 14'!$A$1:$F$300,3,FALSE),"")</f>
        <v>20.079999999999998</v>
      </c>
      <c r="AD214" s="16">
        <f t="shared" si="108"/>
        <v>1.639999999999997</v>
      </c>
      <c r="AE214">
        <f>IFERROR(VLOOKUP($A214,'Week 15'!$A$1:$F$300,3,FALSE),"")</f>
        <v>22.31</v>
      </c>
      <c r="AF214" s="16">
        <f t="shared" si="113"/>
        <v>2.2300000000000004</v>
      </c>
      <c r="AG214">
        <f>IFERROR(VLOOKUP($A214,'Week 16'!$A$1:$F$300,3,FALSE),"")</f>
        <v>22.88</v>
      </c>
      <c r="AH214" s="16">
        <f t="shared" si="114"/>
        <v>0.57000000000000028</v>
      </c>
      <c r="AI214">
        <f>IFERROR(VLOOKUP($A214,'Week 17'!$A$1:$F$300,3,FALSE),"")</f>
        <v>23.29</v>
      </c>
      <c r="AJ214" s="16">
        <f t="shared" si="115"/>
        <v>0.41000000000000014</v>
      </c>
      <c r="AK214">
        <f>IFERROR(VLOOKUP($A214,'Week 18'!$A$1:$F$300,3,FALSE),"")</f>
        <v>23.7</v>
      </c>
      <c r="AL214" s="16">
        <f t="shared" si="116"/>
        <v>0.41000000000000014</v>
      </c>
      <c r="AM214">
        <f>IFERROR(VLOOKUP($A214,'Week 19'!$A$1:$F$300,3,FALSE),"")</f>
        <v>23.7</v>
      </c>
      <c r="AN214" s="16">
        <f t="shared" si="117"/>
        <v>0</v>
      </c>
      <c r="AO214">
        <f>IFERROR(VLOOKUP($A214,'Week 20'!$A$1:$F$300,3,FALSE),"")</f>
        <v>24.32</v>
      </c>
      <c r="AP214" s="16">
        <f t="shared" si="118"/>
        <v>0.62000000000000099</v>
      </c>
      <c r="AQ214">
        <f>IFERROR(VLOOKUP($A214,'Week 21'!$A$1:$F$300,3,FALSE),"")</f>
        <v>24.91</v>
      </c>
      <c r="AR214" s="16">
        <f t="shared" si="119"/>
        <v>0.58999999999999986</v>
      </c>
      <c r="AS214">
        <f>IFERROR(VLOOKUP($A214,'Week 22'!$A$1:$F$300,3,FALSE),"")</f>
        <v>25.42</v>
      </c>
      <c r="AT214" s="16">
        <f t="shared" si="120"/>
        <v>0.51000000000000156</v>
      </c>
      <c r="AU214" t="str">
        <f>IFERROR(VLOOKUP($A214,'Week 23'!$A$1:$F$300,3,FALSE),"")</f>
        <v/>
      </c>
      <c r="AV214" s="16">
        <f t="shared" si="121"/>
        <v>0</v>
      </c>
      <c r="AW214" t="str">
        <f>IFERROR(VLOOKUP($A214,'Week 24'!$A$1:$F$300,3,FALSE),"")</f>
        <v/>
      </c>
      <c r="AX214" s="16">
        <f t="shared" si="122"/>
        <v>0</v>
      </c>
      <c r="AY214" t="str">
        <f>IFERROR(VLOOKUP($A214,'Week 25'!$A$1:$F$300,3,FALSE),"")</f>
        <v/>
      </c>
      <c r="AZ214" s="16">
        <f t="shared" si="123"/>
        <v>0</v>
      </c>
      <c r="BA214" t="str">
        <f>IFERROR(VLOOKUP($A214,'Week 26'!$A$1:$F$300,3,FALSE),"")</f>
        <v/>
      </c>
      <c r="BB214" s="16">
        <f t="shared" si="124"/>
        <v>0</v>
      </c>
      <c r="BC214" s="2" t="str">
        <f t="shared" si="125"/>
        <v/>
      </c>
      <c r="BD214" t="str">
        <f>IFERROR(VLOOKUP($A214,'Pivotrac YE'!$A$1:$F$300,3,FALSE),"")</f>
        <v/>
      </c>
    </row>
    <row r="215" spans="1:56" x14ac:dyDescent="0.2">
      <c r="A215" t="s">
        <v>349</v>
      </c>
      <c r="D215" s="16"/>
      <c r="F215" s="16">
        <f t="shared" si="109"/>
        <v>0</v>
      </c>
      <c r="G215" t="str">
        <f>IFERROR(VLOOKUP($A215,'Week 3'!$A$1:$F$298,3,FALSE),"")</f>
        <v/>
      </c>
      <c r="H215" s="16">
        <f t="shared" si="110"/>
        <v>0</v>
      </c>
      <c r="I215">
        <f>IFERROR(VLOOKUP($A215,'Week 4'!$A$1:$F$300,3,FALSE),"")</f>
        <v>0</v>
      </c>
      <c r="J215">
        <f>IFERROR(VLOOKUP($A215,'Week 4'!$A$1:$F$300,3,FALSE),"")</f>
        <v>0</v>
      </c>
      <c r="K215" s="16" t="str">
        <f t="shared" si="111"/>
        <v/>
      </c>
      <c r="L215" t="str">
        <f>IFERROR(VLOOKUP($A215,'Week 5'!$A$1:$F$300,2,FALSE),"")</f>
        <v/>
      </c>
      <c r="M215" t="str">
        <f>IFERROR(VLOOKUP($A215,'Week 6'!$A$1:$F$300,3,FALSE),"")</f>
        <v/>
      </c>
      <c r="N215" t="str">
        <f>IFERROR(VLOOKUP($A215,'Week 6'!$A$1:$F$300,2,FALSE),"")</f>
        <v/>
      </c>
      <c r="O215" s="16">
        <f t="shared" si="102"/>
        <v>0.41</v>
      </c>
      <c r="P215">
        <f>IFERROR(VLOOKUP($A215,'Week 7'!$A$1:$F$300,2,FALSE),"")</f>
        <v>0.41</v>
      </c>
      <c r="Q215" s="16">
        <f t="shared" si="112"/>
        <v>1.95</v>
      </c>
      <c r="R215">
        <f>IFERROR(VLOOKUP($A215,'Week 8'!$A$1:$F$300,2,FALSE),"")</f>
        <v>1.54</v>
      </c>
      <c r="S215" s="16">
        <f>IFERROR(VLOOKUP($A215,'Week 9'!$A$1:$F$300,3,FALSE),"")</f>
        <v>4.22</v>
      </c>
      <c r="T215" s="16">
        <f t="shared" si="103"/>
        <v>2.2699999999999996</v>
      </c>
      <c r="U215" s="16">
        <f>IFERROR(VLOOKUP($A215,'Week 10'!$A$1:$F$300,3,FALSE),"")</f>
        <v>5.88</v>
      </c>
      <c r="V215" s="16">
        <f t="shared" si="104"/>
        <v>1.6600000000000001</v>
      </c>
      <c r="W215" s="16">
        <f>IFERROR(VLOOKUP($A215,'Week 11'!$A$1:$F$300,3,FALSE),"")</f>
        <v>8.23</v>
      </c>
      <c r="X215" s="16">
        <f t="shared" si="105"/>
        <v>2.3500000000000005</v>
      </c>
      <c r="Y215" s="16">
        <f>IFERROR(VLOOKUP($A215,'Week 12'!$A$1:$F$300,3,FALSE),"")</f>
        <v>9.64</v>
      </c>
      <c r="Z215" s="16">
        <f t="shared" si="106"/>
        <v>1.4100000000000001</v>
      </c>
      <c r="AA215">
        <f>IFERROR(VLOOKUP($A215,'Week 13'!$A$1:$F$300,3,FALSE),"")</f>
        <v>11.27</v>
      </c>
      <c r="AB215" s="16">
        <f t="shared" si="107"/>
        <v>1.629999999999999</v>
      </c>
      <c r="AC215">
        <f>IFERROR(VLOOKUP($A215,'Week 14'!$A$1:$F$300,3,FALSE),"")</f>
        <v>12.26</v>
      </c>
      <c r="AD215" s="16">
        <f t="shared" si="108"/>
        <v>0.99000000000000021</v>
      </c>
      <c r="AE215">
        <f>IFERROR(VLOOKUP($A215,'Week 15'!$A$1:$F$300,3,FALSE),"")</f>
        <v>13.31</v>
      </c>
      <c r="AF215" s="16">
        <f t="shared" si="113"/>
        <v>1.0500000000000007</v>
      </c>
      <c r="AG215">
        <f>IFERROR(VLOOKUP($A215,'Week 16'!$A$1:$F$300,3,FALSE),"")</f>
        <v>13.78</v>
      </c>
      <c r="AH215" s="16">
        <f t="shared" si="114"/>
        <v>0.46999999999999886</v>
      </c>
      <c r="AI215">
        <f>IFERROR(VLOOKUP($A215,'Week 17'!$A$1:$F$300,3,FALSE),"")</f>
        <v>13.78</v>
      </c>
      <c r="AJ215" s="16">
        <f t="shared" si="115"/>
        <v>0</v>
      </c>
      <c r="AK215">
        <f>IFERROR(VLOOKUP($A215,'Week 18'!$A$1:$F$300,3,FALSE),"")</f>
        <v>14.25</v>
      </c>
      <c r="AL215" s="16">
        <f t="shared" si="116"/>
        <v>0.47000000000000064</v>
      </c>
      <c r="AM215">
        <f>IFERROR(VLOOKUP($A215,'Week 19'!$A$1:$F$300,3,FALSE),"")</f>
        <v>14.25</v>
      </c>
      <c r="AN215" s="16">
        <f t="shared" si="117"/>
        <v>0</v>
      </c>
      <c r="AO215">
        <f>IFERROR(VLOOKUP($A215,'Week 20'!$A$1:$F$300,3,FALSE),"")</f>
        <v>15.16</v>
      </c>
      <c r="AP215" s="16">
        <f t="shared" si="118"/>
        <v>0.91000000000000014</v>
      </c>
      <c r="AQ215">
        <f>IFERROR(VLOOKUP($A215,'Week 21'!$A$1:$F$300,3,FALSE),"")</f>
        <v>16.579999999999998</v>
      </c>
      <c r="AR215" s="16">
        <f t="shared" si="119"/>
        <v>1.4199999999999982</v>
      </c>
      <c r="AS215">
        <f>IFERROR(VLOOKUP($A215,'Week 22'!$A$1:$F$300,3,FALSE),"")</f>
        <v>16.579999999999998</v>
      </c>
      <c r="AT215" s="16">
        <f t="shared" si="120"/>
        <v>0</v>
      </c>
      <c r="AU215" t="str">
        <f>IFERROR(VLOOKUP($A215,'Week 23'!$A$1:$F$300,3,FALSE),"")</f>
        <v/>
      </c>
      <c r="AV215" s="16">
        <f t="shared" si="121"/>
        <v>0</v>
      </c>
      <c r="AW215" t="str">
        <f>IFERROR(VLOOKUP($A215,'Week 24'!$A$1:$F$300,3,FALSE),"")</f>
        <v/>
      </c>
      <c r="AX215" s="16">
        <f t="shared" si="122"/>
        <v>0</v>
      </c>
      <c r="AY215" t="str">
        <f>IFERROR(VLOOKUP($A215,'Week 25'!$A$1:$F$300,3,FALSE),"")</f>
        <v/>
      </c>
      <c r="AZ215" s="16">
        <f t="shared" si="123"/>
        <v>0</v>
      </c>
      <c r="BA215" t="str">
        <f>IFERROR(VLOOKUP($A215,'Week 26'!$A$1:$F$300,3,FALSE),"")</f>
        <v/>
      </c>
      <c r="BB215" s="16">
        <f t="shared" si="124"/>
        <v>0</v>
      </c>
      <c r="BC215" s="2" t="str">
        <f t="shared" si="125"/>
        <v/>
      </c>
      <c r="BD215" t="str">
        <f>IFERROR(VLOOKUP($A215,'Pivotrac YE'!$A$1:$F$300,3,FALSE),"")</f>
        <v/>
      </c>
    </row>
    <row r="216" spans="1:56" x14ac:dyDescent="0.2">
      <c r="A216" t="s">
        <v>352</v>
      </c>
      <c r="D216" s="16"/>
      <c r="F216" s="16">
        <f t="shared" si="109"/>
        <v>0</v>
      </c>
      <c r="G216" t="str">
        <f>IFERROR(VLOOKUP($A216,'Week 3'!$A$1:$F$298,3,FALSE),"")</f>
        <v/>
      </c>
      <c r="H216" s="16">
        <f t="shared" si="110"/>
        <v>0</v>
      </c>
      <c r="I216">
        <f>IFERROR(VLOOKUP($A216,'Week 4'!$A$1:$F$300,3,FALSE),"")</f>
        <v>0</v>
      </c>
      <c r="J216">
        <f>IFERROR(VLOOKUP($A216,'Week 4'!$A$1:$F$300,3,FALSE),"")</f>
        <v>0</v>
      </c>
      <c r="K216" s="16" t="str">
        <f t="shared" si="111"/>
        <v/>
      </c>
      <c r="L216" t="str">
        <f>IFERROR(VLOOKUP($A216,'Week 5'!$A$1:$F$300,2,FALSE),"")</f>
        <v/>
      </c>
      <c r="M216" t="str">
        <f>IFERROR(VLOOKUP($A216,'Week 6'!$A$1:$F$300,3,FALSE),"")</f>
        <v/>
      </c>
      <c r="N216" t="str">
        <f>IFERROR(VLOOKUP($A216,'Week 6'!$A$1:$F$300,2,FALSE),"")</f>
        <v/>
      </c>
      <c r="O216" s="16">
        <f t="shared" si="102"/>
        <v>0.93</v>
      </c>
      <c r="P216">
        <f>IFERROR(VLOOKUP($A216,'Week 7'!$A$1:$F$300,2,FALSE),"")</f>
        <v>0.93</v>
      </c>
      <c r="Q216" s="16">
        <f t="shared" si="112"/>
        <v>2.72</v>
      </c>
      <c r="R216">
        <f>IFERROR(VLOOKUP($A216,'Week 8'!$A$1:$F$300,2,FALSE),"")</f>
        <v>1.79</v>
      </c>
      <c r="S216" s="16">
        <f>IFERROR(VLOOKUP($A216,'Week 9'!$A$1:$F$300,3,FALSE),"")</f>
        <v>6.34</v>
      </c>
      <c r="T216" s="16">
        <f t="shared" si="103"/>
        <v>3.6199999999999997</v>
      </c>
      <c r="U216" s="16">
        <f>IFERROR(VLOOKUP($A216,'Week 10'!$A$1:$F$300,3,FALSE),"")</f>
        <v>8.2899999999999991</v>
      </c>
      <c r="V216" s="16">
        <f t="shared" si="104"/>
        <v>1.9499999999999993</v>
      </c>
      <c r="W216" s="16">
        <f>IFERROR(VLOOKUP($A216,'Week 11'!$A$1:$F$300,3,FALSE),"")</f>
        <v>10.42</v>
      </c>
      <c r="X216" s="16">
        <f t="shared" si="105"/>
        <v>2.1300000000000008</v>
      </c>
      <c r="Y216" s="16">
        <f>IFERROR(VLOOKUP($A216,'Week 12'!$A$1:$F$300,3,FALSE),"")</f>
        <v>12.91</v>
      </c>
      <c r="Z216" s="16">
        <f t="shared" si="106"/>
        <v>2.4900000000000002</v>
      </c>
      <c r="AA216">
        <f>IFERROR(VLOOKUP($A216,'Week 13'!$A$1:$F$300,3,FALSE),"")</f>
        <v>15.03</v>
      </c>
      <c r="AB216" s="16">
        <f t="shared" si="107"/>
        <v>2.1199999999999992</v>
      </c>
      <c r="AC216">
        <f>IFERROR(VLOOKUP($A216,'Week 14'!$A$1:$F$300,3,FALSE),"")</f>
        <v>15.56</v>
      </c>
      <c r="AD216" s="16">
        <f t="shared" si="108"/>
        <v>0.53000000000000114</v>
      </c>
      <c r="AE216">
        <f>IFERROR(VLOOKUP($A216,'Week 15'!$A$1:$F$300,3,FALSE),"")</f>
        <v>15.56</v>
      </c>
      <c r="AF216" s="16">
        <f t="shared" si="113"/>
        <v>0</v>
      </c>
      <c r="AG216">
        <f>IFERROR(VLOOKUP($A216,'Week 16'!$A$1:$F$300,3,FALSE),"")</f>
        <v>15.56</v>
      </c>
      <c r="AH216" s="16">
        <f t="shared" si="114"/>
        <v>0</v>
      </c>
      <c r="AI216">
        <f>IFERROR(VLOOKUP($A216,'Week 17'!$A$1:$F$300,3,FALSE),"")</f>
        <v>15.56</v>
      </c>
      <c r="AJ216" s="16">
        <f t="shared" si="115"/>
        <v>0</v>
      </c>
      <c r="AK216">
        <f>IFERROR(VLOOKUP($A216,'Week 18'!$A$1:$F$300,3,FALSE),"")</f>
        <v>15.56</v>
      </c>
      <c r="AL216" s="16">
        <f t="shared" si="116"/>
        <v>0</v>
      </c>
      <c r="AM216">
        <f>IFERROR(VLOOKUP($A216,'Week 19'!$A$1:$F$300,3,FALSE),"")</f>
        <v>15.56</v>
      </c>
      <c r="AN216" s="16">
        <f t="shared" si="117"/>
        <v>0</v>
      </c>
      <c r="AO216">
        <f>IFERROR(VLOOKUP($A216,'Week 20'!$A$1:$F$300,3,FALSE),"")</f>
        <v>15.56</v>
      </c>
      <c r="AP216" s="16">
        <f t="shared" si="118"/>
        <v>0</v>
      </c>
      <c r="AQ216">
        <f>IFERROR(VLOOKUP($A216,'Week 21'!$A$1:$F$300,3,FALSE),"")</f>
        <v>17.11</v>
      </c>
      <c r="AR216" s="16">
        <f t="shared" si="119"/>
        <v>1.5499999999999989</v>
      </c>
      <c r="AS216">
        <f>IFERROR(VLOOKUP($A216,'Week 22'!$A$1:$F$300,3,FALSE),"")</f>
        <v>17.11</v>
      </c>
      <c r="AT216" s="16">
        <f t="shared" si="120"/>
        <v>0</v>
      </c>
      <c r="AU216" t="str">
        <f>IFERROR(VLOOKUP($A216,'Week 23'!$A$1:$F$300,3,FALSE),"")</f>
        <v/>
      </c>
      <c r="AV216" s="16">
        <f t="shared" si="121"/>
        <v>0</v>
      </c>
      <c r="AW216" t="str">
        <f>IFERROR(VLOOKUP($A216,'Week 24'!$A$1:$F$300,3,FALSE),"")</f>
        <v/>
      </c>
      <c r="AX216" s="16">
        <f t="shared" si="122"/>
        <v>0</v>
      </c>
      <c r="AY216" t="str">
        <f>IFERROR(VLOOKUP($A216,'Week 25'!$A$1:$F$300,3,FALSE),"")</f>
        <v/>
      </c>
      <c r="AZ216" s="16">
        <f t="shared" si="123"/>
        <v>0</v>
      </c>
      <c r="BA216" t="str">
        <f>IFERROR(VLOOKUP($A216,'Week 26'!$A$1:$F$300,3,FALSE),"")</f>
        <v/>
      </c>
      <c r="BB216" s="16">
        <f t="shared" si="124"/>
        <v>0</v>
      </c>
      <c r="BC216" s="2" t="str">
        <f t="shared" si="125"/>
        <v/>
      </c>
      <c r="BD216" t="str">
        <f>IFERROR(VLOOKUP($A216,'Pivotrac YE'!$A$1:$F$300,3,FALSE),"")</f>
        <v/>
      </c>
    </row>
    <row r="217" spans="1:56" x14ac:dyDescent="0.2">
      <c r="A217" t="s">
        <v>354</v>
      </c>
      <c r="B217">
        <f t="shared" si="83"/>
        <v>15.68</v>
      </c>
      <c r="C217" t="str">
        <f>IFERROR(VLOOKUP($A217,'Week 1'!$A$1:$F$300,3,FALSE),"")</f>
        <v/>
      </c>
      <c r="D217" s="16">
        <f t="shared" si="84"/>
        <v>0</v>
      </c>
      <c r="E217" t="str">
        <f>IFERROR(VLOOKUP($A217,'Week 2'!$A$1:$F$298,3,FALSE),"")</f>
        <v/>
      </c>
      <c r="F217" s="16">
        <f t="shared" si="109"/>
        <v>0</v>
      </c>
      <c r="G217" t="str">
        <f>IFERROR(VLOOKUP($A217,'Week 3'!$A$1:$F$298,3,FALSE),"")</f>
        <v/>
      </c>
      <c r="H217" s="16">
        <f t="shared" si="110"/>
        <v>0</v>
      </c>
      <c r="I217">
        <f>IFERROR(VLOOKUP($A217,'Week 4'!$A$1:$F$300,3,FALSE),"")</f>
        <v>0</v>
      </c>
      <c r="J217">
        <f>IFERROR(VLOOKUP($A217,'Week 4'!$A$1:$F$300,3,FALSE),"")</f>
        <v>0</v>
      </c>
      <c r="K217" s="16" t="str">
        <f t="shared" si="111"/>
        <v/>
      </c>
      <c r="L217" t="str">
        <f>IFERROR(VLOOKUP($A217,'Week 5'!$A$1:$F$300,2,FALSE),"")</f>
        <v/>
      </c>
      <c r="M217" t="str">
        <f>IFERROR(VLOOKUP($A217,'Week 6'!$A$1:$F$300,3,FALSE),"")</f>
        <v/>
      </c>
      <c r="N217" t="str">
        <f>IFERROR(VLOOKUP($A217,'Week 6'!$A$1:$F$300,2,FALSE),"")</f>
        <v/>
      </c>
      <c r="O217" s="16">
        <f t="shared" si="102"/>
        <v>1.1200000000000001</v>
      </c>
      <c r="P217">
        <f>IFERROR(VLOOKUP($A217,'Week 7'!$A$1:$F$300,2,FALSE),"")</f>
        <v>1.1200000000000001</v>
      </c>
      <c r="Q217" s="16">
        <f t="shared" si="112"/>
        <v>3.2600000000000002</v>
      </c>
      <c r="R217">
        <f>IFERROR(VLOOKUP($A217,'Week 8'!$A$1:$F$300,2,FALSE),"")</f>
        <v>2.14</v>
      </c>
      <c r="S217" s="16">
        <f>IFERROR(VLOOKUP($A217,'Week 9'!$A$1:$F$300,3,FALSE),"")</f>
        <v>7.64</v>
      </c>
      <c r="T217" s="16">
        <f t="shared" si="103"/>
        <v>4.379999999999999</v>
      </c>
      <c r="U217" s="16">
        <f>IFERROR(VLOOKUP($A217,'Week 10'!$A$1:$F$300,3,FALSE),"")</f>
        <v>9.25</v>
      </c>
      <c r="V217" s="16">
        <f t="shared" si="104"/>
        <v>1.6100000000000003</v>
      </c>
      <c r="W217" s="16">
        <f>IFERROR(VLOOKUP($A217,'Week 11'!$A$1:$F$300,3,FALSE),"")</f>
        <v>10.63</v>
      </c>
      <c r="X217" s="16">
        <f t="shared" si="105"/>
        <v>1.3800000000000008</v>
      </c>
      <c r="Y217" s="16">
        <f>IFERROR(VLOOKUP($A217,'Week 12'!$A$1:$F$300,3,FALSE),"")</f>
        <v>12.43</v>
      </c>
      <c r="Z217" s="16">
        <f t="shared" si="106"/>
        <v>1.7999999999999989</v>
      </c>
      <c r="AA217">
        <f>IFERROR(VLOOKUP($A217,'Week 13'!$A$1:$F$300,3,FALSE),"")</f>
        <v>15.38</v>
      </c>
      <c r="AB217" s="16">
        <f t="shared" si="107"/>
        <v>2.9500000000000011</v>
      </c>
      <c r="AC217">
        <f>IFERROR(VLOOKUP($A217,'Week 14'!$A$1:$F$300,3,FALSE),"")</f>
        <v>15.68</v>
      </c>
      <c r="AD217" s="16">
        <f t="shared" si="108"/>
        <v>0.29999999999999893</v>
      </c>
      <c r="AE217">
        <f>IFERROR(VLOOKUP($A217,'Week 15'!$A$1:$F$300,3,FALSE),"")</f>
        <v>15.68</v>
      </c>
      <c r="AF217" s="16">
        <f t="shared" si="113"/>
        <v>0</v>
      </c>
      <c r="AG217">
        <f>IFERROR(VLOOKUP($A217,'Week 16'!$A$1:$F$300,3,FALSE),"")</f>
        <v>15.68</v>
      </c>
      <c r="AH217" s="16">
        <f t="shared" si="114"/>
        <v>0</v>
      </c>
      <c r="AI217">
        <f>IFERROR(VLOOKUP($A217,'Week 17'!$A$1:$F$300,3,FALSE),"")</f>
        <v>15.68</v>
      </c>
      <c r="AJ217" s="16">
        <f t="shared" si="115"/>
        <v>0</v>
      </c>
      <c r="AK217">
        <f>IFERROR(VLOOKUP($A217,'Week 18'!$A$1:$F$300,3,FALSE),"")</f>
        <v>15.68</v>
      </c>
      <c r="AL217" s="16">
        <f t="shared" si="116"/>
        <v>0</v>
      </c>
      <c r="AM217">
        <f>IFERROR(VLOOKUP($A217,'Week 19'!$A$1:$F$300,3,FALSE),"")</f>
        <v>15.68</v>
      </c>
      <c r="AN217" s="16">
        <f t="shared" si="117"/>
        <v>0</v>
      </c>
      <c r="AO217">
        <f>IFERROR(VLOOKUP($A217,'Week 20'!$A$1:$F$300,3,FALSE),"")</f>
        <v>15.68</v>
      </c>
      <c r="AP217" s="16">
        <f t="shared" si="118"/>
        <v>0</v>
      </c>
      <c r="AQ217">
        <f>IFERROR(VLOOKUP($A217,'Week 21'!$A$1:$F$300,3,FALSE),"")</f>
        <v>17.329999999999998</v>
      </c>
      <c r="AR217" s="16">
        <f t="shared" si="119"/>
        <v>1.6499999999999986</v>
      </c>
      <c r="AS217">
        <f>IFERROR(VLOOKUP($A217,'Week 22'!$A$1:$F$300,3,FALSE),"")</f>
        <v>17.329999999999998</v>
      </c>
      <c r="AT217" s="16">
        <f t="shared" si="120"/>
        <v>0</v>
      </c>
      <c r="AU217" t="str">
        <f>IFERROR(VLOOKUP($A217,'Week 23'!$A$1:$F$300,3,FALSE),"")</f>
        <v/>
      </c>
      <c r="AV217" s="16">
        <f t="shared" si="121"/>
        <v>0</v>
      </c>
      <c r="AW217" t="str">
        <f>IFERROR(VLOOKUP($A217,'Week 24'!$A$1:$F$300,3,FALSE),"")</f>
        <v/>
      </c>
      <c r="AX217" s="16">
        <f t="shared" si="122"/>
        <v>0</v>
      </c>
      <c r="AY217" t="str">
        <f>IFERROR(VLOOKUP($A217,'Week 25'!$A$1:$F$300,3,FALSE),"")</f>
        <v/>
      </c>
      <c r="AZ217" s="16">
        <f t="shared" si="123"/>
        <v>0</v>
      </c>
      <c r="BA217" t="str">
        <f>IFERROR(VLOOKUP($A217,'Week 26'!$A$1:$F$300,3,FALSE),"")</f>
        <v/>
      </c>
      <c r="BB217" s="16">
        <f t="shared" si="124"/>
        <v>0</v>
      </c>
      <c r="BC217" s="2" t="str">
        <f t="shared" si="125"/>
        <v/>
      </c>
      <c r="BD217" t="str">
        <f>IFERROR(VLOOKUP($A217,'Pivotrac YE'!$A$1:$F$300,3,FALSE),"")</f>
        <v/>
      </c>
    </row>
    <row r="218" spans="1:56" x14ac:dyDescent="0.2">
      <c r="A218" t="s">
        <v>356</v>
      </c>
      <c r="B218">
        <f>MAX(C218:AK218)</f>
        <v>15.32</v>
      </c>
      <c r="C218" t="str">
        <f>IFERROR(VLOOKUP($A218,'Week 1'!$A$1:$F$300,3,FALSE),"")</f>
        <v/>
      </c>
      <c r="D218" s="16">
        <f>IFERROR(+E218-C218,)</f>
        <v>0</v>
      </c>
      <c r="E218" t="str">
        <f>IFERROR(VLOOKUP($A218,'Week 2'!$A$1:$F$298,3,FALSE),"")</f>
        <v/>
      </c>
      <c r="F218" s="16">
        <f>IFERROR(+G218-E218,)</f>
        <v>0</v>
      </c>
      <c r="G218" t="str">
        <f>IFERROR(VLOOKUP($A218,'Week 3'!$A$1:$F$298,3,FALSE),"")</f>
        <v/>
      </c>
      <c r="H218" s="16">
        <f>IFERROR(+I218-G218,)</f>
        <v>0</v>
      </c>
      <c r="I218">
        <f>IFERROR(VLOOKUP($A218,'Week 4'!$A$1:$F$300,3,FALSE),"")</f>
        <v>0</v>
      </c>
      <c r="J218">
        <f>IFERROR(VLOOKUP($A218,'Week 4'!$A$1:$F$300,3,FALSE),"")</f>
        <v>0</v>
      </c>
      <c r="K218" s="16" t="str">
        <f>+L218</f>
        <v/>
      </c>
      <c r="L218" t="str">
        <f>IFERROR(VLOOKUP($A218,'Week 5'!$A$1:$F$300,2,FALSE),"")</f>
        <v/>
      </c>
      <c r="M218" t="str">
        <f>IFERROR(VLOOKUP($A218,'Week 6'!$A$1:$F$300,3,FALSE),"")</f>
        <v/>
      </c>
      <c r="N218" t="str">
        <f>IFERROR(VLOOKUP($A218,'Week 6'!$A$1:$F$300,2,FALSE),"")</f>
        <v/>
      </c>
      <c r="O218" s="16">
        <f t="shared" si="102"/>
        <v>0.02</v>
      </c>
      <c r="P218">
        <f>IFERROR(VLOOKUP($A218,'Week 7'!$A$1:$F$300,2,FALSE),"")</f>
        <v>0.02</v>
      </c>
      <c r="Q218" s="16">
        <f>+R218+O218</f>
        <v>2.33</v>
      </c>
      <c r="R218">
        <f>IFERROR(VLOOKUP($A218,'Week 8'!$A$1:$F$300,2,FALSE),"")</f>
        <v>2.31</v>
      </c>
      <c r="S218" s="16">
        <f>IFERROR(VLOOKUP($A218,'Week 9'!$A$1:$F$300,3,FALSE),"")</f>
        <v>6.78</v>
      </c>
      <c r="T218" s="16">
        <f t="shared" si="103"/>
        <v>4.45</v>
      </c>
      <c r="U218" s="16">
        <f>IFERROR(VLOOKUP($A218,'Week 10'!$A$1:$F$300,3,FALSE),"")</f>
        <v>8.51</v>
      </c>
      <c r="V218" s="16">
        <f t="shared" si="104"/>
        <v>1.7299999999999995</v>
      </c>
      <c r="W218" s="16">
        <f>IFERROR(VLOOKUP($A218,'Week 11'!$A$1:$F$300,3,FALSE),"")</f>
        <v>10.74</v>
      </c>
      <c r="X218" s="16">
        <f t="shared" si="105"/>
        <v>2.2300000000000004</v>
      </c>
      <c r="Y218" s="16">
        <f>IFERROR(VLOOKUP($A218,'Week 12'!$A$1:$F$300,3,FALSE),"")</f>
        <v>12.8</v>
      </c>
      <c r="Z218" s="16">
        <f t="shared" si="106"/>
        <v>2.0600000000000005</v>
      </c>
      <c r="AA218">
        <f>IFERROR(VLOOKUP($A218,'Week 13'!$A$1:$F$300,3,FALSE),"")</f>
        <v>14.88</v>
      </c>
      <c r="AB218" s="16">
        <f t="shared" si="107"/>
        <v>2.08</v>
      </c>
      <c r="AC218">
        <f>IFERROR(VLOOKUP($A218,'Week 14'!$A$1:$F$300,3,FALSE),"")</f>
        <v>15.32</v>
      </c>
      <c r="AD218" s="16">
        <f t="shared" si="108"/>
        <v>0.4399999999999995</v>
      </c>
      <c r="AE218">
        <f>IFERROR(VLOOKUP($A218,'Week 15'!$A$1:$F$300,3,FALSE),"")</f>
        <v>15.32</v>
      </c>
      <c r="AF218" s="16">
        <f>IFERROR(AE218-AC218,)</f>
        <v>0</v>
      </c>
      <c r="AG218">
        <f>IFERROR(VLOOKUP($A218,'Week 16'!$A$1:$F$300,3,FALSE),"")</f>
        <v>15.32</v>
      </c>
      <c r="AH218" s="16">
        <f>IFERROR(AG218-AE218,)</f>
        <v>0</v>
      </c>
      <c r="AI218">
        <f>IFERROR(VLOOKUP($A218,'Week 17'!$A$1:$F$300,3,FALSE),"")</f>
        <v>15.32</v>
      </c>
      <c r="AJ218" s="16">
        <f>IFERROR(AI218-AG218,)</f>
        <v>0</v>
      </c>
      <c r="AK218">
        <f>IFERROR(VLOOKUP($A218,'Week 18'!$A$1:$F$300,3,FALSE),"")</f>
        <v>15.32</v>
      </c>
      <c r="AL218" s="16">
        <f>IFERROR(AK218-AI218,)</f>
        <v>0</v>
      </c>
      <c r="AM218">
        <f>IFERROR(VLOOKUP($A218,'Week 19'!$A$1:$F$300,3,FALSE),"")</f>
        <v>15.32</v>
      </c>
      <c r="AN218" s="16">
        <f>IFERROR(AM218-AK218,)</f>
        <v>0</v>
      </c>
      <c r="AO218">
        <f>IFERROR(VLOOKUP($A218,'Week 20'!$A$1:$F$300,3,FALSE),"")</f>
        <v>15.32</v>
      </c>
      <c r="AP218" s="16">
        <f>IFERROR(AO218-AM218,)</f>
        <v>0</v>
      </c>
      <c r="AQ218">
        <f>IFERROR(VLOOKUP($A218,'Week 21'!$A$1:$F$300,3,FALSE),"")</f>
        <v>16.36</v>
      </c>
      <c r="AR218" s="16">
        <f>IFERROR(AQ218-AO218,)</f>
        <v>1.0399999999999991</v>
      </c>
      <c r="AS218">
        <f>IFERROR(VLOOKUP($A218,'Week 22'!$A$1:$F$300,3,FALSE),"")</f>
        <v>16.36</v>
      </c>
      <c r="AT218" s="16">
        <f>IFERROR(AS218-AQ218,)</f>
        <v>0</v>
      </c>
      <c r="AU218" t="str">
        <f>IFERROR(VLOOKUP($A218,'Week 23'!$A$1:$F$300,3,FALSE),"")</f>
        <v/>
      </c>
      <c r="AV218" s="16">
        <f>IFERROR(AU218-AS218,)</f>
        <v>0</v>
      </c>
      <c r="AW218" t="str">
        <f>IFERROR(VLOOKUP($A218,'Week 24'!$A$1:$F$300,3,FALSE),"")</f>
        <v/>
      </c>
      <c r="AX218" s="16">
        <f>IFERROR(AW218-AU218,)</f>
        <v>0</v>
      </c>
      <c r="AY218" t="str">
        <f>IFERROR(VLOOKUP($A218,'Week 25'!$A$1:$F$300,3,FALSE),"")</f>
        <v/>
      </c>
      <c r="AZ218" s="16">
        <f>IFERROR(AY218-AW218,)</f>
        <v>0</v>
      </c>
      <c r="BA218" t="str">
        <f>IFERROR(VLOOKUP($A218,'Week 26'!$A$1:$F$300,3,FALSE),"")</f>
        <v/>
      </c>
      <c r="BB218" s="16">
        <f>IFERROR(BA218-AY218,)</f>
        <v>0</v>
      </c>
      <c r="BC218" s="2" t="str">
        <f>IFERROR(+BD218-AK218,"")</f>
        <v/>
      </c>
      <c r="BD218" t="str">
        <f>IFERROR(VLOOKUP($A218,'Pivotrac YE'!$A$1:$F$300,3,FALSE),"")</f>
        <v/>
      </c>
    </row>
    <row r="219" spans="1:56" x14ac:dyDescent="0.2">
      <c r="A219" t="s">
        <v>512</v>
      </c>
      <c r="B219">
        <f t="shared" si="83"/>
        <v>4946.37</v>
      </c>
      <c r="C219" t="str">
        <f>IFERROR(VLOOKUP($A219,'Week 1'!$A$1:$F$300,3,FALSE),"")</f>
        <v/>
      </c>
      <c r="D219" s="16">
        <f t="shared" si="84"/>
        <v>0</v>
      </c>
      <c r="E219" t="str">
        <f>IFERROR(VLOOKUP($A219,'Week 2'!$A$1:$F$298,3,FALSE),"")</f>
        <v/>
      </c>
      <c r="F219" s="16">
        <f t="shared" si="85"/>
        <v>0</v>
      </c>
      <c r="G219" t="str">
        <f>IFERROR(VLOOKUP($A219,'Week 3'!$A$1:$F$298,3,FALSE),"")</f>
        <v/>
      </c>
      <c r="H219" s="16">
        <f t="shared" si="86"/>
        <v>0</v>
      </c>
      <c r="I219">
        <f>IFERROR(VLOOKUP($A219,'Week 4'!$A$1:$F$300,3,FALSE),"")</f>
        <v>893.09</v>
      </c>
      <c r="J219">
        <f>IFERROR(VLOOKUP($A219,'Week 4'!$A$1:$F$300,3,FALSE),"")</f>
        <v>893.09</v>
      </c>
      <c r="K219" s="16" t="str">
        <f t="shared" si="87"/>
        <v/>
      </c>
      <c r="L219" t="str">
        <f>IFERROR(VLOOKUP($A219,'Week 5'!$A$1:$F$300,2,FALSE),"")</f>
        <v/>
      </c>
      <c r="M219" t="str">
        <f>IFERROR(VLOOKUP($A219,'Week 6'!$A$1:$F$300,3,FALSE),"")</f>
        <v/>
      </c>
      <c r="N219" t="str">
        <f>IFERROR(VLOOKUP($A219,'Week 6'!$A$1:$F$300,2,FALSE),"")</f>
        <v/>
      </c>
      <c r="O219" s="16">
        <f t="shared" si="102"/>
        <v>1299.23</v>
      </c>
      <c r="P219">
        <f>IFERROR(VLOOKUP($A219,'Week 7'!$A$1:$F$300,2,FALSE),"")</f>
        <v>406.14</v>
      </c>
      <c r="Q219" s="16">
        <f t="shared" si="88"/>
        <v>1750.66</v>
      </c>
      <c r="R219">
        <f>IFERROR(VLOOKUP($A219,'Week 8'!$A$1:$F$300,2,FALSE),"")</f>
        <v>451.43</v>
      </c>
      <c r="S219" s="16">
        <f>IFERROR(VLOOKUP($A219,'Week 9'!$A$1:$F$300,3,FALSE),"")</f>
        <v>2724.03</v>
      </c>
      <c r="T219" s="16">
        <f t="shared" si="103"/>
        <v>973.37000000000012</v>
      </c>
      <c r="U219" s="16">
        <f>IFERROR(VLOOKUP($A219,'Week 10'!$A$1:$F$300,3,FALSE),"")</f>
        <v>3177.4</v>
      </c>
      <c r="V219" s="16">
        <f t="shared" si="104"/>
        <v>453.36999999999989</v>
      </c>
      <c r="W219" s="16">
        <f>IFERROR(VLOOKUP($A219,'Week 11'!$A$1:$F$300,3,FALSE),"")</f>
        <v>3669.31</v>
      </c>
      <c r="X219" s="16">
        <f t="shared" si="105"/>
        <v>491.90999999999985</v>
      </c>
      <c r="Y219" s="16">
        <f>IFERROR(VLOOKUP($A219,'Week 12'!$A$1:$F$300,3,FALSE),"")</f>
        <v>4067.61</v>
      </c>
      <c r="Z219" s="16">
        <f t="shared" si="106"/>
        <v>398.30000000000018</v>
      </c>
      <c r="AA219">
        <f>IFERROR(VLOOKUP($A219,'Week 13'!$A$1:$F$300,3,FALSE),"")</f>
        <v>4363.95</v>
      </c>
      <c r="AB219" s="16">
        <f t="shared" si="107"/>
        <v>296.33999999999969</v>
      </c>
      <c r="AC219">
        <f>IFERROR(VLOOKUP($A219,'Week 14'!$A$1:$F$300,3,FALSE),"")</f>
        <v>4556.08</v>
      </c>
      <c r="AD219" s="16">
        <f t="shared" si="108"/>
        <v>192.13000000000011</v>
      </c>
      <c r="AE219">
        <f>IFERROR(VLOOKUP($A219,'Week 15'!$A$1:$F$300,3,FALSE),"")</f>
        <v>4742.6899999999996</v>
      </c>
      <c r="AF219" s="16">
        <f t="shared" si="65"/>
        <v>186.60999999999967</v>
      </c>
      <c r="AG219">
        <f>IFERROR(VLOOKUP($A219,'Week 16'!$A$1:$F$300,3,FALSE),"")</f>
        <v>4800.78</v>
      </c>
      <c r="AH219" s="16">
        <f t="shared" si="66"/>
        <v>58.090000000000146</v>
      </c>
      <c r="AI219">
        <f>IFERROR(VLOOKUP($A219,'Week 17'!$A$1:$F$300,3,FALSE),"")</f>
        <v>4864.83</v>
      </c>
      <c r="AJ219" s="16">
        <f t="shared" si="67"/>
        <v>64.050000000000182</v>
      </c>
      <c r="AK219">
        <f>IFERROR(VLOOKUP($A219,'Week 18'!$A$1:$F$300,3,FALSE),"")</f>
        <v>4946.37</v>
      </c>
      <c r="AL219" s="16">
        <f t="shared" si="68"/>
        <v>81.539999999999964</v>
      </c>
      <c r="AM219">
        <f>IFERROR(VLOOKUP($A219,'Week 19'!$A$1:$F$300,3,FALSE),"")</f>
        <v>5011</v>
      </c>
      <c r="AN219" s="16">
        <f t="shared" si="69"/>
        <v>64.630000000000109</v>
      </c>
      <c r="AO219">
        <f>IFERROR(VLOOKUP($A219,'Week 20'!$A$1:$F$300,3,FALSE),"")</f>
        <v>5066.7</v>
      </c>
      <c r="AP219" s="16">
        <f t="shared" si="70"/>
        <v>55.699999999999818</v>
      </c>
      <c r="AQ219">
        <f>IFERROR(VLOOKUP($A219,'Week 21'!$A$1:$F$300,3,FALSE),"")</f>
        <v>5173.58</v>
      </c>
      <c r="AR219" s="16">
        <f t="shared" si="71"/>
        <v>106.88000000000011</v>
      </c>
      <c r="AS219">
        <f>IFERROR(VLOOKUP($A219,'Week 22'!$A$1:$F$300,3,FALSE),"")</f>
        <v>5261.77</v>
      </c>
      <c r="AT219" s="16">
        <f t="shared" si="72"/>
        <v>88.190000000000509</v>
      </c>
      <c r="AU219" t="str">
        <f>IFERROR(VLOOKUP($A219,'Week 23'!$A$1:$F$300,3,FALSE),"")</f>
        <v/>
      </c>
      <c r="AV219" s="16">
        <f t="shared" si="73"/>
        <v>0</v>
      </c>
      <c r="AW219" t="str">
        <f>IFERROR(VLOOKUP($A219,'Week 24'!$A$1:$F$300,3,FALSE),"")</f>
        <v/>
      </c>
      <c r="AX219" s="16">
        <f t="shared" si="74"/>
        <v>0</v>
      </c>
      <c r="AY219" t="str">
        <f>IFERROR(VLOOKUP($A219,'Week 25'!$A$1:$F$300,3,FALSE),"")</f>
        <v/>
      </c>
      <c r="AZ219" s="16">
        <f t="shared" si="75"/>
        <v>0</v>
      </c>
      <c r="BA219" t="str">
        <f>IFERROR(VLOOKUP($A219,'Week 26'!$A$1:$F$300,3,FALSE),"")</f>
        <v/>
      </c>
      <c r="BB219" s="16">
        <f t="shared" si="76"/>
        <v>0</v>
      </c>
      <c r="BC219" s="2" t="str">
        <f t="shared" si="61"/>
        <v/>
      </c>
      <c r="BD219" t="str">
        <f>IFERROR(VLOOKUP($A219,'Pivotrac YE'!$A$1:$F$300,3,FALSE),"")</f>
        <v/>
      </c>
    </row>
    <row r="220" spans="1:56" x14ac:dyDescent="0.2">
      <c r="A220" s="25" t="s">
        <v>105</v>
      </c>
      <c r="B220" t="e">
        <f t="shared" ref="B220:B257" si="126">MAX(C220:AK220)</f>
        <v>#VALUE!</v>
      </c>
      <c r="C220" t="str">
        <f>IFERROR(VLOOKUP($A220,'Week 1'!$A$1:$F$300,3,FALSE),"")</f>
        <v/>
      </c>
      <c r="D220" s="16">
        <f t="shared" ref="D220:D257" si="127">IFERROR(+E220-C220,)</f>
        <v>0</v>
      </c>
      <c r="E220" t="str">
        <f>IFERROR(VLOOKUP($A220,'Week 2'!$A$1:$F$298,3,FALSE),"")</f>
        <v/>
      </c>
      <c r="F220" s="16">
        <f t="shared" ref="F220:F257" si="128">IFERROR(+G220-E220,)</f>
        <v>0</v>
      </c>
      <c r="G220" t="str">
        <f>IFERROR(VLOOKUP($A220,'Week 3'!$A$1:$F$298,3,FALSE),"")</f>
        <v/>
      </c>
      <c r="H220" s="16">
        <f t="shared" ref="H220:H257" si="129">IFERROR(+I220-G220,)</f>
        <v>0</v>
      </c>
      <c r="I220" t="str">
        <f>IFERROR(VLOOKUP($A220,'Week 4'!$A$1:$F$300,3,FALSE),"")</f>
        <v/>
      </c>
      <c r="J220" t="str">
        <f>IFERROR(VLOOKUP($A220,'Week 4'!$A$1:$F$300,3,FALSE),"")</f>
        <v/>
      </c>
      <c r="K220" s="16" t="str">
        <f t="shared" ref="K220:K257" si="130">+L220</f>
        <v/>
      </c>
      <c r="L220" t="str">
        <f>IFERROR(VLOOKUP($A220,'Week 5'!$A$1:$F$300,2,FALSE),"")</f>
        <v/>
      </c>
      <c r="M220" s="16" t="e">
        <f t="shared" ref="M220:M257" si="131">+N220+L220</f>
        <v>#VALUE!</v>
      </c>
      <c r="O220" s="16" t="e">
        <f t="shared" si="102"/>
        <v>#VALUE!</v>
      </c>
      <c r="P220" t="str">
        <f>IFERROR(VLOOKUP($A220,'Week 7'!$A$1:$F$300,2,FALSE),"")</f>
        <v/>
      </c>
      <c r="Q220" s="16" t="e">
        <f t="shared" ref="Q220:Q257" si="132">+R220+O220</f>
        <v>#VALUE!</v>
      </c>
      <c r="R220" t="str">
        <f>IFERROR(VLOOKUP($A220,'Week 8'!$A$1:$F$300,2,FALSE),"")</f>
        <v/>
      </c>
      <c r="S220" s="16" t="str">
        <f>IFERROR(VLOOKUP($A220,'Week 9'!$A$1:$F$300,3,FALSE),"")</f>
        <v/>
      </c>
      <c r="T220" s="16">
        <f t="shared" si="103"/>
        <v>0</v>
      </c>
      <c r="U220" s="16" t="str">
        <f>IFERROR(VLOOKUP($A220,'Week 10'!$A$1:$F$300,3,FALSE),"")</f>
        <v/>
      </c>
      <c r="V220" s="16">
        <f t="shared" si="104"/>
        <v>0</v>
      </c>
      <c r="W220" s="16" t="str">
        <f>IFERROR(VLOOKUP($A220,'Week 11'!$A$1:$F$300,3,FALSE),"")</f>
        <v/>
      </c>
      <c r="X220" s="16">
        <f t="shared" si="105"/>
        <v>0</v>
      </c>
      <c r="Y220" s="16" t="str">
        <f>IFERROR(VLOOKUP($A220,'Week 12'!$A$1:$F$300,3,FALSE),"")</f>
        <v/>
      </c>
      <c r="Z220" s="16">
        <f t="shared" si="106"/>
        <v>0</v>
      </c>
      <c r="AA220" t="str">
        <f>IFERROR(VLOOKUP($A220,'Week 13'!$A$1:$F$300,3,FALSE),"")</f>
        <v/>
      </c>
      <c r="AB220" s="16">
        <f t="shared" si="107"/>
        <v>0</v>
      </c>
      <c r="AC220" t="str">
        <f>IFERROR(VLOOKUP($A220,'Week 14'!$A$1:$F$300,3,FALSE),"")</f>
        <v/>
      </c>
      <c r="AD220" s="16">
        <f t="shared" si="108"/>
        <v>0</v>
      </c>
      <c r="AE220" t="str">
        <f>IFERROR(VLOOKUP($A220,'Week 15'!$A$1:$F$300,3,FALSE),"")</f>
        <v/>
      </c>
      <c r="AF220" s="16">
        <f t="shared" si="65"/>
        <v>0</v>
      </c>
      <c r="AG220" t="str">
        <f>IFERROR(VLOOKUP($A220,'Week 16'!$A$1:$F$300,3,FALSE),"")</f>
        <v/>
      </c>
      <c r="AH220" s="16">
        <f t="shared" si="66"/>
        <v>0</v>
      </c>
      <c r="AI220" t="str">
        <f>IFERROR(VLOOKUP($A220,'Week 17'!$A$1:$F$300,3,FALSE),"")</f>
        <v/>
      </c>
      <c r="AJ220" s="16">
        <f t="shared" si="67"/>
        <v>0</v>
      </c>
      <c r="AK220" t="str">
        <f>IFERROR(VLOOKUP($A220,'Week 18'!$A$1:$F$300,3,FALSE),"")</f>
        <v/>
      </c>
      <c r="AL220" s="16">
        <f t="shared" si="68"/>
        <v>0</v>
      </c>
      <c r="AM220" t="str">
        <f>IFERROR(VLOOKUP($A220,'Week 19'!$A$1:$F$300,3,FALSE),"")</f>
        <v/>
      </c>
      <c r="AN220" s="16">
        <f t="shared" si="69"/>
        <v>0</v>
      </c>
      <c r="AO220" t="str">
        <f>IFERROR(VLOOKUP($A220,'Week 20'!$A$1:$F$300,3,FALSE),"")</f>
        <v/>
      </c>
      <c r="AP220" s="16">
        <f t="shared" si="70"/>
        <v>0</v>
      </c>
      <c r="AQ220" t="str">
        <f>IFERROR(VLOOKUP($A220,'Week 21'!$A$1:$F$300,3,FALSE),"")</f>
        <v/>
      </c>
      <c r="AR220" s="16">
        <f t="shared" si="71"/>
        <v>0</v>
      </c>
      <c r="AS220" t="str">
        <f>IFERROR(VLOOKUP($A220,'Week 22'!$A$1:$F$300,3,FALSE),"")</f>
        <v/>
      </c>
      <c r="AT220" s="16">
        <f t="shared" si="72"/>
        <v>0</v>
      </c>
      <c r="AU220" t="str">
        <f>IFERROR(VLOOKUP($A220,'Week 23'!$A$1:$F$300,3,FALSE),"")</f>
        <v/>
      </c>
      <c r="AV220" s="16">
        <f t="shared" si="73"/>
        <v>0</v>
      </c>
      <c r="AW220" t="str">
        <f>IFERROR(VLOOKUP($A220,'Week 24'!$A$1:$F$300,3,FALSE),"")</f>
        <v/>
      </c>
      <c r="AX220" s="16">
        <f t="shared" si="74"/>
        <v>0</v>
      </c>
      <c r="AY220" t="str">
        <f>IFERROR(VLOOKUP($A220,'Week 25'!$A$1:$F$300,3,FALSE),"")</f>
        <v/>
      </c>
      <c r="AZ220" s="16">
        <f t="shared" si="75"/>
        <v>0</v>
      </c>
      <c r="BA220" t="str">
        <f>IFERROR(VLOOKUP($A220,'Week 26'!$A$1:$F$300,3,FALSE),"")</f>
        <v/>
      </c>
      <c r="BB220" s="16">
        <f t="shared" si="76"/>
        <v>0</v>
      </c>
      <c r="BC220" s="2" t="str">
        <f t="shared" si="61"/>
        <v/>
      </c>
      <c r="BD220" t="str">
        <f>IFERROR(VLOOKUP($A220,'Pivotrac YE'!$A$1:$F$300,3,FALSE),"")</f>
        <v/>
      </c>
    </row>
    <row r="221" spans="1:56" x14ac:dyDescent="0.2">
      <c r="A221" s="25" t="s">
        <v>106</v>
      </c>
      <c r="B221" t="e">
        <f t="shared" si="126"/>
        <v>#VALUE!</v>
      </c>
      <c r="C221" t="str">
        <f>IFERROR(VLOOKUP($A221,'Week 1'!$A$1:$F$300,3,FALSE),"")</f>
        <v/>
      </c>
      <c r="D221" s="16">
        <f t="shared" si="127"/>
        <v>0</v>
      </c>
      <c r="E221" t="str">
        <f>IFERROR(VLOOKUP($A221,'Week 2'!$A$1:$F$298,3,FALSE),"")</f>
        <v/>
      </c>
      <c r="F221" s="16">
        <f t="shared" si="128"/>
        <v>0</v>
      </c>
      <c r="G221" t="str">
        <f>IFERROR(VLOOKUP($A221,'Week 3'!$A$1:$F$298,3,FALSE),"")</f>
        <v/>
      </c>
      <c r="H221" s="16">
        <f t="shared" si="129"/>
        <v>0</v>
      </c>
      <c r="I221" t="str">
        <f>IFERROR(VLOOKUP($A221,'Week 4'!$A$1:$F$300,3,FALSE),"")</f>
        <v/>
      </c>
      <c r="J221" t="str">
        <f>IFERROR(VLOOKUP($A221,'Week 4'!$A$1:$F$300,3,FALSE),"")</f>
        <v/>
      </c>
      <c r="K221" s="16" t="str">
        <f t="shared" si="130"/>
        <v/>
      </c>
      <c r="L221" t="str">
        <f>IFERROR(VLOOKUP($A221,'Week 5'!$A$1:$F$300,2,FALSE),"")</f>
        <v/>
      </c>
      <c r="M221" s="16" t="e">
        <f t="shared" si="131"/>
        <v>#VALUE!</v>
      </c>
      <c r="O221" s="16" t="e">
        <f t="shared" si="102"/>
        <v>#VALUE!</v>
      </c>
      <c r="P221" t="str">
        <f>IFERROR(VLOOKUP($A221,'Week 7'!$A$1:$F$300,2,FALSE),"")</f>
        <v/>
      </c>
      <c r="Q221" s="16" t="e">
        <f t="shared" si="132"/>
        <v>#VALUE!</v>
      </c>
      <c r="R221" t="str">
        <f>IFERROR(VLOOKUP($A221,'Week 8'!$A$1:$F$300,2,FALSE),"")</f>
        <v/>
      </c>
      <c r="S221" s="16" t="str">
        <f>IFERROR(VLOOKUP($A221,'Week 9'!$A$1:$F$300,3,FALSE),"")</f>
        <v/>
      </c>
      <c r="T221" s="16">
        <f t="shared" si="103"/>
        <v>0</v>
      </c>
      <c r="U221" s="16" t="str">
        <f>IFERROR(VLOOKUP($A221,'Week 10'!$A$1:$F$300,3,FALSE),"")</f>
        <v/>
      </c>
      <c r="V221" s="16">
        <f t="shared" si="104"/>
        <v>0</v>
      </c>
      <c r="W221" s="16" t="str">
        <f>IFERROR(VLOOKUP($A221,'Week 11'!$A$1:$F$300,3,FALSE),"")</f>
        <v/>
      </c>
      <c r="X221" s="16">
        <f t="shared" si="105"/>
        <v>0</v>
      </c>
      <c r="Y221" s="16" t="str">
        <f>IFERROR(VLOOKUP($A221,'Week 12'!$A$1:$F$300,3,FALSE),"")</f>
        <v/>
      </c>
      <c r="Z221" s="16">
        <f t="shared" si="106"/>
        <v>0</v>
      </c>
      <c r="AA221" t="str">
        <f>IFERROR(VLOOKUP($A221,'Week 13'!$A$1:$F$300,3,FALSE),"")</f>
        <v/>
      </c>
      <c r="AB221" s="16">
        <f t="shared" si="107"/>
        <v>0</v>
      </c>
      <c r="AC221" t="str">
        <f>IFERROR(VLOOKUP($A221,'Week 14'!$A$1:$F$300,3,FALSE),"")</f>
        <v/>
      </c>
      <c r="AD221" s="16">
        <f t="shared" si="108"/>
        <v>0</v>
      </c>
      <c r="AE221" t="str">
        <f>IFERROR(VLOOKUP($A221,'Week 15'!$A$1:$F$300,3,FALSE),"")</f>
        <v/>
      </c>
      <c r="AF221" s="16">
        <f t="shared" si="65"/>
        <v>0</v>
      </c>
      <c r="AG221" t="str">
        <f>IFERROR(VLOOKUP($A221,'Week 16'!$A$1:$F$300,3,FALSE),"")</f>
        <v/>
      </c>
      <c r="AH221" s="16">
        <f t="shared" si="66"/>
        <v>0</v>
      </c>
      <c r="AI221" t="str">
        <f>IFERROR(VLOOKUP($A221,'Week 17'!$A$1:$F$300,3,FALSE),"")</f>
        <v/>
      </c>
      <c r="AJ221" s="16">
        <f t="shared" si="67"/>
        <v>0</v>
      </c>
      <c r="AK221" t="str">
        <f>IFERROR(VLOOKUP($A221,'Week 18'!$A$1:$F$300,3,FALSE),"")</f>
        <v/>
      </c>
      <c r="AL221" s="16">
        <f t="shared" si="68"/>
        <v>0</v>
      </c>
      <c r="AM221" t="str">
        <f>IFERROR(VLOOKUP($A221,'Week 19'!$A$1:$F$300,3,FALSE),"")</f>
        <v/>
      </c>
      <c r="AN221" s="16">
        <f t="shared" si="69"/>
        <v>0</v>
      </c>
      <c r="AO221" t="str">
        <f>IFERROR(VLOOKUP($A221,'Week 20'!$A$1:$F$300,3,FALSE),"")</f>
        <v/>
      </c>
      <c r="AP221" s="16">
        <f t="shared" si="70"/>
        <v>0</v>
      </c>
      <c r="AQ221" t="str">
        <f>IFERROR(VLOOKUP($A221,'Week 21'!$A$1:$F$300,3,FALSE),"")</f>
        <v/>
      </c>
      <c r="AR221" s="16">
        <f t="shared" si="71"/>
        <v>0</v>
      </c>
      <c r="AS221" t="str">
        <f>IFERROR(VLOOKUP($A221,'Week 22'!$A$1:$F$300,3,FALSE),"")</f>
        <v/>
      </c>
      <c r="AT221" s="16">
        <f t="shared" si="72"/>
        <v>0</v>
      </c>
      <c r="AU221" t="str">
        <f>IFERROR(VLOOKUP($A221,'Week 23'!$A$1:$F$300,3,FALSE),"")</f>
        <v/>
      </c>
      <c r="AV221" s="16">
        <f t="shared" si="73"/>
        <v>0</v>
      </c>
      <c r="AW221" t="str">
        <f>IFERROR(VLOOKUP($A221,'Week 24'!$A$1:$F$300,3,FALSE),"")</f>
        <v/>
      </c>
      <c r="AX221" s="16">
        <f t="shared" si="74"/>
        <v>0</v>
      </c>
      <c r="AY221" t="str">
        <f>IFERROR(VLOOKUP($A221,'Week 25'!$A$1:$F$300,3,FALSE),"")</f>
        <v/>
      </c>
      <c r="AZ221" s="16">
        <f t="shared" si="75"/>
        <v>0</v>
      </c>
      <c r="BA221" t="str">
        <f>IFERROR(VLOOKUP($A221,'Week 26'!$A$1:$F$300,3,FALSE),"")</f>
        <v/>
      </c>
      <c r="BB221" s="16">
        <f t="shared" si="76"/>
        <v>0</v>
      </c>
      <c r="BC221" s="2" t="str">
        <f t="shared" si="61"/>
        <v/>
      </c>
      <c r="BD221" t="str">
        <f>IFERROR(VLOOKUP($A221,'Pivotrac YE'!$A$1:$F$300,3,FALSE),"")</f>
        <v/>
      </c>
    </row>
    <row r="222" spans="1:56" x14ac:dyDescent="0.2">
      <c r="A222" s="25" t="s">
        <v>107</v>
      </c>
      <c r="B222" t="e">
        <f t="shared" si="126"/>
        <v>#VALUE!</v>
      </c>
      <c r="C222" t="str">
        <f>IFERROR(VLOOKUP($A222,'Week 1'!$A$1:$F$300,3,FALSE),"")</f>
        <v/>
      </c>
      <c r="D222" s="16">
        <f t="shared" si="127"/>
        <v>0</v>
      </c>
      <c r="E222" t="str">
        <f>IFERROR(VLOOKUP($A222,'Week 2'!$A$1:$F$298,3,FALSE),"")</f>
        <v/>
      </c>
      <c r="F222" s="16">
        <f t="shared" si="128"/>
        <v>0</v>
      </c>
      <c r="G222" t="str">
        <f>IFERROR(VLOOKUP($A222,'Week 3'!$A$1:$F$298,3,FALSE),"")</f>
        <v/>
      </c>
      <c r="H222" s="16">
        <f t="shared" si="129"/>
        <v>0</v>
      </c>
      <c r="I222" t="str">
        <f>IFERROR(VLOOKUP($A222,'Week 4'!$A$1:$F$300,3,FALSE),"")</f>
        <v/>
      </c>
      <c r="J222" t="str">
        <f>IFERROR(VLOOKUP($A222,'Week 4'!$A$1:$F$300,3,FALSE),"")</f>
        <v/>
      </c>
      <c r="K222" s="16" t="str">
        <f t="shared" si="130"/>
        <v/>
      </c>
      <c r="L222" t="str">
        <f>IFERROR(VLOOKUP($A222,'Week 5'!$A$1:$F$300,2,FALSE),"")</f>
        <v/>
      </c>
      <c r="M222" s="16" t="e">
        <f t="shared" si="131"/>
        <v>#VALUE!</v>
      </c>
      <c r="O222" s="16" t="e">
        <f t="shared" si="102"/>
        <v>#VALUE!</v>
      </c>
      <c r="P222" t="str">
        <f>IFERROR(VLOOKUP($A222,'Week 7'!$A$1:$F$300,2,FALSE),"")</f>
        <v/>
      </c>
      <c r="Q222" s="16" t="e">
        <f t="shared" si="132"/>
        <v>#VALUE!</v>
      </c>
      <c r="R222" t="str">
        <f>IFERROR(VLOOKUP($A222,'Week 8'!$A$1:$F$300,2,FALSE),"")</f>
        <v/>
      </c>
      <c r="S222" s="16" t="str">
        <f>IFERROR(VLOOKUP($A222,'Week 9'!$A$1:$F$300,3,FALSE),"")</f>
        <v/>
      </c>
      <c r="T222" s="16">
        <f t="shared" si="103"/>
        <v>0</v>
      </c>
      <c r="U222" s="16" t="str">
        <f>IFERROR(VLOOKUP($A222,'Week 10'!$A$1:$F$300,3,FALSE),"")</f>
        <v/>
      </c>
      <c r="V222" s="16">
        <f t="shared" si="104"/>
        <v>0</v>
      </c>
      <c r="W222" s="16" t="str">
        <f>IFERROR(VLOOKUP($A222,'Week 11'!$A$1:$F$300,3,FALSE),"")</f>
        <v/>
      </c>
      <c r="X222" s="16">
        <f t="shared" si="105"/>
        <v>0</v>
      </c>
      <c r="Y222" s="16" t="str">
        <f>IFERROR(VLOOKUP($A222,'Week 12'!$A$1:$F$300,3,FALSE),"")</f>
        <v/>
      </c>
      <c r="Z222" s="16">
        <f t="shared" si="106"/>
        <v>0</v>
      </c>
      <c r="AA222" t="str">
        <f>IFERROR(VLOOKUP($A222,'Week 13'!$A$1:$F$300,3,FALSE),"")</f>
        <v/>
      </c>
      <c r="AB222" s="16">
        <f t="shared" si="107"/>
        <v>0</v>
      </c>
      <c r="AC222" t="str">
        <f>IFERROR(VLOOKUP($A222,'Week 14'!$A$1:$F$300,3,FALSE),"")</f>
        <v/>
      </c>
      <c r="AD222" s="16">
        <f t="shared" si="108"/>
        <v>0</v>
      </c>
      <c r="AE222" t="str">
        <f>IFERROR(VLOOKUP($A222,'Week 15'!$A$1:$F$300,3,FALSE),"")</f>
        <v/>
      </c>
      <c r="AF222" s="16">
        <f t="shared" si="65"/>
        <v>0</v>
      </c>
      <c r="AG222" t="str">
        <f>IFERROR(VLOOKUP($A222,'Week 16'!$A$1:$F$300,3,FALSE),"")</f>
        <v/>
      </c>
      <c r="AH222" s="16">
        <f t="shared" si="66"/>
        <v>0</v>
      </c>
      <c r="AI222" t="str">
        <f>IFERROR(VLOOKUP($A222,'Week 17'!$A$1:$F$300,3,FALSE),"")</f>
        <v/>
      </c>
      <c r="AJ222" s="16">
        <f t="shared" si="67"/>
        <v>0</v>
      </c>
      <c r="AK222" t="str">
        <f>IFERROR(VLOOKUP($A222,'Week 18'!$A$1:$F$300,3,FALSE),"")</f>
        <v/>
      </c>
      <c r="AL222" s="16">
        <f t="shared" si="68"/>
        <v>0</v>
      </c>
      <c r="AM222" t="str">
        <f>IFERROR(VLOOKUP($A222,'Week 19'!$A$1:$F$300,3,FALSE),"")</f>
        <v/>
      </c>
      <c r="AN222" s="16">
        <f t="shared" si="69"/>
        <v>0</v>
      </c>
      <c r="AO222" t="str">
        <f>IFERROR(VLOOKUP($A222,'Week 20'!$A$1:$F$300,3,FALSE),"")</f>
        <v/>
      </c>
      <c r="AP222" s="16">
        <f t="shared" si="70"/>
        <v>0</v>
      </c>
      <c r="AQ222" t="str">
        <f>IFERROR(VLOOKUP($A222,'Week 21'!$A$1:$F$300,3,FALSE),"")</f>
        <v/>
      </c>
      <c r="AR222" s="16">
        <f t="shared" si="71"/>
        <v>0</v>
      </c>
      <c r="AS222" t="str">
        <f>IFERROR(VLOOKUP($A222,'Week 22'!$A$1:$F$300,3,FALSE),"")</f>
        <v/>
      </c>
      <c r="AT222" s="16">
        <f t="shared" si="72"/>
        <v>0</v>
      </c>
      <c r="AU222" t="str">
        <f>IFERROR(VLOOKUP($A222,'Week 23'!$A$1:$F$300,3,FALSE),"")</f>
        <v/>
      </c>
      <c r="AV222" s="16">
        <f t="shared" si="73"/>
        <v>0</v>
      </c>
      <c r="AW222" t="str">
        <f>IFERROR(VLOOKUP($A222,'Week 24'!$A$1:$F$300,3,FALSE),"")</f>
        <v/>
      </c>
      <c r="AX222" s="16">
        <f t="shared" si="74"/>
        <v>0</v>
      </c>
      <c r="AY222" t="str">
        <f>IFERROR(VLOOKUP($A222,'Week 25'!$A$1:$F$300,3,FALSE),"")</f>
        <v/>
      </c>
      <c r="AZ222" s="16">
        <f t="shared" si="75"/>
        <v>0</v>
      </c>
      <c r="BA222" t="str">
        <f>IFERROR(VLOOKUP($A222,'Week 26'!$A$1:$F$300,3,FALSE),"")</f>
        <v/>
      </c>
      <c r="BB222" s="16">
        <f t="shared" si="76"/>
        <v>0</v>
      </c>
      <c r="BC222" s="2" t="str">
        <f t="shared" si="61"/>
        <v/>
      </c>
      <c r="BD222" t="str">
        <f>IFERROR(VLOOKUP($A222,'Pivotrac YE'!$A$1:$F$300,3,FALSE),"")</f>
        <v/>
      </c>
    </row>
    <row r="223" spans="1:56" x14ac:dyDescent="0.2">
      <c r="A223" s="25" t="s">
        <v>108</v>
      </c>
      <c r="B223" t="e">
        <f t="shared" si="126"/>
        <v>#VALUE!</v>
      </c>
      <c r="C223" t="str">
        <f>IFERROR(VLOOKUP($A223,'Week 1'!$A$1:$F$300,3,FALSE),"")</f>
        <v/>
      </c>
      <c r="D223" s="16">
        <f t="shared" si="127"/>
        <v>0</v>
      </c>
      <c r="E223" t="str">
        <f>IFERROR(VLOOKUP($A223,'Week 2'!$A$1:$F$298,3,FALSE),"")</f>
        <v/>
      </c>
      <c r="F223" s="16">
        <f t="shared" si="128"/>
        <v>0</v>
      </c>
      <c r="G223" t="str">
        <f>IFERROR(VLOOKUP($A223,'Week 3'!$A$1:$F$298,3,FALSE),"")</f>
        <v/>
      </c>
      <c r="H223" s="16">
        <f t="shared" si="129"/>
        <v>0</v>
      </c>
      <c r="I223" t="str">
        <f>IFERROR(VLOOKUP($A223,'Week 4'!$A$1:$F$300,3,FALSE),"")</f>
        <v/>
      </c>
      <c r="J223" t="str">
        <f>IFERROR(VLOOKUP($A223,'Week 4'!$A$1:$F$300,3,FALSE),"")</f>
        <v/>
      </c>
      <c r="K223" s="16" t="str">
        <f t="shared" si="130"/>
        <v/>
      </c>
      <c r="L223" t="str">
        <f>IFERROR(VLOOKUP($A223,'Week 5'!$A$1:$F$300,2,FALSE),"")</f>
        <v/>
      </c>
      <c r="M223" s="16" t="e">
        <f t="shared" si="131"/>
        <v>#VALUE!</v>
      </c>
      <c r="O223" s="16" t="e">
        <f t="shared" si="102"/>
        <v>#VALUE!</v>
      </c>
      <c r="P223" t="str">
        <f>IFERROR(VLOOKUP($A223,'Week 7'!$A$1:$F$300,2,FALSE),"")</f>
        <v/>
      </c>
      <c r="Q223" s="16" t="e">
        <f t="shared" si="132"/>
        <v>#VALUE!</v>
      </c>
      <c r="R223" t="str">
        <f>IFERROR(VLOOKUP($A223,'Week 8'!$A$1:$F$300,2,FALSE),"")</f>
        <v/>
      </c>
      <c r="S223" s="16" t="str">
        <f>IFERROR(VLOOKUP($A223,'Week 9'!$A$1:$F$300,3,FALSE),"")</f>
        <v/>
      </c>
      <c r="T223" s="16">
        <f t="shared" si="103"/>
        <v>0</v>
      </c>
      <c r="U223" s="16" t="str">
        <f>IFERROR(VLOOKUP($A223,'Week 10'!$A$1:$F$300,3,FALSE),"")</f>
        <v/>
      </c>
      <c r="V223" s="16">
        <f t="shared" si="104"/>
        <v>0</v>
      </c>
      <c r="W223" s="16" t="str">
        <f>IFERROR(VLOOKUP($A223,'Week 11'!$A$1:$F$300,3,FALSE),"")</f>
        <v/>
      </c>
      <c r="X223" s="16">
        <f t="shared" si="105"/>
        <v>0</v>
      </c>
      <c r="Y223" s="16" t="str">
        <f>IFERROR(VLOOKUP($A223,'Week 12'!$A$1:$F$300,3,FALSE),"")</f>
        <v/>
      </c>
      <c r="Z223" s="16">
        <f t="shared" si="106"/>
        <v>0</v>
      </c>
      <c r="AA223" t="str">
        <f>IFERROR(VLOOKUP($A223,'Week 13'!$A$1:$F$300,3,FALSE),"")</f>
        <v/>
      </c>
      <c r="AB223" s="16">
        <f t="shared" si="107"/>
        <v>0</v>
      </c>
      <c r="AC223" t="str">
        <f>IFERROR(VLOOKUP($A223,'Week 14'!$A$1:$F$300,3,FALSE),"")</f>
        <v/>
      </c>
      <c r="AD223" s="16">
        <f t="shared" si="108"/>
        <v>0</v>
      </c>
      <c r="AE223" t="str">
        <f>IFERROR(VLOOKUP($A223,'Week 15'!$A$1:$F$300,3,FALSE),"")</f>
        <v/>
      </c>
      <c r="AF223" s="16">
        <f t="shared" si="65"/>
        <v>0</v>
      </c>
      <c r="AG223" t="str">
        <f>IFERROR(VLOOKUP($A223,'Week 16'!$A$1:$F$300,3,FALSE),"")</f>
        <v/>
      </c>
      <c r="AH223" s="16">
        <f t="shared" si="66"/>
        <v>0</v>
      </c>
      <c r="AI223" t="str">
        <f>IFERROR(VLOOKUP($A223,'Week 17'!$A$1:$F$300,3,FALSE),"")</f>
        <v/>
      </c>
      <c r="AJ223" s="16">
        <f t="shared" si="67"/>
        <v>0</v>
      </c>
      <c r="AK223" t="str">
        <f>IFERROR(VLOOKUP($A223,'Week 18'!$A$1:$F$300,3,FALSE),"")</f>
        <v/>
      </c>
      <c r="AL223" s="16">
        <f t="shared" si="68"/>
        <v>0</v>
      </c>
      <c r="AM223" t="str">
        <f>IFERROR(VLOOKUP($A223,'Week 19'!$A$1:$F$300,3,FALSE),"")</f>
        <v/>
      </c>
      <c r="AN223" s="16">
        <f t="shared" si="69"/>
        <v>0</v>
      </c>
      <c r="AO223" t="str">
        <f>IFERROR(VLOOKUP($A223,'Week 20'!$A$1:$F$300,3,FALSE),"")</f>
        <v/>
      </c>
      <c r="AP223" s="16">
        <f t="shared" si="70"/>
        <v>0</v>
      </c>
      <c r="AQ223" t="str">
        <f>IFERROR(VLOOKUP($A223,'Week 21'!$A$1:$F$300,3,FALSE),"")</f>
        <v/>
      </c>
      <c r="AR223" s="16">
        <f t="shared" si="71"/>
        <v>0</v>
      </c>
      <c r="AS223" t="str">
        <f>IFERROR(VLOOKUP($A223,'Week 22'!$A$1:$F$300,3,FALSE),"")</f>
        <v/>
      </c>
      <c r="AT223" s="16">
        <f t="shared" si="72"/>
        <v>0</v>
      </c>
      <c r="AU223" t="str">
        <f>IFERROR(VLOOKUP($A223,'Week 23'!$A$1:$F$300,3,FALSE),"")</f>
        <v/>
      </c>
      <c r="AV223" s="16">
        <f t="shared" si="73"/>
        <v>0</v>
      </c>
      <c r="AW223" t="str">
        <f>IFERROR(VLOOKUP($A223,'Week 24'!$A$1:$F$300,3,FALSE),"")</f>
        <v/>
      </c>
      <c r="AX223" s="16">
        <f t="shared" si="74"/>
        <v>0</v>
      </c>
      <c r="AY223" t="str">
        <f>IFERROR(VLOOKUP($A223,'Week 25'!$A$1:$F$300,3,FALSE),"")</f>
        <v/>
      </c>
      <c r="AZ223" s="16">
        <f t="shared" si="75"/>
        <v>0</v>
      </c>
      <c r="BA223" t="str">
        <f>IFERROR(VLOOKUP($A223,'Week 26'!$A$1:$F$300,3,FALSE),"")</f>
        <v/>
      </c>
      <c r="BB223" s="16">
        <f t="shared" si="76"/>
        <v>0</v>
      </c>
      <c r="BC223" s="2" t="str">
        <f t="shared" si="61"/>
        <v/>
      </c>
      <c r="BD223" t="str">
        <f>IFERROR(VLOOKUP($A223,'Pivotrac YE'!$A$1:$F$300,3,FALSE),"")</f>
        <v/>
      </c>
    </row>
    <row r="224" spans="1:56" x14ac:dyDescent="0.2">
      <c r="A224" s="25" t="s">
        <v>109</v>
      </c>
      <c r="B224" t="e">
        <f t="shared" si="126"/>
        <v>#VALUE!</v>
      </c>
      <c r="C224" t="str">
        <f>IFERROR(VLOOKUP($A224,'Week 1'!$A$1:$F$300,3,FALSE),"")</f>
        <v/>
      </c>
      <c r="D224" s="16">
        <f t="shared" si="127"/>
        <v>0</v>
      </c>
      <c r="E224" t="str">
        <f>IFERROR(VLOOKUP($A224,'Week 2'!$A$1:$F$298,3,FALSE),"")</f>
        <v/>
      </c>
      <c r="F224" s="16">
        <f t="shared" si="128"/>
        <v>0</v>
      </c>
      <c r="G224" t="str">
        <f>IFERROR(VLOOKUP($A224,'Week 3'!$A$1:$F$298,3,FALSE),"")</f>
        <v/>
      </c>
      <c r="H224" s="16">
        <f t="shared" si="129"/>
        <v>0</v>
      </c>
      <c r="I224" t="str">
        <f>IFERROR(VLOOKUP($A224,'Week 4'!$A$1:$F$300,3,FALSE),"")</f>
        <v/>
      </c>
      <c r="J224" t="str">
        <f>IFERROR(VLOOKUP($A224,'Week 4'!$A$1:$F$300,3,FALSE),"")</f>
        <v/>
      </c>
      <c r="K224" s="16" t="str">
        <f t="shared" si="130"/>
        <v/>
      </c>
      <c r="L224" t="str">
        <f>IFERROR(VLOOKUP($A224,'Week 5'!$A$1:$F$300,2,FALSE),"")</f>
        <v/>
      </c>
      <c r="M224" s="16" t="e">
        <f t="shared" si="131"/>
        <v>#VALUE!</v>
      </c>
      <c r="O224" s="16" t="e">
        <f t="shared" si="102"/>
        <v>#VALUE!</v>
      </c>
      <c r="P224" t="str">
        <f>IFERROR(VLOOKUP($A224,'Week 7'!$A$1:$F$300,2,FALSE),"")</f>
        <v/>
      </c>
      <c r="Q224" s="16" t="e">
        <f t="shared" si="132"/>
        <v>#VALUE!</v>
      </c>
      <c r="R224" t="str">
        <f>IFERROR(VLOOKUP($A224,'Week 8'!$A$1:$F$300,2,FALSE),"")</f>
        <v/>
      </c>
      <c r="S224" s="16" t="str">
        <f>IFERROR(VLOOKUP($A224,'Week 9'!$A$1:$F$300,3,FALSE),"")</f>
        <v/>
      </c>
      <c r="T224" s="16">
        <f t="shared" si="103"/>
        <v>0</v>
      </c>
      <c r="U224" s="16" t="str">
        <f>IFERROR(VLOOKUP($A224,'Week 10'!$A$1:$F$300,3,FALSE),"")</f>
        <v/>
      </c>
      <c r="V224" s="16">
        <f t="shared" si="104"/>
        <v>0</v>
      </c>
      <c r="W224" s="16" t="str">
        <f>IFERROR(VLOOKUP($A224,'Week 11'!$A$1:$F$300,3,FALSE),"")</f>
        <v/>
      </c>
      <c r="X224" s="16">
        <f t="shared" si="105"/>
        <v>0</v>
      </c>
      <c r="Y224" s="16" t="str">
        <f>IFERROR(VLOOKUP($A224,'Week 12'!$A$1:$F$300,3,FALSE),"")</f>
        <v/>
      </c>
      <c r="Z224" s="16">
        <f t="shared" si="106"/>
        <v>0</v>
      </c>
      <c r="AA224" t="str">
        <f>IFERROR(VLOOKUP($A224,'Week 13'!$A$1:$F$300,3,FALSE),"")</f>
        <v/>
      </c>
      <c r="AB224" s="16">
        <f t="shared" si="107"/>
        <v>0</v>
      </c>
      <c r="AC224" t="str">
        <f>IFERROR(VLOOKUP($A224,'Week 14'!$A$1:$F$300,3,FALSE),"")</f>
        <v/>
      </c>
      <c r="AD224" s="16">
        <f t="shared" si="108"/>
        <v>0</v>
      </c>
      <c r="AE224" t="str">
        <f>IFERROR(VLOOKUP($A224,'Week 15'!$A$1:$F$300,3,FALSE),"")</f>
        <v/>
      </c>
      <c r="AF224" s="16">
        <f t="shared" si="65"/>
        <v>0</v>
      </c>
      <c r="AG224" t="str">
        <f>IFERROR(VLOOKUP($A224,'Week 16'!$A$1:$F$300,3,FALSE),"")</f>
        <v/>
      </c>
      <c r="AH224" s="16">
        <f t="shared" si="66"/>
        <v>0</v>
      </c>
      <c r="AI224" t="str">
        <f>IFERROR(VLOOKUP($A224,'Week 17'!$A$1:$F$300,3,FALSE),"")</f>
        <v/>
      </c>
      <c r="AJ224" s="16">
        <f t="shared" si="67"/>
        <v>0</v>
      </c>
      <c r="AK224" t="str">
        <f>IFERROR(VLOOKUP($A224,'Week 18'!$A$1:$F$300,3,FALSE),"")</f>
        <v/>
      </c>
      <c r="AL224" s="16">
        <f t="shared" si="68"/>
        <v>0</v>
      </c>
      <c r="AM224" t="str">
        <f>IFERROR(VLOOKUP($A224,'Week 19'!$A$1:$F$300,3,FALSE),"")</f>
        <v/>
      </c>
      <c r="AN224" s="16">
        <f t="shared" si="69"/>
        <v>0</v>
      </c>
      <c r="AO224" t="str">
        <f>IFERROR(VLOOKUP($A224,'Week 20'!$A$1:$F$300,3,FALSE),"")</f>
        <v/>
      </c>
      <c r="AP224" s="16">
        <f t="shared" si="70"/>
        <v>0</v>
      </c>
      <c r="AQ224" t="str">
        <f>IFERROR(VLOOKUP($A224,'Week 21'!$A$1:$F$300,3,FALSE),"")</f>
        <v/>
      </c>
      <c r="AR224" s="16">
        <f t="shared" si="71"/>
        <v>0</v>
      </c>
      <c r="AS224" t="str">
        <f>IFERROR(VLOOKUP($A224,'Week 22'!$A$1:$F$300,3,FALSE),"")</f>
        <v/>
      </c>
      <c r="AT224" s="16">
        <f t="shared" si="72"/>
        <v>0</v>
      </c>
      <c r="AU224" t="str">
        <f>IFERROR(VLOOKUP($A224,'Week 23'!$A$1:$F$300,3,FALSE),"")</f>
        <v/>
      </c>
      <c r="AV224" s="16">
        <f t="shared" si="73"/>
        <v>0</v>
      </c>
      <c r="AW224" t="str">
        <f>IFERROR(VLOOKUP($A224,'Week 24'!$A$1:$F$300,3,FALSE),"")</f>
        <v/>
      </c>
      <c r="AX224" s="16">
        <f t="shared" si="74"/>
        <v>0</v>
      </c>
      <c r="AY224" t="str">
        <f>IFERROR(VLOOKUP($A224,'Week 25'!$A$1:$F$300,3,FALSE),"")</f>
        <v/>
      </c>
      <c r="AZ224" s="16">
        <f t="shared" si="75"/>
        <v>0</v>
      </c>
      <c r="BA224" t="str">
        <f>IFERROR(VLOOKUP($A224,'Week 26'!$A$1:$F$300,3,FALSE),"")</f>
        <v/>
      </c>
      <c r="BB224" s="16">
        <f t="shared" si="76"/>
        <v>0</v>
      </c>
      <c r="BC224" s="2" t="str">
        <f t="shared" si="61"/>
        <v/>
      </c>
      <c r="BD224" t="str">
        <f>IFERROR(VLOOKUP($A224,'Pivotrac YE'!$A$1:$F$300,3,FALSE),"")</f>
        <v/>
      </c>
    </row>
    <row r="225" spans="1:56" x14ac:dyDescent="0.2">
      <c r="A225" s="25" t="s">
        <v>110</v>
      </c>
      <c r="B225" t="e">
        <f t="shared" si="126"/>
        <v>#VALUE!</v>
      </c>
      <c r="C225" t="str">
        <f>IFERROR(VLOOKUP($A225,'Week 1'!$A$1:$F$300,3,FALSE),"")</f>
        <v/>
      </c>
      <c r="D225" s="16">
        <f t="shared" si="127"/>
        <v>0</v>
      </c>
      <c r="E225" t="str">
        <f>IFERROR(VLOOKUP($A225,'Week 2'!$A$1:$F$298,3,FALSE),"")</f>
        <v/>
      </c>
      <c r="F225" s="16">
        <f t="shared" si="128"/>
        <v>0</v>
      </c>
      <c r="G225" t="str">
        <f>IFERROR(VLOOKUP($A225,'Week 3'!$A$1:$F$298,3,FALSE),"")</f>
        <v/>
      </c>
      <c r="H225" s="16">
        <f t="shared" si="129"/>
        <v>0</v>
      </c>
      <c r="I225" t="str">
        <f>IFERROR(VLOOKUP($A225,'Week 4'!$A$1:$F$300,3,FALSE),"")</f>
        <v/>
      </c>
      <c r="J225" t="str">
        <f>IFERROR(VLOOKUP($A225,'Week 4'!$A$1:$F$300,3,FALSE),"")</f>
        <v/>
      </c>
      <c r="K225" s="16" t="str">
        <f t="shared" si="130"/>
        <v/>
      </c>
      <c r="L225" t="str">
        <f>IFERROR(VLOOKUP($A225,'Week 5'!$A$1:$F$300,2,FALSE),"")</f>
        <v/>
      </c>
      <c r="M225" s="16" t="e">
        <f t="shared" si="131"/>
        <v>#VALUE!</v>
      </c>
      <c r="O225" s="16" t="e">
        <f t="shared" si="102"/>
        <v>#VALUE!</v>
      </c>
      <c r="P225" t="str">
        <f>IFERROR(VLOOKUP($A225,'Week 7'!$A$1:$F$300,2,FALSE),"")</f>
        <v/>
      </c>
      <c r="Q225" s="16" t="e">
        <f t="shared" si="132"/>
        <v>#VALUE!</v>
      </c>
      <c r="R225" t="str">
        <f>IFERROR(VLOOKUP($A225,'Week 8'!$A$1:$F$300,2,FALSE),"")</f>
        <v/>
      </c>
      <c r="S225" s="16" t="str">
        <f>IFERROR(VLOOKUP($A225,'Week 9'!$A$1:$F$300,3,FALSE),"")</f>
        <v/>
      </c>
      <c r="T225" s="16">
        <f t="shared" si="103"/>
        <v>0</v>
      </c>
      <c r="U225" s="16" t="str">
        <f>IFERROR(VLOOKUP($A225,'Week 10'!$A$1:$F$300,3,FALSE),"")</f>
        <v/>
      </c>
      <c r="V225" s="16">
        <f t="shared" si="104"/>
        <v>0</v>
      </c>
      <c r="W225" s="16" t="str">
        <f>IFERROR(VLOOKUP($A225,'Week 11'!$A$1:$F$300,3,FALSE),"")</f>
        <v/>
      </c>
      <c r="X225" s="16">
        <f t="shared" si="105"/>
        <v>0</v>
      </c>
      <c r="Y225" s="16" t="str">
        <f>IFERROR(VLOOKUP($A225,'Week 12'!$A$1:$F$300,3,FALSE),"")</f>
        <v/>
      </c>
      <c r="Z225" s="16">
        <f t="shared" si="106"/>
        <v>0</v>
      </c>
      <c r="AA225" t="str">
        <f>IFERROR(VLOOKUP($A225,'Week 13'!$A$1:$F$300,3,FALSE),"")</f>
        <v/>
      </c>
      <c r="AB225" s="16">
        <f t="shared" si="107"/>
        <v>0</v>
      </c>
      <c r="AC225" t="str">
        <f>IFERROR(VLOOKUP($A225,'Week 14'!$A$1:$F$300,3,FALSE),"")</f>
        <v/>
      </c>
      <c r="AD225" s="16">
        <f t="shared" si="108"/>
        <v>0</v>
      </c>
      <c r="AE225" t="str">
        <f>IFERROR(VLOOKUP($A225,'Week 15'!$A$1:$F$300,3,FALSE),"")</f>
        <v/>
      </c>
      <c r="AF225" s="16">
        <f t="shared" si="65"/>
        <v>0</v>
      </c>
      <c r="AG225" t="str">
        <f>IFERROR(VLOOKUP($A225,'Week 16'!$A$1:$F$300,3,FALSE),"")</f>
        <v/>
      </c>
      <c r="AH225" s="16">
        <f t="shared" si="66"/>
        <v>0</v>
      </c>
      <c r="AI225" t="str">
        <f>IFERROR(VLOOKUP($A225,'Week 17'!$A$1:$F$300,3,FALSE),"")</f>
        <v/>
      </c>
      <c r="AJ225" s="16">
        <f t="shared" si="67"/>
        <v>0</v>
      </c>
      <c r="AK225" t="str">
        <f>IFERROR(VLOOKUP($A225,'Week 18'!$A$1:$F$300,3,FALSE),"")</f>
        <v/>
      </c>
      <c r="AL225" s="16">
        <f t="shared" si="68"/>
        <v>0</v>
      </c>
      <c r="AM225" t="str">
        <f>IFERROR(VLOOKUP($A225,'Week 19'!$A$1:$F$300,3,FALSE),"")</f>
        <v/>
      </c>
      <c r="AN225" s="16">
        <f t="shared" si="69"/>
        <v>0</v>
      </c>
      <c r="AO225" t="str">
        <f>IFERROR(VLOOKUP($A225,'Week 20'!$A$1:$F$300,3,FALSE),"")</f>
        <v/>
      </c>
      <c r="AP225" s="16">
        <f t="shared" si="70"/>
        <v>0</v>
      </c>
      <c r="AQ225" t="str">
        <f>IFERROR(VLOOKUP($A225,'Week 21'!$A$1:$F$300,3,FALSE),"")</f>
        <v/>
      </c>
      <c r="AR225" s="16">
        <f t="shared" si="71"/>
        <v>0</v>
      </c>
      <c r="AS225" t="str">
        <f>IFERROR(VLOOKUP($A225,'Week 22'!$A$1:$F$300,3,FALSE),"")</f>
        <v/>
      </c>
      <c r="AT225" s="16">
        <f t="shared" si="72"/>
        <v>0</v>
      </c>
      <c r="AU225" t="str">
        <f>IFERROR(VLOOKUP($A225,'Week 23'!$A$1:$F$300,3,FALSE),"")</f>
        <v/>
      </c>
      <c r="AV225" s="16">
        <f t="shared" si="73"/>
        <v>0</v>
      </c>
      <c r="AW225" t="str">
        <f>IFERROR(VLOOKUP($A225,'Week 24'!$A$1:$F$300,3,FALSE),"")</f>
        <v/>
      </c>
      <c r="AX225" s="16">
        <f t="shared" si="74"/>
        <v>0</v>
      </c>
      <c r="AY225" t="str">
        <f>IFERROR(VLOOKUP($A225,'Week 25'!$A$1:$F$300,3,FALSE),"")</f>
        <v/>
      </c>
      <c r="AZ225" s="16">
        <f t="shared" si="75"/>
        <v>0</v>
      </c>
      <c r="BA225" t="str">
        <f>IFERROR(VLOOKUP($A225,'Week 26'!$A$1:$F$300,3,FALSE),"")</f>
        <v/>
      </c>
      <c r="BB225" s="16">
        <f t="shared" si="76"/>
        <v>0</v>
      </c>
      <c r="BC225" s="2" t="str">
        <f t="shared" si="61"/>
        <v/>
      </c>
      <c r="BD225" t="str">
        <f>IFERROR(VLOOKUP($A225,'Pivotrac YE'!$A$1:$F$300,3,FALSE),"")</f>
        <v/>
      </c>
    </row>
    <row r="226" spans="1:56" x14ac:dyDescent="0.2">
      <c r="A226" s="25" t="s">
        <v>111</v>
      </c>
      <c r="B226" t="e">
        <f t="shared" si="126"/>
        <v>#VALUE!</v>
      </c>
      <c r="C226" t="str">
        <f>IFERROR(VLOOKUP($A226,'Week 1'!$A$1:$F$300,3,FALSE),"")</f>
        <v/>
      </c>
      <c r="D226" s="16">
        <f t="shared" si="127"/>
        <v>0</v>
      </c>
      <c r="E226" t="str">
        <f>IFERROR(VLOOKUP($A226,'Week 2'!$A$1:$F$298,3,FALSE),"")</f>
        <v/>
      </c>
      <c r="F226" s="16">
        <f t="shared" si="128"/>
        <v>0</v>
      </c>
      <c r="G226" t="str">
        <f>IFERROR(VLOOKUP($A226,'Week 3'!$A$1:$F$298,3,FALSE),"")</f>
        <v/>
      </c>
      <c r="H226" s="16">
        <f t="shared" si="129"/>
        <v>0</v>
      </c>
      <c r="I226" t="str">
        <f>IFERROR(VLOOKUP($A226,'Week 4'!$A$1:$F$300,3,FALSE),"")</f>
        <v/>
      </c>
      <c r="J226" t="str">
        <f>IFERROR(VLOOKUP($A226,'Week 4'!$A$1:$F$300,3,FALSE),"")</f>
        <v/>
      </c>
      <c r="K226" s="16" t="str">
        <f t="shared" si="130"/>
        <v/>
      </c>
      <c r="L226" t="str">
        <f>IFERROR(VLOOKUP($A226,'Week 5'!$A$1:$F$300,2,FALSE),"")</f>
        <v/>
      </c>
      <c r="M226" s="16" t="e">
        <f t="shared" si="131"/>
        <v>#VALUE!</v>
      </c>
      <c r="O226" s="16" t="e">
        <f t="shared" si="102"/>
        <v>#VALUE!</v>
      </c>
      <c r="P226" t="str">
        <f>IFERROR(VLOOKUP($A226,'Week 7'!$A$1:$F$300,2,FALSE),"")</f>
        <v/>
      </c>
      <c r="Q226" s="16" t="e">
        <f t="shared" si="132"/>
        <v>#VALUE!</v>
      </c>
      <c r="R226" t="str">
        <f>IFERROR(VLOOKUP($A226,'Week 8'!$A$1:$F$300,2,FALSE),"")</f>
        <v/>
      </c>
      <c r="S226" s="16" t="str">
        <f>IFERROR(VLOOKUP($A226,'Week 9'!$A$1:$F$300,3,FALSE),"")</f>
        <v/>
      </c>
      <c r="T226" s="16">
        <f t="shared" si="103"/>
        <v>0</v>
      </c>
      <c r="U226" s="16" t="str">
        <f>IFERROR(VLOOKUP($A226,'Week 10'!$A$1:$F$300,3,FALSE),"")</f>
        <v/>
      </c>
      <c r="V226" s="16">
        <f t="shared" si="104"/>
        <v>0</v>
      </c>
      <c r="W226" s="16" t="str">
        <f>IFERROR(VLOOKUP($A226,'Week 11'!$A$1:$F$300,3,FALSE),"")</f>
        <v/>
      </c>
      <c r="X226" s="16">
        <f t="shared" si="105"/>
        <v>0</v>
      </c>
      <c r="Y226" s="16" t="str">
        <f>IFERROR(VLOOKUP($A226,'Week 12'!$A$1:$F$300,3,FALSE),"")</f>
        <v/>
      </c>
      <c r="Z226" s="16">
        <f t="shared" si="106"/>
        <v>0</v>
      </c>
      <c r="AA226" t="str">
        <f>IFERROR(VLOOKUP($A226,'Week 13'!$A$1:$F$300,3,FALSE),"")</f>
        <v/>
      </c>
      <c r="AB226" s="16">
        <f t="shared" si="107"/>
        <v>0</v>
      </c>
      <c r="AC226" t="str">
        <f>IFERROR(VLOOKUP($A226,'Week 14'!$A$1:$F$300,3,FALSE),"")</f>
        <v/>
      </c>
      <c r="AD226" s="16">
        <f t="shared" si="108"/>
        <v>0</v>
      </c>
      <c r="AE226" t="str">
        <f>IFERROR(VLOOKUP($A226,'Week 15'!$A$1:$F$300,3,FALSE),"")</f>
        <v/>
      </c>
      <c r="AF226" s="16">
        <f t="shared" si="65"/>
        <v>0</v>
      </c>
      <c r="AG226" t="str">
        <f>IFERROR(VLOOKUP($A226,'Week 16'!$A$1:$F$300,3,FALSE),"")</f>
        <v/>
      </c>
      <c r="AH226" s="16">
        <f t="shared" si="66"/>
        <v>0</v>
      </c>
      <c r="AI226" t="str">
        <f>IFERROR(VLOOKUP($A226,'Week 17'!$A$1:$F$300,3,FALSE),"")</f>
        <v/>
      </c>
      <c r="AJ226" s="16">
        <f t="shared" si="67"/>
        <v>0</v>
      </c>
      <c r="AK226" t="str">
        <f>IFERROR(VLOOKUP($A226,'Week 18'!$A$1:$F$300,3,FALSE),"")</f>
        <v/>
      </c>
      <c r="AL226" s="16">
        <f t="shared" si="68"/>
        <v>0</v>
      </c>
      <c r="AM226" t="str">
        <f>IFERROR(VLOOKUP($A226,'Week 19'!$A$1:$F$300,3,FALSE),"")</f>
        <v/>
      </c>
      <c r="AN226" s="16">
        <f t="shared" si="69"/>
        <v>0</v>
      </c>
      <c r="AO226" t="str">
        <f>IFERROR(VLOOKUP($A226,'Week 20'!$A$1:$F$300,3,FALSE),"")</f>
        <v/>
      </c>
      <c r="AP226" s="16">
        <f t="shared" si="70"/>
        <v>0</v>
      </c>
      <c r="AQ226" t="str">
        <f>IFERROR(VLOOKUP($A226,'Week 21'!$A$1:$F$300,3,FALSE),"")</f>
        <v/>
      </c>
      <c r="AR226" s="16">
        <f t="shared" si="71"/>
        <v>0</v>
      </c>
      <c r="AS226" t="str">
        <f>IFERROR(VLOOKUP($A226,'Week 22'!$A$1:$F$300,3,FALSE),"")</f>
        <v/>
      </c>
      <c r="AT226" s="16">
        <f t="shared" si="72"/>
        <v>0</v>
      </c>
      <c r="AU226" t="str">
        <f>IFERROR(VLOOKUP($A226,'Week 23'!$A$1:$F$300,3,FALSE),"")</f>
        <v/>
      </c>
      <c r="AV226" s="16">
        <f t="shared" si="73"/>
        <v>0</v>
      </c>
      <c r="AW226" t="str">
        <f>IFERROR(VLOOKUP($A226,'Week 24'!$A$1:$F$300,3,FALSE),"")</f>
        <v/>
      </c>
      <c r="AX226" s="16">
        <f t="shared" si="74"/>
        <v>0</v>
      </c>
      <c r="AY226" t="str">
        <f>IFERROR(VLOOKUP($A226,'Week 25'!$A$1:$F$300,3,FALSE),"")</f>
        <v/>
      </c>
      <c r="AZ226" s="16">
        <f t="shared" si="75"/>
        <v>0</v>
      </c>
      <c r="BA226" t="str">
        <f>IFERROR(VLOOKUP($A226,'Week 26'!$A$1:$F$300,3,FALSE),"")</f>
        <v/>
      </c>
      <c r="BB226" s="16">
        <f t="shared" si="76"/>
        <v>0</v>
      </c>
      <c r="BC226" s="2" t="str">
        <f t="shared" si="61"/>
        <v/>
      </c>
      <c r="BD226" t="str">
        <f>IFERROR(VLOOKUP($A226,'Pivotrac YE'!$A$1:$F$300,3,FALSE),"")</f>
        <v/>
      </c>
    </row>
    <row r="227" spans="1:56" x14ac:dyDescent="0.2">
      <c r="A227" s="25" t="s">
        <v>112</v>
      </c>
      <c r="B227" t="e">
        <f t="shared" si="126"/>
        <v>#VALUE!</v>
      </c>
      <c r="C227" t="str">
        <f>IFERROR(VLOOKUP($A227,'Week 1'!$A$1:$F$300,3,FALSE),"")</f>
        <v/>
      </c>
      <c r="D227" s="16">
        <f t="shared" si="127"/>
        <v>0</v>
      </c>
      <c r="E227" t="str">
        <f>IFERROR(VLOOKUP($A227,'Week 2'!$A$1:$F$298,3,FALSE),"")</f>
        <v/>
      </c>
      <c r="F227" s="16">
        <f t="shared" si="128"/>
        <v>0</v>
      </c>
      <c r="G227" t="str">
        <f>IFERROR(VLOOKUP($A227,'Week 3'!$A$1:$F$298,3,FALSE),"")</f>
        <v/>
      </c>
      <c r="H227" s="16">
        <f t="shared" si="129"/>
        <v>0</v>
      </c>
      <c r="I227" t="str">
        <f>IFERROR(VLOOKUP($A227,'Week 4'!$A$1:$F$300,3,FALSE),"")</f>
        <v/>
      </c>
      <c r="J227" t="str">
        <f>IFERROR(VLOOKUP($A227,'Week 4'!$A$1:$F$300,3,FALSE),"")</f>
        <v/>
      </c>
      <c r="K227" s="16" t="str">
        <f t="shared" si="130"/>
        <v/>
      </c>
      <c r="L227" t="str">
        <f>IFERROR(VLOOKUP($A227,'Week 5'!$A$1:$F$300,2,FALSE),"")</f>
        <v/>
      </c>
      <c r="M227" s="16" t="e">
        <f t="shared" si="131"/>
        <v>#VALUE!</v>
      </c>
      <c r="O227" s="16" t="e">
        <f t="shared" si="102"/>
        <v>#VALUE!</v>
      </c>
      <c r="P227" t="str">
        <f>IFERROR(VLOOKUP($A227,'Week 7'!$A$1:$F$300,2,FALSE),"")</f>
        <v/>
      </c>
      <c r="Q227" s="16" t="e">
        <f t="shared" si="132"/>
        <v>#VALUE!</v>
      </c>
      <c r="R227" t="str">
        <f>IFERROR(VLOOKUP($A227,'Week 8'!$A$1:$F$300,2,FALSE),"")</f>
        <v/>
      </c>
      <c r="S227" s="16" t="str">
        <f>IFERROR(VLOOKUP($A227,'Week 9'!$A$1:$F$300,3,FALSE),"")</f>
        <v/>
      </c>
      <c r="T227" s="16">
        <f t="shared" si="103"/>
        <v>0</v>
      </c>
      <c r="U227" s="16" t="str">
        <f>IFERROR(VLOOKUP($A227,'Week 10'!$A$1:$F$300,3,FALSE),"")</f>
        <v/>
      </c>
      <c r="V227" s="16">
        <f t="shared" si="104"/>
        <v>0</v>
      </c>
      <c r="W227" s="16" t="str">
        <f>IFERROR(VLOOKUP($A227,'Week 11'!$A$1:$F$300,3,FALSE),"")</f>
        <v/>
      </c>
      <c r="X227" s="16">
        <f t="shared" si="105"/>
        <v>0</v>
      </c>
      <c r="Y227" s="16" t="str">
        <f>IFERROR(VLOOKUP($A227,'Week 12'!$A$1:$F$300,3,FALSE),"")</f>
        <v/>
      </c>
      <c r="Z227" s="16">
        <f t="shared" si="106"/>
        <v>0</v>
      </c>
      <c r="AA227" t="str">
        <f>IFERROR(VLOOKUP($A227,'Week 13'!$A$1:$F$300,3,FALSE),"")</f>
        <v/>
      </c>
      <c r="AB227" s="16">
        <f t="shared" si="107"/>
        <v>0</v>
      </c>
      <c r="AC227" t="str">
        <f>IFERROR(VLOOKUP($A227,'Week 14'!$A$1:$F$300,3,FALSE),"")</f>
        <v/>
      </c>
      <c r="AD227" s="16">
        <f t="shared" si="108"/>
        <v>0</v>
      </c>
      <c r="AE227" t="str">
        <f>IFERROR(VLOOKUP($A227,'Week 15'!$A$1:$F$300,3,FALSE),"")</f>
        <v/>
      </c>
      <c r="AF227" s="16">
        <f t="shared" si="65"/>
        <v>0</v>
      </c>
      <c r="AG227" t="str">
        <f>IFERROR(VLOOKUP($A227,'Week 16'!$A$1:$F$300,3,FALSE),"")</f>
        <v/>
      </c>
      <c r="AH227" s="16">
        <f t="shared" si="66"/>
        <v>0</v>
      </c>
      <c r="AI227" t="str">
        <f>IFERROR(VLOOKUP($A227,'Week 17'!$A$1:$F$300,3,FALSE),"")</f>
        <v/>
      </c>
      <c r="AJ227" s="16">
        <f t="shared" si="67"/>
        <v>0</v>
      </c>
      <c r="AK227" t="str">
        <f>IFERROR(VLOOKUP($A227,'Week 18'!$A$1:$F$300,3,FALSE),"")</f>
        <v/>
      </c>
      <c r="AL227" s="16">
        <f t="shared" si="68"/>
        <v>0</v>
      </c>
      <c r="AM227" t="str">
        <f>IFERROR(VLOOKUP($A227,'Week 19'!$A$1:$F$300,3,FALSE),"")</f>
        <v/>
      </c>
      <c r="AN227" s="16">
        <f t="shared" si="69"/>
        <v>0</v>
      </c>
      <c r="AO227" t="str">
        <f>IFERROR(VLOOKUP($A227,'Week 20'!$A$1:$F$300,3,FALSE),"")</f>
        <v/>
      </c>
      <c r="AP227" s="16">
        <f t="shared" si="70"/>
        <v>0</v>
      </c>
      <c r="AQ227" t="str">
        <f>IFERROR(VLOOKUP($A227,'Week 21'!$A$1:$F$300,3,FALSE),"")</f>
        <v/>
      </c>
      <c r="AR227" s="16">
        <f t="shared" si="71"/>
        <v>0</v>
      </c>
      <c r="AS227" t="str">
        <f>IFERROR(VLOOKUP($A227,'Week 22'!$A$1:$F$300,3,FALSE),"")</f>
        <v/>
      </c>
      <c r="AT227" s="16">
        <f t="shared" si="72"/>
        <v>0</v>
      </c>
      <c r="AU227" t="str">
        <f>IFERROR(VLOOKUP($A227,'Week 23'!$A$1:$F$300,3,FALSE),"")</f>
        <v/>
      </c>
      <c r="AV227" s="16">
        <f t="shared" si="73"/>
        <v>0</v>
      </c>
      <c r="AW227" t="str">
        <f>IFERROR(VLOOKUP($A227,'Week 24'!$A$1:$F$300,3,FALSE),"")</f>
        <v/>
      </c>
      <c r="AX227" s="16">
        <f t="shared" si="74"/>
        <v>0</v>
      </c>
      <c r="AY227" t="str">
        <f>IFERROR(VLOOKUP($A227,'Week 25'!$A$1:$F$300,3,FALSE),"")</f>
        <v/>
      </c>
      <c r="AZ227" s="16">
        <f t="shared" si="75"/>
        <v>0</v>
      </c>
      <c r="BA227" t="str">
        <f>IFERROR(VLOOKUP($A227,'Week 26'!$A$1:$F$300,3,FALSE),"")</f>
        <v/>
      </c>
      <c r="BB227" s="16">
        <f t="shared" si="76"/>
        <v>0</v>
      </c>
      <c r="BC227" s="2" t="str">
        <f t="shared" si="61"/>
        <v/>
      </c>
      <c r="BD227" t="str">
        <f>IFERROR(VLOOKUP($A227,'Pivotrac YE'!$A$1:$F$300,3,FALSE),"")</f>
        <v/>
      </c>
    </row>
    <row r="228" spans="1:56" x14ac:dyDescent="0.2">
      <c r="A228" s="25" t="s">
        <v>113</v>
      </c>
      <c r="B228" t="e">
        <f t="shared" si="126"/>
        <v>#VALUE!</v>
      </c>
      <c r="C228" t="str">
        <f>IFERROR(VLOOKUP($A228,'Week 1'!$A$1:$F$300,3,FALSE),"")</f>
        <v/>
      </c>
      <c r="D228" s="16">
        <f t="shared" si="127"/>
        <v>0</v>
      </c>
      <c r="E228" t="str">
        <f>IFERROR(VLOOKUP($A228,'Week 2'!$A$1:$F$298,3,FALSE),"")</f>
        <v/>
      </c>
      <c r="F228" s="16">
        <f t="shared" si="128"/>
        <v>0</v>
      </c>
      <c r="G228" t="str">
        <f>IFERROR(VLOOKUP($A228,'Week 3'!$A$1:$F$298,3,FALSE),"")</f>
        <v/>
      </c>
      <c r="H228" s="16">
        <f t="shared" si="129"/>
        <v>0</v>
      </c>
      <c r="I228" t="str">
        <f>IFERROR(VLOOKUP($A228,'Week 4'!$A$1:$F$300,3,FALSE),"")</f>
        <v/>
      </c>
      <c r="J228" t="str">
        <f>IFERROR(VLOOKUP($A228,'Week 4'!$A$1:$F$300,3,FALSE),"")</f>
        <v/>
      </c>
      <c r="K228" s="16" t="str">
        <f t="shared" si="130"/>
        <v/>
      </c>
      <c r="L228" t="str">
        <f>IFERROR(VLOOKUP($A228,'Week 5'!$A$1:$F$300,2,FALSE),"")</f>
        <v/>
      </c>
      <c r="M228" s="16" t="e">
        <f t="shared" si="131"/>
        <v>#VALUE!</v>
      </c>
      <c r="O228" s="16" t="e">
        <f t="shared" si="102"/>
        <v>#VALUE!</v>
      </c>
      <c r="P228" t="str">
        <f>IFERROR(VLOOKUP($A228,'Week 7'!$A$1:$F$300,2,FALSE),"")</f>
        <v/>
      </c>
      <c r="Q228" s="16" t="e">
        <f t="shared" si="132"/>
        <v>#VALUE!</v>
      </c>
      <c r="R228" t="str">
        <f>IFERROR(VLOOKUP($A228,'Week 8'!$A$1:$F$300,2,FALSE),"")</f>
        <v/>
      </c>
      <c r="S228" s="16" t="str">
        <f>IFERROR(VLOOKUP($A228,'Week 9'!$A$1:$F$300,3,FALSE),"")</f>
        <v/>
      </c>
      <c r="T228" s="16">
        <f t="shared" si="103"/>
        <v>0</v>
      </c>
      <c r="U228" s="16" t="str">
        <f>IFERROR(VLOOKUP($A228,'Week 10'!$A$1:$F$300,3,FALSE),"")</f>
        <v/>
      </c>
      <c r="V228" s="16">
        <f t="shared" si="104"/>
        <v>0</v>
      </c>
      <c r="W228" s="16" t="str">
        <f>IFERROR(VLOOKUP($A228,'Week 11'!$A$1:$F$300,3,FALSE),"")</f>
        <v/>
      </c>
      <c r="X228" s="16">
        <f t="shared" si="105"/>
        <v>0</v>
      </c>
      <c r="Y228" s="16" t="str">
        <f>IFERROR(VLOOKUP($A228,'Week 12'!$A$1:$F$300,3,FALSE),"")</f>
        <v/>
      </c>
      <c r="Z228" s="16">
        <f t="shared" si="106"/>
        <v>0</v>
      </c>
      <c r="AA228" t="str">
        <f>IFERROR(VLOOKUP($A228,'Week 13'!$A$1:$F$300,3,FALSE),"")</f>
        <v/>
      </c>
      <c r="AB228" s="16">
        <f t="shared" si="107"/>
        <v>0</v>
      </c>
      <c r="AC228" t="str">
        <f>IFERROR(VLOOKUP($A228,'Week 14'!$A$1:$F$300,3,FALSE),"")</f>
        <v/>
      </c>
      <c r="AD228" s="16">
        <f t="shared" si="108"/>
        <v>0</v>
      </c>
      <c r="AE228" t="str">
        <f>IFERROR(VLOOKUP($A228,'Week 15'!$A$1:$F$300,3,FALSE),"")</f>
        <v/>
      </c>
      <c r="AF228" s="16">
        <f t="shared" si="65"/>
        <v>0</v>
      </c>
      <c r="AG228" t="str">
        <f>IFERROR(VLOOKUP($A228,'Week 16'!$A$1:$F$300,3,FALSE),"")</f>
        <v/>
      </c>
      <c r="AH228" s="16">
        <f t="shared" si="66"/>
        <v>0</v>
      </c>
      <c r="AI228" t="str">
        <f>IFERROR(VLOOKUP($A228,'Week 17'!$A$1:$F$300,3,FALSE),"")</f>
        <v/>
      </c>
      <c r="AJ228" s="16">
        <f t="shared" si="67"/>
        <v>0</v>
      </c>
      <c r="AK228" t="str">
        <f>IFERROR(VLOOKUP($A228,'Week 18'!$A$1:$F$300,3,FALSE),"")</f>
        <v/>
      </c>
      <c r="AL228" s="16">
        <f t="shared" si="68"/>
        <v>0</v>
      </c>
      <c r="AM228" t="str">
        <f>IFERROR(VLOOKUP($A228,'Week 19'!$A$1:$F$300,3,FALSE),"")</f>
        <v/>
      </c>
      <c r="AN228" s="16">
        <f t="shared" si="69"/>
        <v>0</v>
      </c>
      <c r="AO228" t="str">
        <f>IFERROR(VLOOKUP($A228,'Week 20'!$A$1:$F$300,3,FALSE),"")</f>
        <v/>
      </c>
      <c r="AP228" s="16">
        <f t="shared" si="70"/>
        <v>0</v>
      </c>
      <c r="AQ228" t="str">
        <f>IFERROR(VLOOKUP($A228,'Week 21'!$A$1:$F$300,3,FALSE),"")</f>
        <v/>
      </c>
      <c r="AR228" s="16">
        <f t="shared" si="71"/>
        <v>0</v>
      </c>
      <c r="AS228" t="str">
        <f>IFERROR(VLOOKUP($A228,'Week 22'!$A$1:$F$300,3,FALSE),"")</f>
        <v/>
      </c>
      <c r="AT228" s="16">
        <f t="shared" si="72"/>
        <v>0</v>
      </c>
      <c r="AU228" t="str">
        <f>IFERROR(VLOOKUP($A228,'Week 23'!$A$1:$F$300,3,FALSE),"")</f>
        <v/>
      </c>
      <c r="AV228" s="16">
        <f t="shared" si="73"/>
        <v>0</v>
      </c>
      <c r="AW228" t="str">
        <f>IFERROR(VLOOKUP($A228,'Week 24'!$A$1:$F$300,3,FALSE),"")</f>
        <v/>
      </c>
      <c r="AX228" s="16">
        <f t="shared" si="74"/>
        <v>0</v>
      </c>
      <c r="AY228" t="str">
        <f>IFERROR(VLOOKUP($A228,'Week 25'!$A$1:$F$300,3,FALSE),"")</f>
        <v/>
      </c>
      <c r="AZ228" s="16">
        <f t="shared" si="75"/>
        <v>0</v>
      </c>
      <c r="BA228" t="str">
        <f>IFERROR(VLOOKUP($A228,'Week 26'!$A$1:$F$300,3,FALSE),"")</f>
        <v/>
      </c>
      <c r="BB228" s="16">
        <f t="shared" si="76"/>
        <v>0</v>
      </c>
      <c r="BC228" s="2" t="str">
        <f t="shared" si="61"/>
        <v/>
      </c>
      <c r="BD228" t="str">
        <f>IFERROR(VLOOKUP($A228,'Pivotrac YE'!$A$1:$F$300,3,FALSE),"")</f>
        <v/>
      </c>
    </row>
    <row r="229" spans="1:56" x14ac:dyDescent="0.2">
      <c r="A229" s="25" t="s">
        <v>114</v>
      </c>
      <c r="B229" t="e">
        <f t="shared" si="126"/>
        <v>#VALUE!</v>
      </c>
      <c r="C229" t="str">
        <f>IFERROR(VLOOKUP($A229,'Week 1'!$A$1:$F$300,3,FALSE),"")</f>
        <v/>
      </c>
      <c r="D229" s="16">
        <f t="shared" si="127"/>
        <v>0</v>
      </c>
      <c r="E229" t="str">
        <f>IFERROR(VLOOKUP($A229,'Week 2'!$A$1:$F$298,3,FALSE),"")</f>
        <v/>
      </c>
      <c r="F229" s="16">
        <f t="shared" si="128"/>
        <v>0</v>
      </c>
      <c r="G229" t="str">
        <f>IFERROR(VLOOKUP($A229,'Week 3'!$A$1:$F$298,3,FALSE),"")</f>
        <v/>
      </c>
      <c r="H229" s="16">
        <f t="shared" si="129"/>
        <v>0</v>
      </c>
      <c r="I229" t="str">
        <f>IFERROR(VLOOKUP($A229,'Week 4'!$A$1:$F$300,3,FALSE),"")</f>
        <v/>
      </c>
      <c r="J229" t="str">
        <f>IFERROR(VLOOKUP($A229,'Week 4'!$A$1:$F$300,3,FALSE),"")</f>
        <v/>
      </c>
      <c r="K229" s="16" t="str">
        <f t="shared" si="130"/>
        <v/>
      </c>
      <c r="L229" t="str">
        <f>IFERROR(VLOOKUP($A229,'Week 5'!$A$1:$F$300,2,FALSE),"")</f>
        <v/>
      </c>
      <c r="M229" s="16" t="e">
        <f t="shared" si="131"/>
        <v>#VALUE!</v>
      </c>
      <c r="O229" s="16" t="e">
        <f t="shared" si="102"/>
        <v>#VALUE!</v>
      </c>
      <c r="P229" t="str">
        <f>IFERROR(VLOOKUP($A229,'Week 7'!$A$1:$F$300,2,FALSE),"")</f>
        <v/>
      </c>
      <c r="Q229" s="16" t="e">
        <f t="shared" si="132"/>
        <v>#VALUE!</v>
      </c>
      <c r="R229" t="str">
        <f>IFERROR(VLOOKUP($A229,'Week 8'!$A$1:$F$300,2,FALSE),"")</f>
        <v/>
      </c>
      <c r="S229" s="16" t="str">
        <f>IFERROR(VLOOKUP($A229,'Week 9'!$A$1:$F$300,3,FALSE),"")</f>
        <v/>
      </c>
      <c r="T229" s="16">
        <f t="shared" si="103"/>
        <v>0</v>
      </c>
      <c r="U229" s="16" t="str">
        <f>IFERROR(VLOOKUP($A229,'Week 10'!$A$1:$F$300,3,FALSE),"")</f>
        <v/>
      </c>
      <c r="V229" s="16">
        <f t="shared" si="104"/>
        <v>0</v>
      </c>
      <c r="W229" s="16" t="str">
        <f>IFERROR(VLOOKUP($A229,'Week 11'!$A$1:$F$300,3,FALSE),"")</f>
        <v/>
      </c>
      <c r="X229" s="16">
        <f t="shared" si="105"/>
        <v>0</v>
      </c>
      <c r="Y229" s="16" t="str">
        <f>IFERROR(VLOOKUP($A229,'Week 12'!$A$1:$F$300,3,FALSE),"")</f>
        <v/>
      </c>
      <c r="Z229" s="16">
        <f t="shared" si="106"/>
        <v>0</v>
      </c>
      <c r="AA229" t="str">
        <f>IFERROR(VLOOKUP($A229,'Week 13'!$A$1:$F$300,3,FALSE),"")</f>
        <v/>
      </c>
      <c r="AB229" s="16">
        <f t="shared" si="107"/>
        <v>0</v>
      </c>
      <c r="AC229" t="str">
        <f>IFERROR(VLOOKUP($A229,'Week 14'!$A$1:$F$300,3,FALSE),"")</f>
        <v/>
      </c>
      <c r="AD229" s="16">
        <f t="shared" si="108"/>
        <v>0</v>
      </c>
      <c r="AE229" t="str">
        <f>IFERROR(VLOOKUP($A229,'Week 15'!$A$1:$F$300,3,FALSE),"")</f>
        <v/>
      </c>
      <c r="AF229" s="16">
        <f t="shared" si="65"/>
        <v>0</v>
      </c>
      <c r="AG229" t="str">
        <f>IFERROR(VLOOKUP($A229,'Week 16'!$A$1:$F$300,3,FALSE),"")</f>
        <v/>
      </c>
      <c r="AH229" s="16">
        <f t="shared" si="66"/>
        <v>0</v>
      </c>
      <c r="AI229" t="str">
        <f>IFERROR(VLOOKUP($A229,'Week 17'!$A$1:$F$300,3,FALSE),"")</f>
        <v/>
      </c>
      <c r="AJ229" s="16">
        <f t="shared" si="67"/>
        <v>0</v>
      </c>
      <c r="AK229" t="str">
        <f>IFERROR(VLOOKUP($A229,'Week 18'!$A$1:$F$300,3,FALSE),"")</f>
        <v/>
      </c>
      <c r="AL229" s="16">
        <f t="shared" si="68"/>
        <v>0</v>
      </c>
      <c r="AM229" t="str">
        <f>IFERROR(VLOOKUP($A229,'Week 19'!$A$1:$F$300,3,FALSE),"")</f>
        <v/>
      </c>
      <c r="AN229" s="16">
        <f t="shared" si="69"/>
        <v>0</v>
      </c>
      <c r="AO229" t="str">
        <f>IFERROR(VLOOKUP($A229,'Week 20'!$A$1:$F$300,3,FALSE),"")</f>
        <v/>
      </c>
      <c r="AP229" s="16">
        <f t="shared" si="70"/>
        <v>0</v>
      </c>
      <c r="AQ229" t="str">
        <f>IFERROR(VLOOKUP($A229,'Week 21'!$A$1:$F$300,3,FALSE),"")</f>
        <v/>
      </c>
      <c r="AR229" s="16">
        <f t="shared" si="71"/>
        <v>0</v>
      </c>
      <c r="AS229" t="str">
        <f>IFERROR(VLOOKUP($A229,'Week 22'!$A$1:$F$300,3,FALSE),"")</f>
        <v/>
      </c>
      <c r="AT229" s="16">
        <f t="shared" si="72"/>
        <v>0</v>
      </c>
      <c r="AU229" t="str">
        <f>IFERROR(VLOOKUP($A229,'Week 23'!$A$1:$F$300,3,FALSE),"")</f>
        <v/>
      </c>
      <c r="AV229" s="16">
        <f t="shared" si="73"/>
        <v>0</v>
      </c>
      <c r="AW229" t="str">
        <f>IFERROR(VLOOKUP($A229,'Week 24'!$A$1:$F$300,3,FALSE),"")</f>
        <v/>
      </c>
      <c r="AX229" s="16">
        <f t="shared" si="74"/>
        <v>0</v>
      </c>
      <c r="AY229" t="str">
        <f>IFERROR(VLOOKUP($A229,'Week 25'!$A$1:$F$300,3,FALSE),"")</f>
        <v/>
      </c>
      <c r="AZ229" s="16">
        <f t="shared" si="75"/>
        <v>0</v>
      </c>
      <c r="BA229" t="str">
        <f>IFERROR(VLOOKUP($A229,'Week 26'!$A$1:$F$300,3,FALSE),"")</f>
        <v/>
      </c>
      <c r="BB229" s="16">
        <f t="shared" si="76"/>
        <v>0</v>
      </c>
      <c r="BC229" s="2" t="str">
        <f t="shared" si="61"/>
        <v/>
      </c>
      <c r="BD229" t="str">
        <f>IFERROR(VLOOKUP($A229,'Pivotrac YE'!$A$1:$F$300,3,FALSE),"")</f>
        <v/>
      </c>
    </row>
    <row r="230" spans="1:56" x14ac:dyDescent="0.2">
      <c r="A230" s="25" t="s">
        <v>115</v>
      </c>
      <c r="B230" t="e">
        <f t="shared" si="126"/>
        <v>#VALUE!</v>
      </c>
      <c r="C230" t="str">
        <f>IFERROR(VLOOKUP($A230,'Week 1'!$A$1:$F$300,3,FALSE),"")</f>
        <v/>
      </c>
      <c r="D230" s="16">
        <f t="shared" si="127"/>
        <v>0</v>
      </c>
      <c r="E230" t="str">
        <f>IFERROR(VLOOKUP($A230,'Week 2'!$A$1:$F$298,3,FALSE),"")</f>
        <v/>
      </c>
      <c r="F230" s="16">
        <f t="shared" si="128"/>
        <v>0</v>
      </c>
      <c r="G230" t="str">
        <f>IFERROR(VLOOKUP($A230,'Week 3'!$A$1:$F$298,3,FALSE),"")</f>
        <v/>
      </c>
      <c r="H230" s="16">
        <f t="shared" si="129"/>
        <v>0</v>
      </c>
      <c r="I230" t="str">
        <f>IFERROR(VLOOKUP($A230,'Week 4'!$A$1:$F$300,3,FALSE),"")</f>
        <v/>
      </c>
      <c r="J230" t="str">
        <f>IFERROR(VLOOKUP($A230,'Week 4'!$A$1:$F$300,3,FALSE),"")</f>
        <v/>
      </c>
      <c r="K230" s="16" t="str">
        <f t="shared" si="130"/>
        <v/>
      </c>
      <c r="L230" t="str">
        <f>IFERROR(VLOOKUP($A230,'Week 5'!$A$1:$F$300,2,FALSE),"")</f>
        <v/>
      </c>
      <c r="M230" s="16" t="e">
        <f t="shared" si="131"/>
        <v>#VALUE!</v>
      </c>
      <c r="O230" s="16" t="e">
        <f t="shared" si="102"/>
        <v>#VALUE!</v>
      </c>
      <c r="P230" t="str">
        <f>IFERROR(VLOOKUP($A230,'Week 7'!$A$1:$F$300,2,FALSE),"")</f>
        <v/>
      </c>
      <c r="Q230" s="16" t="e">
        <f t="shared" si="132"/>
        <v>#VALUE!</v>
      </c>
      <c r="R230" t="str">
        <f>IFERROR(VLOOKUP($A230,'Week 8'!$A$1:$F$300,2,FALSE),"")</f>
        <v/>
      </c>
      <c r="S230" s="16" t="str">
        <f>IFERROR(VLOOKUP($A230,'Week 9'!$A$1:$F$300,3,FALSE),"")</f>
        <v/>
      </c>
      <c r="T230" s="16">
        <f t="shared" si="103"/>
        <v>0</v>
      </c>
      <c r="U230" s="16" t="str">
        <f>IFERROR(VLOOKUP($A230,'Week 10'!$A$1:$F$300,3,FALSE),"")</f>
        <v/>
      </c>
      <c r="V230" s="16">
        <f t="shared" si="104"/>
        <v>0</v>
      </c>
      <c r="W230" s="16" t="str">
        <f>IFERROR(VLOOKUP($A230,'Week 11'!$A$1:$F$300,3,FALSE),"")</f>
        <v/>
      </c>
      <c r="X230" s="16"/>
      <c r="Y230" s="16" t="str">
        <f>IFERROR(VLOOKUP($A230,'Week 12'!$A$1:$F$300,3,FALSE),"")</f>
        <v/>
      </c>
      <c r="Z230" s="16">
        <f t="shared" si="106"/>
        <v>0</v>
      </c>
      <c r="AA230" t="str">
        <f>IFERROR(VLOOKUP($A230,'Week 13'!$A$1:$F$300,3,FALSE),"")</f>
        <v/>
      </c>
      <c r="AB230" s="16">
        <f t="shared" si="107"/>
        <v>0</v>
      </c>
      <c r="AC230" t="str">
        <f>IFERROR(VLOOKUP($A230,'Week 14'!$A$1:$F$300,3,FALSE),"")</f>
        <v/>
      </c>
      <c r="AD230" s="16">
        <f t="shared" si="108"/>
        <v>0</v>
      </c>
      <c r="AE230" t="str">
        <f>IFERROR(VLOOKUP($A230,'Week 15'!$A$1:$F$300,3,FALSE),"")</f>
        <v/>
      </c>
      <c r="AF230" s="16">
        <f t="shared" si="65"/>
        <v>0</v>
      </c>
      <c r="AG230" t="str">
        <f>IFERROR(VLOOKUP($A230,'Week 16'!$A$1:$F$300,3,FALSE),"")</f>
        <v/>
      </c>
      <c r="AH230" s="16">
        <f t="shared" si="66"/>
        <v>0</v>
      </c>
      <c r="AI230" t="str">
        <f>IFERROR(VLOOKUP($A230,'Week 17'!$A$1:$F$300,3,FALSE),"")</f>
        <v/>
      </c>
      <c r="AJ230" s="16">
        <f t="shared" si="67"/>
        <v>0</v>
      </c>
      <c r="AK230" t="str">
        <f>IFERROR(VLOOKUP($A230,'Week 18'!$A$1:$F$300,3,FALSE),"")</f>
        <v/>
      </c>
      <c r="AL230" s="16">
        <f t="shared" si="68"/>
        <v>0</v>
      </c>
      <c r="AM230" t="str">
        <f>IFERROR(VLOOKUP($A230,'Week 19'!$A$1:$F$300,3,FALSE),"")</f>
        <v/>
      </c>
      <c r="AN230" s="16">
        <f t="shared" si="69"/>
        <v>0</v>
      </c>
      <c r="AO230" t="str">
        <f>IFERROR(VLOOKUP($A230,'Week 20'!$A$1:$F$300,3,FALSE),"")</f>
        <v/>
      </c>
      <c r="AP230" s="16">
        <f t="shared" si="70"/>
        <v>0</v>
      </c>
      <c r="AQ230" t="str">
        <f>IFERROR(VLOOKUP($A230,'Week 21'!$A$1:$F$300,3,FALSE),"")</f>
        <v/>
      </c>
      <c r="AR230" s="16">
        <f t="shared" si="71"/>
        <v>0</v>
      </c>
      <c r="AS230" t="str">
        <f>IFERROR(VLOOKUP($A230,'Week 22'!$A$1:$F$300,3,FALSE),"")</f>
        <v/>
      </c>
      <c r="AT230" s="16">
        <f t="shared" si="72"/>
        <v>0</v>
      </c>
      <c r="AU230" t="str">
        <f>IFERROR(VLOOKUP($A230,'Week 23'!$A$1:$F$300,3,FALSE),"")</f>
        <v/>
      </c>
      <c r="AV230" s="16">
        <f t="shared" si="73"/>
        <v>0</v>
      </c>
      <c r="AW230" t="str">
        <f>IFERROR(VLOOKUP($A230,'Week 24'!$A$1:$F$300,3,FALSE),"")</f>
        <v/>
      </c>
      <c r="AX230" s="16">
        <f t="shared" si="74"/>
        <v>0</v>
      </c>
      <c r="AY230" t="str">
        <f>IFERROR(VLOOKUP($A230,'Week 25'!$A$1:$F$300,3,FALSE),"")</f>
        <v/>
      </c>
      <c r="AZ230" s="16">
        <f t="shared" si="75"/>
        <v>0</v>
      </c>
      <c r="BA230" t="str">
        <f>IFERROR(VLOOKUP($A230,'Week 26'!$A$1:$F$300,3,FALSE),"")</f>
        <v/>
      </c>
      <c r="BB230" s="16">
        <f t="shared" si="76"/>
        <v>0</v>
      </c>
      <c r="BC230" s="2" t="str">
        <f t="shared" si="61"/>
        <v/>
      </c>
      <c r="BD230" t="str">
        <f>IFERROR(VLOOKUP($A230,'Pivotrac YE'!$A$1:$F$300,3,FALSE),"")</f>
        <v/>
      </c>
    </row>
    <row r="231" spans="1:56" x14ac:dyDescent="0.2">
      <c r="A231" s="25" t="s">
        <v>116</v>
      </c>
      <c r="B231" t="e">
        <f t="shared" si="126"/>
        <v>#VALUE!</v>
      </c>
      <c r="C231" t="str">
        <f>IFERROR(VLOOKUP($A231,'Week 1'!$A$1:$F$300,3,FALSE),"")</f>
        <v/>
      </c>
      <c r="D231" s="16">
        <f t="shared" si="127"/>
        <v>0</v>
      </c>
      <c r="E231" t="str">
        <f>IFERROR(VLOOKUP($A231,'Week 2'!$A$1:$F$298,3,FALSE),"")</f>
        <v/>
      </c>
      <c r="F231" s="16">
        <f t="shared" si="128"/>
        <v>0</v>
      </c>
      <c r="G231" t="str">
        <f>IFERROR(VLOOKUP($A231,'Week 3'!$A$1:$F$298,3,FALSE),"")</f>
        <v/>
      </c>
      <c r="H231" s="16">
        <f t="shared" si="129"/>
        <v>0</v>
      </c>
      <c r="I231" t="str">
        <f>IFERROR(VLOOKUP($A231,'Week 4'!$A$1:$F$300,3,FALSE),"")</f>
        <v/>
      </c>
      <c r="J231" t="str">
        <f>IFERROR(VLOOKUP($A231,'Week 4'!$A$1:$F$300,3,FALSE),"")</f>
        <v/>
      </c>
      <c r="K231" s="16" t="str">
        <f t="shared" si="130"/>
        <v/>
      </c>
      <c r="L231" t="str">
        <f>IFERROR(VLOOKUP($A231,'Week 5'!$A$1:$F$300,2,FALSE),"")</f>
        <v/>
      </c>
      <c r="M231" s="16" t="e">
        <f t="shared" si="131"/>
        <v>#VALUE!</v>
      </c>
      <c r="O231" s="16" t="e">
        <f t="shared" si="102"/>
        <v>#VALUE!</v>
      </c>
      <c r="P231" t="str">
        <f>IFERROR(VLOOKUP($A231,'Week 7'!$A$1:$F$300,2,FALSE),"")</f>
        <v/>
      </c>
      <c r="Q231" s="16" t="e">
        <f t="shared" si="132"/>
        <v>#VALUE!</v>
      </c>
      <c r="R231" t="str">
        <f>IFERROR(VLOOKUP($A231,'Week 8'!$A$1:$F$300,2,FALSE),"")</f>
        <v/>
      </c>
      <c r="S231" s="16" t="str">
        <f>IFERROR(VLOOKUP($A231,'Week 9'!$A$1:$F$300,3,FALSE),"")</f>
        <v/>
      </c>
      <c r="T231" s="16">
        <f t="shared" si="103"/>
        <v>0</v>
      </c>
      <c r="U231" s="16" t="str">
        <f>IFERROR(VLOOKUP($A231,'Week 10'!$A$1:$F$300,3,FALSE),"")</f>
        <v/>
      </c>
      <c r="V231" s="16">
        <f t="shared" si="104"/>
        <v>0</v>
      </c>
      <c r="W231" s="16" t="str">
        <f>IFERROR(VLOOKUP($A231,'Week 11'!$A$1:$F$300,3,FALSE),"")</f>
        <v/>
      </c>
      <c r="X231" s="16">
        <v>2.4</v>
      </c>
      <c r="Y231" s="16" t="str">
        <f>IFERROR(VLOOKUP($A231,'Week 12'!$A$1:$F$300,3,FALSE),"")</f>
        <v/>
      </c>
      <c r="Z231" s="16">
        <f t="shared" si="106"/>
        <v>0</v>
      </c>
      <c r="AA231" t="str">
        <f>IFERROR(VLOOKUP($A231,'Week 13'!$A$1:$F$300,3,FALSE),"")</f>
        <v/>
      </c>
      <c r="AB231" s="16">
        <f t="shared" si="107"/>
        <v>0</v>
      </c>
      <c r="AC231" t="str">
        <f>IFERROR(VLOOKUP($A231,'Week 14'!$A$1:$F$300,3,FALSE),"")</f>
        <v/>
      </c>
      <c r="AD231" s="16">
        <f t="shared" si="108"/>
        <v>0</v>
      </c>
      <c r="AE231" t="str">
        <f>IFERROR(VLOOKUP($A231,'Week 15'!$A$1:$F$300,3,FALSE),"")</f>
        <v/>
      </c>
      <c r="AF231" s="16">
        <f>IFERROR(AE231-AC231,)</f>
        <v>0</v>
      </c>
      <c r="AG231" t="str">
        <f>IFERROR(VLOOKUP($A231,'Week 16'!$A$1:$F$300,3,FALSE),"")</f>
        <v/>
      </c>
      <c r="AH231" s="16">
        <f>IFERROR(AG231-AE231,)</f>
        <v>0</v>
      </c>
      <c r="AI231" t="str">
        <f>IFERROR(VLOOKUP($A231,'Week 17'!$A$1:$F$300,3,FALSE),"")</f>
        <v/>
      </c>
      <c r="AJ231" s="16">
        <f>IFERROR(AI231-AG231,)</f>
        <v>0</v>
      </c>
      <c r="AK231" t="str">
        <f>IFERROR(VLOOKUP($A231,'Week 18'!$A$1:$F$300,3,FALSE),"")</f>
        <v/>
      </c>
      <c r="AL231" s="16">
        <f>IFERROR(AK231-AI231,)</f>
        <v>0</v>
      </c>
      <c r="AM231" t="str">
        <f>IFERROR(VLOOKUP($A231,'Week 19'!$A$1:$F$300,3,FALSE),"")</f>
        <v/>
      </c>
      <c r="AN231" s="16">
        <f>IFERROR(AM231-AK231,)</f>
        <v>0</v>
      </c>
      <c r="AO231" t="str">
        <f>IFERROR(VLOOKUP($A231,'Week 20'!$A$1:$F$300,3,FALSE),"")</f>
        <v/>
      </c>
      <c r="AP231" s="16">
        <f>IFERROR(AO231-AM231,)</f>
        <v>0</v>
      </c>
      <c r="AQ231" t="str">
        <f>IFERROR(VLOOKUP($A231,'Week 21'!$A$1:$F$300,3,FALSE),"")</f>
        <v/>
      </c>
      <c r="AR231" s="16">
        <f>IFERROR(AQ231-AO231,)</f>
        <v>0</v>
      </c>
      <c r="AS231" t="str">
        <f>IFERROR(VLOOKUP($A231,'Week 22'!$A$1:$F$300,3,FALSE),"")</f>
        <v/>
      </c>
      <c r="AT231" s="16">
        <f>IFERROR(AS231-AQ231,)</f>
        <v>0</v>
      </c>
      <c r="AU231" t="str">
        <f>IFERROR(VLOOKUP($A231,'Week 23'!$A$1:$F$300,3,FALSE),"")</f>
        <v/>
      </c>
      <c r="AV231" s="16">
        <f>IFERROR(AU231-AS231,)</f>
        <v>0</v>
      </c>
      <c r="AW231" t="str">
        <f>IFERROR(VLOOKUP($A231,'Week 24'!$A$1:$F$300,3,FALSE),"")</f>
        <v/>
      </c>
      <c r="AX231" s="16">
        <f>IFERROR(AW231-AU231,)</f>
        <v>0</v>
      </c>
      <c r="AY231" t="str">
        <f>IFERROR(VLOOKUP($A231,'Week 25'!$A$1:$F$300,3,FALSE),"")</f>
        <v/>
      </c>
      <c r="AZ231" s="16">
        <f>IFERROR(AY231-AW231,)</f>
        <v>0</v>
      </c>
      <c r="BA231" t="str">
        <f>IFERROR(VLOOKUP($A231,'Week 26'!$A$1:$F$300,3,FALSE),"")</f>
        <v/>
      </c>
      <c r="BB231" s="16">
        <f>IFERROR(BA231-AY231,)</f>
        <v>0</v>
      </c>
      <c r="BC231" s="2" t="str">
        <f>IFERROR(+BD231-AK231,"")</f>
        <v/>
      </c>
      <c r="BD231" t="str">
        <f>IFERROR(VLOOKUP($A231,'Pivotrac YE'!$A$1:$F$300,3,FALSE),"")</f>
        <v/>
      </c>
    </row>
    <row r="232" spans="1:56" x14ac:dyDescent="0.2">
      <c r="A232" s="25" t="s">
        <v>135</v>
      </c>
      <c r="B232" t="e">
        <f t="shared" si="126"/>
        <v>#VALUE!</v>
      </c>
      <c r="C232" t="str">
        <f>IFERROR(VLOOKUP($A232,'Week 1'!$A$1:$F$300,3,FALSE),"")</f>
        <v/>
      </c>
      <c r="D232" s="16">
        <f t="shared" si="127"/>
        <v>0</v>
      </c>
      <c r="E232" t="str">
        <f>IFERROR(VLOOKUP($A232,'Week 2'!$A$1:$F$298,3,FALSE),"")</f>
        <v/>
      </c>
      <c r="F232" s="16">
        <f t="shared" si="128"/>
        <v>0</v>
      </c>
      <c r="G232" t="str">
        <f>IFERROR(VLOOKUP($A232,'Week 3'!$A$1:$F$298,3,FALSE),"")</f>
        <v/>
      </c>
      <c r="H232" s="16">
        <f t="shared" si="129"/>
        <v>0</v>
      </c>
      <c r="I232" t="str">
        <f>IFERROR(VLOOKUP($A232,'Week 4'!$A$1:$F$300,3,FALSE),"")</f>
        <v/>
      </c>
      <c r="J232" t="str">
        <f>IFERROR(VLOOKUP($A232,'Week 4'!$A$1:$F$300,3,FALSE),"")</f>
        <v/>
      </c>
      <c r="K232" s="16" t="str">
        <f t="shared" si="130"/>
        <v/>
      </c>
      <c r="L232" t="str">
        <f>IFERROR(VLOOKUP($A232,'Week 5'!$A$1:$F$300,2,FALSE),"")</f>
        <v/>
      </c>
      <c r="M232" s="16" t="e">
        <f t="shared" si="131"/>
        <v>#VALUE!</v>
      </c>
      <c r="O232" s="16" t="e">
        <f t="shared" si="102"/>
        <v>#VALUE!</v>
      </c>
      <c r="P232" t="str">
        <f>IFERROR(VLOOKUP($A232,'Week 7'!$A$1:$F$300,2,FALSE),"")</f>
        <v/>
      </c>
      <c r="Q232" s="16" t="e">
        <f t="shared" si="132"/>
        <v>#VALUE!</v>
      </c>
      <c r="R232" t="str">
        <f>IFERROR(VLOOKUP($A232,'Week 8'!$A$1:$F$300,2,FALSE),"")</f>
        <v/>
      </c>
      <c r="S232" s="16" t="str">
        <f>IFERROR(VLOOKUP($A232,'Week 9'!$A$1:$F$300,3,FALSE),"")</f>
        <v/>
      </c>
      <c r="T232" s="16">
        <f t="shared" si="103"/>
        <v>0</v>
      </c>
      <c r="U232" s="16" t="str">
        <f>IFERROR(VLOOKUP($A232,'Week 10'!$A$1:$F$300,3,FALSE),"")</f>
        <v/>
      </c>
      <c r="V232" s="16">
        <f t="shared" si="104"/>
        <v>0</v>
      </c>
      <c r="W232" s="16" t="str">
        <f>IFERROR(VLOOKUP($A232,'Week 11'!$A$1:$F$300,3,FALSE),"")</f>
        <v/>
      </c>
      <c r="X232" s="16">
        <v>2</v>
      </c>
      <c r="Y232" s="16" t="str">
        <f>IFERROR(VLOOKUP($A232,'Week 12'!$A$1:$F$300,3,FALSE),"")</f>
        <v/>
      </c>
      <c r="Z232" s="16">
        <f t="shared" si="106"/>
        <v>0</v>
      </c>
      <c r="AA232" t="str">
        <f>IFERROR(VLOOKUP($A232,'Week 13'!$A$1:$F$300,3,FALSE),"")</f>
        <v/>
      </c>
      <c r="AB232" s="16">
        <f t="shared" si="107"/>
        <v>0</v>
      </c>
      <c r="AC232" t="str">
        <f>IFERROR(VLOOKUP($A232,'Week 14'!$A$1:$F$300,3,FALSE),"")</f>
        <v/>
      </c>
      <c r="AD232" s="16">
        <f t="shared" si="108"/>
        <v>0</v>
      </c>
      <c r="AE232" t="str">
        <f>IFERROR(VLOOKUP($A232,'Week 15'!$A$1:$F$300,3,FALSE),"")</f>
        <v/>
      </c>
      <c r="AF232" s="16">
        <f t="shared" si="65"/>
        <v>0</v>
      </c>
      <c r="AG232" t="str">
        <f>IFERROR(VLOOKUP($A232,'Week 16'!$A$1:$F$300,3,FALSE),"")</f>
        <v/>
      </c>
      <c r="AH232" s="16">
        <f t="shared" si="66"/>
        <v>0</v>
      </c>
      <c r="AI232" t="str">
        <f>IFERROR(VLOOKUP($A232,'Week 17'!$A$1:$F$300,3,FALSE),"")</f>
        <v/>
      </c>
      <c r="AJ232" s="16">
        <f t="shared" si="67"/>
        <v>0</v>
      </c>
      <c r="AK232" t="str">
        <f>IFERROR(VLOOKUP($A232,'Week 18'!$A$1:$F$300,3,FALSE),"")</f>
        <v/>
      </c>
      <c r="AL232" s="16">
        <f t="shared" si="68"/>
        <v>0</v>
      </c>
      <c r="AM232" t="str">
        <f>IFERROR(VLOOKUP($A232,'Week 19'!$A$1:$F$300,3,FALSE),"")</f>
        <v/>
      </c>
      <c r="AN232" s="16">
        <f t="shared" si="69"/>
        <v>0</v>
      </c>
      <c r="AO232" t="str">
        <f>IFERROR(VLOOKUP($A232,'Week 20'!$A$1:$F$300,3,FALSE),"")</f>
        <v/>
      </c>
      <c r="AP232" s="16">
        <f t="shared" si="70"/>
        <v>0</v>
      </c>
      <c r="AQ232" t="str">
        <f>IFERROR(VLOOKUP($A232,'Week 21'!$A$1:$F$300,3,FALSE),"")</f>
        <v/>
      </c>
      <c r="AR232" s="16">
        <f t="shared" si="71"/>
        <v>0</v>
      </c>
      <c r="AS232" t="str">
        <f>IFERROR(VLOOKUP($A232,'Week 22'!$A$1:$F$300,3,FALSE),"")</f>
        <v/>
      </c>
      <c r="AT232" s="16">
        <f t="shared" si="72"/>
        <v>0</v>
      </c>
      <c r="AU232" t="str">
        <f>IFERROR(VLOOKUP($A232,'Week 23'!$A$1:$F$300,3,FALSE),"")</f>
        <v/>
      </c>
      <c r="AV232" s="16">
        <f t="shared" si="73"/>
        <v>0</v>
      </c>
      <c r="AW232" t="str">
        <f>IFERROR(VLOOKUP($A232,'Week 24'!$A$1:$F$300,3,FALSE),"")</f>
        <v/>
      </c>
      <c r="AX232" s="16">
        <f t="shared" si="74"/>
        <v>0</v>
      </c>
      <c r="AY232" t="str">
        <f>IFERROR(VLOOKUP($A232,'Week 25'!$A$1:$F$300,3,FALSE),"")</f>
        <v/>
      </c>
      <c r="AZ232" s="16">
        <f t="shared" si="75"/>
        <v>0</v>
      </c>
      <c r="BA232" t="str">
        <f>IFERROR(VLOOKUP($A232,'Week 26'!$A$1:$F$300,3,FALSE),"")</f>
        <v/>
      </c>
      <c r="BB232" s="16">
        <f t="shared" si="76"/>
        <v>0</v>
      </c>
      <c r="BC232" s="2" t="str">
        <f t="shared" ref="BC232:BC255" si="133">IFERROR(+BD232-AK232,"")</f>
        <v/>
      </c>
      <c r="BD232" t="str">
        <f>IFERROR(VLOOKUP($A232,'Pivotrac YE'!$A$1:$F$300,3,FALSE),"")</f>
        <v/>
      </c>
    </row>
    <row r="233" spans="1:56" x14ac:dyDescent="0.2">
      <c r="A233" s="25" t="s">
        <v>136</v>
      </c>
      <c r="B233" t="e">
        <f t="shared" si="126"/>
        <v>#VALUE!</v>
      </c>
      <c r="C233" t="str">
        <f>IFERROR(VLOOKUP($A233,'Week 1'!$A$1:$F$300,3,FALSE),"")</f>
        <v/>
      </c>
      <c r="D233" s="16">
        <f t="shared" si="127"/>
        <v>0</v>
      </c>
      <c r="E233" t="str">
        <f>IFERROR(VLOOKUP($A233,'Week 2'!$A$1:$F$298,3,FALSE),"")</f>
        <v/>
      </c>
      <c r="F233" s="16">
        <f t="shared" si="128"/>
        <v>0</v>
      </c>
      <c r="G233" t="str">
        <f>IFERROR(VLOOKUP($A233,'Week 3'!$A$1:$F$298,3,FALSE),"")</f>
        <v/>
      </c>
      <c r="H233" s="16">
        <f t="shared" si="129"/>
        <v>0</v>
      </c>
      <c r="I233" t="str">
        <f>IFERROR(VLOOKUP($A233,'Week 4'!$A$1:$F$300,3,FALSE),"")</f>
        <v/>
      </c>
      <c r="J233" t="str">
        <f>IFERROR(VLOOKUP($A233,'Week 4'!$A$1:$F$300,3,FALSE),"")</f>
        <v/>
      </c>
      <c r="K233" s="16" t="str">
        <f t="shared" si="130"/>
        <v/>
      </c>
      <c r="L233" t="str">
        <f>IFERROR(VLOOKUP($A233,'Week 5'!$A$1:$F$300,2,FALSE),"")</f>
        <v/>
      </c>
      <c r="M233" s="16" t="e">
        <f t="shared" si="131"/>
        <v>#VALUE!</v>
      </c>
      <c r="O233" s="16" t="e">
        <f t="shared" si="102"/>
        <v>#VALUE!</v>
      </c>
      <c r="P233" t="str">
        <f>IFERROR(VLOOKUP($A233,'Week 7'!$A$1:$F$300,2,FALSE),"")</f>
        <v/>
      </c>
      <c r="Q233" s="16" t="e">
        <f t="shared" si="132"/>
        <v>#VALUE!</v>
      </c>
      <c r="R233" t="str">
        <f>IFERROR(VLOOKUP($A233,'Week 8'!$A$1:$F$300,2,FALSE),"")</f>
        <v/>
      </c>
      <c r="S233" s="16" t="str">
        <f>IFERROR(VLOOKUP($A233,'Week 9'!$A$1:$F$300,3,FALSE),"")</f>
        <v/>
      </c>
      <c r="T233" s="16">
        <f t="shared" si="103"/>
        <v>0</v>
      </c>
      <c r="U233" s="16" t="str">
        <f>IFERROR(VLOOKUP($A233,'Week 10'!$A$1:$F$300,3,FALSE),"")</f>
        <v/>
      </c>
      <c r="V233" s="16">
        <f t="shared" si="104"/>
        <v>0</v>
      </c>
      <c r="W233" s="16" t="str">
        <f>IFERROR(VLOOKUP($A233,'Week 11'!$A$1:$F$300,3,FALSE),"")</f>
        <v/>
      </c>
      <c r="X233" s="16">
        <v>1.55</v>
      </c>
      <c r="Y233" s="16" t="str">
        <f>IFERROR(VLOOKUP($A233,'Week 12'!$A$1:$F$300,3,FALSE),"")</f>
        <v/>
      </c>
      <c r="Z233" s="16">
        <f t="shared" si="106"/>
        <v>0</v>
      </c>
      <c r="AA233" t="str">
        <f>IFERROR(VLOOKUP($A233,'Week 13'!$A$1:$F$300,3,FALSE),"")</f>
        <v/>
      </c>
      <c r="AB233" s="16">
        <f t="shared" si="107"/>
        <v>0</v>
      </c>
      <c r="AC233" t="str">
        <f>IFERROR(VLOOKUP($A233,'Week 14'!$A$1:$F$300,3,FALSE),"")</f>
        <v/>
      </c>
      <c r="AD233" s="16">
        <f t="shared" si="108"/>
        <v>0</v>
      </c>
      <c r="AE233" t="str">
        <f>IFERROR(VLOOKUP($A233,'Week 15'!$A$1:$F$300,3,FALSE),"")</f>
        <v/>
      </c>
      <c r="AF233" s="16">
        <f t="shared" ref="AF233:AF255" si="134">IFERROR(AE233-AC233,)</f>
        <v>0</v>
      </c>
      <c r="AG233" t="str">
        <f>IFERROR(VLOOKUP($A233,'Week 16'!$A$1:$F$300,3,FALSE),"")</f>
        <v/>
      </c>
      <c r="AH233" s="16">
        <f t="shared" ref="AH233:AH255" si="135">IFERROR(AG233-AE233,)</f>
        <v>0</v>
      </c>
      <c r="AI233" t="str">
        <f>IFERROR(VLOOKUP($A233,'Week 17'!$A$1:$F$300,3,FALSE),"")</f>
        <v/>
      </c>
      <c r="AJ233" s="16">
        <f t="shared" ref="AJ233:AJ255" si="136">IFERROR(AI233-AG233,)</f>
        <v>0</v>
      </c>
      <c r="AK233" t="str">
        <f>IFERROR(VLOOKUP($A233,'Week 18'!$A$1:$F$300,3,FALSE),"")</f>
        <v/>
      </c>
      <c r="AL233" s="16">
        <f t="shared" ref="AL233:AL255" si="137">IFERROR(AK233-AI233,)</f>
        <v>0</v>
      </c>
      <c r="AM233" t="str">
        <f>IFERROR(VLOOKUP($A233,'Week 19'!$A$1:$F$300,3,FALSE),"")</f>
        <v/>
      </c>
      <c r="AN233" s="16">
        <f t="shared" ref="AN233:AN255" si="138">IFERROR(AM233-AK233,)</f>
        <v>0</v>
      </c>
      <c r="AO233" t="str">
        <f>IFERROR(VLOOKUP($A233,'Week 20'!$A$1:$F$300,3,FALSE),"")</f>
        <v/>
      </c>
      <c r="AP233" s="16">
        <f t="shared" ref="AP233:AP255" si="139">IFERROR(AO233-AM233,)</f>
        <v>0</v>
      </c>
      <c r="AQ233" t="str">
        <f>IFERROR(VLOOKUP($A233,'Week 21'!$A$1:$F$300,3,FALSE),"")</f>
        <v/>
      </c>
      <c r="AR233" s="16">
        <f t="shared" ref="AR233:AR255" si="140">IFERROR(AQ233-AO233,)</f>
        <v>0</v>
      </c>
      <c r="AS233" t="str">
        <f>IFERROR(VLOOKUP($A233,'Week 22'!$A$1:$F$300,3,FALSE),"")</f>
        <v/>
      </c>
      <c r="AT233" s="16">
        <f t="shared" ref="AT233:AT255" si="141">IFERROR(AS233-AQ233,)</f>
        <v>0</v>
      </c>
      <c r="AU233" t="str">
        <f>IFERROR(VLOOKUP($A233,'Week 23'!$A$1:$F$300,3,FALSE),"")</f>
        <v/>
      </c>
      <c r="AV233" s="16">
        <f t="shared" ref="AV233:AV255" si="142">IFERROR(AU233-AS233,)</f>
        <v>0</v>
      </c>
      <c r="AW233" t="str">
        <f>IFERROR(VLOOKUP($A233,'Week 24'!$A$1:$F$300,3,FALSE),"")</f>
        <v/>
      </c>
      <c r="AX233" s="16">
        <f t="shared" ref="AX233:AX255" si="143">IFERROR(AW233-AU233,)</f>
        <v>0</v>
      </c>
      <c r="AY233" t="str">
        <f>IFERROR(VLOOKUP($A233,'Week 25'!$A$1:$F$300,3,FALSE),"")</f>
        <v/>
      </c>
      <c r="AZ233" s="16">
        <f t="shared" ref="AZ233:AZ255" si="144">IFERROR(AY233-AW233,)</f>
        <v>0</v>
      </c>
      <c r="BA233" t="str">
        <f>IFERROR(VLOOKUP($A233,'Week 26'!$A$1:$F$300,3,FALSE),"")</f>
        <v/>
      </c>
      <c r="BB233" s="16">
        <f t="shared" ref="BB233:BB255" si="145">IFERROR(BA233-AY233,)</f>
        <v>0</v>
      </c>
      <c r="BC233" s="2" t="str">
        <f t="shared" si="133"/>
        <v/>
      </c>
      <c r="BD233" t="str">
        <f>IFERROR(VLOOKUP($A233,'Pivotrac YE'!$A$1:$F$300,3,FALSE),"")</f>
        <v/>
      </c>
    </row>
    <row r="234" spans="1:56" x14ac:dyDescent="0.2">
      <c r="A234" s="25" t="s">
        <v>137</v>
      </c>
      <c r="B234" t="e">
        <f t="shared" si="126"/>
        <v>#VALUE!</v>
      </c>
      <c r="C234" t="str">
        <f>IFERROR(VLOOKUP($A234,'Week 1'!$A$1:$F$300,3,FALSE),"")</f>
        <v/>
      </c>
      <c r="D234" s="16">
        <f t="shared" si="127"/>
        <v>0</v>
      </c>
      <c r="E234" t="str">
        <f>IFERROR(VLOOKUP($A234,'Week 2'!$A$1:$F$298,3,FALSE),"")</f>
        <v/>
      </c>
      <c r="F234" s="16">
        <f t="shared" si="128"/>
        <v>0</v>
      </c>
      <c r="G234" t="str">
        <f>IFERROR(VLOOKUP($A234,'Week 3'!$A$1:$F$298,3,FALSE),"")</f>
        <v/>
      </c>
      <c r="H234" s="16">
        <f t="shared" si="129"/>
        <v>0</v>
      </c>
      <c r="I234" t="str">
        <f>IFERROR(VLOOKUP($A234,'Week 4'!$A$1:$F$300,3,FALSE),"")</f>
        <v/>
      </c>
      <c r="J234" t="str">
        <f>IFERROR(VLOOKUP($A234,'Week 4'!$A$1:$F$300,3,FALSE),"")</f>
        <v/>
      </c>
      <c r="K234" s="16" t="str">
        <f t="shared" si="130"/>
        <v/>
      </c>
      <c r="L234" t="str">
        <f>IFERROR(VLOOKUP($A234,'Week 5'!$A$1:$F$300,2,FALSE),"")</f>
        <v/>
      </c>
      <c r="M234" s="16" t="e">
        <f t="shared" si="131"/>
        <v>#VALUE!</v>
      </c>
      <c r="O234" s="16" t="e">
        <f t="shared" si="102"/>
        <v>#VALUE!</v>
      </c>
      <c r="P234" t="str">
        <f>IFERROR(VLOOKUP($A234,'Week 7'!$A$1:$F$300,2,FALSE),"")</f>
        <v/>
      </c>
      <c r="Q234" s="16" t="e">
        <f t="shared" si="132"/>
        <v>#VALUE!</v>
      </c>
      <c r="R234" t="str">
        <f>IFERROR(VLOOKUP($A234,'Week 8'!$A$1:$F$300,2,FALSE),"")</f>
        <v/>
      </c>
      <c r="S234" s="16" t="str">
        <f>IFERROR(VLOOKUP($A234,'Week 9'!$A$1:$F$300,3,FALSE),"")</f>
        <v/>
      </c>
      <c r="T234" s="16">
        <f t="shared" si="103"/>
        <v>0</v>
      </c>
      <c r="U234" s="16" t="str">
        <f>IFERROR(VLOOKUP($A234,'Week 10'!$A$1:$F$300,3,FALSE),"")</f>
        <v/>
      </c>
      <c r="V234" s="16">
        <f t="shared" si="104"/>
        <v>0</v>
      </c>
      <c r="W234" s="16" t="str">
        <f>IFERROR(VLOOKUP($A234,'Week 11'!$A$1:$F$300,3,FALSE),"")</f>
        <v/>
      </c>
      <c r="X234" s="16">
        <v>1.9</v>
      </c>
      <c r="Y234" s="16" t="str">
        <f>IFERROR(VLOOKUP($A234,'Week 12'!$A$1:$F$300,3,FALSE),"")</f>
        <v/>
      </c>
      <c r="Z234" s="16">
        <f t="shared" si="106"/>
        <v>0</v>
      </c>
      <c r="AA234" t="str">
        <f>IFERROR(VLOOKUP($A234,'Week 13'!$A$1:$F$300,3,FALSE),"")</f>
        <v/>
      </c>
      <c r="AB234" s="16">
        <f t="shared" si="107"/>
        <v>0</v>
      </c>
      <c r="AC234" t="str">
        <f>IFERROR(VLOOKUP($A234,'Week 14'!$A$1:$F$300,3,FALSE),"")</f>
        <v/>
      </c>
      <c r="AD234" s="16">
        <f t="shared" si="108"/>
        <v>0</v>
      </c>
      <c r="AE234" t="str">
        <f>IFERROR(VLOOKUP($A234,'Week 15'!$A$1:$F$300,3,FALSE),"")</f>
        <v/>
      </c>
      <c r="AF234" s="16">
        <f t="shared" si="134"/>
        <v>0</v>
      </c>
      <c r="AG234" t="str">
        <f>IFERROR(VLOOKUP($A234,'Week 16'!$A$1:$F$300,3,FALSE),"")</f>
        <v/>
      </c>
      <c r="AH234" s="16">
        <f t="shared" si="135"/>
        <v>0</v>
      </c>
      <c r="AI234" t="str">
        <f>IFERROR(VLOOKUP($A234,'Week 17'!$A$1:$F$300,3,FALSE),"")</f>
        <v/>
      </c>
      <c r="AJ234" s="16">
        <f t="shared" si="136"/>
        <v>0</v>
      </c>
      <c r="AK234" t="str">
        <f>IFERROR(VLOOKUP($A234,'Week 18'!$A$1:$F$300,3,FALSE),"")</f>
        <v/>
      </c>
      <c r="AL234" s="16">
        <f t="shared" si="137"/>
        <v>0</v>
      </c>
      <c r="AM234" t="str">
        <f>IFERROR(VLOOKUP($A234,'Week 19'!$A$1:$F$300,3,FALSE),"")</f>
        <v/>
      </c>
      <c r="AN234" s="16">
        <f t="shared" si="138"/>
        <v>0</v>
      </c>
      <c r="AO234" t="str">
        <f>IFERROR(VLOOKUP($A234,'Week 20'!$A$1:$F$300,3,FALSE),"")</f>
        <v/>
      </c>
      <c r="AP234" s="16">
        <f t="shared" si="139"/>
        <v>0</v>
      </c>
      <c r="AQ234" t="str">
        <f>IFERROR(VLOOKUP($A234,'Week 21'!$A$1:$F$300,3,FALSE),"")</f>
        <v/>
      </c>
      <c r="AR234" s="16">
        <f t="shared" si="140"/>
        <v>0</v>
      </c>
      <c r="AS234" t="str">
        <f>IFERROR(VLOOKUP($A234,'Week 22'!$A$1:$F$300,3,FALSE),"")</f>
        <v/>
      </c>
      <c r="AT234" s="16">
        <f t="shared" si="141"/>
        <v>0</v>
      </c>
      <c r="AU234" t="str">
        <f>IFERROR(VLOOKUP($A234,'Week 23'!$A$1:$F$300,3,FALSE),"")</f>
        <v/>
      </c>
      <c r="AV234" s="16">
        <f t="shared" si="142"/>
        <v>0</v>
      </c>
      <c r="AW234" t="str">
        <f>IFERROR(VLOOKUP($A234,'Week 24'!$A$1:$F$300,3,FALSE),"")</f>
        <v/>
      </c>
      <c r="AX234" s="16">
        <f t="shared" si="143"/>
        <v>0</v>
      </c>
      <c r="AY234" t="str">
        <f>IFERROR(VLOOKUP($A234,'Week 25'!$A$1:$F$300,3,FALSE),"")</f>
        <v/>
      </c>
      <c r="AZ234" s="16">
        <f t="shared" si="144"/>
        <v>0</v>
      </c>
      <c r="BA234" t="str">
        <f>IFERROR(VLOOKUP($A234,'Week 26'!$A$1:$F$300,3,FALSE),"")</f>
        <v/>
      </c>
      <c r="BB234" s="16">
        <f t="shared" si="145"/>
        <v>0</v>
      </c>
      <c r="BC234" s="2" t="str">
        <f t="shared" si="133"/>
        <v/>
      </c>
      <c r="BD234" t="str">
        <f>IFERROR(VLOOKUP($A234,'Pivotrac YE'!$A$1:$F$300,3,FALSE),"")</f>
        <v/>
      </c>
    </row>
    <row r="235" spans="1:56" x14ac:dyDescent="0.2">
      <c r="A235" s="25" t="s">
        <v>138</v>
      </c>
      <c r="B235" t="e">
        <f t="shared" si="126"/>
        <v>#VALUE!</v>
      </c>
      <c r="C235" t="str">
        <f>IFERROR(VLOOKUP($A235,'Week 1'!$A$1:$F$300,3,FALSE),"")</f>
        <v/>
      </c>
      <c r="D235" s="16">
        <f t="shared" si="127"/>
        <v>0</v>
      </c>
      <c r="E235" t="str">
        <f>IFERROR(VLOOKUP($A235,'Week 2'!$A$1:$F$298,3,FALSE),"")</f>
        <v/>
      </c>
      <c r="F235" s="16">
        <f t="shared" si="128"/>
        <v>0</v>
      </c>
      <c r="G235" t="str">
        <f>IFERROR(VLOOKUP($A235,'Week 3'!$A$1:$F$298,3,FALSE),"")</f>
        <v/>
      </c>
      <c r="H235" s="16">
        <f t="shared" si="129"/>
        <v>0</v>
      </c>
      <c r="I235" t="str">
        <f>IFERROR(VLOOKUP($A235,'Week 4'!$A$1:$F$300,3,FALSE),"")</f>
        <v/>
      </c>
      <c r="J235" t="str">
        <f>IFERROR(VLOOKUP($A235,'Week 4'!$A$1:$F$300,3,FALSE),"")</f>
        <v/>
      </c>
      <c r="K235" s="16" t="str">
        <f t="shared" si="130"/>
        <v/>
      </c>
      <c r="L235" t="str">
        <f>IFERROR(VLOOKUP($A235,'Week 5'!$A$1:$F$300,2,FALSE),"")</f>
        <v/>
      </c>
      <c r="M235" s="16" t="e">
        <f t="shared" si="131"/>
        <v>#VALUE!</v>
      </c>
      <c r="O235" s="16" t="e">
        <f t="shared" si="102"/>
        <v>#VALUE!</v>
      </c>
      <c r="P235" t="str">
        <f>IFERROR(VLOOKUP($A235,'Week 7'!$A$1:$F$300,2,FALSE),"")</f>
        <v/>
      </c>
      <c r="Q235" s="16" t="e">
        <f t="shared" si="132"/>
        <v>#VALUE!</v>
      </c>
      <c r="R235" t="str">
        <f>IFERROR(VLOOKUP($A235,'Week 8'!$A$1:$F$300,2,FALSE),"")</f>
        <v/>
      </c>
      <c r="S235" s="16" t="str">
        <f>IFERROR(VLOOKUP($A235,'Week 9'!$A$1:$F$300,3,FALSE),"")</f>
        <v/>
      </c>
      <c r="T235" s="16">
        <f t="shared" si="103"/>
        <v>0</v>
      </c>
      <c r="U235" s="16" t="str">
        <f>IFERROR(VLOOKUP($A235,'Week 10'!$A$1:$F$300,3,FALSE),"")</f>
        <v/>
      </c>
      <c r="V235" s="16">
        <f t="shared" si="104"/>
        <v>0</v>
      </c>
      <c r="W235" s="16" t="str">
        <f>IFERROR(VLOOKUP($A235,'Week 11'!$A$1:$F$300,3,FALSE),"")</f>
        <v/>
      </c>
      <c r="X235" s="16">
        <v>1.6</v>
      </c>
      <c r="Y235" s="16" t="str">
        <f>IFERROR(VLOOKUP($A235,'Week 12'!$A$1:$F$300,3,FALSE),"")</f>
        <v/>
      </c>
      <c r="Z235" s="16">
        <f t="shared" si="106"/>
        <v>0</v>
      </c>
      <c r="AA235" t="str">
        <f>IFERROR(VLOOKUP($A235,'Week 13'!$A$1:$F$300,3,FALSE),"")</f>
        <v/>
      </c>
      <c r="AB235" s="16">
        <f t="shared" si="107"/>
        <v>0</v>
      </c>
      <c r="AC235" t="str">
        <f>IFERROR(VLOOKUP($A235,'Week 14'!$A$1:$F$300,3,FALSE),"")</f>
        <v/>
      </c>
      <c r="AD235" s="16">
        <f t="shared" si="108"/>
        <v>0</v>
      </c>
      <c r="AE235" t="str">
        <f>IFERROR(VLOOKUP($A235,'Week 15'!$A$1:$F$300,3,FALSE),"")</f>
        <v/>
      </c>
      <c r="AF235" s="16">
        <f t="shared" si="134"/>
        <v>0</v>
      </c>
      <c r="AG235" t="str">
        <f>IFERROR(VLOOKUP($A235,'Week 16'!$A$1:$F$300,3,FALSE),"")</f>
        <v/>
      </c>
      <c r="AH235" s="16">
        <f t="shared" si="135"/>
        <v>0</v>
      </c>
      <c r="AI235" t="str">
        <f>IFERROR(VLOOKUP($A235,'Week 17'!$A$1:$F$300,3,FALSE),"")</f>
        <v/>
      </c>
      <c r="AJ235" s="16">
        <f t="shared" si="136"/>
        <v>0</v>
      </c>
      <c r="AK235" t="str">
        <f>IFERROR(VLOOKUP($A235,'Week 18'!$A$1:$F$300,3,FALSE),"")</f>
        <v/>
      </c>
      <c r="AL235" s="16">
        <f t="shared" si="137"/>
        <v>0</v>
      </c>
      <c r="AM235" t="str">
        <f>IFERROR(VLOOKUP($A235,'Week 19'!$A$1:$F$300,3,FALSE),"")</f>
        <v/>
      </c>
      <c r="AN235" s="16">
        <f t="shared" si="138"/>
        <v>0</v>
      </c>
      <c r="AO235" t="str">
        <f>IFERROR(VLOOKUP($A235,'Week 20'!$A$1:$F$300,3,FALSE),"")</f>
        <v/>
      </c>
      <c r="AP235" s="16">
        <f t="shared" si="139"/>
        <v>0</v>
      </c>
      <c r="AQ235" t="str">
        <f>IFERROR(VLOOKUP($A235,'Week 21'!$A$1:$F$300,3,FALSE),"")</f>
        <v/>
      </c>
      <c r="AR235" s="16">
        <f t="shared" si="140"/>
        <v>0</v>
      </c>
      <c r="AS235" t="str">
        <f>IFERROR(VLOOKUP($A235,'Week 22'!$A$1:$F$300,3,FALSE),"")</f>
        <v/>
      </c>
      <c r="AT235" s="16">
        <f t="shared" si="141"/>
        <v>0</v>
      </c>
      <c r="AU235" t="str">
        <f>IFERROR(VLOOKUP($A235,'Week 23'!$A$1:$F$300,3,FALSE),"")</f>
        <v/>
      </c>
      <c r="AV235" s="16">
        <f t="shared" si="142"/>
        <v>0</v>
      </c>
      <c r="AW235" t="str">
        <f>IFERROR(VLOOKUP($A235,'Week 24'!$A$1:$F$300,3,FALSE),"")</f>
        <v/>
      </c>
      <c r="AX235" s="16">
        <f t="shared" si="143"/>
        <v>0</v>
      </c>
      <c r="AY235" t="str">
        <f>IFERROR(VLOOKUP($A235,'Week 25'!$A$1:$F$300,3,FALSE),"")</f>
        <v/>
      </c>
      <c r="AZ235" s="16">
        <f t="shared" si="144"/>
        <v>0</v>
      </c>
      <c r="BA235" t="str">
        <f>IFERROR(VLOOKUP($A235,'Week 26'!$A$1:$F$300,3,FALSE),"")</f>
        <v/>
      </c>
      <c r="BB235" s="16">
        <f t="shared" si="145"/>
        <v>0</v>
      </c>
      <c r="BC235" s="2" t="str">
        <f t="shared" si="133"/>
        <v/>
      </c>
      <c r="BD235" t="str">
        <f>IFERROR(VLOOKUP($A235,'Pivotrac YE'!$A$1:$F$300,3,FALSE),"")</f>
        <v/>
      </c>
    </row>
    <row r="236" spans="1:56" x14ac:dyDescent="0.2">
      <c r="A236" s="25" t="s">
        <v>139</v>
      </c>
      <c r="B236" t="e">
        <f t="shared" si="126"/>
        <v>#VALUE!</v>
      </c>
      <c r="C236" t="str">
        <f>IFERROR(VLOOKUP($A236,'Week 1'!$A$1:$F$300,3,FALSE),"")</f>
        <v/>
      </c>
      <c r="D236" s="16">
        <f t="shared" si="127"/>
        <v>0</v>
      </c>
      <c r="E236" t="str">
        <f>IFERROR(VLOOKUP($A236,'Week 2'!$A$1:$F$298,3,FALSE),"")</f>
        <v/>
      </c>
      <c r="F236" s="16">
        <f t="shared" si="128"/>
        <v>0</v>
      </c>
      <c r="G236" t="str">
        <f>IFERROR(VLOOKUP($A236,'Week 3'!$A$1:$F$298,3,FALSE),"")</f>
        <v/>
      </c>
      <c r="H236" s="16">
        <f t="shared" si="129"/>
        <v>0</v>
      </c>
      <c r="I236" t="str">
        <f>IFERROR(VLOOKUP($A236,'Week 4'!$A$1:$F$300,3,FALSE),"")</f>
        <v/>
      </c>
      <c r="J236" t="str">
        <f>IFERROR(VLOOKUP($A236,'Week 4'!$A$1:$F$300,3,FALSE),"")</f>
        <v/>
      </c>
      <c r="K236" s="16" t="str">
        <f t="shared" si="130"/>
        <v/>
      </c>
      <c r="L236" t="str">
        <f>IFERROR(VLOOKUP($A236,'Week 5'!$A$1:$F$300,2,FALSE),"")</f>
        <v/>
      </c>
      <c r="M236" s="16" t="e">
        <f t="shared" si="131"/>
        <v>#VALUE!</v>
      </c>
      <c r="O236" s="16" t="e">
        <f t="shared" si="102"/>
        <v>#VALUE!</v>
      </c>
      <c r="P236" t="str">
        <f>IFERROR(VLOOKUP($A236,'Week 7'!$A$1:$F$300,2,FALSE),"")</f>
        <v/>
      </c>
      <c r="Q236" s="16" t="e">
        <f t="shared" si="132"/>
        <v>#VALUE!</v>
      </c>
      <c r="R236" t="str">
        <f>IFERROR(VLOOKUP($A236,'Week 8'!$A$1:$F$300,2,FALSE),"")</f>
        <v/>
      </c>
      <c r="S236" s="16" t="str">
        <f>IFERROR(VLOOKUP($A236,'Week 9'!$A$1:$F$300,3,FALSE),"")</f>
        <v/>
      </c>
      <c r="T236" s="16">
        <f t="shared" si="103"/>
        <v>0</v>
      </c>
      <c r="U236" s="16" t="str">
        <f>IFERROR(VLOOKUP($A236,'Week 10'!$A$1:$F$300,3,FALSE),"")</f>
        <v/>
      </c>
      <c r="V236" s="16">
        <f t="shared" si="104"/>
        <v>0</v>
      </c>
      <c r="W236" s="16" t="str">
        <f>IFERROR(VLOOKUP($A236,'Week 11'!$A$1:$F$300,3,FALSE),"")</f>
        <v/>
      </c>
      <c r="X236" s="16">
        <v>2.35</v>
      </c>
      <c r="Y236" s="16" t="str">
        <f>IFERROR(VLOOKUP($A236,'Week 12'!$A$1:$F$300,3,FALSE),"")</f>
        <v/>
      </c>
      <c r="Z236" s="16">
        <f t="shared" si="106"/>
        <v>0</v>
      </c>
      <c r="AA236" t="str">
        <f>IFERROR(VLOOKUP($A236,'Week 13'!$A$1:$F$300,3,FALSE),"")</f>
        <v/>
      </c>
      <c r="AB236" s="16">
        <f t="shared" si="107"/>
        <v>0</v>
      </c>
      <c r="AC236" t="str">
        <f>IFERROR(VLOOKUP($A236,'Week 14'!$A$1:$F$300,3,FALSE),"")</f>
        <v/>
      </c>
      <c r="AD236" s="16">
        <f t="shared" si="108"/>
        <v>0</v>
      </c>
      <c r="AE236" t="str">
        <f>IFERROR(VLOOKUP($A236,'Week 15'!$A$1:$F$300,3,FALSE),"")</f>
        <v/>
      </c>
      <c r="AF236" s="16">
        <f t="shared" si="134"/>
        <v>0</v>
      </c>
      <c r="AG236" t="str">
        <f>IFERROR(VLOOKUP($A236,'Week 16'!$A$1:$F$300,3,FALSE),"")</f>
        <v/>
      </c>
      <c r="AH236" s="16">
        <f t="shared" si="135"/>
        <v>0</v>
      </c>
      <c r="AI236" t="str">
        <f>IFERROR(VLOOKUP($A236,'Week 17'!$A$1:$F$300,3,FALSE),"")</f>
        <v/>
      </c>
      <c r="AJ236" s="16">
        <f t="shared" si="136"/>
        <v>0</v>
      </c>
      <c r="AK236" t="str">
        <f>IFERROR(VLOOKUP($A236,'Week 18'!$A$1:$F$300,3,FALSE),"")</f>
        <v/>
      </c>
      <c r="AL236" s="16">
        <f t="shared" si="137"/>
        <v>0</v>
      </c>
      <c r="AM236" t="str">
        <f>IFERROR(VLOOKUP($A236,'Week 19'!$A$1:$F$300,3,FALSE),"")</f>
        <v/>
      </c>
      <c r="AN236" s="16">
        <f t="shared" si="138"/>
        <v>0</v>
      </c>
      <c r="AO236" t="str">
        <f>IFERROR(VLOOKUP($A236,'Week 20'!$A$1:$F$300,3,FALSE),"")</f>
        <v/>
      </c>
      <c r="AP236" s="16">
        <f t="shared" si="139"/>
        <v>0</v>
      </c>
      <c r="AQ236" t="str">
        <f>IFERROR(VLOOKUP($A236,'Week 21'!$A$1:$F$300,3,FALSE),"")</f>
        <v/>
      </c>
      <c r="AR236" s="16">
        <f t="shared" si="140"/>
        <v>0</v>
      </c>
      <c r="AS236" t="str">
        <f>IFERROR(VLOOKUP($A236,'Week 22'!$A$1:$F$300,3,FALSE),"")</f>
        <v/>
      </c>
      <c r="AT236" s="16">
        <f t="shared" si="141"/>
        <v>0</v>
      </c>
      <c r="AU236" t="str">
        <f>IFERROR(VLOOKUP($A236,'Week 23'!$A$1:$F$300,3,FALSE),"")</f>
        <v/>
      </c>
      <c r="AV236" s="16">
        <f t="shared" si="142"/>
        <v>0</v>
      </c>
      <c r="AW236" t="str">
        <f>IFERROR(VLOOKUP($A236,'Week 24'!$A$1:$F$300,3,FALSE),"")</f>
        <v/>
      </c>
      <c r="AX236" s="16">
        <f t="shared" si="143"/>
        <v>0</v>
      </c>
      <c r="AY236" t="str">
        <f>IFERROR(VLOOKUP($A236,'Week 25'!$A$1:$F$300,3,FALSE),"")</f>
        <v/>
      </c>
      <c r="AZ236" s="16">
        <f t="shared" si="144"/>
        <v>0</v>
      </c>
      <c r="BA236" t="str">
        <f>IFERROR(VLOOKUP($A236,'Week 26'!$A$1:$F$300,3,FALSE),"")</f>
        <v/>
      </c>
      <c r="BB236" s="16">
        <f t="shared" si="145"/>
        <v>0</v>
      </c>
      <c r="BC236" s="2" t="str">
        <f t="shared" si="133"/>
        <v/>
      </c>
      <c r="BD236" t="str">
        <f>IFERROR(VLOOKUP($A236,'Pivotrac YE'!$A$1:$F$300,3,FALSE),"")</f>
        <v/>
      </c>
    </row>
    <row r="237" spans="1:56" x14ac:dyDescent="0.2">
      <c r="A237" s="25" t="s">
        <v>140</v>
      </c>
      <c r="B237" t="e">
        <f t="shared" si="126"/>
        <v>#VALUE!</v>
      </c>
      <c r="C237" t="str">
        <f>IFERROR(VLOOKUP($A237,'Week 1'!$A$1:$F$300,3,FALSE),"")</f>
        <v/>
      </c>
      <c r="D237" s="16">
        <f t="shared" si="127"/>
        <v>0</v>
      </c>
      <c r="E237" t="str">
        <f>IFERROR(VLOOKUP($A237,'Week 2'!$A$1:$F$298,3,FALSE),"")</f>
        <v/>
      </c>
      <c r="F237" s="16">
        <f t="shared" si="128"/>
        <v>0</v>
      </c>
      <c r="G237" t="str">
        <f>IFERROR(VLOOKUP($A237,'Week 3'!$A$1:$F$298,3,FALSE),"")</f>
        <v/>
      </c>
      <c r="H237" s="16">
        <f t="shared" si="129"/>
        <v>0</v>
      </c>
      <c r="I237" t="str">
        <f>IFERROR(VLOOKUP($A237,'Week 4'!$A$1:$F$300,3,FALSE),"")</f>
        <v/>
      </c>
      <c r="J237" t="str">
        <f>IFERROR(VLOOKUP($A237,'Week 4'!$A$1:$F$300,3,FALSE),"")</f>
        <v/>
      </c>
      <c r="K237" s="16" t="str">
        <f t="shared" si="130"/>
        <v/>
      </c>
      <c r="L237" t="str">
        <f>IFERROR(VLOOKUP($A237,'Week 5'!$A$1:$F$300,2,FALSE),"")</f>
        <v/>
      </c>
      <c r="M237" s="16" t="e">
        <f t="shared" si="131"/>
        <v>#VALUE!</v>
      </c>
      <c r="O237" s="16" t="e">
        <f t="shared" si="102"/>
        <v>#VALUE!</v>
      </c>
      <c r="P237" t="str">
        <f>IFERROR(VLOOKUP($A237,'Week 7'!$A$1:$F$300,2,FALSE),"")</f>
        <v/>
      </c>
      <c r="Q237" s="16" t="e">
        <f t="shared" si="132"/>
        <v>#VALUE!</v>
      </c>
      <c r="R237" t="str">
        <f>IFERROR(VLOOKUP($A237,'Week 8'!$A$1:$F$300,2,FALSE),"")</f>
        <v/>
      </c>
      <c r="S237" s="16" t="str">
        <f>IFERROR(VLOOKUP($A237,'Week 9'!$A$1:$F$300,3,FALSE),"")</f>
        <v/>
      </c>
      <c r="T237" s="16">
        <f t="shared" si="103"/>
        <v>0</v>
      </c>
      <c r="U237" s="16" t="str">
        <f>IFERROR(VLOOKUP($A237,'Week 10'!$A$1:$F$300,3,FALSE),"")</f>
        <v/>
      </c>
      <c r="V237" s="16">
        <f t="shared" si="104"/>
        <v>0</v>
      </c>
      <c r="W237" s="16" t="str">
        <f>IFERROR(VLOOKUP($A237,'Week 11'!$A$1:$F$300,3,FALSE),"")</f>
        <v/>
      </c>
      <c r="X237" s="16">
        <v>1.7</v>
      </c>
      <c r="Y237" s="16" t="str">
        <f>IFERROR(VLOOKUP($A237,'Week 12'!$A$1:$F$300,3,FALSE),"")</f>
        <v/>
      </c>
      <c r="Z237" s="16">
        <f t="shared" si="106"/>
        <v>0</v>
      </c>
      <c r="AA237" t="str">
        <f>IFERROR(VLOOKUP($A237,'Week 13'!$A$1:$F$300,3,FALSE),"")</f>
        <v/>
      </c>
      <c r="AB237" s="16">
        <f t="shared" si="107"/>
        <v>0</v>
      </c>
      <c r="AC237" t="str">
        <f>IFERROR(VLOOKUP($A237,'Week 14'!$A$1:$F$300,3,FALSE),"")</f>
        <v/>
      </c>
      <c r="AD237" s="16">
        <f t="shared" si="108"/>
        <v>0</v>
      </c>
      <c r="AE237" t="str">
        <f>IFERROR(VLOOKUP($A237,'Week 15'!$A$1:$F$300,3,FALSE),"")</f>
        <v/>
      </c>
      <c r="AF237" s="16">
        <f t="shared" si="134"/>
        <v>0</v>
      </c>
      <c r="AG237" t="str">
        <f>IFERROR(VLOOKUP($A237,'Week 16'!$A$1:$F$300,3,FALSE),"")</f>
        <v/>
      </c>
      <c r="AH237" s="16">
        <f t="shared" si="135"/>
        <v>0</v>
      </c>
      <c r="AI237" t="str">
        <f>IFERROR(VLOOKUP($A237,'Week 17'!$A$1:$F$300,3,FALSE),"")</f>
        <v/>
      </c>
      <c r="AJ237" s="16">
        <f t="shared" si="136"/>
        <v>0</v>
      </c>
      <c r="AK237" t="str">
        <f>IFERROR(VLOOKUP($A237,'Week 18'!$A$1:$F$300,3,FALSE),"")</f>
        <v/>
      </c>
      <c r="AL237" s="16">
        <f t="shared" si="137"/>
        <v>0</v>
      </c>
      <c r="AM237" t="str">
        <f>IFERROR(VLOOKUP($A237,'Week 19'!$A$1:$F$300,3,FALSE),"")</f>
        <v/>
      </c>
      <c r="AN237" s="16">
        <f t="shared" si="138"/>
        <v>0</v>
      </c>
      <c r="AO237" t="str">
        <f>IFERROR(VLOOKUP($A237,'Week 20'!$A$1:$F$300,3,FALSE),"")</f>
        <v/>
      </c>
      <c r="AP237" s="16">
        <f t="shared" si="139"/>
        <v>0</v>
      </c>
      <c r="AQ237" t="str">
        <f>IFERROR(VLOOKUP($A237,'Week 21'!$A$1:$F$300,3,FALSE),"")</f>
        <v/>
      </c>
      <c r="AR237" s="16">
        <f t="shared" si="140"/>
        <v>0</v>
      </c>
      <c r="AS237" t="str">
        <f>IFERROR(VLOOKUP($A237,'Week 22'!$A$1:$F$300,3,FALSE),"")</f>
        <v/>
      </c>
      <c r="AT237" s="16">
        <f t="shared" si="141"/>
        <v>0</v>
      </c>
      <c r="AU237" t="str">
        <f>IFERROR(VLOOKUP($A237,'Week 23'!$A$1:$F$300,3,FALSE),"")</f>
        <v/>
      </c>
      <c r="AV237" s="16">
        <f t="shared" si="142"/>
        <v>0</v>
      </c>
      <c r="AW237" t="str">
        <f>IFERROR(VLOOKUP($A237,'Week 24'!$A$1:$F$300,3,FALSE),"")</f>
        <v/>
      </c>
      <c r="AX237" s="16">
        <f t="shared" si="143"/>
        <v>0</v>
      </c>
      <c r="AY237" t="str">
        <f>IFERROR(VLOOKUP($A237,'Week 25'!$A$1:$F$300,3,FALSE),"")</f>
        <v/>
      </c>
      <c r="AZ237" s="16">
        <f t="shared" si="144"/>
        <v>0</v>
      </c>
      <c r="BA237" t="str">
        <f>IFERROR(VLOOKUP($A237,'Week 26'!$A$1:$F$300,3,FALSE),"")</f>
        <v/>
      </c>
      <c r="BB237" s="16">
        <f t="shared" si="145"/>
        <v>0</v>
      </c>
      <c r="BC237" s="2" t="str">
        <f t="shared" si="133"/>
        <v/>
      </c>
      <c r="BD237" t="str">
        <f>IFERROR(VLOOKUP($A237,'Pivotrac YE'!$A$1:$F$300,3,FALSE),"")</f>
        <v/>
      </c>
    </row>
    <row r="238" spans="1:56" x14ac:dyDescent="0.2">
      <c r="A238" s="25" t="s">
        <v>53</v>
      </c>
      <c r="B238" t="e">
        <f t="shared" si="126"/>
        <v>#VALUE!</v>
      </c>
      <c r="C238" t="str">
        <f>IFERROR(VLOOKUP($A238,'Week 1'!$A$1:$F$300,3,FALSE),"")</f>
        <v/>
      </c>
      <c r="D238" s="16">
        <f t="shared" si="127"/>
        <v>0</v>
      </c>
      <c r="E238" t="str">
        <f>IFERROR(VLOOKUP($A238,'Week 2'!$A$1:$F$298,3,FALSE),"")</f>
        <v/>
      </c>
      <c r="F238" s="16">
        <f t="shared" si="128"/>
        <v>0</v>
      </c>
      <c r="G238" t="str">
        <f>IFERROR(VLOOKUP($A238,'Week 3'!$A$1:$F$298,3,FALSE),"")</f>
        <v/>
      </c>
      <c r="H238" s="16">
        <f t="shared" si="129"/>
        <v>0</v>
      </c>
      <c r="I238" t="str">
        <f>IFERROR(VLOOKUP($A238,'Week 4'!$A$1:$F$300,3,FALSE),"")</f>
        <v/>
      </c>
      <c r="J238" t="str">
        <f>IFERROR(VLOOKUP($A238,'Week 4'!$A$1:$F$300,3,FALSE),"")</f>
        <v/>
      </c>
      <c r="K238" s="16" t="str">
        <f t="shared" si="130"/>
        <v/>
      </c>
      <c r="L238" t="str">
        <f>IFERROR(VLOOKUP($A238,'Week 5'!$A$1:$F$300,2,FALSE),"")</f>
        <v/>
      </c>
      <c r="M238" s="16" t="e">
        <f t="shared" si="131"/>
        <v>#VALUE!</v>
      </c>
      <c r="O238" s="16" t="e">
        <f t="shared" si="102"/>
        <v>#VALUE!</v>
      </c>
      <c r="P238" t="str">
        <f>IFERROR(VLOOKUP($A238,'Week 7'!$A$1:$F$300,2,FALSE),"")</f>
        <v/>
      </c>
      <c r="Q238" s="16" t="e">
        <f t="shared" si="132"/>
        <v>#VALUE!</v>
      </c>
      <c r="R238" t="str">
        <f>IFERROR(VLOOKUP($A238,'Week 8'!$A$1:$F$300,2,FALSE),"")</f>
        <v/>
      </c>
      <c r="S238" s="16" t="str">
        <f>IFERROR(VLOOKUP($A238,'Week 9'!$A$1:$F$300,3,FALSE),"")</f>
        <v/>
      </c>
      <c r="T238" s="16">
        <f t="shared" si="103"/>
        <v>0</v>
      </c>
      <c r="U238" s="16" t="str">
        <f>IFERROR(VLOOKUP($A238,'Week 10'!$A$1:$F$300,3,FALSE),"")</f>
        <v/>
      </c>
      <c r="V238" s="16">
        <f t="shared" si="104"/>
        <v>0</v>
      </c>
      <c r="W238" s="16" t="str">
        <f>IFERROR(VLOOKUP($A238,'Week 11'!$A$1:$F$300,3,FALSE),"")</f>
        <v/>
      </c>
      <c r="X238" s="16">
        <v>1.55</v>
      </c>
      <c r="Y238" s="16" t="str">
        <f>IFERROR(VLOOKUP($A238,'Week 12'!$A$1:$F$300,3,FALSE),"")</f>
        <v/>
      </c>
      <c r="Z238" s="16">
        <f t="shared" si="106"/>
        <v>0</v>
      </c>
      <c r="AA238" t="str">
        <f>IFERROR(VLOOKUP($A238,'Week 13'!$A$1:$F$300,3,FALSE),"")</f>
        <v/>
      </c>
      <c r="AB238" s="16">
        <f t="shared" si="107"/>
        <v>0</v>
      </c>
      <c r="AC238" t="str">
        <f>IFERROR(VLOOKUP($A238,'Week 14'!$A$1:$F$300,3,FALSE),"")</f>
        <v/>
      </c>
      <c r="AD238" s="16">
        <f t="shared" si="108"/>
        <v>0</v>
      </c>
      <c r="AE238" t="str">
        <f>IFERROR(VLOOKUP($A238,'Week 15'!$A$1:$F$300,3,FALSE),"")</f>
        <v/>
      </c>
      <c r="AF238" s="16">
        <f t="shared" si="134"/>
        <v>0</v>
      </c>
      <c r="AG238" t="str">
        <f>IFERROR(VLOOKUP($A238,'Week 16'!$A$1:$F$300,3,FALSE),"")</f>
        <v/>
      </c>
      <c r="AH238" s="16">
        <f t="shared" si="135"/>
        <v>0</v>
      </c>
      <c r="AI238" t="str">
        <f>IFERROR(VLOOKUP($A238,'Week 17'!$A$1:$F$300,3,FALSE),"")</f>
        <v/>
      </c>
      <c r="AJ238" s="16">
        <f t="shared" si="136"/>
        <v>0</v>
      </c>
      <c r="AK238" t="str">
        <f>IFERROR(VLOOKUP($A238,'Week 18'!$A$1:$F$300,3,FALSE),"")</f>
        <v/>
      </c>
      <c r="AL238" s="16">
        <f t="shared" si="137"/>
        <v>0</v>
      </c>
      <c r="AM238" t="str">
        <f>IFERROR(VLOOKUP($A238,'Week 19'!$A$1:$F$300,3,FALSE),"")</f>
        <v/>
      </c>
      <c r="AN238" s="16">
        <f t="shared" si="138"/>
        <v>0</v>
      </c>
      <c r="AO238" t="str">
        <f>IFERROR(VLOOKUP($A238,'Week 20'!$A$1:$F$300,3,FALSE),"")</f>
        <v/>
      </c>
      <c r="AP238" s="16">
        <f t="shared" si="139"/>
        <v>0</v>
      </c>
      <c r="AQ238" t="str">
        <f>IFERROR(VLOOKUP($A238,'Week 21'!$A$1:$F$300,3,FALSE),"")</f>
        <v/>
      </c>
      <c r="AR238" s="16">
        <f t="shared" si="140"/>
        <v>0</v>
      </c>
      <c r="AS238" t="str">
        <f>IFERROR(VLOOKUP($A238,'Week 22'!$A$1:$F$300,3,FALSE),"")</f>
        <v/>
      </c>
      <c r="AT238" s="16">
        <f t="shared" si="141"/>
        <v>0</v>
      </c>
      <c r="AU238" t="str">
        <f>IFERROR(VLOOKUP($A238,'Week 23'!$A$1:$F$300,3,FALSE),"")</f>
        <v/>
      </c>
      <c r="AV238" s="16">
        <f t="shared" si="142"/>
        <v>0</v>
      </c>
      <c r="AW238" t="str">
        <f>IFERROR(VLOOKUP($A238,'Week 24'!$A$1:$F$300,3,FALSE),"")</f>
        <v/>
      </c>
      <c r="AX238" s="16">
        <f t="shared" si="143"/>
        <v>0</v>
      </c>
      <c r="AY238" t="str">
        <f>IFERROR(VLOOKUP($A238,'Week 25'!$A$1:$F$300,3,FALSE),"")</f>
        <v/>
      </c>
      <c r="AZ238" s="16">
        <f t="shared" si="144"/>
        <v>0</v>
      </c>
      <c r="BA238" t="str">
        <f>IFERROR(VLOOKUP($A238,'Week 26'!$A$1:$F$300,3,FALSE),"")</f>
        <v/>
      </c>
      <c r="BB238" s="16">
        <f t="shared" si="145"/>
        <v>0</v>
      </c>
      <c r="BC238" s="2" t="str">
        <f t="shared" si="133"/>
        <v/>
      </c>
      <c r="BD238" t="str">
        <f>IFERROR(VLOOKUP($A238,'Pivotrac YE'!$A$1:$F$300,3,FALSE),"")</f>
        <v/>
      </c>
    </row>
    <row r="239" spans="1:56" x14ac:dyDescent="0.2">
      <c r="A239" s="25" t="s">
        <v>54</v>
      </c>
      <c r="B239" t="e">
        <f t="shared" si="126"/>
        <v>#VALUE!</v>
      </c>
      <c r="C239" t="str">
        <f>IFERROR(VLOOKUP($A239,'Week 1'!$A$1:$F$300,3,FALSE),"")</f>
        <v/>
      </c>
      <c r="D239" s="16">
        <f t="shared" si="127"/>
        <v>0</v>
      </c>
      <c r="E239" t="str">
        <f>IFERROR(VLOOKUP($A239,'Week 2'!$A$1:$F$298,3,FALSE),"")</f>
        <v/>
      </c>
      <c r="F239" s="16">
        <f t="shared" si="128"/>
        <v>0</v>
      </c>
      <c r="G239" t="str">
        <f>IFERROR(VLOOKUP($A239,'Week 3'!$A$1:$F$298,3,FALSE),"")</f>
        <v/>
      </c>
      <c r="H239" s="16">
        <f t="shared" si="129"/>
        <v>0</v>
      </c>
      <c r="I239" t="str">
        <f>IFERROR(VLOOKUP($A239,'Week 4'!$A$1:$F$300,3,FALSE),"")</f>
        <v/>
      </c>
      <c r="J239" t="str">
        <f>IFERROR(VLOOKUP($A239,'Week 4'!$A$1:$F$300,3,FALSE),"")</f>
        <v/>
      </c>
      <c r="K239" s="16" t="str">
        <f t="shared" si="130"/>
        <v/>
      </c>
      <c r="L239" t="str">
        <f>IFERROR(VLOOKUP($A239,'Week 5'!$A$1:$F$300,2,FALSE),"")</f>
        <v/>
      </c>
      <c r="M239" s="16" t="e">
        <f t="shared" si="131"/>
        <v>#VALUE!</v>
      </c>
      <c r="O239" s="16" t="e">
        <f t="shared" si="102"/>
        <v>#VALUE!</v>
      </c>
      <c r="P239" t="str">
        <f>IFERROR(VLOOKUP($A239,'Week 7'!$A$1:$F$300,2,FALSE),"")</f>
        <v/>
      </c>
      <c r="Q239" s="16" t="e">
        <f t="shared" si="132"/>
        <v>#VALUE!</v>
      </c>
      <c r="R239" t="str">
        <f>IFERROR(VLOOKUP($A239,'Week 8'!$A$1:$F$300,2,FALSE),"")</f>
        <v/>
      </c>
      <c r="S239" s="16" t="str">
        <f>IFERROR(VLOOKUP($A239,'Week 9'!$A$1:$F$300,3,FALSE),"")</f>
        <v/>
      </c>
      <c r="T239" s="16">
        <f t="shared" si="103"/>
        <v>0</v>
      </c>
      <c r="U239" s="16" t="str">
        <f>IFERROR(VLOOKUP($A239,'Week 10'!$A$1:$F$300,3,FALSE),"")</f>
        <v/>
      </c>
      <c r="V239" s="16">
        <f t="shared" si="104"/>
        <v>0</v>
      </c>
      <c r="W239" s="16" t="str">
        <f>IFERROR(VLOOKUP($A239,'Week 11'!$A$1:$F$300,3,FALSE),"")</f>
        <v/>
      </c>
      <c r="X239" s="16">
        <v>1.1000000000000001</v>
      </c>
      <c r="Y239" s="16" t="str">
        <f>IFERROR(VLOOKUP($A239,'Week 12'!$A$1:$F$300,3,FALSE),"")</f>
        <v/>
      </c>
      <c r="Z239" s="16">
        <f t="shared" si="106"/>
        <v>0</v>
      </c>
      <c r="AA239" t="str">
        <f>IFERROR(VLOOKUP($A239,'Week 13'!$A$1:$F$300,3,FALSE),"")</f>
        <v/>
      </c>
      <c r="AB239" s="16">
        <f t="shared" si="107"/>
        <v>0</v>
      </c>
      <c r="AC239" t="str">
        <f>IFERROR(VLOOKUP($A239,'Week 14'!$A$1:$F$300,3,FALSE),"")</f>
        <v/>
      </c>
      <c r="AD239" s="16">
        <f t="shared" si="108"/>
        <v>0</v>
      </c>
      <c r="AE239" t="str">
        <f>IFERROR(VLOOKUP($A239,'Week 15'!$A$1:$F$300,3,FALSE),"")</f>
        <v/>
      </c>
      <c r="AF239" s="16">
        <f t="shared" si="134"/>
        <v>0</v>
      </c>
      <c r="AG239" t="str">
        <f>IFERROR(VLOOKUP($A239,'Week 16'!$A$1:$F$300,3,FALSE),"")</f>
        <v/>
      </c>
      <c r="AH239" s="16">
        <f t="shared" si="135"/>
        <v>0</v>
      </c>
      <c r="AI239" t="str">
        <f>IFERROR(VLOOKUP($A239,'Week 17'!$A$1:$F$300,3,FALSE),"")</f>
        <v/>
      </c>
      <c r="AJ239" s="16">
        <f t="shared" si="136"/>
        <v>0</v>
      </c>
      <c r="AK239" t="str">
        <f>IFERROR(VLOOKUP($A239,'Week 18'!$A$1:$F$300,3,FALSE),"")</f>
        <v/>
      </c>
      <c r="AL239" s="16">
        <f t="shared" si="137"/>
        <v>0</v>
      </c>
      <c r="AM239" t="str">
        <f>IFERROR(VLOOKUP($A239,'Week 19'!$A$1:$F$300,3,FALSE),"")</f>
        <v/>
      </c>
      <c r="AN239" s="16">
        <f t="shared" si="138"/>
        <v>0</v>
      </c>
      <c r="AO239" t="str">
        <f>IFERROR(VLOOKUP($A239,'Week 20'!$A$1:$F$300,3,FALSE),"")</f>
        <v/>
      </c>
      <c r="AP239" s="16">
        <f t="shared" si="139"/>
        <v>0</v>
      </c>
      <c r="AQ239" t="str">
        <f>IFERROR(VLOOKUP($A239,'Week 21'!$A$1:$F$300,3,FALSE),"")</f>
        <v/>
      </c>
      <c r="AR239" s="16">
        <f t="shared" si="140"/>
        <v>0</v>
      </c>
      <c r="AS239" t="str">
        <f>IFERROR(VLOOKUP($A239,'Week 22'!$A$1:$F$300,3,FALSE),"")</f>
        <v/>
      </c>
      <c r="AT239" s="16">
        <f t="shared" si="141"/>
        <v>0</v>
      </c>
      <c r="AU239" t="str">
        <f>IFERROR(VLOOKUP($A239,'Week 23'!$A$1:$F$300,3,FALSE),"")</f>
        <v/>
      </c>
      <c r="AV239" s="16">
        <f t="shared" si="142"/>
        <v>0</v>
      </c>
      <c r="AW239" t="str">
        <f>IFERROR(VLOOKUP($A239,'Week 24'!$A$1:$F$300,3,FALSE),"")</f>
        <v/>
      </c>
      <c r="AX239" s="16">
        <f t="shared" si="143"/>
        <v>0</v>
      </c>
      <c r="AY239" t="str">
        <f>IFERROR(VLOOKUP($A239,'Week 25'!$A$1:$F$300,3,FALSE),"")</f>
        <v/>
      </c>
      <c r="AZ239" s="16">
        <f t="shared" si="144"/>
        <v>0</v>
      </c>
      <c r="BA239" t="str">
        <f>IFERROR(VLOOKUP($A239,'Week 26'!$A$1:$F$300,3,FALSE),"")</f>
        <v/>
      </c>
      <c r="BB239" s="16">
        <f t="shared" si="145"/>
        <v>0</v>
      </c>
      <c r="BC239" s="2" t="str">
        <f t="shared" si="133"/>
        <v/>
      </c>
      <c r="BD239" t="str">
        <f>IFERROR(VLOOKUP($A239,'Pivotrac YE'!$A$1:$F$300,3,FALSE),"")</f>
        <v/>
      </c>
    </row>
    <row r="240" spans="1:56" x14ac:dyDescent="0.2">
      <c r="A240" s="25" t="s">
        <v>55</v>
      </c>
      <c r="B240" t="e">
        <f t="shared" si="126"/>
        <v>#VALUE!</v>
      </c>
      <c r="C240" t="str">
        <f>IFERROR(VLOOKUP($A240,'Week 1'!$A$1:$F$300,3,FALSE),"")</f>
        <v/>
      </c>
      <c r="D240" s="16">
        <f t="shared" si="127"/>
        <v>0</v>
      </c>
      <c r="E240" t="str">
        <f>IFERROR(VLOOKUP($A240,'Week 2'!$A$1:$F$298,3,FALSE),"")</f>
        <v/>
      </c>
      <c r="F240" s="16">
        <f t="shared" si="128"/>
        <v>0</v>
      </c>
      <c r="G240" t="str">
        <f>IFERROR(VLOOKUP($A240,'Week 3'!$A$1:$F$298,3,FALSE),"")</f>
        <v/>
      </c>
      <c r="H240" s="16">
        <f t="shared" si="129"/>
        <v>0</v>
      </c>
      <c r="I240" t="str">
        <f>IFERROR(VLOOKUP($A240,'Week 4'!$A$1:$F$300,3,FALSE),"")</f>
        <v/>
      </c>
      <c r="J240" t="str">
        <f>IFERROR(VLOOKUP($A240,'Week 4'!$A$1:$F$300,3,FALSE),"")</f>
        <v/>
      </c>
      <c r="K240" s="16" t="str">
        <f t="shared" si="130"/>
        <v/>
      </c>
      <c r="L240" t="str">
        <f>IFERROR(VLOOKUP($A240,'Week 5'!$A$1:$F$300,2,FALSE),"")</f>
        <v/>
      </c>
      <c r="M240" s="16" t="e">
        <f t="shared" si="131"/>
        <v>#VALUE!</v>
      </c>
      <c r="O240" s="16" t="e">
        <f t="shared" si="102"/>
        <v>#VALUE!</v>
      </c>
      <c r="P240" t="str">
        <f>IFERROR(VLOOKUP($A240,'Week 7'!$A$1:$F$300,2,FALSE),"")</f>
        <v/>
      </c>
      <c r="Q240" s="16" t="e">
        <f t="shared" si="132"/>
        <v>#VALUE!</v>
      </c>
      <c r="R240" t="str">
        <f>IFERROR(VLOOKUP($A240,'Week 8'!$A$1:$F$300,2,FALSE),"")</f>
        <v/>
      </c>
      <c r="S240" s="16" t="str">
        <f>IFERROR(VLOOKUP($A240,'Week 9'!$A$1:$F$300,3,FALSE),"")</f>
        <v/>
      </c>
      <c r="T240" s="16">
        <f t="shared" si="103"/>
        <v>0</v>
      </c>
      <c r="U240" s="16" t="str">
        <f>IFERROR(VLOOKUP($A240,'Week 10'!$A$1:$F$300,3,FALSE),"")</f>
        <v/>
      </c>
      <c r="V240" s="16">
        <f t="shared" si="104"/>
        <v>0</v>
      </c>
      <c r="W240" s="16" t="str">
        <f>IFERROR(VLOOKUP($A240,'Week 11'!$A$1:$F$300,3,FALSE),"")</f>
        <v/>
      </c>
      <c r="X240" s="16">
        <v>1.8</v>
      </c>
      <c r="Y240" s="16" t="str">
        <f>IFERROR(VLOOKUP($A240,'Week 12'!$A$1:$F$300,3,FALSE),"")</f>
        <v/>
      </c>
      <c r="Z240" s="16">
        <f t="shared" si="106"/>
        <v>0</v>
      </c>
      <c r="AA240" t="str">
        <f>IFERROR(VLOOKUP($A240,'Week 13'!$A$1:$F$300,3,FALSE),"")</f>
        <v/>
      </c>
      <c r="AB240" s="16">
        <f t="shared" si="107"/>
        <v>0</v>
      </c>
      <c r="AC240" t="str">
        <f>IFERROR(VLOOKUP($A240,'Week 14'!$A$1:$F$300,3,FALSE),"")</f>
        <v/>
      </c>
      <c r="AD240" s="16">
        <f t="shared" si="108"/>
        <v>0</v>
      </c>
      <c r="AE240" t="str">
        <f>IFERROR(VLOOKUP($A240,'Week 15'!$A$1:$F$300,3,FALSE),"")</f>
        <v/>
      </c>
      <c r="AF240" s="16">
        <f t="shared" si="134"/>
        <v>0</v>
      </c>
      <c r="AG240" t="str">
        <f>IFERROR(VLOOKUP($A240,'Week 16'!$A$1:$F$300,3,FALSE),"")</f>
        <v/>
      </c>
      <c r="AH240" s="16">
        <f t="shared" si="135"/>
        <v>0</v>
      </c>
      <c r="AI240" t="str">
        <f>IFERROR(VLOOKUP($A240,'Week 17'!$A$1:$F$300,3,FALSE),"")</f>
        <v/>
      </c>
      <c r="AJ240" s="16">
        <f t="shared" si="136"/>
        <v>0</v>
      </c>
      <c r="AK240" t="str">
        <f>IFERROR(VLOOKUP($A240,'Week 18'!$A$1:$F$300,3,FALSE),"")</f>
        <v/>
      </c>
      <c r="AL240" s="16">
        <f t="shared" si="137"/>
        <v>0</v>
      </c>
      <c r="AM240" t="str">
        <f>IFERROR(VLOOKUP($A240,'Week 19'!$A$1:$F$300,3,FALSE),"")</f>
        <v/>
      </c>
      <c r="AN240" s="16">
        <f t="shared" si="138"/>
        <v>0</v>
      </c>
      <c r="AO240" t="str">
        <f>IFERROR(VLOOKUP($A240,'Week 20'!$A$1:$F$300,3,FALSE),"")</f>
        <v/>
      </c>
      <c r="AP240" s="16">
        <f t="shared" si="139"/>
        <v>0</v>
      </c>
      <c r="AQ240" t="str">
        <f>IFERROR(VLOOKUP($A240,'Week 21'!$A$1:$F$300,3,FALSE),"")</f>
        <v/>
      </c>
      <c r="AR240" s="16">
        <f t="shared" si="140"/>
        <v>0</v>
      </c>
      <c r="AS240" t="str">
        <f>IFERROR(VLOOKUP($A240,'Week 22'!$A$1:$F$300,3,FALSE),"")</f>
        <v/>
      </c>
      <c r="AT240" s="16">
        <f t="shared" si="141"/>
        <v>0</v>
      </c>
      <c r="AU240" t="str">
        <f>IFERROR(VLOOKUP($A240,'Week 23'!$A$1:$F$300,3,FALSE),"")</f>
        <v/>
      </c>
      <c r="AV240" s="16">
        <f t="shared" si="142"/>
        <v>0</v>
      </c>
      <c r="AW240" t="str">
        <f>IFERROR(VLOOKUP($A240,'Week 24'!$A$1:$F$300,3,FALSE),"")</f>
        <v/>
      </c>
      <c r="AX240" s="16">
        <f t="shared" si="143"/>
        <v>0</v>
      </c>
      <c r="AY240" t="str">
        <f>IFERROR(VLOOKUP($A240,'Week 25'!$A$1:$F$300,3,FALSE),"")</f>
        <v/>
      </c>
      <c r="AZ240" s="16">
        <f t="shared" si="144"/>
        <v>0</v>
      </c>
      <c r="BA240" t="str">
        <f>IFERROR(VLOOKUP($A240,'Week 26'!$A$1:$F$300,3,FALSE),"")</f>
        <v/>
      </c>
      <c r="BB240" s="16">
        <f t="shared" si="145"/>
        <v>0</v>
      </c>
      <c r="BC240" s="2" t="str">
        <f t="shared" si="133"/>
        <v/>
      </c>
      <c r="BD240" t="str">
        <f>IFERROR(VLOOKUP($A240,'Pivotrac YE'!$A$1:$F$300,3,FALSE),"")</f>
        <v/>
      </c>
    </row>
    <row r="241" spans="1:56" x14ac:dyDescent="0.2">
      <c r="A241" s="25" t="s">
        <v>153</v>
      </c>
      <c r="B241" t="e">
        <f t="shared" si="126"/>
        <v>#VALUE!</v>
      </c>
      <c r="C241" t="str">
        <f>IFERROR(VLOOKUP($A241,'Week 1'!$A$1:$F$300,3,FALSE),"")</f>
        <v/>
      </c>
      <c r="D241" s="16">
        <f t="shared" si="127"/>
        <v>0</v>
      </c>
      <c r="E241" t="str">
        <f>IFERROR(VLOOKUP($A241,'Week 2'!$A$1:$F$298,3,FALSE),"")</f>
        <v/>
      </c>
      <c r="F241" s="16">
        <f t="shared" si="128"/>
        <v>0</v>
      </c>
      <c r="G241" t="str">
        <f>IFERROR(VLOOKUP($A241,'Week 3'!$A$1:$F$298,3,FALSE),"")</f>
        <v/>
      </c>
      <c r="H241" s="16">
        <f t="shared" si="129"/>
        <v>0</v>
      </c>
      <c r="I241" t="str">
        <f>IFERROR(VLOOKUP($A241,'Week 4'!$A$1:$F$300,3,FALSE),"")</f>
        <v/>
      </c>
      <c r="J241" t="str">
        <f>IFERROR(VLOOKUP($A241,'Week 4'!$A$1:$F$300,3,FALSE),"")</f>
        <v/>
      </c>
      <c r="K241" s="16" t="str">
        <f t="shared" si="130"/>
        <v/>
      </c>
      <c r="L241" t="str">
        <f>IFERROR(VLOOKUP($A241,'Week 5'!$A$1:$F$300,2,FALSE),"")</f>
        <v/>
      </c>
      <c r="M241" s="16" t="e">
        <f t="shared" si="131"/>
        <v>#VALUE!</v>
      </c>
      <c r="O241" s="16" t="e">
        <f t="shared" si="102"/>
        <v>#VALUE!</v>
      </c>
      <c r="P241" t="str">
        <f>IFERROR(VLOOKUP($A241,'Week 7'!$A$1:$F$300,2,FALSE),"")</f>
        <v/>
      </c>
      <c r="Q241" s="16" t="e">
        <f t="shared" si="132"/>
        <v>#VALUE!</v>
      </c>
      <c r="R241" t="str">
        <f>IFERROR(VLOOKUP($A241,'Week 8'!$A$1:$F$300,2,FALSE),"")</f>
        <v/>
      </c>
      <c r="S241" s="16" t="str">
        <f>IFERROR(VLOOKUP($A241,'Week 9'!$A$1:$F$300,3,FALSE),"")</f>
        <v/>
      </c>
      <c r="T241" s="16">
        <f t="shared" si="103"/>
        <v>0</v>
      </c>
      <c r="U241" s="16" t="str">
        <f>IFERROR(VLOOKUP($A241,'Week 10'!$A$1:$F$300,3,FALSE),"")</f>
        <v/>
      </c>
      <c r="V241" s="16">
        <f t="shared" si="104"/>
        <v>0</v>
      </c>
      <c r="W241" s="16" t="str">
        <f>IFERROR(VLOOKUP($A241,'Week 11'!$A$1:$F$300,3,FALSE),"")</f>
        <v/>
      </c>
      <c r="X241" s="16">
        <v>1.35</v>
      </c>
      <c r="Y241" s="16" t="str">
        <f>IFERROR(VLOOKUP($A241,'Week 12'!$A$1:$F$300,3,FALSE),"")</f>
        <v/>
      </c>
      <c r="Z241" s="16">
        <f t="shared" si="106"/>
        <v>0</v>
      </c>
      <c r="AA241" t="str">
        <f>IFERROR(VLOOKUP($A241,'Week 13'!$A$1:$F$300,3,FALSE),"")</f>
        <v/>
      </c>
      <c r="AB241" s="16">
        <f t="shared" si="107"/>
        <v>0</v>
      </c>
      <c r="AC241" t="str">
        <f>IFERROR(VLOOKUP($A241,'Week 14'!$A$1:$F$300,3,FALSE),"")</f>
        <v/>
      </c>
      <c r="AD241" s="16">
        <f t="shared" si="108"/>
        <v>0</v>
      </c>
      <c r="AE241" t="str">
        <f>IFERROR(VLOOKUP($A241,'Week 15'!$A$1:$F$300,3,FALSE),"")</f>
        <v/>
      </c>
      <c r="AF241" s="16">
        <f t="shared" si="134"/>
        <v>0</v>
      </c>
      <c r="AG241" t="str">
        <f>IFERROR(VLOOKUP($A241,'Week 16'!$A$1:$F$300,3,FALSE),"")</f>
        <v/>
      </c>
      <c r="AH241" s="16">
        <f t="shared" si="135"/>
        <v>0</v>
      </c>
      <c r="AI241" t="str">
        <f>IFERROR(VLOOKUP($A241,'Week 17'!$A$1:$F$300,3,FALSE),"")</f>
        <v/>
      </c>
      <c r="AJ241" s="16">
        <f t="shared" si="136"/>
        <v>0</v>
      </c>
      <c r="AK241" t="str">
        <f>IFERROR(VLOOKUP($A241,'Week 18'!$A$1:$F$300,3,FALSE),"")</f>
        <v/>
      </c>
      <c r="AL241" s="16">
        <f t="shared" si="137"/>
        <v>0</v>
      </c>
      <c r="AM241" t="str">
        <f>IFERROR(VLOOKUP($A241,'Week 19'!$A$1:$F$300,3,FALSE),"")</f>
        <v/>
      </c>
      <c r="AN241" s="16">
        <f t="shared" si="138"/>
        <v>0</v>
      </c>
      <c r="AO241" t="str">
        <f>IFERROR(VLOOKUP($A241,'Week 20'!$A$1:$F$300,3,FALSE),"")</f>
        <v/>
      </c>
      <c r="AP241" s="16">
        <f t="shared" si="139"/>
        <v>0</v>
      </c>
      <c r="AQ241" t="str">
        <f>IFERROR(VLOOKUP($A241,'Week 21'!$A$1:$F$300,3,FALSE),"")</f>
        <v/>
      </c>
      <c r="AR241" s="16">
        <f t="shared" si="140"/>
        <v>0</v>
      </c>
      <c r="AS241" t="str">
        <f>IFERROR(VLOOKUP($A241,'Week 22'!$A$1:$F$300,3,FALSE),"")</f>
        <v/>
      </c>
      <c r="AT241" s="16">
        <f t="shared" si="141"/>
        <v>0</v>
      </c>
      <c r="AU241" t="str">
        <f>IFERROR(VLOOKUP($A241,'Week 23'!$A$1:$F$300,3,FALSE),"")</f>
        <v/>
      </c>
      <c r="AV241" s="16">
        <f t="shared" si="142"/>
        <v>0</v>
      </c>
      <c r="AW241" t="str">
        <f>IFERROR(VLOOKUP($A241,'Week 24'!$A$1:$F$300,3,FALSE),"")</f>
        <v/>
      </c>
      <c r="AX241" s="16">
        <f t="shared" si="143"/>
        <v>0</v>
      </c>
      <c r="AY241" t="str">
        <f>IFERROR(VLOOKUP($A241,'Week 25'!$A$1:$F$300,3,FALSE),"")</f>
        <v/>
      </c>
      <c r="AZ241" s="16">
        <f t="shared" si="144"/>
        <v>0</v>
      </c>
      <c r="BA241" t="str">
        <f>IFERROR(VLOOKUP($A241,'Week 26'!$A$1:$F$300,3,FALSE),"")</f>
        <v/>
      </c>
      <c r="BB241" s="16">
        <f t="shared" si="145"/>
        <v>0</v>
      </c>
      <c r="BC241" s="2" t="str">
        <f t="shared" si="133"/>
        <v/>
      </c>
      <c r="BD241" t="str">
        <f>IFERROR(VLOOKUP($A241,'Pivotrac YE'!$A$1:$F$300,3,FALSE),"")</f>
        <v/>
      </c>
    </row>
    <row r="242" spans="1:56" x14ac:dyDescent="0.2">
      <c r="A242" s="25" t="s">
        <v>154</v>
      </c>
      <c r="B242" t="e">
        <f t="shared" si="126"/>
        <v>#VALUE!</v>
      </c>
      <c r="C242" t="str">
        <f>IFERROR(VLOOKUP($A242,'Week 1'!$A$1:$F$300,3,FALSE),"")</f>
        <v/>
      </c>
      <c r="D242" s="16">
        <f t="shared" si="127"/>
        <v>0</v>
      </c>
      <c r="E242" t="str">
        <f>IFERROR(VLOOKUP($A242,'Week 2'!$A$1:$F$298,3,FALSE),"")</f>
        <v/>
      </c>
      <c r="F242" s="16">
        <f t="shared" si="128"/>
        <v>0</v>
      </c>
      <c r="G242" t="str">
        <f>IFERROR(VLOOKUP($A242,'Week 3'!$A$1:$F$298,3,FALSE),"")</f>
        <v/>
      </c>
      <c r="H242" s="16">
        <f t="shared" si="129"/>
        <v>0</v>
      </c>
      <c r="I242" t="str">
        <f>IFERROR(VLOOKUP($A242,'Week 4'!$A$1:$F$300,3,FALSE),"")</f>
        <v/>
      </c>
      <c r="J242" t="str">
        <f>IFERROR(VLOOKUP($A242,'Week 4'!$A$1:$F$300,3,FALSE),"")</f>
        <v/>
      </c>
      <c r="K242" s="16" t="str">
        <f t="shared" si="130"/>
        <v/>
      </c>
      <c r="L242" t="str">
        <f>IFERROR(VLOOKUP($A242,'Week 5'!$A$1:$F$300,2,FALSE),"")</f>
        <v/>
      </c>
      <c r="M242" s="16" t="e">
        <f t="shared" si="131"/>
        <v>#VALUE!</v>
      </c>
      <c r="O242" s="16" t="e">
        <f t="shared" si="102"/>
        <v>#VALUE!</v>
      </c>
      <c r="P242" t="str">
        <f>IFERROR(VLOOKUP($A242,'Week 7'!$A$1:$F$300,2,FALSE),"")</f>
        <v/>
      </c>
      <c r="Q242" s="16" t="e">
        <f t="shared" si="132"/>
        <v>#VALUE!</v>
      </c>
      <c r="R242" t="str">
        <f>IFERROR(VLOOKUP($A242,'Week 8'!$A$1:$F$300,2,FALSE),"")</f>
        <v/>
      </c>
      <c r="S242" s="16" t="str">
        <f>IFERROR(VLOOKUP($A242,'Week 9'!$A$1:$F$300,3,FALSE),"")</f>
        <v/>
      </c>
      <c r="T242" s="16">
        <f t="shared" si="103"/>
        <v>0</v>
      </c>
      <c r="U242" s="16" t="str">
        <f>IFERROR(VLOOKUP($A242,'Week 10'!$A$1:$F$300,3,FALSE),"")</f>
        <v/>
      </c>
      <c r="V242" s="16">
        <f t="shared" si="104"/>
        <v>0</v>
      </c>
      <c r="W242" s="16" t="str">
        <f>IFERROR(VLOOKUP($A242,'Week 11'!$A$1:$F$300,3,FALSE),"")</f>
        <v/>
      </c>
      <c r="X242" s="16">
        <v>1.65</v>
      </c>
      <c r="Y242" s="16" t="str">
        <f>IFERROR(VLOOKUP($A242,'Week 12'!$A$1:$F$300,3,FALSE),"")</f>
        <v/>
      </c>
      <c r="Z242" s="16">
        <f t="shared" si="106"/>
        <v>0</v>
      </c>
      <c r="AA242" t="str">
        <f>IFERROR(VLOOKUP($A242,'Week 13'!$A$1:$F$300,3,FALSE),"")</f>
        <v/>
      </c>
      <c r="AB242" s="16">
        <f t="shared" si="107"/>
        <v>0</v>
      </c>
      <c r="AC242" t="str">
        <f>IFERROR(VLOOKUP($A242,'Week 14'!$A$1:$F$300,3,FALSE),"")</f>
        <v/>
      </c>
      <c r="AD242" s="16">
        <f t="shared" si="108"/>
        <v>0</v>
      </c>
      <c r="AE242" t="str">
        <f>IFERROR(VLOOKUP($A242,'Week 15'!$A$1:$F$300,3,FALSE),"")</f>
        <v/>
      </c>
      <c r="AF242" s="16">
        <f t="shared" si="134"/>
        <v>0</v>
      </c>
      <c r="AG242" t="str">
        <f>IFERROR(VLOOKUP($A242,'Week 16'!$A$1:$F$300,3,FALSE),"")</f>
        <v/>
      </c>
      <c r="AH242" s="16">
        <f t="shared" si="135"/>
        <v>0</v>
      </c>
      <c r="AI242" t="str">
        <f>IFERROR(VLOOKUP($A242,'Week 17'!$A$1:$F$300,3,FALSE),"")</f>
        <v/>
      </c>
      <c r="AJ242" s="16">
        <f t="shared" si="136"/>
        <v>0</v>
      </c>
      <c r="AK242" t="str">
        <f>IFERROR(VLOOKUP($A242,'Week 18'!$A$1:$F$300,3,FALSE),"")</f>
        <v/>
      </c>
      <c r="AL242" s="16">
        <f t="shared" si="137"/>
        <v>0</v>
      </c>
      <c r="AM242" t="str">
        <f>IFERROR(VLOOKUP($A242,'Week 19'!$A$1:$F$300,3,FALSE),"")</f>
        <v/>
      </c>
      <c r="AN242" s="16">
        <f t="shared" si="138"/>
        <v>0</v>
      </c>
      <c r="AO242" t="str">
        <f>IFERROR(VLOOKUP($A242,'Week 20'!$A$1:$F$300,3,FALSE),"")</f>
        <v/>
      </c>
      <c r="AP242" s="16">
        <f t="shared" si="139"/>
        <v>0</v>
      </c>
      <c r="AQ242" t="str">
        <f>IFERROR(VLOOKUP($A242,'Week 21'!$A$1:$F$300,3,FALSE),"")</f>
        <v/>
      </c>
      <c r="AR242" s="16">
        <f t="shared" si="140"/>
        <v>0</v>
      </c>
      <c r="AS242" t="str">
        <f>IFERROR(VLOOKUP($A242,'Week 22'!$A$1:$F$300,3,FALSE),"")</f>
        <v/>
      </c>
      <c r="AT242" s="16">
        <f t="shared" si="141"/>
        <v>0</v>
      </c>
      <c r="AU242" t="str">
        <f>IFERROR(VLOOKUP($A242,'Week 23'!$A$1:$F$300,3,FALSE),"")</f>
        <v/>
      </c>
      <c r="AV242" s="16">
        <f t="shared" si="142"/>
        <v>0</v>
      </c>
      <c r="AW242" t="str">
        <f>IFERROR(VLOOKUP($A242,'Week 24'!$A$1:$F$300,3,FALSE),"")</f>
        <v/>
      </c>
      <c r="AX242" s="16">
        <f t="shared" si="143"/>
        <v>0</v>
      </c>
      <c r="AY242" t="str">
        <f>IFERROR(VLOOKUP($A242,'Week 25'!$A$1:$F$300,3,FALSE),"")</f>
        <v/>
      </c>
      <c r="AZ242" s="16">
        <f t="shared" si="144"/>
        <v>0</v>
      </c>
      <c r="BA242" t="str">
        <f>IFERROR(VLOOKUP($A242,'Week 26'!$A$1:$F$300,3,FALSE),"")</f>
        <v/>
      </c>
      <c r="BB242" s="16">
        <f t="shared" si="145"/>
        <v>0</v>
      </c>
      <c r="BC242" s="2" t="str">
        <f t="shared" si="133"/>
        <v/>
      </c>
      <c r="BD242" t="str">
        <f>IFERROR(VLOOKUP($A242,'Pivotrac YE'!$A$1:$F$300,3,FALSE),"")</f>
        <v/>
      </c>
    </row>
    <row r="243" spans="1:56" x14ac:dyDescent="0.2">
      <c r="A243" s="25" t="s">
        <v>155</v>
      </c>
      <c r="B243" t="e">
        <f t="shared" si="126"/>
        <v>#VALUE!</v>
      </c>
      <c r="C243" t="str">
        <f>IFERROR(VLOOKUP($A243,'Week 1'!$A$1:$F$300,3,FALSE),"")</f>
        <v/>
      </c>
      <c r="D243" s="16">
        <f t="shared" si="127"/>
        <v>0</v>
      </c>
      <c r="E243" t="str">
        <f>IFERROR(VLOOKUP($A243,'Week 2'!$A$1:$F$298,3,FALSE),"")</f>
        <v/>
      </c>
      <c r="F243" s="16">
        <f t="shared" si="128"/>
        <v>0</v>
      </c>
      <c r="G243" t="str">
        <f>IFERROR(VLOOKUP($A243,'Week 3'!$A$1:$F$298,3,FALSE),"")</f>
        <v/>
      </c>
      <c r="H243" s="16">
        <f t="shared" si="129"/>
        <v>0</v>
      </c>
      <c r="I243" t="str">
        <f>IFERROR(VLOOKUP($A243,'Week 4'!$A$1:$F$300,3,FALSE),"")</f>
        <v/>
      </c>
      <c r="J243" t="str">
        <f>IFERROR(VLOOKUP($A243,'Week 4'!$A$1:$F$300,3,FALSE),"")</f>
        <v/>
      </c>
      <c r="K243" s="16" t="str">
        <f t="shared" si="130"/>
        <v/>
      </c>
      <c r="L243" t="str">
        <f>IFERROR(VLOOKUP($A243,'Week 5'!$A$1:$F$300,2,FALSE),"")</f>
        <v/>
      </c>
      <c r="M243" s="16" t="e">
        <f t="shared" si="131"/>
        <v>#VALUE!</v>
      </c>
      <c r="O243" s="16" t="e">
        <f t="shared" si="102"/>
        <v>#VALUE!</v>
      </c>
      <c r="P243" t="str">
        <f>IFERROR(VLOOKUP($A243,'Week 7'!$A$1:$F$300,2,FALSE),"")</f>
        <v/>
      </c>
      <c r="Q243" s="16" t="e">
        <f t="shared" si="132"/>
        <v>#VALUE!</v>
      </c>
      <c r="R243" t="str">
        <f>IFERROR(VLOOKUP($A243,'Week 8'!$A$1:$F$300,2,FALSE),"")</f>
        <v/>
      </c>
      <c r="S243" s="16" t="str">
        <f>IFERROR(VLOOKUP($A243,'Week 9'!$A$1:$F$300,3,FALSE),"")</f>
        <v/>
      </c>
      <c r="T243" s="16">
        <f t="shared" si="103"/>
        <v>0</v>
      </c>
      <c r="U243" s="16" t="str">
        <f>IFERROR(VLOOKUP($A243,'Week 10'!$A$1:$F$300,3,FALSE),"")</f>
        <v/>
      </c>
      <c r="V243" s="16">
        <f t="shared" si="104"/>
        <v>0</v>
      </c>
      <c r="W243" s="16" t="str">
        <f>IFERROR(VLOOKUP($A243,'Week 11'!$A$1:$F$300,3,FALSE),"")</f>
        <v/>
      </c>
      <c r="X243" s="16">
        <v>1.3</v>
      </c>
      <c r="Y243" s="16" t="str">
        <f>IFERROR(VLOOKUP($A243,'Week 12'!$A$1:$F$300,3,FALSE),"")</f>
        <v/>
      </c>
      <c r="Z243" s="16">
        <f t="shared" si="106"/>
        <v>0</v>
      </c>
      <c r="AA243" t="str">
        <f>IFERROR(VLOOKUP($A243,'Week 13'!$A$1:$F$300,3,FALSE),"")</f>
        <v/>
      </c>
      <c r="AB243" s="16">
        <f t="shared" si="107"/>
        <v>0</v>
      </c>
      <c r="AC243" t="str">
        <f>IFERROR(VLOOKUP($A243,'Week 14'!$A$1:$F$300,3,FALSE),"")</f>
        <v/>
      </c>
      <c r="AD243" s="16">
        <f t="shared" si="108"/>
        <v>0</v>
      </c>
      <c r="AE243" t="str">
        <f>IFERROR(VLOOKUP($A243,'Week 15'!$A$1:$F$300,3,FALSE),"")</f>
        <v/>
      </c>
      <c r="AF243" s="16">
        <f t="shared" si="134"/>
        <v>0</v>
      </c>
      <c r="AG243" t="str">
        <f>IFERROR(VLOOKUP($A243,'Week 16'!$A$1:$F$300,3,FALSE),"")</f>
        <v/>
      </c>
      <c r="AH243" s="16">
        <f t="shared" si="135"/>
        <v>0</v>
      </c>
      <c r="AI243" t="str">
        <f>IFERROR(VLOOKUP($A243,'Week 17'!$A$1:$F$300,3,FALSE),"")</f>
        <v/>
      </c>
      <c r="AJ243" s="16">
        <f t="shared" si="136"/>
        <v>0</v>
      </c>
      <c r="AK243" t="str">
        <f>IFERROR(VLOOKUP($A243,'Week 18'!$A$1:$F$300,3,FALSE),"")</f>
        <v/>
      </c>
      <c r="AL243" s="16">
        <f t="shared" si="137"/>
        <v>0</v>
      </c>
      <c r="AM243" t="str">
        <f>IFERROR(VLOOKUP($A243,'Week 19'!$A$1:$F$300,3,FALSE),"")</f>
        <v/>
      </c>
      <c r="AN243" s="16">
        <f t="shared" si="138"/>
        <v>0</v>
      </c>
      <c r="AO243" t="str">
        <f>IFERROR(VLOOKUP($A243,'Week 20'!$A$1:$F$300,3,FALSE),"")</f>
        <v/>
      </c>
      <c r="AP243" s="16">
        <f t="shared" si="139"/>
        <v>0</v>
      </c>
      <c r="AQ243" t="str">
        <f>IFERROR(VLOOKUP($A243,'Week 21'!$A$1:$F$300,3,FALSE),"")</f>
        <v/>
      </c>
      <c r="AR243" s="16">
        <f t="shared" si="140"/>
        <v>0</v>
      </c>
      <c r="AS243" t="str">
        <f>IFERROR(VLOOKUP($A243,'Week 22'!$A$1:$F$300,3,FALSE),"")</f>
        <v/>
      </c>
      <c r="AT243" s="16">
        <f t="shared" si="141"/>
        <v>0</v>
      </c>
      <c r="AU243" t="str">
        <f>IFERROR(VLOOKUP($A243,'Week 23'!$A$1:$F$300,3,FALSE),"")</f>
        <v/>
      </c>
      <c r="AV243" s="16">
        <f t="shared" si="142"/>
        <v>0</v>
      </c>
      <c r="AW243" t="str">
        <f>IFERROR(VLOOKUP($A243,'Week 24'!$A$1:$F$300,3,FALSE),"")</f>
        <v/>
      </c>
      <c r="AX243" s="16">
        <f t="shared" si="143"/>
        <v>0</v>
      </c>
      <c r="AY243" t="str">
        <f>IFERROR(VLOOKUP($A243,'Week 25'!$A$1:$F$300,3,FALSE),"")</f>
        <v/>
      </c>
      <c r="AZ243" s="16">
        <f t="shared" si="144"/>
        <v>0</v>
      </c>
      <c r="BA243" t="str">
        <f>IFERROR(VLOOKUP($A243,'Week 26'!$A$1:$F$300,3,FALSE),"")</f>
        <v/>
      </c>
      <c r="BB243" s="16">
        <f t="shared" si="145"/>
        <v>0</v>
      </c>
      <c r="BC243" s="2" t="str">
        <f t="shared" si="133"/>
        <v/>
      </c>
      <c r="BD243" t="str">
        <f>IFERROR(VLOOKUP($A243,'Pivotrac YE'!$A$1:$F$300,3,FALSE),"")</f>
        <v/>
      </c>
    </row>
    <row r="244" spans="1:56" x14ac:dyDescent="0.2">
      <c r="A244" s="25" t="s">
        <v>156</v>
      </c>
      <c r="B244" t="e">
        <f t="shared" si="126"/>
        <v>#VALUE!</v>
      </c>
      <c r="C244" t="str">
        <f>IFERROR(VLOOKUP($A244,'Week 1'!$A$1:$F$300,3,FALSE),"")</f>
        <v/>
      </c>
      <c r="D244" s="16">
        <f t="shared" si="127"/>
        <v>0</v>
      </c>
      <c r="E244" t="str">
        <f>IFERROR(VLOOKUP($A244,'Week 2'!$A$1:$F$298,3,FALSE),"")</f>
        <v/>
      </c>
      <c r="F244" s="16">
        <f t="shared" si="128"/>
        <v>0</v>
      </c>
      <c r="G244" t="str">
        <f>IFERROR(VLOOKUP($A244,'Week 3'!$A$1:$F$298,3,FALSE),"")</f>
        <v/>
      </c>
      <c r="H244" s="16">
        <f t="shared" si="129"/>
        <v>0</v>
      </c>
      <c r="I244" t="str">
        <f>IFERROR(VLOOKUP($A244,'Week 4'!$A$1:$F$300,3,FALSE),"")</f>
        <v/>
      </c>
      <c r="J244" t="str">
        <f>IFERROR(VLOOKUP($A244,'Week 4'!$A$1:$F$300,3,FALSE),"")</f>
        <v/>
      </c>
      <c r="K244" s="16" t="str">
        <f t="shared" si="130"/>
        <v/>
      </c>
      <c r="L244" t="str">
        <f>IFERROR(VLOOKUP($A244,'Week 5'!$A$1:$F$300,2,FALSE),"")</f>
        <v/>
      </c>
      <c r="M244" s="16" t="e">
        <f t="shared" si="131"/>
        <v>#VALUE!</v>
      </c>
      <c r="O244" s="16" t="e">
        <f t="shared" si="102"/>
        <v>#VALUE!</v>
      </c>
      <c r="P244" t="str">
        <f>IFERROR(VLOOKUP($A244,'Week 7'!$A$1:$F$300,2,FALSE),"")</f>
        <v/>
      </c>
      <c r="Q244" s="16" t="e">
        <f t="shared" si="132"/>
        <v>#VALUE!</v>
      </c>
      <c r="R244" t="str">
        <f>IFERROR(VLOOKUP($A244,'Week 8'!$A$1:$F$300,2,FALSE),"")</f>
        <v/>
      </c>
      <c r="S244" s="16" t="str">
        <f>IFERROR(VLOOKUP($A244,'Week 9'!$A$1:$F$300,3,FALSE),"")</f>
        <v/>
      </c>
      <c r="T244" s="16">
        <f t="shared" si="103"/>
        <v>0</v>
      </c>
      <c r="U244" s="16" t="str">
        <f>IFERROR(VLOOKUP($A244,'Week 10'!$A$1:$F$300,3,FALSE),"")</f>
        <v/>
      </c>
      <c r="V244" s="16">
        <f t="shared" si="104"/>
        <v>0</v>
      </c>
      <c r="W244" s="16" t="str">
        <f>IFERROR(VLOOKUP($A244,'Week 11'!$A$1:$F$300,3,FALSE),"")</f>
        <v/>
      </c>
      <c r="X244" s="16">
        <v>1.55</v>
      </c>
      <c r="Y244" s="16" t="str">
        <f>IFERROR(VLOOKUP($A244,'Week 12'!$A$1:$F$300,3,FALSE),"")</f>
        <v/>
      </c>
      <c r="Z244" s="16">
        <f t="shared" si="106"/>
        <v>0</v>
      </c>
      <c r="AA244" t="str">
        <f>IFERROR(VLOOKUP($A244,'Week 13'!$A$1:$F$300,3,FALSE),"")</f>
        <v/>
      </c>
      <c r="AB244" s="16">
        <f t="shared" si="107"/>
        <v>0</v>
      </c>
      <c r="AC244" t="str">
        <f>IFERROR(VLOOKUP($A244,'Week 14'!$A$1:$F$300,3,FALSE),"")</f>
        <v/>
      </c>
      <c r="AD244" s="16">
        <f t="shared" si="108"/>
        <v>0</v>
      </c>
      <c r="AE244" t="str">
        <f>IFERROR(VLOOKUP($A244,'Week 15'!$A$1:$F$300,3,FALSE),"")</f>
        <v/>
      </c>
      <c r="AF244" s="16">
        <f t="shared" si="134"/>
        <v>0</v>
      </c>
      <c r="AG244" t="str">
        <f>IFERROR(VLOOKUP($A244,'Week 16'!$A$1:$F$300,3,FALSE),"")</f>
        <v/>
      </c>
      <c r="AH244" s="16">
        <f t="shared" si="135"/>
        <v>0</v>
      </c>
      <c r="AI244" t="str">
        <f>IFERROR(VLOOKUP($A244,'Week 17'!$A$1:$F$300,3,FALSE),"")</f>
        <v/>
      </c>
      <c r="AJ244" s="16">
        <f t="shared" si="136"/>
        <v>0</v>
      </c>
      <c r="AK244" t="str">
        <f>IFERROR(VLOOKUP($A244,'Week 18'!$A$1:$F$300,3,FALSE),"")</f>
        <v/>
      </c>
      <c r="AL244" s="16">
        <f t="shared" si="137"/>
        <v>0</v>
      </c>
      <c r="AM244" t="str">
        <f>IFERROR(VLOOKUP($A244,'Week 19'!$A$1:$F$300,3,FALSE),"")</f>
        <v/>
      </c>
      <c r="AN244" s="16">
        <f t="shared" si="138"/>
        <v>0</v>
      </c>
      <c r="AO244" t="str">
        <f>IFERROR(VLOOKUP($A244,'Week 20'!$A$1:$F$300,3,FALSE),"")</f>
        <v/>
      </c>
      <c r="AP244" s="16">
        <f t="shared" si="139"/>
        <v>0</v>
      </c>
      <c r="AQ244" t="str">
        <f>IFERROR(VLOOKUP($A244,'Week 21'!$A$1:$F$300,3,FALSE),"")</f>
        <v/>
      </c>
      <c r="AR244" s="16">
        <f t="shared" si="140"/>
        <v>0</v>
      </c>
      <c r="AS244" t="str">
        <f>IFERROR(VLOOKUP($A244,'Week 22'!$A$1:$F$300,3,FALSE),"")</f>
        <v/>
      </c>
      <c r="AT244" s="16">
        <f t="shared" si="141"/>
        <v>0</v>
      </c>
      <c r="AU244" t="str">
        <f>IFERROR(VLOOKUP($A244,'Week 23'!$A$1:$F$300,3,FALSE),"")</f>
        <v/>
      </c>
      <c r="AV244" s="16">
        <f t="shared" si="142"/>
        <v>0</v>
      </c>
      <c r="AW244" t="str">
        <f>IFERROR(VLOOKUP($A244,'Week 24'!$A$1:$F$300,3,FALSE),"")</f>
        <v/>
      </c>
      <c r="AX244" s="16">
        <f t="shared" si="143"/>
        <v>0</v>
      </c>
      <c r="AY244" t="str">
        <f>IFERROR(VLOOKUP($A244,'Week 25'!$A$1:$F$300,3,FALSE),"")</f>
        <v/>
      </c>
      <c r="AZ244" s="16">
        <f t="shared" si="144"/>
        <v>0</v>
      </c>
      <c r="BA244" t="str">
        <f>IFERROR(VLOOKUP($A244,'Week 26'!$A$1:$F$300,3,FALSE),"")</f>
        <v/>
      </c>
      <c r="BB244" s="16">
        <f t="shared" si="145"/>
        <v>0</v>
      </c>
      <c r="BC244" s="2" t="str">
        <f t="shared" si="133"/>
        <v/>
      </c>
      <c r="BD244" t="str">
        <f>IFERROR(VLOOKUP($A244,'Pivotrac YE'!$A$1:$F$300,3,FALSE),"")</f>
        <v/>
      </c>
    </row>
    <row r="245" spans="1:56" x14ac:dyDescent="0.2">
      <c r="A245" s="25" t="s">
        <v>157</v>
      </c>
      <c r="B245" t="e">
        <f t="shared" si="126"/>
        <v>#VALUE!</v>
      </c>
      <c r="C245" t="str">
        <f>IFERROR(VLOOKUP($A245,'Week 1'!$A$1:$F$300,3,FALSE),"")</f>
        <v/>
      </c>
      <c r="D245" s="16">
        <f t="shared" si="127"/>
        <v>0</v>
      </c>
      <c r="E245" t="str">
        <f>IFERROR(VLOOKUP($A245,'Week 2'!$A$1:$F$298,3,FALSE),"")</f>
        <v/>
      </c>
      <c r="F245" s="16">
        <f t="shared" si="128"/>
        <v>0</v>
      </c>
      <c r="G245" t="str">
        <f>IFERROR(VLOOKUP($A245,'Week 3'!$A$1:$F$298,3,FALSE),"")</f>
        <v/>
      </c>
      <c r="H245" s="16">
        <f t="shared" si="129"/>
        <v>0</v>
      </c>
      <c r="I245" t="str">
        <f>IFERROR(VLOOKUP($A245,'Week 4'!$A$1:$F$300,3,FALSE),"")</f>
        <v/>
      </c>
      <c r="J245" t="str">
        <f>IFERROR(VLOOKUP($A245,'Week 4'!$A$1:$F$300,3,FALSE),"")</f>
        <v/>
      </c>
      <c r="K245" s="16" t="str">
        <f t="shared" si="130"/>
        <v/>
      </c>
      <c r="L245" t="str">
        <f>IFERROR(VLOOKUP($A245,'Week 5'!$A$1:$F$300,2,FALSE),"")</f>
        <v/>
      </c>
      <c r="M245" s="16" t="e">
        <f t="shared" si="131"/>
        <v>#VALUE!</v>
      </c>
      <c r="O245" s="16" t="e">
        <f t="shared" si="102"/>
        <v>#VALUE!</v>
      </c>
      <c r="P245" t="str">
        <f>IFERROR(VLOOKUP($A245,'Week 7'!$A$1:$F$300,2,FALSE),"")</f>
        <v/>
      </c>
      <c r="Q245" s="16" t="e">
        <f t="shared" si="132"/>
        <v>#VALUE!</v>
      </c>
      <c r="R245" t="str">
        <f>IFERROR(VLOOKUP($A245,'Week 8'!$A$1:$F$300,2,FALSE),"")</f>
        <v/>
      </c>
      <c r="S245" s="16" t="str">
        <f>IFERROR(VLOOKUP($A245,'Week 9'!$A$1:$F$300,3,FALSE),"")</f>
        <v/>
      </c>
      <c r="T245" s="16">
        <f t="shared" si="103"/>
        <v>0</v>
      </c>
      <c r="U245" s="16" t="str">
        <f>IFERROR(VLOOKUP($A245,'Week 10'!$A$1:$F$300,3,FALSE),"")</f>
        <v/>
      </c>
      <c r="V245" s="16">
        <f t="shared" si="104"/>
        <v>0</v>
      </c>
      <c r="W245" s="16" t="str">
        <f>IFERROR(VLOOKUP($A245,'Week 11'!$A$1:$F$300,3,FALSE),"")</f>
        <v/>
      </c>
      <c r="X245" s="16">
        <v>2.35</v>
      </c>
      <c r="Y245" s="16" t="str">
        <f>IFERROR(VLOOKUP($A245,'Week 12'!$A$1:$F$300,3,FALSE),"")</f>
        <v/>
      </c>
      <c r="Z245" s="16">
        <f t="shared" si="106"/>
        <v>0</v>
      </c>
      <c r="AA245" t="str">
        <f>IFERROR(VLOOKUP($A245,'Week 13'!$A$1:$F$300,3,FALSE),"")</f>
        <v/>
      </c>
      <c r="AB245" s="16">
        <f t="shared" si="107"/>
        <v>0</v>
      </c>
      <c r="AC245" t="str">
        <f>IFERROR(VLOOKUP($A245,'Week 14'!$A$1:$F$300,3,FALSE),"")</f>
        <v/>
      </c>
      <c r="AD245" s="16">
        <f t="shared" si="108"/>
        <v>0</v>
      </c>
      <c r="AE245" t="str">
        <f>IFERROR(VLOOKUP($A245,'Week 15'!$A$1:$F$300,3,FALSE),"")</f>
        <v/>
      </c>
      <c r="AF245" s="16">
        <f t="shared" si="134"/>
        <v>0</v>
      </c>
      <c r="AG245" t="str">
        <f>IFERROR(VLOOKUP($A245,'Week 16'!$A$1:$F$300,3,FALSE),"")</f>
        <v/>
      </c>
      <c r="AH245" s="16">
        <f t="shared" si="135"/>
        <v>0</v>
      </c>
      <c r="AI245" t="str">
        <f>IFERROR(VLOOKUP($A245,'Week 17'!$A$1:$F$300,3,FALSE),"")</f>
        <v/>
      </c>
      <c r="AJ245" s="16">
        <f t="shared" si="136"/>
        <v>0</v>
      </c>
      <c r="AK245" t="str">
        <f>IFERROR(VLOOKUP($A245,'Week 18'!$A$1:$F$300,3,FALSE),"")</f>
        <v/>
      </c>
      <c r="AL245" s="16">
        <f t="shared" si="137"/>
        <v>0</v>
      </c>
      <c r="AM245" t="str">
        <f>IFERROR(VLOOKUP($A245,'Week 19'!$A$1:$F$300,3,FALSE),"")</f>
        <v/>
      </c>
      <c r="AN245" s="16">
        <f t="shared" si="138"/>
        <v>0</v>
      </c>
      <c r="AO245" t="str">
        <f>IFERROR(VLOOKUP($A245,'Week 20'!$A$1:$F$300,3,FALSE),"")</f>
        <v/>
      </c>
      <c r="AP245" s="16">
        <f t="shared" si="139"/>
        <v>0</v>
      </c>
      <c r="AQ245" t="str">
        <f>IFERROR(VLOOKUP($A245,'Week 21'!$A$1:$F$300,3,FALSE),"")</f>
        <v/>
      </c>
      <c r="AR245" s="16">
        <f t="shared" si="140"/>
        <v>0</v>
      </c>
      <c r="AS245" t="str">
        <f>IFERROR(VLOOKUP($A245,'Week 22'!$A$1:$F$300,3,FALSE),"")</f>
        <v/>
      </c>
      <c r="AT245" s="16">
        <f t="shared" si="141"/>
        <v>0</v>
      </c>
      <c r="AU245" t="str">
        <f>IFERROR(VLOOKUP($A245,'Week 23'!$A$1:$F$300,3,FALSE),"")</f>
        <v/>
      </c>
      <c r="AV245" s="16">
        <f t="shared" si="142"/>
        <v>0</v>
      </c>
      <c r="AW245" t="str">
        <f>IFERROR(VLOOKUP($A245,'Week 24'!$A$1:$F$300,3,FALSE),"")</f>
        <v/>
      </c>
      <c r="AX245" s="16">
        <f t="shared" si="143"/>
        <v>0</v>
      </c>
      <c r="AY245" t="str">
        <f>IFERROR(VLOOKUP($A245,'Week 25'!$A$1:$F$300,3,FALSE),"")</f>
        <v/>
      </c>
      <c r="AZ245" s="16">
        <f t="shared" si="144"/>
        <v>0</v>
      </c>
      <c r="BA245" t="str">
        <f>IFERROR(VLOOKUP($A245,'Week 26'!$A$1:$F$300,3,FALSE),"")</f>
        <v/>
      </c>
      <c r="BB245" s="16">
        <f t="shared" si="145"/>
        <v>0</v>
      </c>
      <c r="BC245" s="2" t="str">
        <f t="shared" si="133"/>
        <v/>
      </c>
      <c r="BD245" t="str">
        <f>IFERROR(VLOOKUP($A245,'Pivotrac YE'!$A$1:$F$300,3,FALSE),"")</f>
        <v/>
      </c>
    </row>
    <row r="246" spans="1:56" x14ac:dyDescent="0.2">
      <c r="A246" s="25" t="s">
        <v>158</v>
      </c>
      <c r="B246" t="e">
        <f t="shared" si="126"/>
        <v>#VALUE!</v>
      </c>
      <c r="C246" t="str">
        <f>IFERROR(VLOOKUP($A246,'Week 1'!$A$1:$F$300,3,FALSE),"")</f>
        <v/>
      </c>
      <c r="D246" s="16">
        <f t="shared" si="127"/>
        <v>0</v>
      </c>
      <c r="E246" t="str">
        <f>IFERROR(VLOOKUP($A246,'Week 2'!$A$1:$F$298,3,FALSE),"")</f>
        <v/>
      </c>
      <c r="F246" s="16">
        <f t="shared" si="128"/>
        <v>0</v>
      </c>
      <c r="G246" t="str">
        <f>IFERROR(VLOOKUP($A246,'Week 3'!$A$1:$F$298,3,FALSE),"")</f>
        <v/>
      </c>
      <c r="H246" s="16">
        <f t="shared" si="129"/>
        <v>0</v>
      </c>
      <c r="I246" t="str">
        <f>IFERROR(VLOOKUP($A246,'Week 4'!$A$1:$F$300,3,FALSE),"")</f>
        <v/>
      </c>
      <c r="J246" t="str">
        <f>IFERROR(VLOOKUP($A246,'Week 4'!$A$1:$F$300,3,FALSE),"")</f>
        <v/>
      </c>
      <c r="K246" s="16" t="str">
        <f t="shared" si="130"/>
        <v/>
      </c>
      <c r="L246" t="str">
        <f>IFERROR(VLOOKUP($A246,'Week 5'!$A$1:$F$300,2,FALSE),"")</f>
        <v/>
      </c>
      <c r="M246" s="16" t="e">
        <f t="shared" si="131"/>
        <v>#VALUE!</v>
      </c>
      <c r="O246" s="16" t="e">
        <f t="shared" si="102"/>
        <v>#VALUE!</v>
      </c>
      <c r="P246" t="str">
        <f>IFERROR(VLOOKUP($A246,'Week 7'!$A$1:$F$300,2,FALSE),"")</f>
        <v/>
      </c>
      <c r="Q246" s="16" t="e">
        <f t="shared" si="132"/>
        <v>#VALUE!</v>
      </c>
      <c r="R246" t="str">
        <f>IFERROR(VLOOKUP($A246,'Week 8'!$A$1:$F$300,2,FALSE),"")</f>
        <v/>
      </c>
      <c r="S246" s="16" t="str">
        <f>IFERROR(VLOOKUP($A246,'Week 9'!$A$1:$F$300,3,FALSE),"")</f>
        <v/>
      </c>
      <c r="T246" s="16">
        <f t="shared" si="103"/>
        <v>0</v>
      </c>
      <c r="U246" s="16" t="str">
        <f>IFERROR(VLOOKUP($A246,'Week 10'!$A$1:$F$300,3,FALSE),"")</f>
        <v/>
      </c>
      <c r="V246" s="16">
        <f t="shared" si="104"/>
        <v>0</v>
      </c>
      <c r="W246" s="16" t="str">
        <f>IFERROR(VLOOKUP($A246,'Week 11'!$A$1:$F$300,3,FALSE),"")</f>
        <v/>
      </c>
      <c r="X246" s="16">
        <v>3</v>
      </c>
      <c r="Y246" s="16" t="str">
        <f>IFERROR(VLOOKUP($A246,'Week 12'!$A$1:$F$300,3,FALSE),"")</f>
        <v/>
      </c>
      <c r="Z246" s="16">
        <f t="shared" si="106"/>
        <v>0</v>
      </c>
      <c r="AA246" t="str">
        <f>IFERROR(VLOOKUP($A246,'Week 13'!$A$1:$F$300,3,FALSE),"")</f>
        <v/>
      </c>
      <c r="AB246" s="16">
        <f t="shared" si="107"/>
        <v>0</v>
      </c>
      <c r="AC246" t="str">
        <f>IFERROR(VLOOKUP($A246,'Week 14'!$A$1:$F$300,3,FALSE),"")</f>
        <v/>
      </c>
      <c r="AD246" s="16">
        <f t="shared" si="108"/>
        <v>0</v>
      </c>
      <c r="AE246" t="str">
        <f>IFERROR(VLOOKUP($A246,'Week 15'!$A$1:$F$300,3,FALSE),"")</f>
        <v/>
      </c>
      <c r="AF246" s="16">
        <f t="shared" si="134"/>
        <v>0</v>
      </c>
      <c r="AG246" t="str">
        <f>IFERROR(VLOOKUP($A246,'Week 16'!$A$1:$F$300,3,FALSE),"")</f>
        <v/>
      </c>
      <c r="AH246" s="16">
        <f t="shared" si="135"/>
        <v>0</v>
      </c>
      <c r="AI246" t="str">
        <f>IFERROR(VLOOKUP($A246,'Week 17'!$A$1:$F$300,3,FALSE),"")</f>
        <v/>
      </c>
      <c r="AJ246" s="16">
        <f t="shared" si="136"/>
        <v>0</v>
      </c>
      <c r="AK246" t="str">
        <f>IFERROR(VLOOKUP($A246,'Week 18'!$A$1:$F$300,3,FALSE),"")</f>
        <v/>
      </c>
      <c r="AL246" s="16">
        <f t="shared" si="137"/>
        <v>0</v>
      </c>
      <c r="AM246" t="str">
        <f>IFERROR(VLOOKUP($A246,'Week 19'!$A$1:$F$300,3,FALSE),"")</f>
        <v/>
      </c>
      <c r="AN246" s="16">
        <f t="shared" si="138"/>
        <v>0</v>
      </c>
      <c r="AO246" t="str">
        <f>IFERROR(VLOOKUP($A246,'Week 20'!$A$1:$F$300,3,FALSE),"")</f>
        <v/>
      </c>
      <c r="AP246" s="16">
        <f t="shared" si="139"/>
        <v>0</v>
      </c>
      <c r="AQ246" t="str">
        <f>IFERROR(VLOOKUP($A246,'Week 21'!$A$1:$F$300,3,FALSE),"")</f>
        <v/>
      </c>
      <c r="AR246" s="16">
        <f t="shared" si="140"/>
        <v>0</v>
      </c>
      <c r="AS246" t="str">
        <f>IFERROR(VLOOKUP($A246,'Week 22'!$A$1:$F$300,3,FALSE),"")</f>
        <v/>
      </c>
      <c r="AT246" s="16">
        <f t="shared" si="141"/>
        <v>0</v>
      </c>
      <c r="AU246" t="str">
        <f>IFERROR(VLOOKUP($A246,'Week 23'!$A$1:$F$300,3,FALSE),"")</f>
        <v/>
      </c>
      <c r="AV246" s="16">
        <f t="shared" si="142"/>
        <v>0</v>
      </c>
      <c r="AW246" t="str">
        <f>IFERROR(VLOOKUP($A246,'Week 24'!$A$1:$F$300,3,FALSE),"")</f>
        <v/>
      </c>
      <c r="AX246" s="16">
        <f t="shared" si="143"/>
        <v>0</v>
      </c>
      <c r="AY246" t="str">
        <f>IFERROR(VLOOKUP($A246,'Week 25'!$A$1:$F$300,3,FALSE),"")</f>
        <v/>
      </c>
      <c r="AZ246" s="16">
        <f t="shared" si="144"/>
        <v>0</v>
      </c>
      <c r="BA246" t="str">
        <f>IFERROR(VLOOKUP($A246,'Week 26'!$A$1:$F$300,3,FALSE),"")</f>
        <v/>
      </c>
      <c r="BB246" s="16">
        <f t="shared" si="145"/>
        <v>0</v>
      </c>
      <c r="BC246" s="2" t="str">
        <f t="shared" si="133"/>
        <v/>
      </c>
      <c r="BD246" t="str">
        <f>IFERROR(VLOOKUP($A246,'Pivotrac YE'!$A$1:$F$300,3,FALSE),"")</f>
        <v/>
      </c>
    </row>
    <row r="247" spans="1:56" x14ac:dyDescent="0.2">
      <c r="A247" s="25" t="s">
        <v>92</v>
      </c>
      <c r="B247" t="e">
        <f t="shared" si="126"/>
        <v>#VALUE!</v>
      </c>
      <c r="C247" t="str">
        <f>IFERROR(VLOOKUP($A247,'Week 1'!$A$1:$F$300,3,FALSE),"")</f>
        <v/>
      </c>
      <c r="D247" s="16">
        <f t="shared" si="127"/>
        <v>0</v>
      </c>
      <c r="E247" t="str">
        <f>IFERROR(VLOOKUP($A247,'Week 2'!$A$1:$F$298,3,FALSE),"")</f>
        <v/>
      </c>
      <c r="F247" s="16">
        <f t="shared" si="128"/>
        <v>0</v>
      </c>
      <c r="G247" t="str">
        <f>IFERROR(VLOOKUP($A247,'Week 3'!$A$1:$F$298,3,FALSE),"")</f>
        <v/>
      </c>
      <c r="H247" s="16">
        <f t="shared" si="129"/>
        <v>0</v>
      </c>
      <c r="I247" t="str">
        <f>IFERROR(VLOOKUP($A247,'Week 4'!$A$1:$F$300,3,FALSE),"")</f>
        <v/>
      </c>
      <c r="J247" t="str">
        <f>IFERROR(VLOOKUP($A247,'Week 4'!$A$1:$F$300,3,FALSE),"")</f>
        <v/>
      </c>
      <c r="K247" s="16" t="str">
        <f t="shared" si="130"/>
        <v/>
      </c>
      <c r="L247" t="str">
        <f>IFERROR(VLOOKUP($A247,'Week 5'!$A$1:$F$300,2,FALSE),"")</f>
        <v/>
      </c>
      <c r="M247" s="16" t="e">
        <f t="shared" si="131"/>
        <v>#VALUE!</v>
      </c>
      <c r="O247" s="16" t="e">
        <f t="shared" si="102"/>
        <v>#VALUE!</v>
      </c>
      <c r="P247" t="str">
        <f>IFERROR(VLOOKUP($A247,'Week 7'!$A$1:$F$300,2,FALSE),"")</f>
        <v/>
      </c>
      <c r="Q247" s="16" t="e">
        <f t="shared" si="132"/>
        <v>#VALUE!</v>
      </c>
      <c r="R247" t="str">
        <f>IFERROR(VLOOKUP($A247,'Week 8'!$A$1:$F$300,2,FALSE),"")</f>
        <v/>
      </c>
      <c r="S247" s="16" t="str">
        <f>IFERROR(VLOOKUP($A247,'Week 9'!$A$1:$F$300,3,FALSE),"")</f>
        <v/>
      </c>
      <c r="T247" s="16">
        <f t="shared" si="103"/>
        <v>0</v>
      </c>
      <c r="U247" s="16" t="str">
        <f>IFERROR(VLOOKUP($A247,'Week 10'!$A$1:$F$300,3,FALSE),"")</f>
        <v/>
      </c>
      <c r="V247" s="16">
        <f t="shared" si="104"/>
        <v>0</v>
      </c>
      <c r="W247" s="16" t="str">
        <f>IFERROR(VLOOKUP($A247,'Week 11'!$A$1:$F$300,3,FALSE),"")</f>
        <v/>
      </c>
      <c r="X247" s="16">
        <v>1.35</v>
      </c>
      <c r="Y247" s="16" t="str">
        <f>IFERROR(VLOOKUP($A247,'Week 12'!$A$1:$F$300,3,FALSE),"")</f>
        <v/>
      </c>
      <c r="Z247" s="16">
        <f t="shared" si="106"/>
        <v>0</v>
      </c>
      <c r="AA247" t="str">
        <f>IFERROR(VLOOKUP($A247,'Week 13'!$A$1:$F$300,3,FALSE),"")</f>
        <v/>
      </c>
      <c r="AB247" s="16">
        <f t="shared" si="107"/>
        <v>0</v>
      </c>
      <c r="AC247" t="str">
        <f>IFERROR(VLOOKUP($A247,'Week 14'!$A$1:$F$300,3,FALSE),"")</f>
        <v/>
      </c>
      <c r="AD247" s="16">
        <f t="shared" si="108"/>
        <v>0</v>
      </c>
      <c r="AE247" t="str">
        <f>IFERROR(VLOOKUP($A247,'Week 15'!$A$1:$F$300,3,FALSE),"")</f>
        <v/>
      </c>
      <c r="AF247" s="16">
        <f t="shared" si="134"/>
        <v>0</v>
      </c>
      <c r="AG247" t="str">
        <f>IFERROR(VLOOKUP($A247,'Week 16'!$A$1:$F$300,3,FALSE),"")</f>
        <v/>
      </c>
      <c r="AH247" s="16">
        <f t="shared" si="135"/>
        <v>0</v>
      </c>
      <c r="AI247" t="str">
        <f>IFERROR(VLOOKUP($A247,'Week 17'!$A$1:$F$300,3,FALSE),"")</f>
        <v/>
      </c>
      <c r="AJ247" s="16">
        <f t="shared" si="136"/>
        <v>0</v>
      </c>
      <c r="AK247" t="str">
        <f>IFERROR(VLOOKUP($A247,'Week 18'!$A$1:$F$300,3,FALSE),"")</f>
        <v/>
      </c>
      <c r="AL247" s="16">
        <f t="shared" si="137"/>
        <v>0</v>
      </c>
      <c r="AM247" t="str">
        <f>IFERROR(VLOOKUP($A247,'Week 19'!$A$1:$F$300,3,FALSE),"")</f>
        <v/>
      </c>
      <c r="AN247" s="16">
        <f t="shared" si="138"/>
        <v>0</v>
      </c>
      <c r="AO247" t="str">
        <f>IFERROR(VLOOKUP($A247,'Week 20'!$A$1:$F$300,3,FALSE),"")</f>
        <v/>
      </c>
      <c r="AP247" s="16">
        <f t="shared" si="139"/>
        <v>0</v>
      </c>
      <c r="AQ247" t="str">
        <f>IFERROR(VLOOKUP($A247,'Week 21'!$A$1:$F$300,3,FALSE),"")</f>
        <v/>
      </c>
      <c r="AR247" s="16">
        <f t="shared" si="140"/>
        <v>0</v>
      </c>
      <c r="AS247" t="str">
        <f>IFERROR(VLOOKUP($A247,'Week 22'!$A$1:$F$300,3,FALSE),"")</f>
        <v/>
      </c>
      <c r="AT247" s="16">
        <f t="shared" si="141"/>
        <v>0</v>
      </c>
      <c r="AU247" t="str">
        <f>IFERROR(VLOOKUP($A247,'Week 23'!$A$1:$F$300,3,FALSE),"")</f>
        <v/>
      </c>
      <c r="AV247" s="16">
        <f t="shared" si="142"/>
        <v>0</v>
      </c>
      <c r="AW247" t="str">
        <f>IFERROR(VLOOKUP($A247,'Week 24'!$A$1:$F$300,3,FALSE),"")</f>
        <v/>
      </c>
      <c r="AX247" s="16">
        <f t="shared" si="143"/>
        <v>0</v>
      </c>
      <c r="AY247" t="str">
        <f>IFERROR(VLOOKUP($A247,'Week 25'!$A$1:$F$300,3,FALSE),"")</f>
        <v/>
      </c>
      <c r="AZ247" s="16">
        <f t="shared" si="144"/>
        <v>0</v>
      </c>
      <c r="BA247" t="str">
        <f>IFERROR(VLOOKUP($A247,'Week 26'!$A$1:$F$300,3,FALSE),"")</f>
        <v/>
      </c>
      <c r="BB247" s="16">
        <f t="shared" si="145"/>
        <v>0</v>
      </c>
      <c r="BC247" s="2" t="str">
        <f t="shared" si="133"/>
        <v/>
      </c>
      <c r="BD247" t="str">
        <f>IFERROR(VLOOKUP($A247,'Pivotrac YE'!$A$1:$F$300,3,FALSE),"")</f>
        <v/>
      </c>
    </row>
    <row r="248" spans="1:56" x14ac:dyDescent="0.2">
      <c r="A248" s="25" t="s">
        <v>93</v>
      </c>
      <c r="B248" t="e">
        <f t="shared" si="126"/>
        <v>#VALUE!</v>
      </c>
      <c r="C248" t="str">
        <f>IFERROR(VLOOKUP($A248,'Week 1'!$A$1:$F$300,3,FALSE),"")</f>
        <v/>
      </c>
      <c r="D248" s="16">
        <f t="shared" si="127"/>
        <v>0</v>
      </c>
      <c r="E248" t="str">
        <f>IFERROR(VLOOKUP($A248,'Week 2'!$A$1:$F$298,3,FALSE),"")</f>
        <v/>
      </c>
      <c r="F248" s="16">
        <f t="shared" si="128"/>
        <v>0</v>
      </c>
      <c r="G248" t="str">
        <f>IFERROR(VLOOKUP($A248,'Week 3'!$A$1:$F$298,3,FALSE),"")</f>
        <v/>
      </c>
      <c r="H248" s="16">
        <f t="shared" si="129"/>
        <v>0</v>
      </c>
      <c r="I248" t="str">
        <f>IFERROR(VLOOKUP($A248,'Week 4'!$A$1:$F$300,3,FALSE),"")</f>
        <v/>
      </c>
      <c r="J248" t="str">
        <f>IFERROR(VLOOKUP($A248,'Week 4'!$A$1:$F$300,3,FALSE),"")</f>
        <v/>
      </c>
      <c r="K248" s="16" t="str">
        <f t="shared" si="130"/>
        <v/>
      </c>
      <c r="L248" t="str">
        <f>IFERROR(VLOOKUP($A248,'Week 5'!$A$1:$F$300,2,FALSE),"")</f>
        <v/>
      </c>
      <c r="M248" s="16" t="e">
        <f t="shared" si="131"/>
        <v>#VALUE!</v>
      </c>
      <c r="O248" s="16" t="e">
        <f t="shared" si="102"/>
        <v>#VALUE!</v>
      </c>
      <c r="P248" t="str">
        <f>IFERROR(VLOOKUP($A248,'Week 7'!$A$1:$F$300,2,FALSE),"")</f>
        <v/>
      </c>
      <c r="Q248" s="16" t="e">
        <f t="shared" si="132"/>
        <v>#VALUE!</v>
      </c>
      <c r="R248" t="str">
        <f>IFERROR(VLOOKUP($A248,'Week 8'!$A$1:$F$300,2,FALSE),"")</f>
        <v/>
      </c>
      <c r="S248" s="16" t="str">
        <f>IFERROR(VLOOKUP($A248,'Week 9'!$A$1:$F$300,3,FALSE),"")</f>
        <v/>
      </c>
      <c r="T248" s="16">
        <f t="shared" si="103"/>
        <v>0</v>
      </c>
      <c r="U248" s="16" t="str">
        <f>IFERROR(VLOOKUP($A248,'Week 10'!$A$1:$F$300,3,FALSE),"")</f>
        <v/>
      </c>
      <c r="V248" s="16">
        <f t="shared" si="104"/>
        <v>0</v>
      </c>
      <c r="W248" s="16" t="str">
        <f>IFERROR(VLOOKUP($A248,'Week 11'!$A$1:$F$300,3,FALSE),"")</f>
        <v/>
      </c>
      <c r="X248" s="16">
        <v>1.5</v>
      </c>
      <c r="Y248" s="16" t="str">
        <f>IFERROR(VLOOKUP($A248,'Week 12'!$A$1:$F$300,3,FALSE),"")</f>
        <v/>
      </c>
      <c r="Z248" s="16">
        <f t="shared" si="106"/>
        <v>0</v>
      </c>
      <c r="AA248" t="str">
        <f>IFERROR(VLOOKUP($A248,'Week 13'!$A$1:$F$300,3,FALSE),"")</f>
        <v/>
      </c>
      <c r="AB248" s="16">
        <f t="shared" si="107"/>
        <v>0</v>
      </c>
      <c r="AC248" t="str">
        <f>IFERROR(VLOOKUP($A248,'Week 14'!$A$1:$F$300,3,FALSE),"")</f>
        <v/>
      </c>
      <c r="AD248" s="16">
        <f t="shared" si="108"/>
        <v>0</v>
      </c>
      <c r="AE248" t="str">
        <f>IFERROR(VLOOKUP($A248,'Week 15'!$A$1:$F$300,3,FALSE),"")</f>
        <v/>
      </c>
      <c r="AF248" s="16">
        <f t="shared" si="134"/>
        <v>0</v>
      </c>
      <c r="AG248" t="str">
        <f>IFERROR(VLOOKUP($A248,'Week 16'!$A$1:$F$300,3,FALSE),"")</f>
        <v/>
      </c>
      <c r="AH248" s="16">
        <f t="shared" si="135"/>
        <v>0</v>
      </c>
      <c r="AI248" t="str">
        <f>IFERROR(VLOOKUP($A248,'Week 17'!$A$1:$F$300,3,FALSE),"")</f>
        <v/>
      </c>
      <c r="AJ248" s="16">
        <f t="shared" si="136"/>
        <v>0</v>
      </c>
      <c r="AK248" t="str">
        <f>IFERROR(VLOOKUP($A248,'Week 18'!$A$1:$F$300,3,FALSE),"")</f>
        <v/>
      </c>
      <c r="AL248" s="16">
        <f t="shared" si="137"/>
        <v>0</v>
      </c>
      <c r="AM248" t="str">
        <f>IFERROR(VLOOKUP($A248,'Week 19'!$A$1:$F$300,3,FALSE),"")</f>
        <v/>
      </c>
      <c r="AN248" s="16">
        <f t="shared" si="138"/>
        <v>0</v>
      </c>
      <c r="AO248" t="str">
        <f>IFERROR(VLOOKUP($A248,'Week 20'!$A$1:$F$300,3,FALSE),"")</f>
        <v/>
      </c>
      <c r="AP248" s="16">
        <f t="shared" si="139"/>
        <v>0</v>
      </c>
      <c r="AQ248" t="str">
        <f>IFERROR(VLOOKUP($A248,'Week 21'!$A$1:$F$300,3,FALSE),"")</f>
        <v/>
      </c>
      <c r="AR248" s="16">
        <f t="shared" si="140"/>
        <v>0</v>
      </c>
      <c r="AS248" t="str">
        <f>IFERROR(VLOOKUP($A248,'Week 22'!$A$1:$F$300,3,FALSE),"")</f>
        <v/>
      </c>
      <c r="AT248" s="16">
        <f t="shared" si="141"/>
        <v>0</v>
      </c>
      <c r="AU248" t="str">
        <f>IFERROR(VLOOKUP($A248,'Week 23'!$A$1:$F$300,3,FALSE),"")</f>
        <v/>
      </c>
      <c r="AV248" s="16">
        <f t="shared" si="142"/>
        <v>0</v>
      </c>
      <c r="AW248" t="str">
        <f>IFERROR(VLOOKUP($A248,'Week 24'!$A$1:$F$300,3,FALSE),"")</f>
        <v/>
      </c>
      <c r="AX248" s="16">
        <f t="shared" si="143"/>
        <v>0</v>
      </c>
      <c r="AY248" t="str">
        <f>IFERROR(VLOOKUP($A248,'Week 25'!$A$1:$F$300,3,FALSE),"")</f>
        <v/>
      </c>
      <c r="AZ248" s="16">
        <f t="shared" si="144"/>
        <v>0</v>
      </c>
      <c r="BA248" t="str">
        <f>IFERROR(VLOOKUP($A248,'Week 26'!$A$1:$F$300,3,FALSE),"")</f>
        <v/>
      </c>
      <c r="BB248" s="16">
        <f t="shared" si="145"/>
        <v>0</v>
      </c>
      <c r="BC248" s="2" t="str">
        <f t="shared" si="133"/>
        <v/>
      </c>
      <c r="BD248" t="str">
        <f>IFERROR(VLOOKUP($A248,'Pivotrac YE'!$A$1:$F$300,3,FALSE),"")</f>
        <v/>
      </c>
    </row>
    <row r="249" spans="1:56" x14ac:dyDescent="0.2">
      <c r="A249" s="25" t="s">
        <v>94</v>
      </c>
      <c r="B249" t="e">
        <f t="shared" si="126"/>
        <v>#VALUE!</v>
      </c>
      <c r="C249" t="str">
        <f>IFERROR(VLOOKUP($A249,'Week 1'!$A$1:$F$300,3,FALSE),"")</f>
        <v/>
      </c>
      <c r="D249" s="16">
        <f t="shared" si="127"/>
        <v>0</v>
      </c>
      <c r="E249" t="str">
        <f>IFERROR(VLOOKUP($A249,'Week 2'!$A$1:$F$298,3,FALSE),"")</f>
        <v/>
      </c>
      <c r="F249" s="16">
        <f t="shared" si="128"/>
        <v>0</v>
      </c>
      <c r="G249" t="str">
        <f>IFERROR(VLOOKUP($A249,'Week 3'!$A$1:$F$298,3,FALSE),"")</f>
        <v/>
      </c>
      <c r="H249" s="16">
        <f t="shared" si="129"/>
        <v>0</v>
      </c>
      <c r="I249" t="str">
        <f>IFERROR(VLOOKUP($A249,'Week 4'!$A$1:$F$300,3,FALSE),"")</f>
        <v/>
      </c>
      <c r="J249" t="str">
        <f>IFERROR(VLOOKUP($A249,'Week 4'!$A$1:$F$300,3,FALSE),"")</f>
        <v/>
      </c>
      <c r="K249" s="16" t="str">
        <f t="shared" si="130"/>
        <v/>
      </c>
      <c r="L249" t="str">
        <f>IFERROR(VLOOKUP($A249,'Week 5'!$A$1:$F$300,2,FALSE),"")</f>
        <v/>
      </c>
      <c r="M249" s="16" t="e">
        <f t="shared" si="131"/>
        <v>#VALUE!</v>
      </c>
      <c r="O249" s="16" t="e">
        <f t="shared" si="102"/>
        <v>#VALUE!</v>
      </c>
      <c r="P249" t="str">
        <f>IFERROR(VLOOKUP($A249,'Week 7'!$A$1:$F$300,2,FALSE),"")</f>
        <v/>
      </c>
      <c r="Q249" s="16" t="e">
        <f t="shared" si="132"/>
        <v>#VALUE!</v>
      </c>
      <c r="R249" t="str">
        <f>IFERROR(VLOOKUP($A249,'Week 8'!$A$1:$F$300,2,FALSE),"")</f>
        <v/>
      </c>
      <c r="S249" s="16" t="str">
        <f>IFERROR(VLOOKUP($A249,'Week 9'!$A$1:$F$300,3,FALSE),"")</f>
        <v/>
      </c>
      <c r="T249" s="16">
        <f t="shared" si="103"/>
        <v>0</v>
      </c>
      <c r="U249" s="16" t="str">
        <f>IFERROR(VLOOKUP($A249,'Week 10'!$A$1:$F$300,3,FALSE),"")</f>
        <v/>
      </c>
      <c r="V249" s="16">
        <f t="shared" si="104"/>
        <v>0</v>
      </c>
      <c r="W249" s="16" t="str">
        <f>IFERROR(VLOOKUP($A249,'Week 11'!$A$1:$F$300,3,FALSE),"")</f>
        <v/>
      </c>
      <c r="X249" s="16">
        <v>1.75</v>
      </c>
      <c r="Y249" s="16" t="str">
        <f>IFERROR(VLOOKUP($A249,'Week 12'!$A$1:$F$300,3,FALSE),"")</f>
        <v/>
      </c>
      <c r="Z249" s="16">
        <f t="shared" si="106"/>
        <v>0</v>
      </c>
      <c r="AA249" t="str">
        <f>IFERROR(VLOOKUP($A249,'Week 13'!$A$1:$F$300,3,FALSE),"")</f>
        <v/>
      </c>
      <c r="AB249" s="16">
        <f t="shared" si="107"/>
        <v>0</v>
      </c>
      <c r="AC249" t="str">
        <f>IFERROR(VLOOKUP($A249,'Week 14'!$A$1:$F$300,3,FALSE),"")</f>
        <v/>
      </c>
      <c r="AD249" s="16">
        <f t="shared" si="108"/>
        <v>0</v>
      </c>
      <c r="AE249" t="str">
        <f>IFERROR(VLOOKUP($A249,'Week 15'!$A$1:$F$300,3,FALSE),"")</f>
        <v/>
      </c>
      <c r="AF249" s="16">
        <f t="shared" si="134"/>
        <v>0</v>
      </c>
      <c r="AG249" t="str">
        <f>IFERROR(VLOOKUP($A249,'Week 16'!$A$1:$F$300,3,FALSE),"")</f>
        <v/>
      </c>
      <c r="AH249" s="16">
        <f t="shared" si="135"/>
        <v>0</v>
      </c>
      <c r="AI249" t="str">
        <f>IFERROR(VLOOKUP($A249,'Week 17'!$A$1:$F$300,3,FALSE),"")</f>
        <v/>
      </c>
      <c r="AJ249" s="16">
        <f t="shared" si="136"/>
        <v>0</v>
      </c>
      <c r="AK249" t="str">
        <f>IFERROR(VLOOKUP($A249,'Week 18'!$A$1:$F$300,3,FALSE),"")</f>
        <v/>
      </c>
      <c r="AL249" s="16">
        <f t="shared" si="137"/>
        <v>0</v>
      </c>
      <c r="AM249" t="str">
        <f>IFERROR(VLOOKUP($A249,'Week 19'!$A$1:$F$300,3,FALSE),"")</f>
        <v/>
      </c>
      <c r="AN249" s="16">
        <f t="shared" si="138"/>
        <v>0</v>
      </c>
      <c r="AO249" t="str">
        <f>IFERROR(VLOOKUP($A249,'Week 20'!$A$1:$F$300,3,FALSE),"")</f>
        <v/>
      </c>
      <c r="AP249" s="16">
        <f t="shared" si="139"/>
        <v>0</v>
      </c>
      <c r="AQ249" t="str">
        <f>IFERROR(VLOOKUP($A249,'Week 21'!$A$1:$F$300,3,FALSE),"")</f>
        <v/>
      </c>
      <c r="AR249" s="16">
        <f t="shared" si="140"/>
        <v>0</v>
      </c>
      <c r="AS249" t="str">
        <f>IFERROR(VLOOKUP($A249,'Week 22'!$A$1:$F$300,3,FALSE),"")</f>
        <v/>
      </c>
      <c r="AT249" s="16">
        <f t="shared" si="141"/>
        <v>0</v>
      </c>
      <c r="AU249" t="str">
        <f>IFERROR(VLOOKUP($A249,'Week 23'!$A$1:$F$300,3,FALSE),"")</f>
        <v/>
      </c>
      <c r="AV249" s="16">
        <f t="shared" si="142"/>
        <v>0</v>
      </c>
      <c r="AW249" t="str">
        <f>IFERROR(VLOOKUP($A249,'Week 24'!$A$1:$F$300,3,FALSE),"")</f>
        <v/>
      </c>
      <c r="AX249" s="16">
        <f t="shared" si="143"/>
        <v>0</v>
      </c>
      <c r="AY249" t="str">
        <f>IFERROR(VLOOKUP($A249,'Week 25'!$A$1:$F$300,3,FALSE),"")</f>
        <v/>
      </c>
      <c r="AZ249" s="16">
        <f t="shared" si="144"/>
        <v>0</v>
      </c>
      <c r="BA249" t="str">
        <f>IFERROR(VLOOKUP($A249,'Week 26'!$A$1:$F$300,3,FALSE),"")</f>
        <v/>
      </c>
      <c r="BB249" s="16">
        <f t="shared" si="145"/>
        <v>0</v>
      </c>
      <c r="BC249" s="2" t="str">
        <f t="shared" si="133"/>
        <v/>
      </c>
      <c r="BD249" t="str">
        <f>IFERROR(VLOOKUP($A249,'Pivotrac YE'!$A$1:$F$300,3,FALSE),"")</f>
        <v/>
      </c>
    </row>
    <row r="250" spans="1:56" x14ac:dyDescent="0.2">
      <c r="A250" s="25" t="s">
        <v>95</v>
      </c>
      <c r="B250" t="e">
        <f t="shared" si="126"/>
        <v>#VALUE!</v>
      </c>
      <c r="C250" t="str">
        <f>IFERROR(VLOOKUP($A250,'Week 1'!$A$1:$F$300,3,FALSE),"")</f>
        <v/>
      </c>
      <c r="D250" s="16">
        <f t="shared" si="127"/>
        <v>0</v>
      </c>
      <c r="E250" t="str">
        <f>IFERROR(VLOOKUP($A250,'Week 2'!$A$1:$F$298,3,FALSE),"")</f>
        <v/>
      </c>
      <c r="F250" s="16">
        <f t="shared" si="128"/>
        <v>0</v>
      </c>
      <c r="G250" t="str">
        <f>IFERROR(VLOOKUP($A250,'Week 3'!$A$1:$F$298,3,FALSE),"")</f>
        <v/>
      </c>
      <c r="H250" s="16">
        <f t="shared" si="129"/>
        <v>0</v>
      </c>
      <c r="I250" t="str">
        <f>IFERROR(VLOOKUP($A250,'Week 4'!$A$1:$F$300,3,FALSE),"")</f>
        <v/>
      </c>
      <c r="J250" t="str">
        <f>IFERROR(VLOOKUP($A250,'Week 4'!$A$1:$F$300,3,FALSE),"")</f>
        <v/>
      </c>
      <c r="K250" s="16" t="str">
        <f t="shared" si="130"/>
        <v/>
      </c>
      <c r="L250" t="str">
        <f>IFERROR(VLOOKUP($A250,'Week 5'!$A$1:$F$300,2,FALSE),"")</f>
        <v/>
      </c>
      <c r="M250" s="16" t="e">
        <f t="shared" si="131"/>
        <v>#VALUE!</v>
      </c>
      <c r="O250" s="16" t="e">
        <f t="shared" si="102"/>
        <v>#VALUE!</v>
      </c>
      <c r="P250" t="str">
        <f>IFERROR(VLOOKUP($A250,'Week 7'!$A$1:$F$300,2,FALSE),"")</f>
        <v/>
      </c>
      <c r="Q250" s="16" t="e">
        <f t="shared" si="132"/>
        <v>#VALUE!</v>
      </c>
      <c r="R250" t="str">
        <f>IFERROR(VLOOKUP($A250,'Week 8'!$A$1:$F$300,2,FALSE),"")</f>
        <v/>
      </c>
      <c r="S250" s="16" t="str">
        <f>IFERROR(VLOOKUP($A250,'Week 9'!$A$1:$F$300,3,FALSE),"")</f>
        <v/>
      </c>
      <c r="T250" s="16">
        <f t="shared" si="103"/>
        <v>0</v>
      </c>
      <c r="U250" s="16" t="str">
        <f>IFERROR(VLOOKUP($A250,'Week 10'!$A$1:$F$300,3,FALSE),"")</f>
        <v/>
      </c>
      <c r="V250" s="16">
        <f t="shared" si="104"/>
        <v>0</v>
      </c>
      <c r="W250" s="16" t="str">
        <f>IFERROR(VLOOKUP($A250,'Week 11'!$A$1:$F$300,3,FALSE),"")</f>
        <v/>
      </c>
      <c r="X250" s="16">
        <v>1.95</v>
      </c>
      <c r="Y250" s="16" t="str">
        <f>IFERROR(VLOOKUP($A250,'Week 12'!$A$1:$F$300,3,FALSE),"")</f>
        <v/>
      </c>
      <c r="Z250" s="16">
        <f t="shared" si="106"/>
        <v>0</v>
      </c>
      <c r="AA250" t="str">
        <f>IFERROR(VLOOKUP($A250,'Week 13'!$A$1:$F$300,3,FALSE),"")</f>
        <v/>
      </c>
      <c r="AB250" s="16">
        <f t="shared" si="107"/>
        <v>0</v>
      </c>
      <c r="AC250" t="str">
        <f>IFERROR(VLOOKUP($A250,'Week 14'!$A$1:$F$300,3,FALSE),"")</f>
        <v/>
      </c>
      <c r="AD250" s="16">
        <f t="shared" si="108"/>
        <v>0</v>
      </c>
      <c r="AE250" t="str">
        <f>IFERROR(VLOOKUP($A250,'Week 15'!$A$1:$F$300,3,FALSE),"")</f>
        <v/>
      </c>
      <c r="AF250" s="16">
        <f t="shared" si="134"/>
        <v>0</v>
      </c>
      <c r="AG250" t="str">
        <f>IFERROR(VLOOKUP($A250,'Week 16'!$A$1:$F$300,3,FALSE),"")</f>
        <v/>
      </c>
      <c r="AH250" s="16">
        <f t="shared" si="135"/>
        <v>0</v>
      </c>
      <c r="AI250" t="str">
        <f>IFERROR(VLOOKUP($A250,'Week 17'!$A$1:$F$300,3,FALSE),"")</f>
        <v/>
      </c>
      <c r="AJ250" s="16">
        <f t="shared" si="136"/>
        <v>0</v>
      </c>
      <c r="AK250" t="str">
        <f>IFERROR(VLOOKUP($A250,'Week 18'!$A$1:$F$300,3,FALSE),"")</f>
        <v/>
      </c>
      <c r="AL250" s="16">
        <f t="shared" si="137"/>
        <v>0</v>
      </c>
      <c r="AM250" t="str">
        <f>IFERROR(VLOOKUP($A250,'Week 19'!$A$1:$F$300,3,FALSE),"")</f>
        <v/>
      </c>
      <c r="AN250" s="16">
        <f t="shared" si="138"/>
        <v>0</v>
      </c>
      <c r="AO250" t="str">
        <f>IFERROR(VLOOKUP($A250,'Week 20'!$A$1:$F$300,3,FALSE),"")</f>
        <v/>
      </c>
      <c r="AP250" s="16">
        <f t="shared" si="139"/>
        <v>0</v>
      </c>
      <c r="AQ250" t="str">
        <f>IFERROR(VLOOKUP($A250,'Week 21'!$A$1:$F$300,3,FALSE),"")</f>
        <v/>
      </c>
      <c r="AR250" s="16">
        <f t="shared" si="140"/>
        <v>0</v>
      </c>
      <c r="AS250" t="str">
        <f>IFERROR(VLOOKUP($A250,'Week 22'!$A$1:$F$300,3,FALSE),"")</f>
        <v/>
      </c>
      <c r="AT250" s="16">
        <f t="shared" si="141"/>
        <v>0</v>
      </c>
      <c r="AU250" t="str">
        <f>IFERROR(VLOOKUP($A250,'Week 23'!$A$1:$F$300,3,FALSE),"")</f>
        <v/>
      </c>
      <c r="AV250" s="16">
        <f t="shared" si="142"/>
        <v>0</v>
      </c>
      <c r="AW250" t="str">
        <f>IFERROR(VLOOKUP($A250,'Week 24'!$A$1:$F$300,3,FALSE),"")</f>
        <v/>
      </c>
      <c r="AX250" s="16">
        <f t="shared" si="143"/>
        <v>0</v>
      </c>
      <c r="AY250" t="str">
        <f>IFERROR(VLOOKUP($A250,'Week 25'!$A$1:$F$300,3,FALSE),"")</f>
        <v/>
      </c>
      <c r="AZ250" s="16">
        <f t="shared" si="144"/>
        <v>0</v>
      </c>
      <c r="BA250" t="str">
        <f>IFERROR(VLOOKUP($A250,'Week 26'!$A$1:$F$300,3,FALSE),"")</f>
        <v/>
      </c>
      <c r="BB250" s="16">
        <f t="shared" si="145"/>
        <v>0</v>
      </c>
      <c r="BC250" s="2" t="str">
        <f t="shared" si="133"/>
        <v/>
      </c>
      <c r="BD250" t="str">
        <f>IFERROR(VLOOKUP($A250,'Pivotrac YE'!$A$1:$F$300,3,FALSE),"")</f>
        <v/>
      </c>
    </row>
    <row r="251" spans="1:56" x14ac:dyDescent="0.2">
      <c r="A251" s="25"/>
      <c r="B251" t="e">
        <f t="shared" si="126"/>
        <v>#VALUE!</v>
      </c>
      <c r="C251" t="str">
        <f>IFERROR(VLOOKUP($A251,'Week 1'!$A$1:$F$300,3,FALSE),"")</f>
        <v/>
      </c>
      <c r="D251" s="16">
        <f t="shared" si="127"/>
        <v>0</v>
      </c>
      <c r="E251" t="str">
        <f>IFERROR(VLOOKUP($A251,'Week 2'!$A$1:$F$298,3,FALSE),"")</f>
        <v/>
      </c>
      <c r="F251" s="16">
        <f t="shared" si="128"/>
        <v>0</v>
      </c>
      <c r="G251" t="str">
        <f>IFERROR(VLOOKUP($A251,'Week 3'!$A$1:$F$298,3,FALSE),"")</f>
        <v/>
      </c>
      <c r="H251" s="16">
        <f t="shared" si="129"/>
        <v>0</v>
      </c>
      <c r="I251" t="str">
        <f>IFERROR(VLOOKUP($A251,'Week 4'!$A$1:$F$300,3,FALSE),"")</f>
        <v/>
      </c>
      <c r="J251" t="str">
        <f>IFERROR(VLOOKUP($A251,'Week 4'!$A$1:$F$300,3,FALSE),"")</f>
        <v/>
      </c>
      <c r="K251" s="16" t="str">
        <f t="shared" si="130"/>
        <v/>
      </c>
      <c r="L251" t="str">
        <f>IFERROR(VLOOKUP($A251,'Week 5'!$A$1:$F$300,2,FALSE),"")</f>
        <v/>
      </c>
      <c r="M251" s="16" t="e">
        <f t="shared" si="131"/>
        <v>#VALUE!</v>
      </c>
      <c r="O251" s="16" t="e">
        <f t="shared" si="102"/>
        <v>#VALUE!</v>
      </c>
      <c r="P251" t="str">
        <f>IFERROR(VLOOKUP($A251,'Week 7'!$A$1:$F$300,2,FALSE),"")</f>
        <v/>
      </c>
      <c r="Q251" s="16" t="e">
        <f t="shared" si="132"/>
        <v>#VALUE!</v>
      </c>
      <c r="R251" t="str">
        <f>IFERROR(VLOOKUP($A251,'Week 8'!$A$1:$F$300,2,FALSE),"")</f>
        <v/>
      </c>
      <c r="S251" s="16" t="str">
        <f>IFERROR(VLOOKUP($A251,'Week 9'!$A$1:$F$300,3,FALSE),"")</f>
        <v/>
      </c>
      <c r="T251" s="16">
        <f t="shared" si="103"/>
        <v>0</v>
      </c>
      <c r="U251" s="16" t="str">
        <f>IFERROR(VLOOKUP($A251,'Week 10'!$A$1:$F$300,3,FALSE),"")</f>
        <v/>
      </c>
      <c r="W251" s="16" t="str">
        <f>IFERROR(VLOOKUP($A251,'Week 11'!$A$1:$F$300,3,FALSE),"")</f>
        <v/>
      </c>
      <c r="X251" s="16" t="e">
        <f t="shared" ref="X251:X257" si="146">+Y251+V251</f>
        <v>#VALUE!</v>
      </c>
      <c r="Y251" s="16" t="str">
        <f>IFERROR(VLOOKUP($A251,'Week 12'!$A$1:$F$300,3,FALSE),"")</f>
        <v/>
      </c>
      <c r="Z251" s="16"/>
      <c r="AA251" t="str">
        <f>IFERROR(VLOOKUP($A251,'Week 13'!$A$1:$F$300,3,FALSE),"")</f>
        <v/>
      </c>
      <c r="AB251" s="16">
        <f t="shared" si="107"/>
        <v>0</v>
      </c>
      <c r="AC251" t="str">
        <f>IFERROR(VLOOKUP($A251,'Week 14'!$A$1:$F$300,3,FALSE),"")</f>
        <v/>
      </c>
      <c r="AD251" s="16">
        <f t="shared" si="108"/>
        <v>0</v>
      </c>
      <c r="AE251" t="str">
        <f>IFERROR(VLOOKUP($A251,'Week 15'!$A$1:$F$300,3,FALSE),"")</f>
        <v/>
      </c>
      <c r="AF251" s="16">
        <f t="shared" si="134"/>
        <v>0</v>
      </c>
      <c r="AG251" t="str">
        <f>IFERROR(VLOOKUP($A251,'Week 16'!$A$1:$F$300,3,FALSE),"")</f>
        <v/>
      </c>
      <c r="AH251" s="16">
        <f t="shared" si="135"/>
        <v>0</v>
      </c>
      <c r="AI251" t="str">
        <f>IFERROR(VLOOKUP($A251,'Week 17'!$A$1:$F$300,3,FALSE),"")</f>
        <v/>
      </c>
      <c r="AJ251" s="16">
        <f t="shared" si="136"/>
        <v>0</v>
      </c>
      <c r="AK251" t="str">
        <f>IFERROR(VLOOKUP($A251,'Week 18'!$A$1:$F$300,3,FALSE),"")</f>
        <v/>
      </c>
      <c r="AL251" s="16">
        <f t="shared" si="137"/>
        <v>0</v>
      </c>
      <c r="AM251" t="str">
        <f>IFERROR(VLOOKUP($A251,'Week 19'!$A$1:$F$300,3,FALSE),"")</f>
        <v/>
      </c>
      <c r="AN251" s="16">
        <f t="shared" si="138"/>
        <v>0</v>
      </c>
      <c r="AO251" t="str">
        <f>IFERROR(VLOOKUP($A251,'Week 20'!$A$1:$F$300,3,FALSE),"")</f>
        <v/>
      </c>
      <c r="AP251" s="16">
        <f t="shared" si="139"/>
        <v>0</v>
      </c>
      <c r="AQ251" t="str">
        <f>IFERROR(VLOOKUP($A251,'Week 21'!$A$1:$F$300,3,FALSE),"")</f>
        <v/>
      </c>
      <c r="AR251" s="16">
        <f t="shared" si="140"/>
        <v>0</v>
      </c>
      <c r="AS251" t="str">
        <f>IFERROR(VLOOKUP($A251,'Week 22'!$A$1:$F$300,3,FALSE),"")</f>
        <v/>
      </c>
      <c r="AT251" s="16">
        <f t="shared" si="141"/>
        <v>0</v>
      </c>
      <c r="AU251" t="str">
        <f>IFERROR(VLOOKUP($A251,'Week 23'!$A$1:$F$300,3,FALSE),"")</f>
        <v/>
      </c>
      <c r="AV251" s="16">
        <f t="shared" si="142"/>
        <v>0</v>
      </c>
      <c r="AW251" t="str">
        <f>IFERROR(VLOOKUP($A251,'Week 24'!$A$1:$F$300,3,FALSE),"")</f>
        <v/>
      </c>
      <c r="AX251" s="16">
        <f t="shared" si="143"/>
        <v>0</v>
      </c>
      <c r="AY251" t="str">
        <f>IFERROR(VLOOKUP($A251,'Week 25'!$A$1:$F$300,3,FALSE),"")</f>
        <v/>
      </c>
      <c r="AZ251" s="16">
        <f t="shared" si="144"/>
        <v>0</v>
      </c>
      <c r="BA251" t="str">
        <f>IFERROR(VLOOKUP($A251,'Week 26'!$A$1:$F$300,3,FALSE),"")</f>
        <v/>
      </c>
      <c r="BB251" s="16">
        <f t="shared" si="145"/>
        <v>0</v>
      </c>
      <c r="BC251" s="2" t="str">
        <f t="shared" si="133"/>
        <v/>
      </c>
      <c r="BD251" t="str">
        <f>IFERROR(VLOOKUP($A251,'Pivotrac YE'!$A$1:$F$300,3,FALSE),"")</f>
        <v/>
      </c>
    </row>
    <row r="252" spans="1:56" x14ac:dyDescent="0.2">
      <c r="B252" t="e">
        <f t="shared" si="126"/>
        <v>#VALUE!</v>
      </c>
      <c r="C252" t="str">
        <f>IFERROR(VLOOKUP($A252,'Week 1'!$A$1:$F$300,3,FALSE),"")</f>
        <v/>
      </c>
      <c r="D252" s="16">
        <f t="shared" si="127"/>
        <v>0</v>
      </c>
      <c r="E252" t="str">
        <f>IFERROR(VLOOKUP($A252,'Week 2'!$A$1:$F$298,3,FALSE),"")</f>
        <v/>
      </c>
      <c r="F252" s="16">
        <f t="shared" si="128"/>
        <v>0</v>
      </c>
      <c r="G252" t="str">
        <f>IFERROR(VLOOKUP($A252,'Week 3'!$A$1:$F$298,3,FALSE),"")</f>
        <v/>
      </c>
      <c r="H252" s="16">
        <f t="shared" si="129"/>
        <v>0</v>
      </c>
      <c r="I252" t="str">
        <f>IFERROR(VLOOKUP($A252,'Week 4'!$A$1:$F$300,3,FALSE),"")</f>
        <v/>
      </c>
      <c r="J252" t="str">
        <f>IFERROR(VLOOKUP($A252,'Week 4'!$A$1:$F$300,3,FALSE),"")</f>
        <v/>
      </c>
      <c r="K252" s="16" t="str">
        <f t="shared" si="130"/>
        <v/>
      </c>
      <c r="L252" t="str">
        <f>IFERROR(VLOOKUP($A252,'Week 5'!$A$1:$F$300,2,FALSE),"")</f>
        <v/>
      </c>
      <c r="M252" s="16" t="e">
        <f t="shared" si="131"/>
        <v>#VALUE!</v>
      </c>
      <c r="O252" s="16" t="e">
        <f t="shared" si="102"/>
        <v>#VALUE!</v>
      </c>
      <c r="P252" t="str">
        <f>IFERROR(VLOOKUP($A252,'Week 7'!$A$1:$F$300,2,FALSE),"")</f>
        <v/>
      </c>
      <c r="Q252" s="16" t="e">
        <f t="shared" si="132"/>
        <v>#VALUE!</v>
      </c>
      <c r="R252" t="str">
        <f>IFERROR(VLOOKUP($A252,'Week 8'!$A$1:$F$300,2,FALSE),"")</f>
        <v/>
      </c>
      <c r="S252" s="16" t="str">
        <f>IFERROR(VLOOKUP($A252,'Week 9'!$A$1:$F$300,3,FALSE),"")</f>
        <v/>
      </c>
      <c r="T252" s="16">
        <f t="shared" si="103"/>
        <v>0</v>
      </c>
      <c r="U252" s="16" t="str">
        <f>IFERROR(VLOOKUP($A252,'Week 10'!$A$1:$F$300,3,FALSE),"")</f>
        <v/>
      </c>
      <c r="V252" s="16" t="str">
        <f>IFERROR(VLOOKUP($A252,'Week 10'!$A$1:$F$300,2,FALSE),"")</f>
        <v/>
      </c>
      <c r="W252" s="16" t="str">
        <f>IFERROR(VLOOKUP($A252,'Week 11'!$A$1:$F$300,3,FALSE),"")</f>
        <v/>
      </c>
      <c r="X252" s="16" t="e">
        <f t="shared" si="146"/>
        <v>#VALUE!</v>
      </c>
      <c r="Y252" s="16" t="str">
        <f>IFERROR(VLOOKUP($A252,'Week 12'!$A$1:$F$300,3,FALSE),"")</f>
        <v/>
      </c>
      <c r="Z252" s="16" t="str">
        <f>IFERROR(VLOOKUP($A252,'Week 12'!$A$1:$F$300,2,FALSE),"")</f>
        <v/>
      </c>
      <c r="AA252" t="str">
        <f>IFERROR(VLOOKUP($A252,'Week 13'!$A$1:$F$300,3,FALSE),"")</f>
        <v/>
      </c>
      <c r="AB252" s="16">
        <f t="shared" si="107"/>
        <v>0</v>
      </c>
      <c r="AC252" t="str">
        <f>IFERROR(VLOOKUP($A252,'Week 14'!$A$1:$F$300,3,FALSE),"")</f>
        <v/>
      </c>
      <c r="AD252" s="16">
        <f t="shared" si="108"/>
        <v>0</v>
      </c>
      <c r="AE252" t="str">
        <f>IFERROR(VLOOKUP($A252,'Week 15'!$A$1:$F$300,3,FALSE),"")</f>
        <v/>
      </c>
      <c r="AF252" s="16">
        <f t="shared" si="134"/>
        <v>0</v>
      </c>
      <c r="AG252" t="str">
        <f>IFERROR(VLOOKUP($A252,'Week 16'!$A$1:$F$300,3,FALSE),"")</f>
        <v/>
      </c>
      <c r="AH252" s="16">
        <f t="shared" si="135"/>
        <v>0</v>
      </c>
      <c r="AI252" t="str">
        <f>IFERROR(VLOOKUP($A252,'Week 17'!$A$1:$F$300,3,FALSE),"")</f>
        <v/>
      </c>
      <c r="AJ252" s="16">
        <f t="shared" si="136"/>
        <v>0</v>
      </c>
      <c r="AK252" t="str">
        <f>IFERROR(VLOOKUP($A252,'Week 18'!$A$1:$F$300,3,FALSE),"")</f>
        <v/>
      </c>
      <c r="AL252" s="16">
        <f t="shared" si="137"/>
        <v>0</v>
      </c>
      <c r="AM252" t="str">
        <f>IFERROR(VLOOKUP($A252,'Week 19'!$A$1:$F$300,3,FALSE),"")</f>
        <v/>
      </c>
      <c r="AN252" s="16">
        <f t="shared" si="138"/>
        <v>0</v>
      </c>
      <c r="AO252" t="str">
        <f>IFERROR(VLOOKUP($A252,'Week 20'!$A$1:$F$300,3,FALSE),"")</f>
        <v/>
      </c>
      <c r="AP252" s="16">
        <f t="shared" si="139"/>
        <v>0</v>
      </c>
      <c r="AQ252" t="str">
        <f>IFERROR(VLOOKUP($A252,'Week 21'!$A$1:$F$300,3,FALSE),"")</f>
        <v/>
      </c>
      <c r="AR252" s="16">
        <f t="shared" si="140"/>
        <v>0</v>
      </c>
      <c r="AS252" t="str">
        <f>IFERROR(VLOOKUP($A252,'Week 22'!$A$1:$F$300,3,FALSE),"")</f>
        <v/>
      </c>
      <c r="AT252" s="16">
        <f t="shared" si="141"/>
        <v>0</v>
      </c>
      <c r="AU252" t="str">
        <f>IFERROR(VLOOKUP($A252,'Week 23'!$A$1:$F$300,3,FALSE),"")</f>
        <v/>
      </c>
      <c r="AV252" s="16">
        <f t="shared" si="142"/>
        <v>0</v>
      </c>
      <c r="AW252" t="str">
        <f>IFERROR(VLOOKUP($A252,'Week 24'!$A$1:$F$300,3,FALSE),"")</f>
        <v/>
      </c>
      <c r="AX252" s="16">
        <f t="shared" si="143"/>
        <v>0</v>
      </c>
      <c r="AY252" t="str">
        <f>IFERROR(VLOOKUP($A252,'Week 25'!$A$1:$F$300,3,FALSE),"")</f>
        <v/>
      </c>
      <c r="AZ252" s="16">
        <f t="shared" si="144"/>
        <v>0</v>
      </c>
      <c r="BA252" t="str">
        <f>IFERROR(VLOOKUP($A252,'Week 26'!$A$1:$F$300,3,FALSE),"")</f>
        <v/>
      </c>
      <c r="BB252" s="16">
        <f t="shared" si="145"/>
        <v>0</v>
      </c>
      <c r="BC252" s="2" t="str">
        <f t="shared" si="133"/>
        <v/>
      </c>
      <c r="BD252" t="str">
        <f>IFERROR(VLOOKUP($A252,'Pivotrac YE'!$A$1:$F$300,3,FALSE),"")</f>
        <v/>
      </c>
    </row>
    <row r="253" spans="1:56" x14ac:dyDescent="0.2">
      <c r="B253" t="e">
        <f t="shared" si="126"/>
        <v>#VALUE!</v>
      </c>
      <c r="C253" t="str">
        <f>IFERROR(VLOOKUP($A253,'Week 1'!$A$1:$F$300,3,FALSE),"")</f>
        <v/>
      </c>
      <c r="D253" s="16">
        <f t="shared" si="127"/>
        <v>0</v>
      </c>
      <c r="E253" t="str">
        <f>IFERROR(VLOOKUP($A253,'Week 2'!$A$1:$F$298,3,FALSE),"")</f>
        <v/>
      </c>
      <c r="F253" s="16">
        <f t="shared" si="128"/>
        <v>0</v>
      </c>
      <c r="G253" t="str">
        <f>IFERROR(VLOOKUP($A253,'Week 3'!$A$1:$F$298,3,FALSE),"")</f>
        <v/>
      </c>
      <c r="H253" s="16">
        <f t="shared" si="129"/>
        <v>0</v>
      </c>
      <c r="I253" t="str">
        <f>IFERROR(VLOOKUP($A253,'Week 4'!$A$1:$F$300,3,FALSE),"")</f>
        <v/>
      </c>
      <c r="J253" t="str">
        <f>IFERROR(VLOOKUP($A253,'Week 4'!$A$1:$F$300,3,FALSE),"")</f>
        <v/>
      </c>
      <c r="K253" s="16" t="str">
        <f t="shared" si="130"/>
        <v/>
      </c>
      <c r="L253" t="str">
        <f>IFERROR(VLOOKUP($A253,'Week 5'!$A$1:$F$300,2,FALSE),"")</f>
        <v/>
      </c>
      <c r="M253" s="16" t="e">
        <f t="shared" si="131"/>
        <v>#VALUE!</v>
      </c>
      <c r="O253" s="16" t="e">
        <f t="shared" si="102"/>
        <v>#VALUE!</v>
      </c>
      <c r="P253" t="str">
        <f>IFERROR(VLOOKUP($A253,'Week 7'!$A$1:$F$300,2,FALSE),"")</f>
        <v/>
      </c>
      <c r="Q253" s="16" t="e">
        <f t="shared" si="132"/>
        <v>#VALUE!</v>
      </c>
      <c r="R253" t="str">
        <f>IFERROR(VLOOKUP($A253,'Week 8'!$A$1:$F$300,2,FALSE),"")</f>
        <v/>
      </c>
      <c r="S253" s="16" t="str">
        <f>IFERROR(VLOOKUP($A253,'Week 9'!$A$1:$F$300,3,FALSE),"")</f>
        <v/>
      </c>
      <c r="T253" s="16">
        <f t="shared" si="103"/>
        <v>0</v>
      </c>
      <c r="U253" s="16" t="str">
        <f>IFERROR(VLOOKUP($A253,'Week 10'!$A$1:$F$300,3,FALSE),"")</f>
        <v/>
      </c>
      <c r="V253" s="16" t="str">
        <f>IFERROR(VLOOKUP($A253,'Week 10'!$A$1:$F$300,2,FALSE),"")</f>
        <v/>
      </c>
      <c r="W253" s="16" t="str">
        <f>IFERROR(VLOOKUP($A253,'Week 11'!$A$1:$F$300,3,FALSE),"")</f>
        <v/>
      </c>
      <c r="X253" s="16" t="e">
        <f t="shared" si="146"/>
        <v>#VALUE!</v>
      </c>
      <c r="Y253" s="16"/>
      <c r="Z253" s="16" t="str">
        <f>IFERROR(VLOOKUP($A253,'Week 12'!$A$1:$F$300,2,FALSE),"")</f>
        <v/>
      </c>
      <c r="AA253" t="str">
        <f>IFERROR(VLOOKUP($A253,'Week 13'!$A$1:$F$300,3,FALSE),"")</f>
        <v/>
      </c>
      <c r="AB253" s="16">
        <f t="shared" si="107"/>
        <v>0</v>
      </c>
      <c r="AC253" t="str">
        <f>IFERROR(VLOOKUP($A253,'Week 14'!$A$1:$F$300,3,FALSE),"")</f>
        <v/>
      </c>
      <c r="AD253" s="16">
        <f t="shared" si="108"/>
        <v>0</v>
      </c>
      <c r="AE253" t="str">
        <f>IFERROR(VLOOKUP($A253,'Week 15'!$A$1:$F$300,3,FALSE),"")</f>
        <v/>
      </c>
      <c r="AF253" s="16">
        <f t="shared" si="134"/>
        <v>0</v>
      </c>
      <c r="AG253" t="str">
        <f>IFERROR(VLOOKUP($A253,'Week 16'!$A$1:$F$300,3,FALSE),"")</f>
        <v/>
      </c>
      <c r="AH253" s="16">
        <f t="shared" si="135"/>
        <v>0</v>
      </c>
      <c r="AI253" t="str">
        <f>IFERROR(VLOOKUP($A253,'Week 17'!$A$1:$F$300,3,FALSE),"")</f>
        <v/>
      </c>
      <c r="AJ253" s="16">
        <f t="shared" si="136"/>
        <v>0</v>
      </c>
      <c r="AK253" t="str">
        <f>IFERROR(VLOOKUP($A253,'Week 18'!$A$1:$F$300,3,FALSE),"")</f>
        <v/>
      </c>
      <c r="AL253" s="16">
        <f t="shared" si="137"/>
        <v>0</v>
      </c>
      <c r="AM253" t="str">
        <f>IFERROR(VLOOKUP($A253,'Week 19'!$A$1:$F$300,3,FALSE),"")</f>
        <v/>
      </c>
      <c r="AN253" s="16">
        <f t="shared" si="138"/>
        <v>0</v>
      </c>
      <c r="AO253" t="str">
        <f>IFERROR(VLOOKUP($A253,'Week 20'!$A$1:$F$300,3,FALSE),"")</f>
        <v/>
      </c>
      <c r="AP253" s="16">
        <f t="shared" si="139"/>
        <v>0</v>
      </c>
      <c r="AQ253" t="str">
        <f>IFERROR(VLOOKUP($A253,'Week 21'!$A$1:$F$300,3,FALSE),"")</f>
        <v/>
      </c>
      <c r="AR253" s="16">
        <f t="shared" si="140"/>
        <v>0</v>
      </c>
      <c r="AS253" t="str">
        <f>IFERROR(VLOOKUP($A253,'Week 22'!$A$1:$F$300,3,FALSE),"")</f>
        <v/>
      </c>
      <c r="AT253" s="16">
        <f t="shared" si="141"/>
        <v>0</v>
      </c>
      <c r="AU253" t="str">
        <f>IFERROR(VLOOKUP($A253,'Week 23'!$A$1:$F$300,3,FALSE),"")</f>
        <v/>
      </c>
      <c r="AV253" s="16">
        <f t="shared" si="142"/>
        <v>0</v>
      </c>
      <c r="AW253" t="str">
        <f>IFERROR(VLOOKUP($A253,'Week 24'!$A$1:$F$300,3,FALSE),"")</f>
        <v/>
      </c>
      <c r="AX253" s="16">
        <f t="shared" si="143"/>
        <v>0</v>
      </c>
      <c r="AY253" t="str">
        <f>IFERROR(VLOOKUP($A253,'Week 25'!$A$1:$F$300,3,FALSE),"")</f>
        <v/>
      </c>
      <c r="AZ253" s="16">
        <f t="shared" si="144"/>
        <v>0</v>
      </c>
      <c r="BA253" t="str">
        <f>IFERROR(VLOOKUP($A253,'Week 26'!$A$1:$F$300,3,FALSE),"")</f>
        <v/>
      </c>
      <c r="BB253" s="16">
        <f t="shared" si="145"/>
        <v>0</v>
      </c>
      <c r="BC253" s="2" t="str">
        <f t="shared" si="133"/>
        <v/>
      </c>
      <c r="BD253" t="str">
        <f>IFERROR(VLOOKUP($A253,'Pivotrac YE'!$A$1:$F$300,3,FALSE),"")</f>
        <v/>
      </c>
    </row>
    <row r="254" spans="1:56" x14ac:dyDescent="0.2">
      <c r="B254" t="e">
        <f t="shared" si="126"/>
        <v>#VALUE!</v>
      </c>
      <c r="C254" t="str">
        <f>IFERROR(VLOOKUP($A254,'Week 1'!$A$1:$F$300,3,FALSE),"")</f>
        <v/>
      </c>
      <c r="D254" s="16">
        <f t="shared" si="127"/>
        <v>0</v>
      </c>
      <c r="E254" t="str">
        <f>IFERROR(VLOOKUP($A254,'Week 2'!$A$1:$F$298,3,FALSE),"")</f>
        <v/>
      </c>
      <c r="F254" s="16">
        <f t="shared" si="128"/>
        <v>0</v>
      </c>
      <c r="G254" t="str">
        <f>IFERROR(VLOOKUP($A254,'Week 3'!$A$1:$F$298,3,FALSE),"")</f>
        <v/>
      </c>
      <c r="H254" s="16">
        <f t="shared" si="129"/>
        <v>0</v>
      </c>
      <c r="I254" t="str">
        <f>IFERROR(VLOOKUP($A254,'Week 4'!$A$1:$F$300,3,FALSE),"")</f>
        <v/>
      </c>
      <c r="J254" t="str">
        <f>IFERROR(VLOOKUP($A254,'Week 4'!$A$1:$F$300,3,FALSE),"")</f>
        <v/>
      </c>
      <c r="K254" s="16" t="str">
        <f t="shared" si="130"/>
        <v/>
      </c>
      <c r="L254" t="str">
        <f>IFERROR(VLOOKUP($A254,'Week 5'!$A$1:$F$300,2,FALSE),"")</f>
        <v/>
      </c>
      <c r="M254" s="16" t="e">
        <f t="shared" si="131"/>
        <v>#VALUE!</v>
      </c>
      <c r="O254" s="16" t="e">
        <f t="shared" si="102"/>
        <v>#VALUE!</v>
      </c>
      <c r="P254" t="str">
        <f>IFERROR(VLOOKUP($A254,'Week 7'!$A$1:$F$300,2,FALSE),"")</f>
        <v/>
      </c>
      <c r="Q254" s="16" t="e">
        <f t="shared" si="132"/>
        <v>#VALUE!</v>
      </c>
      <c r="R254" t="str">
        <f>IFERROR(VLOOKUP($A254,'Week 8'!$A$1:$F$300,2,FALSE),"")</f>
        <v/>
      </c>
      <c r="S254" s="16" t="str">
        <f>IFERROR(VLOOKUP($A254,'Week 9'!$A$1:$F$300,3,FALSE),"")</f>
        <v/>
      </c>
      <c r="T254" s="16">
        <f t="shared" si="103"/>
        <v>0</v>
      </c>
      <c r="U254" s="16" t="str">
        <f>IFERROR(VLOOKUP($A254,'Week 10'!$A$1:$F$300,3,FALSE),"")</f>
        <v/>
      </c>
      <c r="V254" s="16" t="str">
        <f>IFERROR(VLOOKUP($A254,'Week 10'!$A$1:$F$300,2,FALSE),"")</f>
        <v/>
      </c>
      <c r="W254" s="16" t="str">
        <f>IFERROR(VLOOKUP($A254,'Week 11'!$A$1:$F$300,3,FALSE),"")</f>
        <v/>
      </c>
      <c r="X254" s="16" t="e">
        <f t="shared" si="146"/>
        <v>#VALUE!</v>
      </c>
      <c r="Y254" s="16"/>
      <c r="Z254" s="16" t="str">
        <f>IFERROR(VLOOKUP($A254,'Week 12'!$A$1:$F$300,2,FALSE),"")</f>
        <v/>
      </c>
      <c r="AA254" t="str">
        <f>IFERROR(VLOOKUP($A254,'Week 13'!$A$1:$F$300,3,FALSE),"")</f>
        <v/>
      </c>
      <c r="AB254" s="16">
        <f t="shared" si="107"/>
        <v>0</v>
      </c>
      <c r="AC254" t="str">
        <f>IFERROR(VLOOKUP($A254,'Week 14'!$A$1:$F$300,3,FALSE),"")</f>
        <v/>
      </c>
      <c r="AD254" s="16">
        <f t="shared" si="108"/>
        <v>0</v>
      </c>
      <c r="AE254" t="str">
        <f>IFERROR(VLOOKUP($A254,'Week 15'!$A$1:$F$300,3,FALSE),"")</f>
        <v/>
      </c>
      <c r="AF254" s="16">
        <f t="shared" si="134"/>
        <v>0</v>
      </c>
      <c r="AG254" t="str">
        <f>IFERROR(VLOOKUP($A254,'Week 16'!$A$1:$F$300,3,FALSE),"")</f>
        <v/>
      </c>
      <c r="AH254" s="16">
        <f t="shared" si="135"/>
        <v>0</v>
      </c>
      <c r="AI254" t="str">
        <f>IFERROR(VLOOKUP($A254,'Week 17'!$A$1:$F$300,3,FALSE),"")</f>
        <v/>
      </c>
      <c r="AJ254" s="16">
        <f t="shared" si="136"/>
        <v>0</v>
      </c>
      <c r="AK254" t="str">
        <f>IFERROR(VLOOKUP($A254,'Week 18'!$A$1:$F$300,3,FALSE),"")</f>
        <v/>
      </c>
      <c r="AL254" s="16">
        <f t="shared" si="137"/>
        <v>0</v>
      </c>
      <c r="AM254" t="str">
        <f>IFERROR(VLOOKUP($A254,'Week 19'!$A$1:$F$300,3,FALSE),"")</f>
        <v/>
      </c>
      <c r="AN254" s="16">
        <f t="shared" si="138"/>
        <v>0</v>
      </c>
      <c r="AO254" t="str">
        <f>IFERROR(VLOOKUP($A254,'Week 20'!$A$1:$F$300,3,FALSE),"")</f>
        <v/>
      </c>
      <c r="AP254" s="16">
        <f t="shared" si="139"/>
        <v>0</v>
      </c>
      <c r="AQ254" t="str">
        <f>IFERROR(VLOOKUP($A254,'Week 21'!$A$1:$F$300,3,FALSE),"")</f>
        <v/>
      </c>
      <c r="AR254" s="16">
        <f t="shared" si="140"/>
        <v>0</v>
      </c>
      <c r="AS254" t="str">
        <f>IFERROR(VLOOKUP($A254,'Week 22'!$A$1:$F$300,3,FALSE),"")</f>
        <v/>
      </c>
      <c r="AT254" s="16">
        <f t="shared" si="141"/>
        <v>0</v>
      </c>
      <c r="AU254" t="str">
        <f>IFERROR(VLOOKUP($A254,'Week 23'!$A$1:$F$300,3,FALSE),"")</f>
        <v/>
      </c>
      <c r="AV254" s="16">
        <f t="shared" si="142"/>
        <v>0</v>
      </c>
      <c r="AW254" t="str">
        <f>IFERROR(VLOOKUP($A254,'Week 24'!$A$1:$F$300,3,FALSE),"")</f>
        <v/>
      </c>
      <c r="AX254" s="16">
        <f t="shared" si="143"/>
        <v>0</v>
      </c>
      <c r="AY254" t="str">
        <f>IFERROR(VLOOKUP($A254,'Week 25'!$A$1:$F$300,3,FALSE),"")</f>
        <v/>
      </c>
      <c r="AZ254" s="16">
        <f t="shared" si="144"/>
        <v>0</v>
      </c>
      <c r="BA254" t="str">
        <f>IFERROR(VLOOKUP($A254,'Week 26'!$A$1:$F$300,3,FALSE),"")</f>
        <v/>
      </c>
      <c r="BB254" s="16">
        <f t="shared" si="145"/>
        <v>0</v>
      </c>
      <c r="BC254" s="2" t="str">
        <f t="shared" si="133"/>
        <v/>
      </c>
      <c r="BD254" t="str">
        <f>IFERROR(VLOOKUP($A254,'Pivotrac YE'!$A$1:$F$300,3,FALSE),"")</f>
        <v/>
      </c>
    </row>
    <row r="255" spans="1:56" x14ac:dyDescent="0.2">
      <c r="B255" t="e">
        <f t="shared" si="126"/>
        <v>#VALUE!</v>
      </c>
      <c r="C255" t="str">
        <f>IFERROR(VLOOKUP($A255,'Week 1'!$A$1:$F$300,3,FALSE),"")</f>
        <v/>
      </c>
      <c r="D255" s="16">
        <f t="shared" si="127"/>
        <v>0</v>
      </c>
      <c r="E255" t="str">
        <f>IFERROR(VLOOKUP($A255,'Week 2'!$A$1:$F$298,3,FALSE),"")</f>
        <v/>
      </c>
      <c r="F255" s="16">
        <f t="shared" si="128"/>
        <v>0</v>
      </c>
      <c r="G255" t="str">
        <f>IFERROR(VLOOKUP($A255,'Week 3'!$A$1:$F$298,3,FALSE),"")</f>
        <v/>
      </c>
      <c r="H255" s="16">
        <f t="shared" si="129"/>
        <v>0</v>
      </c>
      <c r="I255" t="str">
        <f>IFERROR(VLOOKUP($A255,'Week 4'!$A$1:$F$300,3,FALSE),"")</f>
        <v/>
      </c>
      <c r="J255" t="str">
        <f>IFERROR(VLOOKUP($A255,'Week 4'!$A$1:$F$300,3,FALSE),"")</f>
        <v/>
      </c>
      <c r="K255" s="16" t="str">
        <f t="shared" si="130"/>
        <v/>
      </c>
      <c r="L255" t="str">
        <f>IFERROR(VLOOKUP($A255,'Week 5'!$A$1:$F$300,2,FALSE),"")</f>
        <v/>
      </c>
      <c r="M255" s="16" t="e">
        <f t="shared" si="131"/>
        <v>#VALUE!</v>
      </c>
      <c r="O255" s="16" t="e">
        <f t="shared" si="102"/>
        <v>#VALUE!</v>
      </c>
      <c r="P255" t="str">
        <f>IFERROR(VLOOKUP($A255,'Week 7'!$A$1:$F$300,2,FALSE),"")</f>
        <v/>
      </c>
      <c r="Q255" s="16" t="e">
        <f t="shared" si="132"/>
        <v>#VALUE!</v>
      </c>
      <c r="R255" t="str">
        <f>IFERROR(VLOOKUP($A255,'Week 8'!$A$1:$F$300,2,FALSE),"")</f>
        <v/>
      </c>
      <c r="S255" s="16" t="str">
        <f>IFERROR(VLOOKUP($A255,'Week 9'!$A$1:$F$300,3,FALSE),"")</f>
        <v/>
      </c>
      <c r="T255" s="16">
        <f t="shared" si="103"/>
        <v>0</v>
      </c>
      <c r="U255" s="16" t="str">
        <f>IFERROR(VLOOKUP($A255,'Week 10'!$A$1:$F$300,3,FALSE),"")</f>
        <v/>
      </c>
      <c r="V255" s="16" t="str">
        <f>IFERROR(VLOOKUP($A255,'Week 10'!$A$1:$F$300,2,FALSE),"")</f>
        <v/>
      </c>
      <c r="W255" s="16" t="str">
        <f>IFERROR(VLOOKUP($A255,'Week 11'!$A$1:$F$300,3,FALSE),"")</f>
        <v/>
      </c>
      <c r="X255" s="16" t="e">
        <f t="shared" si="146"/>
        <v>#VALUE!</v>
      </c>
      <c r="Y255" s="16"/>
      <c r="Z255" s="16" t="str">
        <f>IFERROR(VLOOKUP($A255,'Week 12'!$A$1:$F$300,2,FALSE),"")</f>
        <v/>
      </c>
      <c r="AA255" t="str">
        <f>IFERROR(VLOOKUP($A255,'Week 13'!$A$1:$F$300,3,FALSE),"")</f>
        <v/>
      </c>
      <c r="AB255" s="16">
        <f t="shared" si="107"/>
        <v>0</v>
      </c>
      <c r="AC255" t="str">
        <f>IFERROR(VLOOKUP($A255,'Week 14'!$A$1:$F$300,3,FALSE),"")</f>
        <v/>
      </c>
      <c r="AD255" s="16">
        <f t="shared" si="108"/>
        <v>0</v>
      </c>
      <c r="AE255" t="str">
        <f>IFERROR(VLOOKUP($A255,'Week 15'!$A$1:$F$300,3,FALSE),"")</f>
        <v/>
      </c>
      <c r="AF255" s="16">
        <f t="shared" si="134"/>
        <v>0</v>
      </c>
      <c r="AG255" t="str">
        <f>IFERROR(VLOOKUP($A255,'Week 16'!$A$1:$F$300,3,FALSE),"")</f>
        <v/>
      </c>
      <c r="AH255" s="16">
        <f t="shared" si="135"/>
        <v>0</v>
      </c>
      <c r="AI255" t="str">
        <f>IFERROR(VLOOKUP($A255,'Week 17'!$A$1:$F$300,3,FALSE),"")</f>
        <v/>
      </c>
      <c r="AJ255" s="16">
        <f t="shared" si="136"/>
        <v>0</v>
      </c>
      <c r="AK255" t="str">
        <f>IFERROR(VLOOKUP($A255,'Week 18'!$A$1:$F$300,3,FALSE),"")</f>
        <v/>
      </c>
      <c r="AL255" s="16">
        <f t="shared" si="137"/>
        <v>0</v>
      </c>
      <c r="AM255" t="str">
        <f>IFERROR(VLOOKUP($A255,'Week 19'!$A$1:$F$300,3,FALSE),"")</f>
        <v/>
      </c>
      <c r="AN255" s="16">
        <f t="shared" si="138"/>
        <v>0</v>
      </c>
      <c r="AO255" t="str">
        <f>IFERROR(VLOOKUP($A255,'Week 20'!$A$1:$F$300,3,FALSE),"")</f>
        <v/>
      </c>
      <c r="AP255" s="16">
        <f t="shared" si="139"/>
        <v>0</v>
      </c>
      <c r="AQ255" t="str">
        <f>IFERROR(VLOOKUP($A255,'Week 21'!$A$1:$F$300,3,FALSE),"")</f>
        <v/>
      </c>
      <c r="AR255" s="16">
        <f t="shared" si="140"/>
        <v>0</v>
      </c>
      <c r="AS255" t="str">
        <f>IFERROR(VLOOKUP($A255,'Week 22'!$A$1:$F$300,3,FALSE),"")</f>
        <v/>
      </c>
      <c r="AT255" s="16">
        <f t="shared" si="141"/>
        <v>0</v>
      </c>
      <c r="AU255" t="str">
        <f>IFERROR(VLOOKUP($A255,'Week 23'!$A$1:$F$300,3,FALSE),"")</f>
        <v/>
      </c>
      <c r="AV255" s="16">
        <f t="shared" si="142"/>
        <v>0</v>
      </c>
      <c r="AW255" t="str">
        <f>IFERROR(VLOOKUP($A255,'Week 24'!$A$1:$F$300,3,FALSE),"")</f>
        <v/>
      </c>
      <c r="AX255" s="16">
        <f t="shared" si="143"/>
        <v>0</v>
      </c>
      <c r="AY255" t="str">
        <f>IFERROR(VLOOKUP($A255,'Week 25'!$A$1:$F$300,3,FALSE),"")</f>
        <v/>
      </c>
      <c r="AZ255" s="16">
        <f t="shared" si="144"/>
        <v>0</v>
      </c>
      <c r="BA255" t="str">
        <f>IFERROR(VLOOKUP($A255,'Week 26'!$A$1:$F$300,3,FALSE),"")</f>
        <v/>
      </c>
      <c r="BB255" s="16">
        <f t="shared" si="145"/>
        <v>0</v>
      </c>
      <c r="BC255" s="2" t="str">
        <f t="shared" si="133"/>
        <v/>
      </c>
      <c r="BD255" t="str">
        <f>IFERROR(VLOOKUP($A255,'Pivotrac YE'!$A$1:$F$300,3,FALSE),"")</f>
        <v/>
      </c>
    </row>
    <row r="256" spans="1:56" x14ac:dyDescent="0.2">
      <c r="B256" t="e">
        <f t="shared" si="126"/>
        <v>#VALUE!</v>
      </c>
      <c r="C256" t="str">
        <f>IFERROR(VLOOKUP($A256,'Week 1'!$A$1:$F$300,3,FALSE),"")</f>
        <v/>
      </c>
      <c r="D256" s="16">
        <f t="shared" si="127"/>
        <v>0</v>
      </c>
      <c r="E256" t="str">
        <f>IFERROR(VLOOKUP($A256,'Week 2'!$A$1:$F$298,3,FALSE),"")</f>
        <v/>
      </c>
      <c r="F256" s="16">
        <f t="shared" si="128"/>
        <v>0</v>
      </c>
      <c r="G256" t="str">
        <f>IFERROR(VLOOKUP($A256,'Week 3'!$A$1:$F$298,3,FALSE),"")</f>
        <v/>
      </c>
      <c r="H256" s="16">
        <f t="shared" si="129"/>
        <v>0</v>
      </c>
      <c r="I256" t="str">
        <f>IFERROR(VLOOKUP($A256,'Week 4'!$A$1:$F$300,3,FALSE),"")</f>
        <v/>
      </c>
      <c r="J256" t="str">
        <f>IFERROR(VLOOKUP($A256,'Week 4'!$A$1:$F$300,3,FALSE),"")</f>
        <v/>
      </c>
      <c r="K256" s="16" t="str">
        <f t="shared" si="130"/>
        <v/>
      </c>
      <c r="L256" t="str">
        <f>IFERROR(VLOOKUP($A256,'Week 5'!$A$1:$F$300,2,FALSE),"")</f>
        <v/>
      </c>
      <c r="M256" s="16" t="e">
        <f t="shared" si="131"/>
        <v>#VALUE!</v>
      </c>
      <c r="O256" s="16" t="e">
        <f t="shared" si="102"/>
        <v>#VALUE!</v>
      </c>
      <c r="P256" t="str">
        <f>IFERROR(VLOOKUP($A256,'Week 7'!$A$1:$F$300,2,FALSE),"")</f>
        <v/>
      </c>
      <c r="Q256" s="16" t="e">
        <f t="shared" si="132"/>
        <v>#VALUE!</v>
      </c>
      <c r="R256" t="str">
        <f>IFERROR(VLOOKUP($A256,'Week 8'!$A$1:$F$300,2,FALSE),"")</f>
        <v/>
      </c>
      <c r="S256" s="16" t="str">
        <f>IFERROR(VLOOKUP($A256,'Week 9'!$A$1:$F$300,3,FALSE),"")</f>
        <v/>
      </c>
      <c r="T256" s="16">
        <f t="shared" si="103"/>
        <v>0</v>
      </c>
      <c r="U256" s="16" t="str">
        <f>IFERROR(VLOOKUP($A256,'Week 10'!$A$1:$F$300,3,FALSE),"")</f>
        <v/>
      </c>
      <c r="V256" s="16" t="str">
        <f>IFERROR(VLOOKUP($A256,'Week 10'!$A$1:$F$300,2,FALSE),"")</f>
        <v/>
      </c>
      <c r="W256" s="16" t="str">
        <f>IFERROR(VLOOKUP($A256,'Week 11'!$A$1:$F$300,3,FALSE),"")</f>
        <v/>
      </c>
      <c r="X256" s="16" t="e">
        <f t="shared" si="146"/>
        <v>#VALUE!</v>
      </c>
      <c r="Y256" s="16"/>
      <c r="Z256" s="16" t="str">
        <f>IFERROR(VLOOKUP($A256,'Week 12'!$A$1:$F$300,2,FALSE),"")</f>
        <v/>
      </c>
      <c r="AJ256" s="2"/>
    </row>
    <row r="257" spans="2:36" x14ac:dyDescent="0.2">
      <c r="B257" t="e">
        <f t="shared" si="126"/>
        <v>#VALUE!</v>
      </c>
      <c r="C257" t="str">
        <f>IFERROR(VLOOKUP($A257,'Week 1'!$A$1:$F$300,3,FALSE),"")</f>
        <v/>
      </c>
      <c r="D257" s="16">
        <f t="shared" si="127"/>
        <v>0</v>
      </c>
      <c r="E257" t="str">
        <f>IFERROR(VLOOKUP($A257,'Week 2'!$A$1:$F$298,3,FALSE),"")</f>
        <v/>
      </c>
      <c r="F257" s="16">
        <f t="shared" si="128"/>
        <v>0</v>
      </c>
      <c r="G257" t="str">
        <f>IFERROR(VLOOKUP($A257,'Week 3'!$A$1:$F$298,3,FALSE),"")</f>
        <v/>
      </c>
      <c r="H257" s="16">
        <f t="shared" si="129"/>
        <v>0</v>
      </c>
      <c r="I257" t="str">
        <f>IFERROR(VLOOKUP($A257,'Week 4'!$A$1:$F$300,3,FALSE),"")</f>
        <v/>
      </c>
      <c r="J257" t="str">
        <f>IFERROR(VLOOKUP($A257,'Week 4'!$A$1:$F$300,3,FALSE),"")</f>
        <v/>
      </c>
      <c r="K257" s="16" t="str">
        <f t="shared" si="130"/>
        <v/>
      </c>
      <c r="L257" t="str">
        <f>IFERROR(VLOOKUP($A257,'Week 5'!$A$1:$F$300,2,FALSE),"")</f>
        <v/>
      </c>
      <c r="M257" s="16" t="e">
        <f t="shared" si="131"/>
        <v>#VALUE!</v>
      </c>
      <c r="O257" s="16" t="e">
        <f t="shared" si="102"/>
        <v>#VALUE!</v>
      </c>
      <c r="P257" t="str">
        <f>IFERROR(VLOOKUP($A257,'Week 7'!$A$1:$F$300,2,FALSE),"")</f>
        <v/>
      </c>
      <c r="Q257" s="16" t="e">
        <f t="shared" si="132"/>
        <v>#VALUE!</v>
      </c>
      <c r="R257" t="str">
        <f>IFERROR(VLOOKUP($A257,'Week 8'!$A$1:$F$300,2,FALSE),"")</f>
        <v/>
      </c>
      <c r="S257" s="16" t="str">
        <f>IFERROR(VLOOKUP($A257,'Week 9'!$A$1:$F$300,3,FALSE),"")</f>
        <v/>
      </c>
      <c r="T257" s="16">
        <f t="shared" si="103"/>
        <v>0</v>
      </c>
      <c r="U257" s="16" t="str">
        <f>IFERROR(VLOOKUP($A257,'Week 10'!$A$1:$F$300,3,FALSE),"")</f>
        <v/>
      </c>
      <c r="V257" s="16" t="str">
        <f>IFERROR(VLOOKUP($A257,'Week 10'!$A$1:$F$300,2,FALSE),"")</f>
        <v/>
      </c>
      <c r="W257" s="16" t="str">
        <f>IFERROR(VLOOKUP($A257,'Week 11'!$A$1:$F$300,3,FALSE),"")</f>
        <v/>
      </c>
      <c r="X257" s="16" t="e">
        <f t="shared" si="146"/>
        <v>#VALUE!</v>
      </c>
      <c r="Y257" s="16"/>
      <c r="Z257" s="16" t="str">
        <f>IFERROR(VLOOKUP($A257,'Week 12'!$A$1:$F$300,2,FALSE),"")</f>
        <v/>
      </c>
      <c r="AJ257" s="2"/>
    </row>
    <row r="258" spans="2:36" x14ac:dyDescent="0.2">
      <c r="J258" s="2"/>
      <c r="K258" s="2"/>
      <c r="L258" s="2"/>
      <c r="M258" s="2"/>
      <c r="N258" s="2"/>
      <c r="AJ258" s="2"/>
    </row>
    <row r="259" spans="2:36" x14ac:dyDescent="0.2">
      <c r="J259" s="2"/>
      <c r="K259" s="2"/>
      <c r="L259" s="2"/>
      <c r="M259" s="2"/>
      <c r="N259" s="2"/>
      <c r="AJ259" s="2"/>
    </row>
    <row r="260" spans="2:36" x14ac:dyDescent="0.2">
      <c r="J260" s="2"/>
      <c r="K260" s="2"/>
      <c r="L260" s="2"/>
      <c r="M260" s="2"/>
      <c r="N260" s="2"/>
    </row>
    <row r="261" spans="2:36" x14ac:dyDescent="0.2">
      <c r="J261" s="2"/>
      <c r="K261" s="2"/>
      <c r="L261" s="2"/>
      <c r="M261" s="2"/>
      <c r="N261" s="2"/>
    </row>
    <row r="262" spans="2:36" x14ac:dyDescent="0.2">
      <c r="J262" s="2"/>
      <c r="K262" s="2"/>
      <c r="L262" s="2"/>
      <c r="M262" s="2"/>
      <c r="N262" s="2"/>
    </row>
    <row r="263" spans="2:36" x14ac:dyDescent="0.2">
      <c r="J263" s="2"/>
      <c r="K263" s="2"/>
      <c r="L263" s="2"/>
      <c r="M263" s="2"/>
      <c r="N263" s="2"/>
    </row>
    <row r="264" spans="2:36" x14ac:dyDescent="0.2">
      <c r="J264" s="2"/>
      <c r="K264" s="2"/>
      <c r="L264" s="2"/>
      <c r="M264" s="2"/>
      <c r="N264" s="2"/>
    </row>
    <row r="265" spans="2:36" x14ac:dyDescent="0.2">
      <c r="J265" s="2"/>
      <c r="K265" s="2"/>
      <c r="L265" s="2"/>
      <c r="M265" s="2"/>
      <c r="N265" s="2"/>
    </row>
  </sheetData>
  <autoFilter ref="A1:BD1" xr:uid="{0FC97F98-1296-4BDB-A96B-40F7F2467179}"/>
  <conditionalFormatting sqref="A219 A1 A167:A180 A195:A196 A232:A1048576">
    <cfRule type="duplicateValues" dxfId="8" priority="1"/>
  </conditionalFormatting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09CFF-63C8-4274-BFC6-27CEDBBB02AB}">
  <sheetPr codeName="Sheet41"/>
  <dimension ref="A1:AD16"/>
  <sheetViews>
    <sheetView workbookViewId="0">
      <selection activeCell="C2" sqref="C2:L2"/>
    </sheetView>
  </sheetViews>
  <sheetFormatPr defaultRowHeight="15" x14ac:dyDescent="0.2"/>
  <cols>
    <col min="1" max="1" width="8.7421875" style="25"/>
    <col min="3" max="3" width="8.7421875" customWidth="1"/>
    <col min="4" max="6" width="9.953125" customWidth="1"/>
    <col min="7" max="7" width="9.14453125" customWidth="1"/>
    <col min="8" max="8" width="9.68359375" bestFit="1" customWidth="1"/>
    <col min="9" max="9" width="9.953125" customWidth="1"/>
    <col min="10" max="11" width="10.22265625" bestFit="1" customWidth="1"/>
    <col min="12" max="12" width="9.14453125" bestFit="1" customWidth="1"/>
    <col min="13" max="15" width="10.22265625" bestFit="1" customWidth="1"/>
    <col min="16" max="16" width="9.14453125" bestFit="1" customWidth="1"/>
    <col min="17" max="19" width="10.22265625" bestFit="1" customWidth="1"/>
    <col min="20" max="20" width="9.14453125" bestFit="1" customWidth="1"/>
    <col min="21" max="21" width="9.14453125" customWidth="1"/>
    <col min="22" max="24" width="9.68359375" bestFit="1" customWidth="1"/>
    <col min="25" max="25" width="9.28125" bestFit="1" customWidth="1"/>
    <col min="26" max="28" width="9.68359375" bestFit="1" customWidth="1"/>
  </cols>
  <sheetData>
    <row r="1" spans="1:30" x14ac:dyDescent="0.2">
      <c r="A1" s="25" t="s">
        <v>468</v>
      </c>
      <c r="B1" t="s">
        <v>469</v>
      </c>
      <c r="C1" s="1">
        <f>Dates!A2</f>
        <v>45418</v>
      </c>
      <c r="D1" s="1">
        <f>Dates!B2</f>
        <v>45425</v>
      </c>
      <c r="E1" s="1">
        <f>Dates!C2</f>
        <v>45432</v>
      </c>
      <c r="F1" s="1">
        <f>Dates!D2</f>
        <v>45439</v>
      </c>
      <c r="G1" s="1">
        <f>Dates!E2</f>
        <v>45446</v>
      </c>
      <c r="H1" s="1">
        <f>Dates!F2</f>
        <v>45453</v>
      </c>
      <c r="I1" s="1">
        <f>Dates!G2</f>
        <v>45460</v>
      </c>
      <c r="J1" s="1">
        <f>Dates!H2</f>
        <v>45467</v>
      </c>
      <c r="K1" s="1">
        <f>Dates!I2</f>
        <v>45474</v>
      </c>
      <c r="L1" s="1">
        <f>Dates!J2</f>
        <v>45481</v>
      </c>
      <c r="M1" s="1">
        <f>Dates!K2</f>
        <v>45488</v>
      </c>
      <c r="N1" s="1">
        <f>Dates!L2</f>
        <v>45495</v>
      </c>
      <c r="O1" s="1">
        <f>Dates!M2</f>
        <v>45502</v>
      </c>
      <c r="P1" s="1">
        <f>Dates!N2</f>
        <v>45509</v>
      </c>
      <c r="Q1" s="1">
        <f>Dates!O2</f>
        <v>45516</v>
      </c>
      <c r="R1" s="1">
        <f>Dates!P2</f>
        <v>45523</v>
      </c>
      <c r="S1" s="1">
        <f>Dates!Q2</f>
        <v>45530</v>
      </c>
      <c r="T1" s="1">
        <f>Dates!R2</f>
        <v>45537</v>
      </c>
      <c r="U1" s="1">
        <f>Dates!S2</f>
        <v>45544</v>
      </c>
      <c r="V1" s="1">
        <f>Dates!T2</f>
        <v>45551</v>
      </c>
      <c r="W1" s="1">
        <f>Dates!U2</f>
        <v>45558</v>
      </c>
      <c r="X1" s="1">
        <f>Dates!V2</f>
        <v>45565</v>
      </c>
      <c r="Y1" s="1">
        <f>Dates!W2</f>
        <v>45572</v>
      </c>
      <c r="Z1" s="1">
        <f>Dates!X2</f>
        <v>45579</v>
      </c>
      <c r="AA1" s="1">
        <f>Dates!Y2</f>
        <v>45586</v>
      </c>
      <c r="AB1" s="1">
        <f>Dates!Z2</f>
        <v>45593</v>
      </c>
      <c r="AC1" s="1"/>
      <c r="AD1" s="17"/>
    </row>
    <row r="2" spans="1:30" x14ac:dyDescent="0.2">
      <c r="A2" s="26" t="s">
        <v>11</v>
      </c>
      <c r="B2" s="10">
        <f>+SUM(C2:AB2)</f>
        <v>0.6100000000000001</v>
      </c>
      <c r="C2" s="10">
        <f>C4</f>
        <v>0.18</v>
      </c>
      <c r="D2" s="10">
        <f t="shared" ref="D2:L2" si="0">D4</f>
        <v>0.01</v>
      </c>
      <c r="E2" s="10">
        <f t="shared" si="0"/>
        <v>0</v>
      </c>
      <c r="F2" s="10">
        <f t="shared" si="0"/>
        <v>0.17</v>
      </c>
      <c r="G2" s="10">
        <f t="shared" si="0"/>
        <v>0.02</v>
      </c>
      <c r="H2" s="10">
        <f t="shared" si="0"/>
        <v>0</v>
      </c>
      <c r="I2" s="10">
        <f t="shared" si="0"/>
        <v>0.03</v>
      </c>
      <c r="J2" s="10">
        <f t="shared" si="0"/>
        <v>0</v>
      </c>
      <c r="K2" s="10">
        <f t="shared" si="0"/>
        <v>0</v>
      </c>
      <c r="L2" s="10">
        <f t="shared" si="0"/>
        <v>0.2</v>
      </c>
      <c r="M2" s="10">
        <f t="shared" ref="M2:AB2" si="1">AVERAGE(M3:M7)</f>
        <v>0</v>
      </c>
      <c r="N2" s="10">
        <f t="shared" si="1"/>
        <v>0</v>
      </c>
      <c r="O2" s="10">
        <f t="shared" si="1"/>
        <v>0</v>
      </c>
      <c r="P2" s="10">
        <f t="shared" si="1"/>
        <v>0</v>
      </c>
      <c r="Q2" s="10">
        <f t="shared" si="1"/>
        <v>0</v>
      </c>
      <c r="R2" s="10">
        <f t="shared" si="1"/>
        <v>0</v>
      </c>
      <c r="S2" s="10">
        <f t="shared" si="1"/>
        <v>0</v>
      </c>
      <c r="T2" s="10">
        <f t="shared" si="1"/>
        <v>0</v>
      </c>
      <c r="U2" s="10">
        <f t="shared" si="1"/>
        <v>0</v>
      </c>
      <c r="V2" s="10">
        <f t="shared" si="1"/>
        <v>0</v>
      </c>
      <c r="W2" s="10">
        <f t="shared" si="1"/>
        <v>0</v>
      </c>
      <c r="X2" s="10">
        <f t="shared" si="1"/>
        <v>0</v>
      </c>
      <c r="Y2" s="10">
        <f t="shared" si="1"/>
        <v>0</v>
      </c>
      <c r="Z2" s="10">
        <f t="shared" si="1"/>
        <v>0</v>
      </c>
      <c r="AA2" s="10">
        <f t="shared" si="1"/>
        <v>0</v>
      </c>
      <c r="AB2" s="10">
        <f t="shared" si="1"/>
        <v>0</v>
      </c>
    </row>
    <row r="3" spans="1:30" x14ac:dyDescent="0.2">
      <c r="A3" s="25" t="s">
        <v>90</v>
      </c>
      <c r="B3">
        <f>+SUM(C3:FP3)</f>
        <v>0</v>
      </c>
      <c r="C3">
        <f>IFERROR(VLOOKUP(A3,'Week 1'!$1:$1048576,7,),)</f>
        <v>0</v>
      </c>
      <c r="D3">
        <f>IFERROR(VLOOKUP(A3,'Week 2'!$1:$1048576,7,),)</f>
        <v>0</v>
      </c>
      <c r="E3">
        <f>IFERROR(VLOOKUP(A3,'Week 3'!$1:$1048576,7,),)</f>
        <v>0</v>
      </c>
      <c r="F3">
        <f>IFERROR(VLOOKUP(A3,'Week 4'!$1:$1048576,7,),)</f>
        <v>0</v>
      </c>
      <c r="G3">
        <f>IFERROR(VLOOKUP(A3,'Week 5'!$1:$1048576,7,),)</f>
        <v>0</v>
      </c>
      <c r="H3">
        <f>IFERROR(VLOOKUP(A3,'Week 6'!$1:$1048576,7,),)</f>
        <v>0</v>
      </c>
      <c r="I3">
        <f>IFERROR(VLOOKUP(A3,'Week 7'!$1:$1048576,7,),)</f>
        <v>0</v>
      </c>
      <c r="J3">
        <f>IFERROR(VLOOKUP(A3,'Week 8'!$1:$1048576,7,),)</f>
        <v>0</v>
      </c>
      <c r="K3">
        <f>IFERROR(VLOOKUP(A3,'Week 9'!$1:$1048576,7,),)</f>
        <v>0</v>
      </c>
      <c r="L3">
        <f>IFERROR(VLOOKUP(A3,'Week 10'!$1:$1048576,7,),)</f>
        <v>0</v>
      </c>
      <c r="M3">
        <f>IFERROR(VLOOKUP(A3,'Week 11'!$1:$1048576,7,),)</f>
        <v>0</v>
      </c>
      <c r="N3">
        <f>IFERROR(VLOOKUP(A3,'Week 12'!$1:$1048576,7,),)</f>
        <v>0</v>
      </c>
      <c r="O3">
        <f>IFERROR(VLOOKUP(A3,'Week 13'!$1:$1048576,7,),)</f>
        <v>0</v>
      </c>
      <c r="P3">
        <f>IFERROR(VLOOKUP(A3,'Week 14'!$1:$1048576,7,),)</f>
        <v>0</v>
      </c>
      <c r="Q3">
        <f>IFERROR(VLOOKUP(A3,'Week 15'!$1:$1048576,7,),)</f>
        <v>0</v>
      </c>
      <c r="R3">
        <f>IFERROR(VLOOKUP(A3,'Week 16'!$1:$1048576,7,),)</f>
        <v>0</v>
      </c>
      <c r="S3">
        <f>IFERROR(VLOOKUP(A3,'Week 17'!$1:$1048576,7,),)</f>
        <v>0</v>
      </c>
      <c r="T3">
        <f>IFERROR(VLOOKUP(A3,'Week 18'!$1:$1048576,7,),)</f>
        <v>0</v>
      </c>
      <c r="U3">
        <f>IFERROR(VLOOKUP(A3,'Week 19'!$1:$1048576,7,),)</f>
        <v>0</v>
      </c>
      <c r="V3">
        <f>IFERROR(VLOOKUP(A3,'Week 20'!$1:$1048576,7,),)</f>
        <v>0</v>
      </c>
      <c r="W3">
        <f>IFERROR(VLOOKUP(A3,'Week 21'!$1:$1048576,7,),)</f>
        <v>0</v>
      </c>
      <c r="X3">
        <f>IFERROR(VLOOKUP(A3,'Week 22'!$1:$1048576,7,),)</f>
        <v>0</v>
      </c>
      <c r="Y3">
        <f>IFERROR(VLOOKUP(A3,'Week 23'!$1:$1048576,7,),)</f>
        <v>0</v>
      </c>
      <c r="Z3">
        <f>IFERROR(VLOOKUP(A3,'Week 24'!$1:$1048576,7,),)</f>
        <v>0</v>
      </c>
      <c r="AA3">
        <f>IFERROR(VLOOKUP(A3,'Week 25'!$1:$1048576,7,),)</f>
        <v>0</v>
      </c>
      <c r="AB3">
        <f>IFERROR(VLOOKUP(A3,'Week 26'!$1:$1048576,7,),)</f>
        <v>0</v>
      </c>
    </row>
    <row r="4" spans="1:30" x14ac:dyDescent="0.2">
      <c r="A4" s="25" t="s">
        <v>132</v>
      </c>
      <c r="B4">
        <f>+SUM(C4:FP4)</f>
        <v>0.6100000000000001</v>
      </c>
      <c r="C4">
        <v>0.18</v>
      </c>
      <c r="D4">
        <v>0.01</v>
      </c>
      <c r="E4">
        <f>IFERROR(VLOOKUP(A4,'Week 3'!$1:$1048576,7,),)</f>
        <v>0</v>
      </c>
      <c r="F4">
        <v>0.17</v>
      </c>
      <c r="G4">
        <v>0.02</v>
      </c>
      <c r="H4">
        <f>IFERROR(VLOOKUP(A4,'Week 6'!$1:$1048576,7,),)</f>
        <v>0</v>
      </c>
      <c r="I4">
        <v>0.03</v>
      </c>
      <c r="J4">
        <f>IFERROR(VLOOKUP(A4,'Week 8'!$1:$1048576,7,),)</f>
        <v>0</v>
      </c>
      <c r="K4">
        <f>IFERROR(VLOOKUP(A4,'Week 9'!$1:$1048576,7,),)</f>
        <v>0</v>
      </c>
      <c r="L4">
        <v>0.2</v>
      </c>
      <c r="M4">
        <f>IFERROR(VLOOKUP(A4,'Week 11'!$1:$1048576,7,),)</f>
        <v>0</v>
      </c>
      <c r="N4">
        <f>IFERROR(VLOOKUP(A4,'Week 12'!$1:$1048576,7,),)</f>
        <v>0</v>
      </c>
      <c r="O4">
        <f>IFERROR(VLOOKUP(A4,'Week 13'!$1:$1048576,7,),)</f>
        <v>0</v>
      </c>
      <c r="P4">
        <f>IFERROR(VLOOKUP(A4,'Week 14'!$1:$1048576,7,),)</f>
        <v>0</v>
      </c>
      <c r="Q4">
        <f>IFERROR(VLOOKUP(A4,'Week 15'!$1:$1048576,7,),)</f>
        <v>0</v>
      </c>
      <c r="R4">
        <f>IFERROR(VLOOKUP(A4,'Week 16'!$1:$1048576,7,),)</f>
        <v>0</v>
      </c>
      <c r="S4">
        <f>IFERROR(VLOOKUP(A4,'Week 17'!$1:$1048576,7,),)</f>
        <v>0</v>
      </c>
      <c r="T4">
        <f>IFERROR(VLOOKUP(A4,'Week 18'!$1:$1048576,7,),)</f>
        <v>0</v>
      </c>
      <c r="U4">
        <f>IFERROR(VLOOKUP(A4,'Week 19'!$1:$1048576,7,),)</f>
        <v>0</v>
      </c>
      <c r="V4">
        <f>IFERROR(VLOOKUP(A4,'Week 20'!$1:$1048576,7,),)</f>
        <v>0</v>
      </c>
      <c r="W4">
        <f>IFERROR(VLOOKUP(A4,'Week 21'!$1:$1048576,7,),)</f>
        <v>0</v>
      </c>
      <c r="X4">
        <f>IFERROR(VLOOKUP(A4,'Week 22'!$1:$1048576,7,),)</f>
        <v>0</v>
      </c>
      <c r="Y4">
        <f>IFERROR(VLOOKUP(A4,'Week 23'!$1:$1048576,7,),)</f>
        <v>0</v>
      </c>
      <c r="Z4">
        <f>IFERROR(VLOOKUP(A4,'Week 24'!$1:$1048576,7,),)</f>
        <v>0</v>
      </c>
      <c r="AA4">
        <f>IFERROR(VLOOKUP(A4,'Week 25'!$1:$1048576,7,),)</f>
        <v>0</v>
      </c>
      <c r="AB4">
        <f>IFERROR(VLOOKUP(A4,'Week 26'!$1:$1048576,7,),)</f>
        <v>0</v>
      </c>
    </row>
    <row r="5" spans="1:30" x14ac:dyDescent="0.2">
      <c r="A5" s="25" t="s">
        <v>513</v>
      </c>
      <c r="B5">
        <f>+SUM(C5:FP5)</f>
        <v>0</v>
      </c>
      <c r="C5">
        <f>IFERROR(VLOOKUP(A5,'Week 1'!$1:$1048576,7,),)</f>
        <v>0</v>
      </c>
      <c r="D5">
        <f>IFERROR(VLOOKUP(A5,'Week 2'!$1:$1048576,7,),)</f>
        <v>0</v>
      </c>
      <c r="E5">
        <f>IFERROR(VLOOKUP(A5,'Week 3'!$1:$1048576,7,),)</f>
        <v>0</v>
      </c>
      <c r="F5">
        <f>IFERROR(VLOOKUP(A5,'Week 4'!$1:$1048576,7,),)</f>
        <v>0</v>
      </c>
      <c r="G5">
        <f>IFERROR(VLOOKUP(A5,'Week 5'!$1:$1048576,7,),)</f>
        <v>0</v>
      </c>
      <c r="H5">
        <f>IFERROR(VLOOKUP(A5,'Week 6'!$1:$1048576,7,),)</f>
        <v>0</v>
      </c>
      <c r="I5">
        <f>IFERROR(VLOOKUP(A5,'Week 7'!$1:$1048576,7,),)</f>
        <v>0</v>
      </c>
      <c r="J5">
        <f>IFERROR(VLOOKUP(A5,'Week 8'!$1:$1048576,7,),)</f>
        <v>0</v>
      </c>
      <c r="K5">
        <f>IFERROR(VLOOKUP(A5,'Week 9'!$1:$1048576,7,),)</f>
        <v>0</v>
      </c>
      <c r="L5">
        <f>IFERROR(VLOOKUP(A5,'Week 10'!$1:$1048576,7,),)</f>
        <v>0</v>
      </c>
      <c r="M5">
        <f>IFERROR(VLOOKUP(A5,'Week 11'!$1:$1048576,7,),)</f>
        <v>0</v>
      </c>
      <c r="N5">
        <f>IFERROR(VLOOKUP(A5,'Week 12'!$1:$1048576,7,),)</f>
        <v>0</v>
      </c>
      <c r="O5">
        <f>IFERROR(VLOOKUP(A5,'Week 13'!$1:$1048576,7,),)</f>
        <v>0</v>
      </c>
      <c r="P5">
        <f>IFERROR(VLOOKUP(A5,'Week 14'!$1:$1048576,7,),)</f>
        <v>0</v>
      </c>
      <c r="Q5">
        <f>IFERROR(VLOOKUP(A5,'Week 15'!$1:$1048576,7,),)</f>
        <v>0</v>
      </c>
      <c r="R5">
        <f>IFERROR(VLOOKUP(A5,'Week 16'!$1:$1048576,7,),)</f>
        <v>0</v>
      </c>
      <c r="S5">
        <f>IFERROR(VLOOKUP(A5,'Week 17'!$1:$1048576,7,),)</f>
        <v>0</v>
      </c>
      <c r="T5">
        <f>IFERROR(VLOOKUP(A5,'Week 18'!$1:$1048576,7,),)</f>
        <v>0</v>
      </c>
      <c r="U5">
        <f>IFERROR(VLOOKUP(A5,'Week 19'!$1:$1048576,7,),)</f>
        <v>0</v>
      </c>
      <c r="V5">
        <f>IFERROR(VLOOKUP(A5,'Week 20'!$1:$1048576,7,),)</f>
        <v>0</v>
      </c>
      <c r="W5">
        <f>IFERROR(VLOOKUP(A5,'Week 21'!$1:$1048576,7,),)</f>
        <v>0</v>
      </c>
      <c r="X5">
        <f>IFERROR(VLOOKUP(A5,'Week 22'!$1:$1048576,7,),)</f>
        <v>0</v>
      </c>
      <c r="Y5">
        <f>IFERROR(VLOOKUP(A5,'Week 23'!$1:$1048576,7,),)</f>
        <v>0</v>
      </c>
      <c r="Z5">
        <f>IFERROR(VLOOKUP(A5,'Week 24'!$1:$1048576,7,),)</f>
        <v>0</v>
      </c>
      <c r="AA5">
        <f>IFERROR(VLOOKUP(A5,'Week 25'!$1:$1048576,7,),)</f>
        <v>0</v>
      </c>
      <c r="AB5">
        <f>IFERROR(VLOOKUP(A5,'Week 26'!$1:$1048576,7,),)</f>
        <v>0</v>
      </c>
    </row>
    <row r="6" spans="1:30" x14ac:dyDescent="0.2">
      <c r="A6" s="25" t="s">
        <v>98</v>
      </c>
      <c r="B6">
        <f>+SUM(C6:FP6)</f>
        <v>0</v>
      </c>
      <c r="C6">
        <f>IFERROR(VLOOKUP(A6,'Week 1'!$1:$1048576,7,),)</f>
        <v>0</v>
      </c>
      <c r="D6">
        <f>IFERROR(VLOOKUP(A6,'Week 2'!$1:$1048576,7,),)</f>
        <v>0</v>
      </c>
      <c r="E6">
        <f>IFERROR(VLOOKUP(A6,'Week 3'!$1:$1048576,7,),)</f>
        <v>0</v>
      </c>
      <c r="F6">
        <f>IFERROR(VLOOKUP(A6,'Week 4'!$1:$1048576,7,),)</f>
        <v>0</v>
      </c>
      <c r="G6">
        <f>IFERROR(VLOOKUP(A6,'Week 5'!$1:$1048576,7,),)</f>
        <v>0</v>
      </c>
      <c r="H6">
        <f>IFERROR(VLOOKUP(A6,'Week 6'!$1:$1048576,7,),)</f>
        <v>0</v>
      </c>
      <c r="I6">
        <f>IFERROR(VLOOKUP(A6,'Week 7'!$1:$1048576,7,),)</f>
        <v>0</v>
      </c>
      <c r="J6">
        <f>IFERROR(VLOOKUP(A6,'Week 8'!$1:$1048576,7,),)</f>
        <v>0</v>
      </c>
      <c r="K6">
        <f>IFERROR(VLOOKUP(A6,'Week 9'!$1:$1048576,7,),)</f>
        <v>0</v>
      </c>
      <c r="L6">
        <f>IFERROR(VLOOKUP(A6,'Week 10'!$1:$1048576,7,),)</f>
        <v>0</v>
      </c>
      <c r="M6">
        <f>IFERROR(VLOOKUP(A6,'Week 11'!$1:$1048576,7,),)</f>
        <v>0</v>
      </c>
      <c r="N6">
        <f>IFERROR(VLOOKUP(A6,'Week 12'!$1:$1048576,7,),)</f>
        <v>0</v>
      </c>
      <c r="O6">
        <f>IFERROR(VLOOKUP(A6,'Week 13'!$1:$1048576,7,),)</f>
        <v>0</v>
      </c>
      <c r="P6">
        <f>IFERROR(VLOOKUP(A6,'Week 14'!$1:$1048576,7,),)</f>
        <v>0</v>
      </c>
      <c r="Q6">
        <f>IFERROR(VLOOKUP(A6,'Week 15'!$1:$1048576,7,),)</f>
        <v>0</v>
      </c>
      <c r="R6">
        <f>IFERROR(VLOOKUP(A6,'Week 16'!$1:$1048576,7,),)</f>
        <v>0</v>
      </c>
      <c r="S6">
        <f>IFERROR(VLOOKUP(A6,'Week 17'!$1:$1048576,7,),)</f>
        <v>0</v>
      </c>
      <c r="T6">
        <f>IFERROR(VLOOKUP(A6,'Week 18'!$1:$1048576,7,),)</f>
        <v>0</v>
      </c>
      <c r="U6">
        <f>IFERROR(VLOOKUP(A6,'Week 19'!$1:$1048576,7,),)</f>
        <v>0</v>
      </c>
      <c r="V6">
        <f>IFERROR(VLOOKUP(A6,'Week 20'!$1:$1048576,7,),)</f>
        <v>0</v>
      </c>
      <c r="W6">
        <f>IFERROR(VLOOKUP(A6,'Week 21'!$1:$1048576,7,),)</f>
        <v>0</v>
      </c>
      <c r="X6">
        <f>IFERROR(VLOOKUP(A6,'Week 22'!$1:$1048576,7,),)</f>
        <v>0</v>
      </c>
      <c r="Y6">
        <f>IFERROR(VLOOKUP(A6,'Week 23'!$1:$1048576,7,),)</f>
        <v>0</v>
      </c>
      <c r="Z6">
        <f>IFERROR(VLOOKUP(A6,'Week 24'!$1:$1048576,7,),)</f>
        <v>0</v>
      </c>
      <c r="AA6">
        <f>IFERROR(VLOOKUP(A6,'Week 25'!$1:$1048576,7,),)</f>
        <v>0</v>
      </c>
      <c r="AB6">
        <f>IFERROR(VLOOKUP(A6,'Week 26'!$1:$1048576,7,),)</f>
        <v>0</v>
      </c>
    </row>
    <row r="7" spans="1:30" x14ac:dyDescent="0.2">
      <c r="A7" s="25" t="s">
        <v>514</v>
      </c>
      <c r="B7">
        <f>+SUM(C7:FP7)</f>
        <v>0</v>
      </c>
      <c r="C7">
        <f>IFERROR(VLOOKUP(A7,'Week 1'!$1:$1048576,7,),)</f>
        <v>0</v>
      </c>
      <c r="D7">
        <f>IFERROR(VLOOKUP(A7,'Week 2'!$1:$1048576,7,),)</f>
        <v>0</v>
      </c>
      <c r="E7">
        <f>IFERROR(VLOOKUP(A7,'Week 3'!$1:$1048576,7,),)</f>
        <v>0</v>
      </c>
      <c r="F7">
        <f>IFERROR(VLOOKUP(A7,'Week 4'!$1:$1048576,7,),)</f>
        <v>0</v>
      </c>
      <c r="G7">
        <f>IFERROR(VLOOKUP(A7,'Week 5'!$1:$1048576,7,),)</f>
        <v>0</v>
      </c>
      <c r="H7">
        <f>IFERROR(VLOOKUP(A7,'Week 6'!$1:$1048576,7,),)</f>
        <v>0</v>
      </c>
      <c r="I7">
        <f>IFERROR(VLOOKUP(A7,'Week 7'!$1:$1048576,7,),)</f>
        <v>0</v>
      </c>
      <c r="J7">
        <f>IFERROR(VLOOKUP(A7,'Week 8'!$1:$1048576,7,),)</f>
        <v>0</v>
      </c>
      <c r="K7">
        <f>IFERROR(VLOOKUP(A7,'Week 9'!$1:$1048576,7,),)</f>
        <v>0</v>
      </c>
      <c r="L7">
        <f>IFERROR(VLOOKUP(A7,'Week 10'!$1:$1048576,7,),)</f>
        <v>0</v>
      </c>
      <c r="M7">
        <f>IFERROR(VLOOKUP(A7,'Week 11'!$1:$1048576,7,),)</f>
        <v>0</v>
      </c>
      <c r="N7">
        <f>IFERROR(VLOOKUP(A7,'Week 12'!$1:$1048576,7,),)</f>
        <v>0</v>
      </c>
      <c r="O7">
        <f>IFERROR(VLOOKUP(A7,'Week 13'!$1:$1048576,7,),)</f>
        <v>0</v>
      </c>
      <c r="P7">
        <f>IFERROR(VLOOKUP(A7,'Week 14'!$1:$1048576,7,),)</f>
        <v>0</v>
      </c>
      <c r="Q7">
        <f>IFERROR(VLOOKUP(A7,'Week 15'!$1:$1048576,7,),)</f>
        <v>0</v>
      </c>
      <c r="R7">
        <f>IFERROR(VLOOKUP(A7,'Week 16'!$1:$1048576,7,),)</f>
        <v>0</v>
      </c>
      <c r="S7">
        <f>IFERROR(VLOOKUP(A7,'Week 17'!$1:$1048576,7,),)</f>
        <v>0</v>
      </c>
      <c r="T7">
        <f>IFERROR(VLOOKUP(A7,'Week 18'!$1:$1048576,7,),)</f>
        <v>0</v>
      </c>
      <c r="U7">
        <f>IFERROR(VLOOKUP(A7,'Week 19'!$1:$1048576,7,),)</f>
        <v>0</v>
      </c>
      <c r="V7">
        <f>IFERROR(VLOOKUP(A7,'Week 20'!$1:$1048576,7,),)</f>
        <v>0</v>
      </c>
      <c r="W7">
        <f>IFERROR(VLOOKUP(A7,'Week 21'!$1:$1048576,7,),)</f>
        <v>0</v>
      </c>
      <c r="X7">
        <f>IFERROR(VLOOKUP(A7,'Week 22'!$1:$1048576,7,),)</f>
        <v>0</v>
      </c>
      <c r="Y7">
        <f>IFERROR(VLOOKUP(A7,'Week 23'!$1:$1048576,7,),)</f>
        <v>0</v>
      </c>
      <c r="Z7">
        <f>IFERROR(VLOOKUP(A7,'Week 24'!$1:$1048576,7,),)</f>
        <v>0</v>
      </c>
      <c r="AA7">
        <f>IFERROR(VLOOKUP(A7,'Week 25'!$1:$1048576,7,),)</f>
        <v>0</v>
      </c>
      <c r="AB7">
        <f>IFERROR(VLOOKUP(A7,'Week 26'!$1:$1048576,7,),)</f>
        <v>0</v>
      </c>
    </row>
    <row r="8" spans="1:30" x14ac:dyDescent="0.2">
      <c r="A8" s="26" t="s">
        <v>166</v>
      </c>
      <c r="B8" s="10">
        <f>+SUM(C8:AC8)</f>
        <v>0.69500000000000006</v>
      </c>
      <c r="C8" s="10">
        <f>AVERAGE(C9:C10)</f>
        <v>0.02</v>
      </c>
      <c r="D8" s="10">
        <f t="shared" ref="D8:L8" si="2">AVERAGE(D9:D10)</f>
        <v>0.01</v>
      </c>
      <c r="E8" s="10">
        <f t="shared" si="2"/>
        <v>0.11000000000000001</v>
      </c>
      <c r="F8" s="10">
        <f t="shared" si="2"/>
        <v>0.2</v>
      </c>
      <c r="G8" s="10">
        <f t="shared" si="2"/>
        <v>0</v>
      </c>
      <c r="H8" s="10">
        <f t="shared" si="2"/>
        <v>0.08</v>
      </c>
      <c r="I8" s="10">
        <f t="shared" si="2"/>
        <v>0</v>
      </c>
      <c r="J8" s="10">
        <f t="shared" si="2"/>
        <v>7.0000000000000007E-2</v>
      </c>
      <c r="K8" s="10">
        <f t="shared" si="2"/>
        <v>0.16999999999999998</v>
      </c>
      <c r="L8" s="10">
        <f t="shared" si="2"/>
        <v>3.5000000000000003E-2</v>
      </c>
      <c r="M8" s="10">
        <f t="shared" ref="M8:AB8" si="3">AVERAGE(M9:M9)</f>
        <v>0</v>
      </c>
      <c r="N8" s="10">
        <f t="shared" si="3"/>
        <v>0</v>
      </c>
      <c r="O8" s="10">
        <f t="shared" si="3"/>
        <v>0</v>
      </c>
      <c r="P8" s="10">
        <f t="shared" si="3"/>
        <v>0</v>
      </c>
      <c r="Q8" s="10">
        <f t="shared" si="3"/>
        <v>0</v>
      </c>
      <c r="R8" s="10">
        <f t="shared" si="3"/>
        <v>0</v>
      </c>
      <c r="S8" s="10">
        <f t="shared" si="3"/>
        <v>0</v>
      </c>
      <c r="T8" s="10">
        <f t="shared" si="3"/>
        <v>0</v>
      </c>
      <c r="U8" s="10">
        <f t="shared" si="3"/>
        <v>0</v>
      </c>
      <c r="V8" s="10">
        <f t="shared" si="3"/>
        <v>0</v>
      </c>
      <c r="W8" s="10">
        <f t="shared" si="3"/>
        <v>0</v>
      </c>
      <c r="X8" s="10">
        <f t="shared" si="3"/>
        <v>0</v>
      </c>
      <c r="Y8" s="10">
        <f t="shared" si="3"/>
        <v>0</v>
      </c>
      <c r="Z8" s="10">
        <f t="shared" si="3"/>
        <v>0</v>
      </c>
      <c r="AA8" s="10">
        <f t="shared" si="3"/>
        <v>0</v>
      </c>
      <c r="AB8" s="10">
        <f t="shared" si="3"/>
        <v>0</v>
      </c>
    </row>
    <row r="9" spans="1:30" x14ac:dyDescent="0.2">
      <c r="A9" s="25">
        <v>365</v>
      </c>
      <c r="B9">
        <f>+SUM(C9:AM9)</f>
        <v>0.75</v>
      </c>
      <c r="C9">
        <v>0.02</v>
      </c>
      <c r="E9">
        <v>0.14000000000000001</v>
      </c>
      <c r="F9">
        <v>0.21</v>
      </c>
      <c r="G9">
        <v>0</v>
      </c>
      <c r="H9">
        <v>0.04</v>
      </c>
      <c r="I9">
        <v>0</v>
      </c>
      <c r="J9">
        <v>0.09</v>
      </c>
      <c r="K9">
        <v>0.21</v>
      </c>
      <c r="L9">
        <v>0.04</v>
      </c>
      <c r="M9">
        <f>IFERROR(VLOOKUP(A9,'Week 11'!$1:$1048576,7,),)</f>
        <v>0</v>
      </c>
      <c r="N9">
        <f>IFERROR(VLOOKUP(A9,'Week 12'!$1:$1048576,7,),)</f>
        <v>0</v>
      </c>
      <c r="O9">
        <f>IFERROR(VLOOKUP(A9,'Week 13'!$1:$1048576,7,),)</f>
        <v>0</v>
      </c>
      <c r="P9">
        <f>IFERROR(VLOOKUP(A9,'Week 14'!$1:$1048576,7,),)</f>
        <v>0</v>
      </c>
      <c r="Q9">
        <f>IFERROR(VLOOKUP(A9,'Week 15'!$1:$1048576,7,),)</f>
        <v>0</v>
      </c>
      <c r="R9">
        <f>IFERROR(VLOOKUP(A9,'Week 16'!$1:$1048576,7,),)</f>
        <v>0</v>
      </c>
      <c r="S9">
        <f>IFERROR(VLOOKUP(A9,'Week 17'!$1:$1048576,7,),)</f>
        <v>0</v>
      </c>
      <c r="T9">
        <f>IFERROR(VLOOKUP(A9,'Week 18'!$1:$1048576,7,),)</f>
        <v>0</v>
      </c>
      <c r="U9">
        <f>IFERROR(VLOOKUP(A9,'Week 19'!$1:$1048576,7,),)</f>
        <v>0</v>
      </c>
      <c r="V9">
        <f>IFERROR(VLOOKUP(A9,'Week 20'!$1:$1048576,7,),)</f>
        <v>0</v>
      </c>
      <c r="W9">
        <f>IFERROR(VLOOKUP(A9,'Week 21'!$1:$1048576,7,),)</f>
        <v>0</v>
      </c>
      <c r="X9">
        <f>IFERROR(VLOOKUP(A9,'Week 22'!$1:$1048576,7,),)</f>
        <v>0</v>
      </c>
      <c r="Y9">
        <f>IFERROR(VLOOKUP(A9,'Week 23'!$1:$1048576,7,),)</f>
        <v>0</v>
      </c>
      <c r="Z9">
        <f>IFERROR(VLOOKUP(A9,'Week 24'!$1:$1048576,7,),)</f>
        <v>0</v>
      </c>
      <c r="AA9">
        <f>IFERROR(VLOOKUP(A9,'Week 25'!$1:$1048576,7,),)</f>
        <v>0</v>
      </c>
      <c r="AB9">
        <f>IFERROR(VLOOKUP(A9,'Week 26'!$1:$1048576,7,),)</f>
        <v>0</v>
      </c>
    </row>
    <row r="10" spans="1:30" x14ac:dyDescent="0.2">
      <c r="A10" s="25" t="s">
        <v>515</v>
      </c>
      <c r="B10">
        <f>+SUM(C10:AM10)</f>
        <v>0.63</v>
      </c>
      <c r="C10">
        <v>0.02</v>
      </c>
      <c r="D10">
        <v>0.01</v>
      </c>
      <c r="E10">
        <v>0.08</v>
      </c>
      <c r="F10">
        <v>0.19</v>
      </c>
      <c r="G10">
        <v>0</v>
      </c>
      <c r="H10">
        <v>0.12</v>
      </c>
      <c r="I10">
        <v>0</v>
      </c>
      <c r="J10">
        <v>0.05</v>
      </c>
      <c r="K10">
        <v>0.13</v>
      </c>
      <c r="L10">
        <v>0.03</v>
      </c>
    </row>
    <row r="11" spans="1:30" x14ac:dyDescent="0.2">
      <c r="A11" s="26" t="s">
        <v>516</v>
      </c>
      <c r="K11">
        <v>0.4</v>
      </c>
    </row>
    <row r="15" spans="1:30" x14ac:dyDescent="0.2">
      <c r="A15" s="25" t="s">
        <v>472</v>
      </c>
      <c r="B15" t="s">
        <v>473</v>
      </c>
    </row>
    <row r="16" spans="1:30" x14ac:dyDescent="0.2">
      <c r="A16" s="27" t="s">
        <v>517</v>
      </c>
    </row>
  </sheetData>
  <phoneticPr fontId="21" type="noConversion"/>
  <hyperlinks>
    <hyperlink ref="A16" r:id="rId1" xr:uid="{EF41A6C9-EFAD-4DD9-B39D-54730B7D341A}"/>
  </hyperlinks>
  <pageMargins left="0.7" right="0.7" top="0.75" bottom="0.75" header="0.3" footer="0.3"/>
  <pageSetup orientation="portrait" r:id="rId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554A4-1C98-4E86-B46C-627FA94CE8D0}">
  <sheetPr codeName="Sheet42"/>
  <dimension ref="A1:G1"/>
  <sheetViews>
    <sheetView workbookViewId="0"/>
  </sheetViews>
  <sheetFormatPr defaultRowHeight="15" x14ac:dyDescent="0.2"/>
  <cols>
    <col min="1" max="1" width="9.81640625" customWidth="1"/>
  </cols>
  <sheetData>
    <row r="1" spans="1:7" x14ac:dyDescent="0.2">
      <c r="A1" t="s">
        <v>468</v>
      </c>
      <c r="B1" t="s">
        <v>518</v>
      </c>
      <c r="C1" t="s">
        <v>519</v>
      </c>
      <c r="D1" t="s">
        <v>520</v>
      </c>
      <c r="E1" t="s">
        <v>521</v>
      </c>
      <c r="F1" t="s">
        <v>522</v>
      </c>
      <c r="G1" t="s">
        <v>523</v>
      </c>
    </row>
  </sheetData>
  <conditionalFormatting sqref="A2:A217">
    <cfRule type="duplicateValues" dxfId="7" priority="1"/>
  </conditionalFormatting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658DE-C221-40BC-A345-0A19D2DA3B64}">
  <sheetPr codeName="Sheet43"/>
  <dimension ref="D172:E239"/>
  <sheetViews>
    <sheetView workbookViewId="0">
      <selection sqref="A1:XFD1048576"/>
    </sheetView>
  </sheetViews>
  <sheetFormatPr defaultRowHeight="15" x14ac:dyDescent="0.2"/>
  <sheetData>
    <row r="172" spans="4:5" x14ac:dyDescent="0.2">
      <c r="D172" s="1"/>
      <c r="E172" s="1"/>
    </row>
    <row r="173" spans="4:5" x14ac:dyDescent="0.2">
      <c r="D173" s="1"/>
      <c r="E173" s="1"/>
    </row>
    <row r="174" spans="4:5" x14ac:dyDescent="0.2">
      <c r="D174" s="1"/>
      <c r="E174" s="1"/>
    </row>
    <row r="175" spans="4:5" x14ac:dyDescent="0.2">
      <c r="D175" s="1"/>
      <c r="E175" s="1"/>
    </row>
    <row r="176" spans="4:5" x14ac:dyDescent="0.2">
      <c r="D176" s="1"/>
      <c r="E176" s="1"/>
    </row>
    <row r="177" spans="4:5" x14ac:dyDescent="0.2">
      <c r="D177" s="1"/>
      <c r="E177" s="1"/>
    </row>
    <row r="178" spans="4:5" x14ac:dyDescent="0.2">
      <c r="D178" s="1"/>
      <c r="E178" s="1"/>
    </row>
    <row r="179" spans="4:5" x14ac:dyDescent="0.2">
      <c r="D179" s="1"/>
      <c r="E179" s="1"/>
    </row>
    <row r="180" spans="4:5" x14ac:dyDescent="0.2">
      <c r="D180" s="1"/>
      <c r="E180" s="1"/>
    </row>
    <row r="181" spans="4:5" x14ac:dyDescent="0.2">
      <c r="D181" s="1"/>
      <c r="E181" s="1"/>
    </row>
    <row r="182" spans="4:5" x14ac:dyDescent="0.2">
      <c r="D182" s="1"/>
      <c r="E182" s="1"/>
    </row>
    <row r="183" spans="4:5" x14ac:dyDescent="0.2">
      <c r="D183" s="1"/>
      <c r="E183" s="1"/>
    </row>
    <row r="184" spans="4:5" x14ac:dyDescent="0.2">
      <c r="D184" s="1"/>
      <c r="E184" s="1"/>
    </row>
    <row r="185" spans="4:5" x14ac:dyDescent="0.2">
      <c r="D185" s="1"/>
      <c r="E185" s="1"/>
    </row>
    <row r="186" spans="4:5" x14ac:dyDescent="0.2">
      <c r="D186" s="1"/>
      <c r="E186" s="1"/>
    </row>
    <row r="187" spans="4:5" x14ac:dyDescent="0.2">
      <c r="D187" s="1"/>
      <c r="E187" s="1"/>
    </row>
    <row r="188" spans="4:5" x14ac:dyDescent="0.2">
      <c r="D188" s="1"/>
      <c r="E188" s="1"/>
    </row>
    <row r="189" spans="4:5" x14ac:dyDescent="0.2">
      <c r="D189" s="1"/>
      <c r="E189" s="1"/>
    </row>
    <row r="190" spans="4:5" x14ac:dyDescent="0.2">
      <c r="D190" s="1"/>
      <c r="E190" s="1"/>
    </row>
    <row r="191" spans="4:5" x14ac:dyDescent="0.2">
      <c r="D191" s="1"/>
      <c r="E191" s="1"/>
    </row>
    <row r="192" spans="4:5" x14ac:dyDescent="0.2">
      <c r="D192" s="1"/>
      <c r="E192" s="1"/>
    </row>
    <row r="193" spans="4:5" x14ac:dyDescent="0.2">
      <c r="D193" s="1"/>
      <c r="E193" s="1"/>
    </row>
    <row r="194" spans="4:5" x14ac:dyDescent="0.2">
      <c r="D194" s="1"/>
      <c r="E194" s="1"/>
    </row>
    <row r="195" spans="4:5" x14ac:dyDescent="0.2">
      <c r="D195" s="1"/>
      <c r="E195" s="1"/>
    </row>
    <row r="196" spans="4:5" x14ac:dyDescent="0.2">
      <c r="D196" s="1"/>
      <c r="E196" s="1"/>
    </row>
    <row r="197" spans="4:5" x14ac:dyDescent="0.2">
      <c r="D197" s="1"/>
      <c r="E197" s="1"/>
    </row>
    <row r="198" spans="4:5" x14ac:dyDescent="0.2">
      <c r="D198" s="1"/>
      <c r="E198" s="1"/>
    </row>
    <row r="199" spans="4:5" x14ac:dyDescent="0.2">
      <c r="D199" s="1"/>
      <c r="E199" s="1"/>
    </row>
    <row r="200" spans="4:5" x14ac:dyDescent="0.2">
      <c r="D200" s="1"/>
      <c r="E200" s="1"/>
    </row>
    <row r="201" spans="4:5" x14ac:dyDescent="0.2">
      <c r="D201" s="1"/>
      <c r="E201" s="1"/>
    </row>
    <row r="202" spans="4:5" x14ac:dyDescent="0.2">
      <c r="D202" s="1"/>
      <c r="E202" s="1"/>
    </row>
    <row r="203" spans="4:5" x14ac:dyDescent="0.2">
      <c r="D203" s="1"/>
      <c r="E203" s="1"/>
    </row>
    <row r="204" spans="4:5" x14ac:dyDescent="0.2">
      <c r="D204" s="1"/>
      <c r="E204" s="1"/>
    </row>
    <row r="205" spans="4:5" x14ac:dyDescent="0.2">
      <c r="D205" s="1"/>
      <c r="E205" s="1"/>
    </row>
    <row r="206" spans="4:5" x14ac:dyDescent="0.2">
      <c r="D206" s="1"/>
      <c r="E206" s="1"/>
    </row>
    <row r="207" spans="4:5" x14ac:dyDescent="0.2">
      <c r="D207" s="1"/>
      <c r="E207" s="1"/>
    </row>
    <row r="208" spans="4:5" x14ac:dyDescent="0.2">
      <c r="D208" s="1"/>
      <c r="E208" s="1"/>
    </row>
    <row r="209" spans="4:5" x14ac:dyDescent="0.2">
      <c r="D209" s="1"/>
      <c r="E209" s="1"/>
    </row>
    <row r="210" spans="4:5" x14ac:dyDescent="0.2">
      <c r="D210" s="1"/>
      <c r="E210" s="1"/>
    </row>
    <row r="211" spans="4:5" x14ac:dyDescent="0.2">
      <c r="D211" s="1"/>
      <c r="E211" s="1"/>
    </row>
    <row r="212" spans="4:5" x14ac:dyDescent="0.2">
      <c r="D212" s="1"/>
      <c r="E212" s="1"/>
    </row>
    <row r="213" spans="4:5" x14ac:dyDescent="0.2">
      <c r="D213" s="1"/>
      <c r="E213" s="1"/>
    </row>
    <row r="214" spans="4:5" x14ac:dyDescent="0.2">
      <c r="D214" s="1"/>
      <c r="E214" s="1"/>
    </row>
    <row r="215" spans="4:5" x14ac:dyDescent="0.2">
      <c r="D215" s="1"/>
      <c r="E215" s="1"/>
    </row>
    <row r="216" spans="4:5" x14ac:dyDescent="0.2">
      <c r="D216" s="1"/>
      <c r="E216" s="1"/>
    </row>
    <row r="217" spans="4:5" x14ac:dyDescent="0.2">
      <c r="D217" s="1"/>
      <c r="E217" s="1"/>
    </row>
    <row r="218" spans="4:5" x14ac:dyDescent="0.2">
      <c r="D218" s="1"/>
      <c r="E218" s="1"/>
    </row>
    <row r="219" spans="4:5" x14ac:dyDescent="0.2">
      <c r="D219" s="1"/>
      <c r="E219" s="1"/>
    </row>
    <row r="220" spans="4:5" x14ac:dyDescent="0.2">
      <c r="D220" s="1"/>
      <c r="E220" s="1"/>
    </row>
    <row r="221" spans="4:5" x14ac:dyDescent="0.2">
      <c r="D221" s="1"/>
      <c r="E221" s="1"/>
    </row>
    <row r="222" spans="4:5" x14ac:dyDescent="0.2">
      <c r="D222" s="1"/>
      <c r="E222" s="1"/>
    </row>
    <row r="223" spans="4:5" x14ac:dyDescent="0.2">
      <c r="D223" s="1"/>
      <c r="E223" s="1"/>
    </row>
    <row r="224" spans="4:5" x14ac:dyDescent="0.2">
      <c r="D224" s="1"/>
      <c r="E224" s="1"/>
    </row>
    <row r="225" spans="4:5" x14ac:dyDescent="0.2">
      <c r="D225" s="1"/>
      <c r="E225" s="1"/>
    </row>
    <row r="226" spans="4:5" x14ac:dyDescent="0.2">
      <c r="D226" s="1"/>
      <c r="E226" s="1"/>
    </row>
    <row r="227" spans="4:5" x14ac:dyDescent="0.2">
      <c r="D227" s="1"/>
      <c r="E227" s="1"/>
    </row>
    <row r="228" spans="4:5" x14ac:dyDescent="0.2">
      <c r="D228" s="1"/>
      <c r="E228" s="1"/>
    </row>
    <row r="229" spans="4:5" x14ac:dyDescent="0.2">
      <c r="D229" s="1"/>
      <c r="E229" s="1"/>
    </row>
    <row r="230" spans="4:5" x14ac:dyDescent="0.2">
      <c r="D230" s="1"/>
      <c r="E230" s="1"/>
    </row>
    <row r="231" spans="4:5" x14ac:dyDescent="0.2">
      <c r="D231" s="1"/>
      <c r="E231" s="1"/>
    </row>
    <row r="232" spans="4:5" x14ac:dyDescent="0.2">
      <c r="D232" s="1"/>
      <c r="E232" s="1"/>
    </row>
    <row r="233" spans="4:5" x14ac:dyDescent="0.2">
      <c r="D233" s="1"/>
      <c r="E233" s="1"/>
    </row>
    <row r="234" spans="4:5" x14ac:dyDescent="0.2">
      <c r="D234" s="1"/>
      <c r="E234" s="1"/>
    </row>
    <row r="235" spans="4:5" x14ac:dyDescent="0.2">
      <c r="D235" s="1"/>
      <c r="E235" s="1"/>
    </row>
    <row r="236" spans="4:5" x14ac:dyDescent="0.2">
      <c r="D236" s="1"/>
      <c r="E236" s="1"/>
    </row>
    <row r="237" spans="4:5" x14ac:dyDescent="0.2">
      <c r="D237" s="1"/>
      <c r="E237" s="1"/>
    </row>
    <row r="238" spans="4:5" x14ac:dyDescent="0.2">
      <c r="D238" s="1"/>
      <c r="E238" s="1"/>
    </row>
    <row r="239" spans="4:5" x14ac:dyDescent="0.2">
      <c r="D239" s="1"/>
      <c r="E239" s="1"/>
    </row>
  </sheetData>
  <conditionalFormatting sqref="A2:A215">
    <cfRule type="duplicateValues" dxfId="6" priority="5"/>
  </conditionalFormatting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F0BC7-FC48-473D-A47E-4249FACE8680}">
  <sheetPr codeName="Sheet44"/>
  <dimension ref="D172:E239"/>
  <sheetViews>
    <sheetView workbookViewId="0">
      <selection sqref="A1:XFD1048576"/>
    </sheetView>
  </sheetViews>
  <sheetFormatPr defaultRowHeight="15" x14ac:dyDescent="0.2"/>
  <cols>
    <col min="4" max="5" width="10.76171875" bestFit="1" customWidth="1"/>
  </cols>
  <sheetData>
    <row r="172" spans="4:5" x14ac:dyDescent="0.2">
      <c r="D172" s="1"/>
      <c r="E172" s="1"/>
    </row>
    <row r="173" spans="4:5" x14ac:dyDescent="0.2">
      <c r="D173" s="1"/>
      <c r="E173" s="1"/>
    </row>
    <row r="174" spans="4:5" x14ac:dyDescent="0.2">
      <c r="D174" s="1"/>
      <c r="E174" s="1"/>
    </row>
    <row r="175" spans="4:5" x14ac:dyDescent="0.2">
      <c r="D175" s="1"/>
      <c r="E175" s="1"/>
    </row>
    <row r="176" spans="4:5" x14ac:dyDescent="0.2">
      <c r="D176" s="1"/>
      <c r="E176" s="1"/>
    </row>
    <row r="177" spans="4:5" x14ac:dyDescent="0.2">
      <c r="D177" s="1"/>
      <c r="E177" s="1"/>
    </row>
    <row r="178" spans="4:5" x14ac:dyDescent="0.2">
      <c r="D178" s="1"/>
      <c r="E178" s="1"/>
    </row>
    <row r="179" spans="4:5" x14ac:dyDescent="0.2">
      <c r="D179" s="1"/>
      <c r="E179" s="1"/>
    </row>
    <row r="180" spans="4:5" x14ac:dyDescent="0.2">
      <c r="D180" s="1"/>
      <c r="E180" s="1"/>
    </row>
    <row r="181" spans="4:5" x14ac:dyDescent="0.2">
      <c r="D181" s="1"/>
      <c r="E181" s="1"/>
    </row>
    <row r="182" spans="4:5" x14ac:dyDescent="0.2">
      <c r="D182" s="1"/>
      <c r="E182" s="1"/>
    </row>
    <row r="183" spans="4:5" x14ac:dyDescent="0.2">
      <c r="D183" s="1"/>
      <c r="E183" s="1"/>
    </row>
    <row r="184" spans="4:5" x14ac:dyDescent="0.2">
      <c r="D184" s="1"/>
      <c r="E184" s="1"/>
    </row>
    <row r="185" spans="4:5" x14ac:dyDescent="0.2">
      <c r="D185" s="1"/>
      <c r="E185" s="1"/>
    </row>
    <row r="186" spans="4:5" x14ac:dyDescent="0.2">
      <c r="D186" s="1"/>
      <c r="E186" s="1"/>
    </row>
    <row r="187" spans="4:5" x14ac:dyDescent="0.2">
      <c r="D187" s="1"/>
      <c r="E187" s="1"/>
    </row>
    <row r="188" spans="4:5" x14ac:dyDescent="0.2">
      <c r="D188" s="1"/>
      <c r="E188" s="1"/>
    </row>
    <row r="189" spans="4:5" x14ac:dyDescent="0.2">
      <c r="D189" s="1"/>
      <c r="E189" s="1"/>
    </row>
    <row r="190" spans="4:5" x14ac:dyDescent="0.2">
      <c r="D190" s="1"/>
      <c r="E190" s="1"/>
    </row>
    <row r="191" spans="4:5" x14ac:dyDescent="0.2">
      <c r="D191" s="1"/>
      <c r="E191" s="1"/>
    </row>
    <row r="192" spans="4:5" x14ac:dyDescent="0.2">
      <c r="D192" s="1"/>
      <c r="E192" s="1"/>
    </row>
    <row r="193" spans="4:5" x14ac:dyDescent="0.2">
      <c r="D193" s="1"/>
      <c r="E193" s="1"/>
    </row>
    <row r="194" spans="4:5" x14ac:dyDescent="0.2">
      <c r="D194" s="1"/>
      <c r="E194" s="1"/>
    </row>
    <row r="195" spans="4:5" x14ac:dyDescent="0.2">
      <c r="D195" s="1"/>
      <c r="E195" s="1"/>
    </row>
    <row r="196" spans="4:5" x14ac:dyDescent="0.2">
      <c r="D196" s="1"/>
      <c r="E196" s="1"/>
    </row>
    <row r="197" spans="4:5" x14ac:dyDescent="0.2">
      <c r="D197" s="1"/>
      <c r="E197" s="1"/>
    </row>
    <row r="198" spans="4:5" x14ac:dyDescent="0.2">
      <c r="D198" s="1"/>
      <c r="E198" s="1"/>
    </row>
    <row r="199" spans="4:5" x14ac:dyDescent="0.2">
      <c r="D199" s="1"/>
      <c r="E199" s="1"/>
    </row>
    <row r="200" spans="4:5" x14ac:dyDescent="0.2">
      <c r="D200" s="1"/>
      <c r="E200" s="1"/>
    </row>
    <row r="201" spans="4:5" x14ac:dyDescent="0.2">
      <c r="D201" s="1"/>
      <c r="E201" s="1"/>
    </row>
    <row r="202" spans="4:5" x14ac:dyDescent="0.2">
      <c r="D202" s="1"/>
      <c r="E202" s="1"/>
    </row>
    <row r="203" spans="4:5" x14ac:dyDescent="0.2">
      <c r="D203" s="1"/>
      <c r="E203" s="1"/>
    </row>
    <row r="204" spans="4:5" x14ac:dyDescent="0.2">
      <c r="D204" s="1"/>
      <c r="E204" s="1"/>
    </row>
    <row r="205" spans="4:5" x14ac:dyDescent="0.2">
      <c r="D205" s="1"/>
      <c r="E205" s="1"/>
    </row>
    <row r="206" spans="4:5" x14ac:dyDescent="0.2">
      <c r="D206" s="1"/>
      <c r="E206" s="1"/>
    </row>
    <row r="207" spans="4:5" x14ac:dyDescent="0.2">
      <c r="D207" s="1"/>
      <c r="E207" s="1"/>
    </row>
    <row r="208" spans="4:5" x14ac:dyDescent="0.2">
      <c r="D208" s="1"/>
      <c r="E208" s="1"/>
    </row>
    <row r="209" spans="4:5" x14ac:dyDescent="0.2">
      <c r="D209" s="1"/>
      <c r="E209" s="1"/>
    </row>
    <row r="210" spans="4:5" x14ac:dyDescent="0.2">
      <c r="D210" s="1"/>
      <c r="E210" s="1"/>
    </row>
    <row r="211" spans="4:5" x14ac:dyDescent="0.2">
      <c r="D211" s="1"/>
      <c r="E211" s="1"/>
    </row>
    <row r="212" spans="4:5" x14ac:dyDescent="0.2">
      <c r="D212" s="1"/>
      <c r="E212" s="1"/>
    </row>
    <row r="213" spans="4:5" x14ac:dyDescent="0.2">
      <c r="D213" s="1"/>
      <c r="E213" s="1"/>
    </row>
    <row r="214" spans="4:5" x14ac:dyDescent="0.2">
      <c r="D214" s="1"/>
      <c r="E214" s="1"/>
    </row>
    <row r="215" spans="4:5" x14ac:dyDescent="0.2">
      <c r="D215" s="1"/>
      <c r="E215" s="1"/>
    </row>
    <row r="216" spans="4:5" x14ac:dyDescent="0.2">
      <c r="D216" s="1"/>
      <c r="E216" s="1"/>
    </row>
    <row r="217" spans="4:5" x14ac:dyDescent="0.2">
      <c r="D217" s="1"/>
      <c r="E217" s="1"/>
    </row>
    <row r="218" spans="4:5" x14ac:dyDescent="0.2">
      <c r="D218" s="1"/>
      <c r="E218" s="1"/>
    </row>
    <row r="219" spans="4:5" x14ac:dyDescent="0.2">
      <c r="D219" s="1"/>
      <c r="E219" s="1"/>
    </row>
    <row r="220" spans="4:5" x14ac:dyDescent="0.2">
      <c r="D220" s="1"/>
      <c r="E220" s="1"/>
    </row>
    <row r="221" spans="4:5" x14ac:dyDescent="0.2">
      <c r="D221" s="1"/>
      <c r="E221" s="1"/>
    </row>
    <row r="222" spans="4:5" x14ac:dyDescent="0.2">
      <c r="D222" s="1"/>
      <c r="E222" s="1"/>
    </row>
    <row r="223" spans="4:5" x14ac:dyDescent="0.2">
      <c r="D223" s="1"/>
      <c r="E223" s="1"/>
    </row>
    <row r="224" spans="4:5" x14ac:dyDescent="0.2">
      <c r="D224" s="1"/>
      <c r="E224" s="1"/>
    </row>
    <row r="225" spans="4:5" x14ac:dyDescent="0.2">
      <c r="D225" s="1"/>
      <c r="E225" s="1"/>
    </row>
    <row r="226" spans="4:5" x14ac:dyDescent="0.2">
      <c r="D226" s="1"/>
      <c r="E226" s="1"/>
    </row>
    <row r="227" spans="4:5" x14ac:dyDescent="0.2">
      <c r="D227" s="1"/>
      <c r="E227" s="1"/>
    </row>
    <row r="228" spans="4:5" x14ac:dyDescent="0.2">
      <c r="D228" s="1"/>
      <c r="E228" s="1"/>
    </row>
    <row r="229" spans="4:5" x14ac:dyDescent="0.2">
      <c r="D229" s="1"/>
      <c r="E229" s="1"/>
    </row>
    <row r="230" spans="4:5" x14ac:dyDescent="0.2">
      <c r="D230" s="1"/>
      <c r="E230" s="1"/>
    </row>
    <row r="231" spans="4:5" x14ac:dyDescent="0.2">
      <c r="D231" s="1"/>
      <c r="E231" s="1"/>
    </row>
    <row r="232" spans="4:5" x14ac:dyDescent="0.2">
      <c r="D232" s="1"/>
      <c r="E232" s="1"/>
    </row>
    <row r="233" spans="4:5" x14ac:dyDescent="0.2">
      <c r="D233" s="1"/>
      <c r="E233" s="1"/>
    </row>
    <row r="234" spans="4:5" x14ac:dyDescent="0.2">
      <c r="D234" s="1"/>
      <c r="E234" s="1"/>
    </row>
    <row r="235" spans="4:5" x14ac:dyDescent="0.2">
      <c r="D235" s="1"/>
      <c r="E235" s="1"/>
    </row>
    <row r="236" spans="4:5" x14ac:dyDescent="0.2">
      <c r="D236" s="1"/>
      <c r="E236" s="1"/>
    </row>
    <row r="237" spans="4:5" x14ac:dyDescent="0.2">
      <c r="D237" s="1"/>
      <c r="E237" s="1"/>
    </row>
    <row r="238" spans="4:5" x14ac:dyDescent="0.2">
      <c r="D238" s="1"/>
      <c r="E238" s="1"/>
    </row>
    <row r="239" spans="4:5" x14ac:dyDescent="0.2">
      <c r="D239" s="1"/>
      <c r="E239" s="1"/>
    </row>
  </sheetData>
  <conditionalFormatting sqref="A2:A215">
    <cfRule type="duplicateValues" dxfId="5" priority="4"/>
  </conditionalFormatting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514C1-0A91-4EEB-A8CA-03B7A4BF487A}">
  <sheetPr codeName="Sheet45"/>
  <dimension ref="A1:F195"/>
  <sheetViews>
    <sheetView workbookViewId="0">
      <selection sqref="A1:XFD1048576"/>
    </sheetView>
  </sheetViews>
  <sheetFormatPr defaultRowHeight="15" x14ac:dyDescent="0.2"/>
  <sheetData>
    <row r="1" spans="1:6" x14ac:dyDescent="0.2">
      <c r="A1" t="s">
        <v>468</v>
      </c>
      <c r="B1" t="s">
        <v>524</v>
      </c>
      <c r="C1" t="s">
        <v>525</v>
      </c>
      <c r="D1" t="s">
        <v>526</v>
      </c>
      <c r="E1" t="s">
        <v>527</v>
      </c>
      <c r="F1" t="s">
        <v>528</v>
      </c>
    </row>
    <row r="2" spans="1:6" x14ac:dyDescent="0.2">
      <c r="A2">
        <v>242</v>
      </c>
      <c r="B2">
        <v>0</v>
      </c>
      <c r="C2">
        <v>0</v>
      </c>
      <c r="D2" t="s">
        <v>529</v>
      </c>
      <c r="E2" t="s">
        <v>530</v>
      </c>
      <c r="F2">
        <v>1350</v>
      </c>
    </row>
    <row r="3" spans="1:6" x14ac:dyDescent="0.2">
      <c r="A3">
        <v>243</v>
      </c>
      <c r="B3">
        <v>0</v>
      </c>
      <c r="C3">
        <v>0</v>
      </c>
      <c r="D3" t="s">
        <v>529</v>
      </c>
      <c r="E3" t="s">
        <v>530</v>
      </c>
      <c r="F3">
        <v>1350</v>
      </c>
    </row>
    <row r="4" spans="1:6" x14ac:dyDescent="0.2">
      <c r="A4" t="s">
        <v>31</v>
      </c>
      <c r="B4">
        <v>0.65</v>
      </c>
      <c r="C4">
        <v>1.18</v>
      </c>
      <c r="D4" t="s">
        <v>529</v>
      </c>
      <c r="E4" t="s">
        <v>530</v>
      </c>
      <c r="F4">
        <v>144</v>
      </c>
    </row>
    <row r="5" spans="1:6" x14ac:dyDescent="0.2">
      <c r="A5" t="s">
        <v>133</v>
      </c>
      <c r="B5">
        <v>0.51</v>
      </c>
      <c r="C5">
        <v>1.02</v>
      </c>
      <c r="D5" t="s">
        <v>529</v>
      </c>
      <c r="E5" t="s">
        <v>530</v>
      </c>
      <c r="F5">
        <v>157</v>
      </c>
    </row>
    <row r="6" spans="1:6" x14ac:dyDescent="0.2">
      <c r="A6" t="s">
        <v>91</v>
      </c>
      <c r="B6">
        <v>1.1399999999999999</v>
      </c>
      <c r="C6">
        <v>4.46</v>
      </c>
      <c r="D6" t="s">
        <v>529</v>
      </c>
      <c r="E6" t="s">
        <v>530</v>
      </c>
      <c r="F6">
        <v>133</v>
      </c>
    </row>
    <row r="7" spans="1:6" x14ac:dyDescent="0.2">
      <c r="A7" t="s">
        <v>479</v>
      </c>
      <c r="B7">
        <v>0.51</v>
      </c>
      <c r="C7">
        <v>0.81</v>
      </c>
      <c r="D7" t="s">
        <v>529</v>
      </c>
      <c r="E7" t="s">
        <v>530</v>
      </c>
      <c r="F7">
        <v>200</v>
      </c>
    </row>
    <row r="8" spans="1:6" x14ac:dyDescent="0.2">
      <c r="A8" t="s">
        <v>30</v>
      </c>
      <c r="B8">
        <v>0.5</v>
      </c>
      <c r="C8">
        <v>1.45</v>
      </c>
      <c r="D8" t="s">
        <v>529</v>
      </c>
      <c r="E8" t="s">
        <v>530</v>
      </c>
      <c r="F8">
        <v>145</v>
      </c>
    </row>
    <row r="9" spans="1:6" x14ac:dyDescent="0.2">
      <c r="A9" t="s">
        <v>349</v>
      </c>
      <c r="B9">
        <v>0</v>
      </c>
      <c r="C9">
        <v>0</v>
      </c>
      <c r="D9" t="s">
        <v>529</v>
      </c>
      <c r="E9" t="s">
        <v>530</v>
      </c>
      <c r="F9">
        <v>183</v>
      </c>
    </row>
    <row r="10" spans="1:6" x14ac:dyDescent="0.2">
      <c r="A10" t="s">
        <v>352</v>
      </c>
      <c r="B10">
        <v>0</v>
      </c>
      <c r="C10">
        <v>0</v>
      </c>
      <c r="D10" t="s">
        <v>529</v>
      </c>
      <c r="E10" t="s">
        <v>530</v>
      </c>
      <c r="F10">
        <v>111</v>
      </c>
    </row>
    <row r="11" spans="1:6" x14ac:dyDescent="0.2">
      <c r="A11" t="s">
        <v>354</v>
      </c>
      <c r="B11">
        <v>0</v>
      </c>
      <c r="C11">
        <v>0</v>
      </c>
      <c r="D11" t="s">
        <v>529</v>
      </c>
      <c r="E11" t="s">
        <v>530</v>
      </c>
      <c r="F11">
        <v>102</v>
      </c>
    </row>
    <row r="12" spans="1:6" x14ac:dyDescent="0.2">
      <c r="A12" t="s">
        <v>356</v>
      </c>
      <c r="B12">
        <v>0</v>
      </c>
      <c r="C12">
        <v>0</v>
      </c>
      <c r="D12" t="s">
        <v>529</v>
      </c>
      <c r="E12" t="s">
        <v>530</v>
      </c>
      <c r="F12">
        <v>285</v>
      </c>
    </row>
    <row r="13" spans="1:6" x14ac:dyDescent="0.2">
      <c r="A13" t="s">
        <v>264</v>
      </c>
      <c r="B13">
        <v>0.61</v>
      </c>
      <c r="C13">
        <v>1.41</v>
      </c>
      <c r="D13" t="s">
        <v>529</v>
      </c>
      <c r="E13" t="s">
        <v>530</v>
      </c>
      <c r="F13">
        <v>67</v>
      </c>
    </row>
    <row r="14" spans="1:6" x14ac:dyDescent="0.2">
      <c r="A14" t="s">
        <v>265</v>
      </c>
      <c r="B14">
        <v>0.01</v>
      </c>
      <c r="C14">
        <v>0.01</v>
      </c>
      <c r="D14" t="s">
        <v>529</v>
      </c>
      <c r="E14" t="s">
        <v>530</v>
      </c>
      <c r="F14">
        <v>162</v>
      </c>
    </row>
    <row r="15" spans="1:6" x14ac:dyDescent="0.2">
      <c r="A15" t="s">
        <v>292</v>
      </c>
      <c r="B15">
        <v>0</v>
      </c>
      <c r="C15">
        <v>1.0900000000000001</v>
      </c>
      <c r="D15" t="s">
        <v>529</v>
      </c>
      <c r="E15" t="s">
        <v>530</v>
      </c>
      <c r="F15">
        <v>964</v>
      </c>
    </row>
    <row r="16" spans="1:6" x14ac:dyDescent="0.2">
      <c r="A16" t="s">
        <v>275</v>
      </c>
      <c r="B16">
        <v>1.71</v>
      </c>
      <c r="C16">
        <v>6.48</v>
      </c>
      <c r="D16" t="s">
        <v>529</v>
      </c>
      <c r="E16" t="s">
        <v>530</v>
      </c>
      <c r="F16">
        <v>900</v>
      </c>
    </row>
    <row r="17" spans="1:6" x14ac:dyDescent="0.2">
      <c r="A17" t="s">
        <v>288</v>
      </c>
      <c r="B17">
        <v>0.72</v>
      </c>
      <c r="C17">
        <v>1.46</v>
      </c>
      <c r="D17" t="s">
        <v>529</v>
      </c>
      <c r="E17" t="s">
        <v>530</v>
      </c>
      <c r="F17">
        <v>750</v>
      </c>
    </row>
    <row r="18" spans="1:6" x14ac:dyDescent="0.2">
      <c r="A18" t="s">
        <v>290</v>
      </c>
      <c r="B18">
        <v>0.75</v>
      </c>
      <c r="C18">
        <v>1.53</v>
      </c>
      <c r="D18" t="s">
        <v>529</v>
      </c>
      <c r="E18" t="s">
        <v>530</v>
      </c>
      <c r="F18">
        <v>585</v>
      </c>
    </row>
    <row r="19" spans="1:6" x14ac:dyDescent="0.2">
      <c r="A19" t="s">
        <v>291</v>
      </c>
      <c r="B19">
        <v>0.76</v>
      </c>
      <c r="C19">
        <v>1.45</v>
      </c>
      <c r="D19" t="s">
        <v>529</v>
      </c>
      <c r="E19" t="s">
        <v>530</v>
      </c>
      <c r="F19">
        <v>475</v>
      </c>
    </row>
    <row r="20" spans="1:6" x14ac:dyDescent="0.2">
      <c r="A20" t="s">
        <v>35</v>
      </c>
      <c r="B20">
        <v>0</v>
      </c>
      <c r="C20">
        <v>0</v>
      </c>
      <c r="D20" t="s">
        <v>529</v>
      </c>
      <c r="E20" t="s">
        <v>530</v>
      </c>
      <c r="F20">
        <v>1007</v>
      </c>
    </row>
    <row r="21" spans="1:6" x14ac:dyDescent="0.2">
      <c r="A21" t="s">
        <v>36</v>
      </c>
      <c r="B21">
        <v>0</v>
      </c>
      <c r="C21">
        <v>0</v>
      </c>
      <c r="D21" t="s">
        <v>529</v>
      </c>
      <c r="E21" t="s">
        <v>530</v>
      </c>
      <c r="F21">
        <v>1007</v>
      </c>
    </row>
    <row r="22" spans="1:6" x14ac:dyDescent="0.2">
      <c r="A22" t="s">
        <v>37</v>
      </c>
      <c r="B22">
        <v>0</v>
      </c>
      <c r="C22">
        <v>0</v>
      </c>
      <c r="D22" t="s">
        <v>529</v>
      </c>
      <c r="E22" t="s">
        <v>530</v>
      </c>
      <c r="F22">
        <v>812</v>
      </c>
    </row>
    <row r="23" spans="1:6" x14ac:dyDescent="0.2">
      <c r="A23" t="s">
        <v>478</v>
      </c>
      <c r="B23">
        <v>0.7</v>
      </c>
      <c r="C23">
        <v>1.3</v>
      </c>
      <c r="D23" t="s">
        <v>529</v>
      </c>
      <c r="E23" t="s">
        <v>530</v>
      </c>
      <c r="F23">
        <v>840</v>
      </c>
    </row>
    <row r="24" spans="1:6" x14ac:dyDescent="0.2">
      <c r="A24" t="s">
        <v>38</v>
      </c>
      <c r="B24">
        <v>0</v>
      </c>
      <c r="C24">
        <v>0</v>
      </c>
      <c r="D24" t="s">
        <v>529</v>
      </c>
      <c r="E24" t="s">
        <v>530</v>
      </c>
      <c r="F24">
        <v>263</v>
      </c>
    </row>
    <row r="25" spans="1:6" x14ac:dyDescent="0.2">
      <c r="A25" t="s">
        <v>40</v>
      </c>
      <c r="B25">
        <v>0</v>
      </c>
      <c r="C25">
        <v>0</v>
      </c>
      <c r="D25" t="s">
        <v>529</v>
      </c>
      <c r="E25" t="s">
        <v>530</v>
      </c>
      <c r="F25">
        <v>123</v>
      </c>
    </row>
    <row r="26" spans="1:6" x14ac:dyDescent="0.2">
      <c r="A26" t="s">
        <v>39</v>
      </c>
      <c r="B26">
        <v>0</v>
      </c>
      <c r="C26">
        <v>0</v>
      </c>
      <c r="D26" t="s">
        <v>529</v>
      </c>
      <c r="E26" t="s">
        <v>530</v>
      </c>
      <c r="F26">
        <v>576</v>
      </c>
    </row>
    <row r="27" spans="1:6" x14ac:dyDescent="0.2">
      <c r="A27" t="s">
        <v>41</v>
      </c>
      <c r="B27">
        <v>0</v>
      </c>
      <c r="C27">
        <v>0</v>
      </c>
      <c r="D27" t="s">
        <v>529</v>
      </c>
      <c r="E27" t="s">
        <v>530</v>
      </c>
      <c r="F27">
        <v>190</v>
      </c>
    </row>
    <row r="28" spans="1:6" x14ac:dyDescent="0.2">
      <c r="A28" t="s">
        <v>47</v>
      </c>
      <c r="B28">
        <v>0.3</v>
      </c>
      <c r="C28">
        <v>0.33</v>
      </c>
      <c r="D28" t="s">
        <v>529</v>
      </c>
      <c r="E28" t="s">
        <v>530</v>
      </c>
      <c r="F28">
        <v>840</v>
      </c>
    </row>
    <row r="29" spans="1:6" x14ac:dyDescent="0.2">
      <c r="A29" t="s">
        <v>48</v>
      </c>
      <c r="B29">
        <v>0.31</v>
      </c>
      <c r="C29">
        <v>0.64</v>
      </c>
      <c r="D29" t="s">
        <v>529</v>
      </c>
      <c r="E29" t="s">
        <v>530</v>
      </c>
      <c r="F29">
        <v>860</v>
      </c>
    </row>
    <row r="30" spans="1:6" x14ac:dyDescent="0.2">
      <c r="A30" t="s">
        <v>49</v>
      </c>
      <c r="B30">
        <v>0.3</v>
      </c>
      <c r="C30">
        <v>0.3</v>
      </c>
      <c r="D30" t="s">
        <v>529</v>
      </c>
      <c r="E30" t="s">
        <v>530</v>
      </c>
      <c r="F30">
        <v>802</v>
      </c>
    </row>
    <row r="31" spans="1:6" x14ac:dyDescent="0.2">
      <c r="A31" t="s">
        <v>50</v>
      </c>
      <c r="B31">
        <v>0.61</v>
      </c>
      <c r="C31">
        <v>1.0900000000000001</v>
      </c>
      <c r="D31" t="s">
        <v>529</v>
      </c>
      <c r="E31" t="s">
        <v>530</v>
      </c>
      <c r="F31">
        <v>518</v>
      </c>
    </row>
    <row r="32" spans="1:6" x14ac:dyDescent="0.2">
      <c r="A32" t="s">
        <v>51</v>
      </c>
      <c r="B32">
        <v>0.51</v>
      </c>
      <c r="C32">
        <v>0.78</v>
      </c>
      <c r="D32" t="s">
        <v>529</v>
      </c>
      <c r="E32" t="s">
        <v>530</v>
      </c>
      <c r="F32">
        <v>813</v>
      </c>
    </row>
    <row r="33" spans="1:6" x14ac:dyDescent="0.2">
      <c r="A33" t="s">
        <v>52</v>
      </c>
      <c r="B33">
        <v>0.5</v>
      </c>
      <c r="C33">
        <v>0.78</v>
      </c>
      <c r="D33" t="s">
        <v>529</v>
      </c>
      <c r="E33" t="s">
        <v>530</v>
      </c>
      <c r="F33">
        <v>814</v>
      </c>
    </row>
    <row r="34" spans="1:6" x14ac:dyDescent="0.2">
      <c r="A34">
        <v>239</v>
      </c>
      <c r="B34">
        <v>0</v>
      </c>
      <c r="C34">
        <v>0.04</v>
      </c>
      <c r="D34" t="s">
        <v>529</v>
      </c>
      <c r="E34" t="s">
        <v>530</v>
      </c>
      <c r="F34">
        <v>1229</v>
      </c>
    </row>
    <row r="35" spans="1:6" x14ac:dyDescent="0.2">
      <c r="A35">
        <v>358</v>
      </c>
      <c r="B35">
        <v>0.34</v>
      </c>
      <c r="C35">
        <v>1.02</v>
      </c>
      <c r="D35" t="s">
        <v>529</v>
      </c>
      <c r="E35" t="s">
        <v>530</v>
      </c>
      <c r="F35">
        <v>375</v>
      </c>
    </row>
    <row r="36" spans="1:6" x14ac:dyDescent="0.2">
      <c r="A36">
        <v>359</v>
      </c>
      <c r="B36">
        <v>0.37</v>
      </c>
      <c r="C36">
        <v>1.04</v>
      </c>
      <c r="D36" t="s">
        <v>529</v>
      </c>
      <c r="E36" t="s">
        <v>530</v>
      </c>
      <c r="F36">
        <v>2351</v>
      </c>
    </row>
    <row r="37" spans="1:6" x14ac:dyDescent="0.2">
      <c r="A37" t="s">
        <v>197</v>
      </c>
      <c r="B37">
        <v>0.53</v>
      </c>
      <c r="C37">
        <v>0.53</v>
      </c>
      <c r="D37" t="s">
        <v>529</v>
      </c>
      <c r="E37" t="s">
        <v>530</v>
      </c>
      <c r="F37">
        <v>850</v>
      </c>
    </row>
    <row r="38" spans="1:6" x14ac:dyDescent="0.2">
      <c r="A38" t="s">
        <v>70</v>
      </c>
      <c r="B38">
        <v>0</v>
      </c>
      <c r="C38">
        <v>0.72</v>
      </c>
      <c r="D38" t="s">
        <v>529</v>
      </c>
      <c r="E38" t="s">
        <v>530</v>
      </c>
      <c r="F38">
        <v>794</v>
      </c>
    </row>
    <row r="39" spans="1:6" x14ac:dyDescent="0.2">
      <c r="A39" t="s">
        <v>69</v>
      </c>
      <c r="B39">
        <v>0</v>
      </c>
      <c r="C39">
        <v>0.78</v>
      </c>
      <c r="D39" t="s">
        <v>529</v>
      </c>
      <c r="E39" t="s">
        <v>530</v>
      </c>
      <c r="F39">
        <v>517</v>
      </c>
    </row>
    <row r="40" spans="1:6" x14ac:dyDescent="0.2">
      <c r="A40" t="s">
        <v>71</v>
      </c>
      <c r="B40">
        <v>0</v>
      </c>
      <c r="C40">
        <v>1</v>
      </c>
      <c r="D40" t="s">
        <v>529</v>
      </c>
      <c r="E40" t="s">
        <v>530</v>
      </c>
      <c r="F40">
        <v>735</v>
      </c>
    </row>
    <row r="41" spans="1:6" x14ac:dyDescent="0.2">
      <c r="A41" t="s">
        <v>72</v>
      </c>
      <c r="B41">
        <v>0</v>
      </c>
      <c r="C41">
        <v>1.21</v>
      </c>
      <c r="D41" t="s">
        <v>529</v>
      </c>
      <c r="E41" t="s">
        <v>530</v>
      </c>
      <c r="F41">
        <v>767</v>
      </c>
    </row>
    <row r="42" spans="1:6" x14ac:dyDescent="0.2">
      <c r="A42" t="s">
        <v>89</v>
      </c>
      <c r="B42">
        <v>0</v>
      </c>
      <c r="C42">
        <v>0.25</v>
      </c>
      <c r="D42" t="s">
        <v>529</v>
      </c>
      <c r="E42" t="s">
        <v>530</v>
      </c>
      <c r="F42">
        <v>791</v>
      </c>
    </row>
    <row r="43" spans="1:6" x14ac:dyDescent="0.2">
      <c r="A43" t="s">
        <v>90</v>
      </c>
      <c r="B43">
        <v>0</v>
      </c>
      <c r="C43">
        <v>0.28000000000000003</v>
      </c>
      <c r="D43" t="s">
        <v>529</v>
      </c>
      <c r="E43" t="s">
        <v>530</v>
      </c>
      <c r="F43">
        <v>781</v>
      </c>
    </row>
    <row r="44" spans="1:6" x14ac:dyDescent="0.2">
      <c r="A44" t="s">
        <v>86</v>
      </c>
      <c r="B44">
        <v>0.43</v>
      </c>
      <c r="C44">
        <v>0.69</v>
      </c>
      <c r="D44" t="s">
        <v>529</v>
      </c>
      <c r="E44" t="s">
        <v>530</v>
      </c>
      <c r="F44">
        <v>771</v>
      </c>
    </row>
    <row r="45" spans="1:6" x14ac:dyDescent="0.2">
      <c r="A45" t="s">
        <v>88</v>
      </c>
      <c r="B45">
        <v>0.48</v>
      </c>
      <c r="C45">
        <v>0.73</v>
      </c>
      <c r="D45" t="s">
        <v>529</v>
      </c>
      <c r="E45" t="s">
        <v>530</v>
      </c>
      <c r="F45">
        <v>771</v>
      </c>
    </row>
    <row r="46" spans="1:6" x14ac:dyDescent="0.2">
      <c r="A46" t="s">
        <v>146</v>
      </c>
      <c r="B46">
        <v>1.05</v>
      </c>
      <c r="C46">
        <v>2.2000000000000002</v>
      </c>
      <c r="D46" t="s">
        <v>529</v>
      </c>
      <c r="E46" t="s">
        <v>530</v>
      </c>
      <c r="F46">
        <v>792</v>
      </c>
    </row>
    <row r="47" spans="1:6" x14ac:dyDescent="0.2">
      <c r="A47" t="s">
        <v>148</v>
      </c>
      <c r="B47">
        <v>1.04</v>
      </c>
      <c r="C47">
        <v>2.19</v>
      </c>
      <c r="D47" t="s">
        <v>529</v>
      </c>
      <c r="E47" t="s">
        <v>530</v>
      </c>
      <c r="F47">
        <v>781</v>
      </c>
    </row>
    <row r="48" spans="1:6" x14ac:dyDescent="0.2">
      <c r="A48" t="s">
        <v>28</v>
      </c>
      <c r="B48">
        <v>0.5</v>
      </c>
      <c r="C48">
        <v>1.31</v>
      </c>
      <c r="D48" t="s">
        <v>529</v>
      </c>
      <c r="E48" t="s">
        <v>530</v>
      </c>
      <c r="F48">
        <v>783</v>
      </c>
    </row>
    <row r="49" spans="1:6" x14ac:dyDescent="0.2">
      <c r="A49" t="s">
        <v>29</v>
      </c>
      <c r="B49">
        <v>0.53</v>
      </c>
      <c r="C49">
        <v>1.33</v>
      </c>
      <c r="D49" t="s">
        <v>529</v>
      </c>
      <c r="E49" t="s">
        <v>530</v>
      </c>
      <c r="F49">
        <v>783</v>
      </c>
    </row>
    <row r="50" spans="1:6" x14ac:dyDescent="0.2">
      <c r="A50" t="s">
        <v>85</v>
      </c>
      <c r="B50">
        <v>0.39</v>
      </c>
      <c r="C50">
        <v>0.63</v>
      </c>
      <c r="D50" t="s">
        <v>529</v>
      </c>
      <c r="E50" t="s">
        <v>530</v>
      </c>
      <c r="F50">
        <v>771</v>
      </c>
    </row>
    <row r="51" spans="1:6" x14ac:dyDescent="0.2">
      <c r="A51" t="s">
        <v>142</v>
      </c>
      <c r="B51">
        <v>0</v>
      </c>
      <c r="C51">
        <v>0</v>
      </c>
      <c r="D51" t="s">
        <v>529</v>
      </c>
      <c r="E51" t="s">
        <v>530</v>
      </c>
      <c r="F51">
        <v>669</v>
      </c>
    </row>
    <row r="52" spans="1:6" x14ac:dyDescent="0.2">
      <c r="A52" t="s">
        <v>143</v>
      </c>
      <c r="B52">
        <v>0.54</v>
      </c>
      <c r="C52">
        <v>4.0199999999999996</v>
      </c>
      <c r="D52" t="s">
        <v>529</v>
      </c>
      <c r="E52" t="s">
        <v>530</v>
      </c>
      <c r="F52">
        <v>790</v>
      </c>
    </row>
    <row r="53" spans="1:6" x14ac:dyDescent="0.2">
      <c r="A53" t="s">
        <v>87</v>
      </c>
      <c r="B53">
        <v>0.48</v>
      </c>
      <c r="C53">
        <v>0.76</v>
      </c>
      <c r="D53" t="s">
        <v>529</v>
      </c>
      <c r="E53" t="s">
        <v>530</v>
      </c>
      <c r="F53">
        <v>745</v>
      </c>
    </row>
    <row r="54" spans="1:6" x14ac:dyDescent="0.2">
      <c r="A54" t="s">
        <v>59</v>
      </c>
      <c r="B54">
        <v>1.47</v>
      </c>
      <c r="C54">
        <v>4.92</v>
      </c>
      <c r="D54" t="s">
        <v>529</v>
      </c>
      <c r="E54" t="s">
        <v>530</v>
      </c>
      <c r="F54">
        <v>723</v>
      </c>
    </row>
    <row r="55" spans="1:6" x14ac:dyDescent="0.2">
      <c r="A55" t="s">
        <v>23</v>
      </c>
      <c r="B55">
        <v>0.53</v>
      </c>
      <c r="C55">
        <v>1.36</v>
      </c>
      <c r="D55" t="s">
        <v>529</v>
      </c>
      <c r="E55" t="s">
        <v>530</v>
      </c>
      <c r="F55">
        <v>809</v>
      </c>
    </row>
    <row r="56" spans="1:6" x14ac:dyDescent="0.2">
      <c r="A56" t="s">
        <v>25</v>
      </c>
      <c r="B56">
        <v>0.64</v>
      </c>
      <c r="C56">
        <v>1.45</v>
      </c>
      <c r="D56" t="s">
        <v>529</v>
      </c>
      <c r="E56" t="s">
        <v>530</v>
      </c>
      <c r="F56">
        <v>839</v>
      </c>
    </row>
    <row r="57" spans="1:6" x14ac:dyDescent="0.2">
      <c r="A57" t="s">
        <v>128</v>
      </c>
      <c r="B57">
        <v>0.57999999999999996</v>
      </c>
      <c r="C57">
        <v>1.02</v>
      </c>
      <c r="D57" t="s">
        <v>529</v>
      </c>
      <c r="E57" t="s">
        <v>530</v>
      </c>
      <c r="F57">
        <v>1217</v>
      </c>
    </row>
    <row r="58" spans="1:6" x14ac:dyDescent="0.2">
      <c r="A58" t="s">
        <v>24</v>
      </c>
      <c r="B58">
        <v>0.54</v>
      </c>
      <c r="C58">
        <v>1.48</v>
      </c>
      <c r="D58" t="s">
        <v>529</v>
      </c>
      <c r="E58" t="s">
        <v>530</v>
      </c>
      <c r="F58">
        <v>840</v>
      </c>
    </row>
    <row r="59" spans="1:6" x14ac:dyDescent="0.2">
      <c r="A59" t="s">
        <v>26</v>
      </c>
      <c r="B59">
        <v>0.55000000000000004</v>
      </c>
      <c r="C59">
        <v>1.38</v>
      </c>
      <c r="D59" t="s">
        <v>529</v>
      </c>
      <c r="E59" t="s">
        <v>530</v>
      </c>
      <c r="F59">
        <v>856</v>
      </c>
    </row>
    <row r="60" spans="1:6" x14ac:dyDescent="0.2">
      <c r="A60" t="s">
        <v>27</v>
      </c>
      <c r="B60">
        <v>0.61</v>
      </c>
      <c r="C60">
        <v>0.61</v>
      </c>
      <c r="D60" t="s">
        <v>529</v>
      </c>
      <c r="E60" t="s">
        <v>530</v>
      </c>
      <c r="F60">
        <v>845</v>
      </c>
    </row>
    <row r="61" spans="1:6" x14ac:dyDescent="0.2">
      <c r="A61" t="s">
        <v>15</v>
      </c>
      <c r="B61">
        <v>0.7</v>
      </c>
      <c r="C61">
        <v>1.3</v>
      </c>
      <c r="D61" t="s">
        <v>529</v>
      </c>
      <c r="E61" t="s">
        <v>530</v>
      </c>
      <c r="F61">
        <v>762</v>
      </c>
    </row>
    <row r="62" spans="1:6" x14ac:dyDescent="0.2">
      <c r="A62" t="s">
        <v>22</v>
      </c>
      <c r="B62">
        <v>0.49</v>
      </c>
      <c r="C62">
        <v>1.27</v>
      </c>
      <c r="D62" t="s">
        <v>529</v>
      </c>
      <c r="E62" t="s">
        <v>530</v>
      </c>
      <c r="F62">
        <v>812</v>
      </c>
    </row>
    <row r="63" spans="1:6" x14ac:dyDescent="0.2">
      <c r="A63" t="s">
        <v>60</v>
      </c>
      <c r="B63">
        <v>1.39</v>
      </c>
      <c r="C63">
        <v>4.8899999999999997</v>
      </c>
      <c r="D63" t="s">
        <v>529</v>
      </c>
      <c r="E63" t="s">
        <v>530</v>
      </c>
      <c r="F63">
        <v>657</v>
      </c>
    </row>
    <row r="64" spans="1:6" x14ac:dyDescent="0.2">
      <c r="A64" t="s">
        <v>63</v>
      </c>
      <c r="B64">
        <v>1.36</v>
      </c>
      <c r="C64">
        <v>4.88</v>
      </c>
      <c r="D64" t="s">
        <v>529</v>
      </c>
      <c r="E64" t="s">
        <v>530</v>
      </c>
      <c r="F64">
        <v>868</v>
      </c>
    </row>
    <row r="65" spans="1:6" x14ac:dyDescent="0.2">
      <c r="A65" t="s">
        <v>61</v>
      </c>
      <c r="B65">
        <v>1.52</v>
      </c>
      <c r="C65">
        <v>5.09</v>
      </c>
      <c r="D65" t="s">
        <v>529</v>
      </c>
      <c r="E65" t="s">
        <v>530</v>
      </c>
      <c r="F65">
        <v>915</v>
      </c>
    </row>
    <row r="66" spans="1:6" x14ac:dyDescent="0.2">
      <c r="A66" t="s">
        <v>130</v>
      </c>
      <c r="B66">
        <v>0.52</v>
      </c>
      <c r="C66">
        <v>0.81</v>
      </c>
      <c r="D66" t="s">
        <v>529</v>
      </c>
      <c r="E66" t="s">
        <v>530</v>
      </c>
      <c r="F66">
        <v>825</v>
      </c>
    </row>
    <row r="67" spans="1:6" x14ac:dyDescent="0.2">
      <c r="A67" t="s">
        <v>145</v>
      </c>
      <c r="B67">
        <v>0.62</v>
      </c>
      <c r="C67">
        <v>1.41</v>
      </c>
      <c r="D67" t="s">
        <v>529</v>
      </c>
      <c r="E67" t="s">
        <v>530</v>
      </c>
      <c r="F67">
        <v>400</v>
      </c>
    </row>
    <row r="68" spans="1:6" x14ac:dyDescent="0.2">
      <c r="A68" t="s">
        <v>151</v>
      </c>
      <c r="B68">
        <v>0.77</v>
      </c>
      <c r="C68">
        <v>0.77</v>
      </c>
      <c r="D68" t="s">
        <v>529</v>
      </c>
      <c r="E68" t="s">
        <v>530</v>
      </c>
      <c r="F68">
        <v>750</v>
      </c>
    </row>
    <row r="69" spans="1:6" x14ac:dyDescent="0.2">
      <c r="A69" t="s">
        <v>152</v>
      </c>
      <c r="B69">
        <v>0.78</v>
      </c>
      <c r="C69">
        <v>0.78</v>
      </c>
      <c r="D69" t="s">
        <v>529</v>
      </c>
      <c r="E69" t="s">
        <v>530</v>
      </c>
      <c r="F69">
        <v>838</v>
      </c>
    </row>
    <row r="70" spans="1:6" x14ac:dyDescent="0.2">
      <c r="A70" t="s">
        <v>150</v>
      </c>
      <c r="B70">
        <v>0.76</v>
      </c>
      <c r="C70">
        <v>0.76</v>
      </c>
      <c r="D70" t="s">
        <v>529</v>
      </c>
      <c r="E70" t="s">
        <v>530</v>
      </c>
      <c r="F70">
        <v>752</v>
      </c>
    </row>
    <row r="71" spans="1:6" x14ac:dyDescent="0.2">
      <c r="A71" t="s">
        <v>129</v>
      </c>
      <c r="B71">
        <v>0.52</v>
      </c>
      <c r="C71">
        <v>0.78</v>
      </c>
      <c r="D71" t="s">
        <v>529</v>
      </c>
      <c r="E71" t="s">
        <v>530</v>
      </c>
      <c r="F71">
        <v>541</v>
      </c>
    </row>
    <row r="72" spans="1:6" x14ac:dyDescent="0.2">
      <c r="A72" t="s">
        <v>131</v>
      </c>
      <c r="B72">
        <v>0.52</v>
      </c>
      <c r="C72">
        <v>0.8</v>
      </c>
      <c r="D72" t="s">
        <v>529</v>
      </c>
      <c r="E72" t="s">
        <v>530</v>
      </c>
      <c r="F72">
        <v>693</v>
      </c>
    </row>
    <row r="73" spans="1:6" x14ac:dyDescent="0.2">
      <c r="A73" t="s">
        <v>132</v>
      </c>
      <c r="B73">
        <v>0.42</v>
      </c>
      <c r="C73">
        <v>0.68</v>
      </c>
      <c r="D73" t="s">
        <v>529</v>
      </c>
      <c r="E73" t="s">
        <v>530</v>
      </c>
      <c r="F73">
        <v>826</v>
      </c>
    </row>
    <row r="74" spans="1:6" x14ac:dyDescent="0.2">
      <c r="A74" t="s">
        <v>18</v>
      </c>
      <c r="B74">
        <v>0.62</v>
      </c>
      <c r="C74">
        <v>1.39</v>
      </c>
      <c r="D74" t="s">
        <v>529</v>
      </c>
      <c r="E74" t="s">
        <v>530</v>
      </c>
      <c r="F74">
        <v>820</v>
      </c>
    </row>
    <row r="75" spans="1:6" x14ac:dyDescent="0.2">
      <c r="A75" t="s">
        <v>19</v>
      </c>
      <c r="B75">
        <v>0.62</v>
      </c>
      <c r="C75">
        <v>1.26</v>
      </c>
      <c r="D75" t="s">
        <v>529</v>
      </c>
      <c r="E75" t="s">
        <v>530</v>
      </c>
      <c r="F75">
        <v>864</v>
      </c>
    </row>
    <row r="76" spans="1:6" x14ac:dyDescent="0.2">
      <c r="A76" t="s">
        <v>17</v>
      </c>
      <c r="B76">
        <v>0.59</v>
      </c>
      <c r="C76">
        <v>1.21</v>
      </c>
      <c r="D76" t="s">
        <v>529</v>
      </c>
      <c r="E76" t="s">
        <v>530</v>
      </c>
      <c r="F76">
        <v>810</v>
      </c>
    </row>
    <row r="77" spans="1:6" x14ac:dyDescent="0.2">
      <c r="A77" t="s">
        <v>16</v>
      </c>
      <c r="B77">
        <v>0.59</v>
      </c>
      <c r="C77">
        <v>3.79</v>
      </c>
      <c r="D77" t="s">
        <v>529</v>
      </c>
      <c r="E77" t="s">
        <v>530</v>
      </c>
      <c r="F77">
        <v>811</v>
      </c>
    </row>
    <row r="78" spans="1:6" x14ac:dyDescent="0.2">
      <c r="A78" t="s">
        <v>98</v>
      </c>
      <c r="B78">
        <v>0.75</v>
      </c>
      <c r="C78">
        <v>0.76</v>
      </c>
      <c r="D78" t="s">
        <v>529</v>
      </c>
      <c r="E78" t="s">
        <v>530</v>
      </c>
      <c r="F78">
        <v>797</v>
      </c>
    </row>
    <row r="79" spans="1:6" x14ac:dyDescent="0.2">
      <c r="A79" t="s">
        <v>99</v>
      </c>
      <c r="B79">
        <v>0.78</v>
      </c>
      <c r="C79">
        <v>0.78</v>
      </c>
      <c r="D79" t="s">
        <v>529</v>
      </c>
      <c r="E79" t="s">
        <v>530</v>
      </c>
      <c r="F79">
        <v>814</v>
      </c>
    </row>
    <row r="80" spans="1:6" x14ac:dyDescent="0.2">
      <c r="A80" t="s">
        <v>100</v>
      </c>
      <c r="B80">
        <v>0</v>
      </c>
      <c r="C80">
        <v>0.28999999999999998</v>
      </c>
      <c r="D80" t="s">
        <v>529</v>
      </c>
      <c r="E80" t="s">
        <v>530</v>
      </c>
      <c r="F80">
        <v>713</v>
      </c>
    </row>
    <row r="81" spans="1:6" x14ac:dyDescent="0.2">
      <c r="A81" t="s">
        <v>101</v>
      </c>
      <c r="B81">
        <v>0</v>
      </c>
      <c r="C81">
        <v>0.28999999999999998</v>
      </c>
      <c r="D81" t="s">
        <v>529</v>
      </c>
      <c r="E81" t="s">
        <v>530</v>
      </c>
      <c r="F81">
        <v>786</v>
      </c>
    </row>
    <row r="82" spans="1:6" x14ac:dyDescent="0.2">
      <c r="A82" t="s">
        <v>482</v>
      </c>
      <c r="B82">
        <v>0.64</v>
      </c>
      <c r="C82">
        <v>1.37</v>
      </c>
      <c r="D82" t="s">
        <v>529</v>
      </c>
      <c r="E82" t="s">
        <v>530</v>
      </c>
      <c r="F82">
        <v>925</v>
      </c>
    </row>
    <row r="83" spans="1:6" x14ac:dyDescent="0.2">
      <c r="A83" t="s">
        <v>285</v>
      </c>
      <c r="B83">
        <v>0.62</v>
      </c>
      <c r="C83">
        <v>1.34</v>
      </c>
      <c r="D83" t="s">
        <v>529</v>
      </c>
      <c r="E83" t="s">
        <v>530</v>
      </c>
      <c r="F83">
        <v>925</v>
      </c>
    </row>
    <row r="84" spans="1:6" x14ac:dyDescent="0.2">
      <c r="A84" t="s">
        <v>300</v>
      </c>
      <c r="B84">
        <v>1.73</v>
      </c>
      <c r="C84">
        <v>6.81</v>
      </c>
      <c r="D84" t="s">
        <v>529</v>
      </c>
      <c r="E84" t="s">
        <v>530</v>
      </c>
      <c r="F84">
        <v>1000</v>
      </c>
    </row>
    <row r="85" spans="1:6" x14ac:dyDescent="0.2">
      <c r="A85" t="s">
        <v>301</v>
      </c>
      <c r="B85">
        <v>1.76</v>
      </c>
      <c r="C85">
        <v>6.84</v>
      </c>
      <c r="D85" t="s">
        <v>529</v>
      </c>
      <c r="E85" t="s">
        <v>530</v>
      </c>
      <c r="F85">
        <v>1000</v>
      </c>
    </row>
    <row r="86" spans="1:6" x14ac:dyDescent="0.2">
      <c r="A86" t="s">
        <v>302</v>
      </c>
      <c r="B86">
        <v>1.73</v>
      </c>
      <c r="C86">
        <v>6.74</v>
      </c>
      <c r="D86" t="s">
        <v>529</v>
      </c>
      <c r="E86" t="s">
        <v>530</v>
      </c>
      <c r="F86">
        <v>1000</v>
      </c>
    </row>
    <row r="87" spans="1:6" x14ac:dyDescent="0.2">
      <c r="A87" t="s">
        <v>303</v>
      </c>
      <c r="B87">
        <v>1.43</v>
      </c>
      <c r="C87">
        <v>6.38</v>
      </c>
      <c r="D87" t="s">
        <v>529</v>
      </c>
      <c r="E87" t="s">
        <v>530</v>
      </c>
      <c r="F87">
        <v>1000</v>
      </c>
    </row>
    <row r="88" spans="1:6" x14ac:dyDescent="0.2">
      <c r="A88" t="s">
        <v>203</v>
      </c>
      <c r="B88">
        <v>1.77</v>
      </c>
      <c r="C88">
        <v>7.77</v>
      </c>
      <c r="D88" t="s">
        <v>529</v>
      </c>
      <c r="E88" t="s">
        <v>530</v>
      </c>
      <c r="F88">
        <v>842</v>
      </c>
    </row>
    <row r="89" spans="1:6" x14ac:dyDescent="0.2">
      <c r="A89" t="s">
        <v>205</v>
      </c>
      <c r="B89">
        <v>1.49</v>
      </c>
      <c r="C89">
        <v>6.68</v>
      </c>
      <c r="D89" t="s">
        <v>529</v>
      </c>
      <c r="E89" t="s">
        <v>530</v>
      </c>
      <c r="F89">
        <v>1000</v>
      </c>
    </row>
    <row r="90" spans="1:6" x14ac:dyDescent="0.2">
      <c r="A90" t="s">
        <v>169</v>
      </c>
      <c r="B90">
        <v>1.23</v>
      </c>
      <c r="C90">
        <v>1.64</v>
      </c>
      <c r="D90" t="s">
        <v>529</v>
      </c>
      <c r="E90" t="s">
        <v>530</v>
      </c>
      <c r="F90">
        <v>892</v>
      </c>
    </row>
    <row r="91" spans="1:6" x14ac:dyDescent="0.2">
      <c r="A91" t="s">
        <v>170</v>
      </c>
      <c r="B91">
        <v>1.1399999999999999</v>
      </c>
      <c r="C91">
        <v>1.53</v>
      </c>
      <c r="D91" t="s">
        <v>529</v>
      </c>
      <c r="E91" t="s">
        <v>530</v>
      </c>
      <c r="F91">
        <v>892</v>
      </c>
    </row>
    <row r="92" spans="1:6" x14ac:dyDescent="0.2">
      <c r="A92" t="s">
        <v>200</v>
      </c>
      <c r="B92">
        <v>1.52</v>
      </c>
      <c r="C92">
        <v>7.13</v>
      </c>
      <c r="D92" t="s">
        <v>529</v>
      </c>
      <c r="E92" t="s">
        <v>530</v>
      </c>
      <c r="F92">
        <v>980</v>
      </c>
    </row>
    <row r="93" spans="1:6" x14ac:dyDescent="0.2">
      <c r="A93" t="s">
        <v>202</v>
      </c>
      <c r="B93">
        <v>1.61</v>
      </c>
      <c r="C93">
        <v>7.11</v>
      </c>
      <c r="D93" t="s">
        <v>529</v>
      </c>
      <c r="E93" t="s">
        <v>530</v>
      </c>
      <c r="F93">
        <v>892</v>
      </c>
    </row>
    <row r="94" spans="1:6" x14ac:dyDescent="0.2">
      <c r="A94" t="s">
        <v>483</v>
      </c>
      <c r="B94">
        <v>0.63</v>
      </c>
      <c r="C94">
        <v>1.35</v>
      </c>
      <c r="D94" t="s">
        <v>529</v>
      </c>
      <c r="E94" t="s">
        <v>530</v>
      </c>
      <c r="F94">
        <v>925</v>
      </c>
    </row>
    <row r="95" spans="1:6" x14ac:dyDescent="0.2">
      <c r="A95" t="s">
        <v>287</v>
      </c>
      <c r="B95">
        <v>0.57999999999999996</v>
      </c>
      <c r="C95">
        <v>1.3</v>
      </c>
      <c r="D95" t="s">
        <v>529</v>
      </c>
      <c r="E95" t="s">
        <v>530</v>
      </c>
      <c r="F95">
        <v>925</v>
      </c>
    </row>
    <row r="96" spans="1:6" x14ac:dyDescent="0.2">
      <c r="A96" t="s">
        <v>248</v>
      </c>
      <c r="B96">
        <v>0.55000000000000004</v>
      </c>
      <c r="C96">
        <v>1.28</v>
      </c>
      <c r="D96" t="s">
        <v>529</v>
      </c>
      <c r="E96" t="s">
        <v>530</v>
      </c>
      <c r="F96">
        <v>1100</v>
      </c>
    </row>
    <row r="97" spans="1:6" x14ac:dyDescent="0.2">
      <c r="A97" t="s">
        <v>249</v>
      </c>
      <c r="B97">
        <v>0.57999999999999996</v>
      </c>
      <c r="C97">
        <v>1.31</v>
      </c>
      <c r="D97" t="s">
        <v>529</v>
      </c>
      <c r="E97" t="s">
        <v>530</v>
      </c>
      <c r="F97">
        <v>1100</v>
      </c>
    </row>
    <row r="98" spans="1:6" x14ac:dyDescent="0.2">
      <c r="A98" t="s">
        <v>279</v>
      </c>
      <c r="B98">
        <v>1.77</v>
      </c>
      <c r="C98">
        <v>7.43</v>
      </c>
      <c r="D98" t="s">
        <v>529</v>
      </c>
      <c r="E98" t="s">
        <v>530</v>
      </c>
      <c r="F98">
        <v>1000</v>
      </c>
    </row>
    <row r="99" spans="1:6" x14ac:dyDescent="0.2">
      <c r="A99" t="s">
        <v>280</v>
      </c>
      <c r="B99">
        <v>1.75</v>
      </c>
      <c r="C99">
        <v>7.3</v>
      </c>
      <c r="D99" t="s">
        <v>529</v>
      </c>
      <c r="E99" t="s">
        <v>530</v>
      </c>
      <c r="F99">
        <v>1000</v>
      </c>
    </row>
    <row r="100" spans="1:6" x14ac:dyDescent="0.2">
      <c r="A100" t="s">
        <v>277</v>
      </c>
      <c r="B100">
        <v>1.05</v>
      </c>
      <c r="C100">
        <v>4.42</v>
      </c>
      <c r="D100" t="s">
        <v>529</v>
      </c>
      <c r="E100" t="s">
        <v>530</v>
      </c>
      <c r="F100">
        <v>1000</v>
      </c>
    </row>
    <row r="101" spans="1:6" x14ac:dyDescent="0.2">
      <c r="A101" t="s">
        <v>250</v>
      </c>
      <c r="B101">
        <v>0.73</v>
      </c>
      <c r="C101">
        <v>1.3</v>
      </c>
      <c r="D101" t="s">
        <v>529</v>
      </c>
      <c r="E101" t="s">
        <v>530</v>
      </c>
      <c r="F101">
        <v>1000</v>
      </c>
    </row>
    <row r="102" spans="1:6" x14ac:dyDescent="0.2">
      <c r="A102" t="s">
        <v>281</v>
      </c>
      <c r="B102">
        <v>1.81</v>
      </c>
      <c r="C102">
        <v>7.53</v>
      </c>
      <c r="D102" t="s">
        <v>529</v>
      </c>
      <c r="E102" t="s">
        <v>530</v>
      </c>
      <c r="F102">
        <v>990</v>
      </c>
    </row>
    <row r="103" spans="1:6" x14ac:dyDescent="0.2">
      <c r="A103" t="s">
        <v>251</v>
      </c>
      <c r="B103">
        <v>0.45</v>
      </c>
      <c r="C103">
        <v>1.1499999999999999</v>
      </c>
      <c r="D103" t="s">
        <v>529</v>
      </c>
      <c r="E103" t="s">
        <v>530</v>
      </c>
      <c r="F103">
        <v>1000</v>
      </c>
    </row>
    <row r="104" spans="1:6" x14ac:dyDescent="0.2">
      <c r="A104" t="s">
        <v>252</v>
      </c>
      <c r="B104">
        <v>0.62</v>
      </c>
      <c r="C104">
        <v>1.63</v>
      </c>
      <c r="D104" t="s">
        <v>529</v>
      </c>
      <c r="E104" t="s">
        <v>530</v>
      </c>
      <c r="F104">
        <v>1300</v>
      </c>
    </row>
    <row r="105" spans="1:6" x14ac:dyDescent="0.2">
      <c r="A105" t="s">
        <v>253</v>
      </c>
      <c r="B105">
        <v>0.48</v>
      </c>
      <c r="C105">
        <v>1.5</v>
      </c>
      <c r="D105" t="s">
        <v>529</v>
      </c>
      <c r="E105" t="s">
        <v>530</v>
      </c>
      <c r="F105">
        <v>560</v>
      </c>
    </row>
    <row r="106" spans="1:6" x14ac:dyDescent="0.2">
      <c r="A106" t="s">
        <v>278</v>
      </c>
      <c r="B106">
        <v>1.03</v>
      </c>
      <c r="C106">
        <v>4.33</v>
      </c>
      <c r="D106" t="s">
        <v>529</v>
      </c>
      <c r="E106" t="s">
        <v>530</v>
      </c>
      <c r="F106">
        <v>1000</v>
      </c>
    </row>
    <row r="107" spans="1:6" x14ac:dyDescent="0.2">
      <c r="A107" t="s">
        <v>254</v>
      </c>
      <c r="B107">
        <v>1.1299999999999999</v>
      </c>
      <c r="C107">
        <v>1.61</v>
      </c>
      <c r="D107" t="s">
        <v>529</v>
      </c>
      <c r="E107" t="s">
        <v>530</v>
      </c>
      <c r="F107">
        <v>1000</v>
      </c>
    </row>
    <row r="108" spans="1:6" x14ac:dyDescent="0.2">
      <c r="A108" t="s">
        <v>294</v>
      </c>
      <c r="B108">
        <v>1.65</v>
      </c>
      <c r="C108">
        <v>9.5500000000000007</v>
      </c>
      <c r="D108" t="s">
        <v>529</v>
      </c>
      <c r="E108" t="s">
        <v>530</v>
      </c>
      <c r="F108">
        <v>925</v>
      </c>
    </row>
    <row r="109" spans="1:6" x14ac:dyDescent="0.2">
      <c r="A109" t="s">
        <v>295</v>
      </c>
      <c r="B109">
        <v>1.86</v>
      </c>
      <c r="C109">
        <v>7</v>
      </c>
      <c r="D109" t="s">
        <v>529</v>
      </c>
      <c r="E109" t="s">
        <v>530</v>
      </c>
      <c r="F109">
        <v>1050</v>
      </c>
    </row>
    <row r="110" spans="1:6" x14ac:dyDescent="0.2">
      <c r="A110" t="s">
        <v>263</v>
      </c>
      <c r="B110">
        <v>0.4</v>
      </c>
      <c r="C110">
        <v>1.19</v>
      </c>
      <c r="D110" t="s">
        <v>529</v>
      </c>
      <c r="E110" t="s">
        <v>530</v>
      </c>
      <c r="F110">
        <v>1100</v>
      </c>
    </row>
    <row r="111" spans="1:6" x14ac:dyDescent="0.2">
      <c r="A111" t="s">
        <v>255</v>
      </c>
      <c r="B111">
        <v>0.38</v>
      </c>
      <c r="C111">
        <v>1.23</v>
      </c>
      <c r="D111" t="s">
        <v>529</v>
      </c>
      <c r="E111" t="s">
        <v>530</v>
      </c>
      <c r="F111">
        <v>560</v>
      </c>
    </row>
    <row r="112" spans="1:6" x14ac:dyDescent="0.2">
      <c r="A112" t="s">
        <v>256</v>
      </c>
      <c r="B112">
        <v>0.49</v>
      </c>
      <c r="C112">
        <v>3.09</v>
      </c>
      <c r="D112" t="s">
        <v>529</v>
      </c>
      <c r="E112" t="s">
        <v>530</v>
      </c>
      <c r="F112">
        <v>850</v>
      </c>
    </row>
    <row r="113" spans="1:6" x14ac:dyDescent="0.2">
      <c r="A113" t="s">
        <v>296</v>
      </c>
      <c r="B113">
        <v>1.77</v>
      </c>
      <c r="C113">
        <v>6.81</v>
      </c>
      <c r="D113" t="s">
        <v>529</v>
      </c>
      <c r="E113" t="s">
        <v>530</v>
      </c>
      <c r="F113">
        <v>1000</v>
      </c>
    </row>
    <row r="114" spans="1:6" x14ac:dyDescent="0.2">
      <c r="A114" t="s">
        <v>297</v>
      </c>
      <c r="B114">
        <v>1.8</v>
      </c>
      <c r="C114">
        <v>6.9</v>
      </c>
      <c r="D114" t="s">
        <v>529</v>
      </c>
      <c r="E114" t="s">
        <v>530</v>
      </c>
      <c r="F114">
        <v>1100</v>
      </c>
    </row>
    <row r="115" spans="1:6" x14ac:dyDescent="0.2">
      <c r="A115" t="s">
        <v>298</v>
      </c>
      <c r="B115">
        <v>1.96</v>
      </c>
      <c r="C115">
        <v>6.85</v>
      </c>
      <c r="D115" t="s">
        <v>529</v>
      </c>
      <c r="E115" t="s">
        <v>530</v>
      </c>
      <c r="F115">
        <v>825</v>
      </c>
    </row>
    <row r="116" spans="1:6" x14ac:dyDescent="0.2">
      <c r="A116" t="s">
        <v>299</v>
      </c>
      <c r="B116">
        <v>1.76</v>
      </c>
      <c r="C116">
        <v>6.9</v>
      </c>
      <c r="D116" t="s">
        <v>529</v>
      </c>
      <c r="E116" t="s">
        <v>530</v>
      </c>
      <c r="F116">
        <v>1000</v>
      </c>
    </row>
    <row r="117" spans="1:6" x14ac:dyDescent="0.2">
      <c r="A117" t="s">
        <v>258</v>
      </c>
      <c r="B117">
        <v>0.56999999999999995</v>
      </c>
      <c r="C117">
        <v>1.28</v>
      </c>
      <c r="D117" t="s">
        <v>529</v>
      </c>
      <c r="E117" t="s">
        <v>530</v>
      </c>
      <c r="F117">
        <v>800</v>
      </c>
    </row>
    <row r="118" spans="1:6" x14ac:dyDescent="0.2">
      <c r="A118" t="s">
        <v>259</v>
      </c>
      <c r="B118">
        <v>0.56999999999999995</v>
      </c>
      <c r="C118">
        <v>1.1200000000000001</v>
      </c>
      <c r="D118" t="s">
        <v>529</v>
      </c>
      <c r="E118" t="s">
        <v>530</v>
      </c>
      <c r="F118">
        <v>940</v>
      </c>
    </row>
    <row r="119" spans="1:6" x14ac:dyDescent="0.2">
      <c r="A119" t="s">
        <v>260</v>
      </c>
      <c r="B119">
        <v>0.72</v>
      </c>
      <c r="C119">
        <v>1.83</v>
      </c>
      <c r="D119" t="s">
        <v>529</v>
      </c>
      <c r="E119" t="s">
        <v>530</v>
      </c>
      <c r="F119">
        <v>876</v>
      </c>
    </row>
    <row r="120" spans="1:6" x14ac:dyDescent="0.2">
      <c r="A120" t="s">
        <v>261</v>
      </c>
      <c r="B120">
        <v>0.64</v>
      </c>
      <c r="C120">
        <v>1.57</v>
      </c>
      <c r="D120" t="s">
        <v>529</v>
      </c>
      <c r="E120" t="s">
        <v>530</v>
      </c>
      <c r="F120">
        <v>800</v>
      </c>
    </row>
    <row r="121" spans="1:6" x14ac:dyDescent="0.2">
      <c r="A121" t="s">
        <v>62</v>
      </c>
      <c r="B121">
        <v>1.1299999999999999</v>
      </c>
      <c r="C121">
        <v>3.91</v>
      </c>
      <c r="D121" t="s">
        <v>529</v>
      </c>
      <c r="E121" t="s">
        <v>530</v>
      </c>
      <c r="F121">
        <v>267</v>
      </c>
    </row>
    <row r="122" spans="1:6" x14ac:dyDescent="0.2">
      <c r="A122" t="s">
        <v>134</v>
      </c>
      <c r="B122">
        <v>0.52</v>
      </c>
      <c r="C122">
        <v>0.79</v>
      </c>
      <c r="D122" t="s">
        <v>529</v>
      </c>
      <c r="E122" t="s">
        <v>530</v>
      </c>
      <c r="F122">
        <v>454</v>
      </c>
    </row>
    <row r="123" spans="1:6" x14ac:dyDescent="0.2">
      <c r="A123" t="s">
        <v>171</v>
      </c>
      <c r="B123">
        <v>1.21</v>
      </c>
      <c r="C123">
        <v>1.21</v>
      </c>
      <c r="D123" t="s">
        <v>529</v>
      </c>
      <c r="E123" t="s">
        <v>530</v>
      </c>
      <c r="F123">
        <v>1300</v>
      </c>
    </row>
    <row r="124" spans="1:6" x14ac:dyDescent="0.2">
      <c r="A124" t="s">
        <v>175</v>
      </c>
      <c r="B124">
        <v>1.04</v>
      </c>
      <c r="C124">
        <v>1.0900000000000001</v>
      </c>
      <c r="D124" t="s">
        <v>529</v>
      </c>
      <c r="E124" t="s">
        <v>530</v>
      </c>
      <c r="F124">
        <v>1000</v>
      </c>
    </row>
    <row r="125" spans="1:6" x14ac:dyDescent="0.2">
      <c r="A125" t="s">
        <v>235</v>
      </c>
      <c r="B125">
        <v>0.86</v>
      </c>
      <c r="C125">
        <v>4.33</v>
      </c>
      <c r="D125" t="s">
        <v>529</v>
      </c>
      <c r="E125" t="s">
        <v>530</v>
      </c>
      <c r="F125">
        <v>1100</v>
      </c>
    </row>
    <row r="126" spans="1:6" x14ac:dyDescent="0.2">
      <c r="A126" t="s">
        <v>172</v>
      </c>
      <c r="B126">
        <v>0.92</v>
      </c>
      <c r="C126">
        <v>0.92</v>
      </c>
      <c r="D126" t="s">
        <v>529</v>
      </c>
      <c r="E126" t="s">
        <v>530</v>
      </c>
      <c r="F126">
        <v>1200</v>
      </c>
    </row>
    <row r="127" spans="1:6" x14ac:dyDescent="0.2">
      <c r="A127" t="s">
        <v>206</v>
      </c>
      <c r="B127">
        <v>1.34</v>
      </c>
      <c r="C127">
        <v>6.59</v>
      </c>
      <c r="D127" t="s">
        <v>529</v>
      </c>
      <c r="E127" t="s">
        <v>530</v>
      </c>
      <c r="F127">
        <v>950</v>
      </c>
    </row>
    <row r="128" spans="1:6" x14ac:dyDescent="0.2">
      <c r="A128" t="s">
        <v>177</v>
      </c>
      <c r="B128">
        <v>1.23</v>
      </c>
      <c r="C128">
        <v>1.23</v>
      </c>
      <c r="D128" t="s">
        <v>529</v>
      </c>
      <c r="E128" t="s">
        <v>530</v>
      </c>
      <c r="F128">
        <v>1000</v>
      </c>
    </row>
    <row r="129" spans="1:6" x14ac:dyDescent="0.2">
      <c r="A129" t="s">
        <v>204</v>
      </c>
      <c r="B129">
        <v>1.54</v>
      </c>
      <c r="C129">
        <v>7.02</v>
      </c>
      <c r="D129" t="s">
        <v>529</v>
      </c>
      <c r="E129" t="s">
        <v>530</v>
      </c>
      <c r="F129">
        <v>1500</v>
      </c>
    </row>
    <row r="130" spans="1:6" x14ac:dyDescent="0.2">
      <c r="A130" t="s">
        <v>173</v>
      </c>
      <c r="B130">
        <v>0.81</v>
      </c>
      <c r="C130">
        <v>0.87</v>
      </c>
      <c r="D130" t="s">
        <v>529</v>
      </c>
      <c r="E130" t="s">
        <v>530</v>
      </c>
      <c r="F130">
        <v>1400</v>
      </c>
    </row>
    <row r="131" spans="1:6" x14ac:dyDescent="0.2">
      <c r="A131" t="s">
        <v>207</v>
      </c>
      <c r="B131">
        <v>1.62</v>
      </c>
      <c r="C131">
        <v>7.28</v>
      </c>
      <c r="D131" t="s">
        <v>529</v>
      </c>
      <c r="E131" t="s">
        <v>530</v>
      </c>
      <c r="F131">
        <v>1050</v>
      </c>
    </row>
    <row r="132" spans="1:6" x14ac:dyDescent="0.2">
      <c r="A132" t="s">
        <v>179</v>
      </c>
      <c r="B132">
        <v>1.06</v>
      </c>
      <c r="C132">
        <v>1.53</v>
      </c>
      <c r="D132" t="s">
        <v>529</v>
      </c>
      <c r="E132" t="s">
        <v>530</v>
      </c>
      <c r="F132">
        <v>1000</v>
      </c>
    </row>
    <row r="133" spans="1:6" x14ac:dyDescent="0.2">
      <c r="A133" t="s">
        <v>181</v>
      </c>
      <c r="B133">
        <v>0.73</v>
      </c>
      <c r="C133">
        <v>1.1399999999999999</v>
      </c>
      <c r="D133" t="s">
        <v>529</v>
      </c>
      <c r="E133" t="s">
        <v>530</v>
      </c>
      <c r="F133">
        <v>1000</v>
      </c>
    </row>
    <row r="134" spans="1:6" x14ac:dyDescent="0.2">
      <c r="A134" t="s">
        <v>182</v>
      </c>
      <c r="B134">
        <v>1.06</v>
      </c>
      <c r="C134">
        <v>1.53</v>
      </c>
      <c r="D134" t="s">
        <v>529</v>
      </c>
      <c r="E134" t="s">
        <v>530</v>
      </c>
      <c r="F134">
        <v>1000</v>
      </c>
    </row>
    <row r="135" spans="1:6" x14ac:dyDescent="0.2">
      <c r="A135" t="s">
        <v>183</v>
      </c>
      <c r="B135">
        <v>1.49</v>
      </c>
      <c r="C135">
        <v>2.12</v>
      </c>
      <c r="D135" t="s">
        <v>529</v>
      </c>
      <c r="E135" t="s">
        <v>530</v>
      </c>
      <c r="F135">
        <v>600</v>
      </c>
    </row>
    <row r="136" spans="1:6" x14ac:dyDescent="0.2">
      <c r="A136" t="s">
        <v>210</v>
      </c>
      <c r="B136">
        <v>1.97</v>
      </c>
      <c r="C136">
        <v>7.39</v>
      </c>
      <c r="D136" t="s">
        <v>529</v>
      </c>
      <c r="E136" t="s">
        <v>530</v>
      </c>
      <c r="F136">
        <v>900</v>
      </c>
    </row>
    <row r="137" spans="1:6" x14ac:dyDescent="0.2">
      <c r="A137" t="s">
        <v>208</v>
      </c>
      <c r="B137">
        <v>1.03</v>
      </c>
      <c r="C137">
        <v>1.03</v>
      </c>
      <c r="D137" t="s">
        <v>529</v>
      </c>
      <c r="E137" t="s">
        <v>530</v>
      </c>
      <c r="F137">
        <v>230</v>
      </c>
    </row>
    <row r="138" spans="1:6" x14ac:dyDescent="0.2">
      <c r="A138" t="s">
        <v>234</v>
      </c>
      <c r="B138">
        <v>0.85</v>
      </c>
      <c r="C138">
        <v>3.95</v>
      </c>
      <c r="D138" t="s">
        <v>529</v>
      </c>
      <c r="E138" t="s">
        <v>530</v>
      </c>
      <c r="F138">
        <v>400</v>
      </c>
    </row>
    <row r="139" spans="1:6" x14ac:dyDescent="0.2">
      <c r="A139" t="s">
        <v>236</v>
      </c>
      <c r="B139">
        <v>0.69</v>
      </c>
      <c r="C139">
        <v>4</v>
      </c>
      <c r="D139" t="s">
        <v>529</v>
      </c>
      <c r="E139" t="s">
        <v>530</v>
      </c>
      <c r="F139">
        <v>1100</v>
      </c>
    </row>
    <row r="140" spans="1:6" x14ac:dyDescent="0.2">
      <c r="A140" t="s">
        <v>237</v>
      </c>
      <c r="B140">
        <v>0.87</v>
      </c>
      <c r="C140">
        <v>4.1100000000000003</v>
      </c>
      <c r="D140" t="s">
        <v>529</v>
      </c>
      <c r="E140" t="s">
        <v>530</v>
      </c>
      <c r="F140">
        <v>375</v>
      </c>
    </row>
    <row r="141" spans="1:6" x14ac:dyDescent="0.2">
      <c r="A141" t="s">
        <v>180</v>
      </c>
      <c r="B141">
        <v>0.81</v>
      </c>
      <c r="C141">
        <v>1.22</v>
      </c>
      <c r="D141" t="s">
        <v>529</v>
      </c>
      <c r="E141" t="s">
        <v>530</v>
      </c>
      <c r="F141">
        <v>875</v>
      </c>
    </row>
    <row r="142" spans="1:6" x14ac:dyDescent="0.2">
      <c r="A142" t="s">
        <v>211</v>
      </c>
      <c r="B142">
        <v>1.6</v>
      </c>
      <c r="C142">
        <v>7.36</v>
      </c>
      <c r="D142" t="s">
        <v>529</v>
      </c>
      <c r="E142" t="s">
        <v>530</v>
      </c>
      <c r="F142">
        <v>1200</v>
      </c>
    </row>
    <row r="143" spans="1:6" x14ac:dyDescent="0.2">
      <c r="A143" t="s">
        <v>212</v>
      </c>
      <c r="B143">
        <v>0.99</v>
      </c>
      <c r="C143">
        <v>6.56</v>
      </c>
      <c r="D143" t="s">
        <v>529</v>
      </c>
      <c r="E143" t="s">
        <v>530</v>
      </c>
      <c r="F143">
        <v>1300</v>
      </c>
    </row>
    <row r="144" spans="1:6" x14ac:dyDescent="0.2">
      <c r="A144" t="s">
        <v>239</v>
      </c>
      <c r="B144">
        <v>0.9</v>
      </c>
      <c r="C144">
        <v>3.55</v>
      </c>
      <c r="D144" t="s">
        <v>529</v>
      </c>
      <c r="E144" t="s">
        <v>530</v>
      </c>
      <c r="F144">
        <v>1050</v>
      </c>
    </row>
    <row r="145" spans="1:6" x14ac:dyDescent="0.2">
      <c r="A145" t="s">
        <v>485</v>
      </c>
      <c r="B145">
        <v>1.1200000000000001</v>
      </c>
      <c r="C145">
        <v>1.75</v>
      </c>
      <c r="D145" t="s">
        <v>529</v>
      </c>
      <c r="E145" t="s">
        <v>530</v>
      </c>
      <c r="F145">
        <v>1050</v>
      </c>
    </row>
    <row r="146" spans="1:6" x14ac:dyDescent="0.2">
      <c r="A146" t="s">
        <v>267</v>
      </c>
      <c r="B146">
        <v>0.85</v>
      </c>
      <c r="C146">
        <v>4.76</v>
      </c>
      <c r="D146" t="s">
        <v>529</v>
      </c>
      <c r="E146" t="s">
        <v>530</v>
      </c>
      <c r="F146">
        <v>1000</v>
      </c>
    </row>
    <row r="147" spans="1:6" x14ac:dyDescent="0.2">
      <c r="A147" t="s">
        <v>269</v>
      </c>
      <c r="B147">
        <v>0.83</v>
      </c>
      <c r="C147">
        <v>4.84</v>
      </c>
      <c r="D147" t="s">
        <v>529</v>
      </c>
      <c r="E147" t="s">
        <v>530</v>
      </c>
      <c r="F147">
        <v>900</v>
      </c>
    </row>
    <row r="148" spans="1:6" x14ac:dyDescent="0.2">
      <c r="A148" t="s">
        <v>244</v>
      </c>
      <c r="B148">
        <v>0.71</v>
      </c>
      <c r="C148">
        <v>1.51</v>
      </c>
      <c r="D148" t="s">
        <v>529</v>
      </c>
      <c r="E148" t="s">
        <v>530</v>
      </c>
      <c r="F148">
        <v>1300</v>
      </c>
    </row>
    <row r="149" spans="1:6" x14ac:dyDescent="0.2">
      <c r="A149" t="s">
        <v>273</v>
      </c>
      <c r="B149">
        <v>1.67</v>
      </c>
      <c r="C149">
        <v>8.15</v>
      </c>
      <c r="D149" t="s">
        <v>529</v>
      </c>
      <c r="E149" t="s">
        <v>530</v>
      </c>
      <c r="F149">
        <v>850</v>
      </c>
    </row>
    <row r="150" spans="1:6" x14ac:dyDescent="0.2">
      <c r="A150" t="s">
        <v>271</v>
      </c>
      <c r="B150">
        <v>0.92</v>
      </c>
      <c r="C150">
        <v>4.87</v>
      </c>
      <c r="D150" t="s">
        <v>529</v>
      </c>
      <c r="E150" t="s">
        <v>530</v>
      </c>
      <c r="F150">
        <v>940</v>
      </c>
    </row>
    <row r="151" spans="1:6" x14ac:dyDescent="0.2">
      <c r="A151" t="s">
        <v>184</v>
      </c>
      <c r="B151">
        <v>1.04</v>
      </c>
      <c r="C151">
        <v>1.8</v>
      </c>
      <c r="D151" t="s">
        <v>529</v>
      </c>
      <c r="E151" t="s">
        <v>530</v>
      </c>
      <c r="F151">
        <v>1000</v>
      </c>
    </row>
    <row r="152" spans="1:6" x14ac:dyDescent="0.2">
      <c r="A152" t="s">
        <v>274</v>
      </c>
      <c r="B152">
        <v>1.6</v>
      </c>
      <c r="C152">
        <v>7.26</v>
      </c>
      <c r="D152" t="s">
        <v>529</v>
      </c>
      <c r="E152" t="s">
        <v>530</v>
      </c>
      <c r="F152">
        <v>900</v>
      </c>
    </row>
    <row r="153" spans="1:6" x14ac:dyDescent="0.2">
      <c r="A153" t="s">
        <v>268</v>
      </c>
      <c r="B153">
        <v>0.85</v>
      </c>
      <c r="C153">
        <v>4.0999999999999996</v>
      </c>
      <c r="D153" t="s">
        <v>529</v>
      </c>
      <c r="E153" t="s">
        <v>530</v>
      </c>
      <c r="F153">
        <v>1000</v>
      </c>
    </row>
    <row r="154" spans="1:6" x14ac:dyDescent="0.2">
      <c r="A154" t="s">
        <v>270</v>
      </c>
      <c r="B154">
        <v>0.88</v>
      </c>
      <c r="C154">
        <v>4.68</v>
      </c>
      <c r="D154" t="s">
        <v>529</v>
      </c>
      <c r="E154" t="s">
        <v>530</v>
      </c>
      <c r="F154">
        <v>1350</v>
      </c>
    </row>
    <row r="155" spans="1:6" x14ac:dyDescent="0.2">
      <c r="A155" t="s">
        <v>487</v>
      </c>
      <c r="B155">
        <v>0.78</v>
      </c>
      <c r="C155">
        <v>1.17</v>
      </c>
      <c r="D155" t="s">
        <v>529</v>
      </c>
      <c r="E155" t="s">
        <v>530</v>
      </c>
      <c r="F155">
        <v>850</v>
      </c>
    </row>
    <row r="156" spans="1:6" x14ac:dyDescent="0.2">
      <c r="A156">
        <v>54</v>
      </c>
      <c r="B156">
        <v>1.26</v>
      </c>
      <c r="C156">
        <v>1.26</v>
      </c>
      <c r="D156" t="s">
        <v>529</v>
      </c>
      <c r="E156" t="s">
        <v>530</v>
      </c>
      <c r="F156">
        <v>2000</v>
      </c>
    </row>
    <row r="157" spans="1:6" x14ac:dyDescent="0.2">
      <c r="A157" t="s">
        <v>176</v>
      </c>
      <c r="B157">
        <v>1.22</v>
      </c>
      <c r="C157">
        <v>1.39</v>
      </c>
      <c r="D157" t="s">
        <v>529</v>
      </c>
      <c r="E157" t="s">
        <v>530</v>
      </c>
      <c r="F157">
        <v>850</v>
      </c>
    </row>
    <row r="158" spans="1:6" x14ac:dyDescent="0.2">
      <c r="A158" t="s">
        <v>238</v>
      </c>
      <c r="B158">
        <v>0.86</v>
      </c>
      <c r="C158">
        <v>3.77</v>
      </c>
      <c r="D158" t="s">
        <v>529</v>
      </c>
      <c r="E158" t="s">
        <v>530</v>
      </c>
      <c r="F158">
        <v>1000</v>
      </c>
    </row>
    <row r="159" spans="1:6" x14ac:dyDescent="0.2">
      <c r="A159" t="s">
        <v>488</v>
      </c>
      <c r="B159">
        <v>0.39</v>
      </c>
      <c r="C159">
        <v>1.39</v>
      </c>
      <c r="D159" t="s">
        <v>529</v>
      </c>
      <c r="E159" t="s">
        <v>530</v>
      </c>
      <c r="F159">
        <v>160</v>
      </c>
    </row>
    <row r="160" spans="1:6" x14ac:dyDescent="0.2">
      <c r="A160" t="s">
        <v>201</v>
      </c>
      <c r="B160">
        <v>1.46</v>
      </c>
      <c r="C160">
        <v>6.47</v>
      </c>
      <c r="D160" t="s">
        <v>529</v>
      </c>
      <c r="E160" t="s">
        <v>530</v>
      </c>
      <c r="F160">
        <v>171</v>
      </c>
    </row>
    <row r="161" spans="1:6" x14ac:dyDescent="0.2">
      <c r="A161" t="s">
        <v>276</v>
      </c>
      <c r="B161">
        <v>1.24</v>
      </c>
      <c r="C161">
        <v>3.14</v>
      </c>
      <c r="D161" t="s">
        <v>529</v>
      </c>
      <c r="E161" t="s">
        <v>530</v>
      </c>
      <c r="F161">
        <v>260</v>
      </c>
    </row>
    <row r="162" spans="1:6" x14ac:dyDescent="0.2">
      <c r="A162" t="s">
        <v>489</v>
      </c>
      <c r="B162">
        <v>0</v>
      </c>
      <c r="C162">
        <v>3.78</v>
      </c>
      <c r="D162" t="s">
        <v>529</v>
      </c>
      <c r="E162" t="s">
        <v>530</v>
      </c>
      <c r="F162">
        <v>370</v>
      </c>
    </row>
    <row r="163" spans="1:6" x14ac:dyDescent="0.2">
      <c r="A163" t="s">
        <v>490</v>
      </c>
      <c r="B163">
        <v>1.17</v>
      </c>
      <c r="C163">
        <v>12.59</v>
      </c>
      <c r="D163" t="s">
        <v>529</v>
      </c>
      <c r="E163" t="s">
        <v>530</v>
      </c>
      <c r="F163">
        <v>437</v>
      </c>
    </row>
    <row r="164" spans="1:6" x14ac:dyDescent="0.2">
      <c r="A164" t="s">
        <v>491</v>
      </c>
      <c r="B164">
        <v>41.24</v>
      </c>
      <c r="C164">
        <v>342.48</v>
      </c>
      <c r="D164" t="s">
        <v>529</v>
      </c>
      <c r="E164" t="s">
        <v>530</v>
      </c>
      <c r="F164">
        <v>437</v>
      </c>
    </row>
    <row r="165" spans="1:6" x14ac:dyDescent="0.2">
      <c r="A165" t="s">
        <v>492</v>
      </c>
      <c r="B165">
        <v>8.57</v>
      </c>
      <c r="C165">
        <v>114.2</v>
      </c>
      <c r="D165" t="s">
        <v>529</v>
      </c>
      <c r="E165" t="s">
        <v>530</v>
      </c>
      <c r="F165">
        <v>439</v>
      </c>
    </row>
    <row r="166" spans="1:6" x14ac:dyDescent="0.2">
      <c r="A166" t="s">
        <v>493</v>
      </c>
      <c r="B166">
        <v>0.99</v>
      </c>
      <c r="C166">
        <v>9.56</v>
      </c>
      <c r="D166" t="s">
        <v>529</v>
      </c>
      <c r="E166" t="s">
        <v>530</v>
      </c>
      <c r="F166">
        <v>278</v>
      </c>
    </row>
    <row r="167" spans="1:6" x14ac:dyDescent="0.2">
      <c r="A167" t="s">
        <v>494</v>
      </c>
      <c r="B167">
        <v>0.94</v>
      </c>
      <c r="C167">
        <v>8.7200000000000006</v>
      </c>
      <c r="D167" t="s">
        <v>529</v>
      </c>
      <c r="E167" t="s">
        <v>530</v>
      </c>
      <c r="F167">
        <v>119</v>
      </c>
    </row>
    <row r="168" spans="1:6" x14ac:dyDescent="0.2">
      <c r="A168">
        <v>463</v>
      </c>
      <c r="B168">
        <v>0.77</v>
      </c>
      <c r="C168">
        <v>1.1599999999999999</v>
      </c>
      <c r="D168" t="s">
        <v>529</v>
      </c>
      <c r="E168" t="s">
        <v>530</v>
      </c>
      <c r="F168">
        <v>320</v>
      </c>
    </row>
    <row r="169" spans="1:6" x14ac:dyDescent="0.2">
      <c r="A169" t="s">
        <v>495</v>
      </c>
      <c r="B169">
        <v>0</v>
      </c>
      <c r="C169">
        <v>0</v>
      </c>
      <c r="D169" t="s">
        <v>529</v>
      </c>
      <c r="E169" t="s">
        <v>530</v>
      </c>
      <c r="F169">
        <v>1037</v>
      </c>
    </row>
    <row r="170" spans="1:6" x14ac:dyDescent="0.2">
      <c r="A170" t="s">
        <v>496</v>
      </c>
      <c r="B170">
        <v>0</v>
      </c>
      <c r="C170">
        <v>0</v>
      </c>
      <c r="D170" t="s">
        <v>529</v>
      </c>
      <c r="E170" t="s">
        <v>530</v>
      </c>
      <c r="F170">
        <v>1037</v>
      </c>
    </row>
    <row r="171" spans="1:6" x14ac:dyDescent="0.2">
      <c r="A171" t="s">
        <v>335</v>
      </c>
      <c r="B171">
        <v>0</v>
      </c>
      <c r="C171">
        <v>0</v>
      </c>
      <c r="D171" t="s">
        <v>529</v>
      </c>
      <c r="E171" t="s">
        <v>530</v>
      </c>
      <c r="F171">
        <v>686</v>
      </c>
    </row>
    <row r="172" spans="1:6" x14ac:dyDescent="0.2">
      <c r="A172" t="s">
        <v>327</v>
      </c>
      <c r="B172">
        <v>0.36</v>
      </c>
      <c r="C172">
        <v>0.39</v>
      </c>
      <c r="D172" t="s">
        <v>529</v>
      </c>
      <c r="E172" t="s">
        <v>530</v>
      </c>
      <c r="F172">
        <v>685</v>
      </c>
    </row>
    <row r="173" spans="1:6" x14ac:dyDescent="0.2">
      <c r="A173" t="s">
        <v>328</v>
      </c>
      <c r="B173">
        <v>0.3</v>
      </c>
      <c r="C173">
        <v>0.3</v>
      </c>
      <c r="D173" t="s">
        <v>529</v>
      </c>
      <c r="E173" t="s">
        <v>530</v>
      </c>
      <c r="F173">
        <v>623</v>
      </c>
    </row>
    <row r="174" spans="1:6" x14ac:dyDescent="0.2">
      <c r="A174" t="s">
        <v>336</v>
      </c>
      <c r="B174">
        <v>0.06</v>
      </c>
      <c r="C174">
        <v>0.06</v>
      </c>
      <c r="D174" t="s">
        <v>529</v>
      </c>
      <c r="E174" t="s">
        <v>530</v>
      </c>
      <c r="F174">
        <v>796</v>
      </c>
    </row>
    <row r="175" spans="1:6" x14ac:dyDescent="0.2">
      <c r="A175" t="s">
        <v>337</v>
      </c>
      <c r="B175">
        <v>0.06</v>
      </c>
      <c r="C175">
        <v>0.06</v>
      </c>
      <c r="D175" t="s">
        <v>529</v>
      </c>
      <c r="E175" t="s">
        <v>530</v>
      </c>
      <c r="F175">
        <v>974</v>
      </c>
    </row>
    <row r="176" spans="1:6" x14ac:dyDescent="0.2">
      <c r="A176" t="s">
        <v>338</v>
      </c>
      <c r="B176">
        <v>0.3</v>
      </c>
      <c r="C176">
        <v>0.3</v>
      </c>
      <c r="D176" t="s">
        <v>529</v>
      </c>
      <c r="E176" t="s">
        <v>530</v>
      </c>
      <c r="F176">
        <v>586</v>
      </c>
    </row>
    <row r="177" spans="1:6" x14ac:dyDescent="0.2">
      <c r="A177" t="s">
        <v>343</v>
      </c>
      <c r="B177">
        <v>0</v>
      </c>
      <c r="C177">
        <v>0</v>
      </c>
      <c r="D177" t="s">
        <v>529</v>
      </c>
      <c r="E177" t="s">
        <v>530</v>
      </c>
      <c r="F177">
        <v>532</v>
      </c>
    </row>
    <row r="178" spans="1:6" x14ac:dyDescent="0.2">
      <c r="A178" t="s">
        <v>344</v>
      </c>
      <c r="B178">
        <v>0</v>
      </c>
      <c r="C178">
        <v>0</v>
      </c>
      <c r="D178" t="s">
        <v>529</v>
      </c>
      <c r="E178" t="s">
        <v>530</v>
      </c>
      <c r="F178">
        <v>220</v>
      </c>
    </row>
    <row r="179" spans="1:6" x14ac:dyDescent="0.2">
      <c r="A179" t="s">
        <v>345</v>
      </c>
      <c r="B179">
        <v>0</v>
      </c>
      <c r="C179">
        <v>0</v>
      </c>
      <c r="D179" t="s">
        <v>529</v>
      </c>
      <c r="E179" t="s">
        <v>530</v>
      </c>
      <c r="F179">
        <v>513</v>
      </c>
    </row>
    <row r="180" spans="1:6" x14ac:dyDescent="0.2">
      <c r="A180" t="s">
        <v>497</v>
      </c>
      <c r="B180">
        <v>0</v>
      </c>
      <c r="C180">
        <v>0</v>
      </c>
      <c r="D180" t="s">
        <v>529</v>
      </c>
      <c r="E180" t="s">
        <v>530</v>
      </c>
      <c r="F180">
        <v>815</v>
      </c>
    </row>
    <row r="181" spans="1:6" x14ac:dyDescent="0.2">
      <c r="A181" t="s">
        <v>353</v>
      </c>
      <c r="B181">
        <v>0</v>
      </c>
      <c r="C181">
        <v>0</v>
      </c>
      <c r="D181" t="s">
        <v>529</v>
      </c>
      <c r="E181" t="s">
        <v>530</v>
      </c>
      <c r="F181">
        <v>518</v>
      </c>
    </row>
    <row r="182" spans="1:6" x14ac:dyDescent="0.2">
      <c r="A182" t="s">
        <v>498</v>
      </c>
      <c r="B182">
        <v>0</v>
      </c>
      <c r="C182">
        <v>0</v>
      </c>
      <c r="D182" t="s">
        <v>529</v>
      </c>
      <c r="E182" t="s">
        <v>530</v>
      </c>
      <c r="F182">
        <v>440</v>
      </c>
    </row>
    <row r="183" spans="1:6" x14ac:dyDescent="0.2">
      <c r="A183" t="s">
        <v>499</v>
      </c>
      <c r="B183">
        <v>0</v>
      </c>
      <c r="C183">
        <v>0</v>
      </c>
      <c r="D183" t="s">
        <v>529</v>
      </c>
      <c r="E183" t="s">
        <v>530</v>
      </c>
      <c r="F183">
        <v>575</v>
      </c>
    </row>
    <row r="184" spans="1:6" x14ac:dyDescent="0.2">
      <c r="A184" t="s">
        <v>357</v>
      </c>
      <c r="B184">
        <v>0</v>
      </c>
      <c r="C184">
        <v>0</v>
      </c>
      <c r="D184" t="s">
        <v>529</v>
      </c>
      <c r="E184" t="s">
        <v>530</v>
      </c>
      <c r="F184">
        <v>1036</v>
      </c>
    </row>
    <row r="185" spans="1:6" x14ac:dyDescent="0.2">
      <c r="A185" t="s">
        <v>500</v>
      </c>
      <c r="B185">
        <v>0</v>
      </c>
      <c r="C185">
        <v>0</v>
      </c>
      <c r="D185" t="s">
        <v>529</v>
      </c>
      <c r="E185" t="s">
        <v>530</v>
      </c>
      <c r="F185">
        <v>679</v>
      </c>
    </row>
    <row r="186" spans="1:6" x14ac:dyDescent="0.2">
      <c r="A186" t="s">
        <v>346</v>
      </c>
      <c r="B186">
        <v>0</v>
      </c>
      <c r="C186">
        <v>0</v>
      </c>
      <c r="D186" t="s">
        <v>529</v>
      </c>
      <c r="E186" t="s">
        <v>530</v>
      </c>
      <c r="F186">
        <v>688</v>
      </c>
    </row>
    <row r="187" spans="1:6" x14ac:dyDescent="0.2">
      <c r="A187" t="s">
        <v>501</v>
      </c>
      <c r="B187">
        <v>0</v>
      </c>
      <c r="C187">
        <v>0</v>
      </c>
      <c r="D187" t="s">
        <v>529</v>
      </c>
      <c r="E187" t="s">
        <v>530</v>
      </c>
      <c r="F187">
        <v>573</v>
      </c>
    </row>
    <row r="188" spans="1:6" x14ac:dyDescent="0.2">
      <c r="A188" t="s">
        <v>347</v>
      </c>
      <c r="B188">
        <v>0</v>
      </c>
      <c r="C188">
        <v>0</v>
      </c>
      <c r="D188" t="s">
        <v>529</v>
      </c>
      <c r="E188" t="s">
        <v>530</v>
      </c>
      <c r="F188">
        <v>1436</v>
      </c>
    </row>
    <row r="189" spans="1:6" x14ac:dyDescent="0.2">
      <c r="A189" t="s">
        <v>348</v>
      </c>
      <c r="B189">
        <v>0</v>
      </c>
      <c r="C189">
        <v>0</v>
      </c>
      <c r="D189" t="s">
        <v>529</v>
      </c>
      <c r="E189" t="s">
        <v>530</v>
      </c>
      <c r="F189">
        <v>648</v>
      </c>
    </row>
    <row r="190" spans="1:6" x14ac:dyDescent="0.2">
      <c r="A190" t="s">
        <v>358</v>
      </c>
      <c r="B190">
        <v>0</v>
      </c>
      <c r="C190">
        <v>0</v>
      </c>
      <c r="D190" t="s">
        <v>529</v>
      </c>
      <c r="E190" t="s">
        <v>530</v>
      </c>
      <c r="F190">
        <v>346</v>
      </c>
    </row>
    <row r="191" spans="1:6" x14ac:dyDescent="0.2">
      <c r="A191" t="s">
        <v>332</v>
      </c>
      <c r="B191">
        <v>0.38</v>
      </c>
      <c r="C191">
        <v>0.38</v>
      </c>
      <c r="D191" t="s">
        <v>529</v>
      </c>
      <c r="E191" t="s">
        <v>530</v>
      </c>
      <c r="F191">
        <v>143</v>
      </c>
    </row>
    <row r="192" spans="1:6" x14ac:dyDescent="0.2">
      <c r="A192" t="s">
        <v>339</v>
      </c>
      <c r="B192">
        <v>0.3</v>
      </c>
      <c r="C192">
        <v>0.3</v>
      </c>
      <c r="D192" t="s">
        <v>529</v>
      </c>
      <c r="E192" t="s">
        <v>530</v>
      </c>
      <c r="F192">
        <v>107</v>
      </c>
    </row>
    <row r="193" spans="1:6" x14ac:dyDescent="0.2">
      <c r="A193" t="s">
        <v>340</v>
      </c>
      <c r="B193">
        <v>0.26</v>
      </c>
      <c r="C193">
        <v>0.26</v>
      </c>
      <c r="D193" t="s">
        <v>529</v>
      </c>
      <c r="E193" t="s">
        <v>530</v>
      </c>
      <c r="F193">
        <v>109</v>
      </c>
    </row>
    <row r="194" spans="1:6" x14ac:dyDescent="0.2">
      <c r="A194" t="s">
        <v>102</v>
      </c>
      <c r="B194">
        <v>0.86</v>
      </c>
      <c r="C194">
        <v>0.87</v>
      </c>
      <c r="D194" t="s">
        <v>529</v>
      </c>
      <c r="E194" t="s">
        <v>530</v>
      </c>
      <c r="F194">
        <v>75</v>
      </c>
    </row>
    <row r="195" spans="1:6" x14ac:dyDescent="0.2">
      <c r="A195" t="s">
        <v>512</v>
      </c>
      <c r="B195">
        <v>181.96</v>
      </c>
      <c r="C195">
        <v>893.09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57DA-3BB9-4414-93B3-B60A835BEEC4}">
  <dimension ref="A1"/>
  <sheetViews>
    <sheetView workbookViewId="0">
      <selection sqref="A1:XFD1048576"/>
    </sheetView>
  </sheetViews>
  <sheetFormatPr defaultRowHeight="15" x14ac:dyDescent="0.2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DCA66-282D-4D74-9AA8-015ADF5F3DCB}">
  <dimension ref="A1"/>
  <sheetViews>
    <sheetView topLeftCell="A159" workbookViewId="0">
      <selection activeCell="A159" sqref="A1:XFD1048576"/>
    </sheetView>
  </sheetViews>
  <sheetFormatPr defaultColWidth="9.14453125" defaultRowHeight="15" x14ac:dyDescent="0.2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6313C-97B8-4C88-A3B7-CB6D8A0CED27}">
  <dimension ref="A1:F203"/>
  <sheetViews>
    <sheetView workbookViewId="0">
      <selection sqref="A1:XFD1048576"/>
    </sheetView>
  </sheetViews>
  <sheetFormatPr defaultColWidth="9.14453125" defaultRowHeight="15" x14ac:dyDescent="0.2"/>
  <sheetData>
    <row r="1" spans="1:6" x14ac:dyDescent="0.2">
      <c r="A1" t="s">
        <v>468</v>
      </c>
      <c r="B1" t="s">
        <v>524</v>
      </c>
      <c r="C1" t="s">
        <v>525</v>
      </c>
      <c r="D1" t="s">
        <v>526</v>
      </c>
      <c r="E1" t="s">
        <v>527</v>
      </c>
      <c r="F1" t="s">
        <v>528</v>
      </c>
    </row>
    <row r="2" spans="1:6" x14ac:dyDescent="0.2">
      <c r="A2">
        <v>242</v>
      </c>
      <c r="B2">
        <v>0</v>
      </c>
      <c r="C2">
        <v>0</v>
      </c>
      <c r="D2" t="s">
        <v>531</v>
      </c>
      <c r="E2" t="s">
        <v>532</v>
      </c>
      <c r="F2">
        <v>1350</v>
      </c>
    </row>
    <row r="3" spans="1:6" x14ac:dyDescent="0.2">
      <c r="A3">
        <v>243</v>
      </c>
      <c r="B3">
        <v>0</v>
      </c>
      <c r="C3">
        <v>0</v>
      </c>
      <c r="D3" t="s">
        <v>531</v>
      </c>
      <c r="E3" t="s">
        <v>532</v>
      </c>
      <c r="F3">
        <v>1350</v>
      </c>
    </row>
    <row r="4" spans="1:6" x14ac:dyDescent="0.2">
      <c r="A4" t="s">
        <v>31</v>
      </c>
      <c r="B4">
        <v>2.67</v>
      </c>
      <c r="C4">
        <v>7.22</v>
      </c>
      <c r="D4" t="s">
        <v>531</v>
      </c>
      <c r="E4" t="s">
        <v>532</v>
      </c>
      <c r="F4">
        <v>144</v>
      </c>
    </row>
    <row r="5" spans="1:6" x14ac:dyDescent="0.2">
      <c r="A5" t="s">
        <v>133</v>
      </c>
      <c r="B5">
        <v>2.67</v>
      </c>
      <c r="C5">
        <v>4.92</v>
      </c>
      <c r="D5" t="s">
        <v>531</v>
      </c>
      <c r="E5" t="s">
        <v>532</v>
      </c>
      <c r="F5">
        <v>157</v>
      </c>
    </row>
    <row r="6" spans="1:6" x14ac:dyDescent="0.2">
      <c r="A6" t="s">
        <v>91</v>
      </c>
      <c r="B6">
        <v>2.82</v>
      </c>
      <c r="C6">
        <v>10.39</v>
      </c>
      <c r="D6" t="s">
        <v>531</v>
      </c>
      <c r="E6" t="s">
        <v>532</v>
      </c>
      <c r="F6">
        <v>133</v>
      </c>
    </row>
    <row r="7" spans="1:6" x14ac:dyDescent="0.2">
      <c r="A7" t="s">
        <v>479</v>
      </c>
      <c r="B7">
        <v>2.76</v>
      </c>
      <c r="C7">
        <v>4.82</v>
      </c>
      <c r="D7" t="s">
        <v>531</v>
      </c>
      <c r="E7" t="s">
        <v>532</v>
      </c>
      <c r="F7">
        <v>200</v>
      </c>
    </row>
    <row r="8" spans="1:6" x14ac:dyDescent="0.2">
      <c r="A8" t="s">
        <v>30</v>
      </c>
      <c r="B8">
        <v>1.53</v>
      </c>
      <c r="C8">
        <v>6.24</v>
      </c>
      <c r="D8" t="s">
        <v>531</v>
      </c>
      <c r="E8" t="s">
        <v>532</v>
      </c>
      <c r="F8">
        <v>145</v>
      </c>
    </row>
    <row r="9" spans="1:6" x14ac:dyDescent="0.2">
      <c r="A9" t="s">
        <v>349</v>
      </c>
      <c r="B9">
        <v>0.41</v>
      </c>
      <c r="C9">
        <v>1.07</v>
      </c>
      <c r="D9" t="s">
        <v>531</v>
      </c>
      <c r="E9" t="s">
        <v>532</v>
      </c>
      <c r="F9">
        <v>183</v>
      </c>
    </row>
    <row r="10" spans="1:6" x14ac:dyDescent="0.2">
      <c r="A10" t="s">
        <v>352</v>
      </c>
      <c r="B10">
        <v>0.93</v>
      </c>
      <c r="C10">
        <v>2.1800000000000002</v>
      </c>
      <c r="D10" t="s">
        <v>531</v>
      </c>
      <c r="E10" t="s">
        <v>532</v>
      </c>
      <c r="F10">
        <v>111</v>
      </c>
    </row>
    <row r="11" spans="1:6" x14ac:dyDescent="0.2">
      <c r="A11" t="s">
        <v>354</v>
      </c>
      <c r="B11">
        <v>1.1200000000000001</v>
      </c>
      <c r="C11">
        <v>2.9</v>
      </c>
      <c r="D11" t="s">
        <v>531</v>
      </c>
      <c r="E11" t="s">
        <v>532</v>
      </c>
      <c r="F11">
        <v>102</v>
      </c>
    </row>
    <row r="12" spans="1:6" x14ac:dyDescent="0.2">
      <c r="A12" t="s">
        <v>356</v>
      </c>
      <c r="B12">
        <v>0.02</v>
      </c>
      <c r="C12">
        <v>1.88</v>
      </c>
      <c r="D12" t="s">
        <v>531</v>
      </c>
      <c r="E12" t="s">
        <v>532</v>
      </c>
      <c r="F12">
        <v>285</v>
      </c>
    </row>
    <row r="13" spans="1:6" x14ac:dyDescent="0.2">
      <c r="A13" t="s">
        <v>264</v>
      </c>
      <c r="B13">
        <v>1.91</v>
      </c>
      <c r="C13">
        <v>5</v>
      </c>
      <c r="D13" t="s">
        <v>531</v>
      </c>
      <c r="E13" t="s">
        <v>532</v>
      </c>
      <c r="F13">
        <v>67</v>
      </c>
    </row>
    <row r="14" spans="1:6" x14ac:dyDescent="0.2">
      <c r="A14" t="s">
        <v>265</v>
      </c>
      <c r="B14">
        <v>1.77</v>
      </c>
      <c r="C14">
        <v>3.33</v>
      </c>
      <c r="D14" t="s">
        <v>531</v>
      </c>
      <c r="E14" t="s">
        <v>532</v>
      </c>
      <c r="F14">
        <v>162</v>
      </c>
    </row>
    <row r="15" spans="1:6" x14ac:dyDescent="0.2">
      <c r="A15" t="s">
        <v>292</v>
      </c>
      <c r="B15">
        <v>1.44</v>
      </c>
      <c r="C15">
        <v>5.45</v>
      </c>
      <c r="D15" t="s">
        <v>531</v>
      </c>
      <c r="E15" t="s">
        <v>532</v>
      </c>
      <c r="F15">
        <v>1500</v>
      </c>
    </row>
    <row r="16" spans="1:6" x14ac:dyDescent="0.2">
      <c r="A16" t="s">
        <v>275</v>
      </c>
      <c r="B16">
        <v>2.31</v>
      </c>
      <c r="C16">
        <v>12.88</v>
      </c>
      <c r="D16" t="s">
        <v>531</v>
      </c>
      <c r="E16" t="s">
        <v>532</v>
      </c>
      <c r="F16">
        <v>900</v>
      </c>
    </row>
    <row r="17" spans="1:6" x14ac:dyDescent="0.2">
      <c r="A17" t="s">
        <v>288</v>
      </c>
      <c r="B17">
        <v>1.8</v>
      </c>
      <c r="C17">
        <v>4.97</v>
      </c>
      <c r="D17" t="s">
        <v>531</v>
      </c>
      <c r="E17" t="s">
        <v>532</v>
      </c>
      <c r="F17">
        <v>750</v>
      </c>
    </row>
    <row r="18" spans="1:6" x14ac:dyDescent="0.2">
      <c r="A18" t="s">
        <v>290</v>
      </c>
      <c r="B18">
        <v>1.76</v>
      </c>
      <c r="C18">
        <v>5.0999999999999996</v>
      </c>
      <c r="D18" t="s">
        <v>531</v>
      </c>
      <c r="E18" t="s">
        <v>532</v>
      </c>
      <c r="F18">
        <v>585</v>
      </c>
    </row>
    <row r="19" spans="1:6" x14ac:dyDescent="0.2">
      <c r="A19" t="s">
        <v>291</v>
      </c>
      <c r="B19">
        <v>1.76</v>
      </c>
      <c r="C19">
        <v>4.96</v>
      </c>
      <c r="D19" t="s">
        <v>531</v>
      </c>
      <c r="E19" t="s">
        <v>532</v>
      </c>
      <c r="F19">
        <v>475</v>
      </c>
    </row>
    <row r="20" spans="1:6" x14ac:dyDescent="0.2">
      <c r="A20" t="s">
        <v>35</v>
      </c>
      <c r="B20">
        <v>2.09</v>
      </c>
      <c r="C20">
        <v>3.19</v>
      </c>
      <c r="D20" t="s">
        <v>531</v>
      </c>
      <c r="E20" t="s">
        <v>532</v>
      </c>
      <c r="F20">
        <v>1007</v>
      </c>
    </row>
    <row r="21" spans="1:6" x14ac:dyDescent="0.2">
      <c r="A21" t="s">
        <v>36</v>
      </c>
      <c r="B21">
        <v>2.02</v>
      </c>
      <c r="C21">
        <v>2.99</v>
      </c>
      <c r="D21" t="s">
        <v>531</v>
      </c>
      <c r="E21" t="s">
        <v>532</v>
      </c>
      <c r="F21">
        <v>1007</v>
      </c>
    </row>
    <row r="22" spans="1:6" x14ac:dyDescent="0.2">
      <c r="A22" t="s">
        <v>37</v>
      </c>
      <c r="B22">
        <v>2.17</v>
      </c>
      <c r="C22">
        <v>3.2</v>
      </c>
      <c r="D22" t="s">
        <v>531</v>
      </c>
      <c r="E22" t="s">
        <v>532</v>
      </c>
      <c r="F22">
        <v>812</v>
      </c>
    </row>
    <row r="23" spans="1:6" x14ac:dyDescent="0.2">
      <c r="A23" t="s">
        <v>478</v>
      </c>
      <c r="B23">
        <v>2.0699999999999998</v>
      </c>
      <c r="C23">
        <v>5.82</v>
      </c>
      <c r="D23" t="s">
        <v>531</v>
      </c>
      <c r="E23" t="s">
        <v>532</v>
      </c>
      <c r="F23">
        <v>840</v>
      </c>
    </row>
    <row r="24" spans="1:6" x14ac:dyDescent="0.2">
      <c r="A24" t="s">
        <v>38</v>
      </c>
      <c r="B24">
        <v>2.17</v>
      </c>
      <c r="C24">
        <v>3.04</v>
      </c>
      <c r="D24" t="s">
        <v>531</v>
      </c>
      <c r="E24" t="s">
        <v>532</v>
      </c>
      <c r="F24">
        <v>263</v>
      </c>
    </row>
    <row r="25" spans="1:6" x14ac:dyDescent="0.2">
      <c r="A25" t="s">
        <v>40</v>
      </c>
      <c r="B25">
        <v>1.84</v>
      </c>
      <c r="C25">
        <v>2.87</v>
      </c>
      <c r="D25" t="s">
        <v>531</v>
      </c>
      <c r="E25" t="s">
        <v>532</v>
      </c>
      <c r="F25">
        <v>123</v>
      </c>
    </row>
    <row r="26" spans="1:6" x14ac:dyDescent="0.2">
      <c r="A26" t="s">
        <v>39</v>
      </c>
      <c r="B26">
        <v>2.29</v>
      </c>
      <c r="C26">
        <v>3.33</v>
      </c>
      <c r="D26" t="s">
        <v>531</v>
      </c>
      <c r="E26" t="s">
        <v>532</v>
      </c>
      <c r="F26">
        <v>576</v>
      </c>
    </row>
    <row r="27" spans="1:6" x14ac:dyDescent="0.2">
      <c r="A27" t="s">
        <v>41</v>
      </c>
      <c r="B27">
        <v>1.86</v>
      </c>
      <c r="C27">
        <v>2.58</v>
      </c>
      <c r="D27" t="s">
        <v>531</v>
      </c>
      <c r="E27" t="s">
        <v>532</v>
      </c>
      <c r="F27">
        <v>190</v>
      </c>
    </row>
    <row r="28" spans="1:6" x14ac:dyDescent="0.2">
      <c r="A28" t="s">
        <v>47</v>
      </c>
      <c r="B28">
        <v>2.0499999999999998</v>
      </c>
      <c r="C28">
        <v>3.83</v>
      </c>
      <c r="D28" t="s">
        <v>531</v>
      </c>
      <c r="E28" t="s">
        <v>532</v>
      </c>
      <c r="F28">
        <v>840</v>
      </c>
    </row>
    <row r="29" spans="1:6" x14ac:dyDescent="0.2">
      <c r="A29" t="s">
        <v>48</v>
      </c>
      <c r="B29">
        <v>2.06</v>
      </c>
      <c r="C29">
        <v>4.1399999999999997</v>
      </c>
      <c r="D29" t="s">
        <v>531</v>
      </c>
      <c r="E29" t="s">
        <v>532</v>
      </c>
      <c r="F29">
        <v>860</v>
      </c>
    </row>
    <row r="30" spans="1:6" x14ac:dyDescent="0.2">
      <c r="A30" t="s">
        <v>49</v>
      </c>
      <c r="B30">
        <v>1.82</v>
      </c>
      <c r="C30">
        <v>3.6</v>
      </c>
      <c r="D30" t="s">
        <v>531</v>
      </c>
      <c r="E30" t="s">
        <v>532</v>
      </c>
      <c r="F30">
        <v>802</v>
      </c>
    </row>
    <row r="31" spans="1:6" x14ac:dyDescent="0.2">
      <c r="A31" t="s">
        <v>50</v>
      </c>
      <c r="B31">
        <v>3.28</v>
      </c>
      <c r="C31">
        <v>5.78</v>
      </c>
      <c r="D31" t="s">
        <v>531</v>
      </c>
      <c r="E31" t="s">
        <v>532</v>
      </c>
      <c r="F31">
        <v>518</v>
      </c>
    </row>
    <row r="32" spans="1:6" x14ac:dyDescent="0.2">
      <c r="A32" t="s">
        <v>51</v>
      </c>
      <c r="B32">
        <v>2.2799999999999998</v>
      </c>
      <c r="C32">
        <v>3.59</v>
      </c>
      <c r="D32" t="s">
        <v>531</v>
      </c>
      <c r="E32" t="s">
        <v>532</v>
      </c>
      <c r="F32">
        <v>813</v>
      </c>
    </row>
    <row r="33" spans="1:6" x14ac:dyDescent="0.2">
      <c r="A33" t="s">
        <v>52</v>
      </c>
      <c r="B33">
        <v>2.31</v>
      </c>
      <c r="C33">
        <v>3.64</v>
      </c>
      <c r="D33" t="s">
        <v>531</v>
      </c>
      <c r="E33" t="s">
        <v>532</v>
      </c>
      <c r="F33">
        <v>814</v>
      </c>
    </row>
    <row r="34" spans="1:6" x14ac:dyDescent="0.2">
      <c r="A34">
        <v>239</v>
      </c>
      <c r="B34">
        <v>1.51</v>
      </c>
      <c r="C34">
        <v>3.88</v>
      </c>
      <c r="D34" t="s">
        <v>531</v>
      </c>
      <c r="E34" t="s">
        <v>532</v>
      </c>
      <c r="F34">
        <v>1229</v>
      </c>
    </row>
    <row r="35" spans="1:6" x14ac:dyDescent="0.2">
      <c r="A35">
        <v>358</v>
      </c>
      <c r="B35">
        <v>1.71</v>
      </c>
      <c r="C35">
        <v>4.4800000000000004</v>
      </c>
      <c r="D35" t="s">
        <v>531</v>
      </c>
      <c r="E35" t="s">
        <v>532</v>
      </c>
      <c r="F35">
        <v>375</v>
      </c>
    </row>
    <row r="36" spans="1:6" x14ac:dyDescent="0.2">
      <c r="A36">
        <v>359</v>
      </c>
      <c r="B36">
        <v>1.67</v>
      </c>
      <c r="C36">
        <v>4.2699999999999996</v>
      </c>
      <c r="D36" t="s">
        <v>531</v>
      </c>
      <c r="E36" t="s">
        <v>532</v>
      </c>
      <c r="F36">
        <v>2351</v>
      </c>
    </row>
    <row r="37" spans="1:6" x14ac:dyDescent="0.2">
      <c r="A37" t="s">
        <v>197</v>
      </c>
      <c r="B37">
        <v>1.93</v>
      </c>
      <c r="C37">
        <v>3.78</v>
      </c>
      <c r="D37" t="s">
        <v>531</v>
      </c>
      <c r="E37" t="s">
        <v>532</v>
      </c>
      <c r="F37">
        <v>850</v>
      </c>
    </row>
    <row r="38" spans="1:6" x14ac:dyDescent="0.2">
      <c r="A38" t="s">
        <v>44</v>
      </c>
      <c r="B38">
        <v>2.4700000000000002</v>
      </c>
      <c r="C38">
        <v>4.0199999999999996</v>
      </c>
      <c r="D38" t="s">
        <v>531</v>
      </c>
      <c r="E38" t="s">
        <v>532</v>
      </c>
      <c r="F38">
        <v>916</v>
      </c>
    </row>
    <row r="39" spans="1:6" x14ac:dyDescent="0.2">
      <c r="A39" t="s">
        <v>46</v>
      </c>
      <c r="B39">
        <v>2.42</v>
      </c>
      <c r="C39">
        <v>3.9</v>
      </c>
      <c r="D39" t="s">
        <v>531</v>
      </c>
      <c r="E39" t="s">
        <v>532</v>
      </c>
      <c r="F39">
        <v>900</v>
      </c>
    </row>
    <row r="40" spans="1:6" x14ac:dyDescent="0.2">
      <c r="A40" t="s">
        <v>533</v>
      </c>
      <c r="B40">
        <v>2.4</v>
      </c>
      <c r="C40">
        <v>3.87</v>
      </c>
      <c r="D40" t="s">
        <v>531</v>
      </c>
      <c r="E40" t="s">
        <v>532</v>
      </c>
      <c r="F40">
        <v>84</v>
      </c>
    </row>
    <row r="41" spans="1:6" x14ac:dyDescent="0.2">
      <c r="A41" t="s">
        <v>534</v>
      </c>
      <c r="B41">
        <v>0</v>
      </c>
      <c r="C41">
        <v>0</v>
      </c>
      <c r="D41" t="s">
        <v>531</v>
      </c>
      <c r="E41" t="s">
        <v>532</v>
      </c>
      <c r="F41">
        <v>77</v>
      </c>
    </row>
    <row r="42" spans="1:6" x14ac:dyDescent="0.2">
      <c r="A42" t="s">
        <v>45</v>
      </c>
      <c r="B42">
        <v>2.39</v>
      </c>
      <c r="C42">
        <v>3.99</v>
      </c>
      <c r="D42" t="s">
        <v>531</v>
      </c>
      <c r="E42" t="s">
        <v>532</v>
      </c>
      <c r="F42">
        <v>842</v>
      </c>
    </row>
    <row r="43" spans="1:6" x14ac:dyDescent="0.2">
      <c r="A43" t="s">
        <v>535</v>
      </c>
      <c r="B43">
        <v>2.37</v>
      </c>
      <c r="C43">
        <v>3.93</v>
      </c>
      <c r="D43" t="s">
        <v>531</v>
      </c>
      <c r="E43" t="s">
        <v>532</v>
      </c>
      <c r="F43">
        <v>56</v>
      </c>
    </row>
    <row r="44" spans="1:6" x14ac:dyDescent="0.2">
      <c r="A44" t="s">
        <v>536</v>
      </c>
      <c r="B44">
        <v>2.17</v>
      </c>
      <c r="C44">
        <v>3.3</v>
      </c>
      <c r="D44" t="s">
        <v>531</v>
      </c>
      <c r="E44" t="s">
        <v>532</v>
      </c>
      <c r="F44">
        <v>141</v>
      </c>
    </row>
    <row r="45" spans="1:6" x14ac:dyDescent="0.2">
      <c r="A45" t="s">
        <v>537</v>
      </c>
      <c r="B45">
        <v>2.1</v>
      </c>
      <c r="C45">
        <v>3.18</v>
      </c>
      <c r="D45" t="s">
        <v>531</v>
      </c>
      <c r="E45" t="s">
        <v>532</v>
      </c>
      <c r="F45">
        <v>74</v>
      </c>
    </row>
    <row r="46" spans="1:6" x14ac:dyDescent="0.2">
      <c r="A46" t="s">
        <v>70</v>
      </c>
      <c r="B46">
        <v>1.31</v>
      </c>
      <c r="C46">
        <v>2.0299999999999998</v>
      </c>
      <c r="D46" t="s">
        <v>531</v>
      </c>
      <c r="E46" t="s">
        <v>532</v>
      </c>
      <c r="F46">
        <v>794</v>
      </c>
    </row>
    <row r="47" spans="1:6" x14ac:dyDescent="0.2">
      <c r="A47" t="s">
        <v>69</v>
      </c>
      <c r="B47">
        <v>1.29</v>
      </c>
      <c r="C47">
        <v>2.08</v>
      </c>
      <c r="D47" t="s">
        <v>531</v>
      </c>
      <c r="E47" t="s">
        <v>532</v>
      </c>
      <c r="F47">
        <v>517</v>
      </c>
    </row>
    <row r="48" spans="1:6" x14ac:dyDescent="0.2">
      <c r="A48" t="s">
        <v>71</v>
      </c>
      <c r="B48">
        <v>1.28</v>
      </c>
      <c r="C48">
        <v>2.2799999999999998</v>
      </c>
      <c r="D48" t="s">
        <v>531</v>
      </c>
      <c r="E48" t="s">
        <v>532</v>
      </c>
      <c r="F48">
        <v>735</v>
      </c>
    </row>
    <row r="49" spans="1:6" x14ac:dyDescent="0.2">
      <c r="A49" t="s">
        <v>72</v>
      </c>
      <c r="B49">
        <v>1.39</v>
      </c>
      <c r="C49">
        <v>2.6</v>
      </c>
      <c r="D49" t="s">
        <v>531</v>
      </c>
      <c r="E49" t="s">
        <v>532</v>
      </c>
      <c r="F49">
        <v>767</v>
      </c>
    </row>
    <row r="50" spans="1:6" x14ac:dyDescent="0.2">
      <c r="A50" t="s">
        <v>89</v>
      </c>
      <c r="B50">
        <v>2.2599999999999998</v>
      </c>
      <c r="C50">
        <v>3.59</v>
      </c>
      <c r="D50" t="s">
        <v>531</v>
      </c>
      <c r="E50" t="s">
        <v>532</v>
      </c>
      <c r="F50">
        <v>791</v>
      </c>
    </row>
    <row r="51" spans="1:6" x14ac:dyDescent="0.2">
      <c r="A51" t="s">
        <v>90</v>
      </c>
      <c r="B51">
        <v>2.54</v>
      </c>
      <c r="C51">
        <v>3.95</v>
      </c>
      <c r="D51" t="s">
        <v>531</v>
      </c>
      <c r="E51" t="s">
        <v>532</v>
      </c>
      <c r="F51">
        <v>781</v>
      </c>
    </row>
    <row r="52" spans="1:6" x14ac:dyDescent="0.2">
      <c r="A52" t="s">
        <v>86</v>
      </c>
      <c r="B52">
        <v>2.14</v>
      </c>
      <c r="C52">
        <v>3.9</v>
      </c>
      <c r="D52" t="s">
        <v>531</v>
      </c>
      <c r="E52" t="s">
        <v>532</v>
      </c>
      <c r="F52">
        <v>771</v>
      </c>
    </row>
    <row r="53" spans="1:6" x14ac:dyDescent="0.2">
      <c r="A53" t="s">
        <v>88</v>
      </c>
      <c r="B53">
        <v>2.42</v>
      </c>
      <c r="C53">
        <v>3.98</v>
      </c>
      <c r="D53" t="s">
        <v>531</v>
      </c>
      <c r="E53" t="s">
        <v>532</v>
      </c>
      <c r="F53">
        <v>771</v>
      </c>
    </row>
    <row r="54" spans="1:6" x14ac:dyDescent="0.2">
      <c r="A54" t="s">
        <v>146</v>
      </c>
      <c r="B54">
        <v>1.41</v>
      </c>
      <c r="C54">
        <v>6.41</v>
      </c>
      <c r="D54" t="s">
        <v>531</v>
      </c>
      <c r="E54" t="s">
        <v>532</v>
      </c>
      <c r="F54">
        <v>792</v>
      </c>
    </row>
    <row r="55" spans="1:6" x14ac:dyDescent="0.2">
      <c r="A55" t="s">
        <v>148</v>
      </c>
      <c r="B55">
        <v>1.84</v>
      </c>
      <c r="C55">
        <v>6.81</v>
      </c>
      <c r="D55" t="s">
        <v>531</v>
      </c>
      <c r="E55" t="s">
        <v>532</v>
      </c>
      <c r="F55">
        <v>781</v>
      </c>
    </row>
    <row r="56" spans="1:6" x14ac:dyDescent="0.2">
      <c r="A56" t="s">
        <v>28</v>
      </c>
      <c r="B56">
        <v>1.69</v>
      </c>
      <c r="C56">
        <v>6.49</v>
      </c>
      <c r="D56" t="s">
        <v>531</v>
      </c>
      <c r="E56" t="s">
        <v>532</v>
      </c>
      <c r="F56">
        <v>783</v>
      </c>
    </row>
    <row r="57" spans="1:6" x14ac:dyDescent="0.2">
      <c r="A57" t="s">
        <v>29</v>
      </c>
      <c r="B57">
        <v>1.1100000000000001</v>
      </c>
      <c r="C57">
        <v>5.89</v>
      </c>
      <c r="D57" t="s">
        <v>531</v>
      </c>
      <c r="E57" t="s">
        <v>532</v>
      </c>
      <c r="F57">
        <v>783</v>
      </c>
    </row>
    <row r="58" spans="1:6" x14ac:dyDescent="0.2">
      <c r="A58" t="s">
        <v>85</v>
      </c>
      <c r="B58">
        <v>2.1</v>
      </c>
      <c r="C58">
        <v>3.79</v>
      </c>
      <c r="D58" t="s">
        <v>531</v>
      </c>
      <c r="E58" t="s">
        <v>532</v>
      </c>
      <c r="F58">
        <v>771</v>
      </c>
    </row>
    <row r="59" spans="1:6" x14ac:dyDescent="0.2">
      <c r="A59" t="s">
        <v>142</v>
      </c>
      <c r="B59">
        <v>0</v>
      </c>
      <c r="C59">
        <v>0</v>
      </c>
      <c r="D59" t="s">
        <v>531</v>
      </c>
      <c r="E59" t="s">
        <v>532</v>
      </c>
      <c r="F59">
        <v>669</v>
      </c>
    </row>
    <row r="60" spans="1:6" x14ac:dyDescent="0.2">
      <c r="A60" t="s">
        <v>143</v>
      </c>
      <c r="B60">
        <v>1.47</v>
      </c>
      <c r="C60">
        <v>8.64</v>
      </c>
      <c r="D60" t="s">
        <v>531</v>
      </c>
      <c r="E60" t="s">
        <v>532</v>
      </c>
      <c r="F60">
        <v>790</v>
      </c>
    </row>
    <row r="61" spans="1:6" x14ac:dyDescent="0.2">
      <c r="A61" t="s">
        <v>87</v>
      </c>
      <c r="B61">
        <v>2.21</v>
      </c>
      <c r="C61">
        <v>3.78</v>
      </c>
      <c r="D61" t="s">
        <v>531</v>
      </c>
      <c r="E61" t="s">
        <v>532</v>
      </c>
      <c r="F61">
        <v>745</v>
      </c>
    </row>
    <row r="62" spans="1:6" x14ac:dyDescent="0.2">
      <c r="A62" t="s">
        <v>59</v>
      </c>
      <c r="B62">
        <v>1.89</v>
      </c>
      <c r="C62">
        <v>11.15</v>
      </c>
      <c r="D62" t="s">
        <v>531</v>
      </c>
      <c r="E62" t="s">
        <v>532</v>
      </c>
      <c r="F62">
        <v>723</v>
      </c>
    </row>
    <row r="63" spans="1:6" x14ac:dyDescent="0.2">
      <c r="A63" t="s">
        <v>23</v>
      </c>
      <c r="B63">
        <v>1.78</v>
      </c>
      <c r="C63">
        <v>6.37</v>
      </c>
      <c r="D63" t="s">
        <v>531</v>
      </c>
      <c r="E63" t="s">
        <v>532</v>
      </c>
      <c r="F63">
        <v>809</v>
      </c>
    </row>
    <row r="64" spans="1:6" x14ac:dyDescent="0.2">
      <c r="A64" t="s">
        <v>25</v>
      </c>
      <c r="B64">
        <v>1.7</v>
      </c>
      <c r="C64">
        <v>6.36</v>
      </c>
      <c r="D64" t="s">
        <v>531</v>
      </c>
      <c r="E64" t="s">
        <v>532</v>
      </c>
      <c r="F64">
        <v>839</v>
      </c>
    </row>
    <row r="65" spans="1:6" x14ac:dyDescent="0.2">
      <c r="A65" t="s">
        <v>128</v>
      </c>
      <c r="B65">
        <v>2.4</v>
      </c>
      <c r="C65">
        <v>4.58</v>
      </c>
      <c r="D65" t="s">
        <v>531</v>
      </c>
      <c r="E65" t="s">
        <v>532</v>
      </c>
      <c r="F65">
        <v>1217</v>
      </c>
    </row>
    <row r="66" spans="1:6" x14ac:dyDescent="0.2">
      <c r="A66" t="s">
        <v>24</v>
      </c>
      <c r="B66">
        <v>1.02</v>
      </c>
      <c r="C66">
        <v>5.97</v>
      </c>
      <c r="D66" t="s">
        <v>531</v>
      </c>
      <c r="E66" t="s">
        <v>532</v>
      </c>
      <c r="F66">
        <v>840</v>
      </c>
    </row>
    <row r="67" spans="1:6" x14ac:dyDescent="0.2">
      <c r="A67" t="s">
        <v>26</v>
      </c>
      <c r="B67">
        <v>1.72</v>
      </c>
      <c r="C67">
        <v>6.47</v>
      </c>
      <c r="D67" t="s">
        <v>531</v>
      </c>
      <c r="E67" t="s">
        <v>532</v>
      </c>
      <c r="F67">
        <v>856</v>
      </c>
    </row>
    <row r="68" spans="1:6" x14ac:dyDescent="0.2">
      <c r="A68" t="s">
        <v>27</v>
      </c>
      <c r="B68">
        <v>1.75</v>
      </c>
      <c r="C68">
        <v>6.05</v>
      </c>
      <c r="D68" t="s">
        <v>531</v>
      </c>
      <c r="E68" t="s">
        <v>532</v>
      </c>
      <c r="F68">
        <v>845</v>
      </c>
    </row>
    <row r="69" spans="1:6" x14ac:dyDescent="0.2">
      <c r="A69" t="s">
        <v>15</v>
      </c>
      <c r="B69">
        <v>2.33</v>
      </c>
      <c r="C69">
        <v>6.49</v>
      </c>
      <c r="D69" t="s">
        <v>531</v>
      </c>
      <c r="E69" t="s">
        <v>532</v>
      </c>
      <c r="F69">
        <v>762</v>
      </c>
    </row>
    <row r="70" spans="1:6" x14ac:dyDescent="0.2">
      <c r="A70" t="s">
        <v>22</v>
      </c>
      <c r="B70">
        <v>1.71</v>
      </c>
      <c r="C70">
        <v>6.17</v>
      </c>
      <c r="D70" t="s">
        <v>531</v>
      </c>
      <c r="E70" t="s">
        <v>532</v>
      </c>
      <c r="F70">
        <v>812</v>
      </c>
    </row>
    <row r="71" spans="1:6" x14ac:dyDescent="0.2">
      <c r="A71" t="s">
        <v>60</v>
      </c>
      <c r="B71">
        <v>1.81</v>
      </c>
      <c r="C71">
        <v>10.54</v>
      </c>
      <c r="D71" t="s">
        <v>531</v>
      </c>
      <c r="E71" t="s">
        <v>532</v>
      </c>
      <c r="F71">
        <v>657</v>
      </c>
    </row>
    <row r="72" spans="1:6" x14ac:dyDescent="0.2">
      <c r="A72" t="s">
        <v>63</v>
      </c>
      <c r="B72">
        <v>1.48</v>
      </c>
      <c r="C72">
        <v>10.18</v>
      </c>
      <c r="D72" t="s">
        <v>531</v>
      </c>
      <c r="E72" t="s">
        <v>532</v>
      </c>
      <c r="F72">
        <v>868</v>
      </c>
    </row>
    <row r="73" spans="1:6" x14ac:dyDescent="0.2">
      <c r="A73" t="s">
        <v>61</v>
      </c>
      <c r="B73">
        <v>1.46</v>
      </c>
      <c r="C73">
        <v>10.210000000000001</v>
      </c>
      <c r="D73" t="s">
        <v>531</v>
      </c>
      <c r="E73" t="s">
        <v>532</v>
      </c>
      <c r="F73">
        <v>915</v>
      </c>
    </row>
    <row r="74" spans="1:6" x14ac:dyDescent="0.2">
      <c r="A74" t="s">
        <v>130</v>
      </c>
      <c r="B74">
        <v>2.02</v>
      </c>
      <c r="C74">
        <v>3.87</v>
      </c>
      <c r="D74" t="s">
        <v>531</v>
      </c>
      <c r="E74" t="s">
        <v>532</v>
      </c>
      <c r="F74">
        <v>825</v>
      </c>
    </row>
    <row r="75" spans="1:6" x14ac:dyDescent="0.2">
      <c r="A75" t="s">
        <v>145</v>
      </c>
      <c r="B75">
        <v>1.69</v>
      </c>
      <c r="C75">
        <v>6.3</v>
      </c>
      <c r="D75" t="s">
        <v>531</v>
      </c>
      <c r="E75" t="s">
        <v>532</v>
      </c>
      <c r="F75">
        <v>400</v>
      </c>
    </row>
    <row r="76" spans="1:6" x14ac:dyDescent="0.2">
      <c r="A76" t="s">
        <v>151</v>
      </c>
      <c r="B76">
        <v>2.2000000000000002</v>
      </c>
      <c r="C76">
        <v>3.41</v>
      </c>
      <c r="D76" t="s">
        <v>531</v>
      </c>
      <c r="E76" t="s">
        <v>532</v>
      </c>
      <c r="F76">
        <v>750</v>
      </c>
    </row>
    <row r="77" spans="1:6" x14ac:dyDescent="0.2">
      <c r="A77" t="s">
        <v>152</v>
      </c>
      <c r="B77">
        <v>2.21</v>
      </c>
      <c r="C77">
        <v>3.44</v>
      </c>
      <c r="D77" t="s">
        <v>531</v>
      </c>
      <c r="E77" t="s">
        <v>532</v>
      </c>
      <c r="F77">
        <v>838</v>
      </c>
    </row>
    <row r="78" spans="1:6" x14ac:dyDescent="0.2">
      <c r="A78" t="s">
        <v>150</v>
      </c>
      <c r="B78">
        <v>1.4</v>
      </c>
      <c r="C78">
        <v>2.65</v>
      </c>
      <c r="D78" t="s">
        <v>531</v>
      </c>
      <c r="E78" t="s">
        <v>532</v>
      </c>
      <c r="F78">
        <v>752</v>
      </c>
    </row>
    <row r="79" spans="1:6" x14ac:dyDescent="0.2">
      <c r="A79" t="s">
        <v>129</v>
      </c>
      <c r="B79">
        <v>1.69</v>
      </c>
      <c r="C79">
        <v>3.53</v>
      </c>
      <c r="D79" t="s">
        <v>531</v>
      </c>
      <c r="E79" t="s">
        <v>532</v>
      </c>
      <c r="F79">
        <v>541</v>
      </c>
    </row>
    <row r="80" spans="1:6" x14ac:dyDescent="0.2">
      <c r="A80" t="s">
        <v>131</v>
      </c>
      <c r="B80">
        <v>2.0299999999999998</v>
      </c>
      <c r="C80">
        <v>3.87</v>
      </c>
      <c r="D80" t="s">
        <v>531</v>
      </c>
      <c r="E80" t="s">
        <v>532</v>
      </c>
      <c r="F80">
        <v>693</v>
      </c>
    </row>
    <row r="81" spans="1:6" x14ac:dyDescent="0.2">
      <c r="A81" t="s">
        <v>132</v>
      </c>
      <c r="B81">
        <v>2.19</v>
      </c>
      <c r="C81">
        <v>3.88</v>
      </c>
      <c r="D81" t="s">
        <v>531</v>
      </c>
      <c r="E81" t="s">
        <v>532</v>
      </c>
      <c r="F81">
        <v>826</v>
      </c>
    </row>
    <row r="82" spans="1:6" x14ac:dyDescent="0.2">
      <c r="A82" t="s">
        <v>18</v>
      </c>
      <c r="B82">
        <v>2.3199999999999998</v>
      </c>
      <c r="C82">
        <v>6.74</v>
      </c>
      <c r="D82" t="s">
        <v>531</v>
      </c>
      <c r="E82" t="s">
        <v>532</v>
      </c>
      <c r="F82">
        <v>820</v>
      </c>
    </row>
    <row r="83" spans="1:6" x14ac:dyDescent="0.2">
      <c r="A83" t="s">
        <v>19</v>
      </c>
      <c r="B83">
        <v>2.5499999999999998</v>
      </c>
      <c r="C83">
        <v>6.87</v>
      </c>
      <c r="D83" t="s">
        <v>531</v>
      </c>
      <c r="E83" t="s">
        <v>532</v>
      </c>
      <c r="F83">
        <v>864</v>
      </c>
    </row>
    <row r="84" spans="1:6" x14ac:dyDescent="0.2">
      <c r="A84" t="s">
        <v>17</v>
      </c>
      <c r="B84">
        <v>2.5299999999999998</v>
      </c>
      <c r="C84">
        <v>6.7</v>
      </c>
      <c r="D84" t="s">
        <v>531</v>
      </c>
      <c r="E84" t="s">
        <v>532</v>
      </c>
      <c r="F84">
        <v>810</v>
      </c>
    </row>
    <row r="85" spans="1:6" x14ac:dyDescent="0.2">
      <c r="A85" t="s">
        <v>16</v>
      </c>
      <c r="B85">
        <v>2.42</v>
      </c>
      <c r="C85">
        <v>9.26</v>
      </c>
      <c r="D85" t="s">
        <v>531</v>
      </c>
      <c r="E85" t="s">
        <v>532</v>
      </c>
      <c r="F85">
        <v>811</v>
      </c>
    </row>
    <row r="86" spans="1:6" x14ac:dyDescent="0.2">
      <c r="A86" t="s">
        <v>98</v>
      </c>
      <c r="B86">
        <v>2.06</v>
      </c>
      <c r="C86">
        <v>3.81</v>
      </c>
      <c r="D86" t="s">
        <v>531</v>
      </c>
      <c r="E86" t="s">
        <v>532</v>
      </c>
      <c r="F86">
        <v>797</v>
      </c>
    </row>
    <row r="87" spans="1:6" x14ac:dyDescent="0.2">
      <c r="A87" t="s">
        <v>99</v>
      </c>
      <c r="B87">
        <v>2.08</v>
      </c>
      <c r="C87">
        <v>3.95</v>
      </c>
      <c r="D87" t="s">
        <v>531</v>
      </c>
      <c r="E87" t="s">
        <v>532</v>
      </c>
      <c r="F87">
        <v>814</v>
      </c>
    </row>
    <row r="88" spans="1:6" x14ac:dyDescent="0.2">
      <c r="A88" t="s">
        <v>100</v>
      </c>
      <c r="B88">
        <v>2.2799999999999998</v>
      </c>
      <c r="C88">
        <v>4.1500000000000004</v>
      </c>
      <c r="D88" t="s">
        <v>531</v>
      </c>
      <c r="E88" t="s">
        <v>532</v>
      </c>
      <c r="F88">
        <v>713</v>
      </c>
    </row>
    <row r="89" spans="1:6" x14ac:dyDescent="0.2">
      <c r="A89" t="s">
        <v>101</v>
      </c>
      <c r="B89">
        <v>1.61</v>
      </c>
      <c r="C89">
        <v>2.96</v>
      </c>
      <c r="D89" t="s">
        <v>531</v>
      </c>
      <c r="E89" t="s">
        <v>532</v>
      </c>
      <c r="F89">
        <v>786</v>
      </c>
    </row>
    <row r="90" spans="1:6" x14ac:dyDescent="0.2">
      <c r="A90" t="s">
        <v>482</v>
      </c>
      <c r="B90">
        <v>1.72</v>
      </c>
      <c r="C90">
        <v>4.5199999999999996</v>
      </c>
      <c r="D90" t="s">
        <v>531</v>
      </c>
      <c r="E90" t="s">
        <v>532</v>
      </c>
      <c r="F90">
        <v>925</v>
      </c>
    </row>
    <row r="91" spans="1:6" x14ac:dyDescent="0.2">
      <c r="A91" t="s">
        <v>285</v>
      </c>
      <c r="B91">
        <v>1.77</v>
      </c>
      <c r="C91">
        <v>4.46</v>
      </c>
      <c r="D91" t="s">
        <v>531</v>
      </c>
      <c r="E91" t="s">
        <v>532</v>
      </c>
      <c r="F91">
        <v>925</v>
      </c>
    </row>
    <row r="92" spans="1:6" x14ac:dyDescent="0.2">
      <c r="A92" t="s">
        <v>300</v>
      </c>
      <c r="B92">
        <v>2.27</v>
      </c>
      <c r="C92">
        <v>13.03</v>
      </c>
      <c r="D92" t="s">
        <v>531</v>
      </c>
      <c r="E92" t="s">
        <v>532</v>
      </c>
      <c r="F92">
        <v>1000</v>
      </c>
    </row>
    <row r="93" spans="1:6" x14ac:dyDescent="0.2">
      <c r="A93" t="s">
        <v>301</v>
      </c>
      <c r="B93">
        <v>2.27</v>
      </c>
      <c r="C93">
        <v>13.05</v>
      </c>
      <c r="D93" t="s">
        <v>531</v>
      </c>
      <c r="E93" t="s">
        <v>532</v>
      </c>
      <c r="F93">
        <v>1000</v>
      </c>
    </row>
    <row r="94" spans="1:6" x14ac:dyDescent="0.2">
      <c r="A94" t="s">
        <v>302</v>
      </c>
      <c r="B94">
        <v>2.27</v>
      </c>
      <c r="C94">
        <v>13.06</v>
      </c>
      <c r="D94" t="s">
        <v>531</v>
      </c>
      <c r="E94" t="s">
        <v>532</v>
      </c>
      <c r="F94">
        <v>1000</v>
      </c>
    </row>
    <row r="95" spans="1:6" x14ac:dyDescent="0.2">
      <c r="A95" t="s">
        <v>303</v>
      </c>
      <c r="B95">
        <v>2.31</v>
      </c>
      <c r="C95">
        <v>12.92</v>
      </c>
      <c r="D95" t="s">
        <v>531</v>
      </c>
      <c r="E95" t="s">
        <v>532</v>
      </c>
      <c r="F95">
        <v>1000</v>
      </c>
    </row>
    <row r="96" spans="1:6" x14ac:dyDescent="0.2">
      <c r="A96" t="s">
        <v>203</v>
      </c>
      <c r="B96">
        <v>2.62</v>
      </c>
      <c r="C96">
        <v>14.74</v>
      </c>
      <c r="D96" t="s">
        <v>531</v>
      </c>
      <c r="E96" t="s">
        <v>532</v>
      </c>
      <c r="F96">
        <v>842</v>
      </c>
    </row>
    <row r="97" spans="1:6" x14ac:dyDescent="0.2">
      <c r="A97" t="s">
        <v>205</v>
      </c>
      <c r="B97">
        <v>2.31</v>
      </c>
      <c r="C97">
        <v>12.79</v>
      </c>
      <c r="D97" t="s">
        <v>531</v>
      </c>
      <c r="E97" t="s">
        <v>532</v>
      </c>
      <c r="F97">
        <v>1000</v>
      </c>
    </row>
    <row r="98" spans="1:6" x14ac:dyDescent="0.2">
      <c r="A98" t="s">
        <v>169</v>
      </c>
      <c r="B98">
        <v>1.65</v>
      </c>
      <c r="C98">
        <v>4.5199999999999996</v>
      </c>
      <c r="D98" t="s">
        <v>531</v>
      </c>
      <c r="E98" t="s">
        <v>532</v>
      </c>
      <c r="F98">
        <v>892</v>
      </c>
    </row>
    <row r="99" spans="1:6" x14ac:dyDescent="0.2">
      <c r="A99" t="s">
        <v>170</v>
      </c>
      <c r="B99">
        <v>1.55</v>
      </c>
      <c r="C99">
        <v>4.29</v>
      </c>
      <c r="D99" t="s">
        <v>531</v>
      </c>
      <c r="E99" t="s">
        <v>532</v>
      </c>
      <c r="F99">
        <v>892</v>
      </c>
    </row>
    <row r="100" spans="1:6" x14ac:dyDescent="0.2">
      <c r="A100" t="s">
        <v>200</v>
      </c>
      <c r="B100">
        <v>2.44</v>
      </c>
      <c r="C100">
        <v>14.11</v>
      </c>
      <c r="D100" t="s">
        <v>531</v>
      </c>
      <c r="E100" t="s">
        <v>532</v>
      </c>
      <c r="F100">
        <v>980</v>
      </c>
    </row>
    <row r="101" spans="1:6" x14ac:dyDescent="0.2">
      <c r="A101" t="s">
        <v>202</v>
      </c>
      <c r="B101">
        <v>2.39</v>
      </c>
      <c r="C101">
        <v>13.63</v>
      </c>
      <c r="D101" t="s">
        <v>531</v>
      </c>
      <c r="E101" t="s">
        <v>532</v>
      </c>
      <c r="F101">
        <v>892</v>
      </c>
    </row>
    <row r="102" spans="1:6" x14ac:dyDescent="0.2">
      <c r="A102" t="s">
        <v>483</v>
      </c>
      <c r="B102">
        <v>1.72</v>
      </c>
      <c r="C102">
        <v>4.32</v>
      </c>
      <c r="D102" t="s">
        <v>531</v>
      </c>
      <c r="E102" t="s">
        <v>532</v>
      </c>
      <c r="F102">
        <v>925</v>
      </c>
    </row>
    <row r="103" spans="1:6" x14ac:dyDescent="0.2">
      <c r="A103" t="s">
        <v>287</v>
      </c>
      <c r="B103">
        <v>1.72</v>
      </c>
      <c r="C103">
        <v>4.38</v>
      </c>
      <c r="D103" t="s">
        <v>531</v>
      </c>
      <c r="E103" t="s">
        <v>532</v>
      </c>
      <c r="F103">
        <v>925</v>
      </c>
    </row>
    <row r="104" spans="1:6" x14ac:dyDescent="0.2">
      <c r="A104" t="s">
        <v>248</v>
      </c>
      <c r="B104">
        <v>1.78</v>
      </c>
      <c r="C104">
        <v>4.72</v>
      </c>
      <c r="D104" t="s">
        <v>531</v>
      </c>
      <c r="E104" t="s">
        <v>532</v>
      </c>
      <c r="F104">
        <v>1100</v>
      </c>
    </row>
    <row r="105" spans="1:6" x14ac:dyDescent="0.2">
      <c r="A105" t="s">
        <v>249</v>
      </c>
      <c r="B105">
        <v>1.78</v>
      </c>
      <c r="C105">
        <v>4.7699999999999996</v>
      </c>
      <c r="D105" t="s">
        <v>531</v>
      </c>
      <c r="E105" t="s">
        <v>532</v>
      </c>
      <c r="F105">
        <v>1100</v>
      </c>
    </row>
    <row r="106" spans="1:6" x14ac:dyDescent="0.2">
      <c r="A106" t="s">
        <v>279</v>
      </c>
      <c r="B106">
        <v>2.34</v>
      </c>
      <c r="C106">
        <v>13.71</v>
      </c>
      <c r="D106" t="s">
        <v>531</v>
      </c>
      <c r="E106" t="s">
        <v>532</v>
      </c>
      <c r="F106">
        <v>1000</v>
      </c>
    </row>
    <row r="107" spans="1:6" x14ac:dyDescent="0.2">
      <c r="A107" t="s">
        <v>280</v>
      </c>
      <c r="B107">
        <v>2.34</v>
      </c>
      <c r="C107">
        <v>13.57</v>
      </c>
      <c r="D107" t="s">
        <v>531</v>
      </c>
      <c r="E107" t="s">
        <v>532</v>
      </c>
      <c r="F107">
        <v>1000</v>
      </c>
    </row>
    <row r="108" spans="1:6" x14ac:dyDescent="0.2">
      <c r="A108" t="s">
        <v>277</v>
      </c>
      <c r="B108">
        <v>2.46</v>
      </c>
      <c r="C108">
        <v>10.35</v>
      </c>
      <c r="D108" t="s">
        <v>531</v>
      </c>
      <c r="E108" t="s">
        <v>532</v>
      </c>
      <c r="F108">
        <v>1000</v>
      </c>
    </row>
    <row r="109" spans="1:6" x14ac:dyDescent="0.2">
      <c r="A109" t="s">
        <v>250</v>
      </c>
      <c r="B109">
        <v>2.0099999999999998</v>
      </c>
      <c r="C109">
        <v>5.1100000000000003</v>
      </c>
      <c r="D109" t="s">
        <v>531</v>
      </c>
      <c r="E109" t="s">
        <v>532</v>
      </c>
      <c r="F109">
        <v>1000</v>
      </c>
    </row>
    <row r="110" spans="1:6" x14ac:dyDescent="0.2">
      <c r="A110" t="s">
        <v>281</v>
      </c>
      <c r="B110">
        <v>2.37</v>
      </c>
      <c r="C110">
        <v>13.76</v>
      </c>
      <c r="D110" t="s">
        <v>531</v>
      </c>
      <c r="E110" t="s">
        <v>532</v>
      </c>
      <c r="F110">
        <v>990</v>
      </c>
    </row>
    <row r="111" spans="1:6" x14ac:dyDescent="0.2">
      <c r="A111" t="s">
        <v>251</v>
      </c>
      <c r="B111">
        <v>1.67</v>
      </c>
      <c r="C111">
        <v>4.78</v>
      </c>
      <c r="D111" t="s">
        <v>531</v>
      </c>
      <c r="E111" t="s">
        <v>532</v>
      </c>
      <c r="F111">
        <v>1000</v>
      </c>
    </row>
    <row r="112" spans="1:6" x14ac:dyDescent="0.2">
      <c r="A112" t="s">
        <v>252</v>
      </c>
      <c r="B112">
        <v>1.85</v>
      </c>
      <c r="C112">
        <v>5.83</v>
      </c>
      <c r="D112" t="s">
        <v>531</v>
      </c>
      <c r="E112" t="s">
        <v>532</v>
      </c>
      <c r="F112">
        <v>1300</v>
      </c>
    </row>
    <row r="113" spans="1:6" x14ac:dyDescent="0.2">
      <c r="A113" t="s">
        <v>253</v>
      </c>
      <c r="B113">
        <v>1.83</v>
      </c>
      <c r="C113">
        <v>5.56</v>
      </c>
      <c r="D113" t="s">
        <v>531</v>
      </c>
      <c r="E113" t="s">
        <v>532</v>
      </c>
      <c r="F113">
        <v>560</v>
      </c>
    </row>
    <row r="114" spans="1:6" x14ac:dyDescent="0.2">
      <c r="A114" t="s">
        <v>278</v>
      </c>
      <c r="B114">
        <v>2.4300000000000002</v>
      </c>
      <c r="C114">
        <v>10.26</v>
      </c>
      <c r="D114" t="s">
        <v>531</v>
      </c>
      <c r="E114" t="s">
        <v>532</v>
      </c>
      <c r="F114">
        <v>1000</v>
      </c>
    </row>
    <row r="115" spans="1:6" x14ac:dyDescent="0.2">
      <c r="A115" t="s">
        <v>254</v>
      </c>
      <c r="B115">
        <v>1.77</v>
      </c>
      <c r="C115">
        <v>4.9400000000000004</v>
      </c>
      <c r="D115" t="s">
        <v>531</v>
      </c>
      <c r="E115" t="s">
        <v>532</v>
      </c>
      <c r="F115">
        <v>1000</v>
      </c>
    </row>
    <row r="116" spans="1:6" x14ac:dyDescent="0.2">
      <c r="A116" t="s">
        <v>294</v>
      </c>
      <c r="B116">
        <v>2.38</v>
      </c>
      <c r="C116">
        <v>16.059999999999999</v>
      </c>
      <c r="D116" t="s">
        <v>531</v>
      </c>
      <c r="E116" t="s">
        <v>532</v>
      </c>
      <c r="F116">
        <v>925</v>
      </c>
    </row>
    <row r="117" spans="1:6" x14ac:dyDescent="0.2">
      <c r="A117" t="s">
        <v>295</v>
      </c>
      <c r="B117">
        <v>2.39</v>
      </c>
      <c r="C117">
        <v>13.32</v>
      </c>
      <c r="D117" t="s">
        <v>531</v>
      </c>
      <c r="E117" t="s">
        <v>532</v>
      </c>
      <c r="F117">
        <v>1050</v>
      </c>
    </row>
    <row r="118" spans="1:6" x14ac:dyDescent="0.2">
      <c r="A118" t="s">
        <v>263</v>
      </c>
      <c r="B118">
        <v>1.75</v>
      </c>
      <c r="C118">
        <v>4.8899999999999997</v>
      </c>
      <c r="D118" t="s">
        <v>531</v>
      </c>
      <c r="E118" t="s">
        <v>532</v>
      </c>
      <c r="F118">
        <v>1100</v>
      </c>
    </row>
    <row r="119" spans="1:6" x14ac:dyDescent="0.2">
      <c r="A119" t="s">
        <v>255</v>
      </c>
      <c r="B119">
        <v>1.87</v>
      </c>
      <c r="C119">
        <v>5.09</v>
      </c>
      <c r="D119" t="s">
        <v>531</v>
      </c>
      <c r="E119" t="s">
        <v>532</v>
      </c>
      <c r="F119">
        <v>560</v>
      </c>
    </row>
    <row r="120" spans="1:6" x14ac:dyDescent="0.2">
      <c r="A120" t="s">
        <v>256</v>
      </c>
      <c r="B120">
        <v>1.77</v>
      </c>
      <c r="C120">
        <v>6.34</v>
      </c>
      <c r="D120" t="s">
        <v>531</v>
      </c>
      <c r="E120" t="s">
        <v>532</v>
      </c>
      <c r="F120">
        <v>850</v>
      </c>
    </row>
    <row r="121" spans="1:6" x14ac:dyDescent="0.2">
      <c r="A121" t="s">
        <v>296</v>
      </c>
      <c r="B121">
        <v>2.34</v>
      </c>
      <c r="C121">
        <v>13.08</v>
      </c>
      <c r="D121" t="s">
        <v>531</v>
      </c>
      <c r="E121" t="s">
        <v>532</v>
      </c>
      <c r="F121">
        <v>1000</v>
      </c>
    </row>
    <row r="122" spans="1:6" x14ac:dyDescent="0.2">
      <c r="A122" t="s">
        <v>297</v>
      </c>
      <c r="B122">
        <v>2.42</v>
      </c>
      <c r="C122">
        <v>13.28</v>
      </c>
      <c r="D122" t="s">
        <v>531</v>
      </c>
      <c r="E122" t="s">
        <v>532</v>
      </c>
      <c r="F122">
        <v>1100</v>
      </c>
    </row>
    <row r="123" spans="1:6" x14ac:dyDescent="0.2">
      <c r="A123" t="s">
        <v>298</v>
      </c>
      <c r="B123">
        <v>2.0499999999999998</v>
      </c>
      <c r="C123">
        <v>12.79</v>
      </c>
      <c r="D123" t="s">
        <v>531</v>
      </c>
      <c r="E123" t="s">
        <v>532</v>
      </c>
      <c r="F123">
        <v>825</v>
      </c>
    </row>
    <row r="124" spans="1:6" x14ac:dyDescent="0.2">
      <c r="A124" t="s">
        <v>299</v>
      </c>
      <c r="B124">
        <v>2.31</v>
      </c>
      <c r="C124">
        <v>13.08</v>
      </c>
      <c r="D124" t="s">
        <v>531</v>
      </c>
      <c r="E124" t="s">
        <v>532</v>
      </c>
      <c r="F124">
        <v>1000</v>
      </c>
    </row>
    <row r="125" spans="1:6" x14ac:dyDescent="0.2">
      <c r="A125" t="s">
        <v>258</v>
      </c>
      <c r="B125">
        <v>1.79</v>
      </c>
      <c r="C125">
        <v>4.46</v>
      </c>
      <c r="D125" t="s">
        <v>531</v>
      </c>
      <c r="E125" t="s">
        <v>532</v>
      </c>
      <c r="F125">
        <v>800</v>
      </c>
    </row>
    <row r="126" spans="1:6" x14ac:dyDescent="0.2">
      <c r="A126" t="s">
        <v>259</v>
      </c>
      <c r="B126">
        <v>1.74</v>
      </c>
      <c r="C126">
        <v>4.3099999999999996</v>
      </c>
      <c r="D126" t="s">
        <v>531</v>
      </c>
      <c r="E126" t="s">
        <v>532</v>
      </c>
      <c r="F126">
        <v>940</v>
      </c>
    </row>
    <row r="127" spans="1:6" x14ac:dyDescent="0.2">
      <c r="A127" t="s">
        <v>260</v>
      </c>
      <c r="B127">
        <v>2.0299999999999998</v>
      </c>
      <c r="C127">
        <v>5.43</v>
      </c>
      <c r="D127" t="s">
        <v>531</v>
      </c>
      <c r="E127" t="s">
        <v>532</v>
      </c>
      <c r="F127">
        <v>876</v>
      </c>
    </row>
    <row r="128" spans="1:6" x14ac:dyDescent="0.2">
      <c r="A128" t="s">
        <v>261</v>
      </c>
      <c r="B128">
        <v>1.98</v>
      </c>
      <c r="C128">
        <v>5.37</v>
      </c>
      <c r="D128" t="s">
        <v>531</v>
      </c>
      <c r="E128" t="s">
        <v>532</v>
      </c>
      <c r="F128">
        <v>800</v>
      </c>
    </row>
    <row r="129" spans="1:6" x14ac:dyDescent="0.2">
      <c r="A129" t="s">
        <v>62</v>
      </c>
      <c r="B129">
        <v>0.84</v>
      </c>
      <c r="C129">
        <v>7.14</v>
      </c>
      <c r="D129" t="s">
        <v>531</v>
      </c>
      <c r="E129" t="s">
        <v>532</v>
      </c>
      <c r="F129">
        <v>267</v>
      </c>
    </row>
    <row r="130" spans="1:6" x14ac:dyDescent="0.2">
      <c r="A130" t="s">
        <v>134</v>
      </c>
      <c r="B130">
        <v>2.06</v>
      </c>
      <c r="C130">
        <v>3.87</v>
      </c>
      <c r="D130" t="s">
        <v>531</v>
      </c>
      <c r="E130" t="s">
        <v>532</v>
      </c>
      <c r="F130">
        <v>454</v>
      </c>
    </row>
    <row r="131" spans="1:6" x14ac:dyDescent="0.2">
      <c r="A131" t="s">
        <v>171</v>
      </c>
      <c r="B131">
        <v>1.99</v>
      </c>
      <c r="C131">
        <v>4.7699999999999996</v>
      </c>
      <c r="D131" t="s">
        <v>531</v>
      </c>
      <c r="E131" t="s">
        <v>532</v>
      </c>
      <c r="F131">
        <v>1300</v>
      </c>
    </row>
    <row r="132" spans="1:6" x14ac:dyDescent="0.2">
      <c r="A132" t="s">
        <v>175</v>
      </c>
      <c r="B132">
        <v>2.06</v>
      </c>
      <c r="C132">
        <v>4.04</v>
      </c>
      <c r="D132" t="s">
        <v>531</v>
      </c>
      <c r="E132" t="s">
        <v>532</v>
      </c>
      <c r="F132">
        <v>1000</v>
      </c>
    </row>
    <row r="133" spans="1:6" x14ac:dyDescent="0.2">
      <c r="A133" t="s">
        <v>235</v>
      </c>
      <c r="B133">
        <v>2.2000000000000002</v>
      </c>
      <c r="C133">
        <v>9.8000000000000007</v>
      </c>
      <c r="D133" t="s">
        <v>531</v>
      </c>
      <c r="E133" t="s">
        <v>532</v>
      </c>
      <c r="F133">
        <v>1100</v>
      </c>
    </row>
    <row r="134" spans="1:6" x14ac:dyDescent="0.2">
      <c r="A134" t="s">
        <v>172</v>
      </c>
      <c r="B134">
        <v>1.52</v>
      </c>
      <c r="C134">
        <v>4.1100000000000003</v>
      </c>
      <c r="D134" t="s">
        <v>531</v>
      </c>
      <c r="E134" t="s">
        <v>532</v>
      </c>
      <c r="F134">
        <v>1200</v>
      </c>
    </row>
    <row r="135" spans="1:6" x14ac:dyDescent="0.2">
      <c r="A135" t="s">
        <v>206</v>
      </c>
      <c r="B135">
        <v>2.27</v>
      </c>
      <c r="C135">
        <v>12.34</v>
      </c>
      <c r="D135" t="s">
        <v>531</v>
      </c>
      <c r="E135" t="s">
        <v>532</v>
      </c>
      <c r="F135">
        <v>950</v>
      </c>
    </row>
    <row r="136" spans="1:6" x14ac:dyDescent="0.2">
      <c r="A136" t="s">
        <v>177</v>
      </c>
      <c r="B136">
        <v>2</v>
      </c>
      <c r="C136">
        <v>4.5599999999999996</v>
      </c>
      <c r="D136" t="s">
        <v>531</v>
      </c>
      <c r="E136" t="s">
        <v>532</v>
      </c>
      <c r="F136">
        <v>1000</v>
      </c>
    </row>
    <row r="137" spans="1:6" x14ac:dyDescent="0.2">
      <c r="A137" t="s">
        <v>204</v>
      </c>
      <c r="B137">
        <v>2.4</v>
      </c>
      <c r="C137">
        <v>13.37</v>
      </c>
      <c r="D137" t="s">
        <v>531</v>
      </c>
      <c r="E137" t="s">
        <v>532</v>
      </c>
      <c r="F137">
        <v>1500</v>
      </c>
    </row>
    <row r="138" spans="1:6" x14ac:dyDescent="0.2">
      <c r="A138" t="s">
        <v>173</v>
      </c>
      <c r="B138">
        <v>1.36</v>
      </c>
      <c r="C138">
        <v>4.0999999999999996</v>
      </c>
      <c r="D138" t="s">
        <v>531</v>
      </c>
      <c r="E138" t="s">
        <v>532</v>
      </c>
      <c r="F138">
        <v>1400</v>
      </c>
    </row>
    <row r="139" spans="1:6" x14ac:dyDescent="0.2">
      <c r="A139" t="s">
        <v>207</v>
      </c>
      <c r="B139">
        <v>2.48</v>
      </c>
      <c r="C139">
        <v>13.7</v>
      </c>
      <c r="D139" t="s">
        <v>531</v>
      </c>
      <c r="E139" t="s">
        <v>532</v>
      </c>
      <c r="F139">
        <v>1050</v>
      </c>
    </row>
    <row r="140" spans="1:6" x14ac:dyDescent="0.2">
      <c r="A140" t="s">
        <v>179</v>
      </c>
      <c r="B140">
        <v>1.61</v>
      </c>
      <c r="C140">
        <v>4.74</v>
      </c>
      <c r="D140" t="s">
        <v>531</v>
      </c>
      <c r="E140" t="s">
        <v>532</v>
      </c>
      <c r="F140">
        <v>1000</v>
      </c>
    </row>
    <row r="141" spans="1:6" x14ac:dyDescent="0.2">
      <c r="A141" t="s">
        <v>181</v>
      </c>
      <c r="B141">
        <v>1.39</v>
      </c>
      <c r="C141">
        <v>3.97</v>
      </c>
      <c r="D141" t="s">
        <v>531</v>
      </c>
      <c r="E141" t="s">
        <v>532</v>
      </c>
      <c r="F141">
        <v>1000</v>
      </c>
    </row>
    <row r="142" spans="1:6" x14ac:dyDescent="0.2">
      <c r="A142" t="s">
        <v>182</v>
      </c>
      <c r="B142">
        <v>1.64</v>
      </c>
      <c r="C142">
        <v>4.7300000000000004</v>
      </c>
      <c r="D142" t="s">
        <v>531</v>
      </c>
      <c r="E142" t="s">
        <v>532</v>
      </c>
      <c r="F142">
        <v>1000</v>
      </c>
    </row>
    <row r="143" spans="1:6" x14ac:dyDescent="0.2">
      <c r="A143" t="s">
        <v>183</v>
      </c>
      <c r="B143">
        <v>1.8</v>
      </c>
      <c r="C143">
        <v>5.76</v>
      </c>
      <c r="D143" t="s">
        <v>531</v>
      </c>
      <c r="E143" t="s">
        <v>532</v>
      </c>
      <c r="F143">
        <v>600</v>
      </c>
    </row>
    <row r="144" spans="1:6" x14ac:dyDescent="0.2">
      <c r="A144" t="s">
        <v>210</v>
      </c>
      <c r="B144">
        <v>2.35</v>
      </c>
      <c r="C144">
        <v>13.31</v>
      </c>
      <c r="D144" t="s">
        <v>531</v>
      </c>
      <c r="E144" t="s">
        <v>532</v>
      </c>
      <c r="F144">
        <v>900</v>
      </c>
    </row>
    <row r="145" spans="1:6" x14ac:dyDescent="0.2">
      <c r="A145" t="s">
        <v>208</v>
      </c>
      <c r="B145">
        <v>1.33</v>
      </c>
      <c r="C145">
        <v>4.21</v>
      </c>
      <c r="D145" t="s">
        <v>531</v>
      </c>
      <c r="E145" t="s">
        <v>532</v>
      </c>
      <c r="F145">
        <v>230</v>
      </c>
    </row>
    <row r="146" spans="1:6" x14ac:dyDescent="0.2">
      <c r="A146" t="s">
        <v>234</v>
      </c>
      <c r="B146">
        <v>2.21</v>
      </c>
      <c r="C146">
        <v>8.91</v>
      </c>
      <c r="D146" t="s">
        <v>531</v>
      </c>
      <c r="E146" t="s">
        <v>532</v>
      </c>
      <c r="F146">
        <v>400</v>
      </c>
    </row>
    <row r="147" spans="1:6" x14ac:dyDescent="0.2">
      <c r="A147" t="s">
        <v>236</v>
      </c>
      <c r="B147">
        <v>1.79</v>
      </c>
      <c r="C147">
        <v>9.09</v>
      </c>
      <c r="D147" t="s">
        <v>531</v>
      </c>
      <c r="E147" t="s">
        <v>532</v>
      </c>
      <c r="F147">
        <v>1100</v>
      </c>
    </row>
    <row r="148" spans="1:6" x14ac:dyDescent="0.2">
      <c r="A148" t="s">
        <v>237</v>
      </c>
      <c r="B148">
        <v>2.33</v>
      </c>
      <c r="C148">
        <v>9.39</v>
      </c>
      <c r="D148" t="s">
        <v>531</v>
      </c>
      <c r="E148" t="s">
        <v>532</v>
      </c>
      <c r="F148">
        <v>375</v>
      </c>
    </row>
    <row r="149" spans="1:6" x14ac:dyDescent="0.2">
      <c r="A149" t="s">
        <v>180</v>
      </c>
      <c r="B149">
        <v>1.64</v>
      </c>
      <c r="C149">
        <v>4.7300000000000004</v>
      </c>
      <c r="D149" t="s">
        <v>531</v>
      </c>
      <c r="E149" t="s">
        <v>532</v>
      </c>
      <c r="F149">
        <v>875</v>
      </c>
    </row>
    <row r="150" spans="1:6" x14ac:dyDescent="0.2">
      <c r="A150" t="s">
        <v>211</v>
      </c>
      <c r="B150">
        <v>2.52</v>
      </c>
      <c r="C150">
        <v>13.69</v>
      </c>
      <c r="D150" t="s">
        <v>531</v>
      </c>
      <c r="E150" t="s">
        <v>532</v>
      </c>
      <c r="F150">
        <v>1200</v>
      </c>
    </row>
    <row r="151" spans="1:6" x14ac:dyDescent="0.2">
      <c r="A151" t="s">
        <v>212</v>
      </c>
      <c r="B151">
        <v>2.58</v>
      </c>
      <c r="C151">
        <v>11.14</v>
      </c>
      <c r="D151" t="s">
        <v>531</v>
      </c>
      <c r="E151" t="s">
        <v>532</v>
      </c>
      <c r="F151">
        <v>1300</v>
      </c>
    </row>
    <row r="152" spans="1:6" x14ac:dyDescent="0.2">
      <c r="A152" t="s">
        <v>239</v>
      </c>
      <c r="B152">
        <v>2.67</v>
      </c>
      <c r="C152">
        <v>10</v>
      </c>
      <c r="D152" t="s">
        <v>531</v>
      </c>
      <c r="E152" t="s">
        <v>532</v>
      </c>
      <c r="F152">
        <v>1050</v>
      </c>
    </row>
    <row r="153" spans="1:6" x14ac:dyDescent="0.2">
      <c r="A153" t="s">
        <v>485</v>
      </c>
      <c r="B153">
        <v>1.63</v>
      </c>
      <c r="C153">
        <v>5.29</v>
      </c>
      <c r="D153" t="s">
        <v>531</v>
      </c>
      <c r="E153" t="s">
        <v>532</v>
      </c>
      <c r="F153">
        <v>1050</v>
      </c>
    </row>
    <row r="154" spans="1:6" x14ac:dyDescent="0.2">
      <c r="A154" t="s">
        <v>267</v>
      </c>
      <c r="B154">
        <v>2.13</v>
      </c>
      <c r="C154">
        <v>9.6300000000000008</v>
      </c>
      <c r="D154" t="s">
        <v>531</v>
      </c>
      <c r="E154" t="s">
        <v>532</v>
      </c>
      <c r="F154">
        <v>1000</v>
      </c>
    </row>
    <row r="155" spans="1:6" x14ac:dyDescent="0.2">
      <c r="A155" t="s">
        <v>269</v>
      </c>
      <c r="B155">
        <v>2.0499999999999998</v>
      </c>
      <c r="C155">
        <v>9.52</v>
      </c>
      <c r="D155" t="s">
        <v>531</v>
      </c>
      <c r="E155" t="s">
        <v>532</v>
      </c>
      <c r="F155">
        <v>900</v>
      </c>
    </row>
    <row r="156" spans="1:6" x14ac:dyDescent="0.2">
      <c r="A156" t="s">
        <v>244</v>
      </c>
      <c r="B156">
        <v>1.81</v>
      </c>
      <c r="C156">
        <v>5.95</v>
      </c>
      <c r="D156" t="s">
        <v>531</v>
      </c>
      <c r="E156" t="s">
        <v>532</v>
      </c>
      <c r="F156">
        <v>1300</v>
      </c>
    </row>
    <row r="157" spans="1:6" x14ac:dyDescent="0.2">
      <c r="A157" t="s">
        <v>273</v>
      </c>
      <c r="B157">
        <v>2.4700000000000002</v>
      </c>
      <c r="C157">
        <v>14.75</v>
      </c>
      <c r="D157" t="s">
        <v>531</v>
      </c>
      <c r="E157" t="s">
        <v>532</v>
      </c>
      <c r="F157">
        <v>850</v>
      </c>
    </row>
    <row r="158" spans="1:6" x14ac:dyDescent="0.2">
      <c r="A158" t="s">
        <v>271</v>
      </c>
      <c r="B158">
        <v>2.13</v>
      </c>
      <c r="C158">
        <v>9.73</v>
      </c>
      <c r="D158" t="s">
        <v>531</v>
      </c>
      <c r="E158" t="s">
        <v>532</v>
      </c>
      <c r="F158">
        <v>940</v>
      </c>
    </row>
    <row r="159" spans="1:6" x14ac:dyDescent="0.2">
      <c r="A159" t="s">
        <v>184</v>
      </c>
      <c r="B159">
        <v>1.66</v>
      </c>
      <c r="C159">
        <v>5.16</v>
      </c>
      <c r="D159" t="s">
        <v>531</v>
      </c>
      <c r="E159" t="s">
        <v>532</v>
      </c>
      <c r="F159">
        <v>1000</v>
      </c>
    </row>
    <row r="160" spans="1:6" x14ac:dyDescent="0.2">
      <c r="A160" t="s">
        <v>274</v>
      </c>
      <c r="B160">
        <v>2.39</v>
      </c>
      <c r="C160">
        <v>13.9</v>
      </c>
      <c r="D160" t="s">
        <v>531</v>
      </c>
      <c r="E160" t="s">
        <v>532</v>
      </c>
      <c r="F160">
        <v>900</v>
      </c>
    </row>
    <row r="161" spans="1:6" x14ac:dyDescent="0.2">
      <c r="A161" t="s">
        <v>268</v>
      </c>
      <c r="B161">
        <v>2.08</v>
      </c>
      <c r="C161">
        <v>9.02</v>
      </c>
      <c r="D161" t="s">
        <v>531</v>
      </c>
      <c r="E161" t="s">
        <v>532</v>
      </c>
      <c r="F161">
        <v>1000</v>
      </c>
    </row>
    <row r="162" spans="1:6" x14ac:dyDescent="0.2">
      <c r="A162" t="s">
        <v>270</v>
      </c>
      <c r="B162">
        <v>2.33</v>
      </c>
      <c r="C162">
        <v>10.07</v>
      </c>
      <c r="D162" t="s">
        <v>531</v>
      </c>
      <c r="E162" t="s">
        <v>532</v>
      </c>
      <c r="F162">
        <v>1350</v>
      </c>
    </row>
    <row r="163" spans="1:6" x14ac:dyDescent="0.2">
      <c r="A163" t="s">
        <v>487</v>
      </c>
      <c r="B163">
        <v>1.1399999999999999</v>
      </c>
      <c r="C163">
        <v>4.04</v>
      </c>
      <c r="D163" t="s">
        <v>531</v>
      </c>
      <c r="E163" t="s">
        <v>532</v>
      </c>
      <c r="F163">
        <v>850</v>
      </c>
    </row>
    <row r="164" spans="1:6" x14ac:dyDescent="0.2">
      <c r="A164">
        <v>54</v>
      </c>
      <c r="B164">
        <v>2</v>
      </c>
      <c r="C164">
        <v>4.8899999999999997</v>
      </c>
      <c r="D164" t="s">
        <v>531</v>
      </c>
      <c r="E164" t="s">
        <v>532</v>
      </c>
      <c r="F164">
        <v>2000</v>
      </c>
    </row>
    <row r="165" spans="1:6" x14ac:dyDescent="0.2">
      <c r="A165" t="s">
        <v>176</v>
      </c>
      <c r="B165">
        <v>1.98</v>
      </c>
      <c r="C165">
        <v>4.59</v>
      </c>
      <c r="D165" t="s">
        <v>531</v>
      </c>
      <c r="E165" t="s">
        <v>532</v>
      </c>
      <c r="F165">
        <v>850</v>
      </c>
    </row>
    <row r="166" spans="1:6" x14ac:dyDescent="0.2">
      <c r="A166" t="s">
        <v>238</v>
      </c>
      <c r="B166">
        <v>2.21</v>
      </c>
      <c r="C166">
        <v>9.27</v>
      </c>
      <c r="D166" t="s">
        <v>531</v>
      </c>
      <c r="E166" t="s">
        <v>532</v>
      </c>
      <c r="F166">
        <v>1000</v>
      </c>
    </row>
    <row r="167" spans="1:6" x14ac:dyDescent="0.2">
      <c r="A167" t="s">
        <v>488</v>
      </c>
      <c r="B167">
        <v>1.83</v>
      </c>
      <c r="C167">
        <v>5.3</v>
      </c>
      <c r="D167" t="s">
        <v>531</v>
      </c>
      <c r="E167" t="s">
        <v>532</v>
      </c>
      <c r="F167">
        <v>160</v>
      </c>
    </row>
    <row r="168" spans="1:6" x14ac:dyDescent="0.2">
      <c r="A168" t="s">
        <v>201</v>
      </c>
      <c r="B168">
        <v>2.15</v>
      </c>
      <c r="C168">
        <v>12.62</v>
      </c>
      <c r="D168" t="s">
        <v>531</v>
      </c>
      <c r="E168" t="s">
        <v>532</v>
      </c>
      <c r="F168">
        <v>171</v>
      </c>
    </row>
    <row r="169" spans="1:6" x14ac:dyDescent="0.2">
      <c r="A169" t="s">
        <v>276</v>
      </c>
      <c r="B169">
        <v>2.27</v>
      </c>
      <c r="C169">
        <v>9.8699999999999992</v>
      </c>
      <c r="D169" t="s">
        <v>531</v>
      </c>
      <c r="E169" t="s">
        <v>532</v>
      </c>
      <c r="F169">
        <v>260</v>
      </c>
    </row>
    <row r="170" spans="1:6" x14ac:dyDescent="0.2">
      <c r="A170" t="s">
        <v>489</v>
      </c>
      <c r="B170">
        <v>0</v>
      </c>
      <c r="C170">
        <v>3.78</v>
      </c>
      <c r="D170" t="s">
        <v>531</v>
      </c>
      <c r="E170" t="s">
        <v>532</v>
      </c>
      <c r="F170">
        <v>370</v>
      </c>
    </row>
    <row r="171" spans="1:6" x14ac:dyDescent="0.2">
      <c r="A171" t="s">
        <v>490</v>
      </c>
      <c r="B171">
        <v>0.82</v>
      </c>
      <c r="C171">
        <v>15.27</v>
      </c>
      <c r="D171" t="s">
        <v>531</v>
      </c>
      <c r="E171" t="s">
        <v>532</v>
      </c>
      <c r="F171">
        <v>437</v>
      </c>
    </row>
    <row r="172" spans="1:6" x14ac:dyDescent="0.2">
      <c r="A172" t="s">
        <v>491</v>
      </c>
      <c r="B172">
        <v>41.24</v>
      </c>
      <c r="C172">
        <v>466.2</v>
      </c>
      <c r="D172" t="s">
        <v>531</v>
      </c>
      <c r="E172" t="s">
        <v>532</v>
      </c>
      <c r="F172">
        <v>437</v>
      </c>
    </row>
    <row r="173" spans="1:6" x14ac:dyDescent="0.2">
      <c r="A173" t="s">
        <v>492</v>
      </c>
      <c r="B173">
        <v>8.57</v>
      </c>
      <c r="C173">
        <v>139.91</v>
      </c>
      <c r="D173" t="s">
        <v>531</v>
      </c>
      <c r="E173" t="s">
        <v>532</v>
      </c>
      <c r="F173">
        <v>439</v>
      </c>
    </row>
    <row r="174" spans="1:6" x14ac:dyDescent="0.2">
      <c r="A174" t="s">
        <v>493</v>
      </c>
      <c r="B174">
        <v>1.2</v>
      </c>
      <c r="C174">
        <v>12.2</v>
      </c>
      <c r="D174" t="s">
        <v>531</v>
      </c>
      <c r="E174" t="s">
        <v>532</v>
      </c>
      <c r="F174">
        <v>278</v>
      </c>
    </row>
    <row r="175" spans="1:6" x14ac:dyDescent="0.2">
      <c r="A175" t="s">
        <v>494</v>
      </c>
      <c r="B175">
        <v>1.08</v>
      </c>
      <c r="C175">
        <v>10.77</v>
      </c>
      <c r="D175" t="s">
        <v>531</v>
      </c>
      <c r="E175" t="s">
        <v>532</v>
      </c>
      <c r="F175">
        <v>119</v>
      </c>
    </row>
    <row r="176" spans="1:6" x14ac:dyDescent="0.2">
      <c r="A176">
        <v>463</v>
      </c>
      <c r="B176">
        <v>1.28</v>
      </c>
      <c r="C176">
        <v>4.3499999999999996</v>
      </c>
      <c r="D176" t="s">
        <v>531</v>
      </c>
      <c r="E176" t="s">
        <v>532</v>
      </c>
      <c r="F176">
        <v>320</v>
      </c>
    </row>
    <row r="177" spans="1:6" x14ac:dyDescent="0.2">
      <c r="A177" t="s">
        <v>495</v>
      </c>
      <c r="B177">
        <v>0.2</v>
      </c>
      <c r="C177">
        <v>0.51</v>
      </c>
      <c r="D177" t="s">
        <v>531</v>
      </c>
      <c r="E177" t="s">
        <v>532</v>
      </c>
      <c r="F177">
        <v>1037</v>
      </c>
    </row>
    <row r="178" spans="1:6" x14ac:dyDescent="0.2">
      <c r="A178" t="s">
        <v>496</v>
      </c>
      <c r="B178">
        <v>0.6</v>
      </c>
      <c r="C178">
        <v>1.23</v>
      </c>
      <c r="D178" t="s">
        <v>531</v>
      </c>
      <c r="E178" t="s">
        <v>532</v>
      </c>
      <c r="F178">
        <v>1037</v>
      </c>
    </row>
    <row r="179" spans="1:6" x14ac:dyDescent="0.2">
      <c r="A179" t="s">
        <v>335</v>
      </c>
      <c r="B179">
        <v>1.17</v>
      </c>
      <c r="C179">
        <v>2.2999999999999998</v>
      </c>
      <c r="D179" t="s">
        <v>531</v>
      </c>
      <c r="E179" t="s">
        <v>532</v>
      </c>
      <c r="F179">
        <v>686</v>
      </c>
    </row>
    <row r="180" spans="1:6" x14ac:dyDescent="0.2">
      <c r="A180" t="s">
        <v>327</v>
      </c>
      <c r="B180">
        <v>1.1299999999999999</v>
      </c>
      <c r="C180">
        <v>1.67</v>
      </c>
      <c r="D180" t="s">
        <v>531</v>
      </c>
      <c r="E180" t="s">
        <v>532</v>
      </c>
      <c r="F180">
        <v>685</v>
      </c>
    </row>
    <row r="181" spans="1:6" x14ac:dyDescent="0.2">
      <c r="A181" t="s">
        <v>328</v>
      </c>
      <c r="B181">
        <v>1.03</v>
      </c>
      <c r="C181">
        <v>1.48</v>
      </c>
      <c r="D181" t="s">
        <v>531</v>
      </c>
      <c r="E181" t="s">
        <v>532</v>
      </c>
      <c r="F181">
        <v>623</v>
      </c>
    </row>
    <row r="182" spans="1:6" x14ac:dyDescent="0.2">
      <c r="A182" t="s">
        <v>336</v>
      </c>
      <c r="B182">
        <v>1.27</v>
      </c>
      <c r="C182">
        <v>2.85</v>
      </c>
      <c r="D182" t="s">
        <v>531</v>
      </c>
      <c r="E182" t="s">
        <v>532</v>
      </c>
      <c r="F182">
        <v>796</v>
      </c>
    </row>
    <row r="183" spans="1:6" x14ac:dyDescent="0.2">
      <c r="A183" t="s">
        <v>337</v>
      </c>
      <c r="B183">
        <v>1.41</v>
      </c>
      <c r="C183">
        <v>2.88</v>
      </c>
      <c r="D183" t="s">
        <v>531</v>
      </c>
      <c r="E183" t="s">
        <v>532</v>
      </c>
      <c r="F183">
        <v>974</v>
      </c>
    </row>
    <row r="184" spans="1:6" x14ac:dyDescent="0.2">
      <c r="A184" t="s">
        <v>338</v>
      </c>
      <c r="B184">
        <v>1.43</v>
      </c>
      <c r="C184">
        <v>3.47</v>
      </c>
      <c r="D184" t="s">
        <v>531</v>
      </c>
      <c r="E184" t="s">
        <v>532</v>
      </c>
      <c r="F184">
        <v>586</v>
      </c>
    </row>
    <row r="185" spans="1:6" x14ac:dyDescent="0.2">
      <c r="A185" t="s">
        <v>343</v>
      </c>
      <c r="B185">
        <v>0.42</v>
      </c>
      <c r="C185">
        <v>0.99</v>
      </c>
      <c r="D185" t="s">
        <v>531</v>
      </c>
      <c r="E185" t="s">
        <v>532</v>
      </c>
      <c r="F185">
        <v>532</v>
      </c>
    </row>
    <row r="186" spans="1:6" x14ac:dyDescent="0.2">
      <c r="A186" t="s">
        <v>344</v>
      </c>
      <c r="B186">
        <v>0.39</v>
      </c>
      <c r="C186">
        <v>0.63</v>
      </c>
      <c r="D186" t="s">
        <v>531</v>
      </c>
      <c r="E186" t="s">
        <v>532</v>
      </c>
      <c r="F186">
        <v>220</v>
      </c>
    </row>
    <row r="187" spans="1:6" x14ac:dyDescent="0.2">
      <c r="A187" t="s">
        <v>345</v>
      </c>
      <c r="B187">
        <v>0.43</v>
      </c>
      <c r="C187">
        <v>0.93</v>
      </c>
      <c r="D187" t="s">
        <v>531</v>
      </c>
      <c r="E187" t="s">
        <v>532</v>
      </c>
      <c r="F187">
        <v>513</v>
      </c>
    </row>
    <row r="188" spans="1:6" x14ac:dyDescent="0.2">
      <c r="A188" t="s">
        <v>497</v>
      </c>
      <c r="B188">
        <v>1.39</v>
      </c>
      <c r="C188">
        <v>2.59</v>
      </c>
      <c r="D188" t="s">
        <v>531</v>
      </c>
      <c r="E188" t="s">
        <v>532</v>
      </c>
      <c r="F188">
        <v>815</v>
      </c>
    </row>
    <row r="189" spans="1:6" x14ac:dyDescent="0.2">
      <c r="A189" t="s">
        <v>353</v>
      </c>
      <c r="B189">
        <v>1.18</v>
      </c>
      <c r="C189">
        <v>2.56</v>
      </c>
      <c r="D189" t="s">
        <v>531</v>
      </c>
      <c r="E189" t="s">
        <v>532</v>
      </c>
      <c r="F189">
        <v>518</v>
      </c>
    </row>
    <row r="190" spans="1:6" x14ac:dyDescent="0.2">
      <c r="A190" t="s">
        <v>498</v>
      </c>
      <c r="B190">
        <v>0.43</v>
      </c>
      <c r="C190">
        <v>1.02</v>
      </c>
      <c r="D190" t="s">
        <v>531</v>
      </c>
      <c r="E190" t="s">
        <v>532</v>
      </c>
      <c r="F190">
        <v>440</v>
      </c>
    </row>
    <row r="191" spans="1:6" x14ac:dyDescent="0.2">
      <c r="A191" t="s">
        <v>499</v>
      </c>
      <c r="B191">
        <v>1.36</v>
      </c>
      <c r="C191">
        <v>2.71</v>
      </c>
      <c r="D191" t="s">
        <v>531</v>
      </c>
      <c r="E191" t="s">
        <v>532</v>
      </c>
      <c r="F191">
        <v>575</v>
      </c>
    </row>
    <row r="192" spans="1:6" x14ac:dyDescent="0.2">
      <c r="A192" t="s">
        <v>357</v>
      </c>
      <c r="B192">
        <v>1.35</v>
      </c>
      <c r="C192">
        <v>2.65</v>
      </c>
      <c r="D192" t="s">
        <v>531</v>
      </c>
      <c r="E192" t="s">
        <v>532</v>
      </c>
      <c r="F192">
        <v>1036</v>
      </c>
    </row>
    <row r="193" spans="1:6" x14ac:dyDescent="0.2">
      <c r="A193" t="s">
        <v>500</v>
      </c>
      <c r="B193">
        <v>1.29</v>
      </c>
      <c r="C193">
        <v>2.38</v>
      </c>
      <c r="D193" t="s">
        <v>531</v>
      </c>
      <c r="E193" t="s">
        <v>532</v>
      </c>
      <c r="F193">
        <v>679</v>
      </c>
    </row>
    <row r="194" spans="1:6" x14ac:dyDescent="0.2">
      <c r="A194" t="s">
        <v>346</v>
      </c>
      <c r="B194">
        <v>0.65</v>
      </c>
      <c r="C194">
        <v>1.54</v>
      </c>
      <c r="D194" t="s">
        <v>531</v>
      </c>
      <c r="E194" t="s">
        <v>532</v>
      </c>
      <c r="F194">
        <v>688</v>
      </c>
    </row>
    <row r="195" spans="1:6" x14ac:dyDescent="0.2">
      <c r="A195" t="s">
        <v>501</v>
      </c>
      <c r="B195">
        <v>1.01</v>
      </c>
      <c r="C195">
        <v>1.52</v>
      </c>
      <c r="D195" t="s">
        <v>531</v>
      </c>
      <c r="E195" t="s">
        <v>532</v>
      </c>
      <c r="F195">
        <v>573</v>
      </c>
    </row>
    <row r="196" spans="1:6" x14ac:dyDescent="0.2">
      <c r="A196" t="s">
        <v>347</v>
      </c>
      <c r="B196">
        <v>0.74</v>
      </c>
      <c r="C196">
        <v>1.63</v>
      </c>
      <c r="D196" t="s">
        <v>531</v>
      </c>
      <c r="E196" t="s">
        <v>532</v>
      </c>
      <c r="F196">
        <v>1436</v>
      </c>
    </row>
    <row r="197" spans="1:6" x14ac:dyDescent="0.2">
      <c r="A197" t="s">
        <v>348</v>
      </c>
      <c r="B197">
        <v>0.69</v>
      </c>
      <c r="C197">
        <v>1.4</v>
      </c>
      <c r="D197" t="s">
        <v>531</v>
      </c>
      <c r="E197" t="s">
        <v>532</v>
      </c>
      <c r="F197">
        <v>648</v>
      </c>
    </row>
    <row r="198" spans="1:6" x14ac:dyDescent="0.2">
      <c r="A198" t="s">
        <v>358</v>
      </c>
      <c r="B198">
        <v>1.39</v>
      </c>
      <c r="C198">
        <v>3.04</v>
      </c>
      <c r="D198" t="s">
        <v>531</v>
      </c>
      <c r="E198" t="s">
        <v>532</v>
      </c>
      <c r="F198">
        <v>346</v>
      </c>
    </row>
    <row r="199" spans="1:6" x14ac:dyDescent="0.2">
      <c r="A199" t="s">
        <v>332</v>
      </c>
      <c r="B199">
        <v>1.75</v>
      </c>
      <c r="C199">
        <v>2.2000000000000002</v>
      </c>
      <c r="D199" t="s">
        <v>531</v>
      </c>
      <c r="E199" t="s">
        <v>532</v>
      </c>
      <c r="F199">
        <v>143</v>
      </c>
    </row>
    <row r="200" spans="1:6" x14ac:dyDescent="0.2">
      <c r="A200" t="s">
        <v>339</v>
      </c>
      <c r="B200">
        <v>1.59</v>
      </c>
      <c r="C200">
        <v>3.59</v>
      </c>
      <c r="D200" t="s">
        <v>531</v>
      </c>
      <c r="E200" t="s">
        <v>532</v>
      </c>
      <c r="F200">
        <v>107</v>
      </c>
    </row>
    <row r="201" spans="1:6" x14ac:dyDescent="0.2">
      <c r="A201" t="s">
        <v>340</v>
      </c>
      <c r="B201">
        <v>1.44</v>
      </c>
      <c r="C201">
        <v>3.45</v>
      </c>
      <c r="D201" t="s">
        <v>531</v>
      </c>
      <c r="E201" t="s">
        <v>532</v>
      </c>
      <c r="F201">
        <v>109</v>
      </c>
    </row>
    <row r="202" spans="1:6" x14ac:dyDescent="0.2">
      <c r="A202" t="s">
        <v>102</v>
      </c>
      <c r="B202">
        <v>2.5299999999999998</v>
      </c>
      <c r="C202">
        <v>4.75</v>
      </c>
      <c r="D202" t="s">
        <v>531</v>
      </c>
      <c r="E202" t="s">
        <v>532</v>
      </c>
      <c r="F202">
        <v>75</v>
      </c>
    </row>
    <row r="203" spans="1:6" x14ac:dyDescent="0.2">
      <c r="A203" t="s">
        <v>512</v>
      </c>
      <c r="B203">
        <v>406.14</v>
      </c>
      <c r="C203">
        <v>1795.97</v>
      </c>
    </row>
  </sheetData>
  <conditionalFormatting sqref="K129:K134">
    <cfRule type="duplicateValues" dxfId="4" priority="2"/>
  </conditionalFormatting>
  <conditionalFormatting sqref="K135:L135 L136">
    <cfRule type="duplicateValues" dxfId="3" priority="1"/>
  </conditionalFormatting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CBCF3-1BFC-41B8-8668-8635E0DDB145}">
  <dimension ref="A1:F203"/>
  <sheetViews>
    <sheetView workbookViewId="0">
      <selection activeCell="A12" sqref="A12"/>
    </sheetView>
  </sheetViews>
  <sheetFormatPr defaultRowHeight="15" x14ac:dyDescent="0.2"/>
  <sheetData>
    <row r="1" spans="1:6" x14ac:dyDescent="0.2">
      <c r="A1" t="s">
        <v>468</v>
      </c>
      <c r="B1" t="s">
        <v>524</v>
      </c>
      <c r="C1" t="s">
        <v>525</v>
      </c>
      <c r="D1" t="s">
        <v>526</v>
      </c>
      <c r="E1" t="s">
        <v>527</v>
      </c>
      <c r="F1" t="s">
        <v>528</v>
      </c>
    </row>
    <row r="2" spans="1:6" x14ac:dyDescent="0.2">
      <c r="A2">
        <v>242</v>
      </c>
      <c r="B2">
        <v>0</v>
      </c>
      <c r="C2">
        <v>0</v>
      </c>
      <c r="D2" t="s">
        <v>538</v>
      </c>
      <c r="E2" t="s">
        <v>539</v>
      </c>
      <c r="F2">
        <v>1350</v>
      </c>
    </row>
    <row r="3" spans="1:6" x14ac:dyDescent="0.2">
      <c r="A3">
        <v>243</v>
      </c>
      <c r="B3">
        <v>0</v>
      </c>
      <c r="C3">
        <v>0</v>
      </c>
      <c r="D3" t="s">
        <v>538</v>
      </c>
      <c r="E3" t="s">
        <v>539</v>
      </c>
      <c r="F3">
        <v>1350</v>
      </c>
    </row>
    <row r="4" spans="1:6" x14ac:dyDescent="0.2">
      <c r="A4" t="s">
        <v>31</v>
      </c>
      <c r="B4">
        <v>2.4900000000000002</v>
      </c>
      <c r="C4">
        <v>10.47</v>
      </c>
      <c r="D4" t="s">
        <v>538</v>
      </c>
      <c r="E4" t="s">
        <v>539</v>
      </c>
      <c r="F4">
        <v>144</v>
      </c>
    </row>
    <row r="5" spans="1:6" x14ac:dyDescent="0.2">
      <c r="A5" t="s">
        <v>133</v>
      </c>
      <c r="B5">
        <v>3.05</v>
      </c>
      <c r="C5">
        <v>8.81</v>
      </c>
      <c r="D5" t="s">
        <v>538</v>
      </c>
      <c r="E5" t="s">
        <v>539</v>
      </c>
      <c r="F5">
        <v>157</v>
      </c>
    </row>
    <row r="6" spans="1:6" x14ac:dyDescent="0.2">
      <c r="A6" t="s">
        <v>91</v>
      </c>
      <c r="B6">
        <v>2.2400000000000002</v>
      </c>
      <c r="C6">
        <v>13.57</v>
      </c>
      <c r="D6" t="s">
        <v>538</v>
      </c>
      <c r="E6" t="s">
        <v>539</v>
      </c>
      <c r="F6">
        <v>133</v>
      </c>
    </row>
    <row r="7" spans="1:6" x14ac:dyDescent="0.2">
      <c r="A7" t="s">
        <v>479</v>
      </c>
      <c r="B7">
        <v>3.06</v>
      </c>
      <c r="C7">
        <v>8.5299999999999994</v>
      </c>
      <c r="D7" t="s">
        <v>538</v>
      </c>
      <c r="E7" t="s">
        <v>539</v>
      </c>
      <c r="F7">
        <v>200</v>
      </c>
    </row>
    <row r="8" spans="1:6" x14ac:dyDescent="0.2">
      <c r="A8" t="s">
        <v>30</v>
      </c>
      <c r="B8">
        <v>2.56</v>
      </c>
      <c r="C8">
        <v>9.43</v>
      </c>
      <c r="D8" t="s">
        <v>538</v>
      </c>
      <c r="E8" t="s">
        <v>539</v>
      </c>
      <c r="F8">
        <v>145</v>
      </c>
    </row>
    <row r="9" spans="1:6" x14ac:dyDescent="0.2">
      <c r="A9" t="s">
        <v>349</v>
      </c>
      <c r="B9">
        <v>1.54</v>
      </c>
      <c r="C9">
        <v>3.27</v>
      </c>
      <c r="D9" t="s">
        <v>538</v>
      </c>
      <c r="E9" t="s">
        <v>539</v>
      </c>
      <c r="F9">
        <v>183</v>
      </c>
    </row>
    <row r="10" spans="1:6" x14ac:dyDescent="0.2">
      <c r="A10" t="s">
        <v>352</v>
      </c>
      <c r="B10">
        <v>1.79</v>
      </c>
      <c r="C10">
        <v>4.5599999999999996</v>
      </c>
      <c r="D10" t="s">
        <v>538</v>
      </c>
      <c r="E10" t="s">
        <v>539</v>
      </c>
      <c r="F10">
        <v>111</v>
      </c>
    </row>
    <row r="11" spans="1:6" x14ac:dyDescent="0.2">
      <c r="A11" t="s">
        <v>354</v>
      </c>
      <c r="B11">
        <v>2.14</v>
      </c>
      <c r="C11">
        <v>5.5</v>
      </c>
      <c r="D11" t="s">
        <v>538</v>
      </c>
      <c r="E11" t="s">
        <v>539</v>
      </c>
      <c r="F11">
        <v>102</v>
      </c>
    </row>
    <row r="12" spans="1:6" x14ac:dyDescent="0.2">
      <c r="A12" t="s">
        <v>356</v>
      </c>
      <c r="B12">
        <v>2.31</v>
      </c>
      <c r="C12">
        <v>5.1100000000000003</v>
      </c>
      <c r="D12" t="s">
        <v>538</v>
      </c>
      <c r="E12" t="s">
        <v>539</v>
      </c>
      <c r="F12">
        <v>285</v>
      </c>
    </row>
    <row r="13" spans="1:6" x14ac:dyDescent="0.2">
      <c r="A13" t="s">
        <v>264</v>
      </c>
      <c r="B13">
        <v>1.87</v>
      </c>
      <c r="C13">
        <v>7.67</v>
      </c>
      <c r="D13" t="s">
        <v>538</v>
      </c>
      <c r="E13" t="s">
        <v>539</v>
      </c>
      <c r="F13">
        <v>67</v>
      </c>
    </row>
    <row r="14" spans="1:6" x14ac:dyDescent="0.2">
      <c r="A14" t="s">
        <v>265</v>
      </c>
      <c r="B14">
        <v>1.84</v>
      </c>
      <c r="C14">
        <v>5.96</v>
      </c>
      <c r="D14" t="s">
        <v>538</v>
      </c>
      <c r="E14" t="s">
        <v>539</v>
      </c>
      <c r="F14">
        <v>162</v>
      </c>
    </row>
    <row r="15" spans="1:6" x14ac:dyDescent="0.2">
      <c r="A15" t="s">
        <v>292</v>
      </c>
      <c r="B15">
        <v>1.74</v>
      </c>
      <c r="C15">
        <v>8.1</v>
      </c>
      <c r="D15" t="s">
        <v>538</v>
      </c>
      <c r="E15" t="s">
        <v>539</v>
      </c>
      <c r="F15">
        <v>1500</v>
      </c>
    </row>
    <row r="16" spans="1:6" x14ac:dyDescent="0.2">
      <c r="A16" t="s">
        <v>275</v>
      </c>
      <c r="B16">
        <v>1.77</v>
      </c>
      <c r="C16">
        <v>15.32</v>
      </c>
      <c r="D16" t="s">
        <v>538</v>
      </c>
      <c r="E16" t="s">
        <v>539</v>
      </c>
      <c r="F16">
        <v>900</v>
      </c>
    </row>
    <row r="17" spans="1:6" x14ac:dyDescent="0.2">
      <c r="A17" t="s">
        <v>288</v>
      </c>
      <c r="B17">
        <v>1.93</v>
      </c>
      <c r="C17">
        <v>7.67</v>
      </c>
      <c r="D17" t="s">
        <v>538</v>
      </c>
      <c r="E17" t="s">
        <v>539</v>
      </c>
      <c r="F17">
        <v>750</v>
      </c>
    </row>
    <row r="18" spans="1:6" x14ac:dyDescent="0.2">
      <c r="A18" t="s">
        <v>290</v>
      </c>
      <c r="B18">
        <v>2.0499999999999998</v>
      </c>
      <c r="C18">
        <v>7.86</v>
      </c>
      <c r="D18" t="s">
        <v>538</v>
      </c>
      <c r="E18" t="s">
        <v>539</v>
      </c>
      <c r="F18">
        <v>585</v>
      </c>
    </row>
    <row r="19" spans="1:6" x14ac:dyDescent="0.2">
      <c r="A19" t="s">
        <v>291</v>
      </c>
      <c r="B19">
        <v>1.93</v>
      </c>
      <c r="C19">
        <v>7.63</v>
      </c>
      <c r="D19" t="s">
        <v>538</v>
      </c>
      <c r="E19" t="s">
        <v>539</v>
      </c>
      <c r="F19">
        <v>475</v>
      </c>
    </row>
    <row r="20" spans="1:6" x14ac:dyDescent="0.2">
      <c r="A20" t="s">
        <v>35</v>
      </c>
      <c r="B20">
        <v>2.29</v>
      </c>
      <c r="C20">
        <v>6.24</v>
      </c>
      <c r="D20" t="s">
        <v>538</v>
      </c>
      <c r="E20" t="s">
        <v>539</v>
      </c>
      <c r="F20">
        <v>1007</v>
      </c>
    </row>
    <row r="21" spans="1:6" x14ac:dyDescent="0.2">
      <c r="A21" t="s">
        <v>36</v>
      </c>
      <c r="B21">
        <v>2.29</v>
      </c>
      <c r="C21">
        <v>6.03</v>
      </c>
      <c r="D21" t="s">
        <v>538</v>
      </c>
      <c r="E21" t="s">
        <v>539</v>
      </c>
      <c r="F21">
        <v>1007</v>
      </c>
    </row>
    <row r="22" spans="1:6" x14ac:dyDescent="0.2">
      <c r="A22" t="s">
        <v>37</v>
      </c>
      <c r="B22">
        <v>2.48</v>
      </c>
      <c r="C22">
        <v>6.43</v>
      </c>
      <c r="D22" t="s">
        <v>538</v>
      </c>
      <c r="E22" t="s">
        <v>539</v>
      </c>
      <c r="F22">
        <v>812</v>
      </c>
    </row>
    <row r="23" spans="1:6" x14ac:dyDescent="0.2">
      <c r="A23" t="s">
        <v>478</v>
      </c>
      <c r="B23">
        <v>2.58</v>
      </c>
      <c r="C23">
        <v>9.14</v>
      </c>
      <c r="D23" t="s">
        <v>538</v>
      </c>
      <c r="E23" t="s">
        <v>539</v>
      </c>
      <c r="F23">
        <v>840</v>
      </c>
    </row>
    <row r="24" spans="1:6" x14ac:dyDescent="0.2">
      <c r="A24" t="s">
        <v>38</v>
      </c>
      <c r="B24">
        <v>2.62</v>
      </c>
      <c r="C24">
        <v>6.38</v>
      </c>
      <c r="D24" t="s">
        <v>538</v>
      </c>
      <c r="E24" t="s">
        <v>539</v>
      </c>
      <c r="F24">
        <v>263</v>
      </c>
    </row>
    <row r="25" spans="1:6" x14ac:dyDescent="0.2">
      <c r="A25" t="s">
        <v>40</v>
      </c>
      <c r="B25">
        <v>2.63</v>
      </c>
      <c r="C25">
        <v>6.2</v>
      </c>
      <c r="D25" t="s">
        <v>538</v>
      </c>
      <c r="E25" t="s">
        <v>539</v>
      </c>
      <c r="F25">
        <v>123</v>
      </c>
    </row>
    <row r="26" spans="1:6" x14ac:dyDescent="0.2">
      <c r="A26" t="s">
        <v>39</v>
      </c>
      <c r="B26">
        <v>2.4900000000000002</v>
      </c>
      <c r="C26">
        <v>6.14</v>
      </c>
      <c r="D26" t="s">
        <v>538</v>
      </c>
      <c r="E26" t="s">
        <v>539</v>
      </c>
      <c r="F26">
        <v>576</v>
      </c>
    </row>
    <row r="27" spans="1:6" x14ac:dyDescent="0.2">
      <c r="A27" t="s">
        <v>41</v>
      </c>
      <c r="B27">
        <v>2.57</v>
      </c>
      <c r="C27">
        <v>5.9</v>
      </c>
      <c r="D27" t="s">
        <v>538</v>
      </c>
      <c r="E27" t="s">
        <v>539</v>
      </c>
      <c r="F27">
        <v>190</v>
      </c>
    </row>
    <row r="28" spans="1:6" x14ac:dyDescent="0.2">
      <c r="A28" t="s">
        <v>47</v>
      </c>
      <c r="B28">
        <v>2.62</v>
      </c>
      <c r="C28">
        <v>7.16</v>
      </c>
      <c r="D28" t="s">
        <v>538</v>
      </c>
      <c r="E28" t="s">
        <v>539</v>
      </c>
      <c r="F28">
        <v>840</v>
      </c>
    </row>
    <row r="29" spans="1:6" x14ac:dyDescent="0.2">
      <c r="A29" t="s">
        <v>48</v>
      </c>
      <c r="B29">
        <v>2.56</v>
      </c>
      <c r="C29">
        <v>7.46</v>
      </c>
      <c r="D29" t="s">
        <v>538</v>
      </c>
      <c r="E29" t="s">
        <v>539</v>
      </c>
      <c r="F29">
        <v>860</v>
      </c>
    </row>
    <row r="30" spans="1:6" x14ac:dyDescent="0.2">
      <c r="A30" t="s">
        <v>49</v>
      </c>
      <c r="B30">
        <v>2.48</v>
      </c>
      <c r="C30">
        <v>6.79</v>
      </c>
      <c r="D30" t="s">
        <v>538</v>
      </c>
      <c r="E30" t="s">
        <v>539</v>
      </c>
      <c r="F30">
        <v>802</v>
      </c>
    </row>
    <row r="31" spans="1:6" x14ac:dyDescent="0.2">
      <c r="A31" t="s">
        <v>50</v>
      </c>
      <c r="B31">
        <v>2.98</v>
      </c>
      <c r="C31">
        <v>10.29</v>
      </c>
      <c r="D31" t="s">
        <v>538</v>
      </c>
      <c r="E31" t="s">
        <v>539</v>
      </c>
      <c r="F31">
        <v>518</v>
      </c>
    </row>
    <row r="32" spans="1:6" x14ac:dyDescent="0.2">
      <c r="A32" t="s">
        <v>51</v>
      </c>
      <c r="B32">
        <v>2.35</v>
      </c>
      <c r="C32">
        <v>6.63</v>
      </c>
      <c r="D32" t="s">
        <v>538</v>
      </c>
      <c r="E32" t="s">
        <v>539</v>
      </c>
      <c r="F32">
        <v>813</v>
      </c>
    </row>
    <row r="33" spans="1:6" x14ac:dyDescent="0.2">
      <c r="A33" t="s">
        <v>52</v>
      </c>
      <c r="B33">
        <v>2.4500000000000002</v>
      </c>
      <c r="C33">
        <v>6.8</v>
      </c>
      <c r="D33" t="s">
        <v>538</v>
      </c>
      <c r="E33" t="s">
        <v>539</v>
      </c>
      <c r="F33">
        <v>814</v>
      </c>
    </row>
    <row r="34" spans="1:6" x14ac:dyDescent="0.2">
      <c r="A34">
        <v>239</v>
      </c>
      <c r="B34">
        <v>1.47</v>
      </c>
      <c r="C34">
        <v>6.23</v>
      </c>
      <c r="D34" t="s">
        <v>538</v>
      </c>
      <c r="E34" t="s">
        <v>539</v>
      </c>
      <c r="F34">
        <v>1229</v>
      </c>
    </row>
    <row r="35" spans="1:6" x14ac:dyDescent="0.2">
      <c r="A35">
        <v>358</v>
      </c>
      <c r="B35">
        <v>1.83</v>
      </c>
      <c r="C35">
        <v>7.08</v>
      </c>
      <c r="D35" t="s">
        <v>538</v>
      </c>
      <c r="E35" t="s">
        <v>539</v>
      </c>
      <c r="F35">
        <v>375</v>
      </c>
    </row>
    <row r="36" spans="1:6" x14ac:dyDescent="0.2">
      <c r="A36">
        <v>359</v>
      </c>
      <c r="B36">
        <v>1.77</v>
      </c>
      <c r="C36">
        <v>6.8</v>
      </c>
      <c r="D36" t="s">
        <v>538</v>
      </c>
      <c r="E36" t="s">
        <v>539</v>
      </c>
      <c r="F36">
        <v>2351</v>
      </c>
    </row>
    <row r="37" spans="1:6" x14ac:dyDescent="0.2">
      <c r="A37" t="s">
        <v>197</v>
      </c>
      <c r="B37">
        <v>1.59</v>
      </c>
      <c r="C37">
        <v>6.07</v>
      </c>
      <c r="D37" t="s">
        <v>538</v>
      </c>
      <c r="E37" t="s">
        <v>539</v>
      </c>
      <c r="F37">
        <v>850</v>
      </c>
    </row>
    <row r="38" spans="1:6" x14ac:dyDescent="0.2">
      <c r="A38" t="s">
        <v>44</v>
      </c>
      <c r="B38">
        <v>2.56</v>
      </c>
      <c r="C38">
        <v>7.35</v>
      </c>
      <c r="D38" t="s">
        <v>538</v>
      </c>
      <c r="E38" t="s">
        <v>539</v>
      </c>
      <c r="F38">
        <v>916</v>
      </c>
    </row>
    <row r="39" spans="1:6" x14ac:dyDescent="0.2">
      <c r="A39" t="s">
        <v>46</v>
      </c>
      <c r="B39">
        <v>2.5299999999999998</v>
      </c>
      <c r="C39">
        <v>7.17</v>
      </c>
      <c r="D39" t="s">
        <v>538</v>
      </c>
      <c r="E39" t="s">
        <v>539</v>
      </c>
      <c r="F39">
        <v>900</v>
      </c>
    </row>
    <row r="40" spans="1:6" x14ac:dyDescent="0.2">
      <c r="A40" t="s">
        <v>533</v>
      </c>
      <c r="B40">
        <v>2.6</v>
      </c>
      <c r="C40">
        <v>7.2</v>
      </c>
      <c r="D40" t="s">
        <v>538</v>
      </c>
      <c r="E40" t="s">
        <v>539</v>
      </c>
      <c r="F40">
        <v>84</v>
      </c>
    </row>
    <row r="41" spans="1:6" x14ac:dyDescent="0.2">
      <c r="A41" t="s">
        <v>534</v>
      </c>
      <c r="B41">
        <v>1.55</v>
      </c>
      <c r="C41">
        <v>1.55</v>
      </c>
      <c r="D41" t="s">
        <v>538</v>
      </c>
      <c r="E41" t="s">
        <v>539</v>
      </c>
      <c r="F41">
        <v>77</v>
      </c>
    </row>
    <row r="42" spans="1:6" x14ac:dyDescent="0.2">
      <c r="A42" t="s">
        <v>45</v>
      </c>
      <c r="B42">
        <v>2.63</v>
      </c>
      <c r="C42">
        <v>7.37</v>
      </c>
      <c r="D42" t="s">
        <v>538</v>
      </c>
      <c r="E42" t="s">
        <v>539</v>
      </c>
      <c r="F42">
        <v>842</v>
      </c>
    </row>
    <row r="43" spans="1:6" x14ac:dyDescent="0.2">
      <c r="A43" t="s">
        <v>535</v>
      </c>
      <c r="B43">
        <v>2.57</v>
      </c>
      <c r="C43">
        <v>7.24</v>
      </c>
      <c r="D43" t="s">
        <v>538</v>
      </c>
      <c r="E43" t="s">
        <v>539</v>
      </c>
      <c r="F43">
        <v>56</v>
      </c>
    </row>
    <row r="44" spans="1:6" x14ac:dyDescent="0.2">
      <c r="A44" t="s">
        <v>536</v>
      </c>
      <c r="B44">
        <v>2.38</v>
      </c>
      <c r="C44">
        <v>6.46</v>
      </c>
      <c r="D44" t="s">
        <v>538</v>
      </c>
      <c r="E44" t="s">
        <v>539</v>
      </c>
      <c r="F44">
        <v>141</v>
      </c>
    </row>
    <row r="45" spans="1:6" x14ac:dyDescent="0.2">
      <c r="A45" t="s">
        <v>537</v>
      </c>
      <c r="B45">
        <v>2.4300000000000002</v>
      </c>
      <c r="C45">
        <v>6.38</v>
      </c>
      <c r="D45" t="s">
        <v>538</v>
      </c>
      <c r="E45" t="s">
        <v>539</v>
      </c>
      <c r="F45">
        <v>74</v>
      </c>
    </row>
    <row r="46" spans="1:6" x14ac:dyDescent="0.2">
      <c r="A46" t="s">
        <v>70</v>
      </c>
      <c r="B46">
        <v>0.77</v>
      </c>
      <c r="C46">
        <v>3.36</v>
      </c>
      <c r="D46" t="s">
        <v>538</v>
      </c>
      <c r="E46" t="s">
        <v>539</v>
      </c>
      <c r="F46">
        <v>794</v>
      </c>
    </row>
    <row r="47" spans="1:6" x14ac:dyDescent="0.2">
      <c r="A47" t="s">
        <v>69</v>
      </c>
      <c r="B47">
        <v>0.78</v>
      </c>
      <c r="C47">
        <v>3.42</v>
      </c>
      <c r="D47" t="s">
        <v>538</v>
      </c>
      <c r="E47" t="s">
        <v>539</v>
      </c>
      <c r="F47">
        <v>517</v>
      </c>
    </row>
    <row r="48" spans="1:6" x14ac:dyDescent="0.2">
      <c r="A48" t="s">
        <v>71</v>
      </c>
      <c r="B48">
        <v>0.7</v>
      </c>
      <c r="C48">
        <v>3.52</v>
      </c>
      <c r="D48" t="s">
        <v>538</v>
      </c>
      <c r="E48" t="s">
        <v>539</v>
      </c>
      <c r="F48">
        <v>735</v>
      </c>
    </row>
    <row r="49" spans="1:6" x14ac:dyDescent="0.2">
      <c r="A49" t="s">
        <v>72</v>
      </c>
      <c r="B49">
        <v>0.74</v>
      </c>
      <c r="C49">
        <v>3.91</v>
      </c>
      <c r="D49" t="s">
        <v>538</v>
      </c>
      <c r="E49" t="s">
        <v>539</v>
      </c>
      <c r="F49">
        <v>767</v>
      </c>
    </row>
    <row r="50" spans="1:6" x14ac:dyDescent="0.2">
      <c r="A50" t="s">
        <v>89</v>
      </c>
      <c r="B50">
        <v>2.39</v>
      </c>
      <c r="C50">
        <v>6.62</v>
      </c>
      <c r="D50" t="s">
        <v>538</v>
      </c>
      <c r="E50" t="s">
        <v>539</v>
      </c>
      <c r="F50">
        <v>791</v>
      </c>
    </row>
    <row r="51" spans="1:6" x14ac:dyDescent="0.2">
      <c r="A51" t="s">
        <v>90</v>
      </c>
      <c r="B51">
        <v>2.37</v>
      </c>
      <c r="C51">
        <v>6.99</v>
      </c>
      <c r="D51" t="s">
        <v>538</v>
      </c>
      <c r="E51" t="s">
        <v>539</v>
      </c>
      <c r="F51">
        <v>781</v>
      </c>
    </row>
    <row r="52" spans="1:6" x14ac:dyDescent="0.2">
      <c r="A52" t="s">
        <v>86</v>
      </c>
      <c r="B52">
        <v>2.23</v>
      </c>
      <c r="C52">
        <v>6.85</v>
      </c>
      <c r="D52" t="s">
        <v>538</v>
      </c>
      <c r="E52" t="s">
        <v>539</v>
      </c>
      <c r="F52">
        <v>771</v>
      </c>
    </row>
    <row r="53" spans="1:6" x14ac:dyDescent="0.2">
      <c r="A53" t="s">
        <v>88</v>
      </c>
      <c r="B53">
        <v>2.37</v>
      </c>
      <c r="C53">
        <v>7.07</v>
      </c>
      <c r="D53" t="s">
        <v>538</v>
      </c>
      <c r="E53" t="s">
        <v>539</v>
      </c>
      <c r="F53">
        <v>771</v>
      </c>
    </row>
    <row r="54" spans="1:6" x14ac:dyDescent="0.2">
      <c r="A54" t="s">
        <v>146</v>
      </c>
      <c r="B54">
        <v>2.1800000000000002</v>
      </c>
      <c r="C54">
        <v>8.94</v>
      </c>
      <c r="D54" t="s">
        <v>538</v>
      </c>
      <c r="E54" t="s">
        <v>539</v>
      </c>
      <c r="F54">
        <v>792</v>
      </c>
    </row>
    <row r="55" spans="1:6" x14ac:dyDescent="0.2">
      <c r="A55" t="s">
        <v>148</v>
      </c>
      <c r="B55">
        <v>2.15</v>
      </c>
      <c r="C55">
        <v>9.3800000000000008</v>
      </c>
      <c r="D55" t="s">
        <v>538</v>
      </c>
      <c r="E55" t="s">
        <v>539</v>
      </c>
      <c r="F55">
        <v>781</v>
      </c>
    </row>
    <row r="56" spans="1:6" x14ac:dyDescent="0.2">
      <c r="A56" t="s">
        <v>28</v>
      </c>
      <c r="B56">
        <v>2.2999999999999998</v>
      </c>
      <c r="C56">
        <v>9.01</v>
      </c>
      <c r="D56" t="s">
        <v>538</v>
      </c>
      <c r="E56" t="s">
        <v>539</v>
      </c>
      <c r="F56">
        <v>783</v>
      </c>
    </row>
    <row r="57" spans="1:6" x14ac:dyDescent="0.2">
      <c r="A57" t="s">
        <v>29</v>
      </c>
      <c r="B57">
        <v>2.5499999999999998</v>
      </c>
      <c r="C57">
        <v>8.84</v>
      </c>
      <c r="D57" t="s">
        <v>538</v>
      </c>
      <c r="E57" t="s">
        <v>539</v>
      </c>
      <c r="F57">
        <v>783</v>
      </c>
    </row>
    <row r="58" spans="1:6" x14ac:dyDescent="0.2">
      <c r="A58" t="s">
        <v>85</v>
      </c>
      <c r="B58">
        <v>2.41</v>
      </c>
      <c r="C58">
        <v>6.61</v>
      </c>
      <c r="D58" t="s">
        <v>538</v>
      </c>
      <c r="E58" t="s">
        <v>539</v>
      </c>
      <c r="F58">
        <v>771</v>
      </c>
    </row>
    <row r="59" spans="1:6" x14ac:dyDescent="0.2">
      <c r="A59" t="s">
        <v>142</v>
      </c>
      <c r="B59">
        <v>0</v>
      </c>
      <c r="C59">
        <v>0</v>
      </c>
      <c r="D59" t="s">
        <v>538</v>
      </c>
      <c r="E59" t="s">
        <v>539</v>
      </c>
      <c r="F59">
        <v>669</v>
      </c>
    </row>
    <row r="60" spans="1:6" x14ac:dyDescent="0.2">
      <c r="A60" t="s">
        <v>143</v>
      </c>
      <c r="B60">
        <v>2.34</v>
      </c>
      <c r="C60">
        <v>11.5</v>
      </c>
      <c r="D60" t="s">
        <v>538</v>
      </c>
      <c r="E60" t="s">
        <v>539</v>
      </c>
      <c r="F60">
        <v>790</v>
      </c>
    </row>
    <row r="61" spans="1:6" x14ac:dyDescent="0.2">
      <c r="A61" t="s">
        <v>87</v>
      </c>
      <c r="B61">
        <v>2.34</v>
      </c>
      <c r="C61">
        <v>6.66</v>
      </c>
      <c r="D61" t="s">
        <v>538</v>
      </c>
      <c r="E61" t="s">
        <v>539</v>
      </c>
      <c r="F61">
        <v>745</v>
      </c>
    </row>
    <row r="62" spans="1:6" x14ac:dyDescent="0.2">
      <c r="A62" t="s">
        <v>59</v>
      </c>
      <c r="B62">
        <v>2.04</v>
      </c>
      <c r="C62">
        <v>13.95</v>
      </c>
      <c r="D62" t="s">
        <v>538</v>
      </c>
      <c r="E62" t="s">
        <v>539</v>
      </c>
      <c r="F62">
        <v>723</v>
      </c>
    </row>
    <row r="63" spans="1:6" x14ac:dyDescent="0.2">
      <c r="A63" t="s">
        <v>23</v>
      </c>
      <c r="B63">
        <v>2.29</v>
      </c>
      <c r="C63">
        <v>9.3800000000000008</v>
      </c>
      <c r="D63" t="s">
        <v>538</v>
      </c>
      <c r="E63" t="s">
        <v>539</v>
      </c>
      <c r="F63">
        <v>809</v>
      </c>
    </row>
    <row r="64" spans="1:6" x14ac:dyDescent="0.2">
      <c r="A64" t="s">
        <v>25</v>
      </c>
      <c r="B64">
        <v>2.57</v>
      </c>
      <c r="C64">
        <v>9.56</v>
      </c>
      <c r="D64" t="s">
        <v>538</v>
      </c>
      <c r="E64" t="s">
        <v>539</v>
      </c>
      <c r="F64">
        <v>839</v>
      </c>
    </row>
    <row r="65" spans="1:6" x14ac:dyDescent="0.2">
      <c r="A65" t="s">
        <v>128</v>
      </c>
      <c r="B65">
        <v>2.58</v>
      </c>
      <c r="C65">
        <v>7.78</v>
      </c>
      <c r="D65" t="s">
        <v>538</v>
      </c>
      <c r="E65" t="s">
        <v>539</v>
      </c>
      <c r="F65">
        <v>1217</v>
      </c>
    </row>
    <row r="66" spans="1:6" x14ac:dyDescent="0.2">
      <c r="A66" t="s">
        <v>24</v>
      </c>
      <c r="B66">
        <v>2.58</v>
      </c>
      <c r="C66">
        <v>9.3000000000000007</v>
      </c>
      <c r="D66" t="s">
        <v>538</v>
      </c>
      <c r="E66" t="s">
        <v>539</v>
      </c>
      <c r="F66">
        <v>840</v>
      </c>
    </row>
    <row r="67" spans="1:6" x14ac:dyDescent="0.2">
      <c r="A67" t="s">
        <v>26</v>
      </c>
      <c r="B67">
        <v>2.39</v>
      </c>
      <c r="C67">
        <v>9.61</v>
      </c>
      <c r="D67" t="s">
        <v>538</v>
      </c>
      <c r="E67" t="s">
        <v>539</v>
      </c>
      <c r="F67">
        <v>856</v>
      </c>
    </row>
    <row r="68" spans="1:6" x14ac:dyDescent="0.2">
      <c r="A68" t="s">
        <v>27</v>
      </c>
      <c r="B68">
        <v>2.5099999999999998</v>
      </c>
      <c r="C68">
        <v>9.2100000000000009</v>
      </c>
      <c r="D68" t="s">
        <v>538</v>
      </c>
      <c r="E68" t="s">
        <v>539</v>
      </c>
      <c r="F68">
        <v>845</v>
      </c>
    </row>
    <row r="69" spans="1:6" x14ac:dyDescent="0.2">
      <c r="A69" t="s">
        <v>15</v>
      </c>
      <c r="B69">
        <v>2.19</v>
      </c>
      <c r="C69">
        <v>9.39</v>
      </c>
      <c r="D69" t="s">
        <v>538</v>
      </c>
      <c r="E69" t="s">
        <v>539</v>
      </c>
      <c r="F69">
        <v>762</v>
      </c>
    </row>
    <row r="70" spans="1:6" x14ac:dyDescent="0.2">
      <c r="A70" t="s">
        <v>22</v>
      </c>
      <c r="B70">
        <v>2.4900000000000002</v>
      </c>
      <c r="C70">
        <v>9.3800000000000008</v>
      </c>
      <c r="D70" t="s">
        <v>538</v>
      </c>
      <c r="E70" t="s">
        <v>539</v>
      </c>
      <c r="F70">
        <v>812</v>
      </c>
    </row>
    <row r="71" spans="1:6" x14ac:dyDescent="0.2">
      <c r="A71" t="s">
        <v>60</v>
      </c>
      <c r="B71">
        <v>1.76</v>
      </c>
      <c r="C71">
        <v>12.43</v>
      </c>
      <c r="D71" t="s">
        <v>538</v>
      </c>
      <c r="E71" t="s">
        <v>539</v>
      </c>
      <c r="F71">
        <v>657</v>
      </c>
    </row>
    <row r="72" spans="1:6" x14ac:dyDescent="0.2">
      <c r="A72" t="s">
        <v>63</v>
      </c>
      <c r="B72">
        <v>1.8</v>
      </c>
      <c r="C72">
        <v>12.7</v>
      </c>
      <c r="D72" t="s">
        <v>538</v>
      </c>
      <c r="E72" t="s">
        <v>539</v>
      </c>
      <c r="F72">
        <v>868</v>
      </c>
    </row>
    <row r="73" spans="1:6" x14ac:dyDescent="0.2">
      <c r="A73" t="s">
        <v>61</v>
      </c>
      <c r="B73">
        <v>1.84</v>
      </c>
      <c r="C73">
        <v>12.64</v>
      </c>
      <c r="D73" t="s">
        <v>538</v>
      </c>
      <c r="E73" t="s">
        <v>539</v>
      </c>
      <c r="F73">
        <v>915</v>
      </c>
    </row>
    <row r="74" spans="1:6" x14ac:dyDescent="0.2">
      <c r="A74" t="s">
        <v>130</v>
      </c>
      <c r="B74">
        <v>2.5299999999999998</v>
      </c>
      <c r="C74">
        <v>7.11</v>
      </c>
      <c r="D74" t="s">
        <v>538</v>
      </c>
      <c r="E74" t="s">
        <v>539</v>
      </c>
      <c r="F74">
        <v>825</v>
      </c>
    </row>
    <row r="75" spans="1:6" x14ac:dyDescent="0.2">
      <c r="A75" t="s">
        <v>145</v>
      </c>
      <c r="B75">
        <v>2.35</v>
      </c>
      <c r="C75">
        <v>9.33</v>
      </c>
      <c r="D75" t="s">
        <v>538</v>
      </c>
      <c r="E75" t="s">
        <v>539</v>
      </c>
      <c r="F75">
        <v>400</v>
      </c>
    </row>
    <row r="76" spans="1:6" x14ac:dyDescent="0.2">
      <c r="A76" t="s">
        <v>151</v>
      </c>
      <c r="B76">
        <v>2.5299999999999998</v>
      </c>
      <c r="C76">
        <v>6.65</v>
      </c>
      <c r="D76" t="s">
        <v>538</v>
      </c>
      <c r="E76" t="s">
        <v>539</v>
      </c>
      <c r="F76">
        <v>750</v>
      </c>
    </row>
    <row r="77" spans="1:6" x14ac:dyDescent="0.2">
      <c r="A77" t="s">
        <v>152</v>
      </c>
      <c r="B77">
        <v>2.57</v>
      </c>
      <c r="C77">
        <v>6.74</v>
      </c>
      <c r="D77" t="s">
        <v>538</v>
      </c>
      <c r="E77" t="s">
        <v>539</v>
      </c>
      <c r="F77">
        <v>838</v>
      </c>
    </row>
    <row r="78" spans="1:6" x14ac:dyDescent="0.2">
      <c r="A78" t="s">
        <v>150</v>
      </c>
      <c r="B78">
        <v>2.42</v>
      </c>
      <c r="C78">
        <v>5.79</v>
      </c>
      <c r="D78" t="s">
        <v>538</v>
      </c>
      <c r="E78" t="s">
        <v>539</v>
      </c>
      <c r="F78">
        <v>752</v>
      </c>
    </row>
    <row r="79" spans="1:6" x14ac:dyDescent="0.2">
      <c r="A79" t="s">
        <v>129</v>
      </c>
      <c r="B79">
        <v>2.6</v>
      </c>
      <c r="C79">
        <v>6.72</v>
      </c>
      <c r="D79" t="s">
        <v>538</v>
      </c>
      <c r="E79" t="s">
        <v>539</v>
      </c>
      <c r="F79">
        <v>541</v>
      </c>
    </row>
    <row r="80" spans="1:6" x14ac:dyDescent="0.2">
      <c r="A80" t="s">
        <v>131</v>
      </c>
      <c r="B80">
        <v>2.23</v>
      </c>
      <c r="C80">
        <v>6.74</v>
      </c>
      <c r="D80" t="s">
        <v>538</v>
      </c>
      <c r="E80" t="s">
        <v>539</v>
      </c>
      <c r="F80">
        <v>693</v>
      </c>
    </row>
    <row r="81" spans="1:6" x14ac:dyDescent="0.2">
      <c r="A81" t="s">
        <v>132</v>
      </c>
      <c r="B81">
        <v>2.52</v>
      </c>
      <c r="C81">
        <v>6.9</v>
      </c>
      <c r="D81" t="s">
        <v>538</v>
      </c>
      <c r="E81" t="s">
        <v>539</v>
      </c>
      <c r="F81">
        <v>826</v>
      </c>
    </row>
    <row r="82" spans="1:6" x14ac:dyDescent="0.2">
      <c r="A82" t="s">
        <v>18</v>
      </c>
      <c r="B82">
        <v>2.2400000000000002</v>
      </c>
      <c r="C82">
        <v>9.6999999999999993</v>
      </c>
      <c r="D82" t="s">
        <v>538</v>
      </c>
      <c r="E82" t="s">
        <v>539</v>
      </c>
      <c r="F82">
        <v>820</v>
      </c>
    </row>
    <row r="83" spans="1:6" x14ac:dyDescent="0.2">
      <c r="A83" t="s">
        <v>19</v>
      </c>
      <c r="B83">
        <v>2.33</v>
      </c>
      <c r="C83">
        <v>9.93</v>
      </c>
      <c r="D83" t="s">
        <v>538</v>
      </c>
      <c r="E83" t="s">
        <v>539</v>
      </c>
      <c r="F83">
        <v>864</v>
      </c>
    </row>
    <row r="84" spans="1:6" x14ac:dyDescent="0.2">
      <c r="A84" t="s">
        <v>17</v>
      </c>
      <c r="B84">
        <v>2.42</v>
      </c>
      <c r="C84">
        <v>9.85</v>
      </c>
      <c r="D84" t="s">
        <v>538</v>
      </c>
      <c r="E84" t="s">
        <v>539</v>
      </c>
      <c r="F84">
        <v>810</v>
      </c>
    </row>
    <row r="85" spans="1:6" x14ac:dyDescent="0.2">
      <c r="A85" t="s">
        <v>16</v>
      </c>
      <c r="B85">
        <v>2.4500000000000002</v>
      </c>
      <c r="C85">
        <v>12.44</v>
      </c>
      <c r="D85" t="s">
        <v>538</v>
      </c>
      <c r="E85" t="s">
        <v>539</v>
      </c>
      <c r="F85">
        <v>811</v>
      </c>
    </row>
    <row r="86" spans="1:6" x14ac:dyDescent="0.2">
      <c r="A86" t="s">
        <v>98</v>
      </c>
      <c r="B86">
        <v>2.4900000000000002</v>
      </c>
      <c r="C86">
        <v>7</v>
      </c>
      <c r="D86" t="s">
        <v>538</v>
      </c>
      <c r="E86" t="s">
        <v>539</v>
      </c>
      <c r="F86">
        <v>797</v>
      </c>
    </row>
    <row r="87" spans="1:6" x14ac:dyDescent="0.2">
      <c r="A87" t="s">
        <v>99</v>
      </c>
      <c r="B87">
        <v>2.5</v>
      </c>
      <c r="C87">
        <v>7.13</v>
      </c>
      <c r="D87" t="s">
        <v>538</v>
      </c>
      <c r="E87" t="s">
        <v>539</v>
      </c>
      <c r="F87">
        <v>814</v>
      </c>
    </row>
    <row r="88" spans="1:6" x14ac:dyDescent="0.2">
      <c r="A88" t="s">
        <v>100</v>
      </c>
      <c r="B88">
        <v>2.48</v>
      </c>
      <c r="C88">
        <v>7.35</v>
      </c>
      <c r="D88" t="s">
        <v>538</v>
      </c>
      <c r="E88" t="s">
        <v>539</v>
      </c>
      <c r="F88">
        <v>713</v>
      </c>
    </row>
    <row r="89" spans="1:6" x14ac:dyDescent="0.2">
      <c r="A89" t="s">
        <v>101</v>
      </c>
      <c r="B89">
        <v>1.37</v>
      </c>
      <c r="C89">
        <v>4.92</v>
      </c>
      <c r="D89" t="s">
        <v>538</v>
      </c>
      <c r="E89" t="s">
        <v>539</v>
      </c>
      <c r="F89">
        <v>786</v>
      </c>
    </row>
    <row r="90" spans="1:6" x14ac:dyDescent="0.2">
      <c r="A90" t="s">
        <v>482</v>
      </c>
      <c r="B90">
        <v>1.77</v>
      </c>
      <c r="C90">
        <v>6.96</v>
      </c>
      <c r="D90" t="s">
        <v>538</v>
      </c>
      <c r="E90" t="s">
        <v>539</v>
      </c>
      <c r="F90">
        <v>925</v>
      </c>
    </row>
    <row r="91" spans="1:6" x14ac:dyDescent="0.2">
      <c r="A91" t="s">
        <v>285</v>
      </c>
      <c r="B91">
        <v>1.77</v>
      </c>
      <c r="C91">
        <v>6.9</v>
      </c>
      <c r="D91" t="s">
        <v>538</v>
      </c>
      <c r="E91" t="s">
        <v>539</v>
      </c>
      <c r="F91">
        <v>925</v>
      </c>
    </row>
    <row r="92" spans="1:6" x14ac:dyDescent="0.2">
      <c r="A92" t="s">
        <v>300</v>
      </c>
      <c r="B92">
        <v>2.2400000000000002</v>
      </c>
      <c r="C92">
        <v>15.92</v>
      </c>
      <c r="D92" t="s">
        <v>538</v>
      </c>
      <c r="E92" t="s">
        <v>539</v>
      </c>
      <c r="F92">
        <v>1000</v>
      </c>
    </row>
    <row r="93" spans="1:6" x14ac:dyDescent="0.2">
      <c r="A93" t="s">
        <v>301</v>
      </c>
      <c r="B93">
        <v>2.27</v>
      </c>
      <c r="C93">
        <v>15.95</v>
      </c>
      <c r="D93" t="s">
        <v>538</v>
      </c>
      <c r="E93" t="s">
        <v>539</v>
      </c>
      <c r="F93">
        <v>1000</v>
      </c>
    </row>
    <row r="94" spans="1:6" x14ac:dyDescent="0.2">
      <c r="A94" t="s">
        <v>302</v>
      </c>
      <c r="B94">
        <v>2.2400000000000002</v>
      </c>
      <c r="C94">
        <v>15.95</v>
      </c>
      <c r="D94" t="s">
        <v>538</v>
      </c>
      <c r="E94" t="s">
        <v>539</v>
      </c>
      <c r="F94">
        <v>1000</v>
      </c>
    </row>
    <row r="95" spans="1:6" x14ac:dyDescent="0.2">
      <c r="A95" t="s">
        <v>303</v>
      </c>
      <c r="B95">
        <v>2.14</v>
      </c>
      <c r="C95">
        <v>15.72</v>
      </c>
      <c r="D95" t="s">
        <v>538</v>
      </c>
      <c r="E95" t="s">
        <v>539</v>
      </c>
      <c r="F95">
        <v>1000</v>
      </c>
    </row>
    <row r="96" spans="1:6" x14ac:dyDescent="0.2">
      <c r="A96" t="s">
        <v>203</v>
      </c>
      <c r="B96">
        <v>2.4300000000000002</v>
      </c>
      <c r="C96">
        <v>17.940000000000001</v>
      </c>
      <c r="D96" t="s">
        <v>538</v>
      </c>
      <c r="E96" t="s">
        <v>539</v>
      </c>
      <c r="F96">
        <v>842</v>
      </c>
    </row>
    <row r="97" spans="1:6" x14ac:dyDescent="0.2">
      <c r="A97" t="s">
        <v>205</v>
      </c>
      <c r="B97">
        <v>2.1</v>
      </c>
      <c r="C97">
        <v>15.36</v>
      </c>
      <c r="D97" t="s">
        <v>538</v>
      </c>
      <c r="E97" t="s">
        <v>539</v>
      </c>
      <c r="F97">
        <v>1000</v>
      </c>
    </row>
    <row r="98" spans="1:6" x14ac:dyDescent="0.2">
      <c r="A98" t="s">
        <v>169</v>
      </c>
      <c r="B98">
        <v>1.67</v>
      </c>
      <c r="C98">
        <v>7</v>
      </c>
      <c r="D98" t="s">
        <v>538</v>
      </c>
      <c r="E98" t="s">
        <v>539</v>
      </c>
      <c r="F98">
        <v>892</v>
      </c>
    </row>
    <row r="99" spans="1:6" x14ac:dyDescent="0.2">
      <c r="A99" t="s">
        <v>170</v>
      </c>
      <c r="B99">
        <v>1.61</v>
      </c>
      <c r="C99">
        <v>6.7</v>
      </c>
      <c r="D99" t="s">
        <v>538</v>
      </c>
      <c r="E99" t="s">
        <v>539</v>
      </c>
      <c r="F99">
        <v>892</v>
      </c>
    </row>
    <row r="100" spans="1:6" x14ac:dyDescent="0.2">
      <c r="A100" t="s">
        <v>200</v>
      </c>
      <c r="B100">
        <v>2.2400000000000002</v>
      </c>
      <c r="C100">
        <v>16.899999999999999</v>
      </c>
      <c r="D100" t="s">
        <v>538</v>
      </c>
      <c r="E100" t="s">
        <v>539</v>
      </c>
      <c r="F100">
        <v>980</v>
      </c>
    </row>
    <row r="101" spans="1:6" x14ac:dyDescent="0.2">
      <c r="A101" t="s">
        <v>202</v>
      </c>
      <c r="B101">
        <v>2.2000000000000002</v>
      </c>
      <c r="C101">
        <v>16.41</v>
      </c>
      <c r="D101" t="s">
        <v>538</v>
      </c>
      <c r="E101" t="s">
        <v>539</v>
      </c>
      <c r="F101">
        <v>892</v>
      </c>
    </row>
    <row r="102" spans="1:6" x14ac:dyDescent="0.2">
      <c r="A102" t="s">
        <v>483</v>
      </c>
      <c r="B102">
        <v>1.65</v>
      </c>
      <c r="C102">
        <v>6.65</v>
      </c>
      <c r="D102" t="s">
        <v>538</v>
      </c>
      <c r="E102" t="s">
        <v>539</v>
      </c>
      <c r="F102">
        <v>925</v>
      </c>
    </row>
    <row r="103" spans="1:6" x14ac:dyDescent="0.2">
      <c r="A103" t="s">
        <v>287</v>
      </c>
      <c r="B103">
        <v>1.75</v>
      </c>
      <c r="C103">
        <v>6.8</v>
      </c>
      <c r="D103" t="s">
        <v>538</v>
      </c>
      <c r="E103" t="s">
        <v>539</v>
      </c>
      <c r="F103">
        <v>925</v>
      </c>
    </row>
    <row r="104" spans="1:6" x14ac:dyDescent="0.2">
      <c r="A104" t="s">
        <v>248</v>
      </c>
      <c r="B104">
        <v>1.99</v>
      </c>
      <c r="C104">
        <v>7.38</v>
      </c>
      <c r="D104" t="s">
        <v>538</v>
      </c>
      <c r="E104" t="s">
        <v>539</v>
      </c>
      <c r="F104">
        <v>1100</v>
      </c>
    </row>
    <row r="105" spans="1:6" x14ac:dyDescent="0.2">
      <c r="A105" t="s">
        <v>249</v>
      </c>
      <c r="B105">
        <v>2</v>
      </c>
      <c r="C105">
        <v>7.53</v>
      </c>
      <c r="D105" t="s">
        <v>538</v>
      </c>
      <c r="E105" t="s">
        <v>539</v>
      </c>
      <c r="F105">
        <v>1100</v>
      </c>
    </row>
    <row r="106" spans="1:6" x14ac:dyDescent="0.2">
      <c r="A106" t="s">
        <v>279</v>
      </c>
      <c r="B106">
        <v>2.2999999999999998</v>
      </c>
      <c r="C106">
        <v>16.66</v>
      </c>
      <c r="D106" t="s">
        <v>538</v>
      </c>
      <c r="E106" t="s">
        <v>539</v>
      </c>
      <c r="F106">
        <v>1000</v>
      </c>
    </row>
    <row r="107" spans="1:6" x14ac:dyDescent="0.2">
      <c r="A107" t="s">
        <v>280</v>
      </c>
      <c r="B107">
        <v>2.13</v>
      </c>
      <c r="C107">
        <v>16.36</v>
      </c>
      <c r="D107" t="s">
        <v>538</v>
      </c>
      <c r="E107" t="s">
        <v>539</v>
      </c>
      <c r="F107">
        <v>1000</v>
      </c>
    </row>
    <row r="108" spans="1:6" x14ac:dyDescent="0.2">
      <c r="A108" t="s">
        <v>277</v>
      </c>
      <c r="B108">
        <v>2.2599999999999998</v>
      </c>
      <c r="C108">
        <v>13.3</v>
      </c>
      <c r="D108" t="s">
        <v>538</v>
      </c>
      <c r="E108" t="s">
        <v>539</v>
      </c>
      <c r="F108">
        <v>1000</v>
      </c>
    </row>
    <row r="109" spans="1:6" x14ac:dyDescent="0.2">
      <c r="A109" t="s">
        <v>250</v>
      </c>
      <c r="B109">
        <v>1.91</v>
      </c>
      <c r="C109">
        <v>7.71</v>
      </c>
      <c r="D109" t="s">
        <v>538</v>
      </c>
      <c r="E109" t="s">
        <v>539</v>
      </c>
      <c r="F109">
        <v>1000</v>
      </c>
    </row>
    <row r="110" spans="1:6" x14ac:dyDescent="0.2">
      <c r="A110" t="s">
        <v>281</v>
      </c>
      <c r="B110">
        <v>2.13</v>
      </c>
      <c r="C110">
        <v>16.55</v>
      </c>
      <c r="D110" t="s">
        <v>538</v>
      </c>
      <c r="E110" t="s">
        <v>539</v>
      </c>
      <c r="F110">
        <v>990</v>
      </c>
    </row>
    <row r="111" spans="1:6" x14ac:dyDescent="0.2">
      <c r="A111" t="s">
        <v>251</v>
      </c>
      <c r="B111">
        <v>1.79</v>
      </c>
      <c r="C111">
        <v>7.24</v>
      </c>
      <c r="D111" t="s">
        <v>538</v>
      </c>
      <c r="E111" t="s">
        <v>539</v>
      </c>
      <c r="F111">
        <v>1000</v>
      </c>
    </row>
    <row r="112" spans="1:6" x14ac:dyDescent="0.2">
      <c r="A112" t="s">
        <v>252</v>
      </c>
      <c r="B112">
        <v>1.74</v>
      </c>
      <c r="C112">
        <v>8.36</v>
      </c>
      <c r="D112" t="s">
        <v>538</v>
      </c>
      <c r="E112" t="s">
        <v>539</v>
      </c>
      <c r="F112">
        <v>1300</v>
      </c>
    </row>
    <row r="113" spans="1:6" x14ac:dyDescent="0.2">
      <c r="A113" t="s">
        <v>253</v>
      </c>
      <c r="B113">
        <v>1.93</v>
      </c>
      <c r="C113">
        <v>8.1999999999999993</v>
      </c>
      <c r="D113" t="s">
        <v>538</v>
      </c>
      <c r="E113" t="s">
        <v>539</v>
      </c>
      <c r="F113">
        <v>560</v>
      </c>
    </row>
    <row r="114" spans="1:6" x14ac:dyDescent="0.2">
      <c r="A114" t="s">
        <v>278</v>
      </c>
      <c r="B114">
        <v>2.23</v>
      </c>
      <c r="C114">
        <v>13.17</v>
      </c>
      <c r="D114" t="s">
        <v>538</v>
      </c>
      <c r="E114" t="s">
        <v>539</v>
      </c>
      <c r="F114">
        <v>1000</v>
      </c>
    </row>
    <row r="115" spans="1:6" x14ac:dyDescent="0.2">
      <c r="A115" t="s">
        <v>254</v>
      </c>
      <c r="B115">
        <v>1.89</v>
      </c>
      <c r="C115">
        <v>7.54</v>
      </c>
      <c r="D115" t="s">
        <v>538</v>
      </c>
      <c r="E115" t="s">
        <v>539</v>
      </c>
      <c r="F115">
        <v>1000</v>
      </c>
    </row>
    <row r="116" spans="1:6" x14ac:dyDescent="0.2">
      <c r="A116" t="s">
        <v>294</v>
      </c>
      <c r="B116">
        <v>2.12</v>
      </c>
      <c r="C116">
        <v>18.829999999999998</v>
      </c>
      <c r="D116" t="s">
        <v>538</v>
      </c>
      <c r="E116" t="s">
        <v>539</v>
      </c>
      <c r="F116">
        <v>925</v>
      </c>
    </row>
    <row r="117" spans="1:6" x14ac:dyDescent="0.2">
      <c r="A117" t="s">
        <v>295</v>
      </c>
      <c r="B117">
        <v>2.2400000000000002</v>
      </c>
      <c r="C117">
        <v>16.27</v>
      </c>
      <c r="D117" t="s">
        <v>538</v>
      </c>
      <c r="E117" t="s">
        <v>539</v>
      </c>
      <c r="F117">
        <v>1050</v>
      </c>
    </row>
    <row r="118" spans="1:6" x14ac:dyDescent="0.2">
      <c r="A118" t="s">
        <v>263</v>
      </c>
      <c r="B118">
        <v>1.95</v>
      </c>
      <c r="C118">
        <v>7.51</v>
      </c>
      <c r="D118" t="s">
        <v>538</v>
      </c>
      <c r="E118" t="s">
        <v>539</v>
      </c>
      <c r="F118">
        <v>1100</v>
      </c>
    </row>
    <row r="119" spans="1:6" x14ac:dyDescent="0.2">
      <c r="A119" t="s">
        <v>255</v>
      </c>
      <c r="B119">
        <v>1.93</v>
      </c>
      <c r="C119">
        <v>7.81</v>
      </c>
      <c r="D119" t="s">
        <v>538</v>
      </c>
      <c r="E119" t="s">
        <v>539</v>
      </c>
      <c r="F119">
        <v>560</v>
      </c>
    </row>
    <row r="120" spans="1:6" x14ac:dyDescent="0.2">
      <c r="A120" t="s">
        <v>256</v>
      </c>
      <c r="B120">
        <v>1.85</v>
      </c>
      <c r="C120">
        <v>8.86</v>
      </c>
      <c r="D120" t="s">
        <v>538</v>
      </c>
      <c r="E120" t="s">
        <v>539</v>
      </c>
      <c r="F120">
        <v>850</v>
      </c>
    </row>
    <row r="121" spans="1:6" x14ac:dyDescent="0.2">
      <c r="A121" t="s">
        <v>296</v>
      </c>
      <c r="B121">
        <v>2.13</v>
      </c>
      <c r="C121">
        <v>15.88</v>
      </c>
      <c r="D121" t="s">
        <v>538</v>
      </c>
      <c r="E121" t="s">
        <v>539</v>
      </c>
      <c r="F121">
        <v>1000</v>
      </c>
    </row>
    <row r="122" spans="1:6" x14ac:dyDescent="0.2">
      <c r="A122" t="s">
        <v>297</v>
      </c>
      <c r="B122">
        <v>2.0699999999999998</v>
      </c>
      <c r="C122">
        <v>16.09</v>
      </c>
      <c r="D122" t="s">
        <v>538</v>
      </c>
      <c r="E122" t="s">
        <v>539</v>
      </c>
      <c r="F122">
        <v>1100</v>
      </c>
    </row>
    <row r="123" spans="1:6" x14ac:dyDescent="0.2">
      <c r="A123" t="s">
        <v>298</v>
      </c>
      <c r="B123">
        <v>1.87</v>
      </c>
      <c r="C123">
        <v>15.36</v>
      </c>
      <c r="D123" t="s">
        <v>538</v>
      </c>
      <c r="E123" t="s">
        <v>539</v>
      </c>
      <c r="F123">
        <v>825</v>
      </c>
    </row>
    <row r="124" spans="1:6" x14ac:dyDescent="0.2">
      <c r="A124" t="s">
        <v>299</v>
      </c>
      <c r="B124">
        <v>2.16</v>
      </c>
      <c r="C124">
        <v>15.9</v>
      </c>
      <c r="D124" t="s">
        <v>538</v>
      </c>
      <c r="E124" t="s">
        <v>539</v>
      </c>
      <c r="F124">
        <v>1000</v>
      </c>
    </row>
    <row r="125" spans="1:6" x14ac:dyDescent="0.2">
      <c r="A125" t="s">
        <v>258</v>
      </c>
      <c r="B125">
        <v>1.87</v>
      </c>
      <c r="C125">
        <v>7.01</v>
      </c>
      <c r="D125" t="s">
        <v>538</v>
      </c>
      <c r="E125" t="s">
        <v>539</v>
      </c>
      <c r="F125">
        <v>800</v>
      </c>
    </row>
    <row r="126" spans="1:6" x14ac:dyDescent="0.2">
      <c r="A126" t="s">
        <v>259</v>
      </c>
      <c r="B126">
        <v>1.78</v>
      </c>
      <c r="C126">
        <v>6.73</v>
      </c>
      <c r="D126" t="s">
        <v>538</v>
      </c>
      <c r="E126" t="s">
        <v>539</v>
      </c>
      <c r="F126">
        <v>940</v>
      </c>
    </row>
    <row r="127" spans="1:6" x14ac:dyDescent="0.2">
      <c r="A127" t="s">
        <v>260</v>
      </c>
      <c r="B127">
        <v>1.89</v>
      </c>
      <c r="C127">
        <v>7.96</v>
      </c>
      <c r="D127" t="s">
        <v>538</v>
      </c>
      <c r="E127" t="s">
        <v>539</v>
      </c>
      <c r="F127">
        <v>876</v>
      </c>
    </row>
    <row r="128" spans="1:6" x14ac:dyDescent="0.2">
      <c r="A128" t="s">
        <v>261</v>
      </c>
      <c r="B128">
        <v>2.0699999999999998</v>
      </c>
      <c r="C128">
        <v>8.17</v>
      </c>
      <c r="D128" t="s">
        <v>538</v>
      </c>
      <c r="E128" t="s">
        <v>539</v>
      </c>
      <c r="F128">
        <v>800</v>
      </c>
    </row>
    <row r="129" spans="1:6" x14ac:dyDescent="0.2">
      <c r="A129" t="s">
        <v>62</v>
      </c>
      <c r="B129">
        <v>1.25</v>
      </c>
      <c r="C129">
        <v>8.74</v>
      </c>
      <c r="D129" t="s">
        <v>538</v>
      </c>
      <c r="E129" t="s">
        <v>539</v>
      </c>
      <c r="F129">
        <v>267</v>
      </c>
    </row>
    <row r="130" spans="1:6" x14ac:dyDescent="0.2">
      <c r="A130" t="s">
        <v>134</v>
      </c>
      <c r="B130">
        <v>2.0699999999999998</v>
      </c>
      <c r="C130">
        <v>6.39</v>
      </c>
      <c r="D130" t="s">
        <v>538</v>
      </c>
      <c r="E130" t="s">
        <v>539</v>
      </c>
      <c r="F130">
        <v>454</v>
      </c>
    </row>
    <row r="131" spans="1:6" x14ac:dyDescent="0.2">
      <c r="A131" t="s">
        <v>171</v>
      </c>
      <c r="B131">
        <v>1.7</v>
      </c>
      <c r="C131">
        <v>7.34</v>
      </c>
      <c r="D131" t="s">
        <v>538</v>
      </c>
      <c r="E131" t="s">
        <v>539</v>
      </c>
      <c r="F131">
        <v>1300</v>
      </c>
    </row>
    <row r="132" spans="1:6" x14ac:dyDescent="0.2">
      <c r="A132" t="s">
        <v>175</v>
      </c>
      <c r="B132">
        <v>1.67</v>
      </c>
      <c r="C132">
        <v>6.6</v>
      </c>
      <c r="D132" t="s">
        <v>538</v>
      </c>
      <c r="E132" t="s">
        <v>539</v>
      </c>
      <c r="F132">
        <v>1000</v>
      </c>
    </row>
    <row r="133" spans="1:6" x14ac:dyDescent="0.2">
      <c r="A133" t="s">
        <v>235</v>
      </c>
      <c r="B133">
        <v>2.23</v>
      </c>
      <c r="C133">
        <v>12.33</v>
      </c>
      <c r="D133" t="s">
        <v>538</v>
      </c>
      <c r="E133" t="s">
        <v>539</v>
      </c>
      <c r="F133">
        <v>1100</v>
      </c>
    </row>
    <row r="134" spans="1:6" x14ac:dyDescent="0.2">
      <c r="A134" t="s">
        <v>172</v>
      </c>
      <c r="B134">
        <v>1.49</v>
      </c>
      <c r="C134">
        <v>6.52</v>
      </c>
      <c r="D134" t="s">
        <v>538</v>
      </c>
      <c r="E134" t="s">
        <v>539</v>
      </c>
      <c r="F134">
        <v>1200</v>
      </c>
    </row>
    <row r="135" spans="1:6" x14ac:dyDescent="0.2">
      <c r="A135" t="s">
        <v>206</v>
      </c>
      <c r="B135">
        <v>2.14</v>
      </c>
      <c r="C135">
        <v>14.98</v>
      </c>
      <c r="D135" t="s">
        <v>538</v>
      </c>
      <c r="E135" t="s">
        <v>539</v>
      </c>
      <c r="F135">
        <v>950</v>
      </c>
    </row>
    <row r="136" spans="1:6" x14ac:dyDescent="0.2">
      <c r="A136" t="s">
        <v>177</v>
      </c>
      <c r="B136">
        <v>1.79</v>
      </c>
      <c r="C136">
        <v>7.16</v>
      </c>
      <c r="D136" t="s">
        <v>538</v>
      </c>
      <c r="E136" t="s">
        <v>539</v>
      </c>
      <c r="F136">
        <v>1000</v>
      </c>
    </row>
    <row r="137" spans="1:6" x14ac:dyDescent="0.2">
      <c r="A137" t="s">
        <v>204</v>
      </c>
      <c r="B137">
        <v>2.2000000000000002</v>
      </c>
      <c r="C137">
        <v>15.93</v>
      </c>
      <c r="D137" t="s">
        <v>538</v>
      </c>
      <c r="E137" t="s">
        <v>539</v>
      </c>
      <c r="F137">
        <v>1500</v>
      </c>
    </row>
    <row r="138" spans="1:6" x14ac:dyDescent="0.2">
      <c r="A138" t="s">
        <v>173</v>
      </c>
      <c r="B138">
        <v>1.74</v>
      </c>
      <c r="C138">
        <v>6.64</v>
      </c>
      <c r="D138" t="s">
        <v>538</v>
      </c>
      <c r="E138" t="s">
        <v>539</v>
      </c>
      <c r="F138">
        <v>1400</v>
      </c>
    </row>
    <row r="139" spans="1:6" x14ac:dyDescent="0.2">
      <c r="A139" t="s">
        <v>207</v>
      </c>
      <c r="B139">
        <v>2.27</v>
      </c>
      <c r="C139">
        <v>16.47</v>
      </c>
      <c r="D139" t="s">
        <v>538</v>
      </c>
      <c r="E139" t="s">
        <v>539</v>
      </c>
      <c r="F139">
        <v>1050</v>
      </c>
    </row>
    <row r="140" spans="1:6" x14ac:dyDescent="0.2">
      <c r="A140" t="s">
        <v>179</v>
      </c>
      <c r="B140">
        <v>1.64</v>
      </c>
      <c r="C140">
        <v>7.13</v>
      </c>
      <c r="D140" t="s">
        <v>538</v>
      </c>
      <c r="E140" t="s">
        <v>539</v>
      </c>
      <c r="F140">
        <v>1000</v>
      </c>
    </row>
    <row r="141" spans="1:6" x14ac:dyDescent="0.2">
      <c r="A141" t="s">
        <v>181</v>
      </c>
      <c r="B141">
        <v>1.55</v>
      </c>
      <c r="C141">
        <v>6.23</v>
      </c>
      <c r="D141" t="s">
        <v>538</v>
      </c>
      <c r="E141" t="s">
        <v>539</v>
      </c>
      <c r="F141">
        <v>1000</v>
      </c>
    </row>
    <row r="142" spans="1:6" x14ac:dyDescent="0.2">
      <c r="A142" t="s">
        <v>182</v>
      </c>
      <c r="B142">
        <v>1.68</v>
      </c>
      <c r="C142">
        <v>7.17</v>
      </c>
      <c r="D142" t="s">
        <v>538</v>
      </c>
      <c r="E142" t="s">
        <v>539</v>
      </c>
      <c r="F142">
        <v>1000</v>
      </c>
    </row>
    <row r="143" spans="1:6" x14ac:dyDescent="0.2">
      <c r="A143" t="s">
        <v>183</v>
      </c>
      <c r="B143">
        <v>1.9</v>
      </c>
      <c r="C143">
        <v>8.61</v>
      </c>
      <c r="D143" t="s">
        <v>538</v>
      </c>
      <c r="E143" t="s">
        <v>539</v>
      </c>
      <c r="F143">
        <v>600</v>
      </c>
    </row>
    <row r="144" spans="1:6" x14ac:dyDescent="0.2">
      <c r="A144" t="s">
        <v>210</v>
      </c>
      <c r="B144">
        <v>2.2599999999999998</v>
      </c>
      <c r="C144">
        <v>16.05</v>
      </c>
      <c r="D144" t="s">
        <v>538</v>
      </c>
      <c r="E144" t="s">
        <v>539</v>
      </c>
      <c r="F144">
        <v>900</v>
      </c>
    </row>
    <row r="145" spans="1:6" x14ac:dyDescent="0.2">
      <c r="A145" t="s">
        <v>208</v>
      </c>
      <c r="B145">
        <v>1.76</v>
      </c>
      <c r="C145">
        <v>6.87</v>
      </c>
      <c r="D145" t="s">
        <v>538</v>
      </c>
      <c r="E145" t="s">
        <v>539</v>
      </c>
      <c r="F145">
        <v>230</v>
      </c>
    </row>
    <row r="146" spans="1:6" x14ac:dyDescent="0.2">
      <c r="A146" t="s">
        <v>234</v>
      </c>
      <c r="B146">
        <v>2.14</v>
      </c>
      <c r="C146">
        <v>11.33</v>
      </c>
      <c r="D146" t="s">
        <v>538</v>
      </c>
      <c r="E146" t="s">
        <v>539</v>
      </c>
      <c r="F146">
        <v>400</v>
      </c>
    </row>
    <row r="147" spans="1:6" x14ac:dyDescent="0.2">
      <c r="A147" t="s">
        <v>236</v>
      </c>
      <c r="B147">
        <v>2.08</v>
      </c>
      <c r="C147">
        <v>11.17</v>
      </c>
      <c r="D147" t="s">
        <v>538</v>
      </c>
      <c r="E147" t="s">
        <v>539</v>
      </c>
      <c r="F147">
        <v>1100</v>
      </c>
    </row>
    <row r="148" spans="1:6" x14ac:dyDescent="0.2">
      <c r="A148" t="s">
        <v>237</v>
      </c>
      <c r="B148">
        <v>1.1499999999999999</v>
      </c>
      <c r="C148">
        <v>10.55</v>
      </c>
      <c r="D148" t="s">
        <v>538</v>
      </c>
      <c r="E148" t="s">
        <v>539</v>
      </c>
      <c r="F148">
        <v>375</v>
      </c>
    </row>
    <row r="149" spans="1:6" x14ac:dyDescent="0.2">
      <c r="A149" t="s">
        <v>180</v>
      </c>
      <c r="B149">
        <v>1.69</v>
      </c>
      <c r="C149">
        <v>7.26</v>
      </c>
      <c r="D149" t="s">
        <v>538</v>
      </c>
      <c r="E149" t="s">
        <v>539</v>
      </c>
      <c r="F149">
        <v>875</v>
      </c>
    </row>
    <row r="150" spans="1:6" x14ac:dyDescent="0.2">
      <c r="A150" t="s">
        <v>211</v>
      </c>
      <c r="B150">
        <v>2.36</v>
      </c>
      <c r="C150">
        <v>16.46</v>
      </c>
      <c r="D150" t="s">
        <v>538</v>
      </c>
      <c r="E150" t="s">
        <v>539</v>
      </c>
      <c r="F150">
        <v>1200</v>
      </c>
    </row>
    <row r="151" spans="1:6" x14ac:dyDescent="0.2">
      <c r="A151" t="s">
        <v>212</v>
      </c>
      <c r="B151">
        <v>2.2799999999999998</v>
      </c>
      <c r="C151">
        <v>13.75</v>
      </c>
      <c r="D151" t="s">
        <v>538</v>
      </c>
      <c r="E151" t="s">
        <v>539</v>
      </c>
      <c r="F151">
        <v>1300</v>
      </c>
    </row>
    <row r="152" spans="1:6" x14ac:dyDescent="0.2">
      <c r="A152" t="s">
        <v>239</v>
      </c>
      <c r="B152">
        <v>2.15</v>
      </c>
      <c r="C152">
        <v>12.46</v>
      </c>
      <c r="D152" t="s">
        <v>538</v>
      </c>
      <c r="E152" t="s">
        <v>539</v>
      </c>
      <c r="F152">
        <v>1050</v>
      </c>
    </row>
    <row r="153" spans="1:6" x14ac:dyDescent="0.2">
      <c r="A153" t="s">
        <v>485</v>
      </c>
      <c r="B153">
        <v>1.81</v>
      </c>
      <c r="C153">
        <v>8.01</v>
      </c>
      <c r="D153" t="s">
        <v>538</v>
      </c>
      <c r="E153" t="s">
        <v>539</v>
      </c>
      <c r="F153">
        <v>1050</v>
      </c>
    </row>
    <row r="154" spans="1:6" x14ac:dyDescent="0.2">
      <c r="A154" t="s">
        <v>267</v>
      </c>
      <c r="B154">
        <v>2.17</v>
      </c>
      <c r="C154">
        <v>12.42</v>
      </c>
      <c r="D154" t="s">
        <v>538</v>
      </c>
      <c r="E154" t="s">
        <v>539</v>
      </c>
      <c r="F154">
        <v>1000</v>
      </c>
    </row>
    <row r="155" spans="1:6" x14ac:dyDescent="0.2">
      <c r="A155" t="s">
        <v>269</v>
      </c>
      <c r="B155">
        <v>2.06</v>
      </c>
      <c r="C155">
        <v>12.18</v>
      </c>
      <c r="D155" t="s">
        <v>538</v>
      </c>
      <c r="E155" t="s">
        <v>539</v>
      </c>
      <c r="F155">
        <v>900</v>
      </c>
    </row>
    <row r="156" spans="1:6" x14ac:dyDescent="0.2">
      <c r="A156" t="s">
        <v>244</v>
      </c>
      <c r="B156">
        <v>1.62</v>
      </c>
      <c r="C156">
        <v>8.65</v>
      </c>
      <c r="D156" t="s">
        <v>538</v>
      </c>
      <c r="E156" t="s">
        <v>539</v>
      </c>
      <c r="F156">
        <v>1300</v>
      </c>
    </row>
    <row r="157" spans="1:6" x14ac:dyDescent="0.2">
      <c r="A157" t="s">
        <v>273</v>
      </c>
      <c r="B157">
        <v>2.09</v>
      </c>
      <c r="C157">
        <v>17.43</v>
      </c>
      <c r="D157" t="s">
        <v>538</v>
      </c>
      <c r="E157" t="s">
        <v>539</v>
      </c>
      <c r="F157">
        <v>850</v>
      </c>
    </row>
    <row r="158" spans="1:6" x14ac:dyDescent="0.2">
      <c r="A158" t="s">
        <v>271</v>
      </c>
      <c r="B158">
        <v>2.19</v>
      </c>
      <c r="C158">
        <v>12.53</v>
      </c>
      <c r="D158" t="s">
        <v>538</v>
      </c>
      <c r="E158" t="s">
        <v>539</v>
      </c>
      <c r="F158">
        <v>940</v>
      </c>
    </row>
    <row r="159" spans="1:6" x14ac:dyDescent="0.2">
      <c r="A159" t="s">
        <v>184</v>
      </c>
      <c r="B159">
        <v>1.78</v>
      </c>
      <c r="C159">
        <v>7.83</v>
      </c>
      <c r="D159" t="s">
        <v>538</v>
      </c>
      <c r="E159" t="s">
        <v>539</v>
      </c>
      <c r="F159">
        <v>1000</v>
      </c>
    </row>
    <row r="160" spans="1:6" x14ac:dyDescent="0.2">
      <c r="A160" t="s">
        <v>274</v>
      </c>
      <c r="B160">
        <v>2.09</v>
      </c>
      <c r="C160">
        <v>16.77</v>
      </c>
      <c r="D160" t="s">
        <v>538</v>
      </c>
      <c r="E160" t="s">
        <v>539</v>
      </c>
      <c r="F160">
        <v>900</v>
      </c>
    </row>
    <row r="161" spans="1:6" x14ac:dyDescent="0.2">
      <c r="A161" t="s">
        <v>268</v>
      </c>
      <c r="B161">
        <v>2.0699999999999998</v>
      </c>
      <c r="C161">
        <v>11.76</v>
      </c>
      <c r="D161" t="s">
        <v>538</v>
      </c>
      <c r="E161" t="s">
        <v>539</v>
      </c>
      <c r="F161">
        <v>1000</v>
      </c>
    </row>
    <row r="162" spans="1:6" x14ac:dyDescent="0.2">
      <c r="A162" t="s">
        <v>270</v>
      </c>
      <c r="B162">
        <v>2.58</v>
      </c>
      <c r="C162">
        <v>13.43</v>
      </c>
      <c r="D162" t="s">
        <v>538</v>
      </c>
      <c r="E162" t="s">
        <v>539</v>
      </c>
      <c r="F162">
        <v>1350</v>
      </c>
    </row>
    <row r="163" spans="1:6" x14ac:dyDescent="0.2">
      <c r="A163" t="s">
        <v>487</v>
      </c>
      <c r="B163">
        <v>1.64</v>
      </c>
      <c r="C163">
        <v>6.44</v>
      </c>
      <c r="D163" t="s">
        <v>538</v>
      </c>
      <c r="E163" t="s">
        <v>539</v>
      </c>
      <c r="F163">
        <v>850</v>
      </c>
    </row>
    <row r="164" spans="1:6" x14ac:dyDescent="0.2">
      <c r="A164">
        <v>54</v>
      </c>
      <c r="B164">
        <v>1.66</v>
      </c>
      <c r="C164">
        <v>7.3</v>
      </c>
      <c r="D164" t="s">
        <v>538</v>
      </c>
      <c r="E164" t="s">
        <v>539</v>
      </c>
      <c r="F164">
        <v>2000</v>
      </c>
    </row>
    <row r="165" spans="1:6" x14ac:dyDescent="0.2">
      <c r="A165" t="s">
        <v>176</v>
      </c>
      <c r="B165">
        <v>1.68</v>
      </c>
      <c r="C165">
        <v>7.02</v>
      </c>
      <c r="D165" t="s">
        <v>538</v>
      </c>
      <c r="E165" t="s">
        <v>539</v>
      </c>
      <c r="F165">
        <v>850</v>
      </c>
    </row>
    <row r="166" spans="1:6" x14ac:dyDescent="0.2">
      <c r="A166" t="s">
        <v>238</v>
      </c>
      <c r="B166">
        <v>2.15</v>
      </c>
      <c r="C166">
        <v>11.75</v>
      </c>
      <c r="D166" t="s">
        <v>538</v>
      </c>
      <c r="E166" t="s">
        <v>539</v>
      </c>
      <c r="F166">
        <v>1000</v>
      </c>
    </row>
    <row r="167" spans="1:6" x14ac:dyDescent="0.2">
      <c r="A167" t="s">
        <v>488</v>
      </c>
      <c r="B167">
        <v>1.87</v>
      </c>
      <c r="C167">
        <v>7.88</v>
      </c>
      <c r="D167" t="s">
        <v>538</v>
      </c>
      <c r="E167" t="s">
        <v>539</v>
      </c>
      <c r="F167">
        <v>160</v>
      </c>
    </row>
    <row r="168" spans="1:6" x14ac:dyDescent="0.2">
      <c r="A168" t="s">
        <v>201</v>
      </c>
      <c r="B168">
        <v>1.96</v>
      </c>
      <c r="C168">
        <v>15</v>
      </c>
      <c r="D168" t="s">
        <v>538</v>
      </c>
      <c r="E168" t="s">
        <v>539</v>
      </c>
      <c r="F168">
        <v>171</v>
      </c>
    </row>
    <row r="169" spans="1:6" x14ac:dyDescent="0.2">
      <c r="A169" t="s">
        <v>276</v>
      </c>
      <c r="B169">
        <v>1.54</v>
      </c>
      <c r="C169">
        <v>12.07</v>
      </c>
      <c r="D169" t="s">
        <v>538</v>
      </c>
      <c r="E169" t="s">
        <v>539</v>
      </c>
      <c r="F169">
        <v>260</v>
      </c>
    </row>
    <row r="170" spans="1:6" x14ac:dyDescent="0.2">
      <c r="A170" t="s">
        <v>489</v>
      </c>
      <c r="B170">
        <v>0</v>
      </c>
      <c r="C170">
        <v>3.78</v>
      </c>
      <c r="D170" t="s">
        <v>538</v>
      </c>
      <c r="E170" t="s">
        <v>539</v>
      </c>
      <c r="F170">
        <v>370</v>
      </c>
    </row>
    <row r="171" spans="1:6" x14ac:dyDescent="0.2">
      <c r="A171" t="s">
        <v>490</v>
      </c>
      <c r="B171">
        <v>1.18</v>
      </c>
      <c r="C171">
        <v>16.739999999999998</v>
      </c>
      <c r="D171" t="s">
        <v>538</v>
      </c>
      <c r="E171" t="s">
        <v>539</v>
      </c>
      <c r="F171">
        <v>437</v>
      </c>
    </row>
    <row r="172" spans="1:6" x14ac:dyDescent="0.2">
      <c r="A172" t="s">
        <v>491</v>
      </c>
      <c r="B172">
        <v>41.24</v>
      </c>
      <c r="C172">
        <v>519.23</v>
      </c>
      <c r="D172" t="s">
        <v>538</v>
      </c>
      <c r="E172" t="s">
        <v>539</v>
      </c>
      <c r="F172">
        <v>437</v>
      </c>
    </row>
    <row r="173" spans="1:6" x14ac:dyDescent="0.2">
      <c r="A173" t="s">
        <v>492</v>
      </c>
      <c r="B173">
        <v>8.57</v>
      </c>
      <c r="C173">
        <v>150.93</v>
      </c>
      <c r="D173" t="s">
        <v>538</v>
      </c>
      <c r="E173" t="s">
        <v>539</v>
      </c>
      <c r="F173">
        <v>439</v>
      </c>
    </row>
    <row r="174" spans="1:6" x14ac:dyDescent="0.2">
      <c r="A174" t="s">
        <v>493</v>
      </c>
      <c r="B174">
        <v>0.97</v>
      </c>
      <c r="C174">
        <v>13.41</v>
      </c>
      <c r="D174" t="s">
        <v>538</v>
      </c>
      <c r="E174" t="s">
        <v>539</v>
      </c>
      <c r="F174">
        <v>278</v>
      </c>
    </row>
    <row r="175" spans="1:6" x14ac:dyDescent="0.2">
      <c r="A175" t="s">
        <v>494</v>
      </c>
      <c r="B175">
        <v>0.9</v>
      </c>
      <c r="C175">
        <v>11.87</v>
      </c>
      <c r="D175" t="s">
        <v>538</v>
      </c>
      <c r="E175" t="s">
        <v>539</v>
      </c>
      <c r="F175">
        <v>119</v>
      </c>
    </row>
    <row r="176" spans="1:6" x14ac:dyDescent="0.2">
      <c r="A176">
        <v>463</v>
      </c>
      <c r="B176">
        <v>1.68</v>
      </c>
      <c r="C176">
        <v>6.78</v>
      </c>
      <c r="D176" t="s">
        <v>538</v>
      </c>
      <c r="E176" t="s">
        <v>539</v>
      </c>
      <c r="F176">
        <v>320</v>
      </c>
    </row>
    <row r="177" spans="1:6" x14ac:dyDescent="0.2">
      <c r="A177" t="s">
        <v>495</v>
      </c>
      <c r="B177">
        <v>1.1100000000000001</v>
      </c>
      <c r="C177">
        <v>1.83</v>
      </c>
      <c r="D177" t="s">
        <v>538</v>
      </c>
      <c r="E177" t="s">
        <v>539</v>
      </c>
      <c r="F177">
        <v>1037</v>
      </c>
    </row>
    <row r="178" spans="1:6" x14ac:dyDescent="0.2">
      <c r="A178" t="s">
        <v>496</v>
      </c>
      <c r="B178">
        <v>1.72</v>
      </c>
      <c r="C178">
        <v>3.38</v>
      </c>
      <c r="D178" t="s">
        <v>538</v>
      </c>
      <c r="E178" t="s">
        <v>539</v>
      </c>
      <c r="F178">
        <v>1037</v>
      </c>
    </row>
    <row r="179" spans="1:6" x14ac:dyDescent="0.2">
      <c r="A179" t="s">
        <v>335</v>
      </c>
      <c r="B179">
        <v>1.61</v>
      </c>
      <c r="C179">
        <v>3.95</v>
      </c>
      <c r="D179" t="s">
        <v>538</v>
      </c>
      <c r="E179" t="s">
        <v>539</v>
      </c>
      <c r="F179">
        <v>686</v>
      </c>
    </row>
    <row r="180" spans="1:6" x14ac:dyDescent="0.2">
      <c r="A180" t="s">
        <v>327</v>
      </c>
      <c r="B180">
        <v>2.0499999999999998</v>
      </c>
      <c r="C180">
        <v>4.2</v>
      </c>
      <c r="D180" t="s">
        <v>538</v>
      </c>
      <c r="E180" t="s">
        <v>539</v>
      </c>
      <c r="F180">
        <v>685</v>
      </c>
    </row>
    <row r="181" spans="1:6" x14ac:dyDescent="0.2">
      <c r="A181" t="s">
        <v>328</v>
      </c>
      <c r="B181">
        <v>1.77</v>
      </c>
      <c r="C181">
        <v>3.65</v>
      </c>
      <c r="D181" t="s">
        <v>538</v>
      </c>
      <c r="E181" t="s">
        <v>539</v>
      </c>
      <c r="F181">
        <v>623</v>
      </c>
    </row>
    <row r="182" spans="1:6" x14ac:dyDescent="0.2">
      <c r="A182" t="s">
        <v>336</v>
      </c>
      <c r="B182">
        <v>1.78</v>
      </c>
      <c r="C182">
        <v>5.15</v>
      </c>
      <c r="D182" t="s">
        <v>538</v>
      </c>
      <c r="E182" t="s">
        <v>539</v>
      </c>
      <c r="F182">
        <v>796</v>
      </c>
    </row>
    <row r="183" spans="1:6" x14ac:dyDescent="0.2">
      <c r="A183" t="s">
        <v>337</v>
      </c>
      <c r="B183">
        <v>1.85</v>
      </c>
      <c r="C183">
        <v>5.32</v>
      </c>
      <c r="D183" t="s">
        <v>538</v>
      </c>
      <c r="E183" t="s">
        <v>539</v>
      </c>
      <c r="F183">
        <v>974</v>
      </c>
    </row>
    <row r="184" spans="1:6" x14ac:dyDescent="0.2">
      <c r="A184" t="s">
        <v>338</v>
      </c>
      <c r="B184">
        <v>2.04</v>
      </c>
      <c r="C184">
        <v>6.11</v>
      </c>
      <c r="D184" t="s">
        <v>538</v>
      </c>
      <c r="E184" t="s">
        <v>539</v>
      </c>
      <c r="F184">
        <v>586</v>
      </c>
    </row>
    <row r="185" spans="1:6" x14ac:dyDescent="0.2">
      <c r="A185" t="s">
        <v>343</v>
      </c>
      <c r="B185">
        <v>2.0499999999999998</v>
      </c>
      <c r="C185">
        <v>3.63</v>
      </c>
      <c r="D185" t="s">
        <v>538</v>
      </c>
      <c r="E185" t="s">
        <v>539</v>
      </c>
      <c r="F185">
        <v>532</v>
      </c>
    </row>
    <row r="186" spans="1:6" x14ac:dyDescent="0.2">
      <c r="A186" t="s">
        <v>344</v>
      </c>
      <c r="B186">
        <v>2.29</v>
      </c>
      <c r="C186">
        <v>3.6</v>
      </c>
      <c r="D186" t="s">
        <v>538</v>
      </c>
      <c r="E186" t="s">
        <v>539</v>
      </c>
      <c r="F186">
        <v>220</v>
      </c>
    </row>
    <row r="187" spans="1:6" x14ac:dyDescent="0.2">
      <c r="A187" t="s">
        <v>345</v>
      </c>
      <c r="B187">
        <v>1.97</v>
      </c>
      <c r="C187">
        <v>3.24</v>
      </c>
      <c r="D187" t="s">
        <v>538</v>
      </c>
      <c r="E187" t="s">
        <v>539</v>
      </c>
      <c r="F187">
        <v>513</v>
      </c>
    </row>
    <row r="188" spans="1:6" x14ac:dyDescent="0.2">
      <c r="A188" t="s">
        <v>497</v>
      </c>
      <c r="B188">
        <v>2.02</v>
      </c>
      <c r="C188">
        <v>5.21</v>
      </c>
      <c r="D188" t="s">
        <v>538</v>
      </c>
      <c r="E188" t="s">
        <v>539</v>
      </c>
      <c r="F188">
        <v>815</v>
      </c>
    </row>
    <row r="189" spans="1:6" x14ac:dyDescent="0.2">
      <c r="A189" t="s">
        <v>353</v>
      </c>
      <c r="B189">
        <v>2.02</v>
      </c>
      <c r="C189">
        <v>5.16</v>
      </c>
      <c r="D189" t="s">
        <v>538</v>
      </c>
      <c r="E189" t="s">
        <v>539</v>
      </c>
      <c r="F189">
        <v>518</v>
      </c>
    </row>
    <row r="190" spans="1:6" x14ac:dyDescent="0.2">
      <c r="A190" t="s">
        <v>498</v>
      </c>
      <c r="B190">
        <v>2.11</v>
      </c>
      <c r="C190">
        <v>3.8</v>
      </c>
      <c r="D190" t="s">
        <v>538</v>
      </c>
      <c r="E190" t="s">
        <v>539</v>
      </c>
      <c r="F190">
        <v>440</v>
      </c>
    </row>
    <row r="191" spans="1:6" x14ac:dyDescent="0.2">
      <c r="A191" t="s">
        <v>499</v>
      </c>
      <c r="B191">
        <v>1.98</v>
      </c>
      <c r="C191">
        <v>5.14</v>
      </c>
      <c r="D191" t="s">
        <v>538</v>
      </c>
      <c r="E191" t="s">
        <v>539</v>
      </c>
      <c r="F191">
        <v>575</v>
      </c>
    </row>
    <row r="192" spans="1:6" x14ac:dyDescent="0.2">
      <c r="A192" t="s">
        <v>357</v>
      </c>
      <c r="B192">
        <v>1.87</v>
      </c>
      <c r="C192">
        <v>5.0999999999999996</v>
      </c>
      <c r="D192" t="s">
        <v>538</v>
      </c>
      <c r="E192" t="s">
        <v>539</v>
      </c>
      <c r="F192">
        <v>1036</v>
      </c>
    </row>
    <row r="193" spans="1:6" x14ac:dyDescent="0.2">
      <c r="A193" t="s">
        <v>500</v>
      </c>
      <c r="B193">
        <v>1.88</v>
      </c>
      <c r="C193">
        <v>4.71</v>
      </c>
      <c r="D193" t="s">
        <v>538</v>
      </c>
      <c r="E193" t="s">
        <v>539</v>
      </c>
      <c r="F193">
        <v>679</v>
      </c>
    </row>
    <row r="194" spans="1:6" x14ac:dyDescent="0.2">
      <c r="A194" t="s">
        <v>346</v>
      </c>
      <c r="B194">
        <v>1.92</v>
      </c>
      <c r="C194">
        <v>4.03</v>
      </c>
      <c r="D194" t="s">
        <v>538</v>
      </c>
      <c r="E194" t="s">
        <v>539</v>
      </c>
      <c r="F194">
        <v>688</v>
      </c>
    </row>
    <row r="195" spans="1:6" x14ac:dyDescent="0.2">
      <c r="A195" t="s">
        <v>501</v>
      </c>
      <c r="B195">
        <v>1.53</v>
      </c>
      <c r="C195">
        <v>3.45</v>
      </c>
      <c r="D195" t="s">
        <v>538</v>
      </c>
      <c r="E195" t="s">
        <v>539</v>
      </c>
      <c r="F195">
        <v>573</v>
      </c>
    </row>
    <row r="196" spans="1:6" x14ac:dyDescent="0.2">
      <c r="A196" t="s">
        <v>347</v>
      </c>
      <c r="B196">
        <v>2.04</v>
      </c>
      <c r="C196">
        <v>4.25</v>
      </c>
      <c r="D196" t="s">
        <v>538</v>
      </c>
      <c r="E196" t="s">
        <v>539</v>
      </c>
      <c r="F196">
        <v>1436</v>
      </c>
    </row>
    <row r="197" spans="1:6" x14ac:dyDescent="0.2">
      <c r="A197" t="s">
        <v>348</v>
      </c>
      <c r="B197">
        <v>2.04</v>
      </c>
      <c r="C197">
        <v>4.03</v>
      </c>
      <c r="D197" t="s">
        <v>538</v>
      </c>
      <c r="E197" t="s">
        <v>539</v>
      </c>
      <c r="F197">
        <v>648</v>
      </c>
    </row>
    <row r="198" spans="1:6" x14ac:dyDescent="0.2">
      <c r="A198" t="s">
        <v>358</v>
      </c>
      <c r="B198">
        <v>1.97</v>
      </c>
      <c r="C198">
        <v>5.7</v>
      </c>
      <c r="D198" t="s">
        <v>538</v>
      </c>
      <c r="E198" t="s">
        <v>539</v>
      </c>
      <c r="F198">
        <v>346</v>
      </c>
    </row>
    <row r="199" spans="1:6" x14ac:dyDescent="0.2">
      <c r="A199" t="s">
        <v>332</v>
      </c>
      <c r="B199">
        <v>2.38</v>
      </c>
      <c r="C199">
        <v>5.65</v>
      </c>
      <c r="D199" t="s">
        <v>538</v>
      </c>
      <c r="E199" t="s">
        <v>539</v>
      </c>
      <c r="F199">
        <v>143</v>
      </c>
    </row>
    <row r="200" spans="1:6" x14ac:dyDescent="0.2">
      <c r="A200" t="s">
        <v>339</v>
      </c>
      <c r="B200">
        <v>2.14</v>
      </c>
      <c r="C200">
        <v>6.4</v>
      </c>
      <c r="D200" t="s">
        <v>538</v>
      </c>
      <c r="E200" t="s">
        <v>539</v>
      </c>
      <c r="F200">
        <v>107</v>
      </c>
    </row>
    <row r="201" spans="1:6" x14ac:dyDescent="0.2">
      <c r="A201" t="s">
        <v>340</v>
      </c>
      <c r="B201">
        <v>1.94</v>
      </c>
      <c r="C201">
        <v>6</v>
      </c>
      <c r="D201" t="s">
        <v>538</v>
      </c>
      <c r="E201" t="s">
        <v>539</v>
      </c>
      <c r="F201">
        <v>109</v>
      </c>
    </row>
    <row r="202" spans="1:6" x14ac:dyDescent="0.2">
      <c r="A202" t="s">
        <v>102</v>
      </c>
      <c r="B202">
        <v>3.09</v>
      </c>
      <c r="C202">
        <v>8.73</v>
      </c>
      <c r="D202" t="s">
        <v>538</v>
      </c>
      <c r="E202" t="s">
        <v>539</v>
      </c>
      <c r="F202">
        <v>75</v>
      </c>
    </row>
    <row r="203" spans="1:6" x14ac:dyDescent="0.2">
      <c r="A203" t="s">
        <v>512</v>
      </c>
      <c r="B203">
        <v>451.43</v>
      </c>
      <c r="C203">
        <v>2386.61</v>
      </c>
    </row>
  </sheetData>
  <conditionalFormatting sqref="K129:K134">
    <cfRule type="duplicateValues" dxfId="2" priority="2"/>
  </conditionalFormatting>
  <conditionalFormatting sqref="K135:L135 L136">
    <cfRule type="duplicateValues" dxfId="1" priority="1"/>
  </conditionalFormatting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E5781-B1C9-4F7B-9FD7-416A6ABDE3D7}">
  <dimension ref="A1:F203"/>
  <sheetViews>
    <sheetView workbookViewId="0">
      <selection sqref="A1:XFD1048576"/>
    </sheetView>
  </sheetViews>
  <sheetFormatPr defaultRowHeight="15" x14ac:dyDescent="0.2"/>
  <sheetData>
    <row r="1" spans="1:6" x14ac:dyDescent="0.2">
      <c r="A1" t="s">
        <v>468</v>
      </c>
      <c r="B1" t="s">
        <v>524</v>
      </c>
      <c r="C1" t="s">
        <v>525</v>
      </c>
      <c r="D1" t="s">
        <v>526</v>
      </c>
      <c r="E1" t="s">
        <v>527</v>
      </c>
      <c r="F1" t="s">
        <v>528</v>
      </c>
    </row>
    <row r="2" spans="1:6" x14ac:dyDescent="0.2">
      <c r="A2">
        <v>242</v>
      </c>
      <c r="B2">
        <v>0</v>
      </c>
      <c r="C2">
        <v>0</v>
      </c>
      <c r="D2" t="s">
        <v>540</v>
      </c>
      <c r="E2" t="s">
        <v>541</v>
      </c>
      <c r="F2">
        <v>1350</v>
      </c>
    </row>
    <row r="3" spans="1:6" x14ac:dyDescent="0.2">
      <c r="A3">
        <v>243</v>
      </c>
      <c r="B3">
        <v>0</v>
      </c>
      <c r="C3">
        <v>0</v>
      </c>
      <c r="D3" t="s">
        <v>540</v>
      </c>
      <c r="E3" t="s">
        <v>541</v>
      </c>
      <c r="F3">
        <v>1350</v>
      </c>
    </row>
    <row r="4" spans="1:6" x14ac:dyDescent="0.2">
      <c r="A4" t="s">
        <v>31</v>
      </c>
      <c r="B4">
        <v>2.2799999999999998</v>
      </c>
      <c r="C4">
        <v>12.01</v>
      </c>
      <c r="D4" t="s">
        <v>540</v>
      </c>
      <c r="E4" t="s">
        <v>541</v>
      </c>
      <c r="F4">
        <v>144</v>
      </c>
    </row>
    <row r="5" spans="1:6" x14ac:dyDescent="0.2">
      <c r="A5" t="s">
        <v>133</v>
      </c>
      <c r="B5">
        <v>2.79</v>
      </c>
      <c r="C5">
        <v>10.73</v>
      </c>
      <c r="D5" t="s">
        <v>540</v>
      </c>
      <c r="E5" t="s">
        <v>541</v>
      </c>
      <c r="F5">
        <v>157</v>
      </c>
    </row>
    <row r="6" spans="1:6" x14ac:dyDescent="0.2">
      <c r="A6" t="s">
        <v>91</v>
      </c>
      <c r="B6">
        <v>2.5499999999999998</v>
      </c>
      <c r="C6">
        <v>15.54</v>
      </c>
      <c r="D6" t="s">
        <v>540</v>
      </c>
      <c r="E6" t="s">
        <v>541</v>
      </c>
      <c r="F6">
        <v>133</v>
      </c>
    </row>
    <row r="7" spans="1:6" x14ac:dyDescent="0.2">
      <c r="A7" t="s">
        <v>479</v>
      </c>
      <c r="B7">
        <v>3.51</v>
      </c>
      <c r="C7">
        <v>11.04</v>
      </c>
      <c r="D7" t="s">
        <v>540</v>
      </c>
      <c r="E7" t="s">
        <v>541</v>
      </c>
      <c r="F7">
        <v>200</v>
      </c>
    </row>
    <row r="8" spans="1:6" x14ac:dyDescent="0.2">
      <c r="A8" t="s">
        <v>30</v>
      </c>
      <c r="B8">
        <v>2.37</v>
      </c>
      <c r="C8">
        <v>11.06</v>
      </c>
      <c r="D8" t="s">
        <v>540</v>
      </c>
      <c r="E8" t="s">
        <v>541</v>
      </c>
      <c r="F8">
        <v>145</v>
      </c>
    </row>
    <row r="9" spans="1:6" x14ac:dyDescent="0.2">
      <c r="A9" t="s">
        <v>349</v>
      </c>
      <c r="B9">
        <v>1.51</v>
      </c>
      <c r="C9">
        <v>4.22</v>
      </c>
      <c r="D9" t="s">
        <v>540</v>
      </c>
      <c r="E9" t="s">
        <v>541</v>
      </c>
      <c r="F9">
        <v>183</v>
      </c>
    </row>
    <row r="10" spans="1:6" x14ac:dyDescent="0.2">
      <c r="A10" t="s">
        <v>352</v>
      </c>
      <c r="B10">
        <v>2.11</v>
      </c>
      <c r="C10">
        <v>6.34</v>
      </c>
      <c r="D10" t="s">
        <v>540</v>
      </c>
      <c r="E10" t="s">
        <v>541</v>
      </c>
      <c r="F10">
        <v>111</v>
      </c>
    </row>
    <row r="11" spans="1:6" x14ac:dyDescent="0.2">
      <c r="A11" t="s">
        <v>354</v>
      </c>
      <c r="B11">
        <v>2.68</v>
      </c>
      <c r="C11">
        <v>7.64</v>
      </c>
      <c r="D11" t="s">
        <v>540</v>
      </c>
      <c r="E11" t="s">
        <v>541</v>
      </c>
      <c r="F11">
        <v>102</v>
      </c>
    </row>
    <row r="12" spans="1:6" x14ac:dyDescent="0.2">
      <c r="A12" t="s">
        <v>356</v>
      </c>
      <c r="B12">
        <v>2.08</v>
      </c>
      <c r="C12">
        <v>6.78</v>
      </c>
      <c r="D12" t="s">
        <v>540</v>
      </c>
      <c r="E12" t="s">
        <v>541</v>
      </c>
      <c r="F12">
        <v>285</v>
      </c>
    </row>
    <row r="13" spans="1:6" x14ac:dyDescent="0.2">
      <c r="A13" t="s">
        <v>264</v>
      </c>
      <c r="B13">
        <v>2.4700000000000002</v>
      </c>
      <c r="C13">
        <v>9.4499999999999993</v>
      </c>
      <c r="D13" t="s">
        <v>540</v>
      </c>
      <c r="E13" t="s">
        <v>541</v>
      </c>
      <c r="F13">
        <v>67</v>
      </c>
    </row>
    <row r="14" spans="1:6" x14ac:dyDescent="0.2">
      <c r="A14" t="s">
        <v>265</v>
      </c>
      <c r="B14">
        <v>2.54</v>
      </c>
      <c r="C14">
        <v>7.75</v>
      </c>
      <c r="D14" t="s">
        <v>540</v>
      </c>
      <c r="E14" t="s">
        <v>541</v>
      </c>
      <c r="F14">
        <v>162</v>
      </c>
    </row>
    <row r="15" spans="1:6" x14ac:dyDescent="0.2">
      <c r="A15" t="s">
        <v>292</v>
      </c>
      <c r="B15">
        <v>2.33</v>
      </c>
      <c r="C15">
        <v>9.69</v>
      </c>
      <c r="D15" t="s">
        <v>540</v>
      </c>
      <c r="E15" t="s">
        <v>541</v>
      </c>
      <c r="F15">
        <v>1500</v>
      </c>
    </row>
    <row r="16" spans="1:6" x14ac:dyDescent="0.2">
      <c r="A16" t="s">
        <v>275</v>
      </c>
      <c r="B16">
        <v>2.58</v>
      </c>
      <c r="C16">
        <v>17.059999999999999</v>
      </c>
      <c r="D16" t="s">
        <v>540</v>
      </c>
      <c r="E16" t="s">
        <v>541</v>
      </c>
      <c r="F16">
        <v>900</v>
      </c>
    </row>
    <row r="17" spans="1:6" x14ac:dyDescent="0.2">
      <c r="A17" t="s">
        <v>288</v>
      </c>
      <c r="B17">
        <v>2.46</v>
      </c>
      <c r="C17">
        <v>9.18</v>
      </c>
      <c r="D17" t="s">
        <v>540</v>
      </c>
      <c r="E17" t="s">
        <v>541</v>
      </c>
      <c r="F17">
        <v>750</v>
      </c>
    </row>
    <row r="18" spans="1:6" x14ac:dyDescent="0.2">
      <c r="A18" t="s">
        <v>290</v>
      </c>
      <c r="B18">
        <v>2.5499999999999998</v>
      </c>
      <c r="C18">
        <v>9.4600000000000009</v>
      </c>
      <c r="D18" t="s">
        <v>540</v>
      </c>
      <c r="E18" t="s">
        <v>541</v>
      </c>
      <c r="F18">
        <v>585</v>
      </c>
    </row>
    <row r="19" spans="1:6" x14ac:dyDescent="0.2">
      <c r="A19" t="s">
        <v>291</v>
      </c>
      <c r="B19">
        <v>2.5299999999999998</v>
      </c>
      <c r="C19">
        <v>9.2100000000000009</v>
      </c>
      <c r="D19" t="s">
        <v>540</v>
      </c>
      <c r="E19" t="s">
        <v>541</v>
      </c>
      <c r="F19">
        <v>475</v>
      </c>
    </row>
    <row r="20" spans="1:6" x14ac:dyDescent="0.2">
      <c r="A20" t="s">
        <v>35</v>
      </c>
      <c r="B20">
        <v>2.25</v>
      </c>
      <c r="C20">
        <v>8.09</v>
      </c>
      <c r="D20" t="s">
        <v>540</v>
      </c>
      <c r="E20" t="s">
        <v>541</v>
      </c>
      <c r="F20">
        <v>1007</v>
      </c>
    </row>
    <row r="21" spans="1:6" x14ac:dyDescent="0.2">
      <c r="A21" t="s">
        <v>36</v>
      </c>
      <c r="B21">
        <v>2.2200000000000002</v>
      </c>
      <c r="C21">
        <v>7.85</v>
      </c>
      <c r="D21" t="s">
        <v>540</v>
      </c>
      <c r="E21" t="s">
        <v>541</v>
      </c>
      <c r="F21">
        <v>1007</v>
      </c>
    </row>
    <row r="22" spans="1:6" x14ac:dyDescent="0.2">
      <c r="A22" t="s">
        <v>37</v>
      </c>
      <c r="B22">
        <v>2.0699999999999998</v>
      </c>
      <c r="C22">
        <v>7.78</v>
      </c>
      <c r="D22" t="s">
        <v>540</v>
      </c>
      <c r="E22" t="s">
        <v>541</v>
      </c>
      <c r="F22">
        <v>812</v>
      </c>
    </row>
    <row r="23" spans="1:6" x14ac:dyDescent="0.2">
      <c r="A23" t="s">
        <v>478</v>
      </c>
      <c r="B23">
        <v>2.16</v>
      </c>
      <c r="C23">
        <v>10.58</v>
      </c>
      <c r="D23" t="s">
        <v>540</v>
      </c>
      <c r="E23" t="s">
        <v>541</v>
      </c>
      <c r="F23">
        <v>840</v>
      </c>
    </row>
    <row r="24" spans="1:6" x14ac:dyDescent="0.2">
      <c r="A24" t="s">
        <v>38</v>
      </c>
      <c r="B24">
        <v>2.42</v>
      </c>
      <c r="C24">
        <v>8.0500000000000007</v>
      </c>
      <c r="D24" t="s">
        <v>540</v>
      </c>
      <c r="E24" t="s">
        <v>541</v>
      </c>
      <c r="F24">
        <v>263</v>
      </c>
    </row>
    <row r="25" spans="1:6" x14ac:dyDescent="0.2">
      <c r="A25" t="s">
        <v>40</v>
      </c>
      <c r="B25">
        <v>2.37</v>
      </c>
      <c r="C25">
        <v>7.82</v>
      </c>
      <c r="D25" t="s">
        <v>540</v>
      </c>
      <c r="E25" t="s">
        <v>541</v>
      </c>
      <c r="F25">
        <v>123</v>
      </c>
    </row>
    <row r="26" spans="1:6" x14ac:dyDescent="0.2">
      <c r="A26" t="s">
        <v>39</v>
      </c>
      <c r="B26">
        <v>2.17</v>
      </c>
      <c r="C26">
        <v>7.57</v>
      </c>
      <c r="D26" t="s">
        <v>540</v>
      </c>
      <c r="E26" t="s">
        <v>541</v>
      </c>
      <c r="F26">
        <v>576</v>
      </c>
    </row>
    <row r="27" spans="1:6" x14ac:dyDescent="0.2">
      <c r="A27" t="s">
        <v>41</v>
      </c>
      <c r="B27">
        <v>2.33</v>
      </c>
      <c r="C27">
        <v>7.51</v>
      </c>
      <c r="D27" t="s">
        <v>540</v>
      </c>
      <c r="E27" t="s">
        <v>541</v>
      </c>
      <c r="F27">
        <v>190</v>
      </c>
    </row>
    <row r="28" spans="1:6" x14ac:dyDescent="0.2">
      <c r="A28" t="s">
        <v>47</v>
      </c>
      <c r="B28">
        <v>2.62</v>
      </c>
      <c r="C28">
        <v>9.0399999999999991</v>
      </c>
      <c r="D28" t="s">
        <v>540</v>
      </c>
      <c r="E28" t="s">
        <v>541</v>
      </c>
      <c r="F28">
        <v>840</v>
      </c>
    </row>
    <row r="29" spans="1:6" x14ac:dyDescent="0.2">
      <c r="A29" t="s">
        <v>48</v>
      </c>
      <c r="B29">
        <v>2.64</v>
      </c>
      <c r="C29">
        <v>9.34</v>
      </c>
      <c r="D29" t="s">
        <v>540</v>
      </c>
      <c r="E29" t="s">
        <v>541</v>
      </c>
      <c r="F29">
        <v>860</v>
      </c>
    </row>
    <row r="30" spans="1:6" x14ac:dyDescent="0.2">
      <c r="A30" t="s">
        <v>49</v>
      </c>
      <c r="B30">
        <v>2.4700000000000002</v>
      </c>
      <c r="C30">
        <v>8.5500000000000007</v>
      </c>
      <c r="D30" t="s">
        <v>540</v>
      </c>
      <c r="E30" t="s">
        <v>541</v>
      </c>
      <c r="F30">
        <v>802</v>
      </c>
    </row>
    <row r="31" spans="1:6" x14ac:dyDescent="0.2">
      <c r="A31" t="s">
        <v>50</v>
      </c>
      <c r="B31">
        <v>3.13</v>
      </c>
      <c r="C31">
        <v>12.69</v>
      </c>
      <c r="D31" t="s">
        <v>540</v>
      </c>
      <c r="E31" t="s">
        <v>541</v>
      </c>
      <c r="F31">
        <v>518</v>
      </c>
    </row>
    <row r="32" spans="1:6" x14ac:dyDescent="0.2">
      <c r="A32" t="s">
        <v>51</v>
      </c>
      <c r="B32">
        <v>2.41</v>
      </c>
      <c r="C32">
        <v>8.36</v>
      </c>
      <c r="D32" t="s">
        <v>540</v>
      </c>
      <c r="E32" t="s">
        <v>541</v>
      </c>
      <c r="F32">
        <v>813</v>
      </c>
    </row>
    <row r="33" spans="1:6" x14ac:dyDescent="0.2">
      <c r="A33" t="s">
        <v>52</v>
      </c>
      <c r="B33">
        <v>2.5</v>
      </c>
      <c r="C33">
        <v>8.58</v>
      </c>
      <c r="D33" t="s">
        <v>540</v>
      </c>
      <c r="E33" t="s">
        <v>541</v>
      </c>
      <c r="F33">
        <v>814</v>
      </c>
    </row>
    <row r="34" spans="1:6" x14ac:dyDescent="0.2">
      <c r="A34">
        <v>239</v>
      </c>
      <c r="B34">
        <v>1.83</v>
      </c>
      <c r="C34">
        <v>7.43</v>
      </c>
      <c r="D34" t="s">
        <v>540</v>
      </c>
      <c r="E34" t="s">
        <v>541</v>
      </c>
      <c r="F34">
        <v>1229</v>
      </c>
    </row>
    <row r="35" spans="1:6" x14ac:dyDescent="0.2">
      <c r="A35">
        <v>358</v>
      </c>
      <c r="B35">
        <v>2.36</v>
      </c>
      <c r="C35">
        <v>8.57</v>
      </c>
      <c r="D35" t="s">
        <v>540</v>
      </c>
      <c r="E35" t="s">
        <v>541</v>
      </c>
      <c r="F35">
        <v>375</v>
      </c>
    </row>
    <row r="36" spans="1:6" x14ac:dyDescent="0.2">
      <c r="A36">
        <v>359</v>
      </c>
      <c r="B36">
        <v>2.4</v>
      </c>
      <c r="C36">
        <v>8.39</v>
      </c>
      <c r="D36" t="s">
        <v>540</v>
      </c>
      <c r="E36" t="s">
        <v>541</v>
      </c>
      <c r="F36">
        <v>2351</v>
      </c>
    </row>
    <row r="37" spans="1:6" x14ac:dyDescent="0.2">
      <c r="A37" t="s">
        <v>197</v>
      </c>
      <c r="B37">
        <v>1.82</v>
      </c>
      <c r="C37">
        <v>7.31</v>
      </c>
      <c r="D37" t="s">
        <v>540</v>
      </c>
      <c r="E37" t="s">
        <v>541</v>
      </c>
      <c r="F37">
        <v>850</v>
      </c>
    </row>
    <row r="38" spans="1:6" x14ac:dyDescent="0.2">
      <c r="A38" t="s">
        <v>44</v>
      </c>
      <c r="B38">
        <v>2.65</v>
      </c>
      <c r="C38">
        <v>9.33</v>
      </c>
      <c r="D38" t="s">
        <v>540</v>
      </c>
      <c r="E38" t="s">
        <v>541</v>
      </c>
      <c r="F38">
        <v>916</v>
      </c>
    </row>
    <row r="39" spans="1:6" x14ac:dyDescent="0.2">
      <c r="A39" t="s">
        <v>46</v>
      </c>
      <c r="B39">
        <v>2.61</v>
      </c>
      <c r="C39">
        <v>9.0399999999999991</v>
      </c>
      <c r="D39" t="s">
        <v>540</v>
      </c>
      <c r="E39" t="s">
        <v>541</v>
      </c>
      <c r="F39">
        <v>900</v>
      </c>
    </row>
    <row r="40" spans="1:6" x14ac:dyDescent="0.2">
      <c r="A40" t="s">
        <v>533</v>
      </c>
      <c r="B40">
        <v>2.6</v>
      </c>
      <c r="C40">
        <v>9.06</v>
      </c>
      <c r="D40" t="s">
        <v>540</v>
      </c>
      <c r="E40" t="s">
        <v>541</v>
      </c>
      <c r="F40">
        <v>84</v>
      </c>
    </row>
    <row r="41" spans="1:6" x14ac:dyDescent="0.2">
      <c r="A41" t="s">
        <v>534</v>
      </c>
      <c r="B41">
        <v>2.6</v>
      </c>
      <c r="C41">
        <v>3.4</v>
      </c>
      <c r="D41" t="s">
        <v>540</v>
      </c>
      <c r="E41" t="s">
        <v>541</v>
      </c>
      <c r="F41">
        <v>77</v>
      </c>
    </row>
    <row r="42" spans="1:6" x14ac:dyDescent="0.2">
      <c r="A42" t="s">
        <v>45</v>
      </c>
      <c r="B42">
        <v>2.63</v>
      </c>
      <c r="C42">
        <v>9.25</v>
      </c>
      <c r="D42" t="s">
        <v>540</v>
      </c>
      <c r="E42" t="s">
        <v>541</v>
      </c>
      <c r="F42">
        <v>842</v>
      </c>
    </row>
    <row r="43" spans="1:6" x14ac:dyDescent="0.2">
      <c r="A43" t="s">
        <v>535</v>
      </c>
      <c r="B43">
        <v>1.8</v>
      </c>
      <c r="C43">
        <v>8.31</v>
      </c>
      <c r="D43" t="s">
        <v>540</v>
      </c>
      <c r="E43" t="s">
        <v>541</v>
      </c>
      <c r="F43">
        <v>56</v>
      </c>
    </row>
    <row r="44" spans="1:6" x14ac:dyDescent="0.2">
      <c r="A44" t="s">
        <v>536</v>
      </c>
      <c r="B44">
        <v>2.34</v>
      </c>
      <c r="C44">
        <v>8.39</v>
      </c>
      <c r="D44" t="s">
        <v>540</v>
      </c>
      <c r="E44" t="s">
        <v>541</v>
      </c>
      <c r="F44">
        <v>141</v>
      </c>
    </row>
    <row r="45" spans="1:6" x14ac:dyDescent="0.2">
      <c r="A45" t="s">
        <v>537</v>
      </c>
      <c r="B45">
        <v>2.38</v>
      </c>
      <c r="C45">
        <v>8.34</v>
      </c>
      <c r="D45" t="s">
        <v>540</v>
      </c>
      <c r="E45" t="s">
        <v>541</v>
      </c>
      <c r="F45">
        <v>74</v>
      </c>
    </row>
    <row r="46" spans="1:6" x14ac:dyDescent="0.2">
      <c r="A46" t="s">
        <v>70</v>
      </c>
      <c r="B46">
        <v>2.21</v>
      </c>
      <c r="C46">
        <v>5.19</v>
      </c>
      <c r="D46" t="s">
        <v>540</v>
      </c>
      <c r="E46" t="s">
        <v>541</v>
      </c>
      <c r="F46">
        <v>794</v>
      </c>
    </row>
    <row r="47" spans="1:6" x14ac:dyDescent="0.2">
      <c r="A47" t="s">
        <v>69</v>
      </c>
      <c r="B47">
        <v>2.2200000000000002</v>
      </c>
      <c r="C47">
        <v>5.25</v>
      </c>
      <c r="D47" t="s">
        <v>540</v>
      </c>
      <c r="E47" t="s">
        <v>541</v>
      </c>
      <c r="F47">
        <v>517</v>
      </c>
    </row>
    <row r="48" spans="1:6" x14ac:dyDescent="0.2">
      <c r="A48" t="s">
        <v>71</v>
      </c>
      <c r="B48">
        <v>2.02</v>
      </c>
      <c r="C48">
        <v>5.2</v>
      </c>
      <c r="D48" t="s">
        <v>540</v>
      </c>
      <c r="E48" t="s">
        <v>541</v>
      </c>
      <c r="F48">
        <v>735</v>
      </c>
    </row>
    <row r="49" spans="1:6" x14ac:dyDescent="0.2">
      <c r="A49" t="s">
        <v>72</v>
      </c>
      <c r="B49">
        <v>2.14</v>
      </c>
      <c r="C49">
        <v>5.69</v>
      </c>
      <c r="D49" t="s">
        <v>540</v>
      </c>
      <c r="E49" t="s">
        <v>541</v>
      </c>
      <c r="F49">
        <v>767</v>
      </c>
    </row>
    <row r="50" spans="1:6" x14ac:dyDescent="0.2">
      <c r="A50" t="s">
        <v>89</v>
      </c>
      <c r="B50">
        <v>2.38</v>
      </c>
      <c r="C50">
        <v>8.44</v>
      </c>
      <c r="D50" t="s">
        <v>540</v>
      </c>
      <c r="E50" t="s">
        <v>541</v>
      </c>
      <c r="F50">
        <v>791</v>
      </c>
    </row>
    <row r="51" spans="1:6" x14ac:dyDescent="0.2">
      <c r="A51" t="s">
        <v>90</v>
      </c>
      <c r="B51">
        <v>2.36</v>
      </c>
      <c r="C51">
        <v>8.7899999999999991</v>
      </c>
      <c r="D51" t="s">
        <v>540</v>
      </c>
      <c r="E51" t="s">
        <v>541</v>
      </c>
      <c r="F51">
        <v>781</v>
      </c>
    </row>
    <row r="52" spans="1:6" x14ac:dyDescent="0.2">
      <c r="A52" t="s">
        <v>86</v>
      </c>
      <c r="B52">
        <v>2.39</v>
      </c>
      <c r="C52">
        <v>8.66</v>
      </c>
      <c r="D52" t="s">
        <v>540</v>
      </c>
      <c r="E52" t="s">
        <v>541</v>
      </c>
      <c r="F52">
        <v>771</v>
      </c>
    </row>
    <row r="53" spans="1:6" x14ac:dyDescent="0.2">
      <c r="A53" t="s">
        <v>88</v>
      </c>
      <c r="B53">
        <v>2.34</v>
      </c>
      <c r="C53">
        <v>8.83</v>
      </c>
      <c r="D53" t="s">
        <v>540</v>
      </c>
      <c r="E53" t="s">
        <v>541</v>
      </c>
      <c r="F53">
        <v>771</v>
      </c>
    </row>
    <row r="54" spans="1:6" x14ac:dyDescent="0.2">
      <c r="A54" t="s">
        <v>146</v>
      </c>
      <c r="B54">
        <v>1.83</v>
      </c>
      <c r="C54">
        <v>10.210000000000001</v>
      </c>
      <c r="D54" t="s">
        <v>540</v>
      </c>
      <c r="E54" t="s">
        <v>541</v>
      </c>
      <c r="F54">
        <v>792</v>
      </c>
    </row>
    <row r="55" spans="1:6" x14ac:dyDescent="0.2">
      <c r="A55" t="s">
        <v>148</v>
      </c>
      <c r="B55">
        <v>1.83</v>
      </c>
      <c r="C55">
        <v>10.65</v>
      </c>
      <c r="D55" t="s">
        <v>540</v>
      </c>
      <c r="E55" t="s">
        <v>541</v>
      </c>
      <c r="F55">
        <v>781</v>
      </c>
    </row>
    <row r="56" spans="1:6" x14ac:dyDescent="0.2">
      <c r="A56" t="s">
        <v>28</v>
      </c>
      <c r="B56">
        <v>2.5499999999999998</v>
      </c>
      <c r="C56">
        <v>10.84</v>
      </c>
      <c r="D56" t="s">
        <v>540</v>
      </c>
      <c r="E56" t="s">
        <v>541</v>
      </c>
      <c r="F56">
        <v>783</v>
      </c>
    </row>
    <row r="57" spans="1:6" x14ac:dyDescent="0.2">
      <c r="A57" t="s">
        <v>29</v>
      </c>
      <c r="B57">
        <v>2.4700000000000002</v>
      </c>
      <c r="C57">
        <v>10.59</v>
      </c>
      <c r="D57" t="s">
        <v>540</v>
      </c>
      <c r="E57" t="s">
        <v>541</v>
      </c>
      <c r="F57">
        <v>783</v>
      </c>
    </row>
    <row r="58" spans="1:6" x14ac:dyDescent="0.2">
      <c r="A58" t="s">
        <v>85</v>
      </c>
      <c r="B58">
        <v>2.37</v>
      </c>
      <c r="C58">
        <v>8.36</v>
      </c>
      <c r="D58" t="s">
        <v>540</v>
      </c>
      <c r="E58" t="s">
        <v>541</v>
      </c>
      <c r="F58">
        <v>771</v>
      </c>
    </row>
    <row r="59" spans="1:6" x14ac:dyDescent="0.2">
      <c r="A59" t="s">
        <v>142</v>
      </c>
      <c r="B59">
        <v>0</v>
      </c>
      <c r="C59">
        <v>0</v>
      </c>
      <c r="D59" t="s">
        <v>540</v>
      </c>
      <c r="E59" t="s">
        <v>541</v>
      </c>
      <c r="F59">
        <v>669</v>
      </c>
    </row>
    <row r="60" spans="1:6" x14ac:dyDescent="0.2">
      <c r="A60" t="s">
        <v>143</v>
      </c>
      <c r="B60">
        <v>2.19</v>
      </c>
      <c r="C60">
        <v>13</v>
      </c>
      <c r="D60" t="s">
        <v>540</v>
      </c>
      <c r="E60" t="s">
        <v>541</v>
      </c>
      <c r="F60">
        <v>790</v>
      </c>
    </row>
    <row r="61" spans="1:6" x14ac:dyDescent="0.2">
      <c r="A61" t="s">
        <v>87</v>
      </c>
      <c r="B61">
        <v>2.37</v>
      </c>
      <c r="C61">
        <v>8.43</v>
      </c>
      <c r="D61" t="s">
        <v>540</v>
      </c>
      <c r="E61" t="s">
        <v>541</v>
      </c>
      <c r="F61">
        <v>745</v>
      </c>
    </row>
    <row r="62" spans="1:6" x14ac:dyDescent="0.2">
      <c r="A62" t="s">
        <v>59</v>
      </c>
      <c r="B62">
        <v>2.64</v>
      </c>
      <c r="C62">
        <v>15.83</v>
      </c>
      <c r="D62" t="s">
        <v>540</v>
      </c>
      <c r="E62" t="s">
        <v>541</v>
      </c>
      <c r="F62">
        <v>723</v>
      </c>
    </row>
    <row r="63" spans="1:6" x14ac:dyDescent="0.2">
      <c r="A63" t="s">
        <v>23</v>
      </c>
      <c r="B63">
        <v>2.0099999999999998</v>
      </c>
      <c r="C63">
        <v>10.77</v>
      </c>
      <c r="D63" t="s">
        <v>540</v>
      </c>
      <c r="E63" t="s">
        <v>541</v>
      </c>
      <c r="F63">
        <v>809</v>
      </c>
    </row>
    <row r="64" spans="1:6" x14ac:dyDescent="0.2">
      <c r="A64" t="s">
        <v>25</v>
      </c>
      <c r="B64">
        <v>2.42</v>
      </c>
      <c r="C64">
        <v>11.24</v>
      </c>
      <c r="D64" t="s">
        <v>540</v>
      </c>
      <c r="E64" t="s">
        <v>541</v>
      </c>
      <c r="F64">
        <v>839</v>
      </c>
    </row>
    <row r="65" spans="1:6" x14ac:dyDescent="0.2">
      <c r="A65" t="s">
        <v>128</v>
      </c>
      <c r="B65">
        <v>2.59</v>
      </c>
      <c r="C65">
        <v>9.6300000000000008</v>
      </c>
      <c r="D65" t="s">
        <v>540</v>
      </c>
      <c r="E65" t="s">
        <v>541</v>
      </c>
      <c r="F65">
        <v>1217</v>
      </c>
    </row>
    <row r="66" spans="1:6" x14ac:dyDescent="0.2">
      <c r="A66" t="s">
        <v>24</v>
      </c>
      <c r="B66">
        <v>2.16</v>
      </c>
      <c r="C66">
        <v>10.71</v>
      </c>
      <c r="D66" t="s">
        <v>540</v>
      </c>
      <c r="E66" t="s">
        <v>541</v>
      </c>
      <c r="F66">
        <v>840</v>
      </c>
    </row>
    <row r="67" spans="1:6" x14ac:dyDescent="0.2">
      <c r="A67" t="s">
        <v>26</v>
      </c>
      <c r="B67">
        <v>2.5099999999999998</v>
      </c>
      <c r="C67">
        <v>11.37</v>
      </c>
      <c r="D67" t="s">
        <v>540</v>
      </c>
      <c r="E67" t="s">
        <v>541</v>
      </c>
      <c r="F67">
        <v>856</v>
      </c>
    </row>
    <row r="68" spans="1:6" x14ac:dyDescent="0.2">
      <c r="A68" t="s">
        <v>27</v>
      </c>
      <c r="B68">
        <v>2.61</v>
      </c>
      <c r="C68">
        <v>11.08</v>
      </c>
      <c r="D68" t="s">
        <v>540</v>
      </c>
      <c r="E68" t="s">
        <v>541</v>
      </c>
      <c r="F68">
        <v>845</v>
      </c>
    </row>
    <row r="69" spans="1:6" x14ac:dyDescent="0.2">
      <c r="A69" t="s">
        <v>15</v>
      </c>
      <c r="B69">
        <v>1.91</v>
      </c>
      <c r="C69">
        <v>10.77</v>
      </c>
      <c r="D69" t="s">
        <v>540</v>
      </c>
      <c r="E69" t="s">
        <v>541</v>
      </c>
      <c r="F69">
        <v>762</v>
      </c>
    </row>
    <row r="70" spans="1:6" x14ac:dyDescent="0.2">
      <c r="A70" t="s">
        <v>22</v>
      </c>
      <c r="B70">
        <v>2.42</v>
      </c>
      <c r="C70">
        <v>11.11</v>
      </c>
      <c r="D70" t="s">
        <v>540</v>
      </c>
      <c r="E70" t="s">
        <v>541</v>
      </c>
      <c r="F70">
        <v>812</v>
      </c>
    </row>
    <row r="71" spans="1:6" x14ac:dyDescent="0.2">
      <c r="A71" t="s">
        <v>60</v>
      </c>
      <c r="B71">
        <v>1.9</v>
      </c>
      <c r="C71">
        <v>13.76</v>
      </c>
      <c r="D71" t="s">
        <v>540</v>
      </c>
      <c r="E71" t="s">
        <v>541</v>
      </c>
      <c r="F71">
        <v>657</v>
      </c>
    </row>
    <row r="72" spans="1:6" x14ac:dyDescent="0.2">
      <c r="A72" t="s">
        <v>63</v>
      </c>
      <c r="B72">
        <v>1.9</v>
      </c>
      <c r="C72">
        <v>14.08</v>
      </c>
      <c r="D72" t="s">
        <v>540</v>
      </c>
      <c r="E72" t="s">
        <v>541</v>
      </c>
      <c r="F72">
        <v>868</v>
      </c>
    </row>
    <row r="73" spans="1:6" x14ac:dyDescent="0.2">
      <c r="A73" t="s">
        <v>61</v>
      </c>
      <c r="B73">
        <v>1.91</v>
      </c>
      <c r="C73">
        <v>13.84</v>
      </c>
      <c r="D73" t="s">
        <v>540</v>
      </c>
      <c r="E73" t="s">
        <v>541</v>
      </c>
      <c r="F73">
        <v>915</v>
      </c>
    </row>
    <row r="74" spans="1:6" x14ac:dyDescent="0.2">
      <c r="A74" t="s">
        <v>130</v>
      </c>
      <c r="B74">
        <v>2.5299999999999998</v>
      </c>
      <c r="C74">
        <v>8.92</v>
      </c>
      <c r="D74" t="s">
        <v>540</v>
      </c>
      <c r="E74" t="s">
        <v>541</v>
      </c>
      <c r="F74">
        <v>825</v>
      </c>
    </row>
    <row r="75" spans="1:6" x14ac:dyDescent="0.2">
      <c r="A75" t="s">
        <v>145</v>
      </c>
      <c r="B75">
        <v>2.39</v>
      </c>
      <c r="C75">
        <v>11.04</v>
      </c>
      <c r="D75" t="s">
        <v>540</v>
      </c>
      <c r="E75" t="s">
        <v>541</v>
      </c>
      <c r="F75">
        <v>400</v>
      </c>
    </row>
    <row r="76" spans="1:6" x14ac:dyDescent="0.2">
      <c r="A76" t="s">
        <v>151</v>
      </c>
      <c r="B76">
        <v>2.5299999999999998</v>
      </c>
      <c r="C76">
        <v>8.4600000000000009</v>
      </c>
      <c r="D76" t="s">
        <v>540</v>
      </c>
      <c r="E76" t="s">
        <v>541</v>
      </c>
      <c r="F76">
        <v>750</v>
      </c>
    </row>
    <row r="77" spans="1:6" x14ac:dyDescent="0.2">
      <c r="A77" t="s">
        <v>152</v>
      </c>
      <c r="B77">
        <v>2.57</v>
      </c>
      <c r="C77">
        <v>8.58</v>
      </c>
      <c r="D77" t="s">
        <v>540</v>
      </c>
      <c r="E77" t="s">
        <v>541</v>
      </c>
      <c r="F77">
        <v>838</v>
      </c>
    </row>
    <row r="78" spans="1:6" x14ac:dyDescent="0.2">
      <c r="A78" t="s">
        <v>150</v>
      </c>
      <c r="B78">
        <v>2.0099999999999998</v>
      </c>
      <c r="C78">
        <v>7.21</v>
      </c>
      <c r="D78" t="s">
        <v>540</v>
      </c>
      <c r="E78" t="s">
        <v>541</v>
      </c>
      <c r="F78">
        <v>752</v>
      </c>
    </row>
    <row r="79" spans="1:6" x14ac:dyDescent="0.2">
      <c r="A79" t="s">
        <v>129</v>
      </c>
      <c r="B79">
        <v>2.6</v>
      </c>
      <c r="C79">
        <v>8.58</v>
      </c>
      <c r="D79" t="s">
        <v>540</v>
      </c>
      <c r="E79" t="s">
        <v>541</v>
      </c>
      <c r="F79">
        <v>541</v>
      </c>
    </row>
    <row r="80" spans="1:6" x14ac:dyDescent="0.2">
      <c r="A80" t="s">
        <v>131</v>
      </c>
      <c r="B80">
        <v>2.2599999999999998</v>
      </c>
      <c r="C80">
        <v>8.36</v>
      </c>
      <c r="D80" t="s">
        <v>540</v>
      </c>
      <c r="E80" t="s">
        <v>541</v>
      </c>
      <c r="F80">
        <v>693</v>
      </c>
    </row>
    <row r="81" spans="1:6" x14ac:dyDescent="0.2">
      <c r="A81" t="s">
        <v>132</v>
      </c>
      <c r="B81">
        <v>2.5299999999999998</v>
      </c>
      <c r="C81">
        <v>8.7100000000000009</v>
      </c>
      <c r="D81" t="s">
        <v>540</v>
      </c>
      <c r="E81" t="s">
        <v>541</v>
      </c>
      <c r="F81">
        <v>826</v>
      </c>
    </row>
    <row r="82" spans="1:6" x14ac:dyDescent="0.2">
      <c r="A82" t="s">
        <v>18</v>
      </c>
      <c r="B82">
        <v>1.99</v>
      </c>
      <c r="C82">
        <v>10.99</v>
      </c>
      <c r="D82" t="s">
        <v>540</v>
      </c>
      <c r="E82" t="s">
        <v>541</v>
      </c>
      <c r="F82">
        <v>820</v>
      </c>
    </row>
    <row r="83" spans="1:6" x14ac:dyDescent="0.2">
      <c r="A83" t="s">
        <v>19</v>
      </c>
      <c r="B83">
        <v>2.02</v>
      </c>
      <c r="C83">
        <v>11.24</v>
      </c>
      <c r="D83" t="s">
        <v>540</v>
      </c>
      <c r="E83" t="s">
        <v>541</v>
      </c>
      <c r="F83">
        <v>864</v>
      </c>
    </row>
    <row r="84" spans="1:6" x14ac:dyDescent="0.2">
      <c r="A84" t="s">
        <v>17</v>
      </c>
      <c r="B84">
        <v>2.14</v>
      </c>
      <c r="C84">
        <v>11.29</v>
      </c>
      <c r="D84" t="s">
        <v>540</v>
      </c>
      <c r="E84" t="s">
        <v>541</v>
      </c>
      <c r="F84">
        <v>810</v>
      </c>
    </row>
    <row r="85" spans="1:6" x14ac:dyDescent="0.2">
      <c r="A85" t="s">
        <v>16</v>
      </c>
      <c r="B85">
        <v>1.98</v>
      </c>
      <c r="C85">
        <v>13.78</v>
      </c>
      <c r="D85" t="s">
        <v>540</v>
      </c>
      <c r="E85" t="s">
        <v>541</v>
      </c>
      <c r="F85">
        <v>811</v>
      </c>
    </row>
    <row r="86" spans="1:6" x14ac:dyDescent="0.2">
      <c r="A86" t="s">
        <v>98</v>
      </c>
      <c r="B86">
        <v>2.48</v>
      </c>
      <c r="C86">
        <v>8.7799999999999994</v>
      </c>
      <c r="D86" t="s">
        <v>540</v>
      </c>
      <c r="E86" t="s">
        <v>541</v>
      </c>
      <c r="F86">
        <v>797</v>
      </c>
    </row>
    <row r="87" spans="1:6" x14ac:dyDescent="0.2">
      <c r="A87" t="s">
        <v>99</v>
      </c>
      <c r="B87">
        <v>2.2400000000000002</v>
      </c>
      <c r="C87">
        <v>8.65</v>
      </c>
      <c r="D87" t="s">
        <v>540</v>
      </c>
      <c r="E87" t="s">
        <v>541</v>
      </c>
      <c r="F87">
        <v>814</v>
      </c>
    </row>
    <row r="88" spans="1:6" x14ac:dyDescent="0.2">
      <c r="A88" t="s">
        <v>100</v>
      </c>
      <c r="B88">
        <v>2.3199999999999998</v>
      </c>
      <c r="C88">
        <v>8.9700000000000006</v>
      </c>
      <c r="D88" t="s">
        <v>540</v>
      </c>
      <c r="E88" t="s">
        <v>541</v>
      </c>
      <c r="F88">
        <v>713</v>
      </c>
    </row>
    <row r="89" spans="1:6" x14ac:dyDescent="0.2">
      <c r="A89" t="s">
        <v>101</v>
      </c>
      <c r="B89">
        <v>1.84</v>
      </c>
      <c r="C89">
        <v>6.5</v>
      </c>
      <c r="D89" t="s">
        <v>540</v>
      </c>
      <c r="E89" t="s">
        <v>541</v>
      </c>
      <c r="F89">
        <v>786</v>
      </c>
    </row>
    <row r="90" spans="1:6" x14ac:dyDescent="0.2">
      <c r="A90" t="s">
        <v>482</v>
      </c>
      <c r="B90">
        <v>2.46</v>
      </c>
      <c r="C90">
        <v>8.66</v>
      </c>
      <c r="D90" t="s">
        <v>540</v>
      </c>
      <c r="E90" t="s">
        <v>541</v>
      </c>
      <c r="F90">
        <v>925</v>
      </c>
    </row>
    <row r="91" spans="1:6" x14ac:dyDescent="0.2">
      <c r="A91" t="s">
        <v>285</v>
      </c>
      <c r="B91">
        <v>2.44</v>
      </c>
      <c r="C91">
        <v>8.59</v>
      </c>
      <c r="D91" t="s">
        <v>540</v>
      </c>
      <c r="E91" t="s">
        <v>541</v>
      </c>
      <c r="F91">
        <v>925</v>
      </c>
    </row>
    <row r="92" spans="1:6" x14ac:dyDescent="0.2">
      <c r="A92" t="s">
        <v>300</v>
      </c>
      <c r="B92">
        <v>2.17</v>
      </c>
      <c r="C92">
        <v>17.45</v>
      </c>
      <c r="D92" t="s">
        <v>540</v>
      </c>
      <c r="E92" t="s">
        <v>541</v>
      </c>
      <c r="F92">
        <v>1000</v>
      </c>
    </row>
    <row r="93" spans="1:6" x14ac:dyDescent="0.2">
      <c r="A93" t="s">
        <v>301</v>
      </c>
      <c r="B93">
        <v>2.08</v>
      </c>
      <c r="C93">
        <v>17.37</v>
      </c>
      <c r="D93" t="s">
        <v>540</v>
      </c>
      <c r="E93" t="s">
        <v>541</v>
      </c>
      <c r="F93">
        <v>1000</v>
      </c>
    </row>
    <row r="94" spans="1:6" x14ac:dyDescent="0.2">
      <c r="A94" t="s">
        <v>302</v>
      </c>
      <c r="B94">
        <v>2.06</v>
      </c>
      <c r="C94">
        <v>17.38</v>
      </c>
      <c r="D94" t="s">
        <v>540</v>
      </c>
      <c r="E94" t="s">
        <v>541</v>
      </c>
      <c r="F94">
        <v>1000</v>
      </c>
    </row>
    <row r="95" spans="1:6" x14ac:dyDescent="0.2">
      <c r="A95" t="s">
        <v>303</v>
      </c>
      <c r="B95">
        <v>1.99</v>
      </c>
      <c r="C95">
        <v>17.11</v>
      </c>
      <c r="D95" t="s">
        <v>540</v>
      </c>
      <c r="E95" t="s">
        <v>541</v>
      </c>
      <c r="F95">
        <v>1000</v>
      </c>
    </row>
    <row r="96" spans="1:6" x14ac:dyDescent="0.2">
      <c r="A96" t="s">
        <v>203</v>
      </c>
      <c r="B96">
        <v>2.13</v>
      </c>
      <c r="C96">
        <v>19.37</v>
      </c>
      <c r="D96" t="s">
        <v>540</v>
      </c>
      <c r="E96" t="s">
        <v>541</v>
      </c>
      <c r="F96">
        <v>842</v>
      </c>
    </row>
    <row r="97" spans="1:6" x14ac:dyDescent="0.2">
      <c r="A97" t="s">
        <v>205</v>
      </c>
      <c r="B97">
        <v>1.79</v>
      </c>
      <c r="C97">
        <v>16.68</v>
      </c>
      <c r="D97" t="s">
        <v>540</v>
      </c>
      <c r="E97" t="s">
        <v>541</v>
      </c>
      <c r="F97">
        <v>1000</v>
      </c>
    </row>
    <row r="98" spans="1:6" x14ac:dyDescent="0.2">
      <c r="A98" t="s">
        <v>169</v>
      </c>
      <c r="B98">
        <v>1.95</v>
      </c>
      <c r="C98">
        <v>8.27</v>
      </c>
      <c r="D98" t="s">
        <v>540</v>
      </c>
      <c r="E98" t="s">
        <v>541</v>
      </c>
      <c r="F98">
        <v>892</v>
      </c>
    </row>
    <row r="99" spans="1:6" x14ac:dyDescent="0.2">
      <c r="A99" t="s">
        <v>170</v>
      </c>
      <c r="B99">
        <v>1.88</v>
      </c>
      <c r="C99">
        <v>7.94</v>
      </c>
      <c r="D99" t="s">
        <v>540</v>
      </c>
      <c r="E99" t="s">
        <v>541</v>
      </c>
      <c r="F99">
        <v>892</v>
      </c>
    </row>
    <row r="100" spans="1:6" x14ac:dyDescent="0.2">
      <c r="A100" t="s">
        <v>200</v>
      </c>
      <c r="B100">
        <v>1.93</v>
      </c>
      <c r="C100">
        <v>18.28</v>
      </c>
      <c r="D100" t="s">
        <v>540</v>
      </c>
      <c r="E100" t="s">
        <v>541</v>
      </c>
      <c r="F100">
        <v>980</v>
      </c>
    </row>
    <row r="101" spans="1:6" x14ac:dyDescent="0.2">
      <c r="A101" t="s">
        <v>202</v>
      </c>
      <c r="B101">
        <v>1.92</v>
      </c>
      <c r="C101">
        <v>17.739999999999998</v>
      </c>
      <c r="D101" t="s">
        <v>540</v>
      </c>
      <c r="E101" t="s">
        <v>541</v>
      </c>
      <c r="F101">
        <v>892</v>
      </c>
    </row>
    <row r="102" spans="1:6" x14ac:dyDescent="0.2">
      <c r="A102" t="s">
        <v>483</v>
      </c>
      <c r="B102">
        <v>2.36</v>
      </c>
      <c r="C102">
        <v>8.33</v>
      </c>
      <c r="D102" t="s">
        <v>540</v>
      </c>
      <c r="E102" t="s">
        <v>541</v>
      </c>
      <c r="F102">
        <v>925</v>
      </c>
    </row>
    <row r="103" spans="1:6" x14ac:dyDescent="0.2">
      <c r="A103" t="s">
        <v>287</v>
      </c>
      <c r="B103">
        <v>2.44</v>
      </c>
      <c r="C103">
        <v>8.48</v>
      </c>
      <c r="D103" t="s">
        <v>540</v>
      </c>
      <c r="E103" t="s">
        <v>541</v>
      </c>
      <c r="F103">
        <v>925</v>
      </c>
    </row>
    <row r="104" spans="1:6" x14ac:dyDescent="0.2">
      <c r="A104" t="s">
        <v>248</v>
      </c>
      <c r="B104">
        <v>2.4900000000000002</v>
      </c>
      <c r="C104">
        <v>8.93</v>
      </c>
      <c r="D104" t="s">
        <v>540</v>
      </c>
      <c r="E104" t="s">
        <v>541</v>
      </c>
      <c r="F104">
        <v>1100</v>
      </c>
    </row>
    <row r="105" spans="1:6" x14ac:dyDescent="0.2">
      <c r="A105" t="s">
        <v>249</v>
      </c>
      <c r="B105">
        <v>2.46</v>
      </c>
      <c r="C105">
        <v>9.0500000000000007</v>
      </c>
      <c r="D105" t="s">
        <v>540</v>
      </c>
      <c r="E105" t="s">
        <v>541</v>
      </c>
      <c r="F105">
        <v>1100</v>
      </c>
    </row>
    <row r="106" spans="1:6" x14ac:dyDescent="0.2">
      <c r="A106" t="s">
        <v>279</v>
      </c>
      <c r="B106">
        <v>2.12</v>
      </c>
      <c r="C106">
        <v>18.11</v>
      </c>
      <c r="D106" t="s">
        <v>540</v>
      </c>
      <c r="E106" t="s">
        <v>541</v>
      </c>
      <c r="F106">
        <v>1000</v>
      </c>
    </row>
    <row r="107" spans="1:6" x14ac:dyDescent="0.2">
      <c r="A107" t="s">
        <v>280</v>
      </c>
      <c r="B107">
        <v>2.12</v>
      </c>
      <c r="C107">
        <v>17.82</v>
      </c>
      <c r="D107" t="s">
        <v>540</v>
      </c>
      <c r="E107" t="s">
        <v>541</v>
      </c>
      <c r="F107">
        <v>1000</v>
      </c>
    </row>
    <row r="108" spans="1:6" x14ac:dyDescent="0.2">
      <c r="A108" t="s">
        <v>277</v>
      </c>
      <c r="B108">
        <v>2.36</v>
      </c>
      <c r="C108">
        <v>15.05</v>
      </c>
      <c r="D108" t="s">
        <v>540</v>
      </c>
      <c r="E108" t="s">
        <v>541</v>
      </c>
      <c r="F108">
        <v>1000</v>
      </c>
    </row>
    <row r="109" spans="1:6" x14ac:dyDescent="0.2">
      <c r="A109" t="s">
        <v>250</v>
      </c>
      <c r="B109">
        <v>2.57</v>
      </c>
      <c r="C109">
        <v>9.4</v>
      </c>
      <c r="D109" t="s">
        <v>540</v>
      </c>
      <c r="E109" t="s">
        <v>541</v>
      </c>
      <c r="F109">
        <v>1000</v>
      </c>
    </row>
    <row r="110" spans="1:6" x14ac:dyDescent="0.2">
      <c r="A110" t="s">
        <v>281</v>
      </c>
      <c r="B110">
        <v>2.23</v>
      </c>
      <c r="C110">
        <v>18.27</v>
      </c>
      <c r="D110" t="s">
        <v>540</v>
      </c>
      <c r="E110" t="s">
        <v>541</v>
      </c>
      <c r="F110">
        <v>990</v>
      </c>
    </row>
    <row r="111" spans="1:6" x14ac:dyDescent="0.2">
      <c r="A111" t="s">
        <v>251</v>
      </c>
      <c r="B111">
        <v>2.4300000000000002</v>
      </c>
      <c r="C111">
        <v>8.83</v>
      </c>
      <c r="D111" t="s">
        <v>540</v>
      </c>
      <c r="E111" t="s">
        <v>541</v>
      </c>
      <c r="F111">
        <v>1000</v>
      </c>
    </row>
    <row r="112" spans="1:6" x14ac:dyDescent="0.2">
      <c r="A112" t="s">
        <v>252</v>
      </c>
      <c r="B112">
        <v>2.4900000000000002</v>
      </c>
      <c r="C112">
        <v>10.11</v>
      </c>
      <c r="D112" t="s">
        <v>540</v>
      </c>
      <c r="E112" t="s">
        <v>541</v>
      </c>
      <c r="F112">
        <v>1300</v>
      </c>
    </row>
    <row r="113" spans="1:6" x14ac:dyDescent="0.2">
      <c r="A113" t="s">
        <v>253</v>
      </c>
      <c r="B113">
        <v>2.5299999999999998</v>
      </c>
      <c r="C113">
        <v>10.01</v>
      </c>
      <c r="D113" t="s">
        <v>540</v>
      </c>
      <c r="E113" t="s">
        <v>541</v>
      </c>
      <c r="F113">
        <v>560</v>
      </c>
    </row>
    <row r="114" spans="1:6" x14ac:dyDescent="0.2">
      <c r="A114" t="s">
        <v>278</v>
      </c>
      <c r="B114">
        <v>2.35</v>
      </c>
      <c r="C114">
        <v>14.92</v>
      </c>
      <c r="D114" t="s">
        <v>540</v>
      </c>
      <c r="E114" t="s">
        <v>541</v>
      </c>
      <c r="F114">
        <v>1000</v>
      </c>
    </row>
    <row r="115" spans="1:6" x14ac:dyDescent="0.2">
      <c r="A115" t="s">
        <v>254</v>
      </c>
      <c r="B115">
        <v>2.5299999999999998</v>
      </c>
      <c r="C115">
        <v>9.19</v>
      </c>
      <c r="D115" t="s">
        <v>540</v>
      </c>
      <c r="E115" t="s">
        <v>541</v>
      </c>
      <c r="F115">
        <v>1000</v>
      </c>
    </row>
    <row r="116" spans="1:6" x14ac:dyDescent="0.2">
      <c r="A116" t="s">
        <v>294</v>
      </c>
      <c r="B116">
        <v>2.2000000000000002</v>
      </c>
      <c r="C116">
        <v>20.54</v>
      </c>
      <c r="D116" t="s">
        <v>540</v>
      </c>
      <c r="E116" t="s">
        <v>541</v>
      </c>
      <c r="F116">
        <v>925</v>
      </c>
    </row>
    <row r="117" spans="1:6" x14ac:dyDescent="0.2">
      <c r="A117" t="s">
        <v>295</v>
      </c>
      <c r="B117">
        <v>2.25</v>
      </c>
      <c r="C117">
        <v>17.809999999999999</v>
      </c>
      <c r="D117" t="s">
        <v>540</v>
      </c>
      <c r="E117" t="s">
        <v>541</v>
      </c>
      <c r="F117">
        <v>1050</v>
      </c>
    </row>
    <row r="118" spans="1:6" x14ac:dyDescent="0.2">
      <c r="A118" t="s">
        <v>263</v>
      </c>
      <c r="B118">
        <v>2.52</v>
      </c>
      <c r="C118">
        <v>9.1</v>
      </c>
      <c r="D118" t="s">
        <v>540</v>
      </c>
      <c r="E118" t="s">
        <v>541</v>
      </c>
      <c r="F118">
        <v>1100</v>
      </c>
    </row>
    <row r="119" spans="1:6" x14ac:dyDescent="0.2">
      <c r="A119" t="s">
        <v>255</v>
      </c>
      <c r="B119">
        <v>2.4300000000000002</v>
      </c>
      <c r="C119">
        <v>9.5399999999999991</v>
      </c>
      <c r="D119" t="s">
        <v>540</v>
      </c>
      <c r="E119" t="s">
        <v>541</v>
      </c>
      <c r="F119">
        <v>560</v>
      </c>
    </row>
    <row r="120" spans="1:6" x14ac:dyDescent="0.2">
      <c r="A120" t="s">
        <v>256</v>
      </c>
      <c r="B120">
        <v>2.4700000000000002</v>
      </c>
      <c r="C120">
        <v>10.5</v>
      </c>
      <c r="D120" t="s">
        <v>540</v>
      </c>
      <c r="E120" t="s">
        <v>541</v>
      </c>
      <c r="F120">
        <v>850</v>
      </c>
    </row>
    <row r="121" spans="1:6" x14ac:dyDescent="0.2">
      <c r="A121" t="s">
        <v>296</v>
      </c>
      <c r="B121">
        <v>2.12</v>
      </c>
      <c r="C121">
        <v>17.329999999999998</v>
      </c>
      <c r="D121" t="s">
        <v>540</v>
      </c>
      <c r="E121" t="s">
        <v>541</v>
      </c>
      <c r="F121">
        <v>1000</v>
      </c>
    </row>
    <row r="122" spans="1:6" x14ac:dyDescent="0.2">
      <c r="A122" t="s">
        <v>297</v>
      </c>
      <c r="B122">
        <v>2.2000000000000002</v>
      </c>
      <c r="C122">
        <v>17.829999999999998</v>
      </c>
      <c r="D122" t="s">
        <v>540</v>
      </c>
      <c r="E122" t="s">
        <v>541</v>
      </c>
      <c r="F122">
        <v>1100</v>
      </c>
    </row>
    <row r="123" spans="1:6" x14ac:dyDescent="0.2">
      <c r="A123" t="s">
        <v>298</v>
      </c>
      <c r="B123">
        <v>2.12</v>
      </c>
      <c r="C123">
        <v>16.86</v>
      </c>
      <c r="D123" t="s">
        <v>540</v>
      </c>
      <c r="E123" t="s">
        <v>541</v>
      </c>
      <c r="F123">
        <v>825</v>
      </c>
    </row>
    <row r="124" spans="1:6" x14ac:dyDescent="0.2">
      <c r="A124" t="s">
        <v>299</v>
      </c>
      <c r="B124">
        <v>2.1800000000000002</v>
      </c>
      <c r="C124">
        <v>17.350000000000001</v>
      </c>
      <c r="D124" t="s">
        <v>540</v>
      </c>
      <c r="E124" t="s">
        <v>541</v>
      </c>
      <c r="F124">
        <v>1000</v>
      </c>
    </row>
    <row r="125" spans="1:6" x14ac:dyDescent="0.2">
      <c r="A125" t="s">
        <v>258</v>
      </c>
      <c r="B125">
        <v>2.2400000000000002</v>
      </c>
      <c r="C125">
        <v>8.41</v>
      </c>
      <c r="D125" t="s">
        <v>540</v>
      </c>
      <c r="E125" t="s">
        <v>541</v>
      </c>
      <c r="F125">
        <v>800</v>
      </c>
    </row>
    <row r="126" spans="1:6" x14ac:dyDescent="0.2">
      <c r="A126" t="s">
        <v>259</v>
      </c>
      <c r="B126">
        <v>2.41</v>
      </c>
      <c r="C126">
        <v>8.35</v>
      </c>
      <c r="D126" t="s">
        <v>540</v>
      </c>
      <c r="E126" t="s">
        <v>541</v>
      </c>
      <c r="F126">
        <v>940</v>
      </c>
    </row>
    <row r="127" spans="1:6" x14ac:dyDescent="0.2">
      <c r="A127" t="s">
        <v>260</v>
      </c>
      <c r="B127">
        <v>2.4700000000000002</v>
      </c>
      <c r="C127">
        <v>9.6300000000000008</v>
      </c>
      <c r="D127" t="s">
        <v>540</v>
      </c>
      <c r="E127" t="s">
        <v>541</v>
      </c>
      <c r="F127">
        <v>876</v>
      </c>
    </row>
    <row r="128" spans="1:6" x14ac:dyDescent="0.2">
      <c r="A128" t="s">
        <v>261</v>
      </c>
      <c r="B128">
        <v>2.5099999999999998</v>
      </c>
      <c r="C128">
        <v>9.9</v>
      </c>
      <c r="D128" t="s">
        <v>540</v>
      </c>
      <c r="E128" t="s">
        <v>541</v>
      </c>
      <c r="F128">
        <v>800</v>
      </c>
    </row>
    <row r="129" spans="1:6" x14ac:dyDescent="0.2">
      <c r="A129" t="s">
        <v>62</v>
      </c>
      <c r="B129">
        <v>1.24</v>
      </c>
      <c r="C129">
        <v>9.64</v>
      </c>
      <c r="D129" t="s">
        <v>540</v>
      </c>
      <c r="E129" t="s">
        <v>541</v>
      </c>
      <c r="F129">
        <v>267</v>
      </c>
    </row>
    <row r="130" spans="1:6" x14ac:dyDescent="0.2">
      <c r="A130" t="s">
        <v>134</v>
      </c>
      <c r="B130">
        <v>2.57</v>
      </c>
      <c r="C130">
        <v>8.2799999999999994</v>
      </c>
      <c r="D130" t="s">
        <v>540</v>
      </c>
      <c r="E130" t="s">
        <v>541</v>
      </c>
      <c r="F130">
        <v>454</v>
      </c>
    </row>
    <row r="131" spans="1:6" x14ac:dyDescent="0.2">
      <c r="A131" t="s">
        <v>171</v>
      </c>
      <c r="B131">
        <v>2.2799999999999998</v>
      </c>
      <c r="C131">
        <v>8.92</v>
      </c>
      <c r="D131" t="s">
        <v>540</v>
      </c>
      <c r="E131" t="s">
        <v>541</v>
      </c>
      <c r="F131">
        <v>1300</v>
      </c>
    </row>
    <row r="132" spans="1:6" x14ac:dyDescent="0.2">
      <c r="A132" t="s">
        <v>175</v>
      </c>
      <c r="B132">
        <v>2.29</v>
      </c>
      <c r="C132">
        <v>8.2100000000000009</v>
      </c>
      <c r="D132" t="s">
        <v>540</v>
      </c>
      <c r="E132" t="s">
        <v>541</v>
      </c>
      <c r="F132">
        <v>1000</v>
      </c>
    </row>
    <row r="133" spans="1:6" x14ac:dyDescent="0.2">
      <c r="A133" t="s">
        <v>235</v>
      </c>
      <c r="B133">
        <v>1.86</v>
      </c>
      <c r="C133">
        <v>13.72</v>
      </c>
      <c r="D133" t="s">
        <v>540</v>
      </c>
      <c r="E133" t="s">
        <v>541</v>
      </c>
      <c r="F133">
        <v>1100</v>
      </c>
    </row>
    <row r="134" spans="1:6" x14ac:dyDescent="0.2">
      <c r="A134" t="s">
        <v>172</v>
      </c>
      <c r="B134">
        <v>2</v>
      </c>
      <c r="C134">
        <v>7.89</v>
      </c>
      <c r="D134" t="s">
        <v>540</v>
      </c>
      <c r="E134" t="s">
        <v>541</v>
      </c>
      <c r="F134">
        <v>1200</v>
      </c>
    </row>
    <row r="135" spans="1:6" x14ac:dyDescent="0.2">
      <c r="A135" t="s">
        <v>206</v>
      </c>
      <c r="B135">
        <v>1.83</v>
      </c>
      <c r="C135">
        <v>16.25</v>
      </c>
      <c r="D135" t="s">
        <v>540</v>
      </c>
      <c r="E135" t="s">
        <v>541</v>
      </c>
      <c r="F135">
        <v>950</v>
      </c>
    </row>
    <row r="136" spans="1:6" x14ac:dyDescent="0.2">
      <c r="A136" t="s">
        <v>177</v>
      </c>
      <c r="B136">
        <v>2.36</v>
      </c>
      <c r="C136">
        <v>8.7799999999999994</v>
      </c>
      <c r="D136" t="s">
        <v>540</v>
      </c>
      <c r="E136" t="s">
        <v>541</v>
      </c>
      <c r="F136">
        <v>1000</v>
      </c>
    </row>
    <row r="137" spans="1:6" x14ac:dyDescent="0.2">
      <c r="A137" t="s">
        <v>204</v>
      </c>
      <c r="B137">
        <v>1.89</v>
      </c>
      <c r="C137">
        <v>17.3</v>
      </c>
      <c r="D137" t="s">
        <v>540</v>
      </c>
      <c r="E137" t="s">
        <v>541</v>
      </c>
      <c r="F137">
        <v>1500</v>
      </c>
    </row>
    <row r="138" spans="1:6" x14ac:dyDescent="0.2">
      <c r="A138" t="s">
        <v>173</v>
      </c>
      <c r="B138">
        <v>2.46</v>
      </c>
      <c r="C138">
        <v>8.3699999999999992</v>
      </c>
      <c r="D138" t="s">
        <v>540</v>
      </c>
      <c r="E138" t="s">
        <v>541</v>
      </c>
      <c r="F138">
        <v>1400</v>
      </c>
    </row>
    <row r="139" spans="1:6" x14ac:dyDescent="0.2">
      <c r="A139" t="s">
        <v>207</v>
      </c>
      <c r="B139">
        <v>1.85</v>
      </c>
      <c r="C139">
        <v>17.82</v>
      </c>
      <c r="D139" t="s">
        <v>540</v>
      </c>
      <c r="E139" t="s">
        <v>541</v>
      </c>
      <c r="F139">
        <v>1050</v>
      </c>
    </row>
    <row r="140" spans="1:6" x14ac:dyDescent="0.2">
      <c r="A140" t="s">
        <v>179</v>
      </c>
      <c r="B140">
        <v>1.84</v>
      </c>
      <c r="C140">
        <v>8.25</v>
      </c>
      <c r="D140" t="s">
        <v>540</v>
      </c>
      <c r="E140" t="s">
        <v>541</v>
      </c>
      <c r="F140">
        <v>1000</v>
      </c>
    </row>
    <row r="141" spans="1:6" x14ac:dyDescent="0.2">
      <c r="A141" t="s">
        <v>181</v>
      </c>
      <c r="B141">
        <v>1.78</v>
      </c>
      <c r="C141">
        <v>7.36</v>
      </c>
      <c r="D141" t="s">
        <v>540</v>
      </c>
      <c r="E141" t="s">
        <v>541</v>
      </c>
      <c r="F141">
        <v>1000</v>
      </c>
    </row>
    <row r="142" spans="1:6" x14ac:dyDescent="0.2">
      <c r="A142" t="s">
        <v>182</v>
      </c>
      <c r="B142">
        <v>1.99</v>
      </c>
      <c r="C142">
        <v>8.43</v>
      </c>
      <c r="D142" t="s">
        <v>540</v>
      </c>
      <c r="E142" t="s">
        <v>541</v>
      </c>
      <c r="F142">
        <v>1000</v>
      </c>
    </row>
    <row r="143" spans="1:6" x14ac:dyDescent="0.2">
      <c r="A143" t="s">
        <v>183</v>
      </c>
      <c r="B143">
        <v>2.0099999999999998</v>
      </c>
      <c r="C143">
        <v>9.86</v>
      </c>
      <c r="D143" t="s">
        <v>540</v>
      </c>
      <c r="E143" t="s">
        <v>541</v>
      </c>
      <c r="F143">
        <v>600</v>
      </c>
    </row>
    <row r="144" spans="1:6" x14ac:dyDescent="0.2">
      <c r="A144" t="s">
        <v>210</v>
      </c>
      <c r="B144">
        <v>1.74</v>
      </c>
      <c r="C144">
        <v>17.32</v>
      </c>
      <c r="D144" t="s">
        <v>540</v>
      </c>
      <c r="E144" t="s">
        <v>541</v>
      </c>
      <c r="F144">
        <v>900</v>
      </c>
    </row>
    <row r="145" spans="1:6" x14ac:dyDescent="0.2">
      <c r="A145" t="s">
        <v>208</v>
      </c>
      <c r="B145">
        <v>2.17</v>
      </c>
      <c r="C145">
        <v>8.35</v>
      </c>
      <c r="D145" t="s">
        <v>540</v>
      </c>
      <c r="E145" t="s">
        <v>541</v>
      </c>
      <c r="F145">
        <v>230</v>
      </c>
    </row>
    <row r="146" spans="1:6" x14ac:dyDescent="0.2">
      <c r="A146" t="s">
        <v>234</v>
      </c>
      <c r="B146">
        <v>1.75</v>
      </c>
      <c r="C146">
        <v>12.61</v>
      </c>
      <c r="D146" t="s">
        <v>540</v>
      </c>
      <c r="E146" t="s">
        <v>541</v>
      </c>
      <c r="F146">
        <v>400</v>
      </c>
    </row>
    <row r="147" spans="1:6" x14ac:dyDescent="0.2">
      <c r="A147" t="s">
        <v>236</v>
      </c>
      <c r="B147">
        <v>1.6</v>
      </c>
      <c r="C147">
        <v>12.3</v>
      </c>
      <c r="D147" t="s">
        <v>540</v>
      </c>
      <c r="E147" t="s">
        <v>541</v>
      </c>
      <c r="F147">
        <v>1100</v>
      </c>
    </row>
    <row r="148" spans="1:6" x14ac:dyDescent="0.2">
      <c r="A148" t="s">
        <v>237</v>
      </c>
      <c r="B148">
        <v>2.2799999999999998</v>
      </c>
      <c r="C148">
        <v>11.9</v>
      </c>
      <c r="D148" t="s">
        <v>540</v>
      </c>
      <c r="E148" t="s">
        <v>541</v>
      </c>
      <c r="F148">
        <v>375</v>
      </c>
    </row>
    <row r="149" spans="1:6" x14ac:dyDescent="0.2">
      <c r="A149" t="s">
        <v>180</v>
      </c>
      <c r="B149">
        <v>2.08</v>
      </c>
      <c r="C149">
        <v>8.69</v>
      </c>
      <c r="D149" t="s">
        <v>540</v>
      </c>
      <c r="E149" t="s">
        <v>541</v>
      </c>
      <c r="F149">
        <v>875</v>
      </c>
    </row>
    <row r="150" spans="1:6" x14ac:dyDescent="0.2">
      <c r="A150" t="s">
        <v>211</v>
      </c>
      <c r="B150">
        <v>1.86</v>
      </c>
      <c r="C150">
        <v>17.8</v>
      </c>
      <c r="D150" t="s">
        <v>540</v>
      </c>
      <c r="E150" t="s">
        <v>541</v>
      </c>
      <c r="F150">
        <v>1200</v>
      </c>
    </row>
    <row r="151" spans="1:6" x14ac:dyDescent="0.2">
      <c r="A151" t="s">
        <v>212</v>
      </c>
      <c r="B151">
        <v>1.77</v>
      </c>
      <c r="C151">
        <v>15.1</v>
      </c>
      <c r="D151" t="s">
        <v>540</v>
      </c>
      <c r="E151" t="s">
        <v>541</v>
      </c>
      <c r="F151">
        <v>1300</v>
      </c>
    </row>
    <row r="152" spans="1:6" x14ac:dyDescent="0.2">
      <c r="A152" t="s">
        <v>239</v>
      </c>
      <c r="B152">
        <v>1.81</v>
      </c>
      <c r="C152">
        <v>13.81</v>
      </c>
      <c r="D152" t="s">
        <v>540</v>
      </c>
      <c r="E152" t="s">
        <v>541</v>
      </c>
      <c r="F152">
        <v>1050</v>
      </c>
    </row>
    <row r="153" spans="1:6" x14ac:dyDescent="0.2">
      <c r="A153" t="s">
        <v>485</v>
      </c>
      <c r="B153">
        <v>1.89</v>
      </c>
      <c r="C153">
        <v>9.15</v>
      </c>
      <c r="D153" t="s">
        <v>540</v>
      </c>
      <c r="E153" t="s">
        <v>541</v>
      </c>
      <c r="F153">
        <v>1050</v>
      </c>
    </row>
    <row r="154" spans="1:6" x14ac:dyDescent="0.2">
      <c r="A154" t="s">
        <v>267</v>
      </c>
      <c r="B154">
        <v>2.1800000000000002</v>
      </c>
      <c r="C154">
        <v>14</v>
      </c>
      <c r="D154" t="s">
        <v>540</v>
      </c>
      <c r="E154" t="s">
        <v>541</v>
      </c>
      <c r="F154">
        <v>1000</v>
      </c>
    </row>
    <row r="155" spans="1:6" x14ac:dyDescent="0.2">
      <c r="A155" t="s">
        <v>269</v>
      </c>
      <c r="B155">
        <v>2.08</v>
      </c>
      <c r="C155">
        <v>13.67</v>
      </c>
      <c r="D155" t="s">
        <v>540</v>
      </c>
      <c r="E155" t="s">
        <v>541</v>
      </c>
      <c r="F155">
        <v>900</v>
      </c>
    </row>
    <row r="156" spans="1:6" x14ac:dyDescent="0.2">
      <c r="A156" t="s">
        <v>244</v>
      </c>
      <c r="B156">
        <v>1.71</v>
      </c>
      <c r="C156">
        <v>9.74</v>
      </c>
      <c r="D156" t="s">
        <v>540</v>
      </c>
      <c r="E156" t="s">
        <v>541</v>
      </c>
      <c r="F156">
        <v>1300</v>
      </c>
    </row>
    <row r="157" spans="1:6" x14ac:dyDescent="0.2">
      <c r="A157" t="s">
        <v>273</v>
      </c>
      <c r="B157">
        <v>1.84</v>
      </c>
      <c r="C157">
        <v>18.71</v>
      </c>
      <c r="D157" t="s">
        <v>540</v>
      </c>
      <c r="E157" t="s">
        <v>541</v>
      </c>
      <c r="F157">
        <v>850</v>
      </c>
    </row>
    <row r="158" spans="1:6" x14ac:dyDescent="0.2">
      <c r="A158" t="s">
        <v>271</v>
      </c>
      <c r="B158">
        <v>2.16</v>
      </c>
      <c r="C158">
        <v>14.07</v>
      </c>
      <c r="D158" t="s">
        <v>540</v>
      </c>
      <c r="E158" t="s">
        <v>541</v>
      </c>
      <c r="F158">
        <v>940</v>
      </c>
    </row>
    <row r="159" spans="1:6" x14ac:dyDescent="0.2">
      <c r="A159" t="s">
        <v>184</v>
      </c>
      <c r="B159">
        <v>2.06</v>
      </c>
      <c r="C159">
        <v>9.16</v>
      </c>
      <c r="D159" t="s">
        <v>540</v>
      </c>
      <c r="E159" t="s">
        <v>541</v>
      </c>
      <c r="F159">
        <v>1000</v>
      </c>
    </row>
    <row r="160" spans="1:6" x14ac:dyDescent="0.2">
      <c r="A160" t="s">
        <v>274</v>
      </c>
      <c r="B160">
        <v>1.68</v>
      </c>
      <c r="C160">
        <v>17.96</v>
      </c>
      <c r="D160" t="s">
        <v>540</v>
      </c>
      <c r="E160" t="s">
        <v>541</v>
      </c>
      <c r="F160">
        <v>900</v>
      </c>
    </row>
    <row r="161" spans="1:6" x14ac:dyDescent="0.2">
      <c r="A161" t="s">
        <v>268</v>
      </c>
      <c r="B161">
        <v>2.1</v>
      </c>
      <c r="C161">
        <v>13.29</v>
      </c>
      <c r="D161" t="s">
        <v>540</v>
      </c>
      <c r="E161" t="s">
        <v>541</v>
      </c>
      <c r="F161">
        <v>1000</v>
      </c>
    </row>
    <row r="162" spans="1:6" x14ac:dyDescent="0.2">
      <c r="A162" t="s">
        <v>270</v>
      </c>
      <c r="B162">
        <v>2.56</v>
      </c>
      <c r="C162">
        <v>15.16</v>
      </c>
      <c r="D162" t="s">
        <v>540</v>
      </c>
      <c r="E162" t="s">
        <v>541</v>
      </c>
      <c r="F162">
        <v>1350</v>
      </c>
    </row>
    <row r="163" spans="1:6" x14ac:dyDescent="0.2">
      <c r="A163" t="s">
        <v>487</v>
      </c>
      <c r="B163">
        <v>1.9</v>
      </c>
      <c r="C163">
        <v>7.7</v>
      </c>
      <c r="D163" t="s">
        <v>540</v>
      </c>
      <c r="E163" t="s">
        <v>541</v>
      </c>
      <c r="F163">
        <v>850</v>
      </c>
    </row>
    <row r="164" spans="1:6" x14ac:dyDescent="0.2">
      <c r="A164">
        <v>54</v>
      </c>
      <c r="B164">
        <v>1.87</v>
      </c>
      <c r="C164">
        <v>8.48</v>
      </c>
      <c r="D164" t="s">
        <v>540</v>
      </c>
      <c r="E164" t="s">
        <v>541</v>
      </c>
      <c r="F164">
        <v>2000</v>
      </c>
    </row>
    <row r="165" spans="1:6" x14ac:dyDescent="0.2">
      <c r="A165" t="s">
        <v>176</v>
      </c>
      <c r="B165">
        <v>2.0099999999999998</v>
      </c>
      <c r="C165">
        <v>8.32</v>
      </c>
      <c r="D165" t="s">
        <v>540</v>
      </c>
      <c r="E165" t="s">
        <v>541</v>
      </c>
      <c r="F165">
        <v>850</v>
      </c>
    </row>
    <row r="166" spans="1:6" x14ac:dyDescent="0.2">
      <c r="A166" t="s">
        <v>238</v>
      </c>
      <c r="B166">
        <v>1.85</v>
      </c>
      <c r="C166">
        <v>13.14</v>
      </c>
      <c r="D166" t="s">
        <v>540</v>
      </c>
      <c r="E166" t="s">
        <v>541</v>
      </c>
      <c r="F166">
        <v>1000</v>
      </c>
    </row>
    <row r="167" spans="1:6" x14ac:dyDescent="0.2">
      <c r="A167" t="s">
        <v>488</v>
      </c>
      <c r="B167">
        <v>2.54</v>
      </c>
      <c r="C167">
        <v>9.69</v>
      </c>
      <c r="D167" t="s">
        <v>540</v>
      </c>
      <c r="E167" t="s">
        <v>541</v>
      </c>
      <c r="F167">
        <v>160</v>
      </c>
    </row>
    <row r="168" spans="1:6" x14ac:dyDescent="0.2">
      <c r="A168" t="s">
        <v>201</v>
      </c>
      <c r="B168">
        <v>1.67</v>
      </c>
      <c r="C168">
        <v>16.239999999999998</v>
      </c>
      <c r="D168" t="s">
        <v>540</v>
      </c>
      <c r="E168" t="s">
        <v>541</v>
      </c>
      <c r="F168">
        <v>171</v>
      </c>
    </row>
    <row r="169" spans="1:6" x14ac:dyDescent="0.2">
      <c r="A169" t="s">
        <v>276</v>
      </c>
      <c r="B169">
        <v>2.41</v>
      </c>
      <c r="C169">
        <v>13.81</v>
      </c>
      <c r="D169" t="s">
        <v>540</v>
      </c>
      <c r="E169" t="s">
        <v>541</v>
      </c>
      <c r="F169">
        <v>260</v>
      </c>
    </row>
    <row r="170" spans="1:6" x14ac:dyDescent="0.2">
      <c r="A170" t="s">
        <v>489</v>
      </c>
      <c r="B170">
        <v>0</v>
      </c>
      <c r="C170">
        <v>3.78</v>
      </c>
      <c r="D170" t="s">
        <v>540</v>
      </c>
      <c r="E170" t="s">
        <v>541</v>
      </c>
      <c r="F170">
        <v>370</v>
      </c>
    </row>
    <row r="171" spans="1:6" x14ac:dyDescent="0.2">
      <c r="A171" t="s">
        <v>490</v>
      </c>
      <c r="B171">
        <v>1.71</v>
      </c>
      <c r="C171">
        <v>18.149999999999999</v>
      </c>
      <c r="D171" t="s">
        <v>540</v>
      </c>
      <c r="E171" t="s">
        <v>541</v>
      </c>
      <c r="F171">
        <v>437</v>
      </c>
    </row>
    <row r="172" spans="1:6" x14ac:dyDescent="0.2">
      <c r="A172" t="s">
        <v>491</v>
      </c>
      <c r="B172">
        <v>41.24</v>
      </c>
      <c r="C172">
        <v>548.69000000000005</v>
      </c>
      <c r="D172" t="s">
        <v>540</v>
      </c>
      <c r="E172" t="s">
        <v>541</v>
      </c>
      <c r="F172">
        <v>437</v>
      </c>
    </row>
    <row r="173" spans="1:6" x14ac:dyDescent="0.2">
      <c r="A173" t="s">
        <v>492</v>
      </c>
      <c r="B173">
        <v>8.57</v>
      </c>
      <c r="C173">
        <v>157.05000000000001</v>
      </c>
      <c r="D173" t="s">
        <v>540</v>
      </c>
      <c r="E173" t="s">
        <v>541</v>
      </c>
      <c r="F173">
        <v>439</v>
      </c>
    </row>
    <row r="174" spans="1:6" x14ac:dyDescent="0.2">
      <c r="A174" t="s">
        <v>493</v>
      </c>
      <c r="B174">
        <v>1.66</v>
      </c>
      <c r="C174">
        <v>14.59</v>
      </c>
      <c r="D174" t="s">
        <v>540</v>
      </c>
      <c r="E174" t="s">
        <v>541</v>
      </c>
      <c r="F174">
        <v>278</v>
      </c>
    </row>
    <row r="175" spans="1:6" x14ac:dyDescent="0.2">
      <c r="A175" t="s">
        <v>494</v>
      </c>
      <c r="B175">
        <v>0.95</v>
      </c>
      <c r="C175">
        <v>12.36</v>
      </c>
      <c r="D175" t="s">
        <v>540</v>
      </c>
      <c r="E175" t="s">
        <v>541</v>
      </c>
      <c r="F175">
        <v>119</v>
      </c>
    </row>
    <row r="176" spans="1:6" x14ac:dyDescent="0.2">
      <c r="A176">
        <v>463</v>
      </c>
      <c r="B176">
        <v>2.0499999999999998</v>
      </c>
      <c r="C176">
        <v>8.19</v>
      </c>
      <c r="D176" t="s">
        <v>540</v>
      </c>
      <c r="E176" t="s">
        <v>541</v>
      </c>
      <c r="F176">
        <v>320</v>
      </c>
    </row>
    <row r="177" spans="1:6" x14ac:dyDescent="0.2">
      <c r="A177" t="s">
        <v>495</v>
      </c>
      <c r="B177">
        <v>1.62</v>
      </c>
      <c r="C177">
        <v>3.14</v>
      </c>
      <c r="D177" t="s">
        <v>540</v>
      </c>
      <c r="E177" t="s">
        <v>541</v>
      </c>
      <c r="F177">
        <v>1037</v>
      </c>
    </row>
    <row r="178" spans="1:6" x14ac:dyDescent="0.2">
      <c r="A178" t="s">
        <v>496</v>
      </c>
      <c r="B178">
        <v>1.84</v>
      </c>
      <c r="C178">
        <v>4.7</v>
      </c>
      <c r="D178" t="s">
        <v>540</v>
      </c>
      <c r="E178" t="s">
        <v>541</v>
      </c>
      <c r="F178">
        <v>1037</v>
      </c>
    </row>
    <row r="179" spans="1:6" x14ac:dyDescent="0.2">
      <c r="A179" t="s">
        <v>335</v>
      </c>
      <c r="B179">
        <v>1.91</v>
      </c>
      <c r="C179">
        <v>5.31</v>
      </c>
      <c r="D179" t="s">
        <v>540</v>
      </c>
      <c r="E179" t="s">
        <v>541</v>
      </c>
      <c r="F179">
        <v>686</v>
      </c>
    </row>
    <row r="180" spans="1:6" x14ac:dyDescent="0.2">
      <c r="A180" t="s">
        <v>327</v>
      </c>
      <c r="B180">
        <v>2.16</v>
      </c>
      <c r="C180">
        <v>5.7</v>
      </c>
      <c r="D180" t="s">
        <v>540</v>
      </c>
      <c r="E180" t="s">
        <v>541</v>
      </c>
      <c r="F180">
        <v>685</v>
      </c>
    </row>
    <row r="181" spans="1:6" x14ac:dyDescent="0.2">
      <c r="A181" t="s">
        <v>328</v>
      </c>
      <c r="B181">
        <v>1.76</v>
      </c>
      <c r="C181">
        <v>4.93</v>
      </c>
      <c r="D181" t="s">
        <v>540</v>
      </c>
      <c r="E181" t="s">
        <v>541</v>
      </c>
      <c r="F181">
        <v>623</v>
      </c>
    </row>
    <row r="182" spans="1:6" x14ac:dyDescent="0.2">
      <c r="A182" t="s">
        <v>336</v>
      </c>
      <c r="B182">
        <v>1.24</v>
      </c>
      <c r="C182">
        <v>5.96</v>
      </c>
      <c r="D182" t="s">
        <v>540</v>
      </c>
      <c r="E182" t="s">
        <v>541</v>
      </c>
      <c r="F182">
        <v>796</v>
      </c>
    </row>
    <row r="183" spans="1:6" x14ac:dyDescent="0.2">
      <c r="A183" t="s">
        <v>337</v>
      </c>
      <c r="B183">
        <v>1.79</v>
      </c>
      <c r="C183">
        <v>6.71</v>
      </c>
      <c r="D183" t="s">
        <v>540</v>
      </c>
      <c r="E183" t="s">
        <v>541</v>
      </c>
      <c r="F183">
        <v>974</v>
      </c>
    </row>
    <row r="184" spans="1:6" x14ac:dyDescent="0.2">
      <c r="A184" t="s">
        <v>338</v>
      </c>
      <c r="B184">
        <v>2.04</v>
      </c>
      <c r="C184">
        <v>7.6</v>
      </c>
      <c r="D184" t="s">
        <v>540</v>
      </c>
      <c r="E184" t="s">
        <v>541</v>
      </c>
      <c r="F184">
        <v>586</v>
      </c>
    </row>
    <row r="185" spans="1:6" x14ac:dyDescent="0.2">
      <c r="A185" t="s">
        <v>343</v>
      </c>
      <c r="B185">
        <v>2.06</v>
      </c>
      <c r="C185">
        <v>5.0999999999999996</v>
      </c>
      <c r="D185" t="s">
        <v>540</v>
      </c>
      <c r="E185" t="s">
        <v>541</v>
      </c>
      <c r="F185">
        <v>532</v>
      </c>
    </row>
    <row r="186" spans="1:6" x14ac:dyDescent="0.2">
      <c r="A186" t="s">
        <v>344</v>
      </c>
      <c r="B186">
        <v>2.23</v>
      </c>
      <c r="C186">
        <v>5.13</v>
      </c>
      <c r="D186" t="s">
        <v>540</v>
      </c>
      <c r="E186" t="s">
        <v>541</v>
      </c>
      <c r="F186">
        <v>220</v>
      </c>
    </row>
    <row r="187" spans="1:6" x14ac:dyDescent="0.2">
      <c r="A187" t="s">
        <v>345</v>
      </c>
      <c r="B187">
        <v>2.0699999999999998</v>
      </c>
      <c r="C187">
        <v>4.76</v>
      </c>
      <c r="D187" t="s">
        <v>540</v>
      </c>
      <c r="E187" t="s">
        <v>541</v>
      </c>
      <c r="F187">
        <v>513</v>
      </c>
    </row>
    <row r="188" spans="1:6" x14ac:dyDescent="0.2">
      <c r="A188" t="s">
        <v>497</v>
      </c>
      <c r="B188">
        <v>1.99</v>
      </c>
      <c r="C188">
        <v>6.64</v>
      </c>
      <c r="D188" t="s">
        <v>540</v>
      </c>
      <c r="E188" t="s">
        <v>541</v>
      </c>
      <c r="F188">
        <v>815</v>
      </c>
    </row>
    <row r="189" spans="1:6" x14ac:dyDescent="0.2">
      <c r="A189" t="s">
        <v>353</v>
      </c>
      <c r="B189">
        <v>2.04</v>
      </c>
      <c r="C189">
        <v>6.62</v>
      </c>
      <c r="D189" t="s">
        <v>540</v>
      </c>
      <c r="E189" t="s">
        <v>541</v>
      </c>
      <c r="F189">
        <v>518</v>
      </c>
    </row>
    <row r="190" spans="1:6" x14ac:dyDescent="0.2">
      <c r="A190" t="s">
        <v>498</v>
      </c>
      <c r="B190">
        <v>2.21</v>
      </c>
      <c r="C190">
        <v>5.46</v>
      </c>
      <c r="D190" t="s">
        <v>540</v>
      </c>
      <c r="E190" t="s">
        <v>541</v>
      </c>
      <c r="F190">
        <v>440</v>
      </c>
    </row>
    <row r="191" spans="1:6" x14ac:dyDescent="0.2">
      <c r="A191" t="s">
        <v>499</v>
      </c>
      <c r="B191">
        <v>2.02</v>
      </c>
      <c r="C191">
        <v>6.6</v>
      </c>
      <c r="D191" t="s">
        <v>540</v>
      </c>
      <c r="E191" t="s">
        <v>541</v>
      </c>
      <c r="F191">
        <v>575</v>
      </c>
    </row>
    <row r="192" spans="1:6" x14ac:dyDescent="0.2">
      <c r="A192" t="s">
        <v>357</v>
      </c>
      <c r="B192">
        <v>1.94</v>
      </c>
      <c r="C192">
        <v>6.47</v>
      </c>
      <c r="D192" t="s">
        <v>540</v>
      </c>
      <c r="E192" t="s">
        <v>541</v>
      </c>
      <c r="F192">
        <v>1036</v>
      </c>
    </row>
    <row r="193" spans="1:6" x14ac:dyDescent="0.2">
      <c r="A193" t="s">
        <v>500</v>
      </c>
      <c r="B193">
        <v>1.99</v>
      </c>
      <c r="C193">
        <v>6.17</v>
      </c>
      <c r="D193" t="s">
        <v>540</v>
      </c>
      <c r="E193" t="s">
        <v>541</v>
      </c>
      <c r="F193">
        <v>679</v>
      </c>
    </row>
    <row r="194" spans="1:6" x14ac:dyDescent="0.2">
      <c r="A194" t="s">
        <v>346</v>
      </c>
      <c r="B194">
        <v>1.76</v>
      </c>
      <c r="C194">
        <v>5.21</v>
      </c>
      <c r="D194" t="s">
        <v>540</v>
      </c>
      <c r="E194" t="s">
        <v>541</v>
      </c>
      <c r="F194">
        <v>688</v>
      </c>
    </row>
    <row r="195" spans="1:6" x14ac:dyDescent="0.2">
      <c r="A195" t="s">
        <v>501</v>
      </c>
      <c r="B195">
        <v>1.48</v>
      </c>
      <c r="C195">
        <v>4.68</v>
      </c>
      <c r="D195" t="s">
        <v>540</v>
      </c>
      <c r="E195" t="s">
        <v>541</v>
      </c>
      <c r="F195">
        <v>573</v>
      </c>
    </row>
    <row r="196" spans="1:6" x14ac:dyDescent="0.2">
      <c r="A196" t="s">
        <v>347</v>
      </c>
      <c r="B196">
        <v>2.04</v>
      </c>
      <c r="C196">
        <v>5.71</v>
      </c>
      <c r="D196" t="s">
        <v>540</v>
      </c>
      <c r="E196" t="s">
        <v>541</v>
      </c>
      <c r="F196">
        <v>1436</v>
      </c>
    </row>
    <row r="197" spans="1:6" x14ac:dyDescent="0.2">
      <c r="A197" t="s">
        <v>348</v>
      </c>
      <c r="B197">
        <v>2</v>
      </c>
      <c r="C197">
        <v>5.46</v>
      </c>
      <c r="D197" t="s">
        <v>540</v>
      </c>
      <c r="E197" t="s">
        <v>541</v>
      </c>
      <c r="F197">
        <v>648</v>
      </c>
    </row>
    <row r="198" spans="1:6" x14ac:dyDescent="0.2">
      <c r="A198" t="s">
        <v>358</v>
      </c>
      <c r="B198">
        <v>2.42</v>
      </c>
      <c r="C198">
        <v>7.42</v>
      </c>
      <c r="D198" t="s">
        <v>540</v>
      </c>
      <c r="E198" t="s">
        <v>541</v>
      </c>
      <c r="F198">
        <v>346</v>
      </c>
    </row>
    <row r="199" spans="1:6" x14ac:dyDescent="0.2">
      <c r="A199" t="s">
        <v>332</v>
      </c>
      <c r="B199">
        <v>2.2999999999999998</v>
      </c>
      <c r="C199">
        <v>7.33</v>
      </c>
      <c r="D199" t="s">
        <v>540</v>
      </c>
      <c r="E199" t="s">
        <v>541</v>
      </c>
      <c r="F199">
        <v>143</v>
      </c>
    </row>
    <row r="200" spans="1:6" x14ac:dyDescent="0.2">
      <c r="A200" t="s">
        <v>339</v>
      </c>
      <c r="B200">
        <v>2.14</v>
      </c>
      <c r="C200">
        <v>8.06</v>
      </c>
      <c r="D200" t="s">
        <v>540</v>
      </c>
      <c r="E200" t="s">
        <v>541</v>
      </c>
      <c r="F200">
        <v>107</v>
      </c>
    </row>
    <row r="201" spans="1:6" x14ac:dyDescent="0.2">
      <c r="A201" t="s">
        <v>340</v>
      </c>
      <c r="B201">
        <v>1.94</v>
      </c>
      <c r="C201">
        <v>7.52</v>
      </c>
      <c r="D201" t="s">
        <v>540</v>
      </c>
      <c r="E201" t="s">
        <v>541</v>
      </c>
      <c r="F201">
        <v>109</v>
      </c>
    </row>
    <row r="202" spans="1:6" x14ac:dyDescent="0.2">
      <c r="A202" t="s">
        <v>102</v>
      </c>
      <c r="B202">
        <v>3.09</v>
      </c>
      <c r="C202">
        <v>10.94</v>
      </c>
      <c r="D202" t="s">
        <v>540</v>
      </c>
      <c r="E202" t="s">
        <v>541</v>
      </c>
      <c r="F202">
        <v>75</v>
      </c>
    </row>
    <row r="203" spans="1:6" x14ac:dyDescent="0.2">
      <c r="A203" t="s">
        <v>512</v>
      </c>
      <c r="B203">
        <v>476.64</v>
      </c>
      <c r="C203">
        <v>2724.03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3B07A-B912-4752-8150-B08BE26B3B13}">
  <dimension ref="A1:F203"/>
  <sheetViews>
    <sheetView topLeftCell="A194" workbookViewId="0">
      <selection sqref="A1:XFD1048576"/>
    </sheetView>
  </sheetViews>
  <sheetFormatPr defaultRowHeight="15" x14ac:dyDescent="0.2"/>
  <sheetData>
    <row r="1" spans="1:6" x14ac:dyDescent="0.2">
      <c r="A1" t="s">
        <v>468</v>
      </c>
      <c r="B1" t="s">
        <v>524</v>
      </c>
      <c r="C1" t="s">
        <v>525</v>
      </c>
      <c r="D1" t="s">
        <v>526</v>
      </c>
      <c r="E1" t="s">
        <v>527</v>
      </c>
      <c r="F1" t="s">
        <v>528</v>
      </c>
    </row>
    <row r="2" spans="1:6" x14ac:dyDescent="0.2">
      <c r="A2">
        <v>242</v>
      </c>
      <c r="B2">
        <v>0</v>
      </c>
      <c r="C2">
        <v>0</v>
      </c>
      <c r="D2" t="s">
        <v>542</v>
      </c>
      <c r="E2" t="s">
        <v>543</v>
      </c>
      <c r="F2">
        <v>1350</v>
      </c>
    </row>
    <row r="3" spans="1:6" x14ac:dyDescent="0.2">
      <c r="A3">
        <v>243</v>
      </c>
      <c r="B3">
        <v>0</v>
      </c>
      <c r="C3">
        <v>0</v>
      </c>
      <c r="D3" t="s">
        <v>542</v>
      </c>
      <c r="E3" t="s">
        <v>543</v>
      </c>
      <c r="F3">
        <v>1350</v>
      </c>
    </row>
    <row r="4" spans="1:6" x14ac:dyDescent="0.2">
      <c r="A4" t="s">
        <v>31</v>
      </c>
      <c r="B4">
        <v>2.64</v>
      </c>
      <c r="C4">
        <v>14.65</v>
      </c>
      <c r="D4" t="s">
        <v>542</v>
      </c>
      <c r="E4" t="s">
        <v>543</v>
      </c>
      <c r="F4">
        <v>144</v>
      </c>
    </row>
    <row r="5" spans="1:6" x14ac:dyDescent="0.2">
      <c r="A5" t="s">
        <v>133</v>
      </c>
      <c r="B5">
        <v>2.44</v>
      </c>
      <c r="C5">
        <v>13.17</v>
      </c>
      <c r="D5" t="s">
        <v>542</v>
      </c>
      <c r="E5" t="s">
        <v>543</v>
      </c>
      <c r="F5">
        <v>157</v>
      </c>
    </row>
    <row r="6" spans="1:6" x14ac:dyDescent="0.2">
      <c r="A6" t="s">
        <v>91</v>
      </c>
      <c r="B6">
        <v>2.52</v>
      </c>
      <c r="C6">
        <v>18.059999999999999</v>
      </c>
      <c r="D6" t="s">
        <v>542</v>
      </c>
      <c r="E6" t="s">
        <v>543</v>
      </c>
      <c r="F6">
        <v>133</v>
      </c>
    </row>
    <row r="7" spans="1:6" x14ac:dyDescent="0.2">
      <c r="A7" t="s">
        <v>479</v>
      </c>
      <c r="B7">
        <v>2.86</v>
      </c>
      <c r="C7">
        <v>13.9</v>
      </c>
      <c r="D7" t="s">
        <v>542</v>
      </c>
      <c r="E7" t="s">
        <v>543</v>
      </c>
      <c r="F7">
        <v>200</v>
      </c>
    </row>
    <row r="8" spans="1:6" x14ac:dyDescent="0.2">
      <c r="A8" t="s">
        <v>30</v>
      </c>
      <c r="B8">
        <v>1.59</v>
      </c>
      <c r="C8">
        <v>12.65</v>
      </c>
      <c r="D8" t="s">
        <v>542</v>
      </c>
      <c r="E8" t="s">
        <v>543</v>
      </c>
      <c r="F8">
        <v>145</v>
      </c>
    </row>
    <row r="9" spans="1:6" x14ac:dyDescent="0.2">
      <c r="A9" t="s">
        <v>349</v>
      </c>
      <c r="B9">
        <v>1.66</v>
      </c>
      <c r="C9">
        <v>5.88</v>
      </c>
      <c r="D9" t="s">
        <v>542</v>
      </c>
      <c r="E9" t="s">
        <v>543</v>
      </c>
      <c r="F9">
        <v>183</v>
      </c>
    </row>
    <row r="10" spans="1:6" x14ac:dyDescent="0.2">
      <c r="A10" t="s">
        <v>352</v>
      </c>
      <c r="B10">
        <v>1.95</v>
      </c>
      <c r="C10">
        <v>8.2899999999999991</v>
      </c>
      <c r="D10" t="s">
        <v>542</v>
      </c>
      <c r="E10" t="s">
        <v>543</v>
      </c>
      <c r="F10">
        <v>111</v>
      </c>
    </row>
    <row r="11" spans="1:6" x14ac:dyDescent="0.2">
      <c r="A11" t="s">
        <v>354</v>
      </c>
      <c r="B11">
        <v>1.62</v>
      </c>
      <c r="C11">
        <v>9.25</v>
      </c>
      <c r="D11" t="s">
        <v>542</v>
      </c>
      <c r="E11" t="s">
        <v>543</v>
      </c>
      <c r="F11">
        <v>102</v>
      </c>
    </row>
    <row r="12" spans="1:6" x14ac:dyDescent="0.2">
      <c r="A12" t="s">
        <v>356</v>
      </c>
      <c r="B12">
        <v>1.73</v>
      </c>
      <c r="C12">
        <v>8.51</v>
      </c>
      <c r="D12" t="s">
        <v>542</v>
      </c>
      <c r="E12" t="s">
        <v>543</v>
      </c>
      <c r="F12">
        <v>285</v>
      </c>
    </row>
    <row r="13" spans="1:6" x14ac:dyDescent="0.2">
      <c r="A13" t="s">
        <v>264</v>
      </c>
      <c r="B13">
        <v>2.1</v>
      </c>
      <c r="C13">
        <v>11.55</v>
      </c>
      <c r="D13" t="s">
        <v>542</v>
      </c>
      <c r="E13" t="s">
        <v>543</v>
      </c>
      <c r="F13">
        <v>67</v>
      </c>
    </row>
    <row r="14" spans="1:6" x14ac:dyDescent="0.2">
      <c r="A14" t="s">
        <v>265</v>
      </c>
      <c r="B14">
        <v>2.3199999999999998</v>
      </c>
      <c r="C14">
        <v>10.07</v>
      </c>
      <c r="D14" t="s">
        <v>542</v>
      </c>
      <c r="E14" t="s">
        <v>543</v>
      </c>
      <c r="F14">
        <v>162</v>
      </c>
    </row>
    <row r="15" spans="1:6" x14ac:dyDescent="0.2">
      <c r="A15" t="s">
        <v>292</v>
      </c>
      <c r="B15">
        <v>2.21</v>
      </c>
      <c r="C15">
        <v>11.9</v>
      </c>
      <c r="D15" t="s">
        <v>542</v>
      </c>
      <c r="E15" t="s">
        <v>543</v>
      </c>
      <c r="F15">
        <v>1500</v>
      </c>
    </row>
    <row r="16" spans="1:6" x14ac:dyDescent="0.2">
      <c r="A16" t="s">
        <v>275</v>
      </c>
      <c r="B16">
        <v>1.98</v>
      </c>
      <c r="C16">
        <v>19.04</v>
      </c>
      <c r="D16" t="s">
        <v>542</v>
      </c>
      <c r="E16" t="s">
        <v>543</v>
      </c>
      <c r="F16">
        <v>900</v>
      </c>
    </row>
    <row r="17" spans="1:6" x14ac:dyDescent="0.2">
      <c r="A17" t="s">
        <v>288</v>
      </c>
      <c r="B17">
        <v>2.2400000000000002</v>
      </c>
      <c r="C17">
        <v>11.42</v>
      </c>
      <c r="D17" t="s">
        <v>542</v>
      </c>
      <c r="E17" t="s">
        <v>543</v>
      </c>
      <c r="F17">
        <v>750</v>
      </c>
    </row>
    <row r="18" spans="1:6" x14ac:dyDescent="0.2">
      <c r="A18" t="s">
        <v>290</v>
      </c>
      <c r="B18">
        <v>2.2799999999999998</v>
      </c>
      <c r="C18">
        <v>11.73</v>
      </c>
      <c r="D18" t="s">
        <v>542</v>
      </c>
      <c r="E18" t="s">
        <v>543</v>
      </c>
      <c r="F18">
        <v>585</v>
      </c>
    </row>
    <row r="19" spans="1:6" x14ac:dyDescent="0.2">
      <c r="A19" t="s">
        <v>291</v>
      </c>
      <c r="B19">
        <v>2.25</v>
      </c>
      <c r="C19">
        <v>11.45</v>
      </c>
      <c r="D19" t="s">
        <v>542</v>
      </c>
      <c r="E19" t="s">
        <v>543</v>
      </c>
      <c r="F19">
        <v>475</v>
      </c>
    </row>
    <row r="20" spans="1:6" x14ac:dyDescent="0.2">
      <c r="A20" t="s">
        <v>35</v>
      </c>
      <c r="B20">
        <v>2.58</v>
      </c>
      <c r="C20">
        <v>10.67</v>
      </c>
      <c r="D20" t="s">
        <v>542</v>
      </c>
      <c r="E20" t="s">
        <v>543</v>
      </c>
      <c r="F20">
        <v>1007</v>
      </c>
    </row>
    <row r="21" spans="1:6" x14ac:dyDescent="0.2">
      <c r="A21" t="s">
        <v>36</v>
      </c>
      <c r="B21">
        <v>2.65</v>
      </c>
      <c r="C21">
        <v>10.5</v>
      </c>
      <c r="D21" t="s">
        <v>542</v>
      </c>
      <c r="E21" t="s">
        <v>543</v>
      </c>
      <c r="F21">
        <v>1007</v>
      </c>
    </row>
    <row r="22" spans="1:6" x14ac:dyDescent="0.2">
      <c r="A22" t="s">
        <v>37</v>
      </c>
      <c r="B22">
        <v>2.6</v>
      </c>
      <c r="C22">
        <v>10.38</v>
      </c>
      <c r="D22" t="s">
        <v>542</v>
      </c>
      <c r="E22" t="s">
        <v>543</v>
      </c>
      <c r="F22">
        <v>812</v>
      </c>
    </row>
    <row r="23" spans="1:6" x14ac:dyDescent="0.2">
      <c r="A23" t="s">
        <v>478</v>
      </c>
      <c r="B23">
        <v>2.6</v>
      </c>
      <c r="C23">
        <v>13.17</v>
      </c>
      <c r="D23" t="s">
        <v>542</v>
      </c>
      <c r="E23" t="s">
        <v>543</v>
      </c>
      <c r="F23">
        <v>840</v>
      </c>
    </row>
    <row r="24" spans="1:6" x14ac:dyDescent="0.2">
      <c r="A24" t="s">
        <v>38</v>
      </c>
      <c r="B24">
        <v>2.69</v>
      </c>
      <c r="C24">
        <v>10.73</v>
      </c>
      <c r="D24" t="s">
        <v>542</v>
      </c>
      <c r="E24" t="s">
        <v>543</v>
      </c>
      <c r="F24">
        <v>263</v>
      </c>
    </row>
    <row r="25" spans="1:6" x14ac:dyDescent="0.2">
      <c r="A25" t="s">
        <v>40</v>
      </c>
      <c r="B25">
        <v>2.5</v>
      </c>
      <c r="C25">
        <v>10.32</v>
      </c>
      <c r="D25" t="s">
        <v>542</v>
      </c>
      <c r="E25" t="s">
        <v>543</v>
      </c>
      <c r="F25">
        <v>123</v>
      </c>
    </row>
    <row r="26" spans="1:6" x14ac:dyDescent="0.2">
      <c r="A26" t="s">
        <v>39</v>
      </c>
      <c r="B26">
        <v>2.67</v>
      </c>
      <c r="C26">
        <v>10.24</v>
      </c>
      <c r="D26" t="s">
        <v>542</v>
      </c>
      <c r="E26" t="s">
        <v>543</v>
      </c>
      <c r="F26">
        <v>576</v>
      </c>
    </row>
    <row r="27" spans="1:6" x14ac:dyDescent="0.2">
      <c r="A27" t="s">
        <v>41</v>
      </c>
      <c r="B27">
        <v>2.59</v>
      </c>
      <c r="C27">
        <v>10.09</v>
      </c>
      <c r="D27" t="s">
        <v>542</v>
      </c>
      <c r="E27" t="s">
        <v>543</v>
      </c>
      <c r="F27">
        <v>190</v>
      </c>
    </row>
    <row r="28" spans="1:6" x14ac:dyDescent="0.2">
      <c r="A28" t="s">
        <v>47</v>
      </c>
      <c r="B28">
        <v>2.62</v>
      </c>
      <c r="C28">
        <v>11.66</v>
      </c>
      <c r="D28" t="s">
        <v>542</v>
      </c>
      <c r="E28" t="s">
        <v>543</v>
      </c>
      <c r="F28">
        <v>840</v>
      </c>
    </row>
    <row r="29" spans="1:6" x14ac:dyDescent="0.2">
      <c r="A29" t="s">
        <v>48</v>
      </c>
      <c r="B29">
        <v>2.64</v>
      </c>
      <c r="C29">
        <v>11.98</v>
      </c>
      <c r="D29" t="s">
        <v>542</v>
      </c>
      <c r="E29" t="s">
        <v>543</v>
      </c>
      <c r="F29">
        <v>860</v>
      </c>
    </row>
    <row r="30" spans="1:6" x14ac:dyDescent="0.2">
      <c r="A30" t="s">
        <v>49</v>
      </c>
      <c r="B30">
        <v>2.46</v>
      </c>
      <c r="C30">
        <v>11.01</v>
      </c>
      <c r="D30" t="s">
        <v>542</v>
      </c>
      <c r="E30" t="s">
        <v>543</v>
      </c>
      <c r="F30">
        <v>802</v>
      </c>
    </row>
    <row r="31" spans="1:6" x14ac:dyDescent="0.2">
      <c r="A31" t="s">
        <v>50</v>
      </c>
      <c r="B31">
        <v>2.04</v>
      </c>
      <c r="C31">
        <v>8.39</v>
      </c>
      <c r="D31" t="s">
        <v>542</v>
      </c>
      <c r="E31" t="s">
        <v>543</v>
      </c>
      <c r="F31">
        <v>518</v>
      </c>
    </row>
    <row r="32" spans="1:6" x14ac:dyDescent="0.2">
      <c r="A32" t="s">
        <v>51</v>
      </c>
      <c r="B32">
        <v>2.41</v>
      </c>
      <c r="C32">
        <v>10.77</v>
      </c>
      <c r="D32" t="s">
        <v>542</v>
      </c>
      <c r="E32" t="s">
        <v>543</v>
      </c>
      <c r="F32">
        <v>813</v>
      </c>
    </row>
    <row r="33" spans="1:6" x14ac:dyDescent="0.2">
      <c r="A33" t="s">
        <v>52</v>
      </c>
      <c r="B33">
        <v>2.5</v>
      </c>
      <c r="C33">
        <v>11.08</v>
      </c>
      <c r="D33" t="s">
        <v>542</v>
      </c>
      <c r="E33" t="s">
        <v>543</v>
      </c>
      <c r="F33">
        <v>814</v>
      </c>
    </row>
    <row r="34" spans="1:6" x14ac:dyDescent="0.2">
      <c r="A34">
        <v>239</v>
      </c>
      <c r="B34">
        <v>1.95</v>
      </c>
      <c r="C34">
        <v>9.3800000000000008</v>
      </c>
      <c r="D34" t="s">
        <v>542</v>
      </c>
      <c r="E34" t="s">
        <v>543</v>
      </c>
      <c r="F34">
        <v>1229</v>
      </c>
    </row>
    <row r="35" spans="1:6" x14ac:dyDescent="0.2">
      <c r="A35">
        <v>358</v>
      </c>
      <c r="B35">
        <v>2.52</v>
      </c>
      <c r="C35">
        <v>11.08</v>
      </c>
      <c r="D35" t="s">
        <v>542</v>
      </c>
      <c r="E35" t="s">
        <v>543</v>
      </c>
      <c r="F35">
        <v>375</v>
      </c>
    </row>
    <row r="36" spans="1:6" x14ac:dyDescent="0.2">
      <c r="A36">
        <v>359</v>
      </c>
      <c r="B36">
        <v>2.57</v>
      </c>
      <c r="C36">
        <v>10.96</v>
      </c>
      <c r="D36" t="s">
        <v>542</v>
      </c>
      <c r="E36" t="s">
        <v>543</v>
      </c>
      <c r="F36">
        <v>2351</v>
      </c>
    </row>
    <row r="37" spans="1:6" x14ac:dyDescent="0.2">
      <c r="A37" t="s">
        <v>197</v>
      </c>
      <c r="B37">
        <v>2.2599999999999998</v>
      </c>
      <c r="C37">
        <v>9.57</v>
      </c>
      <c r="D37" t="s">
        <v>542</v>
      </c>
      <c r="E37" t="s">
        <v>543</v>
      </c>
      <c r="F37">
        <v>850</v>
      </c>
    </row>
    <row r="38" spans="1:6" x14ac:dyDescent="0.2">
      <c r="A38" t="s">
        <v>44</v>
      </c>
      <c r="B38">
        <v>2.5</v>
      </c>
      <c r="C38">
        <v>11.83</v>
      </c>
      <c r="D38" t="s">
        <v>542</v>
      </c>
      <c r="E38" t="s">
        <v>543</v>
      </c>
      <c r="F38">
        <v>916</v>
      </c>
    </row>
    <row r="39" spans="1:6" x14ac:dyDescent="0.2">
      <c r="A39" t="s">
        <v>46</v>
      </c>
      <c r="B39">
        <v>2.39</v>
      </c>
      <c r="C39">
        <v>11.43</v>
      </c>
      <c r="D39" t="s">
        <v>542</v>
      </c>
      <c r="E39" t="s">
        <v>543</v>
      </c>
      <c r="F39">
        <v>900</v>
      </c>
    </row>
    <row r="40" spans="1:6" x14ac:dyDescent="0.2">
      <c r="A40" t="s">
        <v>533</v>
      </c>
      <c r="B40">
        <v>2.6</v>
      </c>
      <c r="C40">
        <v>11.66</v>
      </c>
      <c r="D40" t="s">
        <v>542</v>
      </c>
      <c r="E40" t="s">
        <v>543</v>
      </c>
      <c r="F40">
        <v>84</v>
      </c>
    </row>
    <row r="41" spans="1:6" x14ac:dyDescent="0.2">
      <c r="A41" t="s">
        <v>534</v>
      </c>
      <c r="B41">
        <v>2.6</v>
      </c>
      <c r="C41">
        <v>6</v>
      </c>
      <c r="D41" t="s">
        <v>542</v>
      </c>
      <c r="E41" t="s">
        <v>543</v>
      </c>
      <c r="F41">
        <v>77</v>
      </c>
    </row>
    <row r="42" spans="1:6" x14ac:dyDescent="0.2">
      <c r="A42" t="s">
        <v>45</v>
      </c>
      <c r="B42">
        <v>2.63</v>
      </c>
      <c r="C42">
        <v>11.87</v>
      </c>
      <c r="D42" t="s">
        <v>542</v>
      </c>
      <c r="E42" t="s">
        <v>543</v>
      </c>
      <c r="F42">
        <v>842</v>
      </c>
    </row>
    <row r="43" spans="1:6" x14ac:dyDescent="0.2">
      <c r="A43" t="s">
        <v>535</v>
      </c>
      <c r="B43">
        <v>0.14000000000000001</v>
      </c>
      <c r="C43">
        <v>8.44</v>
      </c>
      <c r="D43" t="s">
        <v>542</v>
      </c>
      <c r="E43" t="s">
        <v>543</v>
      </c>
      <c r="F43">
        <v>56</v>
      </c>
    </row>
    <row r="44" spans="1:6" x14ac:dyDescent="0.2">
      <c r="A44" t="s">
        <v>536</v>
      </c>
      <c r="B44">
        <v>2.74</v>
      </c>
      <c r="C44">
        <v>11.12</v>
      </c>
      <c r="D44" t="s">
        <v>542</v>
      </c>
      <c r="E44" t="s">
        <v>543</v>
      </c>
      <c r="F44">
        <v>141</v>
      </c>
    </row>
    <row r="45" spans="1:6" x14ac:dyDescent="0.2">
      <c r="A45" t="s">
        <v>537</v>
      </c>
      <c r="B45">
        <v>2.81</v>
      </c>
      <c r="C45">
        <v>11.15</v>
      </c>
      <c r="D45" t="s">
        <v>542</v>
      </c>
      <c r="E45" t="s">
        <v>543</v>
      </c>
      <c r="F45">
        <v>74</v>
      </c>
    </row>
    <row r="46" spans="1:6" x14ac:dyDescent="0.2">
      <c r="A46" t="s">
        <v>70</v>
      </c>
      <c r="B46">
        <v>2.5299999999999998</v>
      </c>
      <c r="C46">
        <v>7.72</v>
      </c>
      <c r="D46" t="s">
        <v>542</v>
      </c>
      <c r="E46" t="s">
        <v>543</v>
      </c>
      <c r="F46">
        <v>794</v>
      </c>
    </row>
    <row r="47" spans="1:6" x14ac:dyDescent="0.2">
      <c r="A47" t="s">
        <v>69</v>
      </c>
      <c r="B47">
        <v>2.57</v>
      </c>
      <c r="C47">
        <v>7.82</v>
      </c>
      <c r="D47" t="s">
        <v>542</v>
      </c>
      <c r="E47" t="s">
        <v>543</v>
      </c>
      <c r="F47">
        <v>517</v>
      </c>
    </row>
    <row r="48" spans="1:6" x14ac:dyDescent="0.2">
      <c r="A48" t="s">
        <v>71</v>
      </c>
      <c r="B48">
        <v>2.2999999999999998</v>
      </c>
      <c r="C48">
        <v>7.5</v>
      </c>
      <c r="D48" t="s">
        <v>542</v>
      </c>
      <c r="E48" t="s">
        <v>543</v>
      </c>
      <c r="F48">
        <v>735</v>
      </c>
    </row>
    <row r="49" spans="1:6" x14ac:dyDescent="0.2">
      <c r="A49" t="s">
        <v>72</v>
      </c>
      <c r="B49">
        <v>2.38</v>
      </c>
      <c r="C49">
        <v>8.07</v>
      </c>
      <c r="D49" t="s">
        <v>542</v>
      </c>
      <c r="E49" t="s">
        <v>543</v>
      </c>
      <c r="F49">
        <v>767</v>
      </c>
    </row>
    <row r="50" spans="1:6" x14ac:dyDescent="0.2">
      <c r="A50" t="s">
        <v>89</v>
      </c>
      <c r="B50">
        <v>2.5499999999999998</v>
      </c>
      <c r="C50">
        <v>10.99</v>
      </c>
      <c r="D50" t="s">
        <v>542</v>
      </c>
      <c r="E50" t="s">
        <v>543</v>
      </c>
      <c r="F50">
        <v>791</v>
      </c>
    </row>
    <row r="51" spans="1:6" x14ac:dyDescent="0.2">
      <c r="A51" t="s">
        <v>90</v>
      </c>
      <c r="B51">
        <v>2.52</v>
      </c>
      <c r="C51">
        <v>11.32</v>
      </c>
      <c r="D51" t="s">
        <v>542</v>
      </c>
      <c r="E51" t="s">
        <v>543</v>
      </c>
      <c r="F51">
        <v>781</v>
      </c>
    </row>
    <row r="52" spans="1:6" x14ac:dyDescent="0.2">
      <c r="A52" t="s">
        <v>86</v>
      </c>
      <c r="B52">
        <v>2.5</v>
      </c>
      <c r="C52">
        <v>11.16</v>
      </c>
      <c r="D52" t="s">
        <v>542</v>
      </c>
      <c r="E52" t="s">
        <v>543</v>
      </c>
      <c r="F52">
        <v>771</v>
      </c>
    </row>
    <row r="53" spans="1:6" x14ac:dyDescent="0.2">
      <c r="A53" t="s">
        <v>88</v>
      </c>
      <c r="B53">
        <v>2.4700000000000002</v>
      </c>
      <c r="C53">
        <v>11.3</v>
      </c>
      <c r="D53" t="s">
        <v>542</v>
      </c>
      <c r="E53" t="s">
        <v>543</v>
      </c>
      <c r="F53">
        <v>771</v>
      </c>
    </row>
    <row r="54" spans="1:6" x14ac:dyDescent="0.2">
      <c r="A54" t="s">
        <v>146</v>
      </c>
      <c r="B54">
        <v>2.12</v>
      </c>
      <c r="C54">
        <v>12.34</v>
      </c>
      <c r="D54" t="s">
        <v>542</v>
      </c>
      <c r="E54" t="s">
        <v>543</v>
      </c>
      <c r="F54">
        <v>792</v>
      </c>
    </row>
    <row r="55" spans="1:6" x14ac:dyDescent="0.2">
      <c r="A55" t="s">
        <v>148</v>
      </c>
      <c r="B55">
        <v>2.15</v>
      </c>
      <c r="C55">
        <v>12.8</v>
      </c>
      <c r="D55" t="s">
        <v>542</v>
      </c>
      <c r="E55" t="s">
        <v>543</v>
      </c>
      <c r="F55">
        <v>781</v>
      </c>
    </row>
    <row r="56" spans="1:6" x14ac:dyDescent="0.2">
      <c r="A56" t="s">
        <v>28</v>
      </c>
      <c r="B56">
        <v>2.54</v>
      </c>
      <c r="C56">
        <v>13.38</v>
      </c>
      <c r="D56" t="s">
        <v>542</v>
      </c>
      <c r="E56" t="s">
        <v>543</v>
      </c>
      <c r="F56">
        <v>783</v>
      </c>
    </row>
    <row r="57" spans="1:6" x14ac:dyDescent="0.2">
      <c r="A57" t="s">
        <v>29</v>
      </c>
      <c r="B57">
        <v>2.34</v>
      </c>
      <c r="C57">
        <v>12.93</v>
      </c>
      <c r="D57" t="s">
        <v>542</v>
      </c>
      <c r="E57" t="s">
        <v>543</v>
      </c>
      <c r="F57">
        <v>783</v>
      </c>
    </row>
    <row r="58" spans="1:6" x14ac:dyDescent="0.2">
      <c r="A58" t="s">
        <v>85</v>
      </c>
      <c r="B58">
        <v>2.38</v>
      </c>
      <c r="C58">
        <v>10.74</v>
      </c>
      <c r="D58" t="s">
        <v>542</v>
      </c>
      <c r="E58" t="s">
        <v>543</v>
      </c>
      <c r="F58">
        <v>771</v>
      </c>
    </row>
    <row r="59" spans="1:6" x14ac:dyDescent="0.2">
      <c r="A59" t="s">
        <v>142</v>
      </c>
      <c r="B59">
        <v>0</v>
      </c>
      <c r="C59">
        <v>0</v>
      </c>
      <c r="D59" t="s">
        <v>542</v>
      </c>
      <c r="E59" t="s">
        <v>543</v>
      </c>
      <c r="F59">
        <v>669</v>
      </c>
    </row>
    <row r="60" spans="1:6" x14ac:dyDescent="0.2">
      <c r="A60" t="s">
        <v>143</v>
      </c>
      <c r="B60">
        <v>1.98</v>
      </c>
      <c r="C60">
        <v>14.98</v>
      </c>
      <c r="D60" t="s">
        <v>542</v>
      </c>
      <c r="E60" t="s">
        <v>543</v>
      </c>
      <c r="F60">
        <v>790</v>
      </c>
    </row>
    <row r="61" spans="1:6" x14ac:dyDescent="0.2">
      <c r="A61" t="s">
        <v>87</v>
      </c>
      <c r="B61">
        <v>2.48</v>
      </c>
      <c r="C61">
        <v>10.91</v>
      </c>
      <c r="D61" t="s">
        <v>542</v>
      </c>
      <c r="E61" t="s">
        <v>543</v>
      </c>
      <c r="F61">
        <v>745</v>
      </c>
    </row>
    <row r="62" spans="1:6" x14ac:dyDescent="0.2">
      <c r="A62" t="s">
        <v>59</v>
      </c>
      <c r="B62">
        <v>2.04</v>
      </c>
      <c r="C62">
        <v>17.87</v>
      </c>
      <c r="D62" t="s">
        <v>542</v>
      </c>
      <c r="E62" t="s">
        <v>543</v>
      </c>
      <c r="F62">
        <v>723</v>
      </c>
    </row>
    <row r="63" spans="1:6" x14ac:dyDescent="0.2">
      <c r="A63" t="s">
        <v>23</v>
      </c>
      <c r="B63">
        <v>1.36</v>
      </c>
      <c r="C63">
        <v>12.13</v>
      </c>
      <c r="D63" t="s">
        <v>542</v>
      </c>
      <c r="E63" t="s">
        <v>543</v>
      </c>
      <c r="F63">
        <v>809</v>
      </c>
    </row>
    <row r="64" spans="1:6" x14ac:dyDescent="0.2">
      <c r="A64" t="s">
        <v>25</v>
      </c>
      <c r="B64">
        <v>2.02</v>
      </c>
      <c r="C64">
        <v>13.26</v>
      </c>
      <c r="D64" t="s">
        <v>542</v>
      </c>
      <c r="E64" t="s">
        <v>543</v>
      </c>
      <c r="F64">
        <v>839</v>
      </c>
    </row>
    <row r="65" spans="1:6" x14ac:dyDescent="0.2">
      <c r="A65" t="s">
        <v>128</v>
      </c>
      <c r="B65">
        <v>2.17</v>
      </c>
      <c r="C65">
        <v>11.8</v>
      </c>
      <c r="D65" t="s">
        <v>542</v>
      </c>
      <c r="E65" t="s">
        <v>543</v>
      </c>
      <c r="F65">
        <v>1217</v>
      </c>
    </row>
    <row r="66" spans="1:6" x14ac:dyDescent="0.2">
      <c r="A66" t="s">
        <v>24</v>
      </c>
      <c r="B66">
        <v>2.2200000000000002</v>
      </c>
      <c r="C66">
        <v>12.92</v>
      </c>
      <c r="D66" t="s">
        <v>542</v>
      </c>
      <c r="E66" t="s">
        <v>543</v>
      </c>
      <c r="F66">
        <v>840</v>
      </c>
    </row>
    <row r="67" spans="1:6" x14ac:dyDescent="0.2">
      <c r="A67" t="s">
        <v>26</v>
      </c>
      <c r="B67">
        <v>2.27</v>
      </c>
      <c r="C67">
        <v>13.65</v>
      </c>
      <c r="D67" t="s">
        <v>542</v>
      </c>
      <c r="E67" t="s">
        <v>543</v>
      </c>
      <c r="F67">
        <v>856</v>
      </c>
    </row>
    <row r="68" spans="1:6" x14ac:dyDescent="0.2">
      <c r="A68" t="s">
        <v>27</v>
      </c>
      <c r="B68">
        <v>2.4900000000000002</v>
      </c>
      <c r="C68">
        <v>13.57</v>
      </c>
      <c r="D68" t="s">
        <v>542</v>
      </c>
      <c r="E68" t="s">
        <v>543</v>
      </c>
      <c r="F68">
        <v>845</v>
      </c>
    </row>
    <row r="69" spans="1:6" x14ac:dyDescent="0.2">
      <c r="A69" t="s">
        <v>15</v>
      </c>
      <c r="B69">
        <v>2.19</v>
      </c>
      <c r="C69">
        <v>12.96</v>
      </c>
      <c r="D69" t="s">
        <v>542</v>
      </c>
      <c r="E69" t="s">
        <v>543</v>
      </c>
      <c r="F69">
        <v>762</v>
      </c>
    </row>
    <row r="70" spans="1:6" x14ac:dyDescent="0.2">
      <c r="A70" t="s">
        <v>22</v>
      </c>
      <c r="B70">
        <v>2.0099999999999998</v>
      </c>
      <c r="C70">
        <v>13.12</v>
      </c>
      <c r="D70" t="s">
        <v>542</v>
      </c>
      <c r="E70" t="s">
        <v>543</v>
      </c>
      <c r="F70">
        <v>812</v>
      </c>
    </row>
    <row r="71" spans="1:6" x14ac:dyDescent="0.2">
      <c r="A71" t="s">
        <v>60</v>
      </c>
      <c r="B71">
        <v>1.59</v>
      </c>
      <c r="C71">
        <v>15.35</v>
      </c>
      <c r="D71" t="s">
        <v>542</v>
      </c>
      <c r="E71" t="s">
        <v>543</v>
      </c>
      <c r="F71">
        <v>657</v>
      </c>
    </row>
    <row r="72" spans="1:6" x14ac:dyDescent="0.2">
      <c r="A72" t="s">
        <v>63</v>
      </c>
      <c r="B72">
        <v>1.81</v>
      </c>
      <c r="C72">
        <v>15.89</v>
      </c>
      <c r="D72" t="s">
        <v>542</v>
      </c>
      <c r="E72" t="s">
        <v>543</v>
      </c>
      <c r="F72">
        <v>868</v>
      </c>
    </row>
    <row r="73" spans="1:6" x14ac:dyDescent="0.2">
      <c r="A73" t="s">
        <v>61</v>
      </c>
      <c r="B73">
        <v>1.67</v>
      </c>
      <c r="C73">
        <v>15.51</v>
      </c>
      <c r="D73" t="s">
        <v>542</v>
      </c>
      <c r="E73" t="s">
        <v>543</v>
      </c>
      <c r="F73">
        <v>915</v>
      </c>
    </row>
    <row r="74" spans="1:6" x14ac:dyDescent="0.2">
      <c r="A74" t="s">
        <v>130</v>
      </c>
      <c r="B74">
        <v>2.06</v>
      </c>
      <c r="C74">
        <v>10.98</v>
      </c>
      <c r="D74" t="s">
        <v>542</v>
      </c>
      <c r="E74" t="s">
        <v>543</v>
      </c>
      <c r="F74">
        <v>825</v>
      </c>
    </row>
    <row r="75" spans="1:6" x14ac:dyDescent="0.2">
      <c r="A75" t="s">
        <v>145</v>
      </c>
      <c r="B75">
        <v>1.97</v>
      </c>
      <c r="C75">
        <v>13.01</v>
      </c>
      <c r="D75" t="s">
        <v>542</v>
      </c>
      <c r="E75" t="s">
        <v>543</v>
      </c>
      <c r="F75">
        <v>400</v>
      </c>
    </row>
    <row r="76" spans="1:6" x14ac:dyDescent="0.2">
      <c r="A76" t="s">
        <v>151</v>
      </c>
      <c r="B76">
        <v>2.52</v>
      </c>
      <c r="C76">
        <v>10.97</v>
      </c>
      <c r="D76" t="s">
        <v>542</v>
      </c>
      <c r="E76" t="s">
        <v>543</v>
      </c>
      <c r="F76">
        <v>750</v>
      </c>
    </row>
    <row r="77" spans="1:6" x14ac:dyDescent="0.2">
      <c r="A77" t="s">
        <v>152</v>
      </c>
      <c r="B77">
        <v>2.56</v>
      </c>
      <c r="C77">
        <v>11.14</v>
      </c>
      <c r="D77" t="s">
        <v>542</v>
      </c>
      <c r="E77" t="s">
        <v>543</v>
      </c>
      <c r="F77">
        <v>838</v>
      </c>
    </row>
    <row r="78" spans="1:6" x14ac:dyDescent="0.2">
      <c r="A78" t="s">
        <v>150</v>
      </c>
      <c r="B78">
        <v>2.0099999999999998</v>
      </c>
      <c r="C78">
        <v>9.2200000000000006</v>
      </c>
      <c r="D78" t="s">
        <v>542</v>
      </c>
      <c r="E78" t="s">
        <v>543</v>
      </c>
      <c r="F78">
        <v>752</v>
      </c>
    </row>
    <row r="79" spans="1:6" x14ac:dyDescent="0.2">
      <c r="A79" t="s">
        <v>129</v>
      </c>
      <c r="B79">
        <v>2.34</v>
      </c>
      <c r="C79">
        <v>10.92</v>
      </c>
      <c r="D79" t="s">
        <v>542</v>
      </c>
      <c r="E79" t="s">
        <v>543</v>
      </c>
      <c r="F79">
        <v>541</v>
      </c>
    </row>
    <row r="80" spans="1:6" x14ac:dyDescent="0.2">
      <c r="A80" t="s">
        <v>131</v>
      </c>
      <c r="B80">
        <v>2.2400000000000002</v>
      </c>
      <c r="C80">
        <v>10.6</v>
      </c>
      <c r="D80" t="s">
        <v>542</v>
      </c>
      <c r="E80" t="s">
        <v>543</v>
      </c>
      <c r="F80">
        <v>693</v>
      </c>
    </row>
    <row r="81" spans="1:6" x14ac:dyDescent="0.2">
      <c r="A81" t="s">
        <v>132</v>
      </c>
      <c r="B81">
        <v>2.5099999999999998</v>
      </c>
      <c r="C81">
        <v>11.21</v>
      </c>
      <c r="D81" t="s">
        <v>542</v>
      </c>
      <c r="E81" t="s">
        <v>543</v>
      </c>
      <c r="F81">
        <v>826</v>
      </c>
    </row>
    <row r="82" spans="1:6" x14ac:dyDescent="0.2">
      <c r="A82" t="s">
        <v>18</v>
      </c>
      <c r="B82">
        <v>2.27</v>
      </c>
      <c r="C82">
        <v>13.26</v>
      </c>
      <c r="D82" t="s">
        <v>542</v>
      </c>
      <c r="E82" t="s">
        <v>543</v>
      </c>
      <c r="F82">
        <v>820</v>
      </c>
    </row>
    <row r="83" spans="1:6" x14ac:dyDescent="0.2">
      <c r="A83" t="s">
        <v>19</v>
      </c>
      <c r="B83">
        <v>2.5499999999999998</v>
      </c>
      <c r="C83">
        <v>13.79</v>
      </c>
      <c r="D83" t="s">
        <v>542</v>
      </c>
      <c r="E83" t="s">
        <v>543</v>
      </c>
      <c r="F83">
        <v>864</v>
      </c>
    </row>
    <row r="84" spans="1:6" x14ac:dyDescent="0.2">
      <c r="A84" t="s">
        <v>17</v>
      </c>
      <c r="B84">
        <v>2.38</v>
      </c>
      <c r="C84">
        <v>13.67</v>
      </c>
      <c r="D84" t="s">
        <v>542</v>
      </c>
      <c r="E84" t="s">
        <v>543</v>
      </c>
      <c r="F84">
        <v>810</v>
      </c>
    </row>
    <row r="85" spans="1:6" x14ac:dyDescent="0.2">
      <c r="A85" t="s">
        <v>16</v>
      </c>
      <c r="B85">
        <v>2.1</v>
      </c>
      <c r="C85">
        <v>15.88</v>
      </c>
      <c r="D85" t="s">
        <v>542</v>
      </c>
      <c r="E85" t="s">
        <v>543</v>
      </c>
      <c r="F85">
        <v>811</v>
      </c>
    </row>
    <row r="86" spans="1:6" x14ac:dyDescent="0.2">
      <c r="A86" t="s">
        <v>98</v>
      </c>
      <c r="B86">
        <v>2.1</v>
      </c>
      <c r="C86">
        <v>10.87</v>
      </c>
      <c r="D86" t="s">
        <v>542</v>
      </c>
      <c r="E86" t="s">
        <v>543</v>
      </c>
      <c r="F86">
        <v>797</v>
      </c>
    </row>
    <row r="87" spans="1:6" x14ac:dyDescent="0.2">
      <c r="A87" t="s">
        <v>99</v>
      </c>
      <c r="B87">
        <v>2.29</v>
      </c>
      <c r="C87">
        <v>10.94</v>
      </c>
      <c r="D87" t="s">
        <v>542</v>
      </c>
      <c r="E87" t="s">
        <v>543</v>
      </c>
      <c r="F87">
        <v>814</v>
      </c>
    </row>
    <row r="88" spans="1:6" x14ac:dyDescent="0.2">
      <c r="A88" t="s">
        <v>100</v>
      </c>
      <c r="B88">
        <v>2.37</v>
      </c>
      <c r="C88">
        <v>11.35</v>
      </c>
      <c r="D88" t="s">
        <v>542</v>
      </c>
      <c r="E88" t="s">
        <v>543</v>
      </c>
      <c r="F88">
        <v>713</v>
      </c>
    </row>
    <row r="89" spans="1:6" x14ac:dyDescent="0.2">
      <c r="A89" t="s">
        <v>101</v>
      </c>
      <c r="B89">
        <v>2.21</v>
      </c>
      <c r="C89">
        <v>8.7100000000000009</v>
      </c>
      <c r="D89" t="s">
        <v>542</v>
      </c>
      <c r="E89" t="s">
        <v>543</v>
      </c>
      <c r="F89">
        <v>786</v>
      </c>
    </row>
    <row r="90" spans="1:6" x14ac:dyDescent="0.2">
      <c r="A90" t="s">
        <v>482</v>
      </c>
      <c r="B90">
        <v>2.16</v>
      </c>
      <c r="C90">
        <v>10.82</v>
      </c>
      <c r="D90" t="s">
        <v>542</v>
      </c>
      <c r="E90" t="s">
        <v>543</v>
      </c>
      <c r="F90">
        <v>925</v>
      </c>
    </row>
    <row r="91" spans="1:6" x14ac:dyDescent="0.2">
      <c r="A91" t="s">
        <v>285</v>
      </c>
      <c r="B91">
        <v>2.15</v>
      </c>
      <c r="C91">
        <v>10.74</v>
      </c>
      <c r="D91" t="s">
        <v>542</v>
      </c>
      <c r="E91" t="s">
        <v>543</v>
      </c>
      <c r="F91">
        <v>925</v>
      </c>
    </row>
    <row r="92" spans="1:6" x14ac:dyDescent="0.2">
      <c r="A92" t="s">
        <v>300</v>
      </c>
      <c r="B92">
        <v>1.94</v>
      </c>
      <c r="C92">
        <v>19.39</v>
      </c>
      <c r="D92" t="s">
        <v>542</v>
      </c>
      <c r="E92" t="s">
        <v>543</v>
      </c>
      <c r="F92">
        <v>1000</v>
      </c>
    </row>
    <row r="93" spans="1:6" x14ac:dyDescent="0.2">
      <c r="A93" t="s">
        <v>301</v>
      </c>
      <c r="B93">
        <v>2.0099999999999998</v>
      </c>
      <c r="C93">
        <v>19.38</v>
      </c>
      <c r="D93" t="s">
        <v>542</v>
      </c>
      <c r="E93" t="s">
        <v>543</v>
      </c>
      <c r="F93">
        <v>1000</v>
      </c>
    </row>
    <row r="94" spans="1:6" x14ac:dyDescent="0.2">
      <c r="A94" t="s">
        <v>302</v>
      </c>
      <c r="B94">
        <v>1.85</v>
      </c>
      <c r="C94">
        <v>19.23</v>
      </c>
      <c r="D94" t="s">
        <v>542</v>
      </c>
      <c r="E94" t="s">
        <v>543</v>
      </c>
      <c r="F94">
        <v>1000</v>
      </c>
    </row>
    <row r="95" spans="1:6" x14ac:dyDescent="0.2">
      <c r="A95" t="s">
        <v>303</v>
      </c>
      <c r="B95">
        <v>2</v>
      </c>
      <c r="C95">
        <v>19.100000000000001</v>
      </c>
      <c r="D95" t="s">
        <v>542</v>
      </c>
      <c r="E95" t="s">
        <v>543</v>
      </c>
      <c r="F95">
        <v>1000</v>
      </c>
    </row>
    <row r="96" spans="1:6" x14ac:dyDescent="0.2">
      <c r="A96" t="s">
        <v>203</v>
      </c>
      <c r="B96">
        <v>1.67</v>
      </c>
      <c r="C96">
        <v>21.05</v>
      </c>
      <c r="D96" t="s">
        <v>542</v>
      </c>
      <c r="E96" t="s">
        <v>543</v>
      </c>
      <c r="F96">
        <v>842</v>
      </c>
    </row>
    <row r="97" spans="1:6" x14ac:dyDescent="0.2">
      <c r="A97" t="s">
        <v>205</v>
      </c>
      <c r="B97">
        <v>1.7</v>
      </c>
      <c r="C97">
        <v>18.37</v>
      </c>
      <c r="D97" t="s">
        <v>542</v>
      </c>
      <c r="E97" t="s">
        <v>543</v>
      </c>
      <c r="F97">
        <v>1000</v>
      </c>
    </row>
    <row r="98" spans="1:6" x14ac:dyDescent="0.2">
      <c r="A98" t="s">
        <v>169</v>
      </c>
      <c r="B98">
        <v>1.95</v>
      </c>
      <c r="C98">
        <v>10.220000000000001</v>
      </c>
      <c r="D98" t="s">
        <v>542</v>
      </c>
      <c r="E98" t="s">
        <v>543</v>
      </c>
      <c r="F98">
        <v>892</v>
      </c>
    </row>
    <row r="99" spans="1:6" x14ac:dyDescent="0.2">
      <c r="A99" t="s">
        <v>170</v>
      </c>
      <c r="B99">
        <v>1.85</v>
      </c>
      <c r="C99">
        <v>9.7899999999999991</v>
      </c>
      <c r="D99" t="s">
        <v>542</v>
      </c>
      <c r="E99" t="s">
        <v>543</v>
      </c>
      <c r="F99">
        <v>892</v>
      </c>
    </row>
    <row r="100" spans="1:6" x14ac:dyDescent="0.2">
      <c r="A100" t="s">
        <v>200</v>
      </c>
      <c r="B100">
        <v>1.62</v>
      </c>
      <c r="C100">
        <v>19.899999999999999</v>
      </c>
      <c r="D100" t="s">
        <v>542</v>
      </c>
      <c r="E100" t="s">
        <v>543</v>
      </c>
      <c r="F100">
        <v>980</v>
      </c>
    </row>
    <row r="101" spans="1:6" x14ac:dyDescent="0.2">
      <c r="A101" t="s">
        <v>202</v>
      </c>
      <c r="B101">
        <v>1.84</v>
      </c>
      <c r="C101">
        <v>19.579999999999998</v>
      </c>
      <c r="D101" t="s">
        <v>542</v>
      </c>
      <c r="E101" t="s">
        <v>543</v>
      </c>
      <c r="F101">
        <v>892</v>
      </c>
    </row>
    <row r="102" spans="1:6" x14ac:dyDescent="0.2">
      <c r="A102" t="s">
        <v>483</v>
      </c>
      <c r="B102">
        <v>2.08</v>
      </c>
      <c r="C102">
        <v>10.41</v>
      </c>
      <c r="D102" t="s">
        <v>542</v>
      </c>
      <c r="E102" t="s">
        <v>543</v>
      </c>
      <c r="F102">
        <v>925</v>
      </c>
    </row>
    <row r="103" spans="1:6" x14ac:dyDescent="0.2">
      <c r="A103" t="s">
        <v>287</v>
      </c>
      <c r="B103">
        <v>2.13</v>
      </c>
      <c r="C103">
        <v>10.61</v>
      </c>
      <c r="D103" t="s">
        <v>542</v>
      </c>
      <c r="E103" t="s">
        <v>543</v>
      </c>
      <c r="F103">
        <v>925</v>
      </c>
    </row>
    <row r="104" spans="1:6" x14ac:dyDescent="0.2">
      <c r="A104" t="s">
        <v>248</v>
      </c>
      <c r="B104">
        <v>2.2400000000000002</v>
      </c>
      <c r="C104">
        <v>11.17</v>
      </c>
      <c r="D104" t="s">
        <v>542</v>
      </c>
      <c r="E104" t="s">
        <v>543</v>
      </c>
      <c r="F104">
        <v>1100</v>
      </c>
    </row>
    <row r="105" spans="1:6" x14ac:dyDescent="0.2">
      <c r="A105" t="s">
        <v>249</v>
      </c>
      <c r="B105">
        <v>2.23</v>
      </c>
      <c r="C105">
        <v>11.28</v>
      </c>
      <c r="D105" t="s">
        <v>542</v>
      </c>
      <c r="E105" t="s">
        <v>543</v>
      </c>
      <c r="F105">
        <v>1100</v>
      </c>
    </row>
    <row r="106" spans="1:6" x14ac:dyDescent="0.2">
      <c r="A106" t="s">
        <v>279</v>
      </c>
      <c r="B106">
        <v>2</v>
      </c>
      <c r="C106">
        <v>20.11</v>
      </c>
      <c r="D106" t="s">
        <v>542</v>
      </c>
      <c r="E106" t="s">
        <v>543</v>
      </c>
      <c r="F106">
        <v>1000</v>
      </c>
    </row>
    <row r="107" spans="1:6" x14ac:dyDescent="0.2">
      <c r="A107" t="s">
        <v>280</v>
      </c>
      <c r="B107">
        <v>2</v>
      </c>
      <c r="C107">
        <v>19.82</v>
      </c>
      <c r="D107" t="s">
        <v>542</v>
      </c>
      <c r="E107" t="s">
        <v>543</v>
      </c>
      <c r="F107">
        <v>1000</v>
      </c>
    </row>
    <row r="108" spans="1:6" x14ac:dyDescent="0.2">
      <c r="A108" t="s">
        <v>277</v>
      </c>
      <c r="B108">
        <v>2.0499999999999998</v>
      </c>
      <c r="C108">
        <v>17.100000000000001</v>
      </c>
      <c r="D108" t="s">
        <v>542</v>
      </c>
      <c r="E108" t="s">
        <v>543</v>
      </c>
      <c r="F108">
        <v>1000</v>
      </c>
    </row>
    <row r="109" spans="1:6" x14ac:dyDescent="0.2">
      <c r="A109" t="s">
        <v>250</v>
      </c>
      <c r="B109">
        <v>2.33</v>
      </c>
      <c r="C109">
        <v>11.73</v>
      </c>
      <c r="D109" t="s">
        <v>542</v>
      </c>
      <c r="E109" t="s">
        <v>543</v>
      </c>
      <c r="F109">
        <v>1000</v>
      </c>
    </row>
    <row r="110" spans="1:6" x14ac:dyDescent="0.2">
      <c r="A110" t="s">
        <v>281</v>
      </c>
      <c r="B110">
        <v>2.14</v>
      </c>
      <c r="C110">
        <v>20.41</v>
      </c>
      <c r="D110" t="s">
        <v>542</v>
      </c>
      <c r="E110" t="s">
        <v>543</v>
      </c>
      <c r="F110">
        <v>990</v>
      </c>
    </row>
    <row r="111" spans="1:6" x14ac:dyDescent="0.2">
      <c r="A111" t="s">
        <v>251</v>
      </c>
      <c r="B111">
        <v>2.21</v>
      </c>
      <c r="C111">
        <v>11.04</v>
      </c>
      <c r="D111" t="s">
        <v>542</v>
      </c>
      <c r="E111" t="s">
        <v>543</v>
      </c>
      <c r="F111">
        <v>1000</v>
      </c>
    </row>
    <row r="112" spans="1:6" x14ac:dyDescent="0.2">
      <c r="A112" t="s">
        <v>252</v>
      </c>
      <c r="B112">
        <v>2.44</v>
      </c>
      <c r="C112">
        <v>12.56</v>
      </c>
      <c r="D112" t="s">
        <v>542</v>
      </c>
      <c r="E112" t="s">
        <v>543</v>
      </c>
      <c r="F112">
        <v>1300</v>
      </c>
    </row>
    <row r="113" spans="1:6" x14ac:dyDescent="0.2">
      <c r="A113" t="s">
        <v>253</v>
      </c>
      <c r="B113">
        <v>2.2599999999999998</v>
      </c>
      <c r="C113">
        <v>12.27</v>
      </c>
      <c r="D113" t="s">
        <v>542</v>
      </c>
      <c r="E113" t="s">
        <v>543</v>
      </c>
      <c r="F113">
        <v>560</v>
      </c>
    </row>
    <row r="114" spans="1:6" x14ac:dyDescent="0.2">
      <c r="A114" t="s">
        <v>278</v>
      </c>
      <c r="B114">
        <v>2.06</v>
      </c>
      <c r="C114">
        <v>16.98</v>
      </c>
      <c r="D114" t="s">
        <v>542</v>
      </c>
      <c r="E114" t="s">
        <v>543</v>
      </c>
      <c r="F114">
        <v>1000</v>
      </c>
    </row>
    <row r="115" spans="1:6" x14ac:dyDescent="0.2">
      <c r="A115" t="s">
        <v>254</v>
      </c>
      <c r="B115">
        <v>2.2200000000000002</v>
      </c>
      <c r="C115">
        <v>11.41</v>
      </c>
      <c r="D115" t="s">
        <v>542</v>
      </c>
      <c r="E115" t="s">
        <v>543</v>
      </c>
      <c r="F115">
        <v>1000</v>
      </c>
    </row>
    <row r="116" spans="1:6" x14ac:dyDescent="0.2">
      <c r="A116" t="s">
        <v>294</v>
      </c>
      <c r="B116">
        <v>2.0299999999999998</v>
      </c>
      <c r="C116">
        <v>22.57</v>
      </c>
      <c r="D116" t="s">
        <v>542</v>
      </c>
      <c r="E116" t="s">
        <v>543</v>
      </c>
      <c r="F116">
        <v>925</v>
      </c>
    </row>
    <row r="117" spans="1:6" x14ac:dyDescent="0.2">
      <c r="A117" t="s">
        <v>295</v>
      </c>
      <c r="B117">
        <v>2.0699999999999998</v>
      </c>
      <c r="C117">
        <v>19.88</v>
      </c>
      <c r="D117" t="s">
        <v>542</v>
      </c>
      <c r="E117" t="s">
        <v>543</v>
      </c>
      <c r="F117">
        <v>1050</v>
      </c>
    </row>
    <row r="118" spans="1:6" x14ac:dyDescent="0.2">
      <c r="A118" t="s">
        <v>263</v>
      </c>
      <c r="B118">
        <v>2.1800000000000002</v>
      </c>
      <c r="C118">
        <v>11.27</v>
      </c>
      <c r="D118" t="s">
        <v>542</v>
      </c>
      <c r="E118" t="s">
        <v>543</v>
      </c>
      <c r="F118">
        <v>1100</v>
      </c>
    </row>
    <row r="119" spans="1:6" x14ac:dyDescent="0.2">
      <c r="A119" t="s">
        <v>255</v>
      </c>
      <c r="B119">
        <v>2.29</v>
      </c>
      <c r="C119">
        <v>11.83</v>
      </c>
      <c r="D119" t="s">
        <v>542</v>
      </c>
      <c r="E119" t="s">
        <v>543</v>
      </c>
      <c r="F119">
        <v>560</v>
      </c>
    </row>
    <row r="120" spans="1:6" x14ac:dyDescent="0.2">
      <c r="A120" t="s">
        <v>256</v>
      </c>
      <c r="B120">
        <v>2.23</v>
      </c>
      <c r="C120">
        <v>12.73</v>
      </c>
      <c r="D120" t="s">
        <v>542</v>
      </c>
      <c r="E120" t="s">
        <v>543</v>
      </c>
      <c r="F120">
        <v>850</v>
      </c>
    </row>
    <row r="121" spans="1:6" x14ac:dyDescent="0.2">
      <c r="A121" t="s">
        <v>296</v>
      </c>
      <c r="B121">
        <v>2</v>
      </c>
      <c r="C121">
        <v>19.329999999999998</v>
      </c>
      <c r="D121" t="s">
        <v>542</v>
      </c>
      <c r="E121" t="s">
        <v>543</v>
      </c>
      <c r="F121">
        <v>1000</v>
      </c>
    </row>
    <row r="122" spans="1:6" x14ac:dyDescent="0.2">
      <c r="A122" t="s">
        <v>297</v>
      </c>
      <c r="B122">
        <v>2.1</v>
      </c>
      <c r="C122">
        <v>19.920000000000002</v>
      </c>
      <c r="D122" t="s">
        <v>542</v>
      </c>
      <c r="E122" t="s">
        <v>543</v>
      </c>
      <c r="F122">
        <v>1100</v>
      </c>
    </row>
    <row r="123" spans="1:6" x14ac:dyDescent="0.2">
      <c r="A123" t="s">
        <v>298</v>
      </c>
      <c r="B123">
        <v>2.12</v>
      </c>
      <c r="C123">
        <v>18.98</v>
      </c>
      <c r="D123" t="s">
        <v>542</v>
      </c>
      <c r="E123" t="s">
        <v>543</v>
      </c>
      <c r="F123">
        <v>825</v>
      </c>
    </row>
    <row r="124" spans="1:6" x14ac:dyDescent="0.2">
      <c r="A124" t="s">
        <v>299</v>
      </c>
      <c r="B124">
        <v>2.17</v>
      </c>
      <c r="C124">
        <v>19.52</v>
      </c>
      <c r="D124" t="s">
        <v>542</v>
      </c>
      <c r="E124" t="s">
        <v>543</v>
      </c>
      <c r="F124">
        <v>1000</v>
      </c>
    </row>
    <row r="125" spans="1:6" x14ac:dyDescent="0.2">
      <c r="A125" t="s">
        <v>258</v>
      </c>
      <c r="B125">
        <v>2.38</v>
      </c>
      <c r="C125">
        <v>10.79</v>
      </c>
      <c r="D125" t="s">
        <v>542</v>
      </c>
      <c r="E125" t="s">
        <v>543</v>
      </c>
      <c r="F125">
        <v>800</v>
      </c>
    </row>
    <row r="126" spans="1:6" x14ac:dyDescent="0.2">
      <c r="A126" t="s">
        <v>259</v>
      </c>
      <c r="B126">
        <v>2.16</v>
      </c>
      <c r="C126">
        <v>10.51</v>
      </c>
      <c r="D126" t="s">
        <v>542</v>
      </c>
      <c r="E126" t="s">
        <v>543</v>
      </c>
      <c r="F126">
        <v>940</v>
      </c>
    </row>
    <row r="127" spans="1:6" x14ac:dyDescent="0.2">
      <c r="A127" t="s">
        <v>260</v>
      </c>
      <c r="B127">
        <v>2.3199999999999998</v>
      </c>
      <c r="C127">
        <v>11.94</v>
      </c>
      <c r="D127" t="s">
        <v>542</v>
      </c>
      <c r="E127" t="s">
        <v>543</v>
      </c>
      <c r="F127">
        <v>876</v>
      </c>
    </row>
    <row r="128" spans="1:6" x14ac:dyDescent="0.2">
      <c r="A128" t="s">
        <v>261</v>
      </c>
      <c r="B128">
        <v>2.19</v>
      </c>
      <c r="C128">
        <v>12.09</v>
      </c>
      <c r="D128" t="s">
        <v>542</v>
      </c>
      <c r="E128" t="s">
        <v>543</v>
      </c>
      <c r="F128">
        <v>800</v>
      </c>
    </row>
    <row r="129" spans="1:6" x14ac:dyDescent="0.2">
      <c r="A129" t="s">
        <v>62</v>
      </c>
      <c r="B129">
        <v>1.32</v>
      </c>
      <c r="C129">
        <v>10.96</v>
      </c>
      <c r="D129" t="s">
        <v>542</v>
      </c>
      <c r="E129" t="s">
        <v>543</v>
      </c>
      <c r="F129">
        <v>267</v>
      </c>
    </row>
    <row r="130" spans="1:6" x14ac:dyDescent="0.2">
      <c r="A130" t="s">
        <v>134</v>
      </c>
      <c r="B130">
        <v>2.87</v>
      </c>
      <c r="C130">
        <v>11.15</v>
      </c>
      <c r="D130" t="s">
        <v>542</v>
      </c>
      <c r="E130" t="s">
        <v>543</v>
      </c>
      <c r="F130">
        <v>454</v>
      </c>
    </row>
    <row r="131" spans="1:6" x14ac:dyDescent="0.2">
      <c r="A131" t="s">
        <v>171</v>
      </c>
      <c r="B131">
        <v>2.37</v>
      </c>
      <c r="C131">
        <v>11.29</v>
      </c>
      <c r="D131" t="s">
        <v>542</v>
      </c>
      <c r="E131" t="s">
        <v>543</v>
      </c>
      <c r="F131">
        <v>1300</v>
      </c>
    </row>
    <row r="132" spans="1:6" x14ac:dyDescent="0.2">
      <c r="A132" t="s">
        <v>175</v>
      </c>
      <c r="B132">
        <v>2.16</v>
      </c>
      <c r="C132">
        <v>10.37</v>
      </c>
      <c r="D132" t="s">
        <v>542</v>
      </c>
      <c r="E132" t="s">
        <v>543</v>
      </c>
      <c r="F132">
        <v>1000</v>
      </c>
    </row>
    <row r="133" spans="1:6" x14ac:dyDescent="0.2">
      <c r="A133" t="s">
        <v>235</v>
      </c>
      <c r="B133">
        <v>1.93</v>
      </c>
      <c r="C133">
        <v>15.65</v>
      </c>
      <c r="D133" t="s">
        <v>542</v>
      </c>
      <c r="E133" t="s">
        <v>543</v>
      </c>
      <c r="F133">
        <v>1100</v>
      </c>
    </row>
    <row r="134" spans="1:6" x14ac:dyDescent="0.2">
      <c r="A134" t="s">
        <v>172</v>
      </c>
      <c r="B134">
        <v>2.2200000000000002</v>
      </c>
      <c r="C134">
        <v>10.11</v>
      </c>
      <c r="D134" t="s">
        <v>542</v>
      </c>
      <c r="E134" t="s">
        <v>543</v>
      </c>
      <c r="F134">
        <v>1200</v>
      </c>
    </row>
    <row r="135" spans="1:6" x14ac:dyDescent="0.2">
      <c r="A135" t="s">
        <v>206</v>
      </c>
      <c r="B135">
        <v>1.86</v>
      </c>
      <c r="C135">
        <v>18.11</v>
      </c>
      <c r="D135" t="s">
        <v>542</v>
      </c>
      <c r="E135" t="s">
        <v>543</v>
      </c>
      <c r="F135">
        <v>950</v>
      </c>
    </row>
    <row r="136" spans="1:6" x14ac:dyDescent="0.2">
      <c r="A136" t="s">
        <v>177</v>
      </c>
      <c r="B136">
        <v>1.9</v>
      </c>
      <c r="C136">
        <v>10.68</v>
      </c>
      <c r="D136" t="s">
        <v>542</v>
      </c>
      <c r="E136" t="s">
        <v>543</v>
      </c>
      <c r="F136">
        <v>1000</v>
      </c>
    </row>
    <row r="137" spans="1:6" x14ac:dyDescent="0.2">
      <c r="A137" t="s">
        <v>204</v>
      </c>
      <c r="B137">
        <v>1.79</v>
      </c>
      <c r="C137">
        <v>19.09</v>
      </c>
      <c r="D137" t="s">
        <v>542</v>
      </c>
      <c r="E137" t="s">
        <v>543</v>
      </c>
      <c r="F137">
        <v>1500</v>
      </c>
    </row>
    <row r="138" spans="1:6" x14ac:dyDescent="0.2">
      <c r="A138" t="s">
        <v>173</v>
      </c>
      <c r="B138">
        <v>2.14</v>
      </c>
      <c r="C138">
        <v>10.51</v>
      </c>
      <c r="D138" t="s">
        <v>542</v>
      </c>
      <c r="E138" t="s">
        <v>543</v>
      </c>
      <c r="F138">
        <v>1400</v>
      </c>
    </row>
    <row r="139" spans="1:6" x14ac:dyDescent="0.2">
      <c r="A139" t="s">
        <v>207</v>
      </c>
      <c r="B139">
        <v>1.9</v>
      </c>
      <c r="C139">
        <v>19.72</v>
      </c>
      <c r="D139" t="s">
        <v>542</v>
      </c>
      <c r="E139" t="s">
        <v>543</v>
      </c>
      <c r="F139">
        <v>1050</v>
      </c>
    </row>
    <row r="140" spans="1:6" x14ac:dyDescent="0.2">
      <c r="A140" t="s">
        <v>179</v>
      </c>
      <c r="B140">
        <v>2.04</v>
      </c>
      <c r="C140">
        <v>10.29</v>
      </c>
      <c r="D140" t="s">
        <v>542</v>
      </c>
      <c r="E140" t="s">
        <v>543</v>
      </c>
      <c r="F140">
        <v>1000</v>
      </c>
    </row>
    <row r="141" spans="1:6" x14ac:dyDescent="0.2">
      <c r="A141" t="s">
        <v>181</v>
      </c>
      <c r="B141">
        <v>1.93</v>
      </c>
      <c r="C141">
        <v>9.2899999999999991</v>
      </c>
      <c r="D141" t="s">
        <v>542</v>
      </c>
      <c r="E141" t="s">
        <v>543</v>
      </c>
      <c r="F141">
        <v>1000</v>
      </c>
    </row>
    <row r="142" spans="1:6" x14ac:dyDescent="0.2">
      <c r="A142" t="s">
        <v>182</v>
      </c>
      <c r="B142">
        <v>2.08</v>
      </c>
      <c r="C142">
        <v>10.51</v>
      </c>
      <c r="D142" t="s">
        <v>542</v>
      </c>
      <c r="E142" t="s">
        <v>543</v>
      </c>
      <c r="F142">
        <v>1000</v>
      </c>
    </row>
    <row r="143" spans="1:6" x14ac:dyDescent="0.2">
      <c r="A143" t="s">
        <v>183</v>
      </c>
      <c r="B143">
        <v>2.2400000000000002</v>
      </c>
      <c r="C143">
        <v>12.1</v>
      </c>
      <c r="D143" t="s">
        <v>542</v>
      </c>
      <c r="E143" t="s">
        <v>543</v>
      </c>
      <c r="F143">
        <v>600</v>
      </c>
    </row>
    <row r="144" spans="1:6" x14ac:dyDescent="0.2">
      <c r="A144" t="s">
        <v>210</v>
      </c>
      <c r="B144">
        <v>1.96</v>
      </c>
      <c r="C144">
        <v>19.27</v>
      </c>
      <c r="D144" t="s">
        <v>542</v>
      </c>
      <c r="E144" t="s">
        <v>543</v>
      </c>
      <c r="F144">
        <v>900</v>
      </c>
    </row>
    <row r="145" spans="1:6" x14ac:dyDescent="0.2">
      <c r="A145" t="s">
        <v>208</v>
      </c>
      <c r="B145">
        <v>2.02</v>
      </c>
      <c r="C145">
        <v>10.37</v>
      </c>
      <c r="D145" t="s">
        <v>542</v>
      </c>
      <c r="E145" t="s">
        <v>543</v>
      </c>
      <c r="F145">
        <v>230</v>
      </c>
    </row>
    <row r="146" spans="1:6" x14ac:dyDescent="0.2">
      <c r="A146" t="s">
        <v>234</v>
      </c>
      <c r="B146">
        <v>1.99</v>
      </c>
      <c r="C146">
        <v>14.6</v>
      </c>
      <c r="D146" t="s">
        <v>542</v>
      </c>
      <c r="E146" t="s">
        <v>543</v>
      </c>
      <c r="F146">
        <v>400</v>
      </c>
    </row>
    <row r="147" spans="1:6" x14ac:dyDescent="0.2">
      <c r="A147" t="s">
        <v>236</v>
      </c>
      <c r="B147">
        <v>1.61</v>
      </c>
      <c r="C147">
        <v>13.91</v>
      </c>
      <c r="D147" t="s">
        <v>542</v>
      </c>
      <c r="E147" t="s">
        <v>543</v>
      </c>
      <c r="F147">
        <v>1100</v>
      </c>
    </row>
    <row r="148" spans="1:6" x14ac:dyDescent="0.2">
      <c r="A148" t="s">
        <v>237</v>
      </c>
      <c r="B148">
        <v>1.9</v>
      </c>
      <c r="C148">
        <v>13.8</v>
      </c>
      <c r="D148" t="s">
        <v>542</v>
      </c>
      <c r="E148" t="s">
        <v>543</v>
      </c>
      <c r="F148">
        <v>375</v>
      </c>
    </row>
    <row r="149" spans="1:6" x14ac:dyDescent="0.2">
      <c r="A149" t="s">
        <v>180</v>
      </c>
      <c r="B149">
        <v>1.97</v>
      </c>
      <c r="C149">
        <v>10.66</v>
      </c>
      <c r="D149" t="s">
        <v>542</v>
      </c>
      <c r="E149" t="s">
        <v>543</v>
      </c>
      <c r="F149">
        <v>875</v>
      </c>
    </row>
    <row r="150" spans="1:6" x14ac:dyDescent="0.2">
      <c r="A150" t="s">
        <v>211</v>
      </c>
      <c r="B150">
        <v>1.96</v>
      </c>
      <c r="C150">
        <v>19.75</v>
      </c>
      <c r="D150" t="s">
        <v>542</v>
      </c>
      <c r="E150" t="s">
        <v>543</v>
      </c>
      <c r="F150">
        <v>1200</v>
      </c>
    </row>
    <row r="151" spans="1:6" x14ac:dyDescent="0.2">
      <c r="A151" t="s">
        <v>212</v>
      </c>
      <c r="B151">
        <v>1.89</v>
      </c>
      <c r="C151">
        <v>17</v>
      </c>
      <c r="D151" t="s">
        <v>542</v>
      </c>
      <c r="E151" t="s">
        <v>543</v>
      </c>
      <c r="F151">
        <v>1300</v>
      </c>
    </row>
    <row r="152" spans="1:6" x14ac:dyDescent="0.2">
      <c r="A152" t="s">
        <v>239</v>
      </c>
      <c r="B152">
        <v>1.95</v>
      </c>
      <c r="C152">
        <v>15.77</v>
      </c>
      <c r="D152" t="s">
        <v>542</v>
      </c>
      <c r="E152" t="s">
        <v>543</v>
      </c>
      <c r="F152">
        <v>1050</v>
      </c>
    </row>
    <row r="153" spans="1:6" x14ac:dyDescent="0.2">
      <c r="A153" t="s">
        <v>485</v>
      </c>
      <c r="B153">
        <v>2.0699999999999998</v>
      </c>
      <c r="C153">
        <v>11.22</v>
      </c>
      <c r="D153" t="s">
        <v>542</v>
      </c>
      <c r="E153" t="s">
        <v>543</v>
      </c>
      <c r="F153">
        <v>1050</v>
      </c>
    </row>
    <row r="154" spans="1:6" x14ac:dyDescent="0.2">
      <c r="A154" t="s">
        <v>267</v>
      </c>
      <c r="B154">
        <v>1.84</v>
      </c>
      <c r="C154">
        <v>15.84</v>
      </c>
      <c r="D154" t="s">
        <v>542</v>
      </c>
      <c r="E154" t="s">
        <v>543</v>
      </c>
      <c r="F154">
        <v>1000</v>
      </c>
    </row>
    <row r="155" spans="1:6" x14ac:dyDescent="0.2">
      <c r="A155" t="s">
        <v>269</v>
      </c>
      <c r="B155">
        <v>1.76</v>
      </c>
      <c r="C155">
        <v>15.43</v>
      </c>
      <c r="D155" t="s">
        <v>542</v>
      </c>
      <c r="E155" t="s">
        <v>543</v>
      </c>
      <c r="F155">
        <v>900</v>
      </c>
    </row>
    <row r="156" spans="1:6" x14ac:dyDescent="0.2">
      <c r="A156" t="s">
        <v>244</v>
      </c>
      <c r="B156">
        <v>1.97</v>
      </c>
      <c r="C156">
        <v>11.71</v>
      </c>
      <c r="D156" t="s">
        <v>542</v>
      </c>
      <c r="E156" t="s">
        <v>543</v>
      </c>
      <c r="F156">
        <v>1300</v>
      </c>
    </row>
    <row r="157" spans="1:6" x14ac:dyDescent="0.2">
      <c r="A157" t="s">
        <v>273</v>
      </c>
      <c r="B157">
        <v>1.77</v>
      </c>
      <c r="C157">
        <v>20.48</v>
      </c>
      <c r="D157" t="s">
        <v>542</v>
      </c>
      <c r="E157" t="s">
        <v>543</v>
      </c>
      <c r="F157">
        <v>850</v>
      </c>
    </row>
    <row r="158" spans="1:6" x14ac:dyDescent="0.2">
      <c r="A158" t="s">
        <v>271</v>
      </c>
      <c r="B158">
        <v>1.82</v>
      </c>
      <c r="C158">
        <v>15.89</v>
      </c>
      <c r="D158" t="s">
        <v>542</v>
      </c>
      <c r="E158" t="s">
        <v>543</v>
      </c>
      <c r="F158">
        <v>940</v>
      </c>
    </row>
    <row r="159" spans="1:6" x14ac:dyDescent="0.2">
      <c r="A159" t="s">
        <v>184</v>
      </c>
      <c r="B159">
        <v>2.0299999999999998</v>
      </c>
      <c r="C159">
        <v>11.19</v>
      </c>
      <c r="D159" t="s">
        <v>542</v>
      </c>
      <c r="E159" t="s">
        <v>543</v>
      </c>
      <c r="F159">
        <v>1000</v>
      </c>
    </row>
    <row r="160" spans="1:6" x14ac:dyDescent="0.2">
      <c r="A160" t="s">
        <v>274</v>
      </c>
      <c r="B160">
        <v>1.67</v>
      </c>
      <c r="C160">
        <v>19.63</v>
      </c>
      <c r="D160" t="s">
        <v>542</v>
      </c>
      <c r="E160" t="s">
        <v>543</v>
      </c>
      <c r="F160">
        <v>900</v>
      </c>
    </row>
    <row r="161" spans="1:6" x14ac:dyDescent="0.2">
      <c r="A161" t="s">
        <v>268</v>
      </c>
      <c r="B161">
        <v>1.78</v>
      </c>
      <c r="C161">
        <v>15.06</v>
      </c>
      <c r="D161" t="s">
        <v>542</v>
      </c>
      <c r="E161" t="s">
        <v>543</v>
      </c>
      <c r="F161">
        <v>1000</v>
      </c>
    </row>
    <row r="162" spans="1:6" x14ac:dyDescent="0.2">
      <c r="A162" t="s">
        <v>270</v>
      </c>
      <c r="B162">
        <v>1.9</v>
      </c>
      <c r="C162">
        <v>17.059999999999999</v>
      </c>
      <c r="D162" t="s">
        <v>542</v>
      </c>
      <c r="E162" t="s">
        <v>543</v>
      </c>
      <c r="F162">
        <v>1350</v>
      </c>
    </row>
    <row r="163" spans="1:6" x14ac:dyDescent="0.2">
      <c r="A163" t="s">
        <v>487</v>
      </c>
      <c r="B163">
        <v>1.95</v>
      </c>
      <c r="C163">
        <v>9.65</v>
      </c>
      <c r="D163" t="s">
        <v>542</v>
      </c>
      <c r="E163" t="s">
        <v>543</v>
      </c>
      <c r="F163">
        <v>850</v>
      </c>
    </row>
    <row r="164" spans="1:6" x14ac:dyDescent="0.2">
      <c r="A164">
        <v>54</v>
      </c>
      <c r="B164">
        <v>1.57</v>
      </c>
      <c r="C164">
        <v>10.06</v>
      </c>
      <c r="D164" t="s">
        <v>542</v>
      </c>
      <c r="E164" t="s">
        <v>543</v>
      </c>
      <c r="F164">
        <v>2000</v>
      </c>
    </row>
    <row r="165" spans="1:6" x14ac:dyDescent="0.2">
      <c r="A165" t="s">
        <v>176</v>
      </c>
      <c r="B165">
        <v>1.84</v>
      </c>
      <c r="C165">
        <v>10.16</v>
      </c>
      <c r="D165" t="s">
        <v>542</v>
      </c>
      <c r="E165" t="s">
        <v>543</v>
      </c>
      <c r="F165">
        <v>850</v>
      </c>
    </row>
    <row r="166" spans="1:6" x14ac:dyDescent="0.2">
      <c r="A166" t="s">
        <v>238</v>
      </c>
      <c r="B166">
        <v>1.96</v>
      </c>
      <c r="C166">
        <v>15.11</v>
      </c>
      <c r="D166" t="s">
        <v>542</v>
      </c>
      <c r="E166" t="s">
        <v>543</v>
      </c>
      <c r="F166">
        <v>1000</v>
      </c>
    </row>
    <row r="167" spans="1:6" x14ac:dyDescent="0.2">
      <c r="A167" t="s">
        <v>488</v>
      </c>
      <c r="B167">
        <v>2.16</v>
      </c>
      <c r="C167">
        <v>11.85</v>
      </c>
      <c r="D167" t="s">
        <v>542</v>
      </c>
      <c r="E167" t="s">
        <v>543</v>
      </c>
      <c r="F167">
        <v>160</v>
      </c>
    </row>
    <row r="168" spans="1:6" x14ac:dyDescent="0.2">
      <c r="A168" t="s">
        <v>201</v>
      </c>
      <c r="B168">
        <v>1.43</v>
      </c>
      <c r="C168">
        <v>17.68</v>
      </c>
      <c r="D168" t="s">
        <v>542</v>
      </c>
      <c r="E168" t="s">
        <v>543</v>
      </c>
      <c r="F168">
        <v>171</v>
      </c>
    </row>
    <row r="169" spans="1:6" x14ac:dyDescent="0.2">
      <c r="A169" t="s">
        <v>276</v>
      </c>
      <c r="B169">
        <v>1.97</v>
      </c>
      <c r="C169">
        <v>15.77</v>
      </c>
      <c r="D169" t="s">
        <v>542</v>
      </c>
      <c r="E169" t="s">
        <v>543</v>
      </c>
      <c r="F169">
        <v>260</v>
      </c>
    </row>
    <row r="170" spans="1:6" x14ac:dyDescent="0.2">
      <c r="A170" t="s">
        <v>489</v>
      </c>
      <c r="B170">
        <v>0</v>
      </c>
      <c r="C170">
        <v>3.78</v>
      </c>
      <c r="D170" t="s">
        <v>542</v>
      </c>
      <c r="E170" t="s">
        <v>543</v>
      </c>
      <c r="F170">
        <v>370</v>
      </c>
    </row>
    <row r="171" spans="1:6" x14ac:dyDescent="0.2">
      <c r="A171" t="s">
        <v>490</v>
      </c>
      <c r="B171">
        <v>1.72</v>
      </c>
      <c r="C171">
        <v>19.87</v>
      </c>
      <c r="D171" t="s">
        <v>542</v>
      </c>
      <c r="E171" t="s">
        <v>543</v>
      </c>
      <c r="F171">
        <v>437</v>
      </c>
    </row>
    <row r="172" spans="1:6" x14ac:dyDescent="0.2">
      <c r="A172" t="s">
        <v>491</v>
      </c>
      <c r="B172">
        <v>41.24</v>
      </c>
      <c r="C172">
        <v>589.92999999999995</v>
      </c>
      <c r="D172" t="s">
        <v>542</v>
      </c>
      <c r="E172" t="s">
        <v>543</v>
      </c>
      <c r="F172">
        <v>437</v>
      </c>
    </row>
    <row r="173" spans="1:6" x14ac:dyDescent="0.2">
      <c r="A173" t="s">
        <v>492</v>
      </c>
      <c r="B173">
        <v>8.57</v>
      </c>
      <c r="C173">
        <v>165.62</v>
      </c>
      <c r="D173" t="s">
        <v>542</v>
      </c>
      <c r="E173" t="s">
        <v>543</v>
      </c>
      <c r="F173">
        <v>439</v>
      </c>
    </row>
    <row r="174" spans="1:6" x14ac:dyDescent="0.2">
      <c r="A174" t="s">
        <v>493</v>
      </c>
      <c r="B174">
        <v>1.87</v>
      </c>
      <c r="C174">
        <v>16.46</v>
      </c>
      <c r="D174" t="s">
        <v>542</v>
      </c>
      <c r="E174" t="s">
        <v>543</v>
      </c>
      <c r="F174">
        <v>278</v>
      </c>
    </row>
    <row r="175" spans="1:6" x14ac:dyDescent="0.2">
      <c r="A175" t="s">
        <v>494</v>
      </c>
      <c r="B175">
        <v>1.85</v>
      </c>
      <c r="C175">
        <v>14.22</v>
      </c>
      <c r="D175" t="s">
        <v>542</v>
      </c>
      <c r="E175" t="s">
        <v>543</v>
      </c>
      <c r="F175">
        <v>119</v>
      </c>
    </row>
    <row r="176" spans="1:6" x14ac:dyDescent="0.2">
      <c r="A176">
        <v>463</v>
      </c>
      <c r="B176">
        <v>2.29</v>
      </c>
      <c r="C176">
        <v>10.48</v>
      </c>
      <c r="D176" t="s">
        <v>542</v>
      </c>
      <c r="E176" t="s">
        <v>543</v>
      </c>
      <c r="F176">
        <v>320</v>
      </c>
    </row>
    <row r="177" spans="1:6" x14ac:dyDescent="0.2">
      <c r="A177" t="s">
        <v>495</v>
      </c>
      <c r="B177">
        <v>1.77</v>
      </c>
      <c r="C177">
        <v>4.91</v>
      </c>
      <c r="D177" t="s">
        <v>542</v>
      </c>
      <c r="E177" t="s">
        <v>543</v>
      </c>
      <c r="F177">
        <v>1037</v>
      </c>
    </row>
    <row r="178" spans="1:6" x14ac:dyDescent="0.2">
      <c r="A178" t="s">
        <v>496</v>
      </c>
      <c r="B178">
        <v>1.76</v>
      </c>
      <c r="C178">
        <v>6.47</v>
      </c>
      <c r="D178" t="s">
        <v>542</v>
      </c>
      <c r="E178" t="s">
        <v>543</v>
      </c>
      <c r="F178">
        <v>1037</v>
      </c>
    </row>
    <row r="179" spans="1:6" x14ac:dyDescent="0.2">
      <c r="A179" t="s">
        <v>335</v>
      </c>
      <c r="B179">
        <v>1.98</v>
      </c>
      <c r="C179">
        <v>7.29</v>
      </c>
      <c r="D179" t="s">
        <v>542</v>
      </c>
      <c r="E179" t="s">
        <v>543</v>
      </c>
      <c r="F179">
        <v>686</v>
      </c>
    </row>
    <row r="180" spans="1:6" x14ac:dyDescent="0.2">
      <c r="A180" t="s">
        <v>327</v>
      </c>
      <c r="B180">
        <v>2.29</v>
      </c>
      <c r="C180">
        <v>7.99</v>
      </c>
      <c r="D180" t="s">
        <v>542</v>
      </c>
      <c r="E180" t="s">
        <v>543</v>
      </c>
      <c r="F180">
        <v>685</v>
      </c>
    </row>
    <row r="181" spans="1:6" x14ac:dyDescent="0.2">
      <c r="A181" t="s">
        <v>328</v>
      </c>
      <c r="B181">
        <v>1.96</v>
      </c>
      <c r="C181">
        <v>6.89</v>
      </c>
      <c r="D181" t="s">
        <v>542</v>
      </c>
      <c r="E181" t="s">
        <v>543</v>
      </c>
      <c r="F181">
        <v>623</v>
      </c>
    </row>
    <row r="182" spans="1:6" x14ac:dyDescent="0.2">
      <c r="A182" t="s">
        <v>336</v>
      </c>
      <c r="B182">
        <v>1.47</v>
      </c>
      <c r="C182">
        <v>7.43</v>
      </c>
      <c r="D182" t="s">
        <v>542</v>
      </c>
      <c r="E182" t="s">
        <v>543</v>
      </c>
      <c r="F182">
        <v>796</v>
      </c>
    </row>
    <row r="183" spans="1:6" x14ac:dyDescent="0.2">
      <c r="A183" t="s">
        <v>337</v>
      </c>
      <c r="B183">
        <v>1.52</v>
      </c>
      <c r="C183">
        <v>8.23</v>
      </c>
      <c r="D183" t="s">
        <v>542</v>
      </c>
      <c r="E183" t="s">
        <v>543</v>
      </c>
      <c r="F183">
        <v>974</v>
      </c>
    </row>
    <row r="184" spans="1:6" x14ac:dyDescent="0.2">
      <c r="A184" t="s">
        <v>338</v>
      </c>
      <c r="B184">
        <v>2.09</v>
      </c>
      <c r="C184">
        <v>9.69</v>
      </c>
      <c r="D184" t="s">
        <v>542</v>
      </c>
      <c r="E184" t="s">
        <v>543</v>
      </c>
      <c r="F184">
        <v>586</v>
      </c>
    </row>
    <row r="185" spans="1:6" x14ac:dyDescent="0.2">
      <c r="A185" t="s">
        <v>343</v>
      </c>
      <c r="B185">
        <v>1.95</v>
      </c>
      <c r="C185">
        <v>7.05</v>
      </c>
      <c r="D185" t="s">
        <v>542</v>
      </c>
      <c r="E185" t="s">
        <v>543</v>
      </c>
      <c r="F185">
        <v>532</v>
      </c>
    </row>
    <row r="186" spans="1:6" x14ac:dyDescent="0.2">
      <c r="A186" t="s">
        <v>344</v>
      </c>
      <c r="B186">
        <v>1.7</v>
      </c>
      <c r="C186">
        <v>6.83</v>
      </c>
      <c r="D186" t="s">
        <v>542</v>
      </c>
      <c r="E186" t="s">
        <v>543</v>
      </c>
      <c r="F186">
        <v>220</v>
      </c>
    </row>
    <row r="187" spans="1:6" x14ac:dyDescent="0.2">
      <c r="A187" t="s">
        <v>345</v>
      </c>
      <c r="B187">
        <v>1.74</v>
      </c>
      <c r="C187">
        <v>6.5</v>
      </c>
      <c r="D187" t="s">
        <v>542</v>
      </c>
      <c r="E187" t="s">
        <v>543</v>
      </c>
      <c r="F187">
        <v>513</v>
      </c>
    </row>
    <row r="188" spans="1:6" x14ac:dyDescent="0.2">
      <c r="A188" t="s">
        <v>497</v>
      </c>
      <c r="B188">
        <v>1.65</v>
      </c>
      <c r="C188">
        <v>8.2899999999999991</v>
      </c>
      <c r="D188" t="s">
        <v>542</v>
      </c>
      <c r="E188" t="s">
        <v>543</v>
      </c>
      <c r="F188">
        <v>815</v>
      </c>
    </row>
    <row r="189" spans="1:6" x14ac:dyDescent="0.2">
      <c r="A189" t="s">
        <v>353</v>
      </c>
      <c r="B189">
        <v>1.73</v>
      </c>
      <c r="C189">
        <v>8.35</v>
      </c>
      <c r="D189" t="s">
        <v>542</v>
      </c>
      <c r="E189" t="s">
        <v>543</v>
      </c>
      <c r="F189">
        <v>518</v>
      </c>
    </row>
    <row r="190" spans="1:6" x14ac:dyDescent="0.2">
      <c r="A190" t="s">
        <v>498</v>
      </c>
      <c r="B190">
        <v>1.68</v>
      </c>
      <c r="C190">
        <v>7.14</v>
      </c>
      <c r="D190" t="s">
        <v>542</v>
      </c>
      <c r="E190" t="s">
        <v>543</v>
      </c>
      <c r="F190">
        <v>440</v>
      </c>
    </row>
    <row r="191" spans="1:6" x14ac:dyDescent="0.2">
      <c r="A191" t="s">
        <v>499</v>
      </c>
      <c r="B191">
        <v>1.57</v>
      </c>
      <c r="C191">
        <v>8.17</v>
      </c>
      <c r="D191" t="s">
        <v>542</v>
      </c>
      <c r="E191" t="s">
        <v>543</v>
      </c>
      <c r="F191">
        <v>575</v>
      </c>
    </row>
    <row r="192" spans="1:6" x14ac:dyDescent="0.2">
      <c r="A192" t="s">
        <v>357</v>
      </c>
      <c r="B192">
        <v>1.52</v>
      </c>
      <c r="C192">
        <v>7.99</v>
      </c>
      <c r="D192" t="s">
        <v>542</v>
      </c>
      <c r="E192" t="s">
        <v>543</v>
      </c>
      <c r="F192">
        <v>1036</v>
      </c>
    </row>
    <row r="193" spans="1:6" x14ac:dyDescent="0.2">
      <c r="A193" t="s">
        <v>500</v>
      </c>
      <c r="B193">
        <v>2.04</v>
      </c>
      <c r="C193">
        <v>8.2100000000000009</v>
      </c>
      <c r="D193" t="s">
        <v>542</v>
      </c>
      <c r="E193" t="s">
        <v>543</v>
      </c>
      <c r="F193">
        <v>679</v>
      </c>
    </row>
    <row r="194" spans="1:6" x14ac:dyDescent="0.2">
      <c r="A194" t="s">
        <v>346</v>
      </c>
      <c r="B194">
        <v>1.77</v>
      </c>
      <c r="C194">
        <v>6.98</v>
      </c>
      <c r="D194" t="s">
        <v>542</v>
      </c>
      <c r="E194" t="s">
        <v>543</v>
      </c>
      <c r="F194">
        <v>688</v>
      </c>
    </row>
    <row r="195" spans="1:6" x14ac:dyDescent="0.2">
      <c r="A195" t="s">
        <v>501</v>
      </c>
      <c r="B195">
        <v>1.67</v>
      </c>
      <c r="C195">
        <v>6.35</v>
      </c>
      <c r="D195" t="s">
        <v>542</v>
      </c>
      <c r="E195" t="s">
        <v>543</v>
      </c>
      <c r="F195">
        <v>573</v>
      </c>
    </row>
    <row r="196" spans="1:6" x14ac:dyDescent="0.2">
      <c r="A196" t="s">
        <v>347</v>
      </c>
      <c r="B196">
        <v>1.84</v>
      </c>
      <c r="C196">
        <v>7.55</v>
      </c>
      <c r="D196" t="s">
        <v>542</v>
      </c>
      <c r="E196" t="s">
        <v>543</v>
      </c>
      <c r="F196">
        <v>1436</v>
      </c>
    </row>
    <row r="197" spans="1:6" x14ac:dyDescent="0.2">
      <c r="A197" t="s">
        <v>348</v>
      </c>
      <c r="B197">
        <v>1.93</v>
      </c>
      <c r="C197">
        <v>7.39</v>
      </c>
      <c r="D197" t="s">
        <v>542</v>
      </c>
      <c r="E197" t="s">
        <v>543</v>
      </c>
      <c r="F197">
        <v>648</v>
      </c>
    </row>
    <row r="198" spans="1:6" x14ac:dyDescent="0.2">
      <c r="A198" t="s">
        <v>358</v>
      </c>
      <c r="B198">
        <v>1.63</v>
      </c>
      <c r="C198">
        <v>9.0500000000000007</v>
      </c>
      <c r="D198" t="s">
        <v>542</v>
      </c>
      <c r="E198" t="s">
        <v>543</v>
      </c>
      <c r="F198">
        <v>346</v>
      </c>
    </row>
    <row r="199" spans="1:6" x14ac:dyDescent="0.2">
      <c r="A199" t="s">
        <v>332</v>
      </c>
      <c r="B199">
        <v>2.2400000000000002</v>
      </c>
      <c r="C199">
        <v>9.57</v>
      </c>
      <c r="D199" t="s">
        <v>542</v>
      </c>
      <c r="E199" t="s">
        <v>543</v>
      </c>
      <c r="F199">
        <v>143</v>
      </c>
    </row>
    <row r="200" spans="1:6" x14ac:dyDescent="0.2">
      <c r="A200" t="s">
        <v>339</v>
      </c>
      <c r="B200">
        <v>1.58</v>
      </c>
      <c r="C200">
        <v>9.64</v>
      </c>
      <c r="D200" t="s">
        <v>542</v>
      </c>
      <c r="E200" t="s">
        <v>543</v>
      </c>
      <c r="F200">
        <v>107</v>
      </c>
    </row>
    <row r="201" spans="1:6" x14ac:dyDescent="0.2">
      <c r="A201" t="s">
        <v>340</v>
      </c>
      <c r="B201">
        <v>1.43</v>
      </c>
      <c r="C201">
        <v>8.9499999999999993</v>
      </c>
      <c r="D201" t="s">
        <v>542</v>
      </c>
      <c r="E201" t="s">
        <v>543</v>
      </c>
      <c r="F201">
        <v>109</v>
      </c>
    </row>
    <row r="202" spans="1:6" x14ac:dyDescent="0.2">
      <c r="A202" t="s">
        <v>102</v>
      </c>
      <c r="B202">
        <v>3.05</v>
      </c>
      <c r="C202">
        <v>14</v>
      </c>
      <c r="D202" t="s">
        <v>542</v>
      </c>
      <c r="E202" t="s">
        <v>543</v>
      </c>
      <c r="F202">
        <v>75</v>
      </c>
    </row>
    <row r="203" spans="1:6" x14ac:dyDescent="0.2">
      <c r="A203" t="s">
        <v>512</v>
      </c>
      <c r="B203">
        <v>459.72</v>
      </c>
      <c r="C203">
        <v>3177.4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85A18-F19C-4486-BADB-85AA1B172BAB}">
  <dimension ref="A1:F203"/>
  <sheetViews>
    <sheetView workbookViewId="0">
      <selection activeCell="H25" sqref="H25"/>
    </sheetView>
  </sheetViews>
  <sheetFormatPr defaultRowHeight="15" x14ac:dyDescent="0.2"/>
  <sheetData>
    <row r="1" spans="1:6" x14ac:dyDescent="0.2">
      <c r="A1" t="s">
        <v>468</v>
      </c>
      <c r="B1" t="s">
        <v>524</v>
      </c>
      <c r="C1" t="s">
        <v>525</v>
      </c>
      <c r="D1" t="s">
        <v>526</v>
      </c>
      <c r="E1" t="s">
        <v>527</v>
      </c>
      <c r="F1" t="s">
        <v>528</v>
      </c>
    </row>
    <row r="2" spans="1:6" x14ac:dyDescent="0.2">
      <c r="A2">
        <v>242</v>
      </c>
      <c r="B2">
        <v>0</v>
      </c>
      <c r="C2">
        <v>0</v>
      </c>
      <c r="D2" t="s">
        <v>544</v>
      </c>
      <c r="E2" t="s">
        <v>545</v>
      </c>
      <c r="F2">
        <v>1350</v>
      </c>
    </row>
    <row r="3" spans="1:6" x14ac:dyDescent="0.2">
      <c r="A3">
        <v>243</v>
      </c>
      <c r="B3">
        <v>0</v>
      </c>
      <c r="C3">
        <v>0</v>
      </c>
      <c r="D3" t="s">
        <v>544</v>
      </c>
      <c r="E3" t="s">
        <v>545</v>
      </c>
      <c r="F3">
        <v>1350</v>
      </c>
    </row>
    <row r="4" spans="1:6" x14ac:dyDescent="0.2">
      <c r="A4" t="s">
        <v>31</v>
      </c>
      <c r="B4">
        <v>2.0499999999999998</v>
      </c>
      <c r="C4">
        <v>16.7</v>
      </c>
      <c r="D4" t="s">
        <v>544</v>
      </c>
      <c r="E4" t="s">
        <v>545</v>
      </c>
      <c r="F4">
        <v>144</v>
      </c>
    </row>
    <row r="5" spans="1:6" x14ac:dyDescent="0.2">
      <c r="A5" t="s">
        <v>133</v>
      </c>
      <c r="B5">
        <v>2.95</v>
      </c>
      <c r="C5">
        <v>16.13</v>
      </c>
      <c r="D5" t="s">
        <v>544</v>
      </c>
      <c r="E5" t="s">
        <v>545</v>
      </c>
      <c r="F5">
        <v>157</v>
      </c>
    </row>
    <row r="6" spans="1:6" x14ac:dyDescent="0.2">
      <c r="A6" t="s">
        <v>91</v>
      </c>
      <c r="B6">
        <v>2.85</v>
      </c>
      <c r="C6">
        <v>20.91</v>
      </c>
      <c r="D6" t="s">
        <v>544</v>
      </c>
      <c r="E6" t="s">
        <v>545</v>
      </c>
      <c r="F6">
        <v>133</v>
      </c>
    </row>
    <row r="7" spans="1:6" x14ac:dyDescent="0.2">
      <c r="A7" t="s">
        <v>479</v>
      </c>
      <c r="B7">
        <v>3.52</v>
      </c>
      <c r="C7">
        <v>17.420000000000002</v>
      </c>
      <c r="D7" t="s">
        <v>544</v>
      </c>
      <c r="E7" t="s">
        <v>545</v>
      </c>
      <c r="F7">
        <v>200</v>
      </c>
    </row>
    <row r="8" spans="1:6" x14ac:dyDescent="0.2">
      <c r="A8" t="s">
        <v>30</v>
      </c>
      <c r="B8">
        <v>2.56</v>
      </c>
      <c r="C8">
        <v>15.21</v>
      </c>
      <c r="D8" t="s">
        <v>544</v>
      </c>
      <c r="E8" t="s">
        <v>545</v>
      </c>
      <c r="F8">
        <v>145</v>
      </c>
    </row>
    <row r="9" spans="1:6" x14ac:dyDescent="0.2">
      <c r="A9" t="s">
        <v>349</v>
      </c>
      <c r="B9">
        <v>2.35</v>
      </c>
      <c r="C9">
        <v>8.23</v>
      </c>
      <c r="D9" t="s">
        <v>544</v>
      </c>
      <c r="E9" t="s">
        <v>545</v>
      </c>
      <c r="F9">
        <v>183</v>
      </c>
    </row>
    <row r="10" spans="1:6" x14ac:dyDescent="0.2">
      <c r="A10" t="s">
        <v>352</v>
      </c>
      <c r="B10">
        <v>2.13</v>
      </c>
      <c r="C10">
        <v>10.42</v>
      </c>
      <c r="D10" t="s">
        <v>544</v>
      </c>
      <c r="E10" t="s">
        <v>545</v>
      </c>
      <c r="F10">
        <v>111</v>
      </c>
    </row>
    <row r="11" spans="1:6" x14ac:dyDescent="0.2">
      <c r="A11" t="s">
        <v>354</v>
      </c>
      <c r="B11">
        <v>1.37</v>
      </c>
      <c r="C11">
        <v>10.63</v>
      </c>
      <c r="D11" t="s">
        <v>544</v>
      </c>
      <c r="E11" t="s">
        <v>545</v>
      </c>
      <c r="F11">
        <v>102</v>
      </c>
    </row>
    <row r="12" spans="1:6" x14ac:dyDescent="0.2">
      <c r="A12" t="s">
        <v>356</v>
      </c>
      <c r="B12">
        <v>2.2400000000000002</v>
      </c>
      <c r="C12">
        <v>10.74</v>
      </c>
      <c r="D12" t="s">
        <v>544</v>
      </c>
      <c r="E12" t="s">
        <v>545</v>
      </c>
      <c r="F12">
        <v>285</v>
      </c>
    </row>
    <row r="13" spans="1:6" x14ac:dyDescent="0.2">
      <c r="A13" t="s">
        <v>264</v>
      </c>
      <c r="B13">
        <v>2.71</v>
      </c>
      <c r="C13">
        <v>14.26</v>
      </c>
      <c r="D13" t="s">
        <v>544</v>
      </c>
      <c r="E13" t="s">
        <v>545</v>
      </c>
      <c r="F13">
        <v>67</v>
      </c>
    </row>
    <row r="14" spans="1:6" x14ac:dyDescent="0.2">
      <c r="A14" t="s">
        <v>265</v>
      </c>
      <c r="B14">
        <v>2.56</v>
      </c>
      <c r="C14">
        <v>12.63</v>
      </c>
      <c r="D14" t="s">
        <v>544</v>
      </c>
      <c r="E14" t="s">
        <v>545</v>
      </c>
      <c r="F14">
        <v>162</v>
      </c>
    </row>
    <row r="15" spans="1:6" x14ac:dyDescent="0.2">
      <c r="A15" t="s">
        <v>292</v>
      </c>
      <c r="B15">
        <v>2.74</v>
      </c>
      <c r="C15">
        <v>14.64</v>
      </c>
      <c r="D15" t="s">
        <v>544</v>
      </c>
      <c r="E15" t="s">
        <v>545</v>
      </c>
      <c r="F15">
        <v>1500</v>
      </c>
    </row>
    <row r="16" spans="1:6" x14ac:dyDescent="0.2">
      <c r="A16" t="s">
        <v>275</v>
      </c>
      <c r="B16">
        <v>1.94</v>
      </c>
      <c r="C16">
        <v>20.98</v>
      </c>
      <c r="D16" t="s">
        <v>544</v>
      </c>
      <c r="E16" t="s">
        <v>545</v>
      </c>
      <c r="F16">
        <v>900</v>
      </c>
    </row>
    <row r="17" spans="1:6" x14ac:dyDescent="0.2">
      <c r="A17" t="s">
        <v>288</v>
      </c>
      <c r="B17">
        <v>2.61</v>
      </c>
      <c r="C17">
        <v>14.03</v>
      </c>
      <c r="D17" t="s">
        <v>544</v>
      </c>
      <c r="E17" t="s">
        <v>545</v>
      </c>
      <c r="F17">
        <v>750</v>
      </c>
    </row>
    <row r="18" spans="1:6" x14ac:dyDescent="0.2">
      <c r="A18" t="s">
        <v>290</v>
      </c>
      <c r="B18">
        <v>2.6</v>
      </c>
      <c r="C18">
        <v>14.34</v>
      </c>
      <c r="D18" t="s">
        <v>544</v>
      </c>
      <c r="E18" t="s">
        <v>545</v>
      </c>
      <c r="F18">
        <v>585</v>
      </c>
    </row>
    <row r="19" spans="1:6" x14ac:dyDescent="0.2">
      <c r="A19" t="s">
        <v>291</v>
      </c>
      <c r="B19">
        <v>2.59</v>
      </c>
      <c r="C19">
        <v>14.04</v>
      </c>
      <c r="D19" t="s">
        <v>544</v>
      </c>
      <c r="E19" t="s">
        <v>545</v>
      </c>
      <c r="F19">
        <v>475</v>
      </c>
    </row>
    <row r="20" spans="1:6" x14ac:dyDescent="0.2">
      <c r="A20" t="s">
        <v>35</v>
      </c>
      <c r="B20">
        <v>2.65</v>
      </c>
      <c r="C20">
        <v>13.32</v>
      </c>
      <c r="D20" t="s">
        <v>544</v>
      </c>
      <c r="E20" t="s">
        <v>545</v>
      </c>
      <c r="F20">
        <v>1007</v>
      </c>
    </row>
    <row r="21" spans="1:6" x14ac:dyDescent="0.2">
      <c r="A21" t="s">
        <v>36</v>
      </c>
      <c r="B21">
        <v>2.65</v>
      </c>
      <c r="C21">
        <v>13.15</v>
      </c>
      <c r="D21" t="s">
        <v>544</v>
      </c>
      <c r="E21" t="s">
        <v>545</v>
      </c>
      <c r="F21">
        <v>1007</v>
      </c>
    </row>
    <row r="22" spans="1:6" x14ac:dyDescent="0.2">
      <c r="A22" t="s">
        <v>37</v>
      </c>
      <c r="B22">
        <v>1.96</v>
      </c>
      <c r="C22">
        <v>12.34</v>
      </c>
      <c r="D22" t="s">
        <v>544</v>
      </c>
      <c r="E22" t="s">
        <v>545</v>
      </c>
      <c r="F22">
        <v>812</v>
      </c>
    </row>
    <row r="23" spans="1:6" x14ac:dyDescent="0.2">
      <c r="A23" t="s">
        <v>478</v>
      </c>
      <c r="B23">
        <v>2.15</v>
      </c>
      <c r="C23">
        <v>15.32</v>
      </c>
      <c r="D23" t="s">
        <v>544</v>
      </c>
      <c r="E23" t="s">
        <v>545</v>
      </c>
      <c r="F23">
        <v>840</v>
      </c>
    </row>
    <row r="24" spans="1:6" x14ac:dyDescent="0.2">
      <c r="A24" t="s">
        <v>38</v>
      </c>
      <c r="B24">
        <v>2.46</v>
      </c>
      <c r="C24">
        <v>13.19</v>
      </c>
      <c r="D24" t="s">
        <v>544</v>
      </c>
      <c r="E24" t="s">
        <v>545</v>
      </c>
      <c r="F24">
        <v>263</v>
      </c>
    </row>
    <row r="25" spans="1:6" x14ac:dyDescent="0.2">
      <c r="A25" t="s">
        <v>40</v>
      </c>
      <c r="B25">
        <v>2.4300000000000002</v>
      </c>
      <c r="C25">
        <v>12.75</v>
      </c>
      <c r="D25" t="s">
        <v>544</v>
      </c>
      <c r="E25" t="s">
        <v>545</v>
      </c>
      <c r="F25">
        <v>123</v>
      </c>
    </row>
    <row r="26" spans="1:6" x14ac:dyDescent="0.2">
      <c r="A26" t="s">
        <v>39</v>
      </c>
      <c r="B26">
        <v>2.29</v>
      </c>
      <c r="C26">
        <v>12.53</v>
      </c>
      <c r="D26" t="s">
        <v>544</v>
      </c>
      <c r="E26" t="s">
        <v>545</v>
      </c>
      <c r="F26">
        <v>576</v>
      </c>
    </row>
    <row r="27" spans="1:6" x14ac:dyDescent="0.2">
      <c r="A27" t="s">
        <v>41</v>
      </c>
      <c r="B27">
        <v>2.37</v>
      </c>
      <c r="C27">
        <v>12.47</v>
      </c>
      <c r="D27" t="s">
        <v>544</v>
      </c>
      <c r="E27" t="s">
        <v>545</v>
      </c>
      <c r="F27">
        <v>190</v>
      </c>
    </row>
    <row r="28" spans="1:6" x14ac:dyDescent="0.2">
      <c r="A28" t="s">
        <v>47</v>
      </c>
      <c r="B28">
        <v>2.62</v>
      </c>
      <c r="C28">
        <v>14.28</v>
      </c>
      <c r="D28" t="s">
        <v>544</v>
      </c>
      <c r="E28" t="s">
        <v>545</v>
      </c>
      <c r="F28">
        <v>840</v>
      </c>
    </row>
    <row r="29" spans="1:6" x14ac:dyDescent="0.2">
      <c r="A29" t="s">
        <v>48</v>
      </c>
      <c r="B29">
        <v>2.64</v>
      </c>
      <c r="C29">
        <v>14.62</v>
      </c>
      <c r="D29" t="s">
        <v>544</v>
      </c>
      <c r="E29" t="s">
        <v>545</v>
      </c>
      <c r="F29">
        <v>860</v>
      </c>
    </row>
    <row r="30" spans="1:6" x14ac:dyDescent="0.2">
      <c r="A30" t="s">
        <v>49</v>
      </c>
      <c r="B30">
        <v>2.3199999999999998</v>
      </c>
      <c r="C30">
        <v>13.33</v>
      </c>
      <c r="D30" t="s">
        <v>544</v>
      </c>
      <c r="E30" t="s">
        <v>545</v>
      </c>
      <c r="F30">
        <v>802</v>
      </c>
    </row>
    <row r="31" spans="1:6" x14ac:dyDescent="0.2">
      <c r="A31" t="s">
        <v>50</v>
      </c>
      <c r="B31">
        <v>2.71</v>
      </c>
      <c r="C31">
        <v>11.1</v>
      </c>
      <c r="D31" t="s">
        <v>544</v>
      </c>
      <c r="E31" t="s">
        <v>545</v>
      </c>
      <c r="F31">
        <v>518</v>
      </c>
    </row>
    <row r="32" spans="1:6" x14ac:dyDescent="0.2">
      <c r="A32" t="s">
        <v>51</v>
      </c>
      <c r="B32">
        <v>2.41</v>
      </c>
      <c r="C32">
        <v>13.18</v>
      </c>
      <c r="D32" t="s">
        <v>544</v>
      </c>
      <c r="E32" t="s">
        <v>545</v>
      </c>
      <c r="F32">
        <v>813</v>
      </c>
    </row>
    <row r="33" spans="1:6" x14ac:dyDescent="0.2">
      <c r="A33" t="s">
        <v>52</v>
      </c>
      <c r="B33">
        <v>2.33</v>
      </c>
      <c r="C33">
        <v>13.41</v>
      </c>
      <c r="D33" t="s">
        <v>544</v>
      </c>
      <c r="E33" t="s">
        <v>545</v>
      </c>
      <c r="F33">
        <v>814</v>
      </c>
    </row>
    <row r="34" spans="1:6" x14ac:dyDescent="0.2">
      <c r="A34">
        <v>239</v>
      </c>
      <c r="B34">
        <v>2.66</v>
      </c>
      <c r="C34">
        <v>12.04</v>
      </c>
      <c r="D34" t="s">
        <v>544</v>
      </c>
      <c r="E34" t="s">
        <v>545</v>
      </c>
      <c r="F34">
        <v>1229</v>
      </c>
    </row>
    <row r="35" spans="1:6" x14ac:dyDescent="0.2">
      <c r="A35">
        <v>358</v>
      </c>
      <c r="B35">
        <v>2.7</v>
      </c>
      <c r="C35">
        <v>13.78</v>
      </c>
      <c r="D35" t="s">
        <v>544</v>
      </c>
      <c r="E35" t="s">
        <v>545</v>
      </c>
      <c r="F35">
        <v>375</v>
      </c>
    </row>
    <row r="36" spans="1:6" x14ac:dyDescent="0.2">
      <c r="A36">
        <v>359</v>
      </c>
      <c r="B36">
        <v>2.68</v>
      </c>
      <c r="C36">
        <v>13.63</v>
      </c>
      <c r="D36" t="s">
        <v>544</v>
      </c>
      <c r="E36" t="s">
        <v>545</v>
      </c>
      <c r="F36">
        <v>2351</v>
      </c>
    </row>
    <row r="37" spans="1:6" x14ac:dyDescent="0.2">
      <c r="A37" t="s">
        <v>197</v>
      </c>
      <c r="B37">
        <v>2.16</v>
      </c>
      <c r="C37">
        <v>11.73</v>
      </c>
      <c r="D37" t="s">
        <v>544</v>
      </c>
      <c r="E37" t="s">
        <v>545</v>
      </c>
      <c r="F37">
        <v>850</v>
      </c>
    </row>
    <row r="38" spans="1:6" x14ac:dyDescent="0.2">
      <c r="A38" t="s">
        <v>44</v>
      </c>
      <c r="B38">
        <v>2.23</v>
      </c>
      <c r="C38">
        <v>14.06</v>
      </c>
      <c r="D38" t="s">
        <v>544</v>
      </c>
      <c r="E38" t="s">
        <v>545</v>
      </c>
      <c r="F38">
        <v>916</v>
      </c>
    </row>
    <row r="39" spans="1:6" x14ac:dyDescent="0.2">
      <c r="A39" t="s">
        <v>46</v>
      </c>
      <c r="B39">
        <v>2.39</v>
      </c>
      <c r="C39">
        <v>13.81</v>
      </c>
      <c r="D39" t="s">
        <v>544</v>
      </c>
      <c r="E39" t="s">
        <v>545</v>
      </c>
      <c r="F39">
        <v>900</v>
      </c>
    </row>
    <row r="40" spans="1:6" x14ac:dyDescent="0.2">
      <c r="A40" t="s">
        <v>533</v>
      </c>
      <c r="B40">
        <v>4.84</v>
      </c>
      <c r="C40">
        <v>28.16</v>
      </c>
      <c r="D40" t="s">
        <v>544</v>
      </c>
      <c r="E40" t="s">
        <v>545</v>
      </c>
      <c r="F40">
        <v>140</v>
      </c>
    </row>
    <row r="41" spans="1:6" x14ac:dyDescent="0.2">
      <c r="A41" t="s">
        <v>534</v>
      </c>
      <c r="B41">
        <v>4.84</v>
      </c>
      <c r="C41">
        <v>16.84</v>
      </c>
      <c r="D41" t="s">
        <v>544</v>
      </c>
      <c r="E41" t="s">
        <v>545</v>
      </c>
      <c r="F41">
        <v>140</v>
      </c>
    </row>
    <row r="42" spans="1:6" x14ac:dyDescent="0.2">
      <c r="A42" t="s">
        <v>45</v>
      </c>
      <c r="B42">
        <v>2.36</v>
      </c>
      <c r="C42">
        <v>14.23</v>
      </c>
      <c r="D42" t="s">
        <v>544</v>
      </c>
      <c r="E42" t="s">
        <v>545</v>
      </c>
      <c r="F42">
        <v>842</v>
      </c>
    </row>
    <row r="43" spans="1:6" x14ac:dyDescent="0.2">
      <c r="A43" t="s">
        <v>535</v>
      </c>
      <c r="B43">
        <v>0.64</v>
      </c>
      <c r="C43">
        <v>9.08</v>
      </c>
      <c r="D43" t="s">
        <v>544</v>
      </c>
      <c r="E43" t="s">
        <v>545</v>
      </c>
      <c r="F43">
        <v>56</v>
      </c>
    </row>
    <row r="44" spans="1:6" x14ac:dyDescent="0.2">
      <c r="A44" t="s">
        <v>536</v>
      </c>
      <c r="B44">
        <v>2.75</v>
      </c>
      <c r="C44">
        <v>13.87</v>
      </c>
      <c r="D44" t="s">
        <v>544</v>
      </c>
      <c r="E44" t="s">
        <v>545</v>
      </c>
      <c r="F44">
        <v>141</v>
      </c>
    </row>
    <row r="45" spans="1:6" x14ac:dyDescent="0.2">
      <c r="A45" t="s">
        <v>537</v>
      </c>
      <c r="B45">
        <v>2.77</v>
      </c>
      <c r="C45">
        <v>13.92</v>
      </c>
      <c r="D45" t="s">
        <v>544</v>
      </c>
      <c r="E45" t="s">
        <v>545</v>
      </c>
      <c r="F45">
        <v>74</v>
      </c>
    </row>
    <row r="46" spans="1:6" x14ac:dyDescent="0.2">
      <c r="A46" t="s">
        <v>70</v>
      </c>
      <c r="B46">
        <v>2.56</v>
      </c>
      <c r="C46">
        <v>10.28</v>
      </c>
      <c r="D46" t="s">
        <v>544</v>
      </c>
      <c r="E46" t="s">
        <v>545</v>
      </c>
      <c r="F46">
        <v>794</v>
      </c>
    </row>
    <row r="47" spans="1:6" x14ac:dyDescent="0.2">
      <c r="A47" t="s">
        <v>69</v>
      </c>
      <c r="B47">
        <v>2.4900000000000002</v>
      </c>
      <c r="C47">
        <v>10.31</v>
      </c>
      <c r="D47" t="s">
        <v>544</v>
      </c>
      <c r="E47" t="s">
        <v>545</v>
      </c>
      <c r="F47">
        <v>517</v>
      </c>
    </row>
    <row r="48" spans="1:6" x14ac:dyDescent="0.2">
      <c r="A48" t="s">
        <v>71</v>
      </c>
      <c r="B48">
        <v>2.34</v>
      </c>
      <c r="C48">
        <v>9.85</v>
      </c>
      <c r="D48" t="s">
        <v>544</v>
      </c>
      <c r="E48" t="s">
        <v>545</v>
      </c>
      <c r="F48">
        <v>735</v>
      </c>
    </row>
    <row r="49" spans="1:6" x14ac:dyDescent="0.2">
      <c r="A49" t="s">
        <v>72</v>
      </c>
      <c r="B49">
        <v>2.4700000000000002</v>
      </c>
      <c r="C49">
        <v>10.54</v>
      </c>
      <c r="D49" t="s">
        <v>544</v>
      </c>
      <c r="E49" t="s">
        <v>545</v>
      </c>
      <c r="F49">
        <v>767</v>
      </c>
    </row>
    <row r="50" spans="1:6" x14ac:dyDescent="0.2">
      <c r="A50" t="s">
        <v>89</v>
      </c>
      <c r="B50">
        <v>2.16</v>
      </c>
      <c r="C50">
        <v>13.15</v>
      </c>
      <c r="D50" t="s">
        <v>544</v>
      </c>
      <c r="E50" t="s">
        <v>545</v>
      </c>
      <c r="F50">
        <v>791</v>
      </c>
    </row>
    <row r="51" spans="1:6" x14ac:dyDescent="0.2">
      <c r="A51" t="s">
        <v>90</v>
      </c>
      <c r="B51">
        <v>2.17</v>
      </c>
      <c r="C51">
        <v>13.49</v>
      </c>
      <c r="D51" t="s">
        <v>544</v>
      </c>
      <c r="E51" t="s">
        <v>545</v>
      </c>
      <c r="F51">
        <v>781</v>
      </c>
    </row>
    <row r="52" spans="1:6" x14ac:dyDescent="0.2">
      <c r="A52" t="s">
        <v>86</v>
      </c>
      <c r="B52">
        <v>2.02</v>
      </c>
      <c r="C52">
        <v>13.18</v>
      </c>
      <c r="D52" t="s">
        <v>544</v>
      </c>
      <c r="E52" t="s">
        <v>545</v>
      </c>
      <c r="F52">
        <v>771</v>
      </c>
    </row>
    <row r="53" spans="1:6" x14ac:dyDescent="0.2">
      <c r="A53" t="s">
        <v>88</v>
      </c>
      <c r="B53">
        <v>1.94</v>
      </c>
      <c r="C53">
        <v>13.24</v>
      </c>
      <c r="D53" t="s">
        <v>544</v>
      </c>
      <c r="E53" t="s">
        <v>545</v>
      </c>
      <c r="F53">
        <v>771</v>
      </c>
    </row>
    <row r="54" spans="1:6" x14ac:dyDescent="0.2">
      <c r="A54" t="s">
        <v>146</v>
      </c>
      <c r="B54">
        <v>2.15</v>
      </c>
      <c r="C54">
        <v>14.49</v>
      </c>
      <c r="D54" t="s">
        <v>544</v>
      </c>
      <c r="E54" t="s">
        <v>545</v>
      </c>
      <c r="F54">
        <v>792</v>
      </c>
    </row>
    <row r="55" spans="1:6" x14ac:dyDescent="0.2">
      <c r="A55" t="s">
        <v>148</v>
      </c>
      <c r="B55">
        <v>2.14</v>
      </c>
      <c r="C55">
        <v>14.94</v>
      </c>
      <c r="D55" t="s">
        <v>544</v>
      </c>
      <c r="E55" t="s">
        <v>545</v>
      </c>
      <c r="F55">
        <v>781</v>
      </c>
    </row>
    <row r="56" spans="1:6" x14ac:dyDescent="0.2">
      <c r="A56" t="s">
        <v>28</v>
      </c>
      <c r="B56">
        <v>2.54</v>
      </c>
      <c r="C56">
        <v>15.92</v>
      </c>
      <c r="D56" t="s">
        <v>544</v>
      </c>
      <c r="E56" t="s">
        <v>545</v>
      </c>
      <c r="F56">
        <v>783</v>
      </c>
    </row>
    <row r="57" spans="1:6" x14ac:dyDescent="0.2">
      <c r="A57" t="s">
        <v>29</v>
      </c>
      <c r="B57">
        <v>2.4</v>
      </c>
      <c r="C57">
        <v>15.33</v>
      </c>
      <c r="D57" t="s">
        <v>544</v>
      </c>
      <c r="E57" t="s">
        <v>545</v>
      </c>
      <c r="F57">
        <v>783</v>
      </c>
    </row>
    <row r="58" spans="1:6" x14ac:dyDescent="0.2">
      <c r="A58" t="s">
        <v>85</v>
      </c>
      <c r="B58">
        <v>1.87</v>
      </c>
      <c r="C58">
        <v>12.62</v>
      </c>
      <c r="D58" t="s">
        <v>544</v>
      </c>
      <c r="E58" t="s">
        <v>545</v>
      </c>
      <c r="F58">
        <v>771</v>
      </c>
    </row>
    <row r="59" spans="1:6" x14ac:dyDescent="0.2">
      <c r="A59" t="s">
        <v>142</v>
      </c>
      <c r="B59">
        <v>0</v>
      </c>
      <c r="C59">
        <v>0</v>
      </c>
      <c r="D59" t="s">
        <v>544</v>
      </c>
      <c r="E59" t="s">
        <v>545</v>
      </c>
      <c r="F59">
        <v>669</v>
      </c>
    </row>
    <row r="60" spans="1:6" x14ac:dyDescent="0.2">
      <c r="A60" t="s">
        <v>143</v>
      </c>
      <c r="B60">
        <v>2.2999999999999998</v>
      </c>
      <c r="C60">
        <v>17.28</v>
      </c>
      <c r="D60" t="s">
        <v>544</v>
      </c>
      <c r="E60" t="s">
        <v>545</v>
      </c>
      <c r="F60">
        <v>790</v>
      </c>
    </row>
    <row r="61" spans="1:6" x14ac:dyDescent="0.2">
      <c r="A61" t="s">
        <v>87</v>
      </c>
      <c r="B61">
        <v>2.15</v>
      </c>
      <c r="C61">
        <v>13.06</v>
      </c>
      <c r="D61" t="s">
        <v>544</v>
      </c>
      <c r="E61" t="s">
        <v>545</v>
      </c>
      <c r="F61">
        <v>745</v>
      </c>
    </row>
    <row r="62" spans="1:6" x14ac:dyDescent="0.2">
      <c r="A62" t="s">
        <v>59</v>
      </c>
      <c r="B62">
        <v>2.23</v>
      </c>
      <c r="C62">
        <v>20.100000000000001</v>
      </c>
      <c r="D62" t="s">
        <v>544</v>
      </c>
      <c r="E62" t="s">
        <v>545</v>
      </c>
      <c r="F62">
        <v>723</v>
      </c>
    </row>
    <row r="63" spans="1:6" x14ac:dyDescent="0.2">
      <c r="A63" t="s">
        <v>23</v>
      </c>
      <c r="B63">
        <v>2.1800000000000002</v>
      </c>
      <c r="C63">
        <v>14.31</v>
      </c>
      <c r="D63" t="s">
        <v>544</v>
      </c>
      <c r="E63" t="s">
        <v>545</v>
      </c>
      <c r="F63">
        <v>809</v>
      </c>
    </row>
    <row r="64" spans="1:6" x14ac:dyDescent="0.2">
      <c r="A64" t="s">
        <v>25</v>
      </c>
      <c r="B64">
        <v>2.15</v>
      </c>
      <c r="C64">
        <v>15.41</v>
      </c>
      <c r="D64" t="s">
        <v>544</v>
      </c>
      <c r="E64" t="s">
        <v>545</v>
      </c>
      <c r="F64">
        <v>839</v>
      </c>
    </row>
    <row r="65" spans="1:6" x14ac:dyDescent="0.2">
      <c r="A65" t="s">
        <v>128</v>
      </c>
      <c r="B65">
        <v>2.58</v>
      </c>
      <c r="C65">
        <v>14.38</v>
      </c>
      <c r="D65" t="s">
        <v>544</v>
      </c>
      <c r="E65" t="s">
        <v>545</v>
      </c>
      <c r="F65">
        <v>1217</v>
      </c>
    </row>
    <row r="66" spans="1:6" x14ac:dyDescent="0.2">
      <c r="A66" t="s">
        <v>24</v>
      </c>
      <c r="B66">
        <v>2.37</v>
      </c>
      <c r="C66">
        <v>15.29</v>
      </c>
      <c r="D66" t="s">
        <v>544</v>
      </c>
      <c r="E66" t="s">
        <v>545</v>
      </c>
      <c r="F66">
        <v>840</v>
      </c>
    </row>
    <row r="67" spans="1:6" x14ac:dyDescent="0.2">
      <c r="A67" t="s">
        <v>26</v>
      </c>
      <c r="B67">
        <v>2.61</v>
      </c>
      <c r="C67">
        <v>16.260000000000002</v>
      </c>
      <c r="D67" t="s">
        <v>544</v>
      </c>
      <c r="E67" t="s">
        <v>545</v>
      </c>
      <c r="F67">
        <v>856</v>
      </c>
    </row>
    <row r="68" spans="1:6" x14ac:dyDescent="0.2">
      <c r="A68" t="s">
        <v>27</v>
      </c>
      <c r="B68">
        <v>2.61</v>
      </c>
      <c r="C68">
        <v>16.18</v>
      </c>
      <c r="D68" t="s">
        <v>544</v>
      </c>
      <c r="E68" t="s">
        <v>545</v>
      </c>
      <c r="F68">
        <v>845</v>
      </c>
    </row>
    <row r="69" spans="1:6" x14ac:dyDescent="0.2">
      <c r="A69" t="s">
        <v>15</v>
      </c>
      <c r="B69">
        <v>2.2599999999999998</v>
      </c>
      <c r="C69">
        <v>15.22</v>
      </c>
      <c r="D69" t="s">
        <v>544</v>
      </c>
      <c r="E69" t="s">
        <v>545</v>
      </c>
      <c r="F69">
        <v>762</v>
      </c>
    </row>
    <row r="70" spans="1:6" x14ac:dyDescent="0.2">
      <c r="A70" t="s">
        <v>22</v>
      </c>
      <c r="B70">
        <v>2.15</v>
      </c>
      <c r="C70">
        <v>15.27</v>
      </c>
      <c r="D70" t="s">
        <v>544</v>
      </c>
      <c r="E70" t="s">
        <v>545</v>
      </c>
      <c r="F70">
        <v>812</v>
      </c>
    </row>
    <row r="71" spans="1:6" x14ac:dyDescent="0.2">
      <c r="A71" t="s">
        <v>60</v>
      </c>
      <c r="B71">
        <v>1.99</v>
      </c>
      <c r="C71">
        <v>17.34</v>
      </c>
      <c r="D71" t="s">
        <v>544</v>
      </c>
      <c r="E71" t="s">
        <v>545</v>
      </c>
      <c r="F71">
        <v>657</v>
      </c>
    </row>
    <row r="72" spans="1:6" x14ac:dyDescent="0.2">
      <c r="A72" t="s">
        <v>63</v>
      </c>
      <c r="B72">
        <v>2.13</v>
      </c>
      <c r="C72">
        <v>18.02</v>
      </c>
      <c r="D72" t="s">
        <v>544</v>
      </c>
      <c r="E72" t="s">
        <v>545</v>
      </c>
      <c r="F72">
        <v>868</v>
      </c>
    </row>
    <row r="73" spans="1:6" x14ac:dyDescent="0.2">
      <c r="A73" t="s">
        <v>61</v>
      </c>
      <c r="B73">
        <v>2.2400000000000002</v>
      </c>
      <c r="C73">
        <v>17.739999999999998</v>
      </c>
      <c r="D73" t="s">
        <v>544</v>
      </c>
      <c r="E73" t="s">
        <v>545</v>
      </c>
      <c r="F73">
        <v>915</v>
      </c>
    </row>
    <row r="74" spans="1:6" x14ac:dyDescent="0.2">
      <c r="A74" t="s">
        <v>130</v>
      </c>
      <c r="B74">
        <v>2.46</v>
      </c>
      <c r="C74">
        <v>13.45</v>
      </c>
      <c r="D74" t="s">
        <v>544</v>
      </c>
      <c r="E74" t="s">
        <v>545</v>
      </c>
      <c r="F74">
        <v>825</v>
      </c>
    </row>
    <row r="75" spans="1:6" x14ac:dyDescent="0.2">
      <c r="A75" t="s">
        <v>145</v>
      </c>
      <c r="B75">
        <v>2.08</v>
      </c>
      <c r="C75">
        <v>15.09</v>
      </c>
      <c r="D75" t="s">
        <v>544</v>
      </c>
      <c r="E75" t="s">
        <v>545</v>
      </c>
      <c r="F75">
        <v>400</v>
      </c>
    </row>
    <row r="76" spans="1:6" x14ac:dyDescent="0.2">
      <c r="A76" t="s">
        <v>151</v>
      </c>
      <c r="B76">
        <v>2.42</v>
      </c>
      <c r="C76">
        <v>13.4</v>
      </c>
      <c r="D76" t="s">
        <v>544</v>
      </c>
      <c r="E76" t="s">
        <v>545</v>
      </c>
      <c r="F76">
        <v>750</v>
      </c>
    </row>
    <row r="77" spans="1:6" x14ac:dyDescent="0.2">
      <c r="A77" t="s">
        <v>152</v>
      </c>
      <c r="B77">
        <v>2.52</v>
      </c>
      <c r="C77">
        <v>13.66</v>
      </c>
      <c r="D77" t="s">
        <v>544</v>
      </c>
      <c r="E77" t="s">
        <v>545</v>
      </c>
      <c r="F77">
        <v>838</v>
      </c>
    </row>
    <row r="78" spans="1:6" x14ac:dyDescent="0.2">
      <c r="A78" t="s">
        <v>150</v>
      </c>
      <c r="B78">
        <v>2.2999999999999998</v>
      </c>
      <c r="C78">
        <v>11.51</v>
      </c>
      <c r="D78" t="s">
        <v>544</v>
      </c>
      <c r="E78" t="s">
        <v>545</v>
      </c>
      <c r="F78">
        <v>752</v>
      </c>
    </row>
    <row r="79" spans="1:6" x14ac:dyDescent="0.2">
      <c r="A79" t="s">
        <v>129</v>
      </c>
      <c r="B79">
        <v>2.5499999999999998</v>
      </c>
      <c r="C79">
        <v>13.47</v>
      </c>
      <c r="D79" t="s">
        <v>544</v>
      </c>
      <c r="E79" t="s">
        <v>545</v>
      </c>
      <c r="F79">
        <v>541</v>
      </c>
    </row>
    <row r="80" spans="1:6" x14ac:dyDescent="0.2">
      <c r="A80" t="s">
        <v>131</v>
      </c>
      <c r="B80">
        <v>2.23</v>
      </c>
      <c r="C80">
        <v>12.83</v>
      </c>
      <c r="D80" t="s">
        <v>544</v>
      </c>
      <c r="E80" t="s">
        <v>545</v>
      </c>
      <c r="F80">
        <v>693</v>
      </c>
    </row>
    <row r="81" spans="1:6" x14ac:dyDescent="0.2">
      <c r="A81" t="s">
        <v>132</v>
      </c>
      <c r="B81">
        <v>2.5099999999999998</v>
      </c>
      <c r="C81">
        <v>13.72</v>
      </c>
      <c r="D81" t="s">
        <v>544</v>
      </c>
      <c r="E81" t="s">
        <v>545</v>
      </c>
      <c r="F81">
        <v>826</v>
      </c>
    </row>
    <row r="82" spans="1:6" x14ac:dyDescent="0.2">
      <c r="A82" t="s">
        <v>18</v>
      </c>
      <c r="B82">
        <v>2.0699999999999998</v>
      </c>
      <c r="C82">
        <v>15.33</v>
      </c>
      <c r="D82" t="s">
        <v>544</v>
      </c>
      <c r="E82" t="s">
        <v>545</v>
      </c>
      <c r="F82">
        <v>820</v>
      </c>
    </row>
    <row r="83" spans="1:6" x14ac:dyDescent="0.2">
      <c r="A83" t="s">
        <v>19</v>
      </c>
      <c r="B83">
        <v>2.2999999999999998</v>
      </c>
      <c r="C83">
        <v>16.09</v>
      </c>
      <c r="D83" t="s">
        <v>544</v>
      </c>
      <c r="E83" t="s">
        <v>545</v>
      </c>
      <c r="F83">
        <v>864</v>
      </c>
    </row>
    <row r="84" spans="1:6" x14ac:dyDescent="0.2">
      <c r="A84" t="s">
        <v>17</v>
      </c>
      <c r="B84">
        <v>2.3199999999999998</v>
      </c>
      <c r="C84">
        <v>15.99</v>
      </c>
      <c r="D84" t="s">
        <v>544</v>
      </c>
      <c r="E84" t="s">
        <v>545</v>
      </c>
      <c r="F84">
        <v>810</v>
      </c>
    </row>
    <row r="85" spans="1:6" x14ac:dyDescent="0.2">
      <c r="A85" t="s">
        <v>16</v>
      </c>
      <c r="B85">
        <v>2.0699999999999998</v>
      </c>
      <c r="C85">
        <v>17.95</v>
      </c>
      <c r="D85" t="s">
        <v>544</v>
      </c>
      <c r="E85" t="s">
        <v>545</v>
      </c>
      <c r="F85">
        <v>811</v>
      </c>
    </row>
    <row r="86" spans="1:6" x14ac:dyDescent="0.2">
      <c r="A86" t="s">
        <v>98</v>
      </c>
      <c r="B86">
        <v>2.35</v>
      </c>
      <c r="C86">
        <v>13.22</v>
      </c>
      <c r="D86" t="s">
        <v>544</v>
      </c>
      <c r="E86" t="s">
        <v>545</v>
      </c>
      <c r="F86">
        <v>797</v>
      </c>
    </row>
    <row r="87" spans="1:6" x14ac:dyDescent="0.2">
      <c r="A87" t="s">
        <v>99</v>
      </c>
      <c r="B87">
        <v>2.41</v>
      </c>
      <c r="C87">
        <v>13.36</v>
      </c>
      <c r="D87" t="s">
        <v>544</v>
      </c>
      <c r="E87" t="s">
        <v>545</v>
      </c>
      <c r="F87">
        <v>814</v>
      </c>
    </row>
    <row r="88" spans="1:6" x14ac:dyDescent="0.2">
      <c r="A88" t="s">
        <v>100</v>
      </c>
      <c r="B88">
        <v>2.17</v>
      </c>
      <c r="C88">
        <v>13.52</v>
      </c>
      <c r="D88" t="s">
        <v>544</v>
      </c>
      <c r="E88" t="s">
        <v>545</v>
      </c>
      <c r="F88">
        <v>713</v>
      </c>
    </row>
    <row r="89" spans="1:6" x14ac:dyDescent="0.2">
      <c r="A89" t="s">
        <v>101</v>
      </c>
      <c r="B89">
        <v>2.2599999999999998</v>
      </c>
      <c r="C89">
        <v>10.97</v>
      </c>
      <c r="D89" t="s">
        <v>544</v>
      </c>
      <c r="E89" t="s">
        <v>545</v>
      </c>
      <c r="F89">
        <v>786</v>
      </c>
    </row>
    <row r="90" spans="1:6" x14ac:dyDescent="0.2">
      <c r="A90" t="s">
        <v>482</v>
      </c>
      <c r="B90">
        <v>2.67</v>
      </c>
      <c r="C90">
        <v>13.49</v>
      </c>
      <c r="D90" t="s">
        <v>544</v>
      </c>
      <c r="E90" t="s">
        <v>545</v>
      </c>
      <c r="F90">
        <v>925</v>
      </c>
    </row>
    <row r="91" spans="1:6" x14ac:dyDescent="0.2">
      <c r="A91" t="s">
        <v>285</v>
      </c>
      <c r="B91">
        <v>2.66</v>
      </c>
      <c r="C91">
        <v>13.4</v>
      </c>
      <c r="D91" t="s">
        <v>544</v>
      </c>
      <c r="E91" t="s">
        <v>545</v>
      </c>
      <c r="F91">
        <v>925</v>
      </c>
    </row>
    <row r="92" spans="1:6" x14ac:dyDescent="0.2">
      <c r="A92" t="s">
        <v>300</v>
      </c>
      <c r="B92">
        <v>2.06</v>
      </c>
      <c r="C92">
        <v>21.45</v>
      </c>
      <c r="D92" t="s">
        <v>544</v>
      </c>
      <c r="E92" t="s">
        <v>545</v>
      </c>
      <c r="F92">
        <v>1000</v>
      </c>
    </row>
    <row r="93" spans="1:6" x14ac:dyDescent="0.2">
      <c r="A93" t="s">
        <v>301</v>
      </c>
      <c r="B93">
        <v>2.0699999999999998</v>
      </c>
      <c r="C93">
        <v>21.45</v>
      </c>
      <c r="D93" t="s">
        <v>544</v>
      </c>
      <c r="E93" t="s">
        <v>545</v>
      </c>
      <c r="F93">
        <v>1000</v>
      </c>
    </row>
    <row r="94" spans="1:6" x14ac:dyDescent="0.2">
      <c r="A94" t="s">
        <v>302</v>
      </c>
      <c r="B94">
        <v>1.94</v>
      </c>
      <c r="C94">
        <v>21.17</v>
      </c>
      <c r="D94" t="s">
        <v>544</v>
      </c>
      <c r="E94" t="s">
        <v>545</v>
      </c>
      <c r="F94">
        <v>1000</v>
      </c>
    </row>
    <row r="95" spans="1:6" x14ac:dyDescent="0.2">
      <c r="A95" t="s">
        <v>303</v>
      </c>
      <c r="B95">
        <v>1.99</v>
      </c>
      <c r="C95">
        <v>21.09</v>
      </c>
      <c r="D95" t="s">
        <v>544</v>
      </c>
      <c r="E95" t="s">
        <v>545</v>
      </c>
      <c r="F95">
        <v>1000</v>
      </c>
    </row>
    <row r="96" spans="1:6" x14ac:dyDescent="0.2">
      <c r="A96" t="s">
        <v>203</v>
      </c>
      <c r="B96">
        <v>1.91</v>
      </c>
      <c r="C96">
        <v>22.96</v>
      </c>
      <c r="D96" t="s">
        <v>544</v>
      </c>
      <c r="E96" t="s">
        <v>545</v>
      </c>
      <c r="F96">
        <v>842</v>
      </c>
    </row>
    <row r="97" spans="1:6" x14ac:dyDescent="0.2">
      <c r="A97" t="s">
        <v>205</v>
      </c>
      <c r="B97">
        <v>2.0299999999999998</v>
      </c>
      <c r="C97">
        <v>20.41</v>
      </c>
      <c r="D97" t="s">
        <v>544</v>
      </c>
      <c r="E97" t="s">
        <v>545</v>
      </c>
      <c r="F97">
        <v>1000</v>
      </c>
    </row>
    <row r="98" spans="1:6" x14ac:dyDescent="0.2">
      <c r="A98" t="s">
        <v>169</v>
      </c>
      <c r="B98">
        <v>2.4900000000000002</v>
      </c>
      <c r="C98">
        <v>12.71</v>
      </c>
      <c r="D98" t="s">
        <v>544</v>
      </c>
      <c r="E98" t="s">
        <v>545</v>
      </c>
      <c r="F98">
        <v>892</v>
      </c>
    </row>
    <row r="99" spans="1:6" x14ac:dyDescent="0.2">
      <c r="A99" t="s">
        <v>170</v>
      </c>
      <c r="B99">
        <v>2.4500000000000002</v>
      </c>
      <c r="C99">
        <v>12.23</v>
      </c>
      <c r="D99" t="s">
        <v>544</v>
      </c>
      <c r="E99" t="s">
        <v>545</v>
      </c>
      <c r="F99">
        <v>892</v>
      </c>
    </row>
    <row r="100" spans="1:6" x14ac:dyDescent="0.2">
      <c r="A100" t="s">
        <v>200</v>
      </c>
      <c r="B100">
        <v>2.13</v>
      </c>
      <c r="C100">
        <v>22.03</v>
      </c>
      <c r="D100" t="s">
        <v>544</v>
      </c>
      <c r="E100" t="s">
        <v>545</v>
      </c>
      <c r="F100">
        <v>980</v>
      </c>
    </row>
    <row r="101" spans="1:6" x14ac:dyDescent="0.2">
      <c r="A101" t="s">
        <v>202</v>
      </c>
      <c r="B101">
        <v>2.14</v>
      </c>
      <c r="C101">
        <v>21.73</v>
      </c>
      <c r="D101" t="s">
        <v>544</v>
      </c>
      <c r="E101" t="s">
        <v>545</v>
      </c>
      <c r="F101">
        <v>892</v>
      </c>
    </row>
    <row r="102" spans="1:6" x14ac:dyDescent="0.2">
      <c r="A102" t="s">
        <v>483</v>
      </c>
      <c r="B102">
        <v>2.61</v>
      </c>
      <c r="C102">
        <v>13.02</v>
      </c>
      <c r="D102" t="s">
        <v>544</v>
      </c>
      <c r="E102" t="s">
        <v>545</v>
      </c>
      <c r="F102">
        <v>925</v>
      </c>
    </row>
    <row r="103" spans="1:6" x14ac:dyDescent="0.2">
      <c r="A103" t="s">
        <v>287</v>
      </c>
      <c r="B103">
        <v>2.63</v>
      </c>
      <c r="C103">
        <v>13.24</v>
      </c>
      <c r="D103" t="s">
        <v>544</v>
      </c>
      <c r="E103" t="s">
        <v>545</v>
      </c>
      <c r="F103">
        <v>925</v>
      </c>
    </row>
    <row r="104" spans="1:6" x14ac:dyDescent="0.2">
      <c r="A104" t="s">
        <v>248</v>
      </c>
      <c r="B104">
        <v>2.67</v>
      </c>
      <c r="C104">
        <v>13.84</v>
      </c>
      <c r="D104" t="s">
        <v>544</v>
      </c>
      <c r="E104" t="s">
        <v>545</v>
      </c>
      <c r="F104">
        <v>1100</v>
      </c>
    </row>
    <row r="105" spans="1:6" x14ac:dyDescent="0.2">
      <c r="A105" t="s">
        <v>249</v>
      </c>
      <c r="B105">
        <v>2.64</v>
      </c>
      <c r="C105">
        <v>13.92</v>
      </c>
      <c r="D105" t="s">
        <v>544</v>
      </c>
      <c r="E105" t="s">
        <v>545</v>
      </c>
      <c r="F105">
        <v>1100</v>
      </c>
    </row>
    <row r="106" spans="1:6" x14ac:dyDescent="0.2">
      <c r="A106" t="s">
        <v>279</v>
      </c>
      <c r="B106">
        <v>1.97</v>
      </c>
      <c r="C106">
        <v>22.08</v>
      </c>
      <c r="D106" t="s">
        <v>544</v>
      </c>
      <c r="E106" t="s">
        <v>545</v>
      </c>
      <c r="F106">
        <v>1000</v>
      </c>
    </row>
    <row r="107" spans="1:6" x14ac:dyDescent="0.2">
      <c r="A107" t="s">
        <v>280</v>
      </c>
      <c r="B107">
        <v>1.96</v>
      </c>
      <c r="C107">
        <v>21.78</v>
      </c>
      <c r="D107" t="s">
        <v>544</v>
      </c>
      <c r="E107" t="s">
        <v>545</v>
      </c>
      <c r="F107">
        <v>1000</v>
      </c>
    </row>
    <row r="108" spans="1:6" x14ac:dyDescent="0.2">
      <c r="A108" t="s">
        <v>277</v>
      </c>
      <c r="B108">
        <v>1.93</v>
      </c>
      <c r="C108">
        <v>19.03</v>
      </c>
      <c r="D108" t="s">
        <v>544</v>
      </c>
      <c r="E108" t="s">
        <v>545</v>
      </c>
      <c r="F108">
        <v>1000</v>
      </c>
    </row>
    <row r="109" spans="1:6" x14ac:dyDescent="0.2">
      <c r="A109" t="s">
        <v>250</v>
      </c>
      <c r="B109">
        <v>2.76</v>
      </c>
      <c r="C109">
        <v>14.49</v>
      </c>
      <c r="D109" t="s">
        <v>544</v>
      </c>
      <c r="E109" t="s">
        <v>545</v>
      </c>
      <c r="F109">
        <v>1000</v>
      </c>
    </row>
    <row r="110" spans="1:6" x14ac:dyDescent="0.2">
      <c r="A110" t="s">
        <v>281</v>
      </c>
      <c r="B110">
        <v>1.96</v>
      </c>
      <c r="C110">
        <v>22.37</v>
      </c>
      <c r="D110" t="s">
        <v>544</v>
      </c>
      <c r="E110" t="s">
        <v>545</v>
      </c>
      <c r="F110">
        <v>990</v>
      </c>
    </row>
    <row r="111" spans="1:6" x14ac:dyDescent="0.2">
      <c r="A111" t="s">
        <v>251</v>
      </c>
      <c r="B111">
        <v>2.5299999999999998</v>
      </c>
      <c r="C111">
        <v>13.57</v>
      </c>
      <c r="D111" t="s">
        <v>544</v>
      </c>
      <c r="E111" t="s">
        <v>545</v>
      </c>
      <c r="F111">
        <v>1000</v>
      </c>
    </row>
    <row r="112" spans="1:6" x14ac:dyDescent="0.2">
      <c r="A112" t="s">
        <v>252</v>
      </c>
      <c r="B112">
        <v>2.58</v>
      </c>
      <c r="C112">
        <v>15.14</v>
      </c>
      <c r="D112" t="s">
        <v>544</v>
      </c>
      <c r="E112" t="s">
        <v>545</v>
      </c>
      <c r="F112">
        <v>1300</v>
      </c>
    </row>
    <row r="113" spans="1:6" x14ac:dyDescent="0.2">
      <c r="A113" t="s">
        <v>253</v>
      </c>
      <c r="B113">
        <v>2.61</v>
      </c>
      <c r="C113">
        <v>14.88</v>
      </c>
      <c r="D113" t="s">
        <v>544</v>
      </c>
      <c r="E113" t="s">
        <v>545</v>
      </c>
      <c r="F113">
        <v>560</v>
      </c>
    </row>
    <row r="114" spans="1:6" x14ac:dyDescent="0.2">
      <c r="A114" t="s">
        <v>278</v>
      </c>
      <c r="B114">
        <v>1.98</v>
      </c>
      <c r="C114">
        <v>18.96</v>
      </c>
      <c r="D114" t="s">
        <v>544</v>
      </c>
      <c r="E114" t="s">
        <v>545</v>
      </c>
      <c r="F114">
        <v>1000</v>
      </c>
    </row>
    <row r="115" spans="1:6" x14ac:dyDescent="0.2">
      <c r="A115" t="s">
        <v>254</v>
      </c>
      <c r="B115">
        <v>2.59</v>
      </c>
      <c r="C115">
        <v>14</v>
      </c>
      <c r="D115" t="s">
        <v>544</v>
      </c>
      <c r="E115" t="s">
        <v>545</v>
      </c>
      <c r="F115">
        <v>1000</v>
      </c>
    </row>
    <row r="116" spans="1:6" x14ac:dyDescent="0.2">
      <c r="A116" t="s">
        <v>294</v>
      </c>
      <c r="B116">
        <v>1.97</v>
      </c>
      <c r="C116">
        <v>24.54</v>
      </c>
      <c r="D116" t="s">
        <v>544</v>
      </c>
      <c r="E116" t="s">
        <v>545</v>
      </c>
      <c r="F116">
        <v>925</v>
      </c>
    </row>
    <row r="117" spans="1:6" x14ac:dyDescent="0.2">
      <c r="A117" t="s">
        <v>295</v>
      </c>
      <c r="B117">
        <v>2.0699999999999998</v>
      </c>
      <c r="C117">
        <v>21.95</v>
      </c>
      <c r="D117" t="s">
        <v>544</v>
      </c>
      <c r="E117" t="s">
        <v>545</v>
      </c>
      <c r="F117">
        <v>1050</v>
      </c>
    </row>
    <row r="118" spans="1:6" x14ac:dyDescent="0.2">
      <c r="A118" t="s">
        <v>263</v>
      </c>
      <c r="B118">
        <v>2.66</v>
      </c>
      <c r="C118">
        <v>13.93</v>
      </c>
      <c r="D118" t="s">
        <v>544</v>
      </c>
      <c r="E118" t="s">
        <v>545</v>
      </c>
      <c r="F118">
        <v>1100</v>
      </c>
    </row>
    <row r="119" spans="1:6" x14ac:dyDescent="0.2">
      <c r="A119" t="s">
        <v>255</v>
      </c>
      <c r="B119">
        <v>2.48</v>
      </c>
      <c r="C119">
        <v>14.3</v>
      </c>
      <c r="D119" t="s">
        <v>544</v>
      </c>
      <c r="E119" t="s">
        <v>545</v>
      </c>
      <c r="F119">
        <v>560</v>
      </c>
    </row>
    <row r="120" spans="1:6" x14ac:dyDescent="0.2">
      <c r="A120" t="s">
        <v>256</v>
      </c>
      <c r="B120">
        <v>2.58</v>
      </c>
      <c r="C120">
        <v>15.31</v>
      </c>
      <c r="D120" t="s">
        <v>544</v>
      </c>
      <c r="E120" t="s">
        <v>545</v>
      </c>
      <c r="F120">
        <v>850</v>
      </c>
    </row>
    <row r="121" spans="1:6" x14ac:dyDescent="0.2">
      <c r="A121" t="s">
        <v>296</v>
      </c>
      <c r="B121">
        <v>1.97</v>
      </c>
      <c r="C121">
        <v>21.3</v>
      </c>
      <c r="D121" t="s">
        <v>544</v>
      </c>
      <c r="E121" t="s">
        <v>545</v>
      </c>
      <c r="F121">
        <v>1000</v>
      </c>
    </row>
    <row r="122" spans="1:6" x14ac:dyDescent="0.2">
      <c r="A122" t="s">
        <v>297</v>
      </c>
      <c r="B122">
        <v>2.12</v>
      </c>
      <c r="C122">
        <v>22.05</v>
      </c>
      <c r="D122" t="s">
        <v>544</v>
      </c>
      <c r="E122" t="s">
        <v>545</v>
      </c>
      <c r="F122">
        <v>1100</v>
      </c>
    </row>
    <row r="123" spans="1:6" x14ac:dyDescent="0.2">
      <c r="A123" t="s">
        <v>298</v>
      </c>
      <c r="B123">
        <v>2.0499999999999998</v>
      </c>
      <c r="C123">
        <v>21.03</v>
      </c>
      <c r="D123" t="s">
        <v>544</v>
      </c>
      <c r="E123" t="s">
        <v>545</v>
      </c>
      <c r="F123">
        <v>825</v>
      </c>
    </row>
    <row r="124" spans="1:6" x14ac:dyDescent="0.2">
      <c r="A124" t="s">
        <v>299</v>
      </c>
      <c r="B124">
        <v>2.02</v>
      </c>
      <c r="C124">
        <v>21.54</v>
      </c>
      <c r="D124" t="s">
        <v>544</v>
      </c>
      <c r="E124" t="s">
        <v>545</v>
      </c>
      <c r="F124">
        <v>1000</v>
      </c>
    </row>
    <row r="125" spans="1:6" x14ac:dyDescent="0.2">
      <c r="A125" t="s">
        <v>258</v>
      </c>
      <c r="B125">
        <v>2.74</v>
      </c>
      <c r="C125">
        <v>13.53</v>
      </c>
      <c r="D125" t="s">
        <v>544</v>
      </c>
      <c r="E125" t="s">
        <v>545</v>
      </c>
      <c r="F125">
        <v>800</v>
      </c>
    </row>
    <row r="126" spans="1:6" x14ac:dyDescent="0.2">
      <c r="A126" t="s">
        <v>259</v>
      </c>
      <c r="B126">
        <v>2.5499999999999998</v>
      </c>
      <c r="C126">
        <v>13.06</v>
      </c>
      <c r="D126" t="s">
        <v>544</v>
      </c>
      <c r="E126" t="s">
        <v>545</v>
      </c>
      <c r="F126">
        <v>940</v>
      </c>
    </row>
    <row r="127" spans="1:6" x14ac:dyDescent="0.2">
      <c r="A127" t="s">
        <v>260</v>
      </c>
      <c r="B127">
        <v>2.69</v>
      </c>
      <c r="C127">
        <v>14.63</v>
      </c>
      <c r="D127" t="s">
        <v>544</v>
      </c>
      <c r="E127" t="s">
        <v>545</v>
      </c>
      <c r="F127">
        <v>876</v>
      </c>
    </row>
    <row r="128" spans="1:6" x14ac:dyDescent="0.2">
      <c r="A128" t="s">
        <v>261</v>
      </c>
      <c r="B128">
        <v>2.69</v>
      </c>
      <c r="C128">
        <v>14.78</v>
      </c>
      <c r="D128" t="s">
        <v>544</v>
      </c>
      <c r="E128" t="s">
        <v>545</v>
      </c>
      <c r="F128">
        <v>800</v>
      </c>
    </row>
    <row r="129" spans="1:6" x14ac:dyDescent="0.2">
      <c r="A129" t="s">
        <v>62</v>
      </c>
      <c r="B129">
        <v>2</v>
      </c>
      <c r="C129">
        <v>12.96</v>
      </c>
      <c r="D129" t="s">
        <v>544</v>
      </c>
      <c r="E129" t="s">
        <v>545</v>
      </c>
      <c r="F129">
        <v>267</v>
      </c>
    </row>
    <row r="130" spans="1:6" x14ac:dyDescent="0.2">
      <c r="A130" t="s">
        <v>134</v>
      </c>
      <c r="B130">
        <v>2.84</v>
      </c>
      <c r="C130">
        <v>14</v>
      </c>
      <c r="D130" t="s">
        <v>544</v>
      </c>
      <c r="E130" t="s">
        <v>545</v>
      </c>
      <c r="F130">
        <v>454</v>
      </c>
    </row>
    <row r="131" spans="1:6" x14ac:dyDescent="0.2">
      <c r="A131" t="s">
        <v>171</v>
      </c>
      <c r="B131">
        <v>2.5299999999999998</v>
      </c>
      <c r="C131">
        <v>13.83</v>
      </c>
      <c r="D131" t="s">
        <v>544</v>
      </c>
      <c r="E131" t="s">
        <v>545</v>
      </c>
      <c r="F131">
        <v>1300</v>
      </c>
    </row>
    <row r="132" spans="1:6" x14ac:dyDescent="0.2">
      <c r="A132" t="s">
        <v>175</v>
      </c>
      <c r="B132">
        <v>2.46</v>
      </c>
      <c r="C132">
        <v>11.8</v>
      </c>
      <c r="D132" t="s">
        <v>544</v>
      </c>
      <c r="E132" t="s">
        <v>545</v>
      </c>
      <c r="F132">
        <v>900</v>
      </c>
    </row>
    <row r="133" spans="1:6" x14ac:dyDescent="0.2">
      <c r="A133" t="s">
        <v>235</v>
      </c>
      <c r="B133">
        <v>2.12</v>
      </c>
      <c r="C133">
        <v>17.760000000000002</v>
      </c>
      <c r="D133" t="s">
        <v>544</v>
      </c>
      <c r="E133" t="s">
        <v>545</v>
      </c>
      <c r="F133">
        <v>1100</v>
      </c>
    </row>
    <row r="134" spans="1:6" x14ac:dyDescent="0.2">
      <c r="A134" t="s">
        <v>172</v>
      </c>
      <c r="B134">
        <v>2.59</v>
      </c>
      <c r="C134">
        <v>12.7</v>
      </c>
      <c r="D134" t="s">
        <v>544</v>
      </c>
      <c r="E134" t="s">
        <v>545</v>
      </c>
      <c r="F134">
        <v>1200</v>
      </c>
    </row>
    <row r="135" spans="1:6" x14ac:dyDescent="0.2">
      <c r="A135" t="s">
        <v>206</v>
      </c>
      <c r="B135">
        <v>2.1</v>
      </c>
      <c r="C135">
        <v>20.22</v>
      </c>
      <c r="D135" t="s">
        <v>544</v>
      </c>
      <c r="E135" t="s">
        <v>545</v>
      </c>
      <c r="F135">
        <v>950</v>
      </c>
    </row>
    <row r="136" spans="1:6" x14ac:dyDescent="0.2">
      <c r="A136" t="s">
        <v>177</v>
      </c>
      <c r="B136">
        <v>2.5</v>
      </c>
      <c r="C136">
        <v>13.18</v>
      </c>
      <c r="D136" t="s">
        <v>544</v>
      </c>
      <c r="E136" t="s">
        <v>545</v>
      </c>
      <c r="F136">
        <v>1000</v>
      </c>
    </row>
    <row r="137" spans="1:6" x14ac:dyDescent="0.2">
      <c r="A137" t="s">
        <v>204</v>
      </c>
      <c r="B137">
        <v>2.14</v>
      </c>
      <c r="C137">
        <v>21.23</v>
      </c>
      <c r="D137" t="s">
        <v>544</v>
      </c>
      <c r="E137" t="s">
        <v>545</v>
      </c>
      <c r="F137">
        <v>1500</v>
      </c>
    </row>
    <row r="138" spans="1:6" x14ac:dyDescent="0.2">
      <c r="A138" t="s">
        <v>173</v>
      </c>
      <c r="B138">
        <v>2.38</v>
      </c>
      <c r="C138">
        <v>12.89</v>
      </c>
      <c r="D138" t="s">
        <v>544</v>
      </c>
      <c r="E138" t="s">
        <v>545</v>
      </c>
      <c r="F138">
        <v>1400</v>
      </c>
    </row>
    <row r="139" spans="1:6" x14ac:dyDescent="0.2">
      <c r="A139" t="s">
        <v>207</v>
      </c>
      <c r="B139">
        <v>2.1800000000000002</v>
      </c>
      <c r="C139">
        <v>21.9</v>
      </c>
      <c r="D139" t="s">
        <v>544</v>
      </c>
      <c r="E139" t="s">
        <v>545</v>
      </c>
      <c r="F139">
        <v>1050</v>
      </c>
    </row>
    <row r="140" spans="1:6" x14ac:dyDescent="0.2">
      <c r="A140" t="s">
        <v>179</v>
      </c>
      <c r="B140">
        <v>2.2000000000000002</v>
      </c>
      <c r="C140">
        <v>12.49</v>
      </c>
      <c r="D140" t="s">
        <v>544</v>
      </c>
      <c r="E140" t="s">
        <v>545</v>
      </c>
      <c r="F140">
        <v>1000</v>
      </c>
    </row>
    <row r="141" spans="1:6" x14ac:dyDescent="0.2">
      <c r="A141" t="s">
        <v>181</v>
      </c>
      <c r="B141">
        <v>2.57</v>
      </c>
      <c r="C141">
        <v>11.86</v>
      </c>
      <c r="D141" t="s">
        <v>544</v>
      </c>
      <c r="E141" t="s">
        <v>545</v>
      </c>
      <c r="F141">
        <v>1000</v>
      </c>
    </row>
    <row r="142" spans="1:6" x14ac:dyDescent="0.2">
      <c r="A142" t="s">
        <v>182</v>
      </c>
      <c r="B142">
        <v>2.76</v>
      </c>
      <c r="C142">
        <v>13.27</v>
      </c>
      <c r="D142" t="s">
        <v>544</v>
      </c>
      <c r="E142" t="s">
        <v>545</v>
      </c>
      <c r="F142">
        <v>1000</v>
      </c>
    </row>
    <row r="143" spans="1:6" x14ac:dyDescent="0.2">
      <c r="A143" t="s">
        <v>183</v>
      </c>
      <c r="B143">
        <v>2.68</v>
      </c>
      <c r="C143">
        <v>14.78</v>
      </c>
      <c r="D143" t="s">
        <v>544</v>
      </c>
      <c r="E143" t="s">
        <v>545</v>
      </c>
      <c r="F143">
        <v>600</v>
      </c>
    </row>
    <row r="144" spans="1:6" x14ac:dyDescent="0.2">
      <c r="A144" t="s">
        <v>210</v>
      </c>
      <c r="B144">
        <v>2.0699999999999998</v>
      </c>
      <c r="C144">
        <v>21.34</v>
      </c>
      <c r="D144" t="s">
        <v>544</v>
      </c>
      <c r="E144" t="s">
        <v>545</v>
      </c>
      <c r="F144">
        <v>900</v>
      </c>
    </row>
    <row r="145" spans="1:6" x14ac:dyDescent="0.2">
      <c r="A145" t="s">
        <v>208</v>
      </c>
      <c r="B145">
        <v>2.11</v>
      </c>
      <c r="C145">
        <v>12.49</v>
      </c>
      <c r="D145" t="s">
        <v>544</v>
      </c>
      <c r="E145" t="s">
        <v>545</v>
      </c>
      <c r="F145">
        <v>230</v>
      </c>
    </row>
    <row r="146" spans="1:6" x14ac:dyDescent="0.2">
      <c r="A146" t="s">
        <v>234</v>
      </c>
      <c r="B146">
        <v>2.1</v>
      </c>
      <c r="C146">
        <v>16.7</v>
      </c>
      <c r="D146" t="s">
        <v>544</v>
      </c>
      <c r="E146" t="s">
        <v>545</v>
      </c>
      <c r="F146">
        <v>400</v>
      </c>
    </row>
    <row r="147" spans="1:6" x14ac:dyDescent="0.2">
      <c r="A147" t="s">
        <v>236</v>
      </c>
      <c r="B147">
        <v>1.59</v>
      </c>
      <c r="C147">
        <v>15.5</v>
      </c>
      <c r="D147" t="s">
        <v>544</v>
      </c>
      <c r="E147" t="s">
        <v>545</v>
      </c>
      <c r="F147">
        <v>1100</v>
      </c>
    </row>
    <row r="148" spans="1:6" x14ac:dyDescent="0.2">
      <c r="A148" t="s">
        <v>237</v>
      </c>
      <c r="B148">
        <v>2.08</v>
      </c>
      <c r="C148">
        <v>15.89</v>
      </c>
      <c r="D148" t="s">
        <v>544</v>
      </c>
      <c r="E148" t="s">
        <v>545</v>
      </c>
      <c r="F148">
        <v>375</v>
      </c>
    </row>
    <row r="149" spans="1:6" x14ac:dyDescent="0.2">
      <c r="A149" t="s">
        <v>180</v>
      </c>
      <c r="B149">
        <v>2.16</v>
      </c>
      <c r="C149">
        <v>12.83</v>
      </c>
      <c r="D149" t="s">
        <v>544</v>
      </c>
      <c r="E149" t="s">
        <v>545</v>
      </c>
      <c r="F149">
        <v>875</v>
      </c>
    </row>
    <row r="150" spans="1:6" x14ac:dyDescent="0.2">
      <c r="A150" t="s">
        <v>211</v>
      </c>
      <c r="B150">
        <v>2.23</v>
      </c>
      <c r="C150">
        <v>21.98</v>
      </c>
      <c r="D150" t="s">
        <v>544</v>
      </c>
      <c r="E150" t="s">
        <v>545</v>
      </c>
      <c r="F150">
        <v>1200</v>
      </c>
    </row>
    <row r="151" spans="1:6" x14ac:dyDescent="0.2">
      <c r="A151" t="s">
        <v>212</v>
      </c>
      <c r="B151">
        <v>2.2000000000000002</v>
      </c>
      <c r="C151">
        <v>19.190000000000001</v>
      </c>
      <c r="D151" t="s">
        <v>544</v>
      </c>
      <c r="E151" t="s">
        <v>545</v>
      </c>
      <c r="F151">
        <v>1300</v>
      </c>
    </row>
    <row r="152" spans="1:6" x14ac:dyDescent="0.2">
      <c r="A152" t="s">
        <v>239</v>
      </c>
      <c r="B152">
        <v>2.09</v>
      </c>
      <c r="C152">
        <v>17.850000000000001</v>
      </c>
      <c r="D152" t="s">
        <v>544</v>
      </c>
      <c r="E152" t="s">
        <v>545</v>
      </c>
      <c r="F152">
        <v>1050</v>
      </c>
    </row>
    <row r="153" spans="1:6" x14ac:dyDescent="0.2">
      <c r="A153" t="s">
        <v>485</v>
      </c>
      <c r="B153">
        <v>2.82</v>
      </c>
      <c r="C153">
        <v>14.04</v>
      </c>
      <c r="D153" t="s">
        <v>544</v>
      </c>
      <c r="E153" t="s">
        <v>545</v>
      </c>
      <c r="F153">
        <v>1050</v>
      </c>
    </row>
    <row r="154" spans="1:6" x14ac:dyDescent="0.2">
      <c r="A154" t="s">
        <v>267</v>
      </c>
      <c r="B154">
        <v>2.09</v>
      </c>
      <c r="C154">
        <v>17.93</v>
      </c>
      <c r="D154" t="s">
        <v>544</v>
      </c>
      <c r="E154" t="s">
        <v>545</v>
      </c>
      <c r="F154">
        <v>1000</v>
      </c>
    </row>
    <row r="155" spans="1:6" x14ac:dyDescent="0.2">
      <c r="A155" t="s">
        <v>269</v>
      </c>
      <c r="B155">
        <v>1.32</v>
      </c>
      <c r="C155">
        <v>16.75</v>
      </c>
      <c r="D155" t="s">
        <v>544</v>
      </c>
      <c r="E155" t="s">
        <v>545</v>
      </c>
      <c r="F155">
        <v>900</v>
      </c>
    </row>
    <row r="156" spans="1:6" x14ac:dyDescent="0.2">
      <c r="A156" t="s">
        <v>244</v>
      </c>
      <c r="B156">
        <v>2.5299999999999998</v>
      </c>
      <c r="C156">
        <v>14.24</v>
      </c>
      <c r="D156" t="s">
        <v>544</v>
      </c>
      <c r="E156" t="s">
        <v>545</v>
      </c>
      <c r="F156">
        <v>1300</v>
      </c>
    </row>
    <row r="157" spans="1:6" x14ac:dyDescent="0.2">
      <c r="A157" t="s">
        <v>273</v>
      </c>
      <c r="B157">
        <v>2.19</v>
      </c>
      <c r="C157">
        <v>22.67</v>
      </c>
      <c r="D157" t="s">
        <v>544</v>
      </c>
      <c r="E157" t="s">
        <v>545</v>
      </c>
      <c r="F157">
        <v>850</v>
      </c>
    </row>
    <row r="158" spans="1:6" x14ac:dyDescent="0.2">
      <c r="A158" t="s">
        <v>271</v>
      </c>
      <c r="B158">
        <v>2.0499999999999998</v>
      </c>
      <c r="C158">
        <v>17.940000000000001</v>
      </c>
      <c r="D158" t="s">
        <v>544</v>
      </c>
      <c r="E158" t="s">
        <v>545</v>
      </c>
      <c r="F158">
        <v>940</v>
      </c>
    </row>
    <row r="159" spans="1:6" x14ac:dyDescent="0.2">
      <c r="A159" t="s">
        <v>184</v>
      </c>
      <c r="B159">
        <v>2.69</v>
      </c>
      <c r="C159">
        <v>13.88</v>
      </c>
      <c r="D159" t="s">
        <v>544</v>
      </c>
      <c r="E159" t="s">
        <v>545</v>
      </c>
      <c r="F159">
        <v>1000</v>
      </c>
    </row>
    <row r="160" spans="1:6" x14ac:dyDescent="0.2">
      <c r="A160" t="s">
        <v>274</v>
      </c>
      <c r="B160">
        <v>2.08</v>
      </c>
      <c r="C160">
        <v>21.71</v>
      </c>
      <c r="D160" t="s">
        <v>544</v>
      </c>
      <c r="E160" t="s">
        <v>545</v>
      </c>
      <c r="F160">
        <v>900</v>
      </c>
    </row>
    <row r="161" spans="1:6" x14ac:dyDescent="0.2">
      <c r="A161" t="s">
        <v>268</v>
      </c>
      <c r="B161">
        <v>2.02</v>
      </c>
      <c r="C161">
        <v>17.079999999999998</v>
      </c>
      <c r="D161" t="s">
        <v>544</v>
      </c>
      <c r="E161" t="s">
        <v>545</v>
      </c>
      <c r="F161">
        <v>1000</v>
      </c>
    </row>
    <row r="162" spans="1:6" x14ac:dyDescent="0.2">
      <c r="A162" t="s">
        <v>270</v>
      </c>
      <c r="B162">
        <v>2.25</v>
      </c>
      <c r="C162">
        <v>19.309999999999999</v>
      </c>
      <c r="D162" t="s">
        <v>544</v>
      </c>
      <c r="E162" t="s">
        <v>545</v>
      </c>
      <c r="F162">
        <v>1350</v>
      </c>
    </row>
    <row r="163" spans="1:6" x14ac:dyDescent="0.2">
      <c r="A163" t="s">
        <v>487</v>
      </c>
      <c r="B163">
        <v>2.31</v>
      </c>
      <c r="C163">
        <v>11.96</v>
      </c>
      <c r="D163" t="s">
        <v>544</v>
      </c>
      <c r="E163" t="s">
        <v>545</v>
      </c>
      <c r="F163">
        <v>850</v>
      </c>
    </row>
    <row r="164" spans="1:6" x14ac:dyDescent="0.2">
      <c r="A164">
        <v>54</v>
      </c>
      <c r="B164">
        <v>2.0299999999999998</v>
      </c>
      <c r="C164">
        <v>12.09</v>
      </c>
      <c r="D164" t="s">
        <v>544</v>
      </c>
      <c r="E164" t="s">
        <v>545</v>
      </c>
      <c r="F164">
        <v>2000</v>
      </c>
    </row>
    <row r="165" spans="1:6" x14ac:dyDescent="0.2">
      <c r="A165" t="s">
        <v>176</v>
      </c>
      <c r="B165">
        <v>2.2999999999999998</v>
      </c>
      <c r="C165">
        <v>12.45</v>
      </c>
      <c r="D165" t="s">
        <v>544</v>
      </c>
      <c r="E165" t="s">
        <v>545</v>
      </c>
      <c r="F165">
        <v>850</v>
      </c>
    </row>
    <row r="166" spans="1:6" x14ac:dyDescent="0.2">
      <c r="A166" t="s">
        <v>238</v>
      </c>
      <c r="B166">
        <v>2.11</v>
      </c>
      <c r="C166">
        <v>17.22</v>
      </c>
      <c r="D166" t="s">
        <v>544</v>
      </c>
      <c r="E166" t="s">
        <v>545</v>
      </c>
      <c r="F166">
        <v>1000</v>
      </c>
    </row>
    <row r="167" spans="1:6" x14ac:dyDescent="0.2">
      <c r="A167" t="s">
        <v>488</v>
      </c>
      <c r="B167">
        <v>2.52</v>
      </c>
      <c r="C167">
        <v>14.37</v>
      </c>
      <c r="D167" t="s">
        <v>544</v>
      </c>
      <c r="E167" t="s">
        <v>545</v>
      </c>
      <c r="F167">
        <v>160</v>
      </c>
    </row>
    <row r="168" spans="1:6" x14ac:dyDescent="0.2">
      <c r="A168" t="s">
        <v>201</v>
      </c>
      <c r="B168">
        <v>2.04</v>
      </c>
      <c r="C168">
        <v>19.71</v>
      </c>
      <c r="D168" t="s">
        <v>544</v>
      </c>
      <c r="E168" t="s">
        <v>545</v>
      </c>
      <c r="F168">
        <v>171</v>
      </c>
    </row>
    <row r="169" spans="1:6" x14ac:dyDescent="0.2">
      <c r="A169" t="s">
        <v>276</v>
      </c>
      <c r="B169">
        <v>1.98</v>
      </c>
      <c r="C169">
        <v>17.760000000000002</v>
      </c>
      <c r="D169" t="s">
        <v>544</v>
      </c>
      <c r="E169" t="s">
        <v>545</v>
      </c>
      <c r="F169">
        <v>260</v>
      </c>
    </row>
    <row r="170" spans="1:6" x14ac:dyDescent="0.2">
      <c r="A170" t="s">
        <v>489</v>
      </c>
      <c r="B170">
        <v>0</v>
      </c>
      <c r="C170">
        <v>3.78</v>
      </c>
      <c r="D170" t="s">
        <v>544</v>
      </c>
      <c r="E170" t="s">
        <v>545</v>
      </c>
      <c r="F170">
        <v>370</v>
      </c>
    </row>
    <row r="171" spans="1:6" x14ac:dyDescent="0.2">
      <c r="A171" t="s">
        <v>490</v>
      </c>
      <c r="B171">
        <v>0</v>
      </c>
      <c r="C171">
        <v>19.87</v>
      </c>
      <c r="D171" t="s">
        <v>544</v>
      </c>
      <c r="E171" t="s">
        <v>545</v>
      </c>
      <c r="F171">
        <v>437</v>
      </c>
    </row>
    <row r="172" spans="1:6" x14ac:dyDescent="0.2">
      <c r="A172" t="s">
        <v>491</v>
      </c>
      <c r="B172">
        <v>21.07</v>
      </c>
      <c r="C172">
        <v>611</v>
      </c>
      <c r="D172" t="s">
        <v>544</v>
      </c>
      <c r="E172" t="s">
        <v>545</v>
      </c>
      <c r="F172">
        <v>437</v>
      </c>
    </row>
    <row r="173" spans="1:6" x14ac:dyDescent="0.2">
      <c r="A173" t="s">
        <v>492</v>
      </c>
      <c r="B173">
        <v>8.57</v>
      </c>
      <c r="C173">
        <v>174.19</v>
      </c>
      <c r="D173" t="s">
        <v>544</v>
      </c>
      <c r="E173" t="s">
        <v>545</v>
      </c>
      <c r="F173">
        <v>439</v>
      </c>
    </row>
    <row r="174" spans="1:6" x14ac:dyDescent="0.2">
      <c r="A174" t="s">
        <v>493</v>
      </c>
      <c r="B174">
        <v>2.54</v>
      </c>
      <c r="C174">
        <v>19</v>
      </c>
      <c r="D174" t="s">
        <v>544</v>
      </c>
      <c r="E174" t="s">
        <v>545</v>
      </c>
      <c r="F174">
        <v>278</v>
      </c>
    </row>
    <row r="175" spans="1:6" x14ac:dyDescent="0.2">
      <c r="A175" t="s">
        <v>494</v>
      </c>
      <c r="B175">
        <v>2.4700000000000002</v>
      </c>
      <c r="C175">
        <v>16.68</v>
      </c>
      <c r="D175" t="s">
        <v>544</v>
      </c>
      <c r="E175" t="s">
        <v>545</v>
      </c>
      <c r="F175">
        <v>119</v>
      </c>
    </row>
    <row r="176" spans="1:6" x14ac:dyDescent="0.2">
      <c r="A176">
        <v>463</v>
      </c>
      <c r="B176">
        <v>2.79</v>
      </c>
      <c r="C176">
        <v>13.27</v>
      </c>
      <c r="D176" t="s">
        <v>544</v>
      </c>
      <c r="E176" t="s">
        <v>545</v>
      </c>
      <c r="F176">
        <v>320</v>
      </c>
    </row>
    <row r="177" spans="1:6" x14ac:dyDescent="0.2">
      <c r="A177" t="s">
        <v>495</v>
      </c>
      <c r="B177">
        <v>1.55</v>
      </c>
      <c r="C177">
        <v>6.45</v>
      </c>
      <c r="D177" t="s">
        <v>544</v>
      </c>
      <c r="E177" t="s">
        <v>545</v>
      </c>
      <c r="F177">
        <v>1037</v>
      </c>
    </row>
    <row r="178" spans="1:6" x14ac:dyDescent="0.2">
      <c r="A178" t="s">
        <v>496</v>
      </c>
      <c r="B178">
        <v>1.88</v>
      </c>
      <c r="C178">
        <v>8.35</v>
      </c>
      <c r="D178" t="s">
        <v>544</v>
      </c>
      <c r="E178" t="s">
        <v>545</v>
      </c>
      <c r="F178">
        <v>1037</v>
      </c>
    </row>
    <row r="179" spans="1:6" x14ac:dyDescent="0.2">
      <c r="A179" t="s">
        <v>335</v>
      </c>
      <c r="B179">
        <v>2.0099999999999998</v>
      </c>
      <c r="C179">
        <v>9.31</v>
      </c>
      <c r="D179" t="s">
        <v>544</v>
      </c>
      <c r="E179" t="s">
        <v>545</v>
      </c>
      <c r="F179">
        <v>686</v>
      </c>
    </row>
    <row r="180" spans="1:6" x14ac:dyDescent="0.2">
      <c r="A180" t="s">
        <v>327</v>
      </c>
      <c r="B180">
        <v>2</v>
      </c>
      <c r="C180">
        <v>10</v>
      </c>
      <c r="D180" t="s">
        <v>544</v>
      </c>
      <c r="E180" t="s">
        <v>545</v>
      </c>
      <c r="F180">
        <v>685</v>
      </c>
    </row>
    <row r="181" spans="1:6" x14ac:dyDescent="0.2">
      <c r="A181" t="s">
        <v>328</v>
      </c>
      <c r="B181">
        <v>1.72</v>
      </c>
      <c r="C181">
        <v>8.6199999999999992</v>
      </c>
      <c r="D181" t="s">
        <v>544</v>
      </c>
      <c r="E181" t="s">
        <v>545</v>
      </c>
      <c r="F181">
        <v>623</v>
      </c>
    </row>
    <row r="182" spans="1:6" x14ac:dyDescent="0.2">
      <c r="A182" t="s">
        <v>336</v>
      </c>
      <c r="B182">
        <v>1.82</v>
      </c>
      <c r="C182">
        <v>9.25</v>
      </c>
      <c r="D182" t="s">
        <v>544</v>
      </c>
      <c r="E182" t="s">
        <v>545</v>
      </c>
      <c r="F182">
        <v>796</v>
      </c>
    </row>
    <row r="183" spans="1:6" x14ac:dyDescent="0.2">
      <c r="A183" t="s">
        <v>337</v>
      </c>
      <c r="B183">
        <v>2.0499999999999998</v>
      </c>
      <c r="C183">
        <v>10.29</v>
      </c>
      <c r="D183" t="s">
        <v>544</v>
      </c>
      <c r="E183" t="s">
        <v>545</v>
      </c>
      <c r="F183">
        <v>974</v>
      </c>
    </row>
    <row r="184" spans="1:6" x14ac:dyDescent="0.2">
      <c r="A184" t="s">
        <v>338</v>
      </c>
      <c r="B184">
        <v>2.09</v>
      </c>
      <c r="C184">
        <v>11.78</v>
      </c>
      <c r="D184" t="s">
        <v>544</v>
      </c>
      <c r="E184" t="s">
        <v>545</v>
      </c>
      <c r="F184">
        <v>586</v>
      </c>
    </row>
    <row r="185" spans="1:6" x14ac:dyDescent="0.2">
      <c r="A185" t="s">
        <v>343</v>
      </c>
      <c r="B185">
        <v>2.04</v>
      </c>
      <c r="C185">
        <v>9.09</v>
      </c>
      <c r="D185" t="s">
        <v>544</v>
      </c>
      <c r="E185" t="s">
        <v>545</v>
      </c>
      <c r="F185">
        <v>532</v>
      </c>
    </row>
    <row r="186" spans="1:6" x14ac:dyDescent="0.2">
      <c r="A186" t="s">
        <v>344</v>
      </c>
      <c r="B186">
        <v>1.84</v>
      </c>
      <c r="C186">
        <v>8.66</v>
      </c>
      <c r="D186" t="s">
        <v>544</v>
      </c>
      <c r="E186" t="s">
        <v>545</v>
      </c>
      <c r="F186">
        <v>220</v>
      </c>
    </row>
    <row r="187" spans="1:6" x14ac:dyDescent="0.2">
      <c r="A187" t="s">
        <v>345</v>
      </c>
      <c r="B187">
        <v>2.0699999999999998</v>
      </c>
      <c r="C187">
        <v>8.57</v>
      </c>
      <c r="D187" t="s">
        <v>544</v>
      </c>
      <c r="E187" t="s">
        <v>545</v>
      </c>
      <c r="F187">
        <v>513</v>
      </c>
    </row>
    <row r="188" spans="1:6" x14ac:dyDescent="0.2">
      <c r="A188" t="s">
        <v>497</v>
      </c>
      <c r="B188">
        <v>1.98</v>
      </c>
      <c r="C188">
        <v>10.27</v>
      </c>
      <c r="D188" t="s">
        <v>544</v>
      </c>
      <c r="E188" t="s">
        <v>545</v>
      </c>
      <c r="F188">
        <v>815</v>
      </c>
    </row>
    <row r="189" spans="1:6" x14ac:dyDescent="0.2">
      <c r="A189" t="s">
        <v>353</v>
      </c>
      <c r="B189">
        <v>1.87</v>
      </c>
      <c r="C189">
        <v>10.220000000000001</v>
      </c>
      <c r="D189" t="s">
        <v>544</v>
      </c>
      <c r="E189" t="s">
        <v>545</v>
      </c>
      <c r="F189">
        <v>518</v>
      </c>
    </row>
    <row r="190" spans="1:6" x14ac:dyDescent="0.2">
      <c r="A190" t="s">
        <v>498</v>
      </c>
      <c r="B190">
        <v>1.86</v>
      </c>
      <c r="C190">
        <v>9.01</v>
      </c>
      <c r="D190" t="s">
        <v>544</v>
      </c>
      <c r="E190" t="s">
        <v>545</v>
      </c>
      <c r="F190">
        <v>440</v>
      </c>
    </row>
    <row r="191" spans="1:6" x14ac:dyDescent="0.2">
      <c r="A191" t="s">
        <v>499</v>
      </c>
      <c r="B191">
        <v>2.0099999999999998</v>
      </c>
      <c r="C191">
        <v>10.18</v>
      </c>
      <c r="D191" t="s">
        <v>544</v>
      </c>
      <c r="E191" t="s">
        <v>545</v>
      </c>
      <c r="F191">
        <v>575</v>
      </c>
    </row>
    <row r="192" spans="1:6" x14ac:dyDescent="0.2">
      <c r="A192" t="s">
        <v>357</v>
      </c>
      <c r="B192">
        <v>1.1299999999999999</v>
      </c>
      <c r="C192">
        <v>9.1199999999999992</v>
      </c>
      <c r="D192" t="s">
        <v>544</v>
      </c>
      <c r="E192" t="s">
        <v>545</v>
      </c>
      <c r="F192">
        <v>1036</v>
      </c>
    </row>
    <row r="193" spans="1:6" x14ac:dyDescent="0.2">
      <c r="A193" t="s">
        <v>500</v>
      </c>
      <c r="B193">
        <v>1.91</v>
      </c>
      <c r="C193">
        <v>10.119999999999999</v>
      </c>
      <c r="D193" t="s">
        <v>544</v>
      </c>
      <c r="E193" t="s">
        <v>545</v>
      </c>
      <c r="F193">
        <v>679</v>
      </c>
    </row>
    <row r="194" spans="1:6" x14ac:dyDescent="0.2">
      <c r="A194" t="s">
        <v>346</v>
      </c>
      <c r="B194">
        <v>1.98</v>
      </c>
      <c r="C194">
        <v>8.9600000000000009</v>
      </c>
      <c r="D194" t="s">
        <v>544</v>
      </c>
      <c r="E194" t="s">
        <v>545</v>
      </c>
      <c r="F194">
        <v>688</v>
      </c>
    </row>
    <row r="195" spans="1:6" x14ac:dyDescent="0.2">
      <c r="A195" t="s">
        <v>501</v>
      </c>
      <c r="B195">
        <v>1.78</v>
      </c>
      <c r="C195">
        <v>8.1300000000000008</v>
      </c>
      <c r="D195" t="s">
        <v>544</v>
      </c>
      <c r="E195" t="s">
        <v>545</v>
      </c>
      <c r="F195">
        <v>573</v>
      </c>
    </row>
    <row r="196" spans="1:6" x14ac:dyDescent="0.2">
      <c r="A196" t="s">
        <v>347</v>
      </c>
      <c r="B196">
        <v>1.96</v>
      </c>
      <c r="C196">
        <v>9.5</v>
      </c>
      <c r="D196" t="s">
        <v>544</v>
      </c>
      <c r="E196" t="s">
        <v>545</v>
      </c>
      <c r="F196">
        <v>1436</v>
      </c>
    </row>
    <row r="197" spans="1:6" x14ac:dyDescent="0.2">
      <c r="A197" t="s">
        <v>348</v>
      </c>
      <c r="B197">
        <v>1.93</v>
      </c>
      <c r="C197">
        <v>9.32</v>
      </c>
      <c r="D197" t="s">
        <v>544</v>
      </c>
      <c r="E197" t="s">
        <v>545</v>
      </c>
      <c r="F197">
        <v>648</v>
      </c>
    </row>
    <row r="198" spans="1:6" x14ac:dyDescent="0.2">
      <c r="A198" t="s">
        <v>358</v>
      </c>
      <c r="B198">
        <v>2.14</v>
      </c>
      <c r="C198">
        <v>11.19</v>
      </c>
      <c r="D198" t="s">
        <v>544</v>
      </c>
      <c r="E198" t="s">
        <v>545</v>
      </c>
      <c r="F198">
        <v>346</v>
      </c>
    </row>
    <row r="199" spans="1:6" x14ac:dyDescent="0.2">
      <c r="A199" t="s">
        <v>332</v>
      </c>
      <c r="B199">
        <v>2.0699999999999998</v>
      </c>
      <c r="C199">
        <v>11.65</v>
      </c>
      <c r="D199" t="s">
        <v>544</v>
      </c>
      <c r="E199" t="s">
        <v>545</v>
      </c>
      <c r="F199">
        <v>143</v>
      </c>
    </row>
    <row r="200" spans="1:6" x14ac:dyDescent="0.2">
      <c r="A200" t="s">
        <v>339</v>
      </c>
      <c r="B200">
        <v>2.12</v>
      </c>
      <c r="C200">
        <v>11.77</v>
      </c>
      <c r="D200" t="s">
        <v>544</v>
      </c>
      <c r="E200" t="s">
        <v>545</v>
      </c>
      <c r="F200">
        <v>107</v>
      </c>
    </row>
    <row r="201" spans="1:6" x14ac:dyDescent="0.2">
      <c r="A201" t="s">
        <v>340</v>
      </c>
      <c r="B201">
        <v>2.13</v>
      </c>
      <c r="C201">
        <v>11.08</v>
      </c>
      <c r="D201" t="s">
        <v>544</v>
      </c>
      <c r="E201" t="s">
        <v>545</v>
      </c>
      <c r="F201">
        <v>109</v>
      </c>
    </row>
    <row r="202" spans="1:6" x14ac:dyDescent="0.2">
      <c r="A202" t="s">
        <v>102</v>
      </c>
      <c r="B202">
        <v>2.2599999999999998</v>
      </c>
      <c r="C202">
        <v>16.25</v>
      </c>
      <c r="D202" t="s">
        <v>544</v>
      </c>
      <c r="E202" t="s">
        <v>545</v>
      </c>
      <c r="F202">
        <v>75</v>
      </c>
    </row>
    <row r="203" spans="1:6" x14ac:dyDescent="0.2">
      <c r="A203" t="s">
        <v>512</v>
      </c>
      <c r="B203">
        <v>475.29</v>
      </c>
      <c r="C203">
        <v>3669.31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BE62B-25DE-436D-98F1-E8713ADB04FF}">
  <dimension ref="A1:F1000"/>
  <sheetViews>
    <sheetView workbookViewId="0">
      <selection sqref="A1:XFD1048576"/>
    </sheetView>
  </sheetViews>
  <sheetFormatPr defaultRowHeight="15" x14ac:dyDescent="0.2"/>
  <sheetData>
    <row r="1" spans="1:6" x14ac:dyDescent="0.2">
      <c r="A1" t="s">
        <v>468</v>
      </c>
      <c r="B1" t="s">
        <v>524</v>
      </c>
      <c r="C1" t="s">
        <v>525</v>
      </c>
      <c r="D1" t="s">
        <v>526</v>
      </c>
      <c r="E1" t="s">
        <v>527</v>
      </c>
      <c r="F1" t="s">
        <v>528</v>
      </c>
    </row>
    <row r="2" spans="1:6" x14ac:dyDescent="0.2">
      <c r="A2">
        <v>242</v>
      </c>
      <c r="B2">
        <v>0</v>
      </c>
      <c r="C2">
        <v>0</v>
      </c>
      <c r="D2" t="s">
        <v>546</v>
      </c>
      <c r="E2" t="s">
        <v>547</v>
      </c>
      <c r="F2">
        <v>1350</v>
      </c>
    </row>
    <row r="3" spans="1:6" x14ac:dyDescent="0.2">
      <c r="A3">
        <v>243</v>
      </c>
      <c r="B3">
        <v>0</v>
      </c>
      <c r="C3">
        <v>0</v>
      </c>
      <c r="D3" t="s">
        <v>546</v>
      </c>
      <c r="E3" t="s">
        <v>547</v>
      </c>
      <c r="F3">
        <v>1350</v>
      </c>
    </row>
    <row r="4" spans="1:6" x14ac:dyDescent="0.2">
      <c r="A4" t="s">
        <v>31</v>
      </c>
      <c r="B4">
        <v>2.66</v>
      </c>
      <c r="C4">
        <v>19.36</v>
      </c>
      <c r="D4" t="s">
        <v>546</v>
      </c>
      <c r="E4" t="s">
        <v>547</v>
      </c>
      <c r="F4">
        <v>144</v>
      </c>
    </row>
    <row r="5" spans="1:6" x14ac:dyDescent="0.2">
      <c r="A5" t="s">
        <v>133</v>
      </c>
      <c r="B5">
        <v>1.43</v>
      </c>
      <c r="C5">
        <v>17.559999999999999</v>
      </c>
      <c r="D5" t="s">
        <v>546</v>
      </c>
      <c r="E5" t="s">
        <v>547</v>
      </c>
      <c r="F5">
        <v>157</v>
      </c>
    </row>
    <row r="6" spans="1:6" x14ac:dyDescent="0.2">
      <c r="A6" t="s">
        <v>91</v>
      </c>
      <c r="B6">
        <v>2.5299999999999998</v>
      </c>
      <c r="C6">
        <v>23.45</v>
      </c>
      <c r="D6" t="s">
        <v>546</v>
      </c>
      <c r="E6" t="s">
        <v>547</v>
      </c>
      <c r="F6">
        <v>133</v>
      </c>
    </row>
    <row r="7" spans="1:6" x14ac:dyDescent="0.2">
      <c r="A7" t="s">
        <v>479</v>
      </c>
      <c r="B7">
        <v>1.98</v>
      </c>
      <c r="C7">
        <v>19.39</v>
      </c>
      <c r="D7" t="s">
        <v>546</v>
      </c>
      <c r="E7" t="s">
        <v>547</v>
      </c>
      <c r="F7">
        <v>200</v>
      </c>
    </row>
    <row r="8" spans="1:6" x14ac:dyDescent="0.2">
      <c r="A8" t="s">
        <v>30</v>
      </c>
      <c r="B8">
        <v>2.56</v>
      </c>
      <c r="C8">
        <v>17.78</v>
      </c>
      <c r="D8" t="s">
        <v>546</v>
      </c>
      <c r="E8" t="s">
        <v>547</v>
      </c>
      <c r="F8">
        <v>145</v>
      </c>
    </row>
    <row r="9" spans="1:6" x14ac:dyDescent="0.2">
      <c r="A9" t="s">
        <v>349</v>
      </c>
      <c r="B9">
        <v>1.41</v>
      </c>
      <c r="C9">
        <v>9.64</v>
      </c>
      <c r="D9" t="s">
        <v>546</v>
      </c>
      <c r="E9" t="s">
        <v>547</v>
      </c>
      <c r="F9">
        <v>183</v>
      </c>
    </row>
    <row r="10" spans="1:6" x14ac:dyDescent="0.2">
      <c r="A10" t="s">
        <v>352</v>
      </c>
      <c r="B10">
        <v>2.5</v>
      </c>
      <c r="C10">
        <v>12.91</v>
      </c>
      <c r="D10" t="s">
        <v>546</v>
      </c>
      <c r="E10" t="s">
        <v>547</v>
      </c>
      <c r="F10">
        <v>111</v>
      </c>
    </row>
    <row r="11" spans="1:6" x14ac:dyDescent="0.2">
      <c r="A11" t="s">
        <v>354</v>
      </c>
      <c r="B11">
        <v>1.8</v>
      </c>
      <c r="C11">
        <v>12.43</v>
      </c>
      <c r="D11" t="s">
        <v>546</v>
      </c>
      <c r="E11" t="s">
        <v>547</v>
      </c>
      <c r="F11">
        <v>102</v>
      </c>
    </row>
    <row r="12" spans="1:6" x14ac:dyDescent="0.2">
      <c r="A12" t="s">
        <v>356</v>
      </c>
      <c r="B12">
        <v>2.06</v>
      </c>
      <c r="C12">
        <v>12.8</v>
      </c>
      <c r="D12" t="s">
        <v>546</v>
      </c>
      <c r="E12" t="s">
        <v>547</v>
      </c>
      <c r="F12">
        <v>285</v>
      </c>
    </row>
    <row r="13" spans="1:6" x14ac:dyDescent="0.2">
      <c r="A13" t="s">
        <v>264</v>
      </c>
      <c r="B13">
        <v>2.2400000000000002</v>
      </c>
      <c r="C13">
        <v>16.5</v>
      </c>
      <c r="D13" t="s">
        <v>546</v>
      </c>
      <c r="E13" t="s">
        <v>547</v>
      </c>
      <c r="F13">
        <v>67</v>
      </c>
    </row>
    <row r="14" spans="1:6" x14ac:dyDescent="0.2">
      <c r="A14" t="s">
        <v>265</v>
      </c>
      <c r="B14">
        <v>2.2799999999999998</v>
      </c>
      <c r="C14">
        <v>14.91</v>
      </c>
      <c r="D14" t="s">
        <v>546</v>
      </c>
      <c r="E14" t="s">
        <v>547</v>
      </c>
      <c r="F14">
        <v>162</v>
      </c>
    </row>
    <row r="15" spans="1:6" x14ac:dyDescent="0.2">
      <c r="A15" t="s">
        <v>292</v>
      </c>
      <c r="B15">
        <v>2.38</v>
      </c>
      <c r="C15">
        <v>17.02</v>
      </c>
      <c r="D15" t="s">
        <v>546</v>
      </c>
      <c r="E15" t="s">
        <v>547</v>
      </c>
      <c r="F15">
        <v>1500</v>
      </c>
    </row>
    <row r="16" spans="1:6" x14ac:dyDescent="0.2">
      <c r="A16" t="s">
        <v>275</v>
      </c>
      <c r="B16">
        <v>1.08</v>
      </c>
      <c r="C16">
        <v>22.06</v>
      </c>
      <c r="D16" t="s">
        <v>546</v>
      </c>
      <c r="E16" t="s">
        <v>547</v>
      </c>
      <c r="F16">
        <v>900</v>
      </c>
    </row>
    <row r="17" spans="1:6" x14ac:dyDescent="0.2">
      <c r="A17" t="s">
        <v>288</v>
      </c>
      <c r="B17">
        <v>2.31</v>
      </c>
      <c r="C17">
        <v>16.34</v>
      </c>
      <c r="D17" t="s">
        <v>546</v>
      </c>
      <c r="E17" t="s">
        <v>547</v>
      </c>
      <c r="F17">
        <v>750</v>
      </c>
    </row>
    <row r="18" spans="1:6" x14ac:dyDescent="0.2">
      <c r="A18" t="s">
        <v>290</v>
      </c>
      <c r="B18">
        <v>2.33</v>
      </c>
      <c r="C18">
        <v>16.66</v>
      </c>
      <c r="D18" t="s">
        <v>546</v>
      </c>
      <c r="E18" t="s">
        <v>547</v>
      </c>
      <c r="F18">
        <v>585</v>
      </c>
    </row>
    <row r="19" spans="1:6" x14ac:dyDescent="0.2">
      <c r="A19" t="s">
        <v>291</v>
      </c>
      <c r="B19">
        <v>2.34</v>
      </c>
      <c r="C19">
        <v>16.38</v>
      </c>
      <c r="D19" t="s">
        <v>546</v>
      </c>
      <c r="E19" t="s">
        <v>547</v>
      </c>
      <c r="F19">
        <v>475</v>
      </c>
    </row>
    <row r="20" spans="1:6" x14ac:dyDescent="0.2">
      <c r="A20" t="s">
        <v>35</v>
      </c>
      <c r="B20">
        <v>2.0099999999999998</v>
      </c>
      <c r="C20">
        <v>15.33</v>
      </c>
      <c r="D20" t="s">
        <v>546</v>
      </c>
      <c r="E20" t="s">
        <v>547</v>
      </c>
      <c r="F20">
        <v>1007</v>
      </c>
    </row>
    <row r="21" spans="1:6" x14ac:dyDescent="0.2">
      <c r="A21" t="s">
        <v>36</v>
      </c>
      <c r="B21">
        <v>2</v>
      </c>
      <c r="C21">
        <v>15.15</v>
      </c>
      <c r="D21" t="s">
        <v>546</v>
      </c>
      <c r="E21" t="s">
        <v>547</v>
      </c>
      <c r="F21">
        <v>1007</v>
      </c>
    </row>
    <row r="22" spans="1:6" x14ac:dyDescent="0.2">
      <c r="A22" t="s">
        <v>37</v>
      </c>
      <c r="B22">
        <v>2.21</v>
      </c>
      <c r="C22">
        <v>14.54</v>
      </c>
      <c r="D22" t="s">
        <v>546</v>
      </c>
      <c r="E22" t="s">
        <v>547</v>
      </c>
      <c r="F22">
        <v>812</v>
      </c>
    </row>
    <row r="23" spans="1:6" x14ac:dyDescent="0.2">
      <c r="A23" t="s">
        <v>478</v>
      </c>
      <c r="B23">
        <v>2.14</v>
      </c>
      <c r="C23">
        <v>17.46</v>
      </c>
      <c r="D23" t="s">
        <v>546</v>
      </c>
      <c r="E23" t="s">
        <v>547</v>
      </c>
      <c r="F23">
        <v>840</v>
      </c>
    </row>
    <row r="24" spans="1:6" x14ac:dyDescent="0.2">
      <c r="A24" t="s">
        <v>38</v>
      </c>
      <c r="B24">
        <v>1.87</v>
      </c>
      <c r="C24">
        <v>15.06</v>
      </c>
      <c r="D24" t="s">
        <v>546</v>
      </c>
      <c r="E24" t="s">
        <v>547</v>
      </c>
      <c r="F24">
        <v>263</v>
      </c>
    </row>
    <row r="25" spans="1:6" x14ac:dyDescent="0.2">
      <c r="A25" t="s">
        <v>40</v>
      </c>
      <c r="B25">
        <v>1.17</v>
      </c>
      <c r="C25">
        <v>13.92</v>
      </c>
      <c r="D25" t="s">
        <v>546</v>
      </c>
      <c r="E25" t="s">
        <v>547</v>
      </c>
      <c r="F25">
        <v>123</v>
      </c>
    </row>
    <row r="26" spans="1:6" x14ac:dyDescent="0.2">
      <c r="A26" t="s">
        <v>39</v>
      </c>
      <c r="B26">
        <v>2.2599999999999998</v>
      </c>
      <c r="C26">
        <v>14.79</v>
      </c>
      <c r="D26" t="s">
        <v>546</v>
      </c>
      <c r="E26" t="s">
        <v>547</v>
      </c>
      <c r="F26">
        <v>576</v>
      </c>
    </row>
    <row r="27" spans="1:6" x14ac:dyDescent="0.2">
      <c r="A27" t="s">
        <v>41</v>
      </c>
      <c r="B27">
        <v>1.1499999999999999</v>
      </c>
      <c r="C27">
        <v>13.62</v>
      </c>
      <c r="D27" t="s">
        <v>546</v>
      </c>
      <c r="E27" t="s">
        <v>547</v>
      </c>
      <c r="F27">
        <v>190</v>
      </c>
    </row>
    <row r="28" spans="1:6" x14ac:dyDescent="0.2">
      <c r="A28" t="s">
        <v>47</v>
      </c>
      <c r="B28">
        <v>2.21</v>
      </c>
      <c r="C28">
        <v>16.489999999999998</v>
      </c>
      <c r="D28" t="s">
        <v>546</v>
      </c>
      <c r="E28" t="s">
        <v>547</v>
      </c>
      <c r="F28">
        <v>840</v>
      </c>
    </row>
    <row r="29" spans="1:6" x14ac:dyDescent="0.2">
      <c r="A29" t="s">
        <v>48</v>
      </c>
      <c r="B29">
        <v>2.2200000000000002</v>
      </c>
      <c r="C29">
        <v>16.84</v>
      </c>
      <c r="D29" t="s">
        <v>546</v>
      </c>
      <c r="E29" t="s">
        <v>547</v>
      </c>
      <c r="F29">
        <v>860</v>
      </c>
    </row>
    <row r="30" spans="1:6" x14ac:dyDescent="0.2">
      <c r="A30" t="s">
        <v>49</v>
      </c>
      <c r="B30">
        <v>2.09</v>
      </c>
      <c r="C30">
        <v>15.42</v>
      </c>
      <c r="D30" t="s">
        <v>546</v>
      </c>
      <c r="E30" t="s">
        <v>547</v>
      </c>
      <c r="F30">
        <v>802</v>
      </c>
    </row>
    <row r="31" spans="1:6" x14ac:dyDescent="0.2">
      <c r="A31" t="s">
        <v>50</v>
      </c>
      <c r="B31">
        <v>2.27</v>
      </c>
      <c r="C31">
        <v>13.37</v>
      </c>
      <c r="D31" t="s">
        <v>546</v>
      </c>
      <c r="E31" t="s">
        <v>547</v>
      </c>
      <c r="F31">
        <v>518</v>
      </c>
    </row>
    <row r="32" spans="1:6" x14ac:dyDescent="0.2">
      <c r="A32" t="s">
        <v>51</v>
      </c>
      <c r="B32">
        <v>2.0099999999999998</v>
      </c>
      <c r="C32">
        <v>15.19</v>
      </c>
      <c r="D32" t="s">
        <v>546</v>
      </c>
      <c r="E32" t="s">
        <v>547</v>
      </c>
      <c r="F32">
        <v>813</v>
      </c>
    </row>
    <row r="33" spans="1:6" x14ac:dyDescent="0.2">
      <c r="A33" t="s">
        <v>52</v>
      </c>
      <c r="B33">
        <v>2.33</v>
      </c>
      <c r="C33">
        <v>15.74</v>
      </c>
      <c r="D33" t="s">
        <v>546</v>
      </c>
      <c r="E33" t="s">
        <v>547</v>
      </c>
      <c r="F33">
        <v>814</v>
      </c>
    </row>
    <row r="34" spans="1:6" x14ac:dyDescent="0.2">
      <c r="A34">
        <v>239</v>
      </c>
      <c r="B34">
        <v>2.8</v>
      </c>
      <c r="C34">
        <v>14.84</v>
      </c>
      <c r="D34" t="s">
        <v>546</v>
      </c>
      <c r="E34" t="s">
        <v>547</v>
      </c>
      <c r="F34">
        <v>1229</v>
      </c>
    </row>
    <row r="35" spans="1:6" x14ac:dyDescent="0.2">
      <c r="A35">
        <v>358</v>
      </c>
      <c r="B35">
        <v>2.41</v>
      </c>
      <c r="C35">
        <v>16.190000000000001</v>
      </c>
      <c r="D35" t="s">
        <v>546</v>
      </c>
      <c r="E35" t="s">
        <v>547</v>
      </c>
      <c r="F35">
        <v>375</v>
      </c>
    </row>
    <row r="36" spans="1:6" x14ac:dyDescent="0.2">
      <c r="A36">
        <v>359</v>
      </c>
      <c r="B36">
        <v>2.34</v>
      </c>
      <c r="C36">
        <v>15.97</v>
      </c>
      <c r="D36" t="s">
        <v>546</v>
      </c>
      <c r="E36" t="s">
        <v>547</v>
      </c>
      <c r="F36">
        <v>2351</v>
      </c>
    </row>
    <row r="37" spans="1:6" x14ac:dyDescent="0.2">
      <c r="A37" t="s">
        <v>197</v>
      </c>
      <c r="B37">
        <v>2.09</v>
      </c>
      <c r="C37">
        <v>13.81</v>
      </c>
      <c r="D37" t="s">
        <v>546</v>
      </c>
      <c r="E37" t="s">
        <v>547</v>
      </c>
      <c r="F37">
        <v>850</v>
      </c>
    </row>
    <row r="38" spans="1:6" x14ac:dyDescent="0.2">
      <c r="A38" t="s">
        <v>44</v>
      </c>
      <c r="B38">
        <v>1.95</v>
      </c>
      <c r="C38">
        <v>16.010000000000002</v>
      </c>
      <c r="D38" t="s">
        <v>546</v>
      </c>
      <c r="E38" t="s">
        <v>547</v>
      </c>
      <c r="F38">
        <v>916</v>
      </c>
    </row>
    <row r="39" spans="1:6" x14ac:dyDescent="0.2">
      <c r="A39" t="s">
        <v>46</v>
      </c>
      <c r="B39">
        <v>1.78</v>
      </c>
      <c r="C39">
        <v>15.59</v>
      </c>
      <c r="D39" t="s">
        <v>546</v>
      </c>
      <c r="E39" t="s">
        <v>547</v>
      </c>
      <c r="F39">
        <v>900</v>
      </c>
    </row>
    <row r="40" spans="1:6" x14ac:dyDescent="0.2">
      <c r="A40" t="s">
        <v>533</v>
      </c>
      <c r="B40">
        <v>1.94</v>
      </c>
      <c r="C40">
        <v>30.1</v>
      </c>
      <c r="D40" t="s">
        <v>546</v>
      </c>
      <c r="E40" t="s">
        <v>547</v>
      </c>
      <c r="F40">
        <v>140</v>
      </c>
    </row>
    <row r="41" spans="1:6" x14ac:dyDescent="0.2">
      <c r="A41" t="s">
        <v>534</v>
      </c>
      <c r="B41">
        <v>1.45</v>
      </c>
      <c r="C41">
        <v>18.29</v>
      </c>
      <c r="D41" t="s">
        <v>546</v>
      </c>
      <c r="E41" t="s">
        <v>547</v>
      </c>
      <c r="F41">
        <v>140</v>
      </c>
    </row>
    <row r="42" spans="1:6" x14ac:dyDescent="0.2">
      <c r="A42" t="s">
        <v>45</v>
      </c>
      <c r="B42">
        <v>2.09</v>
      </c>
      <c r="C42">
        <v>16.32</v>
      </c>
      <c r="D42" t="s">
        <v>546</v>
      </c>
      <c r="E42" t="s">
        <v>547</v>
      </c>
      <c r="F42">
        <v>842</v>
      </c>
    </row>
    <row r="43" spans="1:6" x14ac:dyDescent="0.2">
      <c r="A43" t="s">
        <v>535</v>
      </c>
      <c r="B43">
        <v>0.18</v>
      </c>
      <c r="C43">
        <v>9.26</v>
      </c>
      <c r="D43" t="s">
        <v>546</v>
      </c>
      <c r="E43" t="s">
        <v>547</v>
      </c>
      <c r="F43">
        <v>56</v>
      </c>
    </row>
    <row r="44" spans="1:6" x14ac:dyDescent="0.2">
      <c r="A44" t="s">
        <v>536</v>
      </c>
      <c r="B44">
        <v>1.83</v>
      </c>
      <c r="C44">
        <v>15.71</v>
      </c>
      <c r="D44" t="s">
        <v>546</v>
      </c>
      <c r="E44" t="s">
        <v>547</v>
      </c>
      <c r="F44">
        <v>141</v>
      </c>
    </row>
    <row r="45" spans="1:6" x14ac:dyDescent="0.2">
      <c r="A45" t="s">
        <v>537</v>
      </c>
      <c r="B45">
        <v>1.8</v>
      </c>
      <c r="C45">
        <v>15.72</v>
      </c>
      <c r="D45" t="s">
        <v>546</v>
      </c>
      <c r="E45" t="s">
        <v>547</v>
      </c>
      <c r="F45">
        <v>74</v>
      </c>
    </row>
    <row r="46" spans="1:6" x14ac:dyDescent="0.2">
      <c r="A46" t="s">
        <v>70</v>
      </c>
      <c r="B46">
        <v>1.66</v>
      </c>
      <c r="C46">
        <v>11.95</v>
      </c>
      <c r="D46" t="s">
        <v>546</v>
      </c>
      <c r="E46" t="s">
        <v>547</v>
      </c>
      <c r="F46">
        <v>794</v>
      </c>
    </row>
    <row r="47" spans="1:6" x14ac:dyDescent="0.2">
      <c r="A47" t="s">
        <v>69</v>
      </c>
      <c r="B47">
        <v>1.77</v>
      </c>
      <c r="C47">
        <v>12.08</v>
      </c>
      <c r="D47" t="s">
        <v>546</v>
      </c>
      <c r="E47" t="s">
        <v>547</v>
      </c>
      <c r="F47">
        <v>517</v>
      </c>
    </row>
    <row r="48" spans="1:6" x14ac:dyDescent="0.2">
      <c r="A48" t="s">
        <v>71</v>
      </c>
      <c r="B48">
        <v>1.74</v>
      </c>
      <c r="C48">
        <v>11.58</v>
      </c>
      <c r="D48" t="s">
        <v>546</v>
      </c>
      <c r="E48" t="s">
        <v>547</v>
      </c>
      <c r="F48">
        <v>735</v>
      </c>
    </row>
    <row r="49" spans="1:6" x14ac:dyDescent="0.2">
      <c r="A49" t="s">
        <v>72</v>
      </c>
      <c r="B49">
        <v>1.88</v>
      </c>
      <c r="C49">
        <v>12.42</v>
      </c>
      <c r="D49" t="s">
        <v>546</v>
      </c>
      <c r="E49" t="s">
        <v>547</v>
      </c>
      <c r="F49">
        <v>767</v>
      </c>
    </row>
    <row r="50" spans="1:6" x14ac:dyDescent="0.2">
      <c r="A50" t="s">
        <v>89</v>
      </c>
      <c r="B50">
        <v>2.48</v>
      </c>
      <c r="C50">
        <v>15.63</v>
      </c>
      <c r="D50" t="s">
        <v>546</v>
      </c>
      <c r="E50" t="s">
        <v>547</v>
      </c>
      <c r="F50">
        <v>791</v>
      </c>
    </row>
    <row r="51" spans="1:6" x14ac:dyDescent="0.2">
      <c r="A51" t="s">
        <v>90</v>
      </c>
      <c r="B51">
        <v>2.4700000000000002</v>
      </c>
      <c r="C51">
        <v>15.95</v>
      </c>
      <c r="D51" t="s">
        <v>546</v>
      </c>
      <c r="E51" t="s">
        <v>547</v>
      </c>
      <c r="F51">
        <v>781</v>
      </c>
    </row>
    <row r="52" spans="1:6" x14ac:dyDescent="0.2">
      <c r="A52" t="s">
        <v>86</v>
      </c>
      <c r="B52">
        <v>2.44</v>
      </c>
      <c r="C52">
        <v>15.62</v>
      </c>
      <c r="D52" t="s">
        <v>546</v>
      </c>
      <c r="E52" t="s">
        <v>547</v>
      </c>
      <c r="F52">
        <v>771</v>
      </c>
    </row>
    <row r="53" spans="1:6" x14ac:dyDescent="0.2">
      <c r="A53" t="s">
        <v>88</v>
      </c>
      <c r="B53">
        <v>2.25</v>
      </c>
      <c r="C53">
        <v>15.49</v>
      </c>
      <c r="D53" t="s">
        <v>546</v>
      </c>
      <c r="E53" t="s">
        <v>547</v>
      </c>
      <c r="F53">
        <v>771</v>
      </c>
    </row>
    <row r="54" spans="1:6" x14ac:dyDescent="0.2">
      <c r="A54" t="s">
        <v>146</v>
      </c>
      <c r="B54">
        <v>2.5499999999999998</v>
      </c>
      <c r="C54">
        <v>17.04</v>
      </c>
      <c r="D54" t="s">
        <v>546</v>
      </c>
      <c r="E54" t="s">
        <v>547</v>
      </c>
      <c r="F54">
        <v>792</v>
      </c>
    </row>
    <row r="55" spans="1:6" x14ac:dyDescent="0.2">
      <c r="A55" t="s">
        <v>148</v>
      </c>
      <c r="B55">
        <v>2.4700000000000002</v>
      </c>
      <c r="C55">
        <v>17.41</v>
      </c>
      <c r="D55" t="s">
        <v>546</v>
      </c>
      <c r="E55" t="s">
        <v>547</v>
      </c>
      <c r="F55">
        <v>781</v>
      </c>
    </row>
    <row r="56" spans="1:6" x14ac:dyDescent="0.2">
      <c r="A56" t="s">
        <v>28</v>
      </c>
      <c r="B56">
        <v>2.0699999999999998</v>
      </c>
      <c r="C56">
        <v>18</v>
      </c>
      <c r="D56" t="s">
        <v>546</v>
      </c>
      <c r="E56" t="s">
        <v>547</v>
      </c>
      <c r="F56">
        <v>783</v>
      </c>
    </row>
    <row r="57" spans="1:6" x14ac:dyDescent="0.2">
      <c r="A57" t="s">
        <v>29</v>
      </c>
      <c r="B57">
        <v>1.82</v>
      </c>
      <c r="C57">
        <v>17.149999999999999</v>
      </c>
      <c r="D57" t="s">
        <v>546</v>
      </c>
      <c r="E57" t="s">
        <v>547</v>
      </c>
      <c r="F57">
        <v>783</v>
      </c>
    </row>
    <row r="58" spans="1:6" x14ac:dyDescent="0.2">
      <c r="A58" t="s">
        <v>85</v>
      </c>
      <c r="B58">
        <v>2.2200000000000002</v>
      </c>
      <c r="C58">
        <v>14.83</v>
      </c>
      <c r="D58" t="s">
        <v>546</v>
      </c>
      <c r="E58" t="s">
        <v>547</v>
      </c>
      <c r="F58">
        <v>771</v>
      </c>
    </row>
    <row r="59" spans="1:6" x14ac:dyDescent="0.2">
      <c r="A59" t="s">
        <v>142</v>
      </c>
      <c r="B59">
        <v>0</v>
      </c>
      <c r="C59">
        <v>0</v>
      </c>
      <c r="D59" t="s">
        <v>546</v>
      </c>
      <c r="E59" t="s">
        <v>547</v>
      </c>
      <c r="F59">
        <v>669</v>
      </c>
    </row>
    <row r="60" spans="1:6" x14ac:dyDescent="0.2">
      <c r="A60" t="s">
        <v>143</v>
      </c>
      <c r="B60">
        <v>2.14</v>
      </c>
      <c r="C60">
        <v>19.420000000000002</v>
      </c>
      <c r="D60" t="s">
        <v>546</v>
      </c>
      <c r="E60" t="s">
        <v>547</v>
      </c>
      <c r="F60">
        <v>790</v>
      </c>
    </row>
    <row r="61" spans="1:6" x14ac:dyDescent="0.2">
      <c r="A61" t="s">
        <v>87</v>
      </c>
      <c r="B61">
        <v>2.29</v>
      </c>
      <c r="C61">
        <v>15.35</v>
      </c>
      <c r="D61" t="s">
        <v>546</v>
      </c>
      <c r="E61" t="s">
        <v>547</v>
      </c>
      <c r="F61">
        <v>745</v>
      </c>
    </row>
    <row r="62" spans="1:6" x14ac:dyDescent="0.2">
      <c r="A62" t="s">
        <v>59</v>
      </c>
      <c r="B62">
        <v>2.09</v>
      </c>
      <c r="C62">
        <v>22.19</v>
      </c>
      <c r="D62" t="s">
        <v>546</v>
      </c>
      <c r="E62" t="s">
        <v>547</v>
      </c>
      <c r="F62">
        <v>723</v>
      </c>
    </row>
    <row r="63" spans="1:6" x14ac:dyDescent="0.2">
      <c r="A63" t="s">
        <v>23</v>
      </c>
      <c r="B63">
        <v>2.52</v>
      </c>
      <c r="C63">
        <v>16.84</v>
      </c>
      <c r="D63" t="s">
        <v>546</v>
      </c>
      <c r="E63" t="s">
        <v>547</v>
      </c>
      <c r="F63">
        <v>809</v>
      </c>
    </row>
    <row r="64" spans="1:6" x14ac:dyDescent="0.2">
      <c r="A64" t="s">
        <v>25</v>
      </c>
      <c r="B64">
        <v>2.2000000000000002</v>
      </c>
      <c r="C64">
        <v>17.61</v>
      </c>
      <c r="D64" t="s">
        <v>546</v>
      </c>
      <c r="E64" t="s">
        <v>547</v>
      </c>
      <c r="F64">
        <v>839</v>
      </c>
    </row>
    <row r="65" spans="1:6" x14ac:dyDescent="0.2">
      <c r="A65" t="s">
        <v>128</v>
      </c>
      <c r="B65">
        <v>2.2200000000000002</v>
      </c>
      <c r="C65">
        <v>16.600000000000001</v>
      </c>
      <c r="D65" t="s">
        <v>546</v>
      </c>
      <c r="E65" t="s">
        <v>547</v>
      </c>
      <c r="F65">
        <v>1217</v>
      </c>
    </row>
    <row r="66" spans="1:6" x14ac:dyDescent="0.2">
      <c r="A66" t="s">
        <v>24</v>
      </c>
      <c r="B66">
        <v>2.5299999999999998</v>
      </c>
      <c r="C66">
        <v>17.82</v>
      </c>
      <c r="D66" t="s">
        <v>546</v>
      </c>
      <c r="E66" t="s">
        <v>547</v>
      </c>
      <c r="F66">
        <v>840</v>
      </c>
    </row>
    <row r="67" spans="1:6" x14ac:dyDescent="0.2">
      <c r="A67" t="s">
        <v>26</v>
      </c>
      <c r="B67">
        <v>2.65</v>
      </c>
      <c r="C67">
        <v>18.91</v>
      </c>
      <c r="D67" t="s">
        <v>546</v>
      </c>
      <c r="E67" t="s">
        <v>547</v>
      </c>
      <c r="F67">
        <v>856</v>
      </c>
    </row>
    <row r="68" spans="1:6" x14ac:dyDescent="0.2">
      <c r="A68" t="s">
        <v>27</v>
      </c>
      <c r="B68">
        <v>2.61</v>
      </c>
      <c r="C68">
        <v>18.8</v>
      </c>
      <c r="D68" t="s">
        <v>546</v>
      </c>
      <c r="E68" t="s">
        <v>547</v>
      </c>
      <c r="F68">
        <v>845</v>
      </c>
    </row>
    <row r="69" spans="1:6" x14ac:dyDescent="0.2">
      <c r="A69" t="s">
        <v>15</v>
      </c>
      <c r="B69">
        <v>2.46</v>
      </c>
      <c r="C69">
        <v>17.68</v>
      </c>
      <c r="D69" t="s">
        <v>546</v>
      </c>
      <c r="E69" t="s">
        <v>547</v>
      </c>
      <c r="F69">
        <v>762</v>
      </c>
    </row>
    <row r="70" spans="1:6" x14ac:dyDescent="0.2">
      <c r="A70" t="s">
        <v>22</v>
      </c>
      <c r="B70">
        <v>2.15</v>
      </c>
      <c r="C70">
        <v>17.420000000000002</v>
      </c>
      <c r="D70" t="s">
        <v>546</v>
      </c>
      <c r="E70" t="s">
        <v>547</v>
      </c>
      <c r="F70">
        <v>812</v>
      </c>
    </row>
    <row r="71" spans="1:6" x14ac:dyDescent="0.2">
      <c r="A71" t="s">
        <v>60</v>
      </c>
      <c r="B71">
        <v>1.67</v>
      </c>
      <c r="C71">
        <v>19.010000000000002</v>
      </c>
      <c r="D71" t="s">
        <v>546</v>
      </c>
      <c r="E71" t="s">
        <v>547</v>
      </c>
      <c r="F71">
        <v>657</v>
      </c>
    </row>
    <row r="72" spans="1:6" x14ac:dyDescent="0.2">
      <c r="A72" t="s">
        <v>63</v>
      </c>
      <c r="B72">
        <v>1.86</v>
      </c>
      <c r="C72">
        <v>19.88</v>
      </c>
      <c r="D72" t="s">
        <v>546</v>
      </c>
      <c r="E72" t="s">
        <v>547</v>
      </c>
      <c r="F72">
        <v>868</v>
      </c>
    </row>
    <row r="73" spans="1:6" x14ac:dyDescent="0.2">
      <c r="A73" t="s">
        <v>61</v>
      </c>
      <c r="B73">
        <v>2.1</v>
      </c>
      <c r="C73">
        <v>19.84</v>
      </c>
      <c r="D73" t="s">
        <v>546</v>
      </c>
      <c r="E73" t="s">
        <v>547</v>
      </c>
      <c r="F73">
        <v>915</v>
      </c>
    </row>
    <row r="74" spans="1:6" x14ac:dyDescent="0.2">
      <c r="A74" t="s">
        <v>130</v>
      </c>
      <c r="B74">
        <v>2.2400000000000002</v>
      </c>
      <c r="C74">
        <v>15.69</v>
      </c>
      <c r="D74" t="s">
        <v>546</v>
      </c>
      <c r="E74" t="s">
        <v>547</v>
      </c>
      <c r="F74">
        <v>825</v>
      </c>
    </row>
    <row r="75" spans="1:6" x14ac:dyDescent="0.2">
      <c r="A75" t="s">
        <v>145</v>
      </c>
      <c r="B75">
        <v>1.88</v>
      </c>
      <c r="C75">
        <v>16.97</v>
      </c>
      <c r="D75" t="s">
        <v>546</v>
      </c>
      <c r="E75" t="s">
        <v>547</v>
      </c>
      <c r="F75">
        <v>400</v>
      </c>
    </row>
    <row r="76" spans="1:6" x14ac:dyDescent="0.2">
      <c r="A76" t="s">
        <v>151</v>
      </c>
      <c r="B76">
        <v>2.13</v>
      </c>
      <c r="C76">
        <v>15.53</v>
      </c>
      <c r="D76" t="s">
        <v>546</v>
      </c>
      <c r="E76" t="s">
        <v>547</v>
      </c>
      <c r="F76">
        <v>750</v>
      </c>
    </row>
    <row r="77" spans="1:6" x14ac:dyDescent="0.2">
      <c r="A77" t="s">
        <v>152</v>
      </c>
      <c r="B77">
        <v>2.57</v>
      </c>
      <c r="C77">
        <v>16.22</v>
      </c>
      <c r="D77" t="s">
        <v>546</v>
      </c>
      <c r="E77" t="s">
        <v>547</v>
      </c>
      <c r="F77">
        <v>838</v>
      </c>
    </row>
    <row r="78" spans="1:6" x14ac:dyDescent="0.2">
      <c r="A78" t="s">
        <v>150</v>
      </c>
      <c r="B78">
        <v>2.09</v>
      </c>
      <c r="C78">
        <v>13.6</v>
      </c>
      <c r="D78" t="s">
        <v>546</v>
      </c>
      <c r="E78" t="s">
        <v>547</v>
      </c>
      <c r="F78">
        <v>752</v>
      </c>
    </row>
    <row r="79" spans="1:6" x14ac:dyDescent="0.2">
      <c r="A79" t="s">
        <v>129</v>
      </c>
      <c r="B79">
        <v>1.93</v>
      </c>
      <c r="C79">
        <v>15.4</v>
      </c>
      <c r="D79" t="s">
        <v>546</v>
      </c>
      <c r="E79" t="s">
        <v>547</v>
      </c>
      <c r="F79">
        <v>541</v>
      </c>
    </row>
    <row r="80" spans="1:6" x14ac:dyDescent="0.2">
      <c r="A80" t="s">
        <v>131</v>
      </c>
      <c r="B80">
        <v>1.97</v>
      </c>
      <c r="C80">
        <v>14.8</v>
      </c>
      <c r="D80" t="s">
        <v>546</v>
      </c>
      <c r="E80" t="s">
        <v>547</v>
      </c>
      <c r="F80">
        <v>693</v>
      </c>
    </row>
    <row r="81" spans="1:6" x14ac:dyDescent="0.2">
      <c r="A81" t="s">
        <v>132</v>
      </c>
      <c r="B81">
        <v>2.2400000000000002</v>
      </c>
      <c r="C81">
        <v>15.96</v>
      </c>
      <c r="D81" t="s">
        <v>546</v>
      </c>
      <c r="E81" t="s">
        <v>547</v>
      </c>
      <c r="F81">
        <v>826</v>
      </c>
    </row>
    <row r="82" spans="1:6" x14ac:dyDescent="0.2">
      <c r="A82" t="s">
        <v>18</v>
      </c>
      <c r="B82">
        <v>2.31</v>
      </c>
      <c r="C82">
        <v>17.64</v>
      </c>
      <c r="D82" t="s">
        <v>546</v>
      </c>
      <c r="E82" t="s">
        <v>547</v>
      </c>
      <c r="F82">
        <v>820</v>
      </c>
    </row>
    <row r="83" spans="1:6" x14ac:dyDescent="0.2">
      <c r="A83" t="s">
        <v>19</v>
      </c>
      <c r="B83">
        <v>2.13</v>
      </c>
      <c r="C83">
        <v>18.22</v>
      </c>
      <c r="D83" t="s">
        <v>546</v>
      </c>
      <c r="E83" t="s">
        <v>547</v>
      </c>
      <c r="F83">
        <v>864</v>
      </c>
    </row>
    <row r="84" spans="1:6" x14ac:dyDescent="0.2">
      <c r="A84" t="s">
        <v>17</v>
      </c>
      <c r="B84">
        <v>2.5299999999999998</v>
      </c>
      <c r="C84">
        <v>18.52</v>
      </c>
      <c r="D84" t="s">
        <v>546</v>
      </c>
      <c r="E84" t="s">
        <v>547</v>
      </c>
      <c r="F84">
        <v>810</v>
      </c>
    </row>
    <row r="85" spans="1:6" x14ac:dyDescent="0.2">
      <c r="A85" t="s">
        <v>16</v>
      </c>
      <c r="B85">
        <v>2.36</v>
      </c>
      <c r="C85">
        <v>20.309999999999999</v>
      </c>
      <c r="D85" t="s">
        <v>546</v>
      </c>
      <c r="E85" t="s">
        <v>547</v>
      </c>
      <c r="F85">
        <v>811</v>
      </c>
    </row>
    <row r="86" spans="1:6" x14ac:dyDescent="0.2">
      <c r="A86" t="s">
        <v>98</v>
      </c>
      <c r="B86">
        <v>1.9</v>
      </c>
      <c r="C86">
        <v>15.13</v>
      </c>
      <c r="D86" t="s">
        <v>546</v>
      </c>
      <c r="E86" t="s">
        <v>547</v>
      </c>
      <c r="F86">
        <v>797</v>
      </c>
    </row>
    <row r="87" spans="1:6" x14ac:dyDescent="0.2">
      <c r="A87" t="s">
        <v>99</v>
      </c>
      <c r="B87">
        <v>1.91</v>
      </c>
      <c r="C87">
        <v>15.27</v>
      </c>
      <c r="D87" t="s">
        <v>546</v>
      </c>
      <c r="E87" t="s">
        <v>547</v>
      </c>
      <c r="F87">
        <v>814</v>
      </c>
    </row>
    <row r="88" spans="1:6" x14ac:dyDescent="0.2">
      <c r="A88" t="s">
        <v>100</v>
      </c>
      <c r="B88">
        <v>1.92</v>
      </c>
      <c r="C88">
        <v>15.44</v>
      </c>
      <c r="D88" t="s">
        <v>546</v>
      </c>
      <c r="E88" t="s">
        <v>547</v>
      </c>
      <c r="F88">
        <v>713</v>
      </c>
    </row>
    <row r="89" spans="1:6" x14ac:dyDescent="0.2">
      <c r="A89" t="s">
        <v>101</v>
      </c>
      <c r="B89">
        <v>1.95</v>
      </c>
      <c r="C89">
        <v>12.92</v>
      </c>
      <c r="D89" t="s">
        <v>546</v>
      </c>
      <c r="E89" t="s">
        <v>547</v>
      </c>
      <c r="F89">
        <v>786</v>
      </c>
    </row>
    <row r="90" spans="1:6" x14ac:dyDescent="0.2">
      <c r="A90" t="s">
        <v>482</v>
      </c>
      <c r="B90">
        <v>2.4500000000000002</v>
      </c>
      <c r="C90">
        <v>15.94</v>
      </c>
      <c r="D90" t="s">
        <v>546</v>
      </c>
      <c r="E90" t="s">
        <v>547</v>
      </c>
      <c r="F90">
        <v>925</v>
      </c>
    </row>
    <row r="91" spans="1:6" x14ac:dyDescent="0.2">
      <c r="A91" t="s">
        <v>285</v>
      </c>
      <c r="B91">
        <v>2.39</v>
      </c>
      <c r="C91">
        <v>15.79</v>
      </c>
      <c r="D91" t="s">
        <v>546</v>
      </c>
      <c r="E91" t="s">
        <v>547</v>
      </c>
      <c r="F91">
        <v>925</v>
      </c>
    </row>
    <row r="92" spans="1:6" x14ac:dyDescent="0.2">
      <c r="A92" t="s">
        <v>300</v>
      </c>
      <c r="B92">
        <v>1.06</v>
      </c>
      <c r="C92">
        <v>22.51</v>
      </c>
      <c r="D92" t="s">
        <v>546</v>
      </c>
      <c r="E92" t="s">
        <v>547</v>
      </c>
      <c r="F92">
        <v>1000</v>
      </c>
    </row>
    <row r="93" spans="1:6" x14ac:dyDescent="0.2">
      <c r="A93" t="s">
        <v>301</v>
      </c>
      <c r="B93">
        <v>1.07</v>
      </c>
      <c r="C93">
        <v>22.52</v>
      </c>
      <c r="D93" t="s">
        <v>546</v>
      </c>
      <c r="E93" t="s">
        <v>547</v>
      </c>
      <c r="F93">
        <v>1000</v>
      </c>
    </row>
    <row r="94" spans="1:6" x14ac:dyDescent="0.2">
      <c r="A94" t="s">
        <v>302</v>
      </c>
      <c r="B94">
        <v>1.07</v>
      </c>
      <c r="C94">
        <v>22.24</v>
      </c>
      <c r="D94" t="s">
        <v>546</v>
      </c>
      <c r="E94" t="s">
        <v>547</v>
      </c>
      <c r="F94">
        <v>1000</v>
      </c>
    </row>
    <row r="95" spans="1:6" x14ac:dyDescent="0.2">
      <c r="A95" t="s">
        <v>303</v>
      </c>
      <c r="B95">
        <v>1.08</v>
      </c>
      <c r="C95">
        <v>22.17</v>
      </c>
      <c r="D95" t="s">
        <v>546</v>
      </c>
      <c r="E95" t="s">
        <v>547</v>
      </c>
      <c r="F95">
        <v>1000</v>
      </c>
    </row>
    <row r="96" spans="1:6" x14ac:dyDescent="0.2">
      <c r="A96" t="s">
        <v>203</v>
      </c>
      <c r="B96">
        <v>1.23</v>
      </c>
      <c r="C96">
        <v>24.19</v>
      </c>
      <c r="D96" t="s">
        <v>546</v>
      </c>
      <c r="E96" t="s">
        <v>547</v>
      </c>
      <c r="F96">
        <v>842</v>
      </c>
    </row>
    <row r="97" spans="1:6" x14ac:dyDescent="0.2">
      <c r="A97" t="s">
        <v>205</v>
      </c>
      <c r="B97">
        <v>1.1399999999999999</v>
      </c>
      <c r="C97">
        <v>21.54</v>
      </c>
      <c r="D97" t="s">
        <v>546</v>
      </c>
      <c r="E97" t="s">
        <v>547</v>
      </c>
      <c r="F97">
        <v>1000</v>
      </c>
    </row>
    <row r="98" spans="1:6" x14ac:dyDescent="0.2">
      <c r="A98" t="s">
        <v>169</v>
      </c>
      <c r="B98">
        <v>2.38</v>
      </c>
      <c r="C98">
        <v>15.09</v>
      </c>
      <c r="D98" t="s">
        <v>546</v>
      </c>
      <c r="E98" t="s">
        <v>547</v>
      </c>
      <c r="F98">
        <v>892</v>
      </c>
    </row>
    <row r="99" spans="1:6" x14ac:dyDescent="0.2">
      <c r="A99" t="s">
        <v>170</v>
      </c>
      <c r="B99">
        <v>2.37</v>
      </c>
      <c r="C99">
        <v>14.61</v>
      </c>
      <c r="D99" t="s">
        <v>546</v>
      </c>
      <c r="E99" t="s">
        <v>547</v>
      </c>
      <c r="F99">
        <v>892</v>
      </c>
    </row>
    <row r="100" spans="1:6" x14ac:dyDescent="0.2">
      <c r="A100" t="s">
        <v>200</v>
      </c>
      <c r="B100">
        <v>1.53</v>
      </c>
      <c r="C100">
        <v>23.56</v>
      </c>
      <c r="D100" t="s">
        <v>546</v>
      </c>
      <c r="E100" t="s">
        <v>547</v>
      </c>
      <c r="F100">
        <v>980</v>
      </c>
    </row>
    <row r="101" spans="1:6" x14ac:dyDescent="0.2">
      <c r="A101" t="s">
        <v>202</v>
      </c>
      <c r="B101">
        <v>1.34</v>
      </c>
      <c r="C101">
        <v>23.07</v>
      </c>
      <c r="D101" t="s">
        <v>546</v>
      </c>
      <c r="E101" t="s">
        <v>547</v>
      </c>
      <c r="F101">
        <v>892</v>
      </c>
    </row>
    <row r="102" spans="1:6" x14ac:dyDescent="0.2">
      <c r="A102" t="s">
        <v>483</v>
      </c>
      <c r="B102">
        <v>2.46</v>
      </c>
      <c r="C102">
        <v>15.48</v>
      </c>
      <c r="D102" t="s">
        <v>546</v>
      </c>
      <c r="E102" t="s">
        <v>547</v>
      </c>
      <c r="F102">
        <v>925</v>
      </c>
    </row>
    <row r="103" spans="1:6" x14ac:dyDescent="0.2">
      <c r="A103" t="s">
        <v>287</v>
      </c>
      <c r="B103">
        <v>2.4700000000000002</v>
      </c>
      <c r="C103">
        <v>15.7</v>
      </c>
      <c r="D103" t="s">
        <v>546</v>
      </c>
      <c r="E103" t="s">
        <v>547</v>
      </c>
      <c r="F103">
        <v>925</v>
      </c>
    </row>
    <row r="104" spans="1:6" x14ac:dyDescent="0.2">
      <c r="A104" t="s">
        <v>248</v>
      </c>
      <c r="B104">
        <v>2.36</v>
      </c>
      <c r="C104">
        <v>16.2</v>
      </c>
      <c r="D104" t="s">
        <v>546</v>
      </c>
      <c r="E104" t="s">
        <v>547</v>
      </c>
      <c r="F104">
        <v>1100</v>
      </c>
    </row>
    <row r="105" spans="1:6" x14ac:dyDescent="0.2">
      <c r="A105" t="s">
        <v>249</v>
      </c>
      <c r="B105">
        <v>2.39</v>
      </c>
      <c r="C105">
        <v>16.32</v>
      </c>
      <c r="D105" t="s">
        <v>546</v>
      </c>
      <c r="E105" t="s">
        <v>547</v>
      </c>
      <c r="F105">
        <v>1100</v>
      </c>
    </row>
    <row r="106" spans="1:6" x14ac:dyDescent="0.2">
      <c r="A106" t="s">
        <v>279</v>
      </c>
      <c r="B106">
        <v>1.1000000000000001</v>
      </c>
      <c r="C106">
        <v>23.18</v>
      </c>
      <c r="D106" t="s">
        <v>546</v>
      </c>
      <c r="E106" t="s">
        <v>547</v>
      </c>
      <c r="F106">
        <v>1000</v>
      </c>
    </row>
    <row r="107" spans="1:6" x14ac:dyDescent="0.2">
      <c r="A107" t="s">
        <v>280</v>
      </c>
      <c r="B107">
        <v>1.1000000000000001</v>
      </c>
      <c r="C107">
        <v>22.88</v>
      </c>
      <c r="D107" t="s">
        <v>546</v>
      </c>
      <c r="E107" t="s">
        <v>547</v>
      </c>
      <c r="F107">
        <v>1000</v>
      </c>
    </row>
    <row r="108" spans="1:6" x14ac:dyDescent="0.2">
      <c r="A108" t="s">
        <v>277</v>
      </c>
      <c r="B108">
        <v>2</v>
      </c>
      <c r="C108">
        <v>21.03</v>
      </c>
      <c r="D108" t="s">
        <v>546</v>
      </c>
      <c r="E108" t="s">
        <v>547</v>
      </c>
      <c r="F108">
        <v>1000</v>
      </c>
    </row>
    <row r="109" spans="1:6" x14ac:dyDescent="0.2">
      <c r="A109" t="s">
        <v>250</v>
      </c>
      <c r="B109">
        <v>2.41</v>
      </c>
      <c r="C109">
        <v>16.899999999999999</v>
      </c>
      <c r="D109" t="s">
        <v>546</v>
      </c>
      <c r="E109" t="s">
        <v>547</v>
      </c>
      <c r="F109">
        <v>1000</v>
      </c>
    </row>
    <row r="110" spans="1:6" x14ac:dyDescent="0.2">
      <c r="A110" t="s">
        <v>281</v>
      </c>
      <c r="B110">
        <v>1.08</v>
      </c>
      <c r="C110">
        <v>23.45</v>
      </c>
      <c r="D110" t="s">
        <v>546</v>
      </c>
      <c r="E110" t="s">
        <v>547</v>
      </c>
      <c r="F110">
        <v>990</v>
      </c>
    </row>
    <row r="111" spans="1:6" x14ac:dyDescent="0.2">
      <c r="A111" t="s">
        <v>251</v>
      </c>
      <c r="B111">
        <v>2.41</v>
      </c>
      <c r="C111">
        <v>15.98</v>
      </c>
      <c r="D111" t="s">
        <v>546</v>
      </c>
      <c r="E111" t="s">
        <v>547</v>
      </c>
      <c r="F111">
        <v>1000</v>
      </c>
    </row>
    <row r="112" spans="1:6" x14ac:dyDescent="0.2">
      <c r="A112" t="s">
        <v>252</v>
      </c>
      <c r="B112">
        <v>2.37</v>
      </c>
      <c r="C112">
        <v>17.510000000000002</v>
      </c>
      <c r="D112" t="s">
        <v>546</v>
      </c>
      <c r="E112" t="s">
        <v>547</v>
      </c>
      <c r="F112">
        <v>1300</v>
      </c>
    </row>
    <row r="113" spans="1:6" x14ac:dyDescent="0.2">
      <c r="A113" t="s">
        <v>253</v>
      </c>
      <c r="B113">
        <v>2.44</v>
      </c>
      <c r="C113">
        <v>17.32</v>
      </c>
      <c r="D113" t="s">
        <v>546</v>
      </c>
      <c r="E113" t="s">
        <v>547</v>
      </c>
      <c r="F113">
        <v>560</v>
      </c>
    </row>
    <row r="114" spans="1:6" x14ac:dyDescent="0.2">
      <c r="A114" t="s">
        <v>278</v>
      </c>
      <c r="B114">
        <v>1.99</v>
      </c>
      <c r="C114">
        <v>20.95</v>
      </c>
      <c r="D114" t="s">
        <v>546</v>
      </c>
      <c r="E114" t="s">
        <v>547</v>
      </c>
      <c r="F114">
        <v>1000</v>
      </c>
    </row>
    <row r="115" spans="1:6" x14ac:dyDescent="0.2">
      <c r="A115" t="s">
        <v>254</v>
      </c>
      <c r="B115">
        <v>2.35</v>
      </c>
      <c r="C115">
        <v>16.350000000000001</v>
      </c>
      <c r="D115" t="s">
        <v>546</v>
      </c>
      <c r="E115" t="s">
        <v>547</v>
      </c>
      <c r="F115">
        <v>1000</v>
      </c>
    </row>
    <row r="116" spans="1:6" x14ac:dyDescent="0.2">
      <c r="A116" t="s">
        <v>294</v>
      </c>
      <c r="B116">
        <v>1.97</v>
      </c>
      <c r="C116">
        <v>26.51</v>
      </c>
      <c r="D116" t="s">
        <v>546</v>
      </c>
      <c r="E116" t="s">
        <v>547</v>
      </c>
      <c r="F116">
        <v>925</v>
      </c>
    </row>
    <row r="117" spans="1:6" x14ac:dyDescent="0.2">
      <c r="A117" t="s">
        <v>295</v>
      </c>
      <c r="B117">
        <v>0.96</v>
      </c>
      <c r="C117">
        <v>22.91</v>
      </c>
      <c r="D117" t="s">
        <v>546</v>
      </c>
      <c r="E117" t="s">
        <v>547</v>
      </c>
      <c r="F117">
        <v>1050</v>
      </c>
    </row>
    <row r="118" spans="1:6" x14ac:dyDescent="0.2">
      <c r="A118" t="s">
        <v>263</v>
      </c>
      <c r="B118">
        <v>2.37</v>
      </c>
      <c r="C118">
        <v>16.3</v>
      </c>
      <c r="D118" t="s">
        <v>546</v>
      </c>
      <c r="E118" t="s">
        <v>547</v>
      </c>
      <c r="F118">
        <v>1100</v>
      </c>
    </row>
    <row r="119" spans="1:6" x14ac:dyDescent="0.2">
      <c r="A119" t="s">
        <v>255</v>
      </c>
      <c r="B119">
        <v>2.36</v>
      </c>
      <c r="C119">
        <v>16.670000000000002</v>
      </c>
      <c r="D119" t="s">
        <v>546</v>
      </c>
      <c r="E119" t="s">
        <v>547</v>
      </c>
      <c r="F119">
        <v>560</v>
      </c>
    </row>
    <row r="120" spans="1:6" x14ac:dyDescent="0.2">
      <c r="A120" t="s">
        <v>256</v>
      </c>
      <c r="B120">
        <v>2.34</v>
      </c>
      <c r="C120">
        <v>17.66</v>
      </c>
      <c r="D120" t="s">
        <v>546</v>
      </c>
      <c r="E120" t="s">
        <v>547</v>
      </c>
      <c r="F120">
        <v>850</v>
      </c>
    </row>
    <row r="121" spans="1:6" x14ac:dyDescent="0.2">
      <c r="A121" t="s">
        <v>296</v>
      </c>
      <c r="B121">
        <v>1.1000000000000001</v>
      </c>
      <c r="C121">
        <v>22.39</v>
      </c>
      <c r="D121" t="s">
        <v>546</v>
      </c>
      <c r="E121" t="s">
        <v>547</v>
      </c>
      <c r="F121">
        <v>1000</v>
      </c>
    </row>
    <row r="122" spans="1:6" x14ac:dyDescent="0.2">
      <c r="A122" t="s">
        <v>297</v>
      </c>
      <c r="B122">
        <v>1.04</v>
      </c>
      <c r="C122">
        <v>23.08</v>
      </c>
      <c r="D122" t="s">
        <v>546</v>
      </c>
      <c r="E122" t="s">
        <v>547</v>
      </c>
      <c r="F122">
        <v>1100</v>
      </c>
    </row>
    <row r="123" spans="1:6" x14ac:dyDescent="0.2">
      <c r="A123" t="s">
        <v>298</v>
      </c>
      <c r="B123">
        <v>1.03</v>
      </c>
      <c r="C123">
        <v>22.06</v>
      </c>
      <c r="D123" t="s">
        <v>546</v>
      </c>
      <c r="E123" t="s">
        <v>547</v>
      </c>
      <c r="F123">
        <v>825</v>
      </c>
    </row>
    <row r="124" spans="1:6" x14ac:dyDescent="0.2">
      <c r="A124" t="s">
        <v>299</v>
      </c>
      <c r="B124">
        <v>1.08</v>
      </c>
      <c r="C124">
        <v>22.62</v>
      </c>
      <c r="D124" t="s">
        <v>546</v>
      </c>
      <c r="E124" t="s">
        <v>547</v>
      </c>
      <c r="F124">
        <v>1000</v>
      </c>
    </row>
    <row r="125" spans="1:6" x14ac:dyDescent="0.2">
      <c r="A125" t="s">
        <v>258</v>
      </c>
      <c r="B125">
        <v>2.36</v>
      </c>
      <c r="C125">
        <v>15.89</v>
      </c>
      <c r="D125" t="s">
        <v>546</v>
      </c>
      <c r="E125" t="s">
        <v>547</v>
      </c>
      <c r="F125">
        <v>800</v>
      </c>
    </row>
    <row r="126" spans="1:6" x14ac:dyDescent="0.2">
      <c r="A126" t="s">
        <v>259</v>
      </c>
      <c r="B126">
        <v>2.5299999999999998</v>
      </c>
      <c r="C126">
        <v>15.59</v>
      </c>
      <c r="D126" t="s">
        <v>546</v>
      </c>
      <c r="E126" t="s">
        <v>547</v>
      </c>
      <c r="F126">
        <v>940</v>
      </c>
    </row>
    <row r="127" spans="1:6" x14ac:dyDescent="0.2">
      <c r="A127" t="s">
        <v>260</v>
      </c>
      <c r="B127">
        <v>2.54</v>
      </c>
      <c r="C127">
        <v>16.8</v>
      </c>
      <c r="D127" t="s">
        <v>546</v>
      </c>
      <c r="E127" t="s">
        <v>547</v>
      </c>
      <c r="F127">
        <v>876</v>
      </c>
    </row>
    <row r="128" spans="1:6" x14ac:dyDescent="0.2">
      <c r="A128" t="s">
        <v>261</v>
      </c>
      <c r="B128">
        <v>2.35</v>
      </c>
      <c r="C128">
        <v>17.12</v>
      </c>
      <c r="D128" t="s">
        <v>546</v>
      </c>
      <c r="E128" t="s">
        <v>547</v>
      </c>
      <c r="F128">
        <v>800</v>
      </c>
    </row>
    <row r="129" spans="1:6" x14ac:dyDescent="0.2">
      <c r="A129" t="s">
        <v>62</v>
      </c>
      <c r="B129">
        <v>2.2200000000000002</v>
      </c>
      <c r="C129">
        <v>15.18</v>
      </c>
      <c r="D129" t="s">
        <v>546</v>
      </c>
      <c r="E129" t="s">
        <v>547</v>
      </c>
      <c r="F129">
        <v>267</v>
      </c>
    </row>
    <row r="130" spans="1:6" x14ac:dyDescent="0.2">
      <c r="A130" t="s">
        <v>134</v>
      </c>
      <c r="B130">
        <v>2.09</v>
      </c>
      <c r="C130">
        <v>16.079999999999998</v>
      </c>
      <c r="D130" t="s">
        <v>546</v>
      </c>
      <c r="E130" t="s">
        <v>547</v>
      </c>
      <c r="F130">
        <v>454</v>
      </c>
    </row>
    <row r="131" spans="1:6" x14ac:dyDescent="0.2">
      <c r="A131" t="s">
        <v>171</v>
      </c>
      <c r="B131">
        <v>2.4700000000000002</v>
      </c>
      <c r="C131">
        <v>16.29</v>
      </c>
      <c r="D131" t="s">
        <v>546</v>
      </c>
      <c r="E131" t="s">
        <v>547</v>
      </c>
      <c r="F131">
        <v>1300</v>
      </c>
    </row>
    <row r="132" spans="1:6" x14ac:dyDescent="0.2">
      <c r="A132" t="s">
        <v>175</v>
      </c>
      <c r="B132">
        <v>2.0699999999999998</v>
      </c>
      <c r="C132">
        <v>13.87</v>
      </c>
      <c r="D132" t="s">
        <v>546</v>
      </c>
      <c r="E132" t="s">
        <v>547</v>
      </c>
      <c r="F132">
        <v>900</v>
      </c>
    </row>
    <row r="133" spans="1:6" x14ac:dyDescent="0.2">
      <c r="A133" t="s">
        <v>235</v>
      </c>
      <c r="B133">
        <v>1.93</v>
      </c>
      <c r="C133">
        <v>19.690000000000001</v>
      </c>
      <c r="D133" t="s">
        <v>546</v>
      </c>
      <c r="E133" t="s">
        <v>547</v>
      </c>
      <c r="F133">
        <v>1100</v>
      </c>
    </row>
    <row r="134" spans="1:6" x14ac:dyDescent="0.2">
      <c r="A134" t="s">
        <v>172</v>
      </c>
      <c r="B134">
        <v>2.61</v>
      </c>
      <c r="C134">
        <v>15.31</v>
      </c>
      <c r="D134" t="s">
        <v>546</v>
      </c>
      <c r="E134" t="s">
        <v>547</v>
      </c>
      <c r="F134">
        <v>1200</v>
      </c>
    </row>
    <row r="135" spans="1:6" x14ac:dyDescent="0.2">
      <c r="A135" t="s">
        <v>206</v>
      </c>
      <c r="B135">
        <v>1.35</v>
      </c>
      <c r="C135">
        <v>21.57</v>
      </c>
      <c r="D135" t="s">
        <v>546</v>
      </c>
      <c r="E135" t="s">
        <v>547</v>
      </c>
      <c r="F135">
        <v>950</v>
      </c>
    </row>
    <row r="136" spans="1:6" x14ac:dyDescent="0.2">
      <c r="A136" t="s">
        <v>177</v>
      </c>
      <c r="B136">
        <v>2.2400000000000002</v>
      </c>
      <c r="C136">
        <v>15.42</v>
      </c>
      <c r="D136" t="s">
        <v>546</v>
      </c>
      <c r="E136" t="s">
        <v>547</v>
      </c>
      <c r="F136">
        <v>1000</v>
      </c>
    </row>
    <row r="137" spans="1:6" x14ac:dyDescent="0.2">
      <c r="A137" t="s">
        <v>204</v>
      </c>
      <c r="B137">
        <v>1.23</v>
      </c>
      <c r="C137">
        <v>22.46</v>
      </c>
      <c r="D137" t="s">
        <v>546</v>
      </c>
      <c r="E137" t="s">
        <v>547</v>
      </c>
      <c r="F137">
        <v>1500</v>
      </c>
    </row>
    <row r="138" spans="1:6" x14ac:dyDescent="0.2">
      <c r="A138" t="s">
        <v>173</v>
      </c>
      <c r="B138">
        <v>2.19</v>
      </c>
      <c r="C138">
        <v>15.08</v>
      </c>
      <c r="D138" t="s">
        <v>546</v>
      </c>
      <c r="E138" t="s">
        <v>547</v>
      </c>
      <c r="F138">
        <v>1400</v>
      </c>
    </row>
    <row r="139" spans="1:6" x14ac:dyDescent="0.2">
      <c r="A139" t="s">
        <v>207</v>
      </c>
      <c r="B139">
        <v>1.22</v>
      </c>
      <c r="C139">
        <v>23.12</v>
      </c>
      <c r="D139" t="s">
        <v>546</v>
      </c>
      <c r="E139" t="s">
        <v>547</v>
      </c>
      <c r="F139">
        <v>1050</v>
      </c>
    </row>
    <row r="140" spans="1:6" x14ac:dyDescent="0.2">
      <c r="A140" t="s">
        <v>179</v>
      </c>
      <c r="B140">
        <v>2.37</v>
      </c>
      <c r="C140">
        <v>14.86</v>
      </c>
      <c r="D140" t="s">
        <v>546</v>
      </c>
      <c r="E140" t="s">
        <v>547</v>
      </c>
      <c r="F140">
        <v>1000</v>
      </c>
    </row>
    <row r="141" spans="1:6" x14ac:dyDescent="0.2">
      <c r="A141" t="s">
        <v>181</v>
      </c>
      <c r="B141">
        <v>2.19</v>
      </c>
      <c r="C141">
        <v>14.05</v>
      </c>
      <c r="D141" t="s">
        <v>546</v>
      </c>
      <c r="E141" t="s">
        <v>547</v>
      </c>
      <c r="F141">
        <v>1000</v>
      </c>
    </row>
    <row r="142" spans="1:6" x14ac:dyDescent="0.2">
      <c r="A142" t="s">
        <v>182</v>
      </c>
      <c r="B142">
        <v>2.65</v>
      </c>
      <c r="C142">
        <v>15.92</v>
      </c>
      <c r="D142" t="s">
        <v>546</v>
      </c>
      <c r="E142" t="s">
        <v>547</v>
      </c>
      <c r="F142">
        <v>1000</v>
      </c>
    </row>
    <row r="143" spans="1:6" x14ac:dyDescent="0.2">
      <c r="A143" t="s">
        <v>183</v>
      </c>
      <c r="B143">
        <v>2.44</v>
      </c>
      <c r="C143">
        <v>17.22</v>
      </c>
      <c r="D143" t="s">
        <v>546</v>
      </c>
      <c r="E143" t="s">
        <v>547</v>
      </c>
      <c r="F143">
        <v>600</v>
      </c>
    </row>
    <row r="144" spans="1:6" x14ac:dyDescent="0.2">
      <c r="A144" t="s">
        <v>210</v>
      </c>
      <c r="B144">
        <v>0.36</v>
      </c>
      <c r="C144">
        <v>21.7</v>
      </c>
      <c r="D144" t="s">
        <v>546</v>
      </c>
      <c r="E144" t="s">
        <v>547</v>
      </c>
      <c r="F144">
        <v>900</v>
      </c>
    </row>
    <row r="145" spans="1:6" x14ac:dyDescent="0.2">
      <c r="A145" t="s">
        <v>208</v>
      </c>
      <c r="B145">
        <v>2.06</v>
      </c>
      <c r="C145">
        <v>14.55</v>
      </c>
      <c r="D145" t="s">
        <v>546</v>
      </c>
      <c r="E145" t="s">
        <v>547</v>
      </c>
      <c r="F145">
        <v>230</v>
      </c>
    </row>
    <row r="146" spans="1:6" x14ac:dyDescent="0.2">
      <c r="A146" t="s">
        <v>234</v>
      </c>
      <c r="B146">
        <v>1.94</v>
      </c>
      <c r="C146">
        <v>18.64</v>
      </c>
      <c r="D146" t="s">
        <v>546</v>
      </c>
      <c r="E146" t="s">
        <v>547</v>
      </c>
      <c r="F146">
        <v>400</v>
      </c>
    </row>
    <row r="147" spans="1:6" x14ac:dyDescent="0.2">
      <c r="A147" t="s">
        <v>236</v>
      </c>
      <c r="B147">
        <v>1.6</v>
      </c>
      <c r="C147">
        <v>17.100000000000001</v>
      </c>
      <c r="D147" t="s">
        <v>546</v>
      </c>
      <c r="E147" t="s">
        <v>547</v>
      </c>
      <c r="F147">
        <v>1100</v>
      </c>
    </row>
    <row r="148" spans="1:6" x14ac:dyDescent="0.2">
      <c r="A148" t="s">
        <v>237</v>
      </c>
      <c r="B148">
        <v>1.95</v>
      </c>
      <c r="C148">
        <v>17.84</v>
      </c>
      <c r="D148" t="s">
        <v>546</v>
      </c>
      <c r="E148" t="s">
        <v>547</v>
      </c>
      <c r="F148">
        <v>375</v>
      </c>
    </row>
    <row r="149" spans="1:6" x14ac:dyDescent="0.2">
      <c r="A149" t="s">
        <v>180</v>
      </c>
      <c r="B149">
        <v>2.44</v>
      </c>
      <c r="C149">
        <v>15.26</v>
      </c>
      <c r="D149" t="s">
        <v>546</v>
      </c>
      <c r="E149" t="s">
        <v>547</v>
      </c>
      <c r="F149">
        <v>875</v>
      </c>
    </row>
    <row r="150" spans="1:6" x14ac:dyDescent="0.2">
      <c r="A150" t="s">
        <v>211</v>
      </c>
      <c r="B150">
        <v>0.19</v>
      </c>
      <c r="C150">
        <v>22.18</v>
      </c>
      <c r="D150" t="s">
        <v>546</v>
      </c>
      <c r="E150" t="s">
        <v>547</v>
      </c>
      <c r="F150">
        <v>1200</v>
      </c>
    </row>
    <row r="151" spans="1:6" x14ac:dyDescent="0.2">
      <c r="A151" t="s">
        <v>212</v>
      </c>
      <c r="B151">
        <v>0.1</v>
      </c>
      <c r="C151">
        <v>19.29</v>
      </c>
      <c r="D151" t="s">
        <v>546</v>
      </c>
      <c r="E151" t="s">
        <v>547</v>
      </c>
      <c r="F151">
        <v>1300</v>
      </c>
    </row>
    <row r="152" spans="1:6" x14ac:dyDescent="0.2">
      <c r="A152" t="s">
        <v>239</v>
      </c>
      <c r="B152">
        <v>1.91</v>
      </c>
      <c r="C152">
        <v>19.760000000000002</v>
      </c>
      <c r="D152" t="s">
        <v>546</v>
      </c>
      <c r="E152" t="s">
        <v>547</v>
      </c>
      <c r="F152">
        <v>1050</v>
      </c>
    </row>
    <row r="153" spans="1:6" x14ac:dyDescent="0.2">
      <c r="A153" t="s">
        <v>485</v>
      </c>
      <c r="B153">
        <v>2.57</v>
      </c>
      <c r="C153">
        <v>15.49</v>
      </c>
      <c r="D153" t="s">
        <v>546</v>
      </c>
      <c r="E153" t="s">
        <v>547</v>
      </c>
      <c r="F153">
        <v>950</v>
      </c>
    </row>
    <row r="154" spans="1:6" x14ac:dyDescent="0.2">
      <c r="A154" t="s">
        <v>267</v>
      </c>
      <c r="B154">
        <v>2.1800000000000002</v>
      </c>
      <c r="C154">
        <v>20.11</v>
      </c>
      <c r="D154" t="s">
        <v>546</v>
      </c>
      <c r="E154" t="s">
        <v>547</v>
      </c>
      <c r="F154">
        <v>1000</v>
      </c>
    </row>
    <row r="155" spans="1:6" x14ac:dyDescent="0.2">
      <c r="A155" t="s">
        <v>269</v>
      </c>
      <c r="B155">
        <v>2.0099999999999998</v>
      </c>
      <c r="C155">
        <v>18.760000000000002</v>
      </c>
      <c r="D155" t="s">
        <v>546</v>
      </c>
      <c r="E155" t="s">
        <v>547</v>
      </c>
      <c r="F155">
        <v>900</v>
      </c>
    </row>
    <row r="156" spans="1:6" x14ac:dyDescent="0.2">
      <c r="A156" t="s">
        <v>244</v>
      </c>
      <c r="B156">
        <v>2.54</v>
      </c>
      <c r="C156">
        <v>16.78</v>
      </c>
      <c r="D156" t="s">
        <v>546</v>
      </c>
      <c r="E156" t="s">
        <v>547</v>
      </c>
      <c r="F156">
        <v>1300</v>
      </c>
    </row>
    <row r="157" spans="1:6" x14ac:dyDescent="0.2">
      <c r="A157" t="s">
        <v>273</v>
      </c>
      <c r="B157">
        <v>1.3</v>
      </c>
      <c r="C157">
        <v>23.96</v>
      </c>
      <c r="D157" t="s">
        <v>546</v>
      </c>
      <c r="E157" t="s">
        <v>547</v>
      </c>
      <c r="F157">
        <v>850</v>
      </c>
    </row>
    <row r="158" spans="1:6" x14ac:dyDescent="0.2">
      <c r="A158" t="s">
        <v>271</v>
      </c>
      <c r="B158">
        <v>2.73</v>
      </c>
      <c r="C158">
        <v>20.67</v>
      </c>
      <c r="D158" t="s">
        <v>546</v>
      </c>
      <c r="E158" t="s">
        <v>547</v>
      </c>
      <c r="F158">
        <v>940</v>
      </c>
    </row>
    <row r="159" spans="1:6" x14ac:dyDescent="0.2">
      <c r="A159" t="s">
        <v>184</v>
      </c>
      <c r="B159">
        <v>2.71</v>
      </c>
      <c r="C159">
        <v>16.59</v>
      </c>
      <c r="D159" t="s">
        <v>546</v>
      </c>
      <c r="E159" t="s">
        <v>547</v>
      </c>
      <c r="F159">
        <v>1000</v>
      </c>
    </row>
    <row r="160" spans="1:6" x14ac:dyDescent="0.2">
      <c r="A160" t="s">
        <v>274</v>
      </c>
      <c r="B160">
        <v>1.1499999999999999</v>
      </c>
      <c r="C160">
        <v>22.86</v>
      </c>
      <c r="D160" t="s">
        <v>546</v>
      </c>
      <c r="E160" t="s">
        <v>547</v>
      </c>
      <c r="F160">
        <v>900</v>
      </c>
    </row>
    <row r="161" spans="1:6" x14ac:dyDescent="0.2">
      <c r="A161" t="s">
        <v>268</v>
      </c>
      <c r="B161">
        <v>2.15</v>
      </c>
      <c r="C161">
        <v>19.23</v>
      </c>
      <c r="D161" t="s">
        <v>546</v>
      </c>
      <c r="E161" t="s">
        <v>547</v>
      </c>
      <c r="F161">
        <v>1000</v>
      </c>
    </row>
    <row r="162" spans="1:6" x14ac:dyDescent="0.2">
      <c r="A162" t="s">
        <v>270</v>
      </c>
      <c r="B162">
        <v>2.4900000000000002</v>
      </c>
      <c r="C162">
        <v>21.81</v>
      </c>
      <c r="D162" t="s">
        <v>546</v>
      </c>
      <c r="E162" t="s">
        <v>547</v>
      </c>
      <c r="F162">
        <v>1350</v>
      </c>
    </row>
    <row r="163" spans="1:6" x14ac:dyDescent="0.2">
      <c r="A163" t="s">
        <v>487</v>
      </c>
      <c r="B163">
        <v>2.42</v>
      </c>
      <c r="C163">
        <v>14.37</v>
      </c>
      <c r="D163" t="s">
        <v>546</v>
      </c>
      <c r="E163" t="s">
        <v>547</v>
      </c>
      <c r="F163">
        <v>850</v>
      </c>
    </row>
    <row r="164" spans="1:6" x14ac:dyDescent="0.2">
      <c r="A164">
        <v>54</v>
      </c>
      <c r="B164">
        <v>1.67</v>
      </c>
      <c r="C164">
        <v>14.42</v>
      </c>
      <c r="D164" t="s">
        <v>546</v>
      </c>
      <c r="E164" t="s">
        <v>547</v>
      </c>
      <c r="F164">
        <v>2000</v>
      </c>
    </row>
    <row r="165" spans="1:6" x14ac:dyDescent="0.2">
      <c r="A165" t="s">
        <v>176</v>
      </c>
      <c r="B165">
        <v>2.36</v>
      </c>
      <c r="C165">
        <v>14.81</v>
      </c>
      <c r="D165" t="s">
        <v>546</v>
      </c>
      <c r="E165" t="s">
        <v>547</v>
      </c>
      <c r="F165">
        <v>850</v>
      </c>
    </row>
    <row r="166" spans="1:6" x14ac:dyDescent="0.2">
      <c r="A166" t="s">
        <v>238</v>
      </c>
      <c r="B166">
        <v>1.64</v>
      </c>
      <c r="C166">
        <v>18.86</v>
      </c>
      <c r="D166" t="s">
        <v>546</v>
      </c>
      <c r="E166" t="s">
        <v>547</v>
      </c>
      <c r="F166">
        <v>1000</v>
      </c>
    </row>
    <row r="167" spans="1:6" x14ac:dyDescent="0.2">
      <c r="A167" t="s">
        <v>488</v>
      </c>
      <c r="B167">
        <v>2.39</v>
      </c>
      <c r="C167">
        <v>16.77</v>
      </c>
      <c r="D167" t="s">
        <v>546</v>
      </c>
      <c r="E167" t="s">
        <v>547</v>
      </c>
      <c r="F167">
        <v>160</v>
      </c>
    </row>
    <row r="168" spans="1:6" x14ac:dyDescent="0.2">
      <c r="A168" t="s">
        <v>201</v>
      </c>
      <c r="B168">
        <v>1.08</v>
      </c>
      <c r="C168">
        <v>20.79</v>
      </c>
      <c r="D168" t="s">
        <v>546</v>
      </c>
      <c r="E168" t="s">
        <v>547</v>
      </c>
      <c r="F168">
        <v>171</v>
      </c>
    </row>
    <row r="169" spans="1:6" x14ac:dyDescent="0.2">
      <c r="A169" t="s">
        <v>276</v>
      </c>
      <c r="B169">
        <v>0.94</v>
      </c>
      <c r="C169">
        <v>18.7</v>
      </c>
      <c r="D169" t="s">
        <v>546</v>
      </c>
      <c r="E169" t="s">
        <v>547</v>
      </c>
      <c r="F169">
        <v>260</v>
      </c>
    </row>
    <row r="170" spans="1:6" x14ac:dyDescent="0.2">
      <c r="A170" t="s">
        <v>489</v>
      </c>
      <c r="B170">
        <v>0</v>
      </c>
      <c r="C170">
        <v>3.78</v>
      </c>
      <c r="D170" t="s">
        <v>546</v>
      </c>
      <c r="E170" t="s">
        <v>547</v>
      </c>
      <c r="F170">
        <v>370</v>
      </c>
    </row>
    <row r="171" spans="1:6" x14ac:dyDescent="0.2">
      <c r="A171" t="s">
        <v>490</v>
      </c>
      <c r="B171">
        <v>2.67</v>
      </c>
      <c r="C171">
        <v>22.54</v>
      </c>
      <c r="D171" t="s">
        <v>546</v>
      </c>
      <c r="E171" t="s">
        <v>547</v>
      </c>
      <c r="F171">
        <v>437</v>
      </c>
    </row>
    <row r="172" spans="1:6" x14ac:dyDescent="0.2">
      <c r="A172" t="s">
        <v>491</v>
      </c>
      <c r="B172">
        <v>5.96</v>
      </c>
      <c r="C172">
        <v>616.97</v>
      </c>
      <c r="D172" t="s">
        <v>546</v>
      </c>
      <c r="E172" t="s">
        <v>547</v>
      </c>
      <c r="F172">
        <v>437</v>
      </c>
    </row>
    <row r="173" spans="1:6" x14ac:dyDescent="0.2">
      <c r="A173" t="s">
        <v>492</v>
      </c>
      <c r="B173">
        <v>8.57</v>
      </c>
      <c r="C173">
        <v>182.76</v>
      </c>
      <c r="D173" t="s">
        <v>546</v>
      </c>
      <c r="E173" t="s">
        <v>547</v>
      </c>
      <c r="F173">
        <v>439</v>
      </c>
    </row>
    <row r="174" spans="1:6" x14ac:dyDescent="0.2">
      <c r="A174" t="s">
        <v>493</v>
      </c>
      <c r="B174">
        <v>0.4</v>
      </c>
      <c r="C174">
        <v>19.399999999999999</v>
      </c>
      <c r="D174" t="s">
        <v>546</v>
      </c>
      <c r="E174" t="s">
        <v>547</v>
      </c>
      <c r="F174">
        <v>278</v>
      </c>
    </row>
    <row r="175" spans="1:6" x14ac:dyDescent="0.2">
      <c r="A175" t="s">
        <v>494</v>
      </c>
      <c r="B175">
        <v>0.39</v>
      </c>
      <c r="C175">
        <v>17.07</v>
      </c>
      <c r="D175" t="s">
        <v>546</v>
      </c>
      <c r="E175" t="s">
        <v>547</v>
      </c>
      <c r="F175">
        <v>119</v>
      </c>
    </row>
    <row r="176" spans="1:6" x14ac:dyDescent="0.2">
      <c r="A176">
        <v>463</v>
      </c>
      <c r="B176">
        <v>2.74</v>
      </c>
      <c r="C176">
        <v>16.02</v>
      </c>
      <c r="D176" t="s">
        <v>546</v>
      </c>
      <c r="E176" t="s">
        <v>547</v>
      </c>
      <c r="F176">
        <v>320</v>
      </c>
    </row>
    <row r="177" spans="1:6" x14ac:dyDescent="0.2">
      <c r="A177" t="s">
        <v>495</v>
      </c>
      <c r="B177">
        <v>1.73</v>
      </c>
      <c r="C177">
        <v>8.19</v>
      </c>
      <c r="D177" t="s">
        <v>546</v>
      </c>
      <c r="E177" t="s">
        <v>547</v>
      </c>
      <c r="F177">
        <v>1037</v>
      </c>
    </row>
    <row r="178" spans="1:6" x14ac:dyDescent="0.2">
      <c r="A178" t="s">
        <v>496</v>
      </c>
      <c r="B178">
        <v>1.86</v>
      </c>
      <c r="C178">
        <v>10.210000000000001</v>
      </c>
      <c r="D178" t="s">
        <v>546</v>
      </c>
      <c r="E178" t="s">
        <v>547</v>
      </c>
      <c r="F178">
        <v>1037</v>
      </c>
    </row>
    <row r="179" spans="1:6" x14ac:dyDescent="0.2">
      <c r="A179" t="s">
        <v>335</v>
      </c>
      <c r="B179">
        <v>2.0499999999999998</v>
      </c>
      <c r="C179">
        <v>11.36</v>
      </c>
      <c r="D179" t="s">
        <v>546</v>
      </c>
      <c r="E179" t="s">
        <v>547</v>
      </c>
      <c r="F179">
        <v>686</v>
      </c>
    </row>
    <row r="180" spans="1:6" x14ac:dyDescent="0.2">
      <c r="A180" t="s">
        <v>327</v>
      </c>
      <c r="B180">
        <v>2.2799999999999998</v>
      </c>
      <c r="C180">
        <v>12.28</v>
      </c>
      <c r="D180" t="s">
        <v>546</v>
      </c>
      <c r="E180" t="s">
        <v>547</v>
      </c>
      <c r="F180">
        <v>685</v>
      </c>
    </row>
    <row r="181" spans="1:6" x14ac:dyDescent="0.2">
      <c r="A181" t="s">
        <v>328</v>
      </c>
      <c r="B181">
        <v>1.81</v>
      </c>
      <c r="C181">
        <v>10.43</v>
      </c>
      <c r="D181" t="s">
        <v>546</v>
      </c>
      <c r="E181" t="s">
        <v>547</v>
      </c>
      <c r="F181">
        <v>623</v>
      </c>
    </row>
    <row r="182" spans="1:6" x14ac:dyDescent="0.2">
      <c r="A182" t="s">
        <v>336</v>
      </c>
      <c r="B182">
        <v>1.79</v>
      </c>
      <c r="C182">
        <v>11.04</v>
      </c>
      <c r="D182" t="s">
        <v>546</v>
      </c>
      <c r="E182" t="s">
        <v>547</v>
      </c>
      <c r="F182">
        <v>796</v>
      </c>
    </row>
    <row r="183" spans="1:6" x14ac:dyDescent="0.2">
      <c r="A183" t="s">
        <v>337</v>
      </c>
      <c r="B183">
        <v>2.0499999999999998</v>
      </c>
      <c r="C183">
        <v>12.34</v>
      </c>
      <c r="D183" t="s">
        <v>546</v>
      </c>
      <c r="E183" t="s">
        <v>547</v>
      </c>
      <c r="F183">
        <v>974</v>
      </c>
    </row>
    <row r="184" spans="1:6" x14ac:dyDescent="0.2">
      <c r="A184" t="s">
        <v>338</v>
      </c>
      <c r="B184">
        <v>2.0699999999999998</v>
      </c>
      <c r="C184">
        <v>13.86</v>
      </c>
      <c r="D184" t="s">
        <v>546</v>
      </c>
      <c r="E184" t="s">
        <v>547</v>
      </c>
      <c r="F184">
        <v>586</v>
      </c>
    </row>
    <row r="185" spans="1:6" x14ac:dyDescent="0.2">
      <c r="A185" t="s">
        <v>343</v>
      </c>
      <c r="B185">
        <v>1.71</v>
      </c>
      <c r="C185">
        <v>10.8</v>
      </c>
      <c r="D185" t="s">
        <v>546</v>
      </c>
      <c r="E185" t="s">
        <v>547</v>
      </c>
      <c r="F185">
        <v>532</v>
      </c>
    </row>
    <row r="186" spans="1:6" x14ac:dyDescent="0.2">
      <c r="A186" t="s">
        <v>344</v>
      </c>
      <c r="B186">
        <v>1.91</v>
      </c>
      <c r="C186">
        <v>10.57</v>
      </c>
      <c r="D186" t="s">
        <v>546</v>
      </c>
      <c r="E186" t="s">
        <v>547</v>
      </c>
      <c r="F186">
        <v>220</v>
      </c>
    </row>
    <row r="187" spans="1:6" x14ac:dyDescent="0.2">
      <c r="A187" t="s">
        <v>345</v>
      </c>
      <c r="B187">
        <v>1.77</v>
      </c>
      <c r="C187">
        <v>10.34</v>
      </c>
      <c r="D187" t="s">
        <v>546</v>
      </c>
      <c r="E187" t="s">
        <v>547</v>
      </c>
      <c r="F187">
        <v>513</v>
      </c>
    </row>
    <row r="188" spans="1:6" x14ac:dyDescent="0.2">
      <c r="A188" t="s">
        <v>497</v>
      </c>
      <c r="B188">
        <v>2.0499999999999998</v>
      </c>
      <c r="C188">
        <v>12.32</v>
      </c>
      <c r="D188" t="s">
        <v>546</v>
      </c>
      <c r="E188" t="s">
        <v>547</v>
      </c>
      <c r="F188">
        <v>815</v>
      </c>
    </row>
    <row r="189" spans="1:6" x14ac:dyDescent="0.2">
      <c r="A189" t="s">
        <v>353</v>
      </c>
      <c r="B189">
        <v>2.0299999999999998</v>
      </c>
      <c r="C189">
        <v>12.25</v>
      </c>
      <c r="D189" t="s">
        <v>546</v>
      </c>
      <c r="E189" t="s">
        <v>547</v>
      </c>
      <c r="F189">
        <v>518</v>
      </c>
    </row>
    <row r="190" spans="1:6" x14ac:dyDescent="0.2">
      <c r="A190" t="s">
        <v>498</v>
      </c>
      <c r="B190">
        <v>1.61</v>
      </c>
      <c r="C190">
        <v>10.61</v>
      </c>
      <c r="D190" t="s">
        <v>546</v>
      </c>
      <c r="E190" t="s">
        <v>547</v>
      </c>
      <c r="F190">
        <v>440</v>
      </c>
    </row>
    <row r="191" spans="1:6" x14ac:dyDescent="0.2">
      <c r="A191" t="s">
        <v>499</v>
      </c>
      <c r="B191">
        <v>2.0099999999999998</v>
      </c>
      <c r="C191">
        <v>12.19</v>
      </c>
      <c r="D191" t="s">
        <v>546</v>
      </c>
      <c r="E191" t="s">
        <v>547</v>
      </c>
      <c r="F191">
        <v>575</v>
      </c>
    </row>
    <row r="192" spans="1:6" x14ac:dyDescent="0.2">
      <c r="A192" t="s">
        <v>357</v>
      </c>
      <c r="B192">
        <v>1.97</v>
      </c>
      <c r="C192">
        <v>11.09</v>
      </c>
      <c r="D192" t="s">
        <v>546</v>
      </c>
      <c r="E192" t="s">
        <v>547</v>
      </c>
      <c r="F192">
        <v>1036</v>
      </c>
    </row>
    <row r="193" spans="1:6" x14ac:dyDescent="0.2">
      <c r="A193" t="s">
        <v>500</v>
      </c>
      <c r="B193">
        <v>1.88</v>
      </c>
      <c r="C193">
        <v>12</v>
      </c>
      <c r="D193" t="s">
        <v>546</v>
      </c>
      <c r="E193" t="s">
        <v>547</v>
      </c>
      <c r="F193">
        <v>679</v>
      </c>
    </row>
    <row r="194" spans="1:6" x14ac:dyDescent="0.2">
      <c r="A194" t="s">
        <v>346</v>
      </c>
      <c r="B194">
        <v>1.89</v>
      </c>
      <c r="C194">
        <v>10.85</v>
      </c>
      <c r="D194" t="s">
        <v>546</v>
      </c>
      <c r="E194" t="s">
        <v>547</v>
      </c>
      <c r="F194">
        <v>688</v>
      </c>
    </row>
    <row r="195" spans="1:6" x14ac:dyDescent="0.2">
      <c r="A195" t="s">
        <v>501</v>
      </c>
      <c r="B195">
        <v>1.63</v>
      </c>
      <c r="C195">
        <v>9.76</v>
      </c>
      <c r="D195" t="s">
        <v>546</v>
      </c>
      <c r="E195" t="s">
        <v>547</v>
      </c>
      <c r="F195">
        <v>573</v>
      </c>
    </row>
    <row r="196" spans="1:6" x14ac:dyDescent="0.2">
      <c r="A196" t="s">
        <v>347</v>
      </c>
      <c r="B196">
        <v>1.7</v>
      </c>
      <c r="C196">
        <v>11.21</v>
      </c>
      <c r="D196" t="s">
        <v>546</v>
      </c>
      <c r="E196" t="s">
        <v>547</v>
      </c>
      <c r="F196">
        <v>1436</v>
      </c>
    </row>
    <row r="197" spans="1:6" x14ac:dyDescent="0.2">
      <c r="A197" t="s">
        <v>348</v>
      </c>
      <c r="B197">
        <v>1.71</v>
      </c>
      <c r="C197">
        <v>11.03</v>
      </c>
      <c r="D197" t="s">
        <v>546</v>
      </c>
      <c r="E197" t="s">
        <v>547</v>
      </c>
      <c r="F197">
        <v>648</v>
      </c>
    </row>
    <row r="198" spans="1:6" x14ac:dyDescent="0.2">
      <c r="A198" t="s">
        <v>358</v>
      </c>
      <c r="B198">
        <v>1.77</v>
      </c>
      <c r="C198">
        <v>12.97</v>
      </c>
      <c r="D198" t="s">
        <v>546</v>
      </c>
      <c r="E198" t="s">
        <v>547</v>
      </c>
      <c r="F198">
        <v>346</v>
      </c>
    </row>
    <row r="199" spans="1:6" x14ac:dyDescent="0.2">
      <c r="A199" t="s">
        <v>332</v>
      </c>
      <c r="B199">
        <v>2.41</v>
      </c>
      <c r="C199">
        <v>14.05</v>
      </c>
      <c r="D199" t="s">
        <v>546</v>
      </c>
      <c r="E199" t="s">
        <v>547</v>
      </c>
      <c r="F199">
        <v>143</v>
      </c>
    </row>
    <row r="200" spans="1:6" x14ac:dyDescent="0.2">
      <c r="A200" t="s">
        <v>339</v>
      </c>
      <c r="B200">
        <v>2.34</v>
      </c>
      <c r="C200">
        <v>14.1</v>
      </c>
      <c r="D200" t="s">
        <v>546</v>
      </c>
      <c r="E200" t="s">
        <v>547</v>
      </c>
      <c r="F200">
        <v>107</v>
      </c>
    </row>
    <row r="201" spans="1:6" x14ac:dyDescent="0.2">
      <c r="A201" t="s">
        <v>340</v>
      </c>
      <c r="B201">
        <v>2.13</v>
      </c>
      <c r="C201">
        <v>13.21</v>
      </c>
      <c r="D201" t="s">
        <v>546</v>
      </c>
      <c r="E201" t="s">
        <v>547</v>
      </c>
      <c r="F201">
        <v>109</v>
      </c>
    </row>
    <row r="202" spans="1:6" x14ac:dyDescent="0.2">
      <c r="A202" t="s">
        <v>102</v>
      </c>
      <c r="B202">
        <v>2.1800000000000002</v>
      </c>
      <c r="C202">
        <v>18.43</v>
      </c>
      <c r="D202" t="s">
        <v>546</v>
      </c>
      <c r="E202" t="s">
        <v>547</v>
      </c>
      <c r="F202">
        <v>75</v>
      </c>
    </row>
    <row r="203" spans="1:6" x14ac:dyDescent="0.2">
      <c r="A203" t="s">
        <v>512</v>
      </c>
      <c r="B203">
        <v>399.13</v>
      </c>
      <c r="C203">
        <v>4067.61</v>
      </c>
    </row>
    <row r="209" ht="13.5" customHeight="1" x14ac:dyDescent="0.2"/>
    <row r="210" ht="13.5" customHeight="1" x14ac:dyDescent="0.2"/>
    <row r="211" ht="13.5" customHeight="1" x14ac:dyDescent="0.2"/>
    <row r="212" ht="13.5" customHeight="1" x14ac:dyDescent="0.2"/>
    <row r="213" ht="13.5" customHeight="1" x14ac:dyDescent="0.2"/>
    <row r="214" ht="13.5" customHeight="1" x14ac:dyDescent="0.2"/>
    <row r="215" ht="13.5" customHeight="1" x14ac:dyDescent="0.2"/>
    <row r="216" ht="13.5" customHeight="1" x14ac:dyDescent="0.2"/>
    <row r="217" ht="13.5" customHeight="1" x14ac:dyDescent="0.2"/>
    <row r="218" ht="13.5" customHeight="1" x14ac:dyDescent="0.2"/>
    <row r="219" ht="13.5" customHeight="1" x14ac:dyDescent="0.2"/>
    <row r="220" ht="13.5" customHeight="1" x14ac:dyDescent="0.2"/>
    <row r="221" ht="13.5" customHeight="1" x14ac:dyDescent="0.2"/>
    <row r="222" ht="13.5" customHeight="1" x14ac:dyDescent="0.2"/>
    <row r="223" ht="13.5" customHeight="1" x14ac:dyDescent="0.2"/>
    <row r="224" ht="13.5" customHeight="1" x14ac:dyDescent="0.2"/>
    <row r="225" ht="13.5" customHeight="1" x14ac:dyDescent="0.2"/>
    <row r="226" ht="13.5" customHeight="1" x14ac:dyDescent="0.2"/>
    <row r="227" ht="13.5" customHeight="1" x14ac:dyDescent="0.2"/>
    <row r="228" ht="13.5" customHeight="1" x14ac:dyDescent="0.2"/>
    <row r="229" ht="13.5" customHeight="1" x14ac:dyDescent="0.2"/>
    <row r="230" ht="13.5" customHeight="1" x14ac:dyDescent="0.2"/>
    <row r="231" ht="13.5" customHeight="1" x14ac:dyDescent="0.2"/>
    <row r="232" ht="13.5" customHeight="1" x14ac:dyDescent="0.2"/>
    <row r="233" ht="13.5" customHeight="1" x14ac:dyDescent="0.2"/>
    <row r="234" ht="13.5" customHeight="1" x14ac:dyDescent="0.2"/>
    <row r="235" ht="13.5" customHeight="1" x14ac:dyDescent="0.2"/>
    <row r="236" ht="13.5" customHeight="1" x14ac:dyDescent="0.2"/>
    <row r="237" ht="13.5" customHeight="1" x14ac:dyDescent="0.2"/>
    <row r="238" ht="13.5" customHeight="1" x14ac:dyDescent="0.2"/>
    <row r="239" ht="13.5" customHeight="1" x14ac:dyDescent="0.2"/>
    <row r="240" ht="13.5" customHeight="1" x14ac:dyDescent="0.2"/>
    <row r="241" ht="13.5" customHeight="1" x14ac:dyDescent="0.2"/>
    <row r="242" ht="13.5" customHeight="1" x14ac:dyDescent="0.2"/>
    <row r="243" ht="13.5" customHeight="1" x14ac:dyDescent="0.2"/>
    <row r="244" ht="13.5" customHeight="1" x14ac:dyDescent="0.2"/>
    <row r="245" ht="13.5" customHeight="1" x14ac:dyDescent="0.2"/>
    <row r="246" ht="13.5" customHeight="1" x14ac:dyDescent="0.2"/>
    <row r="247" ht="13.5" customHeight="1" x14ac:dyDescent="0.2"/>
    <row r="248" ht="13.5" customHeight="1" x14ac:dyDescent="0.2"/>
    <row r="249" ht="13.5" customHeight="1" x14ac:dyDescent="0.2"/>
    <row r="250" ht="13.5" customHeight="1" x14ac:dyDescent="0.2"/>
    <row r="251" ht="13.5" customHeight="1" x14ac:dyDescent="0.2"/>
    <row r="252" ht="13.5" customHeight="1" x14ac:dyDescent="0.2"/>
    <row r="253" ht="13.5" customHeight="1" x14ac:dyDescent="0.2"/>
    <row r="254" ht="13.5" customHeight="1" x14ac:dyDescent="0.2"/>
    <row r="255" ht="13.5" customHeight="1" x14ac:dyDescent="0.2"/>
    <row r="256" ht="13.5" customHeight="1" x14ac:dyDescent="0.2"/>
    <row r="257" ht="13.5" customHeight="1" x14ac:dyDescent="0.2"/>
    <row r="258" ht="13.5" customHeight="1" x14ac:dyDescent="0.2"/>
    <row r="259" ht="13.5" customHeight="1" x14ac:dyDescent="0.2"/>
    <row r="260" ht="13.5" customHeight="1" x14ac:dyDescent="0.2"/>
    <row r="261" ht="13.5" customHeight="1" x14ac:dyDescent="0.2"/>
    <row r="262" ht="13.5" customHeight="1" x14ac:dyDescent="0.2"/>
    <row r="263" ht="13.5" customHeight="1" x14ac:dyDescent="0.2"/>
    <row r="264" ht="13.5" customHeight="1" x14ac:dyDescent="0.2"/>
    <row r="265" ht="13.5" customHeight="1" x14ac:dyDescent="0.2"/>
    <row r="266" ht="13.5" customHeight="1" x14ac:dyDescent="0.2"/>
    <row r="267" ht="13.5" customHeight="1" x14ac:dyDescent="0.2"/>
    <row r="268" ht="13.5" customHeight="1" x14ac:dyDescent="0.2"/>
    <row r="269" ht="13.5" customHeight="1" x14ac:dyDescent="0.2"/>
    <row r="270" ht="13.5" customHeight="1" x14ac:dyDescent="0.2"/>
    <row r="271" ht="13.5" customHeight="1" x14ac:dyDescent="0.2"/>
    <row r="272" ht="13.5" customHeight="1" x14ac:dyDescent="0.2"/>
    <row r="273" ht="13.5" customHeight="1" x14ac:dyDescent="0.2"/>
    <row r="274" ht="13.5" customHeight="1" x14ac:dyDescent="0.2"/>
    <row r="275" ht="13.5" customHeight="1" x14ac:dyDescent="0.2"/>
    <row r="276" ht="13.5" customHeight="1" x14ac:dyDescent="0.2"/>
    <row r="277" ht="13.5" customHeight="1" x14ac:dyDescent="0.2"/>
    <row r="278" ht="13.5" customHeight="1" x14ac:dyDescent="0.2"/>
    <row r="279" ht="13.5" customHeight="1" x14ac:dyDescent="0.2"/>
    <row r="280" ht="13.5" customHeight="1" x14ac:dyDescent="0.2"/>
    <row r="281" ht="13.5" customHeight="1" x14ac:dyDescent="0.2"/>
    <row r="282" ht="13.5" customHeight="1" x14ac:dyDescent="0.2"/>
    <row r="283" ht="13.5" customHeight="1" x14ac:dyDescent="0.2"/>
    <row r="284" ht="13.5" customHeight="1" x14ac:dyDescent="0.2"/>
    <row r="285" ht="13.5" customHeight="1" x14ac:dyDescent="0.2"/>
    <row r="286" ht="13.5" customHeight="1" x14ac:dyDescent="0.2"/>
    <row r="287" ht="13.5" customHeight="1" x14ac:dyDescent="0.2"/>
    <row r="288" ht="13.5" customHeight="1" x14ac:dyDescent="0.2"/>
    <row r="289" ht="13.5" customHeight="1" x14ac:dyDescent="0.2"/>
    <row r="290" ht="13.5" customHeight="1" x14ac:dyDescent="0.2"/>
    <row r="291" ht="13.5" customHeight="1" x14ac:dyDescent="0.2"/>
    <row r="292" ht="13.5" customHeight="1" x14ac:dyDescent="0.2"/>
    <row r="293" ht="13.5" customHeight="1" x14ac:dyDescent="0.2"/>
    <row r="294" ht="13.5" customHeight="1" x14ac:dyDescent="0.2"/>
    <row r="295" ht="13.5" customHeight="1" x14ac:dyDescent="0.2"/>
    <row r="296" ht="13.5" customHeight="1" x14ac:dyDescent="0.2"/>
    <row r="297" ht="13.5" customHeight="1" x14ac:dyDescent="0.2"/>
    <row r="298" ht="13.5" customHeight="1" x14ac:dyDescent="0.2"/>
    <row r="299" ht="13.5" customHeight="1" x14ac:dyDescent="0.2"/>
    <row r="300" ht="13.5" customHeight="1" x14ac:dyDescent="0.2"/>
    <row r="301" ht="13.5" customHeight="1" x14ac:dyDescent="0.2"/>
    <row r="302" ht="13.5" customHeight="1" x14ac:dyDescent="0.2"/>
    <row r="303" ht="13.5" customHeight="1" x14ac:dyDescent="0.2"/>
    <row r="304" ht="13.5" customHeight="1" x14ac:dyDescent="0.2"/>
    <row r="305" ht="13.5" customHeight="1" x14ac:dyDescent="0.2"/>
    <row r="306" ht="13.5" customHeight="1" x14ac:dyDescent="0.2"/>
    <row r="307" ht="13.5" customHeight="1" x14ac:dyDescent="0.2"/>
    <row r="308" ht="13.5" customHeight="1" x14ac:dyDescent="0.2"/>
    <row r="309" ht="13.5" customHeight="1" x14ac:dyDescent="0.2"/>
    <row r="310" ht="13.5" customHeight="1" x14ac:dyDescent="0.2"/>
    <row r="311" ht="13.5" customHeight="1" x14ac:dyDescent="0.2"/>
    <row r="312" ht="13.5" customHeight="1" x14ac:dyDescent="0.2"/>
    <row r="313" ht="13.5" customHeight="1" x14ac:dyDescent="0.2"/>
    <row r="314" ht="13.5" customHeight="1" x14ac:dyDescent="0.2"/>
    <row r="315" ht="13.5" customHeight="1" x14ac:dyDescent="0.2"/>
    <row r="316" ht="13.5" customHeight="1" x14ac:dyDescent="0.2"/>
    <row r="317" ht="13.5" customHeight="1" x14ac:dyDescent="0.2"/>
    <row r="318" ht="13.5" customHeight="1" x14ac:dyDescent="0.2"/>
    <row r="319" ht="13.5" customHeight="1" x14ac:dyDescent="0.2"/>
    <row r="320" ht="13.5" customHeight="1" x14ac:dyDescent="0.2"/>
    <row r="321" ht="13.5" customHeight="1" x14ac:dyDescent="0.2"/>
    <row r="322" ht="13.5" customHeight="1" x14ac:dyDescent="0.2"/>
    <row r="323" ht="13.5" customHeight="1" x14ac:dyDescent="0.2"/>
    <row r="324" ht="13.5" customHeight="1" x14ac:dyDescent="0.2"/>
    <row r="325" ht="13.5" customHeight="1" x14ac:dyDescent="0.2"/>
    <row r="326" ht="13.5" customHeight="1" x14ac:dyDescent="0.2"/>
    <row r="327" ht="13.5" customHeight="1" x14ac:dyDescent="0.2"/>
    <row r="328" ht="13.5" customHeight="1" x14ac:dyDescent="0.2"/>
    <row r="329" ht="13.5" customHeight="1" x14ac:dyDescent="0.2"/>
    <row r="330" ht="13.5" customHeight="1" x14ac:dyDescent="0.2"/>
    <row r="331" ht="13.5" customHeight="1" x14ac:dyDescent="0.2"/>
    <row r="332" ht="13.5" customHeight="1" x14ac:dyDescent="0.2"/>
    <row r="333" ht="13.5" customHeight="1" x14ac:dyDescent="0.2"/>
    <row r="334" ht="13.5" customHeight="1" x14ac:dyDescent="0.2"/>
    <row r="335" ht="13.5" customHeight="1" x14ac:dyDescent="0.2"/>
    <row r="336" ht="13.5" customHeight="1" x14ac:dyDescent="0.2"/>
    <row r="337" ht="13.5" customHeight="1" x14ac:dyDescent="0.2"/>
    <row r="338" ht="13.5" customHeight="1" x14ac:dyDescent="0.2"/>
    <row r="339" ht="13.5" customHeight="1" x14ac:dyDescent="0.2"/>
    <row r="340" ht="13.5" customHeight="1" x14ac:dyDescent="0.2"/>
    <row r="341" ht="13.5" customHeight="1" x14ac:dyDescent="0.2"/>
    <row r="342" ht="13.5" customHeight="1" x14ac:dyDescent="0.2"/>
    <row r="343" ht="13.5" customHeight="1" x14ac:dyDescent="0.2"/>
    <row r="344" ht="13.5" customHeight="1" x14ac:dyDescent="0.2"/>
    <row r="345" ht="13.5" customHeight="1" x14ac:dyDescent="0.2"/>
    <row r="346" ht="13.5" customHeight="1" x14ac:dyDescent="0.2"/>
    <row r="347" ht="13.5" customHeight="1" x14ac:dyDescent="0.2"/>
    <row r="348" ht="13.5" customHeight="1" x14ac:dyDescent="0.2"/>
    <row r="349" ht="13.5" customHeight="1" x14ac:dyDescent="0.2"/>
    <row r="350" ht="13.5" customHeight="1" x14ac:dyDescent="0.2"/>
    <row r="351" ht="13.5" customHeight="1" x14ac:dyDescent="0.2"/>
    <row r="352" ht="13.5" customHeight="1" x14ac:dyDescent="0.2"/>
    <row r="353" ht="13.5" customHeight="1" x14ac:dyDescent="0.2"/>
    <row r="354" ht="13.5" customHeight="1" x14ac:dyDescent="0.2"/>
    <row r="355" ht="13.5" customHeight="1" x14ac:dyDescent="0.2"/>
    <row r="356" ht="13.5" customHeight="1" x14ac:dyDescent="0.2"/>
    <row r="357" ht="13.5" customHeight="1" x14ac:dyDescent="0.2"/>
    <row r="358" ht="13.5" customHeight="1" x14ac:dyDescent="0.2"/>
    <row r="359" ht="13.5" customHeight="1" x14ac:dyDescent="0.2"/>
    <row r="360" ht="13.5" customHeight="1" x14ac:dyDescent="0.2"/>
    <row r="361" ht="13.5" customHeight="1" x14ac:dyDescent="0.2"/>
    <row r="362" ht="13.5" customHeight="1" x14ac:dyDescent="0.2"/>
    <row r="363" ht="13.5" customHeight="1" x14ac:dyDescent="0.2"/>
    <row r="364" ht="13.5" customHeight="1" x14ac:dyDescent="0.2"/>
    <row r="365" ht="13.5" customHeight="1" x14ac:dyDescent="0.2"/>
    <row r="366" ht="13.5" customHeight="1" x14ac:dyDescent="0.2"/>
    <row r="367" ht="13.5" customHeight="1" x14ac:dyDescent="0.2"/>
    <row r="368" ht="13.5" customHeight="1" x14ac:dyDescent="0.2"/>
    <row r="369" ht="13.5" customHeight="1" x14ac:dyDescent="0.2"/>
    <row r="370" ht="13.5" customHeight="1" x14ac:dyDescent="0.2"/>
    <row r="371" ht="13.5" customHeight="1" x14ac:dyDescent="0.2"/>
    <row r="372" ht="13.5" customHeight="1" x14ac:dyDescent="0.2"/>
    <row r="373" ht="13.5" customHeight="1" x14ac:dyDescent="0.2"/>
    <row r="374" ht="13.5" customHeight="1" x14ac:dyDescent="0.2"/>
    <row r="375" ht="13.5" customHeight="1" x14ac:dyDescent="0.2"/>
    <row r="376" ht="13.5" customHeight="1" x14ac:dyDescent="0.2"/>
    <row r="377" ht="13.5" customHeight="1" x14ac:dyDescent="0.2"/>
    <row r="378" ht="13.5" customHeight="1" x14ac:dyDescent="0.2"/>
    <row r="379" ht="13.5" customHeight="1" x14ac:dyDescent="0.2"/>
    <row r="380" ht="13.5" customHeight="1" x14ac:dyDescent="0.2"/>
    <row r="381" ht="13.5" customHeight="1" x14ac:dyDescent="0.2"/>
    <row r="382" ht="13.5" customHeight="1" x14ac:dyDescent="0.2"/>
    <row r="383" ht="13.5" customHeight="1" x14ac:dyDescent="0.2"/>
    <row r="384" ht="13.5" customHeight="1" x14ac:dyDescent="0.2"/>
    <row r="385" ht="13.5" customHeight="1" x14ac:dyDescent="0.2"/>
    <row r="386" ht="13.5" customHeight="1" x14ac:dyDescent="0.2"/>
    <row r="387" ht="13.5" customHeight="1" x14ac:dyDescent="0.2"/>
    <row r="388" ht="13.5" customHeight="1" x14ac:dyDescent="0.2"/>
    <row r="389" ht="13.5" customHeight="1" x14ac:dyDescent="0.2"/>
    <row r="390" ht="13.5" customHeight="1" x14ac:dyDescent="0.2"/>
    <row r="391" ht="13.5" customHeight="1" x14ac:dyDescent="0.2"/>
    <row r="392" ht="13.5" customHeight="1" x14ac:dyDescent="0.2"/>
    <row r="393" ht="13.5" customHeight="1" x14ac:dyDescent="0.2"/>
    <row r="394" ht="13.5" customHeight="1" x14ac:dyDescent="0.2"/>
    <row r="395" ht="13.5" customHeight="1" x14ac:dyDescent="0.2"/>
    <row r="396" ht="13.5" customHeight="1" x14ac:dyDescent="0.2"/>
    <row r="397" ht="13.5" customHeight="1" x14ac:dyDescent="0.2"/>
    <row r="398" ht="13.5" customHeight="1" x14ac:dyDescent="0.2"/>
    <row r="399" ht="13.5" customHeight="1" x14ac:dyDescent="0.2"/>
    <row r="400" ht="13.5" customHeight="1" x14ac:dyDescent="0.2"/>
    <row r="401" ht="13.5" customHeight="1" x14ac:dyDescent="0.2"/>
    <row r="402" ht="13.5" customHeight="1" x14ac:dyDescent="0.2"/>
    <row r="403" ht="13.5" customHeight="1" x14ac:dyDescent="0.2"/>
    <row r="404" ht="13.5" customHeight="1" x14ac:dyDescent="0.2"/>
    <row r="405" ht="13.5" customHeight="1" x14ac:dyDescent="0.2"/>
    <row r="406" ht="13.5" customHeight="1" x14ac:dyDescent="0.2"/>
    <row r="407" ht="13.5" customHeight="1" x14ac:dyDescent="0.2"/>
    <row r="408" ht="13.5" customHeight="1" x14ac:dyDescent="0.2"/>
    <row r="409" ht="13.5" customHeight="1" x14ac:dyDescent="0.2"/>
    <row r="410" ht="13.5" customHeight="1" x14ac:dyDescent="0.2"/>
    <row r="411" ht="13.5" customHeight="1" x14ac:dyDescent="0.2"/>
    <row r="412" ht="13.5" customHeight="1" x14ac:dyDescent="0.2"/>
    <row r="413" ht="13.5" customHeight="1" x14ac:dyDescent="0.2"/>
    <row r="414" ht="13.5" customHeight="1" x14ac:dyDescent="0.2"/>
    <row r="415" ht="13.5" customHeight="1" x14ac:dyDescent="0.2"/>
    <row r="416" ht="13.5" customHeight="1" x14ac:dyDescent="0.2"/>
    <row r="417" ht="13.5" customHeight="1" x14ac:dyDescent="0.2"/>
    <row r="418" ht="13.5" customHeight="1" x14ac:dyDescent="0.2"/>
    <row r="419" ht="13.5" customHeight="1" x14ac:dyDescent="0.2"/>
    <row r="420" ht="13.5" customHeight="1" x14ac:dyDescent="0.2"/>
    <row r="421" ht="13.5" customHeight="1" x14ac:dyDescent="0.2"/>
    <row r="422" ht="13.5" customHeight="1" x14ac:dyDescent="0.2"/>
    <row r="423" ht="13.5" customHeight="1" x14ac:dyDescent="0.2"/>
    <row r="424" ht="13.5" customHeight="1" x14ac:dyDescent="0.2"/>
    <row r="425" ht="13.5" customHeight="1" x14ac:dyDescent="0.2"/>
    <row r="426" ht="13.5" customHeight="1" x14ac:dyDescent="0.2"/>
    <row r="427" ht="13.5" customHeight="1" x14ac:dyDescent="0.2"/>
    <row r="428" ht="13.5" customHeight="1" x14ac:dyDescent="0.2"/>
    <row r="429" ht="13.5" customHeight="1" x14ac:dyDescent="0.2"/>
    <row r="430" ht="13.5" customHeight="1" x14ac:dyDescent="0.2"/>
    <row r="431" ht="13.5" customHeight="1" x14ac:dyDescent="0.2"/>
    <row r="432" ht="13.5" customHeight="1" x14ac:dyDescent="0.2"/>
    <row r="433" ht="13.5" customHeight="1" x14ac:dyDescent="0.2"/>
    <row r="434" ht="13.5" customHeight="1" x14ac:dyDescent="0.2"/>
    <row r="435" ht="13.5" customHeight="1" x14ac:dyDescent="0.2"/>
    <row r="436" ht="13.5" customHeight="1" x14ac:dyDescent="0.2"/>
    <row r="437" ht="13.5" customHeight="1" x14ac:dyDescent="0.2"/>
    <row r="438" ht="13.5" customHeight="1" x14ac:dyDescent="0.2"/>
    <row r="439" ht="13.5" customHeight="1" x14ac:dyDescent="0.2"/>
    <row r="440" ht="13.5" customHeight="1" x14ac:dyDescent="0.2"/>
    <row r="441" ht="13.5" customHeight="1" x14ac:dyDescent="0.2"/>
    <row r="442" ht="13.5" customHeight="1" x14ac:dyDescent="0.2"/>
    <row r="443" ht="13.5" customHeight="1" x14ac:dyDescent="0.2"/>
    <row r="444" ht="13.5" customHeight="1" x14ac:dyDescent="0.2"/>
    <row r="445" ht="13.5" customHeight="1" x14ac:dyDescent="0.2"/>
    <row r="446" ht="13.5" customHeight="1" x14ac:dyDescent="0.2"/>
    <row r="447" ht="13.5" customHeight="1" x14ac:dyDescent="0.2"/>
    <row r="448" ht="13.5" customHeight="1" x14ac:dyDescent="0.2"/>
    <row r="449" ht="13.5" customHeight="1" x14ac:dyDescent="0.2"/>
    <row r="450" ht="13.5" customHeight="1" x14ac:dyDescent="0.2"/>
    <row r="451" ht="13.5" customHeight="1" x14ac:dyDescent="0.2"/>
    <row r="452" ht="13.5" customHeight="1" x14ac:dyDescent="0.2"/>
    <row r="453" ht="13.5" customHeight="1" x14ac:dyDescent="0.2"/>
    <row r="454" ht="13.5" customHeight="1" x14ac:dyDescent="0.2"/>
    <row r="455" ht="13.5" customHeight="1" x14ac:dyDescent="0.2"/>
    <row r="456" ht="13.5" customHeight="1" x14ac:dyDescent="0.2"/>
    <row r="457" ht="13.5" customHeight="1" x14ac:dyDescent="0.2"/>
    <row r="458" ht="13.5" customHeight="1" x14ac:dyDescent="0.2"/>
    <row r="459" ht="13.5" customHeight="1" x14ac:dyDescent="0.2"/>
    <row r="460" ht="13.5" customHeight="1" x14ac:dyDescent="0.2"/>
    <row r="461" ht="13.5" customHeight="1" x14ac:dyDescent="0.2"/>
    <row r="462" ht="13.5" customHeight="1" x14ac:dyDescent="0.2"/>
    <row r="463" ht="13.5" customHeight="1" x14ac:dyDescent="0.2"/>
    <row r="464" ht="13.5" customHeight="1" x14ac:dyDescent="0.2"/>
    <row r="465" ht="13.5" customHeight="1" x14ac:dyDescent="0.2"/>
    <row r="466" ht="13.5" customHeight="1" x14ac:dyDescent="0.2"/>
    <row r="467" ht="13.5" customHeight="1" x14ac:dyDescent="0.2"/>
    <row r="468" ht="13.5" customHeight="1" x14ac:dyDescent="0.2"/>
    <row r="469" ht="13.5" customHeight="1" x14ac:dyDescent="0.2"/>
    <row r="470" ht="13.5" customHeight="1" x14ac:dyDescent="0.2"/>
    <row r="471" ht="13.5" customHeight="1" x14ac:dyDescent="0.2"/>
    <row r="472" ht="13.5" customHeight="1" x14ac:dyDescent="0.2"/>
    <row r="473" ht="13.5" customHeight="1" x14ac:dyDescent="0.2"/>
    <row r="474" ht="13.5" customHeight="1" x14ac:dyDescent="0.2"/>
    <row r="475" ht="13.5" customHeight="1" x14ac:dyDescent="0.2"/>
    <row r="476" ht="13.5" customHeight="1" x14ac:dyDescent="0.2"/>
    <row r="477" ht="13.5" customHeight="1" x14ac:dyDescent="0.2"/>
    <row r="478" ht="13.5" customHeight="1" x14ac:dyDescent="0.2"/>
    <row r="479" ht="13.5" customHeight="1" x14ac:dyDescent="0.2"/>
    <row r="480" ht="13.5" customHeight="1" x14ac:dyDescent="0.2"/>
    <row r="481" ht="13.5" customHeight="1" x14ac:dyDescent="0.2"/>
    <row r="482" ht="13.5" customHeight="1" x14ac:dyDescent="0.2"/>
    <row r="483" ht="13.5" customHeight="1" x14ac:dyDescent="0.2"/>
    <row r="484" ht="13.5" customHeight="1" x14ac:dyDescent="0.2"/>
    <row r="485" ht="13.5" customHeight="1" x14ac:dyDescent="0.2"/>
    <row r="486" ht="13.5" customHeight="1" x14ac:dyDescent="0.2"/>
    <row r="487" ht="13.5" customHeight="1" x14ac:dyDescent="0.2"/>
    <row r="488" ht="13.5" customHeight="1" x14ac:dyDescent="0.2"/>
    <row r="489" ht="13.5" customHeight="1" x14ac:dyDescent="0.2"/>
    <row r="490" ht="13.5" customHeight="1" x14ac:dyDescent="0.2"/>
    <row r="491" ht="13.5" customHeight="1" x14ac:dyDescent="0.2"/>
    <row r="492" ht="13.5" customHeight="1" x14ac:dyDescent="0.2"/>
    <row r="493" ht="13.5" customHeight="1" x14ac:dyDescent="0.2"/>
    <row r="494" ht="13.5" customHeight="1" x14ac:dyDescent="0.2"/>
    <row r="495" ht="13.5" customHeight="1" x14ac:dyDescent="0.2"/>
    <row r="496" ht="13.5" customHeight="1" x14ac:dyDescent="0.2"/>
    <row r="497" ht="13.5" customHeight="1" x14ac:dyDescent="0.2"/>
    <row r="498" ht="13.5" customHeight="1" x14ac:dyDescent="0.2"/>
    <row r="499" ht="13.5" customHeight="1" x14ac:dyDescent="0.2"/>
    <row r="500" ht="13.5" customHeight="1" x14ac:dyDescent="0.2"/>
    <row r="501" ht="13.5" customHeight="1" x14ac:dyDescent="0.2"/>
    <row r="502" ht="13.5" customHeight="1" x14ac:dyDescent="0.2"/>
    <row r="503" ht="13.5" customHeight="1" x14ac:dyDescent="0.2"/>
    <row r="504" ht="13.5" customHeight="1" x14ac:dyDescent="0.2"/>
    <row r="505" ht="13.5" customHeight="1" x14ac:dyDescent="0.2"/>
    <row r="506" ht="13.5" customHeight="1" x14ac:dyDescent="0.2"/>
    <row r="507" ht="13.5" customHeight="1" x14ac:dyDescent="0.2"/>
    <row r="508" ht="13.5" customHeight="1" x14ac:dyDescent="0.2"/>
    <row r="509" ht="13.5" customHeight="1" x14ac:dyDescent="0.2"/>
    <row r="510" ht="13.5" customHeight="1" x14ac:dyDescent="0.2"/>
    <row r="511" ht="13.5" customHeight="1" x14ac:dyDescent="0.2"/>
    <row r="512" ht="13.5" customHeight="1" x14ac:dyDescent="0.2"/>
    <row r="513" ht="13.5" customHeight="1" x14ac:dyDescent="0.2"/>
    <row r="514" ht="13.5" customHeight="1" x14ac:dyDescent="0.2"/>
    <row r="515" ht="13.5" customHeight="1" x14ac:dyDescent="0.2"/>
    <row r="516" ht="13.5" customHeight="1" x14ac:dyDescent="0.2"/>
    <row r="517" ht="13.5" customHeight="1" x14ac:dyDescent="0.2"/>
    <row r="518" ht="13.5" customHeight="1" x14ac:dyDescent="0.2"/>
    <row r="519" ht="13.5" customHeight="1" x14ac:dyDescent="0.2"/>
    <row r="520" ht="13.5" customHeight="1" x14ac:dyDescent="0.2"/>
    <row r="521" ht="13.5" customHeight="1" x14ac:dyDescent="0.2"/>
    <row r="522" ht="13.5" customHeight="1" x14ac:dyDescent="0.2"/>
    <row r="523" ht="13.5" customHeight="1" x14ac:dyDescent="0.2"/>
    <row r="524" ht="13.5" customHeight="1" x14ac:dyDescent="0.2"/>
    <row r="525" ht="13.5" customHeight="1" x14ac:dyDescent="0.2"/>
    <row r="526" ht="13.5" customHeight="1" x14ac:dyDescent="0.2"/>
    <row r="527" ht="13.5" customHeight="1" x14ac:dyDescent="0.2"/>
    <row r="528" ht="13.5" customHeight="1" x14ac:dyDescent="0.2"/>
    <row r="529" ht="13.5" customHeight="1" x14ac:dyDescent="0.2"/>
    <row r="530" ht="13.5" customHeight="1" x14ac:dyDescent="0.2"/>
    <row r="531" ht="13.5" customHeight="1" x14ac:dyDescent="0.2"/>
    <row r="532" ht="13.5" customHeight="1" x14ac:dyDescent="0.2"/>
    <row r="533" ht="13.5" customHeight="1" x14ac:dyDescent="0.2"/>
    <row r="534" ht="13.5" customHeight="1" x14ac:dyDescent="0.2"/>
    <row r="535" ht="13.5" customHeight="1" x14ac:dyDescent="0.2"/>
    <row r="536" ht="13.5" customHeight="1" x14ac:dyDescent="0.2"/>
    <row r="537" ht="13.5" customHeight="1" x14ac:dyDescent="0.2"/>
    <row r="538" ht="13.5" customHeight="1" x14ac:dyDescent="0.2"/>
    <row r="539" ht="13.5" customHeight="1" x14ac:dyDescent="0.2"/>
    <row r="540" ht="13.5" customHeight="1" x14ac:dyDescent="0.2"/>
    <row r="541" ht="13.5" customHeight="1" x14ac:dyDescent="0.2"/>
    <row r="542" ht="13.5" customHeight="1" x14ac:dyDescent="0.2"/>
    <row r="543" ht="13.5" customHeight="1" x14ac:dyDescent="0.2"/>
    <row r="544" ht="13.5" customHeight="1" x14ac:dyDescent="0.2"/>
    <row r="545" ht="13.5" customHeight="1" x14ac:dyDescent="0.2"/>
    <row r="546" ht="13.5" customHeight="1" x14ac:dyDescent="0.2"/>
    <row r="547" ht="13.5" customHeight="1" x14ac:dyDescent="0.2"/>
    <row r="548" ht="13.5" customHeight="1" x14ac:dyDescent="0.2"/>
    <row r="549" ht="13.5" customHeight="1" x14ac:dyDescent="0.2"/>
    <row r="550" ht="13.5" customHeight="1" x14ac:dyDescent="0.2"/>
    <row r="551" ht="13.5" customHeight="1" x14ac:dyDescent="0.2"/>
    <row r="552" ht="13.5" customHeight="1" x14ac:dyDescent="0.2"/>
    <row r="553" ht="13.5" customHeight="1" x14ac:dyDescent="0.2"/>
    <row r="554" ht="13.5" customHeight="1" x14ac:dyDescent="0.2"/>
    <row r="555" ht="13.5" customHeight="1" x14ac:dyDescent="0.2"/>
    <row r="556" ht="13.5" customHeight="1" x14ac:dyDescent="0.2"/>
    <row r="557" ht="13.5" customHeight="1" x14ac:dyDescent="0.2"/>
    <row r="558" ht="13.5" customHeight="1" x14ac:dyDescent="0.2"/>
    <row r="559" ht="13.5" customHeight="1" x14ac:dyDescent="0.2"/>
    <row r="560" ht="13.5" customHeight="1" x14ac:dyDescent="0.2"/>
    <row r="561" ht="13.5" customHeight="1" x14ac:dyDescent="0.2"/>
    <row r="562" ht="13.5" customHeight="1" x14ac:dyDescent="0.2"/>
    <row r="563" ht="13.5" customHeight="1" x14ac:dyDescent="0.2"/>
    <row r="564" ht="13.5" customHeight="1" x14ac:dyDescent="0.2"/>
    <row r="565" ht="13.5" customHeight="1" x14ac:dyDescent="0.2"/>
    <row r="566" ht="13.5" customHeight="1" x14ac:dyDescent="0.2"/>
    <row r="567" ht="13.5" customHeight="1" x14ac:dyDescent="0.2"/>
    <row r="568" ht="13.5" customHeight="1" x14ac:dyDescent="0.2"/>
    <row r="569" ht="13.5" customHeight="1" x14ac:dyDescent="0.2"/>
    <row r="570" ht="13.5" customHeight="1" x14ac:dyDescent="0.2"/>
    <row r="571" ht="13.5" customHeight="1" x14ac:dyDescent="0.2"/>
    <row r="572" ht="13.5" customHeight="1" x14ac:dyDescent="0.2"/>
    <row r="573" ht="13.5" customHeight="1" x14ac:dyDescent="0.2"/>
    <row r="574" ht="13.5" customHeight="1" x14ac:dyDescent="0.2"/>
    <row r="575" ht="13.5" customHeight="1" x14ac:dyDescent="0.2"/>
    <row r="576" ht="13.5" customHeight="1" x14ac:dyDescent="0.2"/>
    <row r="577" ht="13.5" customHeight="1" x14ac:dyDescent="0.2"/>
    <row r="578" ht="13.5" customHeight="1" x14ac:dyDescent="0.2"/>
    <row r="579" ht="13.5" customHeight="1" x14ac:dyDescent="0.2"/>
    <row r="580" ht="13.5" customHeight="1" x14ac:dyDescent="0.2"/>
    <row r="581" ht="13.5" customHeight="1" x14ac:dyDescent="0.2"/>
    <row r="582" ht="13.5" customHeight="1" x14ac:dyDescent="0.2"/>
    <row r="583" ht="13.5" customHeight="1" x14ac:dyDescent="0.2"/>
    <row r="584" ht="13.5" customHeight="1" x14ac:dyDescent="0.2"/>
    <row r="585" ht="13.5" customHeight="1" x14ac:dyDescent="0.2"/>
    <row r="586" ht="13.5" customHeight="1" x14ac:dyDescent="0.2"/>
    <row r="587" ht="13.5" customHeight="1" x14ac:dyDescent="0.2"/>
    <row r="588" ht="13.5" customHeight="1" x14ac:dyDescent="0.2"/>
    <row r="589" ht="13.5" customHeight="1" x14ac:dyDescent="0.2"/>
    <row r="590" ht="13.5" customHeight="1" x14ac:dyDescent="0.2"/>
    <row r="591" ht="13.5" customHeight="1" x14ac:dyDescent="0.2"/>
    <row r="592" ht="13.5" customHeight="1" x14ac:dyDescent="0.2"/>
    <row r="593" ht="13.5" customHeight="1" x14ac:dyDescent="0.2"/>
    <row r="594" ht="13.5" customHeight="1" x14ac:dyDescent="0.2"/>
    <row r="595" ht="13.5" customHeight="1" x14ac:dyDescent="0.2"/>
    <row r="596" ht="13.5" customHeight="1" x14ac:dyDescent="0.2"/>
    <row r="597" ht="13.5" customHeight="1" x14ac:dyDescent="0.2"/>
    <row r="598" ht="13.5" customHeight="1" x14ac:dyDescent="0.2"/>
    <row r="599" ht="13.5" customHeight="1" x14ac:dyDescent="0.2"/>
    <row r="600" ht="13.5" customHeight="1" x14ac:dyDescent="0.2"/>
    <row r="601" ht="13.5" customHeight="1" x14ac:dyDescent="0.2"/>
    <row r="602" ht="13.5" customHeight="1" x14ac:dyDescent="0.2"/>
    <row r="603" ht="13.5" customHeight="1" x14ac:dyDescent="0.2"/>
    <row r="604" ht="13.5" customHeight="1" x14ac:dyDescent="0.2"/>
    <row r="605" ht="13.5" customHeight="1" x14ac:dyDescent="0.2"/>
    <row r="606" ht="13.5" customHeight="1" x14ac:dyDescent="0.2"/>
    <row r="607" ht="13.5" customHeight="1" x14ac:dyDescent="0.2"/>
    <row r="608" ht="13.5" customHeight="1" x14ac:dyDescent="0.2"/>
    <row r="609" ht="13.5" customHeight="1" x14ac:dyDescent="0.2"/>
    <row r="610" ht="13.5" customHeight="1" x14ac:dyDescent="0.2"/>
    <row r="611" ht="13.5" customHeight="1" x14ac:dyDescent="0.2"/>
    <row r="612" ht="13.5" customHeight="1" x14ac:dyDescent="0.2"/>
    <row r="613" ht="13.5" customHeight="1" x14ac:dyDescent="0.2"/>
    <row r="614" ht="13.5" customHeight="1" x14ac:dyDescent="0.2"/>
    <row r="615" ht="13.5" customHeight="1" x14ac:dyDescent="0.2"/>
    <row r="616" ht="13.5" customHeight="1" x14ac:dyDescent="0.2"/>
    <row r="617" ht="13.5" customHeight="1" x14ac:dyDescent="0.2"/>
    <row r="618" ht="13.5" customHeight="1" x14ac:dyDescent="0.2"/>
    <row r="619" ht="13.5" customHeight="1" x14ac:dyDescent="0.2"/>
    <row r="620" ht="13.5" customHeight="1" x14ac:dyDescent="0.2"/>
    <row r="621" ht="13.5" customHeight="1" x14ac:dyDescent="0.2"/>
    <row r="622" ht="13.5" customHeight="1" x14ac:dyDescent="0.2"/>
    <row r="623" ht="13.5" customHeight="1" x14ac:dyDescent="0.2"/>
    <row r="624" ht="13.5" customHeight="1" x14ac:dyDescent="0.2"/>
    <row r="625" ht="13.5" customHeight="1" x14ac:dyDescent="0.2"/>
    <row r="626" ht="13.5" customHeight="1" x14ac:dyDescent="0.2"/>
    <row r="627" ht="13.5" customHeight="1" x14ac:dyDescent="0.2"/>
    <row r="628" ht="13.5" customHeight="1" x14ac:dyDescent="0.2"/>
    <row r="629" ht="13.5" customHeight="1" x14ac:dyDescent="0.2"/>
    <row r="630" ht="13.5" customHeight="1" x14ac:dyDescent="0.2"/>
    <row r="631" ht="13.5" customHeight="1" x14ac:dyDescent="0.2"/>
    <row r="632" ht="13.5" customHeight="1" x14ac:dyDescent="0.2"/>
    <row r="633" ht="13.5" customHeight="1" x14ac:dyDescent="0.2"/>
    <row r="634" ht="13.5" customHeight="1" x14ac:dyDescent="0.2"/>
    <row r="635" ht="13.5" customHeight="1" x14ac:dyDescent="0.2"/>
    <row r="636" ht="13.5" customHeight="1" x14ac:dyDescent="0.2"/>
    <row r="637" ht="13.5" customHeight="1" x14ac:dyDescent="0.2"/>
    <row r="638" ht="13.5" customHeight="1" x14ac:dyDescent="0.2"/>
    <row r="639" ht="13.5" customHeight="1" x14ac:dyDescent="0.2"/>
    <row r="640" ht="13.5" customHeight="1" x14ac:dyDescent="0.2"/>
    <row r="641" ht="13.5" customHeight="1" x14ac:dyDescent="0.2"/>
    <row r="642" ht="13.5" customHeight="1" x14ac:dyDescent="0.2"/>
    <row r="643" ht="13.5" customHeight="1" x14ac:dyDescent="0.2"/>
    <row r="644" ht="13.5" customHeight="1" x14ac:dyDescent="0.2"/>
    <row r="645" ht="13.5" customHeight="1" x14ac:dyDescent="0.2"/>
    <row r="646" ht="13.5" customHeight="1" x14ac:dyDescent="0.2"/>
    <row r="647" ht="13.5" customHeight="1" x14ac:dyDescent="0.2"/>
    <row r="648" ht="13.5" customHeight="1" x14ac:dyDescent="0.2"/>
    <row r="649" ht="13.5" customHeight="1" x14ac:dyDescent="0.2"/>
    <row r="650" ht="13.5" customHeight="1" x14ac:dyDescent="0.2"/>
    <row r="651" ht="13.5" customHeight="1" x14ac:dyDescent="0.2"/>
    <row r="652" ht="13.5" customHeight="1" x14ac:dyDescent="0.2"/>
    <row r="653" ht="13.5" customHeight="1" x14ac:dyDescent="0.2"/>
    <row r="654" ht="13.5" customHeight="1" x14ac:dyDescent="0.2"/>
    <row r="655" ht="13.5" customHeight="1" x14ac:dyDescent="0.2"/>
    <row r="656" ht="13.5" customHeight="1" x14ac:dyDescent="0.2"/>
    <row r="657" ht="13.5" customHeight="1" x14ac:dyDescent="0.2"/>
    <row r="658" ht="13.5" customHeight="1" x14ac:dyDescent="0.2"/>
    <row r="659" ht="13.5" customHeight="1" x14ac:dyDescent="0.2"/>
    <row r="660" ht="13.5" customHeight="1" x14ac:dyDescent="0.2"/>
    <row r="661" ht="13.5" customHeight="1" x14ac:dyDescent="0.2"/>
    <row r="662" ht="13.5" customHeight="1" x14ac:dyDescent="0.2"/>
    <row r="663" ht="13.5" customHeight="1" x14ac:dyDescent="0.2"/>
    <row r="664" ht="13.5" customHeight="1" x14ac:dyDescent="0.2"/>
    <row r="665" ht="13.5" customHeight="1" x14ac:dyDescent="0.2"/>
    <row r="666" ht="13.5" customHeight="1" x14ac:dyDescent="0.2"/>
    <row r="667" ht="13.5" customHeight="1" x14ac:dyDescent="0.2"/>
    <row r="668" ht="13.5" customHeight="1" x14ac:dyDescent="0.2"/>
    <row r="669" ht="13.5" customHeight="1" x14ac:dyDescent="0.2"/>
    <row r="670" ht="13.5" customHeight="1" x14ac:dyDescent="0.2"/>
    <row r="671" ht="13.5" customHeight="1" x14ac:dyDescent="0.2"/>
    <row r="672" ht="13.5" customHeight="1" x14ac:dyDescent="0.2"/>
    <row r="673" ht="13.5" customHeight="1" x14ac:dyDescent="0.2"/>
    <row r="674" ht="13.5" customHeight="1" x14ac:dyDescent="0.2"/>
    <row r="675" ht="13.5" customHeight="1" x14ac:dyDescent="0.2"/>
    <row r="676" ht="13.5" customHeight="1" x14ac:dyDescent="0.2"/>
    <row r="677" ht="13.5" customHeight="1" x14ac:dyDescent="0.2"/>
    <row r="678" ht="13.5" customHeight="1" x14ac:dyDescent="0.2"/>
    <row r="679" ht="13.5" customHeight="1" x14ac:dyDescent="0.2"/>
    <row r="680" ht="13.5" customHeight="1" x14ac:dyDescent="0.2"/>
    <row r="681" ht="13.5" customHeight="1" x14ac:dyDescent="0.2"/>
    <row r="682" ht="13.5" customHeight="1" x14ac:dyDescent="0.2"/>
    <row r="683" ht="13.5" customHeight="1" x14ac:dyDescent="0.2"/>
    <row r="684" ht="13.5" customHeight="1" x14ac:dyDescent="0.2"/>
    <row r="685" ht="13.5" customHeight="1" x14ac:dyDescent="0.2"/>
    <row r="686" ht="13.5" customHeight="1" x14ac:dyDescent="0.2"/>
    <row r="687" ht="13.5" customHeight="1" x14ac:dyDescent="0.2"/>
    <row r="688" ht="13.5" customHeight="1" x14ac:dyDescent="0.2"/>
    <row r="689" ht="13.5" customHeight="1" x14ac:dyDescent="0.2"/>
    <row r="690" ht="13.5" customHeight="1" x14ac:dyDescent="0.2"/>
    <row r="691" ht="13.5" customHeight="1" x14ac:dyDescent="0.2"/>
    <row r="692" ht="13.5" customHeight="1" x14ac:dyDescent="0.2"/>
    <row r="693" ht="13.5" customHeight="1" x14ac:dyDescent="0.2"/>
    <row r="694" ht="13.5" customHeight="1" x14ac:dyDescent="0.2"/>
    <row r="695" ht="13.5" customHeight="1" x14ac:dyDescent="0.2"/>
    <row r="696" ht="13.5" customHeight="1" x14ac:dyDescent="0.2"/>
    <row r="697" ht="13.5" customHeight="1" x14ac:dyDescent="0.2"/>
    <row r="698" ht="13.5" customHeight="1" x14ac:dyDescent="0.2"/>
    <row r="699" ht="13.5" customHeight="1" x14ac:dyDescent="0.2"/>
    <row r="700" ht="13.5" customHeight="1" x14ac:dyDescent="0.2"/>
    <row r="701" ht="13.5" customHeight="1" x14ac:dyDescent="0.2"/>
    <row r="702" ht="13.5" customHeight="1" x14ac:dyDescent="0.2"/>
    <row r="703" ht="13.5" customHeight="1" x14ac:dyDescent="0.2"/>
    <row r="704" ht="13.5" customHeight="1" x14ac:dyDescent="0.2"/>
    <row r="705" ht="13.5" customHeight="1" x14ac:dyDescent="0.2"/>
    <row r="706" ht="13.5" customHeight="1" x14ac:dyDescent="0.2"/>
    <row r="707" ht="13.5" customHeight="1" x14ac:dyDescent="0.2"/>
    <row r="708" ht="13.5" customHeight="1" x14ac:dyDescent="0.2"/>
    <row r="709" ht="13.5" customHeight="1" x14ac:dyDescent="0.2"/>
    <row r="710" ht="13.5" customHeight="1" x14ac:dyDescent="0.2"/>
    <row r="711" ht="13.5" customHeight="1" x14ac:dyDescent="0.2"/>
    <row r="712" ht="13.5" customHeight="1" x14ac:dyDescent="0.2"/>
    <row r="713" ht="13.5" customHeight="1" x14ac:dyDescent="0.2"/>
    <row r="714" ht="13.5" customHeight="1" x14ac:dyDescent="0.2"/>
    <row r="715" ht="13.5" customHeight="1" x14ac:dyDescent="0.2"/>
    <row r="716" ht="13.5" customHeight="1" x14ac:dyDescent="0.2"/>
    <row r="717" ht="13.5" customHeight="1" x14ac:dyDescent="0.2"/>
    <row r="718" ht="13.5" customHeight="1" x14ac:dyDescent="0.2"/>
    <row r="719" ht="13.5" customHeight="1" x14ac:dyDescent="0.2"/>
    <row r="720" ht="13.5" customHeight="1" x14ac:dyDescent="0.2"/>
    <row r="721" ht="13.5" customHeight="1" x14ac:dyDescent="0.2"/>
    <row r="722" ht="13.5" customHeight="1" x14ac:dyDescent="0.2"/>
    <row r="723" ht="13.5" customHeight="1" x14ac:dyDescent="0.2"/>
    <row r="724" ht="13.5" customHeight="1" x14ac:dyDescent="0.2"/>
    <row r="725" ht="13.5" customHeight="1" x14ac:dyDescent="0.2"/>
    <row r="726" ht="13.5" customHeight="1" x14ac:dyDescent="0.2"/>
    <row r="727" ht="13.5" customHeight="1" x14ac:dyDescent="0.2"/>
    <row r="728" ht="13.5" customHeight="1" x14ac:dyDescent="0.2"/>
    <row r="729" ht="13.5" customHeight="1" x14ac:dyDescent="0.2"/>
    <row r="730" ht="13.5" customHeight="1" x14ac:dyDescent="0.2"/>
    <row r="731" ht="13.5" customHeight="1" x14ac:dyDescent="0.2"/>
    <row r="732" ht="13.5" customHeight="1" x14ac:dyDescent="0.2"/>
    <row r="733" ht="13.5" customHeight="1" x14ac:dyDescent="0.2"/>
    <row r="734" ht="13.5" customHeight="1" x14ac:dyDescent="0.2"/>
    <row r="735" ht="13.5" customHeight="1" x14ac:dyDescent="0.2"/>
    <row r="736" ht="13.5" customHeight="1" x14ac:dyDescent="0.2"/>
    <row r="737" ht="13.5" customHeight="1" x14ac:dyDescent="0.2"/>
    <row r="738" ht="13.5" customHeight="1" x14ac:dyDescent="0.2"/>
    <row r="739" ht="13.5" customHeight="1" x14ac:dyDescent="0.2"/>
    <row r="740" ht="13.5" customHeight="1" x14ac:dyDescent="0.2"/>
    <row r="741" ht="13.5" customHeight="1" x14ac:dyDescent="0.2"/>
    <row r="742" ht="13.5" customHeight="1" x14ac:dyDescent="0.2"/>
    <row r="743" ht="13.5" customHeight="1" x14ac:dyDescent="0.2"/>
    <row r="744" ht="13.5" customHeight="1" x14ac:dyDescent="0.2"/>
    <row r="745" ht="13.5" customHeight="1" x14ac:dyDescent="0.2"/>
    <row r="746" ht="13.5" customHeight="1" x14ac:dyDescent="0.2"/>
    <row r="747" ht="13.5" customHeight="1" x14ac:dyDescent="0.2"/>
    <row r="748" ht="13.5" customHeight="1" x14ac:dyDescent="0.2"/>
    <row r="749" ht="13.5" customHeight="1" x14ac:dyDescent="0.2"/>
    <row r="750" ht="13.5" customHeight="1" x14ac:dyDescent="0.2"/>
    <row r="751" ht="13.5" customHeight="1" x14ac:dyDescent="0.2"/>
    <row r="752" ht="13.5" customHeight="1" x14ac:dyDescent="0.2"/>
    <row r="753" ht="13.5" customHeight="1" x14ac:dyDescent="0.2"/>
    <row r="754" ht="13.5" customHeight="1" x14ac:dyDescent="0.2"/>
    <row r="755" ht="13.5" customHeight="1" x14ac:dyDescent="0.2"/>
    <row r="756" ht="13.5" customHeight="1" x14ac:dyDescent="0.2"/>
    <row r="757" ht="13.5" customHeight="1" x14ac:dyDescent="0.2"/>
    <row r="758" ht="13.5" customHeight="1" x14ac:dyDescent="0.2"/>
    <row r="759" ht="13.5" customHeight="1" x14ac:dyDescent="0.2"/>
    <row r="760" ht="13.5" customHeight="1" x14ac:dyDescent="0.2"/>
    <row r="761" ht="13.5" customHeight="1" x14ac:dyDescent="0.2"/>
    <row r="762" ht="13.5" customHeight="1" x14ac:dyDescent="0.2"/>
    <row r="763" ht="13.5" customHeight="1" x14ac:dyDescent="0.2"/>
    <row r="764" ht="13.5" customHeight="1" x14ac:dyDescent="0.2"/>
    <row r="765" ht="13.5" customHeight="1" x14ac:dyDescent="0.2"/>
    <row r="766" ht="13.5" customHeight="1" x14ac:dyDescent="0.2"/>
    <row r="767" ht="13.5" customHeight="1" x14ac:dyDescent="0.2"/>
    <row r="768" ht="13.5" customHeight="1" x14ac:dyDescent="0.2"/>
    <row r="769" ht="13.5" customHeight="1" x14ac:dyDescent="0.2"/>
    <row r="770" ht="13.5" customHeight="1" x14ac:dyDescent="0.2"/>
    <row r="771" ht="13.5" customHeight="1" x14ac:dyDescent="0.2"/>
    <row r="772" ht="13.5" customHeight="1" x14ac:dyDescent="0.2"/>
    <row r="773" ht="13.5" customHeight="1" x14ac:dyDescent="0.2"/>
    <row r="774" ht="13.5" customHeight="1" x14ac:dyDescent="0.2"/>
    <row r="775" ht="13.5" customHeight="1" x14ac:dyDescent="0.2"/>
    <row r="776" ht="13.5" customHeight="1" x14ac:dyDescent="0.2"/>
    <row r="777" ht="13.5" customHeight="1" x14ac:dyDescent="0.2"/>
    <row r="778" ht="13.5" customHeight="1" x14ac:dyDescent="0.2"/>
    <row r="779" ht="13.5" customHeight="1" x14ac:dyDescent="0.2"/>
    <row r="780" ht="13.5" customHeight="1" x14ac:dyDescent="0.2"/>
    <row r="781" ht="13.5" customHeight="1" x14ac:dyDescent="0.2"/>
    <row r="782" ht="13.5" customHeight="1" x14ac:dyDescent="0.2"/>
    <row r="783" ht="13.5" customHeight="1" x14ac:dyDescent="0.2"/>
    <row r="784" ht="13.5" customHeight="1" x14ac:dyDescent="0.2"/>
    <row r="785" ht="13.5" customHeight="1" x14ac:dyDescent="0.2"/>
    <row r="786" ht="13.5" customHeight="1" x14ac:dyDescent="0.2"/>
    <row r="787" ht="13.5" customHeight="1" x14ac:dyDescent="0.2"/>
    <row r="788" ht="13.5" customHeight="1" x14ac:dyDescent="0.2"/>
    <row r="789" ht="13.5" customHeight="1" x14ac:dyDescent="0.2"/>
    <row r="790" ht="13.5" customHeight="1" x14ac:dyDescent="0.2"/>
    <row r="791" ht="13.5" customHeight="1" x14ac:dyDescent="0.2"/>
    <row r="792" ht="13.5" customHeight="1" x14ac:dyDescent="0.2"/>
    <row r="793" ht="13.5" customHeight="1" x14ac:dyDescent="0.2"/>
    <row r="794" ht="13.5" customHeight="1" x14ac:dyDescent="0.2"/>
    <row r="795" ht="13.5" customHeight="1" x14ac:dyDescent="0.2"/>
    <row r="796" ht="13.5" customHeight="1" x14ac:dyDescent="0.2"/>
    <row r="797" ht="13.5" customHeight="1" x14ac:dyDescent="0.2"/>
    <row r="798" ht="13.5" customHeight="1" x14ac:dyDescent="0.2"/>
    <row r="799" ht="13.5" customHeight="1" x14ac:dyDescent="0.2"/>
    <row r="800" ht="13.5" customHeight="1" x14ac:dyDescent="0.2"/>
    <row r="801" ht="13.5" customHeight="1" x14ac:dyDescent="0.2"/>
    <row r="802" ht="13.5" customHeight="1" x14ac:dyDescent="0.2"/>
    <row r="803" ht="13.5" customHeight="1" x14ac:dyDescent="0.2"/>
    <row r="804" ht="13.5" customHeight="1" x14ac:dyDescent="0.2"/>
    <row r="805" ht="13.5" customHeight="1" x14ac:dyDescent="0.2"/>
    <row r="806" ht="13.5" customHeight="1" x14ac:dyDescent="0.2"/>
    <row r="807" ht="13.5" customHeight="1" x14ac:dyDescent="0.2"/>
    <row r="808" ht="13.5" customHeight="1" x14ac:dyDescent="0.2"/>
    <row r="809" ht="13.5" customHeight="1" x14ac:dyDescent="0.2"/>
    <row r="810" ht="13.5" customHeight="1" x14ac:dyDescent="0.2"/>
    <row r="811" ht="13.5" customHeight="1" x14ac:dyDescent="0.2"/>
    <row r="812" ht="13.5" customHeight="1" x14ac:dyDescent="0.2"/>
    <row r="813" ht="13.5" customHeight="1" x14ac:dyDescent="0.2"/>
    <row r="814" ht="13.5" customHeight="1" x14ac:dyDescent="0.2"/>
    <row r="815" ht="13.5" customHeight="1" x14ac:dyDescent="0.2"/>
    <row r="816" ht="13.5" customHeight="1" x14ac:dyDescent="0.2"/>
    <row r="817" ht="13.5" customHeight="1" x14ac:dyDescent="0.2"/>
    <row r="818" ht="13.5" customHeight="1" x14ac:dyDescent="0.2"/>
    <row r="819" ht="13.5" customHeight="1" x14ac:dyDescent="0.2"/>
    <row r="820" ht="13.5" customHeight="1" x14ac:dyDescent="0.2"/>
    <row r="821" ht="13.5" customHeight="1" x14ac:dyDescent="0.2"/>
    <row r="822" ht="13.5" customHeight="1" x14ac:dyDescent="0.2"/>
    <row r="823" ht="13.5" customHeight="1" x14ac:dyDescent="0.2"/>
    <row r="824" ht="13.5" customHeight="1" x14ac:dyDescent="0.2"/>
    <row r="825" ht="13.5" customHeight="1" x14ac:dyDescent="0.2"/>
    <row r="826" ht="13.5" customHeight="1" x14ac:dyDescent="0.2"/>
    <row r="827" ht="13.5" customHeight="1" x14ac:dyDescent="0.2"/>
    <row r="828" ht="13.5" customHeight="1" x14ac:dyDescent="0.2"/>
    <row r="829" ht="13.5" customHeight="1" x14ac:dyDescent="0.2"/>
    <row r="830" ht="13.5" customHeight="1" x14ac:dyDescent="0.2"/>
    <row r="831" ht="13.5" customHeight="1" x14ac:dyDescent="0.2"/>
    <row r="832" ht="13.5" customHeight="1" x14ac:dyDescent="0.2"/>
    <row r="833" ht="13.5" customHeight="1" x14ac:dyDescent="0.2"/>
    <row r="834" ht="13.5" customHeight="1" x14ac:dyDescent="0.2"/>
    <row r="835" ht="13.5" customHeight="1" x14ac:dyDescent="0.2"/>
    <row r="836" ht="13.5" customHeight="1" x14ac:dyDescent="0.2"/>
    <row r="837" ht="13.5" customHeight="1" x14ac:dyDescent="0.2"/>
    <row r="838" ht="13.5" customHeight="1" x14ac:dyDescent="0.2"/>
    <row r="839" ht="13.5" customHeight="1" x14ac:dyDescent="0.2"/>
    <row r="840" ht="13.5" customHeight="1" x14ac:dyDescent="0.2"/>
    <row r="841" ht="13.5" customHeight="1" x14ac:dyDescent="0.2"/>
    <row r="842" ht="13.5" customHeight="1" x14ac:dyDescent="0.2"/>
    <row r="843" ht="13.5" customHeight="1" x14ac:dyDescent="0.2"/>
    <row r="844" ht="13.5" customHeight="1" x14ac:dyDescent="0.2"/>
    <row r="845" ht="13.5" customHeight="1" x14ac:dyDescent="0.2"/>
    <row r="846" ht="13.5" customHeight="1" x14ac:dyDescent="0.2"/>
    <row r="847" ht="13.5" customHeight="1" x14ac:dyDescent="0.2"/>
    <row r="848" ht="13.5" customHeight="1" x14ac:dyDescent="0.2"/>
    <row r="849" ht="13.5" customHeight="1" x14ac:dyDescent="0.2"/>
    <row r="850" ht="13.5" customHeight="1" x14ac:dyDescent="0.2"/>
    <row r="851" ht="13.5" customHeight="1" x14ac:dyDescent="0.2"/>
    <row r="852" ht="13.5" customHeight="1" x14ac:dyDescent="0.2"/>
    <row r="853" ht="13.5" customHeight="1" x14ac:dyDescent="0.2"/>
    <row r="854" ht="13.5" customHeight="1" x14ac:dyDescent="0.2"/>
    <row r="855" ht="13.5" customHeight="1" x14ac:dyDescent="0.2"/>
    <row r="856" ht="13.5" customHeight="1" x14ac:dyDescent="0.2"/>
    <row r="857" ht="13.5" customHeight="1" x14ac:dyDescent="0.2"/>
    <row r="858" ht="13.5" customHeight="1" x14ac:dyDescent="0.2"/>
    <row r="859" ht="13.5" customHeight="1" x14ac:dyDescent="0.2"/>
    <row r="860" ht="13.5" customHeight="1" x14ac:dyDescent="0.2"/>
    <row r="861" ht="13.5" customHeight="1" x14ac:dyDescent="0.2"/>
    <row r="862" ht="13.5" customHeight="1" x14ac:dyDescent="0.2"/>
    <row r="863" ht="13.5" customHeight="1" x14ac:dyDescent="0.2"/>
    <row r="864" ht="13.5" customHeight="1" x14ac:dyDescent="0.2"/>
    <row r="865" ht="13.5" customHeight="1" x14ac:dyDescent="0.2"/>
    <row r="866" ht="13.5" customHeight="1" x14ac:dyDescent="0.2"/>
    <row r="867" ht="13.5" customHeight="1" x14ac:dyDescent="0.2"/>
    <row r="868" ht="13.5" customHeight="1" x14ac:dyDescent="0.2"/>
    <row r="869" ht="13.5" customHeight="1" x14ac:dyDescent="0.2"/>
    <row r="870" ht="13.5" customHeight="1" x14ac:dyDescent="0.2"/>
    <row r="871" ht="13.5" customHeight="1" x14ac:dyDescent="0.2"/>
    <row r="872" ht="13.5" customHeight="1" x14ac:dyDescent="0.2"/>
    <row r="873" ht="13.5" customHeight="1" x14ac:dyDescent="0.2"/>
    <row r="874" ht="13.5" customHeight="1" x14ac:dyDescent="0.2"/>
    <row r="875" ht="13.5" customHeight="1" x14ac:dyDescent="0.2"/>
    <row r="876" ht="13.5" customHeight="1" x14ac:dyDescent="0.2"/>
    <row r="877" ht="13.5" customHeight="1" x14ac:dyDescent="0.2"/>
    <row r="878" ht="13.5" customHeight="1" x14ac:dyDescent="0.2"/>
    <row r="879" ht="13.5" customHeight="1" x14ac:dyDescent="0.2"/>
    <row r="880" ht="13.5" customHeight="1" x14ac:dyDescent="0.2"/>
    <row r="881" ht="13.5" customHeight="1" x14ac:dyDescent="0.2"/>
    <row r="882" ht="13.5" customHeight="1" x14ac:dyDescent="0.2"/>
    <row r="883" ht="13.5" customHeight="1" x14ac:dyDescent="0.2"/>
    <row r="884" ht="13.5" customHeight="1" x14ac:dyDescent="0.2"/>
    <row r="885" ht="13.5" customHeight="1" x14ac:dyDescent="0.2"/>
    <row r="886" ht="13.5" customHeight="1" x14ac:dyDescent="0.2"/>
    <row r="887" ht="13.5" customHeight="1" x14ac:dyDescent="0.2"/>
    <row r="888" ht="13.5" customHeight="1" x14ac:dyDescent="0.2"/>
    <row r="889" ht="13.5" customHeight="1" x14ac:dyDescent="0.2"/>
    <row r="890" ht="13.5" customHeight="1" x14ac:dyDescent="0.2"/>
    <row r="891" ht="13.5" customHeight="1" x14ac:dyDescent="0.2"/>
    <row r="892" ht="13.5" customHeight="1" x14ac:dyDescent="0.2"/>
    <row r="893" ht="13.5" customHeight="1" x14ac:dyDescent="0.2"/>
    <row r="894" ht="13.5" customHeight="1" x14ac:dyDescent="0.2"/>
    <row r="895" ht="13.5" customHeight="1" x14ac:dyDescent="0.2"/>
    <row r="896" ht="13.5" customHeight="1" x14ac:dyDescent="0.2"/>
    <row r="897" ht="13.5" customHeight="1" x14ac:dyDescent="0.2"/>
    <row r="898" ht="13.5" customHeight="1" x14ac:dyDescent="0.2"/>
    <row r="899" ht="13.5" customHeight="1" x14ac:dyDescent="0.2"/>
    <row r="900" ht="13.5" customHeight="1" x14ac:dyDescent="0.2"/>
    <row r="901" ht="13.5" customHeight="1" x14ac:dyDescent="0.2"/>
    <row r="902" ht="13.5" customHeight="1" x14ac:dyDescent="0.2"/>
    <row r="903" ht="13.5" customHeight="1" x14ac:dyDescent="0.2"/>
    <row r="904" ht="13.5" customHeight="1" x14ac:dyDescent="0.2"/>
    <row r="905" ht="13.5" customHeight="1" x14ac:dyDescent="0.2"/>
    <row r="906" ht="13.5" customHeight="1" x14ac:dyDescent="0.2"/>
    <row r="907" ht="13.5" customHeight="1" x14ac:dyDescent="0.2"/>
    <row r="908" ht="13.5" customHeight="1" x14ac:dyDescent="0.2"/>
    <row r="909" ht="13.5" customHeight="1" x14ac:dyDescent="0.2"/>
    <row r="910" ht="13.5" customHeight="1" x14ac:dyDescent="0.2"/>
    <row r="911" ht="13.5" customHeight="1" x14ac:dyDescent="0.2"/>
    <row r="912" ht="13.5" customHeight="1" x14ac:dyDescent="0.2"/>
    <row r="913" ht="13.5" customHeight="1" x14ac:dyDescent="0.2"/>
    <row r="914" ht="13.5" customHeight="1" x14ac:dyDescent="0.2"/>
    <row r="915" ht="13.5" customHeight="1" x14ac:dyDescent="0.2"/>
    <row r="916" ht="13.5" customHeight="1" x14ac:dyDescent="0.2"/>
    <row r="917" ht="13.5" customHeight="1" x14ac:dyDescent="0.2"/>
    <row r="918" ht="13.5" customHeight="1" x14ac:dyDescent="0.2"/>
    <row r="919" ht="13.5" customHeight="1" x14ac:dyDescent="0.2"/>
    <row r="920" ht="13.5" customHeight="1" x14ac:dyDescent="0.2"/>
    <row r="921" ht="13.5" customHeight="1" x14ac:dyDescent="0.2"/>
    <row r="922" ht="13.5" customHeight="1" x14ac:dyDescent="0.2"/>
    <row r="923" ht="13.5" customHeight="1" x14ac:dyDescent="0.2"/>
    <row r="924" ht="13.5" customHeight="1" x14ac:dyDescent="0.2"/>
    <row r="925" ht="13.5" customHeight="1" x14ac:dyDescent="0.2"/>
    <row r="926" ht="13.5" customHeight="1" x14ac:dyDescent="0.2"/>
    <row r="927" ht="13.5" customHeight="1" x14ac:dyDescent="0.2"/>
    <row r="928" ht="13.5" customHeight="1" x14ac:dyDescent="0.2"/>
    <row r="929" ht="13.5" customHeight="1" x14ac:dyDescent="0.2"/>
    <row r="930" ht="13.5" customHeight="1" x14ac:dyDescent="0.2"/>
    <row r="931" ht="13.5" customHeight="1" x14ac:dyDescent="0.2"/>
    <row r="932" ht="13.5" customHeight="1" x14ac:dyDescent="0.2"/>
    <row r="933" ht="13.5" customHeight="1" x14ac:dyDescent="0.2"/>
    <row r="934" ht="13.5" customHeight="1" x14ac:dyDescent="0.2"/>
    <row r="935" ht="13.5" customHeight="1" x14ac:dyDescent="0.2"/>
    <row r="936" ht="13.5" customHeight="1" x14ac:dyDescent="0.2"/>
    <row r="937" ht="13.5" customHeight="1" x14ac:dyDescent="0.2"/>
    <row r="938" ht="13.5" customHeight="1" x14ac:dyDescent="0.2"/>
    <row r="939" ht="13.5" customHeight="1" x14ac:dyDescent="0.2"/>
    <row r="940" ht="13.5" customHeight="1" x14ac:dyDescent="0.2"/>
    <row r="941" ht="13.5" customHeight="1" x14ac:dyDescent="0.2"/>
    <row r="942" ht="13.5" customHeight="1" x14ac:dyDescent="0.2"/>
    <row r="943" ht="13.5" customHeight="1" x14ac:dyDescent="0.2"/>
    <row r="944" ht="13.5" customHeight="1" x14ac:dyDescent="0.2"/>
    <row r="945" ht="13.5" customHeight="1" x14ac:dyDescent="0.2"/>
    <row r="946" ht="13.5" customHeight="1" x14ac:dyDescent="0.2"/>
    <row r="947" ht="13.5" customHeight="1" x14ac:dyDescent="0.2"/>
    <row r="948" ht="13.5" customHeight="1" x14ac:dyDescent="0.2"/>
    <row r="949" ht="13.5" customHeight="1" x14ac:dyDescent="0.2"/>
    <row r="950" ht="13.5" customHeight="1" x14ac:dyDescent="0.2"/>
    <row r="951" ht="13.5" customHeight="1" x14ac:dyDescent="0.2"/>
    <row r="952" ht="13.5" customHeight="1" x14ac:dyDescent="0.2"/>
    <row r="953" ht="13.5" customHeight="1" x14ac:dyDescent="0.2"/>
    <row r="954" ht="13.5" customHeight="1" x14ac:dyDescent="0.2"/>
    <row r="955" ht="13.5" customHeight="1" x14ac:dyDescent="0.2"/>
    <row r="956" ht="13.5" customHeight="1" x14ac:dyDescent="0.2"/>
    <row r="957" ht="13.5" customHeight="1" x14ac:dyDescent="0.2"/>
    <row r="958" ht="13.5" customHeight="1" x14ac:dyDescent="0.2"/>
    <row r="959" ht="13.5" customHeight="1" x14ac:dyDescent="0.2"/>
    <row r="960" ht="13.5" customHeight="1" x14ac:dyDescent="0.2"/>
    <row r="961" ht="13.5" customHeight="1" x14ac:dyDescent="0.2"/>
    <row r="962" ht="13.5" customHeight="1" x14ac:dyDescent="0.2"/>
    <row r="963" ht="13.5" customHeight="1" x14ac:dyDescent="0.2"/>
    <row r="964" ht="13.5" customHeight="1" x14ac:dyDescent="0.2"/>
    <row r="965" ht="13.5" customHeight="1" x14ac:dyDescent="0.2"/>
    <row r="966" ht="13.5" customHeight="1" x14ac:dyDescent="0.2"/>
    <row r="967" ht="13.5" customHeight="1" x14ac:dyDescent="0.2"/>
    <row r="968" ht="13.5" customHeight="1" x14ac:dyDescent="0.2"/>
    <row r="969" ht="13.5" customHeight="1" x14ac:dyDescent="0.2"/>
    <row r="970" ht="13.5" customHeight="1" x14ac:dyDescent="0.2"/>
    <row r="971" ht="13.5" customHeight="1" x14ac:dyDescent="0.2"/>
    <row r="972" ht="13.5" customHeight="1" x14ac:dyDescent="0.2"/>
    <row r="973" ht="13.5" customHeight="1" x14ac:dyDescent="0.2"/>
    <row r="974" ht="13.5" customHeight="1" x14ac:dyDescent="0.2"/>
    <row r="975" ht="13.5" customHeight="1" x14ac:dyDescent="0.2"/>
    <row r="976" ht="13.5" customHeight="1" x14ac:dyDescent="0.2"/>
    <row r="977" ht="13.5" customHeight="1" x14ac:dyDescent="0.2"/>
    <row r="978" ht="13.5" customHeight="1" x14ac:dyDescent="0.2"/>
    <row r="979" ht="13.5" customHeight="1" x14ac:dyDescent="0.2"/>
    <row r="980" ht="13.5" customHeight="1" x14ac:dyDescent="0.2"/>
    <row r="981" ht="13.5" customHeight="1" x14ac:dyDescent="0.2"/>
    <row r="982" ht="13.5" customHeight="1" x14ac:dyDescent="0.2"/>
    <row r="983" ht="13.5" customHeight="1" x14ac:dyDescent="0.2"/>
    <row r="984" ht="13.5" customHeight="1" x14ac:dyDescent="0.2"/>
    <row r="985" ht="13.5" customHeight="1" x14ac:dyDescent="0.2"/>
    <row r="986" ht="13.5" customHeight="1" x14ac:dyDescent="0.2"/>
    <row r="987" ht="13.5" customHeight="1" x14ac:dyDescent="0.2"/>
    <row r="988" ht="13.5" customHeight="1" x14ac:dyDescent="0.2"/>
    <row r="989" ht="13.5" customHeight="1" x14ac:dyDescent="0.2"/>
    <row r="990" ht="13.5" customHeight="1" x14ac:dyDescent="0.2"/>
    <row r="991" ht="13.5" customHeight="1" x14ac:dyDescent="0.2"/>
    <row r="992" ht="13.5" customHeight="1" x14ac:dyDescent="0.2"/>
    <row r="993" ht="13.5" customHeight="1" x14ac:dyDescent="0.2"/>
    <row r="994" ht="13.5" customHeight="1" x14ac:dyDescent="0.2"/>
    <row r="995" ht="13.5" customHeight="1" x14ac:dyDescent="0.2"/>
    <row r="996" ht="13.5" customHeight="1" x14ac:dyDescent="0.2"/>
    <row r="997" ht="13.5" customHeight="1" x14ac:dyDescent="0.2"/>
    <row r="998" ht="13.5" customHeight="1" x14ac:dyDescent="0.2"/>
    <row r="999" ht="13.5" customHeight="1" x14ac:dyDescent="0.2"/>
    <row r="1000" ht="13.5" customHeight="1" x14ac:dyDescent="0.2"/>
  </sheetData>
  <conditionalFormatting sqref="L167:L181">
    <cfRule type="duplicateValues" dxfId="0" priority="1"/>
  </conditionalFormatting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E5FC5-6536-4A11-89A5-31D2E5BD9DA1}">
  <dimension ref="A1:F203"/>
  <sheetViews>
    <sheetView workbookViewId="0">
      <selection activeCell="K21" sqref="K21"/>
    </sheetView>
  </sheetViews>
  <sheetFormatPr defaultColWidth="9.14453125" defaultRowHeight="15" x14ac:dyDescent="0.2"/>
  <sheetData>
    <row r="1" spans="1:6" x14ac:dyDescent="0.2">
      <c r="A1" t="s">
        <v>468</v>
      </c>
      <c r="B1" t="s">
        <v>524</v>
      </c>
      <c r="C1" t="s">
        <v>525</v>
      </c>
      <c r="D1" t="s">
        <v>526</v>
      </c>
      <c r="E1" t="s">
        <v>527</v>
      </c>
      <c r="F1" t="s">
        <v>528</v>
      </c>
    </row>
    <row r="2" spans="1:6" x14ac:dyDescent="0.2">
      <c r="A2">
        <v>242</v>
      </c>
      <c r="B2">
        <v>0</v>
      </c>
      <c r="C2">
        <v>0</v>
      </c>
      <c r="D2" t="s">
        <v>548</v>
      </c>
      <c r="E2" t="s">
        <v>549</v>
      </c>
      <c r="F2">
        <v>1350</v>
      </c>
    </row>
    <row r="3" spans="1:6" x14ac:dyDescent="0.2">
      <c r="A3">
        <v>243</v>
      </c>
      <c r="B3">
        <v>0</v>
      </c>
      <c r="C3">
        <v>0</v>
      </c>
      <c r="D3" t="s">
        <v>548</v>
      </c>
      <c r="E3" t="s">
        <v>549</v>
      </c>
      <c r="F3">
        <v>1350</v>
      </c>
    </row>
    <row r="4" spans="1:6" x14ac:dyDescent="0.2">
      <c r="A4" t="s">
        <v>31</v>
      </c>
      <c r="B4">
        <v>0.19</v>
      </c>
      <c r="C4">
        <v>19.55</v>
      </c>
      <c r="D4" t="s">
        <v>548</v>
      </c>
      <c r="E4" t="s">
        <v>549</v>
      </c>
      <c r="F4">
        <v>144</v>
      </c>
    </row>
    <row r="5" spans="1:6" x14ac:dyDescent="0.2">
      <c r="A5" t="s">
        <v>133</v>
      </c>
      <c r="B5">
        <v>2.7</v>
      </c>
      <c r="C5">
        <v>20.260000000000002</v>
      </c>
      <c r="D5" t="s">
        <v>548</v>
      </c>
      <c r="E5" t="s">
        <v>549</v>
      </c>
      <c r="F5">
        <v>157</v>
      </c>
    </row>
    <row r="6" spans="1:6" x14ac:dyDescent="0.2">
      <c r="A6" t="s">
        <v>91</v>
      </c>
      <c r="B6">
        <v>1.1499999999999999</v>
      </c>
      <c r="C6">
        <v>24.59</v>
      </c>
      <c r="D6" t="s">
        <v>548</v>
      </c>
      <c r="E6" t="s">
        <v>549</v>
      </c>
      <c r="F6">
        <v>133</v>
      </c>
    </row>
    <row r="7" spans="1:6" x14ac:dyDescent="0.2">
      <c r="A7" t="s">
        <v>479</v>
      </c>
      <c r="B7">
        <v>2.27</v>
      </c>
      <c r="C7">
        <v>21.66</v>
      </c>
      <c r="D7" t="s">
        <v>548</v>
      </c>
      <c r="E7" t="s">
        <v>549</v>
      </c>
      <c r="F7">
        <v>200</v>
      </c>
    </row>
    <row r="8" spans="1:6" x14ac:dyDescent="0.2">
      <c r="A8" t="s">
        <v>30</v>
      </c>
      <c r="B8">
        <v>1.61</v>
      </c>
      <c r="C8">
        <v>19.39</v>
      </c>
      <c r="D8" t="s">
        <v>548</v>
      </c>
      <c r="E8" t="s">
        <v>549</v>
      </c>
      <c r="F8">
        <v>145</v>
      </c>
    </row>
    <row r="9" spans="1:6" x14ac:dyDescent="0.2">
      <c r="A9" t="s">
        <v>349</v>
      </c>
      <c r="B9">
        <v>1.62</v>
      </c>
      <c r="C9">
        <v>11.27</v>
      </c>
      <c r="D9" t="s">
        <v>548</v>
      </c>
      <c r="E9" t="s">
        <v>549</v>
      </c>
      <c r="F9">
        <v>183</v>
      </c>
    </row>
    <row r="10" spans="1:6" x14ac:dyDescent="0.2">
      <c r="A10" t="s">
        <v>352</v>
      </c>
      <c r="B10">
        <v>2.11</v>
      </c>
      <c r="C10">
        <v>15.03</v>
      </c>
      <c r="D10" t="s">
        <v>548</v>
      </c>
      <c r="E10" t="s">
        <v>549</v>
      </c>
      <c r="F10">
        <v>111</v>
      </c>
    </row>
    <row r="11" spans="1:6" x14ac:dyDescent="0.2">
      <c r="A11" t="s">
        <v>354</v>
      </c>
      <c r="B11">
        <v>2.95</v>
      </c>
      <c r="C11">
        <v>15.38</v>
      </c>
      <c r="D11" t="s">
        <v>548</v>
      </c>
      <c r="E11" t="s">
        <v>549</v>
      </c>
      <c r="F11">
        <v>102</v>
      </c>
    </row>
    <row r="12" spans="1:6" x14ac:dyDescent="0.2">
      <c r="A12" t="s">
        <v>356</v>
      </c>
      <c r="B12">
        <v>2.08</v>
      </c>
      <c r="C12">
        <v>14.88</v>
      </c>
      <c r="D12" t="s">
        <v>548</v>
      </c>
      <c r="E12" t="s">
        <v>549</v>
      </c>
      <c r="F12">
        <v>285</v>
      </c>
    </row>
    <row r="13" spans="1:6" x14ac:dyDescent="0.2">
      <c r="A13" t="s">
        <v>264</v>
      </c>
      <c r="B13">
        <v>2.19</v>
      </c>
      <c r="C13">
        <v>18.7</v>
      </c>
      <c r="D13" t="s">
        <v>548</v>
      </c>
      <c r="E13" t="s">
        <v>549</v>
      </c>
      <c r="F13">
        <v>67</v>
      </c>
    </row>
    <row r="14" spans="1:6" x14ac:dyDescent="0.2">
      <c r="A14" t="s">
        <v>265</v>
      </c>
      <c r="B14">
        <v>2.1800000000000002</v>
      </c>
      <c r="C14">
        <v>17.09</v>
      </c>
      <c r="D14" t="s">
        <v>548</v>
      </c>
      <c r="E14" t="s">
        <v>549</v>
      </c>
      <c r="F14">
        <v>162</v>
      </c>
    </row>
    <row r="15" spans="1:6" x14ac:dyDescent="0.2">
      <c r="A15" t="s">
        <v>292</v>
      </c>
      <c r="B15">
        <v>2.08</v>
      </c>
      <c r="C15">
        <v>19.100000000000001</v>
      </c>
      <c r="D15" t="s">
        <v>548</v>
      </c>
      <c r="E15" t="s">
        <v>549</v>
      </c>
      <c r="F15">
        <v>1500</v>
      </c>
    </row>
    <row r="16" spans="1:6" x14ac:dyDescent="0.2">
      <c r="A16" t="s">
        <v>275</v>
      </c>
      <c r="B16">
        <v>0</v>
      </c>
      <c r="C16">
        <v>22.06</v>
      </c>
      <c r="D16" t="s">
        <v>548</v>
      </c>
      <c r="E16" t="s">
        <v>549</v>
      </c>
      <c r="F16">
        <v>900</v>
      </c>
    </row>
    <row r="17" spans="1:6" x14ac:dyDescent="0.2">
      <c r="A17" t="s">
        <v>288</v>
      </c>
      <c r="B17">
        <v>2.14</v>
      </c>
      <c r="C17">
        <v>18.47</v>
      </c>
      <c r="D17" t="s">
        <v>548</v>
      </c>
      <c r="E17" t="s">
        <v>549</v>
      </c>
      <c r="F17">
        <v>750</v>
      </c>
    </row>
    <row r="18" spans="1:6" x14ac:dyDescent="0.2">
      <c r="A18" t="s">
        <v>290</v>
      </c>
      <c r="B18">
        <v>2.14</v>
      </c>
      <c r="C18">
        <v>18.8</v>
      </c>
      <c r="D18" t="s">
        <v>548</v>
      </c>
      <c r="E18" t="s">
        <v>549</v>
      </c>
      <c r="F18">
        <v>585</v>
      </c>
    </row>
    <row r="19" spans="1:6" x14ac:dyDescent="0.2">
      <c r="A19" t="s">
        <v>291</v>
      </c>
      <c r="B19">
        <v>2.1</v>
      </c>
      <c r="C19">
        <v>18.48</v>
      </c>
      <c r="D19" t="s">
        <v>548</v>
      </c>
      <c r="E19" t="s">
        <v>549</v>
      </c>
      <c r="F19">
        <v>475</v>
      </c>
    </row>
    <row r="20" spans="1:6" x14ac:dyDescent="0.2">
      <c r="A20" t="s">
        <v>35</v>
      </c>
      <c r="B20">
        <v>2.06</v>
      </c>
      <c r="C20">
        <v>17.39</v>
      </c>
      <c r="D20" t="s">
        <v>548</v>
      </c>
      <c r="E20" t="s">
        <v>549</v>
      </c>
      <c r="F20">
        <v>1007</v>
      </c>
    </row>
    <row r="21" spans="1:6" x14ac:dyDescent="0.2">
      <c r="A21" t="s">
        <v>36</v>
      </c>
      <c r="B21">
        <v>1.99</v>
      </c>
      <c r="C21">
        <v>17.14</v>
      </c>
      <c r="D21" t="s">
        <v>548</v>
      </c>
      <c r="E21" t="s">
        <v>549</v>
      </c>
      <c r="F21">
        <v>1007</v>
      </c>
    </row>
    <row r="22" spans="1:6" x14ac:dyDescent="0.2">
      <c r="A22" t="s">
        <v>37</v>
      </c>
      <c r="B22">
        <v>2.4700000000000002</v>
      </c>
      <c r="C22">
        <v>17.010000000000002</v>
      </c>
      <c r="D22" t="s">
        <v>548</v>
      </c>
      <c r="E22" t="s">
        <v>549</v>
      </c>
      <c r="F22">
        <v>812</v>
      </c>
    </row>
    <row r="23" spans="1:6" x14ac:dyDescent="0.2">
      <c r="A23" t="s">
        <v>478</v>
      </c>
      <c r="B23">
        <v>0</v>
      </c>
      <c r="C23">
        <v>17.46</v>
      </c>
      <c r="D23" t="s">
        <v>548</v>
      </c>
      <c r="E23" t="s">
        <v>549</v>
      </c>
      <c r="F23">
        <v>840</v>
      </c>
    </row>
    <row r="24" spans="1:6" x14ac:dyDescent="0.2">
      <c r="A24" t="s">
        <v>38</v>
      </c>
      <c r="B24">
        <v>2.5299999999999998</v>
      </c>
      <c r="C24">
        <v>17.59</v>
      </c>
      <c r="D24" t="s">
        <v>548</v>
      </c>
      <c r="E24" t="s">
        <v>549</v>
      </c>
      <c r="F24">
        <v>263</v>
      </c>
    </row>
    <row r="25" spans="1:6" x14ac:dyDescent="0.2">
      <c r="A25" t="s">
        <v>40</v>
      </c>
      <c r="B25">
        <v>2.29</v>
      </c>
      <c r="C25">
        <v>16.21</v>
      </c>
      <c r="D25" t="s">
        <v>548</v>
      </c>
      <c r="E25" t="s">
        <v>549</v>
      </c>
      <c r="F25">
        <v>123</v>
      </c>
    </row>
    <row r="26" spans="1:6" x14ac:dyDescent="0.2">
      <c r="A26" t="s">
        <v>39</v>
      </c>
      <c r="B26">
        <v>2.5099999999999998</v>
      </c>
      <c r="C26">
        <v>17.3</v>
      </c>
      <c r="D26" t="s">
        <v>548</v>
      </c>
      <c r="E26" t="s">
        <v>549</v>
      </c>
      <c r="F26">
        <v>576</v>
      </c>
    </row>
    <row r="27" spans="1:6" x14ac:dyDescent="0.2">
      <c r="A27" t="s">
        <v>41</v>
      </c>
      <c r="B27">
        <v>2.44</v>
      </c>
      <c r="C27">
        <v>16.059999999999999</v>
      </c>
      <c r="D27" t="s">
        <v>548</v>
      </c>
      <c r="E27" t="s">
        <v>549</v>
      </c>
      <c r="F27">
        <v>190</v>
      </c>
    </row>
    <row r="28" spans="1:6" x14ac:dyDescent="0.2">
      <c r="A28" t="s">
        <v>47</v>
      </c>
      <c r="B28">
        <v>1.85</v>
      </c>
      <c r="C28">
        <v>18.34</v>
      </c>
      <c r="D28" t="s">
        <v>548</v>
      </c>
      <c r="E28" t="s">
        <v>549</v>
      </c>
      <c r="F28">
        <v>840</v>
      </c>
    </row>
    <row r="29" spans="1:6" x14ac:dyDescent="0.2">
      <c r="A29" t="s">
        <v>48</v>
      </c>
      <c r="B29">
        <v>1.86</v>
      </c>
      <c r="C29">
        <v>18.7</v>
      </c>
      <c r="D29" t="s">
        <v>548</v>
      </c>
      <c r="E29" t="s">
        <v>549</v>
      </c>
      <c r="F29">
        <v>860</v>
      </c>
    </row>
    <row r="30" spans="1:6" x14ac:dyDescent="0.2">
      <c r="A30" t="s">
        <v>49</v>
      </c>
      <c r="B30">
        <v>2.48</v>
      </c>
      <c r="C30">
        <v>17.899999999999999</v>
      </c>
      <c r="D30" t="s">
        <v>548</v>
      </c>
      <c r="E30" t="s">
        <v>549</v>
      </c>
      <c r="F30">
        <v>802</v>
      </c>
    </row>
    <row r="31" spans="1:6" x14ac:dyDescent="0.2">
      <c r="A31" t="s">
        <v>50</v>
      </c>
      <c r="B31">
        <v>1.48</v>
      </c>
      <c r="C31">
        <v>14.85</v>
      </c>
      <c r="D31" t="s">
        <v>548</v>
      </c>
      <c r="E31" t="s">
        <v>549</v>
      </c>
      <c r="F31">
        <v>518</v>
      </c>
    </row>
    <row r="32" spans="1:6" x14ac:dyDescent="0.2">
      <c r="A32" t="s">
        <v>51</v>
      </c>
      <c r="B32">
        <v>1.71</v>
      </c>
      <c r="C32">
        <v>16.899999999999999</v>
      </c>
      <c r="D32" t="s">
        <v>548</v>
      </c>
      <c r="E32" t="s">
        <v>549</v>
      </c>
      <c r="F32">
        <v>813</v>
      </c>
    </row>
    <row r="33" spans="1:6" x14ac:dyDescent="0.2">
      <c r="A33" t="s">
        <v>52</v>
      </c>
      <c r="B33">
        <v>1.68</v>
      </c>
      <c r="C33">
        <v>17.420000000000002</v>
      </c>
      <c r="D33" t="s">
        <v>548</v>
      </c>
      <c r="E33" t="s">
        <v>549</v>
      </c>
      <c r="F33">
        <v>814</v>
      </c>
    </row>
    <row r="34" spans="1:6" x14ac:dyDescent="0.2">
      <c r="A34">
        <v>239</v>
      </c>
      <c r="B34">
        <v>2.09</v>
      </c>
      <c r="C34">
        <v>12.85</v>
      </c>
      <c r="D34" t="s">
        <v>548</v>
      </c>
      <c r="E34" t="s">
        <v>549</v>
      </c>
      <c r="F34">
        <v>1305</v>
      </c>
    </row>
    <row r="35" spans="1:6" x14ac:dyDescent="0.2">
      <c r="A35">
        <v>358</v>
      </c>
      <c r="B35">
        <v>2.19</v>
      </c>
      <c r="C35">
        <v>18.38</v>
      </c>
      <c r="D35" t="s">
        <v>548</v>
      </c>
      <c r="E35" t="s">
        <v>549</v>
      </c>
      <c r="F35">
        <v>375</v>
      </c>
    </row>
    <row r="36" spans="1:6" x14ac:dyDescent="0.2">
      <c r="A36">
        <v>359</v>
      </c>
      <c r="B36">
        <v>2.1800000000000002</v>
      </c>
      <c r="C36">
        <v>18.16</v>
      </c>
      <c r="D36" t="s">
        <v>548</v>
      </c>
      <c r="E36" t="s">
        <v>549</v>
      </c>
      <c r="F36">
        <v>2351</v>
      </c>
    </row>
    <row r="37" spans="1:6" x14ac:dyDescent="0.2">
      <c r="A37" t="s">
        <v>197</v>
      </c>
      <c r="B37">
        <v>1.79</v>
      </c>
      <c r="C37">
        <v>15.61</v>
      </c>
      <c r="D37" t="s">
        <v>548</v>
      </c>
      <c r="E37" t="s">
        <v>549</v>
      </c>
      <c r="F37">
        <v>850</v>
      </c>
    </row>
    <row r="38" spans="1:6" x14ac:dyDescent="0.2">
      <c r="A38" t="s">
        <v>44</v>
      </c>
      <c r="B38">
        <v>1.69</v>
      </c>
      <c r="C38">
        <v>17.7</v>
      </c>
      <c r="D38" t="s">
        <v>548</v>
      </c>
      <c r="E38" t="s">
        <v>549</v>
      </c>
      <c r="F38">
        <v>916</v>
      </c>
    </row>
    <row r="39" spans="1:6" x14ac:dyDescent="0.2">
      <c r="A39" t="s">
        <v>46</v>
      </c>
      <c r="B39">
        <v>1.88</v>
      </c>
      <c r="C39">
        <v>17.47</v>
      </c>
      <c r="D39" t="s">
        <v>548</v>
      </c>
      <c r="E39" t="s">
        <v>549</v>
      </c>
      <c r="F39">
        <v>900</v>
      </c>
    </row>
    <row r="40" spans="1:6" x14ac:dyDescent="0.2">
      <c r="A40" t="s">
        <v>533</v>
      </c>
      <c r="B40">
        <v>2.0699999999999998</v>
      </c>
      <c r="C40">
        <v>32.17</v>
      </c>
      <c r="D40" t="s">
        <v>548</v>
      </c>
      <c r="E40" t="s">
        <v>549</v>
      </c>
      <c r="F40">
        <v>140</v>
      </c>
    </row>
    <row r="41" spans="1:6" x14ac:dyDescent="0.2">
      <c r="A41" t="s">
        <v>534</v>
      </c>
      <c r="B41">
        <v>2.17</v>
      </c>
      <c r="C41">
        <v>20.46</v>
      </c>
      <c r="D41" t="s">
        <v>548</v>
      </c>
      <c r="E41" t="s">
        <v>549</v>
      </c>
      <c r="F41">
        <v>140</v>
      </c>
    </row>
    <row r="42" spans="1:6" x14ac:dyDescent="0.2">
      <c r="A42" t="s">
        <v>45</v>
      </c>
      <c r="B42">
        <v>2.11</v>
      </c>
      <c r="C42">
        <v>18.440000000000001</v>
      </c>
      <c r="D42" t="s">
        <v>548</v>
      </c>
      <c r="E42" t="s">
        <v>549</v>
      </c>
      <c r="F42">
        <v>842</v>
      </c>
    </row>
    <row r="43" spans="1:6" x14ac:dyDescent="0.2">
      <c r="A43" t="s">
        <v>535</v>
      </c>
      <c r="B43">
        <v>0.36</v>
      </c>
      <c r="C43">
        <v>9.6300000000000008</v>
      </c>
      <c r="D43" t="s">
        <v>548</v>
      </c>
      <c r="E43" t="s">
        <v>549</v>
      </c>
      <c r="F43">
        <v>56</v>
      </c>
    </row>
    <row r="44" spans="1:6" x14ac:dyDescent="0.2">
      <c r="A44" t="s">
        <v>536</v>
      </c>
      <c r="B44">
        <v>2.75</v>
      </c>
      <c r="C44">
        <v>18.46</v>
      </c>
      <c r="D44" t="s">
        <v>548</v>
      </c>
      <c r="E44" t="s">
        <v>549</v>
      </c>
      <c r="F44">
        <v>141</v>
      </c>
    </row>
    <row r="45" spans="1:6" x14ac:dyDescent="0.2">
      <c r="A45" t="s">
        <v>537</v>
      </c>
      <c r="B45">
        <v>2.81</v>
      </c>
      <c r="C45">
        <v>18.53</v>
      </c>
      <c r="D45" t="s">
        <v>548</v>
      </c>
      <c r="E45" t="s">
        <v>549</v>
      </c>
      <c r="F45">
        <v>74</v>
      </c>
    </row>
    <row r="46" spans="1:6" x14ac:dyDescent="0.2">
      <c r="A46" t="s">
        <v>70</v>
      </c>
      <c r="B46">
        <v>1.94</v>
      </c>
      <c r="C46">
        <v>13.88</v>
      </c>
      <c r="D46" t="s">
        <v>548</v>
      </c>
      <c r="E46" t="s">
        <v>549</v>
      </c>
      <c r="F46">
        <v>794</v>
      </c>
    </row>
    <row r="47" spans="1:6" x14ac:dyDescent="0.2">
      <c r="A47" t="s">
        <v>69</v>
      </c>
      <c r="B47">
        <v>2.38</v>
      </c>
      <c r="C47">
        <v>14.46</v>
      </c>
      <c r="D47" t="s">
        <v>548</v>
      </c>
      <c r="E47" t="s">
        <v>549</v>
      </c>
      <c r="F47">
        <v>517</v>
      </c>
    </row>
    <row r="48" spans="1:6" x14ac:dyDescent="0.2">
      <c r="A48" t="s">
        <v>71</v>
      </c>
      <c r="B48">
        <v>2.19</v>
      </c>
      <c r="C48">
        <v>13.77</v>
      </c>
      <c r="D48" t="s">
        <v>548</v>
      </c>
      <c r="E48" t="s">
        <v>549</v>
      </c>
      <c r="F48">
        <v>735</v>
      </c>
    </row>
    <row r="49" spans="1:6" x14ac:dyDescent="0.2">
      <c r="A49" t="s">
        <v>72</v>
      </c>
      <c r="B49">
        <v>2.34</v>
      </c>
      <c r="C49">
        <v>14.77</v>
      </c>
      <c r="D49" t="s">
        <v>548</v>
      </c>
      <c r="E49" t="s">
        <v>549</v>
      </c>
      <c r="F49">
        <v>767</v>
      </c>
    </row>
    <row r="50" spans="1:6" x14ac:dyDescent="0.2">
      <c r="A50" t="s">
        <v>89</v>
      </c>
      <c r="B50">
        <v>1.85</v>
      </c>
      <c r="C50">
        <v>17.489999999999998</v>
      </c>
      <c r="D50" t="s">
        <v>548</v>
      </c>
      <c r="E50" t="s">
        <v>549</v>
      </c>
      <c r="F50">
        <v>791</v>
      </c>
    </row>
    <row r="51" spans="1:6" x14ac:dyDescent="0.2">
      <c r="A51" t="s">
        <v>90</v>
      </c>
      <c r="B51">
        <v>1.9</v>
      </c>
      <c r="C51">
        <v>17.850000000000001</v>
      </c>
      <c r="D51" t="s">
        <v>548</v>
      </c>
      <c r="E51" t="s">
        <v>549</v>
      </c>
      <c r="F51">
        <v>781</v>
      </c>
    </row>
    <row r="52" spans="1:6" x14ac:dyDescent="0.2">
      <c r="A52" t="s">
        <v>86</v>
      </c>
      <c r="B52">
        <v>1.85</v>
      </c>
      <c r="C52">
        <v>17.46</v>
      </c>
      <c r="D52" t="s">
        <v>548</v>
      </c>
      <c r="E52" t="s">
        <v>549</v>
      </c>
      <c r="F52">
        <v>771</v>
      </c>
    </row>
    <row r="53" spans="1:6" x14ac:dyDescent="0.2">
      <c r="A53" t="s">
        <v>88</v>
      </c>
      <c r="B53">
        <v>1.68</v>
      </c>
      <c r="C53">
        <v>17.170000000000002</v>
      </c>
      <c r="D53" t="s">
        <v>548</v>
      </c>
      <c r="E53" t="s">
        <v>549</v>
      </c>
      <c r="F53">
        <v>771</v>
      </c>
    </row>
    <row r="54" spans="1:6" x14ac:dyDescent="0.2">
      <c r="A54" t="s">
        <v>146</v>
      </c>
      <c r="B54">
        <v>0.88</v>
      </c>
      <c r="C54">
        <v>17.920000000000002</v>
      </c>
      <c r="D54" t="s">
        <v>548</v>
      </c>
      <c r="E54" t="s">
        <v>549</v>
      </c>
      <c r="F54">
        <v>792</v>
      </c>
    </row>
    <row r="55" spans="1:6" x14ac:dyDescent="0.2">
      <c r="A55" t="s">
        <v>148</v>
      </c>
      <c r="B55">
        <v>1.02</v>
      </c>
      <c r="C55">
        <v>18.43</v>
      </c>
      <c r="D55" t="s">
        <v>548</v>
      </c>
      <c r="E55" t="s">
        <v>549</v>
      </c>
      <c r="F55">
        <v>781</v>
      </c>
    </row>
    <row r="56" spans="1:6" x14ac:dyDescent="0.2">
      <c r="A56" t="s">
        <v>28</v>
      </c>
      <c r="B56">
        <v>0</v>
      </c>
      <c r="C56">
        <v>18</v>
      </c>
      <c r="D56" t="s">
        <v>548</v>
      </c>
      <c r="E56" t="s">
        <v>549</v>
      </c>
      <c r="F56">
        <v>783</v>
      </c>
    </row>
    <row r="57" spans="1:6" x14ac:dyDescent="0.2">
      <c r="A57" t="s">
        <v>29</v>
      </c>
      <c r="B57">
        <v>0</v>
      </c>
      <c r="C57">
        <v>17.149999999999999</v>
      </c>
      <c r="D57" t="s">
        <v>548</v>
      </c>
      <c r="E57" t="s">
        <v>549</v>
      </c>
      <c r="F57">
        <v>783</v>
      </c>
    </row>
    <row r="58" spans="1:6" x14ac:dyDescent="0.2">
      <c r="A58" t="s">
        <v>85</v>
      </c>
      <c r="B58">
        <v>1.89</v>
      </c>
      <c r="C58">
        <v>16.72</v>
      </c>
      <c r="D58" t="s">
        <v>548</v>
      </c>
      <c r="E58" t="s">
        <v>549</v>
      </c>
      <c r="F58">
        <v>771</v>
      </c>
    </row>
    <row r="59" spans="1:6" x14ac:dyDescent="0.2">
      <c r="A59" t="s">
        <v>142</v>
      </c>
      <c r="B59">
        <v>0</v>
      </c>
      <c r="C59">
        <v>0</v>
      </c>
      <c r="D59" t="s">
        <v>548</v>
      </c>
      <c r="E59" t="s">
        <v>549</v>
      </c>
      <c r="F59">
        <v>669</v>
      </c>
    </row>
    <row r="60" spans="1:6" x14ac:dyDescent="0.2">
      <c r="A60" t="s">
        <v>143</v>
      </c>
      <c r="B60">
        <v>0.17</v>
      </c>
      <c r="C60">
        <v>19.59</v>
      </c>
      <c r="D60" t="s">
        <v>548</v>
      </c>
      <c r="E60" t="s">
        <v>549</v>
      </c>
      <c r="F60">
        <v>790</v>
      </c>
    </row>
    <row r="61" spans="1:6" x14ac:dyDescent="0.2">
      <c r="A61" t="s">
        <v>87</v>
      </c>
      <c r="B61">
        <v>1.86</v>
      </c>
      <c r="C61">
        <v>17.21</v>
      </c>
      <c r="D61" t="s">
        <v>548</v>
      </c>
      <c r="E61" t="s">
        <v>549</v>
      </c>
      <c r="F61">
        <v>745</v>
      </c>
    </row>
    <row r="62" spans="1:6" x14ac:dyDescent="0.2">
      <c r="A62" t="s">
        <v>59</v>
      </c>
      <c r="B62">
        <v>0</v>
      </c>
      <c r="C62">
        <v>22.19</v>
      </c>
      <c r="D62" t="s">
        <v>548</v>
      </c>
      <c r="E62" t="s">
        <v>549</v>
      </c>
      <c r="F62">
        <v>723</v>
      </c>
    </row>
    <row r="63" spans="1:6" x14ac:dyDescent="0.2">
      <c r="A63" t="s">
        <v>23</v>
      </c>
      <c r="B63">
        <v>1</v>
      </c>
      <c r="C63">
        <v>17.829999999999998</v>
      </c>
      <c r="D63" t="s">
        <v>548</v>
      </c>
      <c r="E63" t="s">
        <v>549</v>
      </c>
      <c r="F63">
        <v>809</v>
      </c>
    </row>
    <row r="64" spans="1:6" x14ac:dyDescent="0.2">
      <c r="A64" t="s">
        <v>25</v>
      </c>
      <c r="B64">
        <v>1.43</v>
      </c>
      <c r="C64">
        <v>19.04</v>
      </c>
      <c r="D64" t="s">
        <v>548</v>
      </c>
      <c r="E64" t="s">
        <v>549</v>
      </c>
      <c r="F64">
        <v>839</v>
      </c>
    </row>
    <row r="65" spans="1:6" x14ac:dyDescent="0.2">
      <c r="A65" t="s">
        <v>128</v>
      </c>
      <c r="B65">
        <v>1.81</v>
      </c>
      <c r="C65">
        <v>18.41</v>
      </c>
      <c r="D65" t="s">
        <v>548</v>
      </c>
      <c r="E65" t="s">
        <v>549</v>
      </c>
      <c r="F65">
        <v>1217</v>
      </c>
    </row>
    <row r="66" spans="1:6" x14ac:dyDescent="0.2">
      <c r="A66" t="s">
        <v>24</v>
      </c>
      <c r="B66">
        <v>1.66</v>
      </c>
      <c r="C66">
        <v>19.48</v>
      </c>
      <c r="D66" t="s">
        <v>548</v>
      </c>
      <c r="E66" t="s">
        <v>549</v>
      </c>
      <c r="F66">
        <v>840</v>
      </c>
    </row>
    <row r="67" spans="1:6" x14ac:dyDescent="0.2">
      <c r="A67" t="s">
        <v>26</v>
      </c>
      <c r="B67">
        <v>1.68</v>
      </c>
      <c r="C67">
        <v>20.59</v>
      </c>
      <c r="D67" t="s">
        <v>548</v>
      </c>
      <c r="E67" t="s">
        <v>549</v>
      </c>
      <c r="F67">
        <v>856</v>
      </c>
    </row>
    <row r="68" spans="1:6" x14ac:dyDescent="0.2">
      <c r="A68" t="s">
        <v>27</v>
      </c>
      <c r="B68">
        <v>1.7</v>
      </c>
      <c r="C68">
        <v>20.5</v>
      </c>
      <c r="D68" t="s">
        <v>548</v>
      </c>
      <c r="E68" t="s">
        <v>549</v>
      </c>
      <c r="F68">
        <v>845</v>
      </c>
    </row>
    <row r="69" spans="1:6" x14ac:dyDescent="0.2">
      <c r="A69" t="s">
        <v>15</v>
      </c>
      <c r="B69">
        <v>0.17</v>
      </c>
      <c r="C69">
        <v>17.850000000000001</v>
      </c>
      <c r="D69" t="s">
        <v>548</v>
      </c>
      <c r="E69" t="s">
        <v>549</v>
      </c>
      <c r="F69">
        <v>762</v>
      </c>
    </row>
    <row r="70" spans="1:6" x14ac:dyDescent="0.2">
      <c r="A70" t="s">
        <v>22</v>
      </c>
      <c r="B70">
        <v>1.01</v>
      </c>
      <c r="C70">
        <v>18.440000000000001</v>
      </c>
      <c r="D70" t="s">
        <v>548</v>
      </c>
      <c r="E70" t="s">
        <v>549</v>
      </c>
      <c r="F70">
        <v>812</v>
      </c>
    </row>
    <row r="71" spans="1:6" x14ac:dyDescent="0.2">
      <c r="A71" t="s">
        <v>60</v>
      </c>
      <c r="B71">
        <v>0</v>
      </c>
      <c r="C71">
        <v>19.010000000000002</v>
      </c>
      <c r="D71" t="s">
        <v>548</v>
      </c>
      <c r="E71" t="s">
        <v>549</v>
      </c>
      <c r="F71">
        <v>657</v>
      </c>
    </row>
    <row r="72" spans="1:6" x14ac:dyDescent="0.2">
      <c r="A72" t="s">
        <v>63</v>
      </c>
      <c r="B72">
        <v>0</v>
      </c>
      <c r="C72">
        <v>19.88</v>
      </c>
      <c r="D72" t="s">
        <v>548</v>
      </c>
      <c r="E72" t="s">
        <v>549</v>
      </c>
      <c r="F72">
        <v>868</v>
      </c>
    </row>
    <row r="73" spans="1:6" x14ac:dyDescent="0.2">
      <c r="A73" t="s">
        <v>61</v>
      </c>
      <c r="B73">
        <v>0</v>
      </c>
      <c r="C73">
        <v>19.850000000000001</v>
      </c>
      <c r="D73" t="s">
        <v>548</v>
      </c>
      <c r="E73" t="s">
        <v>549</v>
      </c>
      <c r="F73">
        <v>915</v>
      </c>
    </row>
    <row r="74" spans="1:6" x14ac:dyDescent="0.2">
      <c r="A74" t="s">
        <v>130</v>
      </c>
      <c r="B74">
        <v>1.73</v>
      </c>
      <c r="C74">
        <v>17.420000000000002</v>
      </c>
      <c r="D74" t="s">
        <v>548</v>
      </c>
      <c r="E74" t="s">
        <v>549</v>
      </c>
      <c r="F74">
        <v>825</v>
      </c>
    </row>
    <row r="75" spans="1:6" x14ac:dyDescent="0.2">
      <c r="A75" t="s">
        <v>145</v>
      </c>
      <c r="B75">
        <v>0</v>
      </c>
      <c r="C75">
        <v>16.97</v>
      </c>
      <c r="D75" t="s">
        <v>548</v>
      </c>
      <c r="E75" t="s">
        <v>549</v>
      </c>
      <c r="F75">
        <v>400</v>
      </c>
    </row>
    <row r="76" spans="1:6" x14ac:dyDescent="0.2">
      <c r="A76" t="s">
        <v>151</v>
      </c>
      <c r="B76">
        <v>1.77</v>
      </c>
      <c r="C76">
        <v>17.29</v>
      </c>
      <c r="D76" t="s">
        <v>548</v>
      </c>
      <c r="E76" t="s">
        <v>549</v>
      </c>
      <c r="F76">
        <v>750</v>
      </c>
    </row>
    <row r="77" spans="1:6" x14ac:dyDescent="0.2">
      <c r="A77" t="s">
        <v>152</v>
      </c>
      <c r="B77">
        <v>1.75</v>
      </c>
      <c r="C77">
        <v>17.98</v>
      </c>
      <c r="D77" t="s">
        <v>548</v>
      </c>
      <c r="E77" t="s">
        <v>549</v>
      </c>
      <c r="F77">
        <v>838</v>
      </c>
    </row>
    <row r="78" spans="1:6" x14ac:dyDescent="0.2">
      <c r="A78" t="s">
        <v>150</v>
      </c>
      <c r="B78">
        <v>2.36</v>
      </c>
      <c r="C78">
        <v>15.96</v>
      </c>
      <c r="D78" t="s">
        <v>548</v>
      </c>
      <c r="E78" t="s">
        <v>549</v>
      </c>
      <c r="F78">
        <v>752</v>
      </c>
    </row>
    <row r="79" spans="1:6" x14ac:dyDescent="0.2">
      <c r="A79" t="s">
        <v>129</v>
      </c>
      <c r="B79">
        <v>1.83</v>
      </c>
      <c r="C79">
        <v>17.23</v>
      </c>
      <c r="D79" t="s">
        <v>548</v>
      </c>
      <c r="E79" t="s">
        <v>549</v>
      </c>
      <c r="F79">
        <v>541</v>
      </c>
    </row>
    <row r="80" spans="1:6" x14ac:dyDescent="0.2">
      <c r="A80" t="s">
        <v>131</v>
      </c>
      <c r="B80">
        <v>1.57</v>
      </c>
      <c r="C80">
        <v>16.38</v>
      </c>
      <c r="D80" t="s">
        <v>548</v>
      </c>
      <c r="E80" t="s">
        <v>549</v>
      </c>
      <c r="F80">
        <v>693</v>
      </c>
    </row>
    <row r="81" spans="1:6" x14ac:dyDescent="0.2">
      <c r="A81" t="s">
        <v>132</v>
      </c>
      <c r="B81">
        <v>1.76</v>
      </c>
      <c r="C81">
        <v>17.72</v>
      </c>
      <c r="D81" t="s">
        <v>548</v>
      </c>
      <c r="E81" t="s">
        <v>549</v>
      </c>
      <c r="F81">
        <v>826</v>
      </c>
    </row>
    <row r="82" spans="1:6" x14ac:dyDescent="0.2">
      <c r="A82" t="s">
        <v>18</v>
      </c>
      <c r="B82">
        <v>0</v>
      </c>
      <c r="C82">
        <v>17.64</v>
      </c>
      <c r="D82" t="s">
        <v>548</v>
      </c>
      <c r="E82" t="s">
        <v>549</v>
      </c>
      <c r="F82">
        <v>820</v>
      </c>
    </row>
    <row r="83" spans="1:6" x14ac:dyDescent="0.2">
      <c r="A83" t="s">
        <v>19</v>
      </c>
      <c r="B83">
        <v>0.14000000000000001</v>
      </c>
      <c r="C83">
        <v>18.37</v>
      </c>
      <c r="D83" t="s">
        <v>548</v>
      </c>
      <c r="E83" t="s">
        <v>549</v>
      </c>
      <c r="F83">
        <v>864</v>
      </c>
    </row>
    <row r="84" spans="1:6" x14ac:dyDescent="0.2">
      <c r="A84" t="s">
        <v>17</v>
      </c>
      <c r="B84">
        <v>0.14000000000000001</v>
      </c>
      <c r="C84">
        <v>18.66</v>
      </c>
      <c r="D84" t="s">
        <v>548</v>
      </c>
      <c r="E84" t="s">
        <v>549</v>
      </c>
      <c r="F84">
        <v>810</v>
      </c>
    </row>
    <row r="85" spans="1:6" x14ac:dyDescent="0.2">
      <c r="A85" t="s">
        <v>16</v>
      </c>
      <c r="B85">
        <v>0.09</v>
      </c>
      <c r="C85">
        <v>20.399999999999999</v>
      </c>
      <c r="D85" t="s">
        <v>548</v>
      </c>
      <c r="E85" t="s">
        <v>549</v>
      </c>
      <c r="F85">
        <v>811</v>
      </c>
    </row>
    <row r="86" spans="1:6" x14ac:dyDescent="0.2">
      <c r="A86" t="s">
        <v>98</v>
      </c>
      <c r="B86">
        <v>1.9</v>
      </c>
      <c r="C86">
        <v>17.03</v>
      </c>
      <c r="D86" t="s">
        <v>548</v>
      </c>
      <c r="E86" t="s">
        <v>549</v>
      </c>
      <c r="F86">
        <v>797</v>
      </c>
    </row>
    <row r="87" spans="1:6" x14ac:dyDescent="0.2">
      <c r="A87" t="s">
        <v>99</v>
      </c>
      <c r="B87">
        <v>1.91</v>
      </c>
      <c r="C87">
        <v>17.18</v>
      </c>
      <c r="D87" t="s">
        <v>548</v>
      </c>
      <c r="E87" t="s">
        <v>549</v>
      </c>
      <c r="F87">
        <v>814</v>
      </c>
    </row>
    <row r="88" spans="1:6" x14ac:dyDescent="0.2">
      <c r="A88" t="s">
        <v>100</v>
      </c>
      <c r="B88">
        <v>2.3199999999999998</v>
      </c>
      <c r="C88">
        <v>17.760000000000002</v>
      </c>
      <c r="D88" t="s">
        <v>548</v>
      </c>
      <c r="E88" t="s">
        <v>549</v>
      </c>
      <c r="F88">
        <v>713</v>
      </c>
    </row>
    <row r="89" spans="1:6" x14ac:dyDescent="0.2">
      <c r="A89" t="s">
        <v>101</v>
      </c>
      <c r="B89">
        <v>2.13</v>
      </c>
      <c r="C89">
        <v>15.05</v>
      </c>
      <c r="D89" t="s">
        <v>548</v>
      </c>
      <c r="E89" t="s">
        <v>549</v>
      </c>
      <c r="F89">
        <v>786</v>
      </c>
    </row>
    <row r="90" spans="1:6" x14ac:dyDescent="0.2">
      <c r="A90" t="s">
        <v>482</v>
      </c>
      <c r="B90">
        <v>2.12</v>
      </c>
      <c r="C90">
        <v>18.059999999999999</v>
      </c>
      <c r="D90" t="s">
        <v>548</v>
      </c>
      <c r="E90" t="s">
        <v>549</v>
      </c>
      <c r="F90">
        <v>925</v>
      </c>
    </row>
    <row r="91" spans="1:6" x14ac:dyDescent="0.2">
      <c r="A91" t="s">
        <v>285</v>
      </c>
      <c r="B91">
        <v>2.11</v>
      </c>
      <c r="C91">
        <v>17.899999999999999</v>
      </c>
      <c r="D91" t="s">
        <v>548</v>
      </c>
      <c r="E91" t="s">
        <v>549</v>
      </c>
      <c r="F91">
        <v>925</v>
      </c>
    </row>
    <row r="92" spans="1:6" x14ac:dyDescent="0.2">
      <c r="A92" t="s">
        <v>300</v>
      </c>
      <c r="B92">
        <v>0</v>
      </c>
      <c r="C92">
        <v>22.51</v>
      </c>
      <c r="D92" t="s">
        <v>548</v>
      </c>
      <c r="E92" t="s">
        <v>549</v>
      </c>
      <c r="F92">
        <v>1000</v>
      </c>
    </row>
    <row r="93" spans="1:6" x14ac:dyDescent="0.2">
      <c r="A93" t="s">
        <v>301</v>
      </c>
      <c r="B93">
        <v>0</v>
      </c>
      <c r="C93">
        <v>22.52</v>
      </c>
      <c r="D93" t="s">
        <v>548</v>
      </c>
      <c r="E93" t="s">
        <v>549</v>
      </c>
      <c r="F93">
        <v>1000</v>
      </c>
    </row>
    <row r="94" spans="1:6" x14ac:dyDescent="0.2">
      <c r="A94" t="s">
        <v>302</v>
      </c>
      <c r="B94">
        <v>0</v>
      </c>
      <c r="C94">
        <v>22.24</v>
      </c>
      <c r="D94" t="s">
        <v>548</v>
      </c>
      <c r="E94" t="s">
        <v>549</v>
      </c>
      <c r="F94">
        <v>1000</v>
      </c>
    </row>
    <row r="95" spans="1:6" x14ac:dyDescent="0.2">
      <c r="A95" t="s">
        <v>303</v>
      </c>
      <c r="B95">
        <v>0.02</v>
      </c>
      <c r="C95">
        <v>22.2</v>
      </c>
      <c r="D95" t="s">
        <v>548</v>
      </c>
      <c r="E95" t="s">
        <v>549</v>
      </c>
      <c r="F95">
        <v>1000</v>
      </c>
    </row>
    <row r="96" spans="1:6" x14ac:dyDescent="0.2">
      <c r="A96" t="s">
        <v>203</v>
      </c>
      <c r="B96">
        <v>0</v>
      </c>
      <c r="C96">
        <v>24.19</v>
      </c>
      <c r="D96" t="s">
        <v>548</v>
      </c>
      <c r="E96" t="s">
        <v>549</v>
      </c>
      <c r="F96">
        <v>842</v>
      </c>
    </row>
    <row r="97" spans="1:6" x14ac:dyDescent="0.2">
      <c r="A97" t="s">
        <v>205</v>
      </c>
      <c r="B97">
        <v>0</v>
      </c>
      <c r="C97">
        <v>21.54</v>
      </c>
      <c r="D97" t="s">
        <v>548</v>
      </c>
      <c r="E97" t="s">
        <v>549</v>
      </c>
      <c r="F97">
        <v>1000</v>
      </c>
    </row>
    <row r="98" spans="1:6" x14ac:dyDescent="0.2">
      <c r="A98" t="s">
        <v>169</v>
      </c>
      <c r="B98">
        <v>2.17</v>
      </c>
      <c r="C98">
        <v>17.260000000000002</v>
      </c>
      <c r="D98" t="s">
        <v>548</v>
      </c>
      <c r="E98" t="s">
        <v>549</v>
      </c>
      <c r="F98">
        <v>892</v>
      </c>
    </row>
    <row r="99" spans="1:6" x14ac:dyDescent="0.2">
      <c r="A99" t="s">
        <v>170</v>
      </c>
      <c r="B99">
        <v>2.14</v>
      </c>
      <c r="C99">
        <v>16.75</v>
      </c>
      <c r="D99" t="s">
        <v>548</v>
      </c>
      <c r="E99" t="s">
        <v>549</v>
      </c>
      <c r="F99">
        <v>892</v>
      </c>
    </row>
    <row r="100" spans="1:6" x14ac:dyDescent="0.2">
      <c r="A100" t="s">
        <v>200</v>
      </c>
      <c r="B100">
        <v>0</v>
      </c>
      <c r="C100">
        <v>23.56</v>
      </c>
      <c r="D100" t="s">
        <v>548</v>
      </c>
      <c r="E100" t="s">
        <v>549</v>
      </c>
      <c r="F100">
        <v>980</v>
      </c>
    </row>
    <row r="101" spans="1:6" x14ac:dyDescent="0.2">
      <c r="A101" t="s">
        <v>202</v>
      </c>
      <c r="B101">
        <v>0</v>
      </c>
      <c r="C101">
        <v>23.07</v>
      </c>
      <c r="D101" t="s">
        <v>548</v>
      </c>
      <c r="E101" t="s">
        <v>549</v>
      </c>
      <c r="F101">
        <v>892</v>
      </c>
    </row>
    <row r="102" spans="1:6" x14ac:dyDescent="0.2">
      <c r="A102" t="s">
        <v>483</v>
      </c>
      <c r="B102">
        <v>2.09</v>
      </c>
      <c r="C102">
        <v>17.579999999999998</v>
      </c>
      <c r="D102" t="s">
        <v>548</v>
      </c>
      <c r="E102" t="s">
        <v>549</v>
      </c>
      <c r="F102">
        <v>925</v>
      </c>
    </row>
    <row r="103" spans="1:6" x14ac:dyDescent="0.2">
      <c r="A103" t="s">
        <v>287</v>
      </c>
      <c r="B103">
        <v>2.09</v>
      </c>
      <c r="C103">
        <v>17.8</v>
      </c>
      <c r="D103" t="s">
        <v>548</v>
      </c>
      <c r="E103" t="s">
        <v>549</v>
      </c>
      <c r="F103">
        <v>925</v>
      </c>
    </row>
    <row r="104" spans="1:6" x14ac:dyDescent="0.2">
      <c r="A104" t="s">
        <v>248</v>
      </c>
      <c r="B104">
        <v>2.09</v>
      </c>
      <c r="C104">
        <v>18.29</v>
      </c>
      <c r="D104" t="s">
        <v>548</v>
      </c>
      <c r="E104" t="s">
        <v>549</v>
      </c>
      <c r="F104">
        <v>1100</v>
      </c>
    </row>
    <row r="105" spans="1:6" x14ac:dyDescent="0.2">
      <c r="A105" t="s">
        <v>249</v>
      </c>
      <c r="B105">
        <v>2.0699999999999998</v>
      </c>
      <c r="C105">
        <v>18.39</v>
      </c>
      <c r="D105" t="s">
        <v>548</v>
      </c>
      <c r="E105" t="s">
        <v>549</v>
      </c>
      <c r="F105">
        <v>1100</v>
      </c>
    </row>
    <row r="106" spans="1:6" x14ac:dyDescent="0.2">
      <c r="A106" t="s">
        <v>279</v>
      </c>
      <c r="B106">
        <v>0</v>
      </c>
      <c r="C106">
        <v>23.18</v>
      </c>
      <c r="D106" t="s">
        <v>548</v>
      </c>
      <c r="E106" t="s">
        <v>549</v>
      </c>
      <c r="F106">
        <v>1000</v>
      </c>
    </row>
    <row r="107" spans="1:6" x14ac:dyDescent="0.2">
      <c r="A107" t="s">
        <v>280</v>
      </c>
      <c r="B107">
        <v>0</v>
      </c>
      <c r="C107">
        <v>22.88</v>
      </c>
      <c r="D107" t="s">
        <v>548</v>
      </c>
      <c r="E107" t="s">
        <v>549</v>
      </c>
      <c r="F107">
        <v>1000</v>
      </c>
    </row>
    <row r="108" spans="1:6" x14ac:dyDescent="0.2">
      <c r="A108" t="s">
        <v>277</v>
      </c>
      <c r="B108">
        <v>2.38</v>
      </c>
      <c r="C108">
        <v>23.41</v>
      </c>
      <c r="D108" t="s">
        <v>548</v>
      </c>
      <c r="E108" t="s">
        <v>549</v>
      </c>
      <c r="F108">
        <v>1000</v>
      </c>
    </row>
    <row r="109" spans="1:6" x14ac:dyDescent="0.2">
      <c r="A109" t="s">
        <v>250</v>
      </c>
      <c r="B109">
        <v>2.2400000000000002</v>
      </c>
      <c r="C109">
        <v>19.14</v>
      </c>
      <c r="D109" t="s">
        <v>548</v>
      </c>
      <c r="E109" t="s">
        <v>549</v>
      </c>
      <c r="F109">
        <v>1000</v>
      </c>
    </row>
    <row r="110" spans="1:6" x14ac:dyDescent="0.2">
      <c r="A110" t="s">
        <v>281</v>
      </c>
      <c r="B110">
        <v>0</v>
      </c>
      <c r="C110">
        <v>23.45</v>
      </c>
      <c r="D110" t="s">
        <v>548</v>
      </c>
      <c r="E110" t="s">
        <v>549</v>
      </c>
      <c r="F110">
        <v>990</v>
      </c>
    </row>
    <row r="111" spans="1:6" x14ac:dyDescent="0.2">
      <c r="A111" t="s">
        <v>251</v>
      </c>
      <c r="B111">
        <v>2.09</v>
      </c>
      <c r="C111">
        <v>18.07</v>
      </c>
      <c r="D111" t="s">
        <v>548</v>
      </c>
      <c r="E111" t="s">
        <v>549</v>
      </c>
      <c r="F111">
        <v>1000</v>
      </c>
    </row>
    <row r="112" spans="1:6" x14ac:dyDescent="0.2">
      <c r="A112" t="s">
        <v>252</v>
      </c>
      <c r="B112">
        <v>2.12</v>
      </c>
      <c r="C112">
        <v>19.63</v>
      </c>
      <c r="D112" t="s">
        <v>548</v>
      </c>
      <c r="E112" t="s">
        <v>549</v>
      </c>
      <c r="F112">
        <v>1300</v>
      </c>
    </row>
    <row r="113" spans="1:6" x14ac:dyDescent="0.2">
      <c r="A113" t="s">
        <v>253</v>
      </c>
      <c r="B113">
        <v>1.8</v>
      </c>
      <c r="C113">
        <v>19.11</v>
      </c>
      <c r="D113" t="s">
        <v>548</v>
      </c>
      <c r="E113" t="s">
        <v>549</v>
      </c>
      <c r="F113">
        <v>560</v>
      </c>
    </row>
    <row r="114" spans="1:6" x14ac:dyDescent="0.2">
      <c r="A114" t="s">
        <v>278</v>
      </c>
      <c r="B114">
        <v>2.35</v>
      </c>
      <c r="C114">
        <v>23.3</v>
      </c>
      <c r="D114" t="s">
        <v>548</v>
      </c>
      <c r="E114" t="s">
        <v>549</v>
      </c>
      <c r="F114">
        <v>1000</v>
      </c>
    </row>
    <row r="115" spans="1:6" x14ac:dyDescent="0.2">
      <c r="A115" t="s">
        <v>254</v>
      </c>
      <c r="B115">
        <v>2.13</v>
      </c>
      <c r="C115">
        <v>18.48</v>
      </c>
      <c r="D115" t="s">
        <v>548</v>
      </c>
      <c r="E115" t="s">
        <v>549</v>
      </c>
      <c r="F115">
        <v>1000</v>
      </c>
    </row>
    <row r="116" spans="1:6" x14ac:dyDescent="0.2">
      <c r="A116" t="s">
        <v>294</v>
      </c>
      <c r="B116">
        <v>0</v>
      </c>
      <c r="C116">
        <v>26.51</v>
      </c>
      <c r="D116" t="s">
        <v>548</v>
      </c>
      <c r="E116" t="s">
        <v>549</v>
      </c>
      <c r="F116">
        <v>925</v>
      </c>
    </row>
    <row r="117" spans="1:6" x14ac:dyDescent="0.2">
      <c r="A117" t="s">
        <v>295</v>
      </c>
      <c r="B117">
        <v>0</v>
      </c>
      <c r="C117">
        <v>22.91</v>
      </c>
      <c r="D117" t="s">
        <v>548</v>
      </c>
      <c r="E117" t="s">
        <v>549</v>
      </c>
      <c r="F117">
        <v>1050</v>
      </c>
    </row>
    <row r="118" spans="1:6" x14ac:dyDescent="0.2">
      <c r="A118" t="s">
        <v>263</v>
      </c>
      <c r="B118">
        <v>2.0699999999999998</v>
      </c>
      <c r="C118">
        <v>18.37</v>
      </c>
      <c r="D118" t="s">
        <v>548</v>
      </c>
      <c r="E118" t="s">
        <v>549</v>
      </c>
      <c r="F118">
        <v>1100</v>
      </c>
    </row>
    <row r="119" spans="1:6" x14ac:dyDescent="0.2">
      <c r="A119" t="s">
        <v>255</v>
      </c>
      <c r="B119">
        <v>2.09</v>
      </c>
      <c r="C119">
        <v>18.760000000000002</v>
      </c>
      <c r="D119" t="s">
        <v>548</v>
      </c>
      <c r="E119" t="s">
        <v>549</v>
      </c>
      <c r="F119">
        <v>560</v>
      </c>
    </row>
    <row r="120" spans="1:6" x14ac:dyDescent="0.2">
      <c r="A120" t="s">
        <v>256</v>
      </c>
      <c r="B120">
        <v>2.11</v>
      </c>
      <c r="C120">
        <v>19.77</v>
      </c>
      <c r="D120" t="s">
        <v>548</v>
      </c>
      <c r="E120" t="s">
        <v>549</v>
      </c>
      <c r="F120">
        <v>850</v>
      </c>
    </row>
    <row r="121" spans="1:6" x14ac:dyDescent="0.2">
      <c r="A121" t="s">
        <v>296</v>
      </c>
      <c r="B121">
        <v>0</v>
      </c>
      <c r="C121">
        <v>22.39</v>
      </c>
      <c r="D121" t="s">
        <v>548</v>
      </c>
      <c r="E121" t="s">
        <v>549</v>
      </c>
      <c r="F121">
        <v>1000</v>
      </c>
    </row>
    <row r="122" spans="1:6" x14ac:dyDescent="0.2">
      <c r="A122" t="s">
        <v>297</v>
      </c>
      <c r="B122">
        <v>0</v>
      </c>
      <c r="C122">
        <v>23.08</v>
      </c>
      <c r="D122" t="s">
        <v>548</v>
      </c>
      <c r="E122" t="s">
        <v>549</v>
      </c>
      <c r="F122">
        <v>1100</v>
      </c>
    </row>
    <row r="123" spans="1:6" x14ac:dyDescent="0.2">
      <c r="A123" t="s">
        <v>298</v>
      </c>
      <c r="B123">
        <v>0</v>
      </c>
      <c r="C123">
        <v>22.06</v>
      </c>
      <c r="D123" t="s">
        <v>548</v>
      </c>
      <c r="E123" t="s">
        <v>549</v>
      </c>
      <c r="F123">
        <v>825</v>
      </c>
    </row>
    <row r="124" spans="1:6" x14ac:dyDescent="0.2">
      <c r="A124" t="s">
        <v>299</v>
      </c>
      <c r="B124">
        <v>0</v>
      </c>
      <c r="C124">
        <v>22.62</v>
      </c>
      <c r="D124" t="s">
        <v>548</v>
      </c>
      <c r="E124" t="s">
        <v>549</v>
      </c>
      <c r="F124">
        <v>1000</v>
      </c>
    </row>
    <row r="125" spans="1:6" x14ac:dyDescent="0.2">
      <c r="A125" t="s">
        <v>258</v>
      </c>
      <c r="B125">
        <v>2.11</v>
      </c>
      <c r="C125">
        <v>18</v>
      </c>
      <c r="D125" t="s">
        <v>548</v>
      </c>
      <c r="E125" t="s">
        <v>549</v>
      </c>
      <c r="F125">
        <v>800</v>
      </c>
    </row>
    <row r="126" spans="1:6" x14ac:dyDescent="0.2">
      <c r="A126" t="s">
        <v>259</v>
      </c>
      <c r="B126">
        <v>2.1</v>
      </c>
      <c r="C126">
        <v>17.690000000000001</v>
      </c>
      <c r="D126" t="s">
        <v>548</v>
      </c>
      <c r="E126" t="s">
        <v>549</v>
      </c>
      <c r="F126">
        <v>940</v>
      </c>
    </row>
    <row r="127" spans="1:6" x14ac:dyDescent="0.2">
      <c r="A127" t="s">
        <v>260</v>
      </c>
      <c r="B127">
        <v>2.14</v>
      </c>
      <c r="C127">
        <v>18.940000000000001</v>
      </c>
      <c r="D127" t="s">
        <v>548</v>
      </c>
      <c r="E127" t="s">
        <v>549</v>
      </c>
      <c r="F127">
        <v>876</v>
      </c>
    </row>
    <row r="128" spans="1:6" x14ac:dyDescent="0.2">
      <c r="A128" t="s">
        <v>261</v>
      </c>
      <c r="B128">
        <v>2.08</v>
      </c>
      <c r="C128">
        <v>19.2</v>
      </c>
      <c r="D128" t="s">
        <v>548</v>
      </c>
      <c r="E128" t="s">
        <v>549</v>
      </c>
      <c r="F128">
        <v>800</v>
      </c>
    </row>
    <row r="129" spans="1:6" x14ac:dyDescent="0.2">
      <c r="A129" t="s">
        <v>62</v>
      </c>
      <c r="B129">
        <v>0.28999999999999998</v>
      </c>
      <c r="C129">
        <v>15.46</v>
      </c>
      <c r="D129" t="s">
        <v>548</v>
      </c>
      <c r="E129" t="s">
        <v>549</v>
      </c>
      <c r="F129">
        <v>267</v>
      </c>
    </row>
    <row r="130" spans="1:6" x14ac:dyDescent="0.2">
      <c r="A130" t="s">
        <v>134</v>
      </c>
      <c r="B130">
        <v>1.79</v>
      </c>
      <c r="C130">
        <v>17.88</v>
      </c>
      <c r="D130" t="s">
        <v>548</v>
      </c>
      <c r="E130" t="s">
        <v>549</v>
      </c>
      <c r="F130">
        <v>454</v>
      </c>
    </row>
    <row r="131" spans="1:6" x14ac:dyDescent="0.2">
      <c r="A131" t="s">
        <v>171</v>
      </c>
      <c r="B131">
        <v>2.48</v>
      </c>
      <c r="C131">
        <v>18.77</v>
      </c>
      <c r="D131" t="s">
        <v>548</v>
      </c>
      <c r="E131" t="s">
        <v>549</v>
      </c>
      <c r="F131">
        <v>1300</v>
      </c>
    </row>
    <row r="132" spans="1:6" x14ac:dyDescent="0.2">
      <c r="A132" t="s">
        <v>175</v>
      </c>
      <c r="B132">
        <v>2.14</v>
      </c>
      <c r="C132">
        <v>16.010000000000002</v>
      </c>
      <c r="D132" t="s">
        <v>548</v>
      </c>
      <c r="E132" t="s">
        <v>549</v>
      </c>
      <c r="F132">
        <v>900</v>
      </c>
    </row>
    <row r="133" spans="1:6" x14ac:dyDescent="0.2">
      <c r="A133" t="s">
        <v>235</v>
      </c>
      <c r="B133">
        <v>1.08</v>
      </c>
      <c r="C133">
        <v>20.77</v>
      </c>
      <c r="D133" t="s">
        <v>548</v>
      </c>
      <c r="E133" t="s">
        <v>549</v>
      </c>
      <c r="F133">
        <v>1100</v>
      </c>
    </row>
    <row r="134" spans="1:6" x14ac:dyDescent="0.2">
      <c r="A134" t="s">
        <v>172</v>
      </c>
      <c r="B134">
        <v>2.4700000000000002</v>
      </c>
      <c r="C134">
        <v>17.79</v>
      </c>
      <c r="D134" t="s">
        <v>548</v>
      </c>
      <c r="E134" t="s">
        <v>549</v>
      </c>
      <c r="F134">
        <v>1200</v>
      </c>
    </row>
    <row r="135" spans="1:6" x14ac:dyDescent="0.2">
      <c r="A135" t="s">
        <v>206</v>
      </c>
      <c r="B135">
        <v>0</v>
      </c>
      <c r="C135">
        <v>21.57</v>
      </c>
      <c r="D135" t="s">
        <v>548</v>
      </c>
      <c r="E135" t="s">
        <v>549</v>
      </c>
      <c r="F135">
        <v>950</v>
      </c>
    </row>
    <row r="136" spans="1:6" x14ac:dyDescent="0.2">
      <c r="A136" t="s">
        <v>177</v>
      </c>
      <c r="B136">
        <v>2.2799999999999998</v>
      </c>
      <c r="C136">
        <v>17.7</v>
      </c>
      <c r="D136" t="s">
        <v>548</v>
      </c>
      <c r="E136" t="s">
        <v>549</v>
      </c>
      <c r="F136">
        <v>1000</v>
      </c>
    </row>
    <row r="137" spans="1:6" x14ac:dyDescent="0.2">
      <c r="A137" t="s">
        <v>204</v>
      </c>
      <c r="B137">
        <v>0</v>
      </c>
      <c r="C137">
        <v>22.46</v>
      </c>
      <c r="D137" t="s">
        <v>548</v>
      </c>
      <c r="E137" t="s">
        <v>549</v>
      </c>
      <c r="F137">
        <v>1500</v>
      </c>
    </row>
    <row r="138" spans="1:6" x14ac:dyDescent="0.2">
      <c r="A138" t="s">
        <v>173</v>
      </c>
      <c r="B138">
        <v>2.13</v>
      </c>
      <c r="C138">
        <v>17.21</v>
      </c>
      <c r="D138" t="s">
        <v>548</v>
      </c>
      <c r="E138" t="s">
        <v>549</v>
      </c>
      <c r="F138">
        <v>1400</v>
      </c>
    </row>
    <row r="139" spans="1:6" x14ac:dyDescent="0.2">
      <c r="A139" t="s">
        <v>207</v>
      </c>
      <c r="B139">
        <v>0</v>
      </c>
      <c r="C139">
        <v>23.12</v>
      </c>
      <c r="D139" t="s">
        <v>548</v>
      </c>
      <c r="E139" t="s">
        <v>549</v>
      </c>
      <c r="F139">
        <v>1050</v>
      </c>
    </row>
    <row r="140" spans="1:6" x14ac:dyDescent="0.2">
      <c r="A140" t="s">
        <v>179</v>
      </c>
      <c r="B140">
        <v>2.2200000000000002</v>
      </c>
      <c r="C140">
        <v>17.079999999999998</v>
      </c>
      <c r="D140" t="s">
        <v>548</v>
      </c>
      <c r="E140" t="s">
        <v>549</v>
      </c>
      <c r="F140">
        <v>1000</v>
      </c>
    </row>
    <row r="141" spans="1:6" x14ac:dyDescent="0.2">
      <c r="A141" t="s">
        <v>181</v>
      </c>
      <c r="B141">
        <v>1.92</v>
      </c>
      <c r="C141">
        <v>15.97</v>
      </c>
      <c r="D141" t="s">
        <v>548</v>
      </c>
      <c r="E141" t="s">
        <v>549</v>
      </c>
      <c r="F141">
        <v>1000</v>
      </c>
    </row>
    <row r="142" spans="1:6" x14ac:dyDescent="0.2">
      <c r="A142" t="s">
        <v>182</v>
      </c>
      <c r="B142">
        <v>2.57</v>
      </c>
      <c r="C142">
        <v>18.48</v>
      </c>
      <c r="D142" t="s">
        <v>548</v>
      </c>
      <c r="E142" t="s">
        <v>549</v>
      </c>
      <c r="F142">
        <v>1000</v>
      </c>
    </row>
    <row r="143" spans="1:6" x14ac:dyDescent="0.2">
      <c r="A143" t="s">
        <v>183</v>
      </c>
      <c r="B143">
        <v>1.82</v>
      </c>
      <c r="C143">
        <v>19.03</v>
      </c>
      <c r="D143" t="s">
        <v>548</v>
      </c>
      <c r="E143" t="s">
        <v>549</v>
      </c>
      <c r="F143">
        <v>600</v>
      </c>
    </row>
    <row r="144" spans="1:6" x14ac:dyDescent="0.2">
      <c r="A144" t="s">
        <v>210</v>
      </c>
      <c r="B144">
        <v>0</v>
      </c>
      <c r="C144">
        <v>21.7</v>
      </c>
      <c r="D144" t="s">
        <v>548</v>
      </c>
      <c r="E144" t="s">
        <v>549</v>
      </c>
      <c r="F144">
        <v>900</v>
      </c>
    </row>
    <row r="145" spans="1:6" x14ac:dyDescent="0.2">
      <c r="A145" t="s">
        <v>208</v>
      </c>
      <c r="B145">
        <v>1.71</v>
      </c>
      <c r="C145">
        <v>16.25</v>
      </c>
      <c r="D145" t="s">
        <v>548</v>
      </c>
      <c r="E145" t="s">
        <v>549</v>
      </c>
      <c r="F145">
        <v>230</v>
      </c>
    </row>
    <row r="146" spans="1:6" x14ac:dyDescent="0.2">
      <c r="A146" t="s">
        <v>234</v>
      </c>
      <c r="B146">
        <v>1.35</v>
      </c>
      <c r="C146">
        <v>19.989999999999998</v>
      </c>
      <c r="D146" t="s">
        <v>548</v>
      </c>
      <c r="E146" t="s">
        <v>549</v>
      </c>
      <c r="F146">
        <v>400</v>
      </c>
    </row>
    <row r="147" spans="1:6" x14ac:dyDescent="0.2">
      <c r="A147" t="s">
        <v>236</v>
      </c>
      <c r="B147">
        <v>0.81</v>
      </c>
      <c r="C147">
        <v>17.91</v>
      </c>
      <c r="D147" t="s">
        <v>548</v>
      </c>
      <c r="E147" t="s">
        <v>549</v>
      </c>
      <c r="F147">
        <v>1100</v>
      </c>
    </row>
    <row r="148" spans="1:6" x14ac:dyDescent="0.2">
      <c r="A148" t="s">
        <v>237</v>
      </c>
      <c r="B148">
        <v>1.33</v>
      </c>
      <c r="C148">
        <v>19.170000000000002</v>
      </c>
      <c r="D148" t="s">
        <v>548</v>
      </c>
      <c r="E148" t="s">
        <v>549</v>
      </c>
      <c r="F148">
        <v>375</v>
      </c>
    </row>
    <row r="149" spans="1:6" x14ac:dyDescent="0.2">
      <c r="A149" t="s">
        <v>180</v>
      </c>
      <c r="B149">
        <v>1.97</v>
      </c>
      <c r="C149">
        <v>17.239999999999998</v>
      </c>
      <c r="D149" t="s">
        <v>548</v>
      </c>
      <c r="E149" t="s">
        <v>549</v>
      </c>
      <c r="F149">
        <v>875</v>
      </c>
    </row>
    <row r="150" spans="1:6" x14ac:dyDescent="0.2">
      <c r="A150" t="s">
        <v>211</v>
      </c>
      <c r="B150">
        <v>0.59</v>
      </c>
      <c r="C150">
        <v>22.77</v>
      </c>
      <c r="D150" t="s">
        <v>548</v>
      </c>
      <c r="E150" t="s">
        <v>549</v>
      </c>
      <c r="F150">
        <v>1200</v>
      </c>
    </row>
    <row r="151" spans="1:6" x14ac:dyDescent="0.2">
      <c r="A151" t="s">
        <v>212</v>
      </c>
      <c r="B151">
        <v>0.6</v>
      </c>
      <c r="C151">
        <v>19.89</v>
      </c>
      <c r="D151" t="s">
        <v>548</v>
      </c>
      <c r="E151" t="s">
        <v>549</v>
      </c>
      <c r="F151">
        <v>1300</v>
      </c>
    </row>
    <row r="152" spans="1:6" x14ac:dyDescent="0.2">
      <c r="A152" t="s">
        <v>239</v>
      </c>
      <c r="B152">
        <v>1.23</v>
      </c>
      <c r="C152">
        <v>20.99</v>
      </c>
      <c r="D152" t="s">
        <v>548</v>
      </c>
      <c r="E152" t="s">
        <v>549</v>
      </c>
      <c r="F152">
        <v>1050</v>
      </c>
    </row>
    <row r="153" spans="1:6" x14ac:dyDescent="0.2">
      <c r="A153" t="s">
        <v>485</v>
      </c>
      <c r="B153">
        <v>2.02</v>
      </c>
      <c r="C153">
        <v>17.510000000000002</v>
      </c>
      <c r="D153" t="s">
        <v>548</v>
      </c>
      <c r="E153" t="s">
        <v>549</v>
      </c>
      <c r="F153">
        <v>950</v>
      </c>
    </row>
    <row r="154" spans="1:6" x14ac:dyDescent="0.2">
      <c r="A154" t="s">
        <v>267</v>
      </c>
      <c r="B154">
        <v>0.95</v>
      </c>
      <c r="C154">
        <v>21.06</v>
      </c>
      <c r="D154" t="s">
        <v>548</v>
      </c>
      <c r="E154" t="s">
        <v>549</v>
      </c>
      <c r="F154">
        <v>1000</v>
      </c>
    </row>
    <row r="155" spans="1:6" x14ac:dyDescent="0.2">
      <c r="A155" t="s">
        <v>269</v>
      </c>
      <c r="B155">
        <v>0.93</v>
      </c>
      <c r="C155">
        <v>19.690000000000001</v>
      </c>
      <c r="D155" t="s">
        <v>548</v>
      </c>
      <c r="E155" t="s">
        <v>549</v>
      </c>
      <c r="F155">
        <v>900</v>
      </c>
    </row>
    <row r="156" spans="1:6" x14ac:dyDescent="0.2">
      <c r="A156" t="s">
        <v>244</v>
      </c>
      <c r="B156">
        <v>2.29</v>
      </c>
      <c r="C156">
        <v>19.07</v>
      </c>
      <c r="D156" t="s">
        <v>548</v>
      </c>
      <c r="E156" t="s">
        <v>549</v>
      </c>
      <c r="F156">
        <v>1300</v>
      </c>
    </row>
    <row r="157" spans="1:6" x14ac:dyDescent="0.2">
      <c r="A157" t="s">
        <v>273</v>
      </c>
      <c r="B157">
        <v>0</v>
      </c>
      <c r="C157">
        <v>23.96</v>
      </c>
      <c r="D157" t="s">
        <v>548</v>
      </c>
      <c r="E157" t="s">
        <v>549</v>
      </c>
      <c r="F157">
        <v>850</v>
      </c>
    </row>
    <row r="158" spans="1:6" x14ac:dyDescent="0.2">
      <c r="A158" t="s">
        <v>271</v>
      </c>
      <c r="B158">
        <v>1.64</v>
      </c>
      <c r="C158">
        <v>22.31</v>
      </c>
      <c r="D158" t="s">
        <v>548</v>
      </c>
      <c r="E158" t="s">
        <v>549</v>
      </c>
      <c r="F158">
        <v>940</v>
      </c>
    </row>
    <row r="159" spans="1:6" x14ac:dyDescent="0.2">
      <c r="A159" t="s">
        <v>184</v>
      </c>
      <c r="B159">
        <v>2.2999999999999998</v>
      </c>
      <c r="C159">
        <v>18.89</v>
      </c>
      <c r="D159" t="s">
        <v>548</v>
      </c>
      <c r="E159" t="s">
        <v>549</v>
      </c>
      <c r="F159">
        <v>1000</v>
      </c>
    </row>
    <row r="160" spans="1:6" x14ac:dyDescent="0.2">
      <c r="A160" t="s">
        <v>274</v>
      </c>
      <c r="B160">
        <v>0</v>
      </c>
      <c r="C160">
        <v>22.86</v>
      </c>
      <c r="D160" t="s">
        <v>548</v>
      </c>
      <c r="E160" t="s">
        <v>549</v>
      </c>
      <c r="F160">
        <v>900</v>
      </c>
    </row>
    <row r="161" spans="1:6" x14ac:dyDescent="0.2">
      <c r="A161" t="s">
        <v>268</v>
      </c>
      <c r="B161">
        <v>0.93</v>
      </c>
      <c r="C161">
        <v>20.170000000000002</v>
      </c>
      <c r="D161" t="s">
        <v>548</v>
      </c>
      <c r="E161" t="s">
        <v>549</v>
      </c>
      <c r="F161">
        <v>1000</v>
      </c>
    </row>
    <row r="162" spans="1:6" x14ac:dyDescent="0.2">
      <c r="A162" t="s">
        <v>270</v>
      </c>
      <c r="B162">
        <v>1.02</v>
      </c>
      <c r="C162">
        <v>22.83</v>
      </c>
      <c r="D162" t="s">
        <v>548</v>
      </c>
      <c r="E162" t="s">
        <v>549</v>
      </c>
      <c r="F162">
        <v>1350</v>
      </c>
    </row>
    <row r="163" spans="1:6" x14ac:dyDescent="0.2">
      <c r="A163" t="s">
        <v>487</v>
      </c>
      <c r="B163">
        <v>2.2000000000000002</v>
      </c>
      <c r="C163">
        <v>16.57</v>
      </c>
      <c r="D163" t="s">
        <v>548</v>
      </c>
      <c r="E163" t="s">
        <v>549</v>
      </c>
      <c r="F163">
        <v>850</v>
      </c>
    </row>
    <row r="164" spans="1:6" x14ac:dyDescent="0.2">
      <c r="A164">
        <v>54</v>
      </c>
      <c r="B164">
        <v>1.61</v>
      </c>
      <c r="C164">
        <v>16.04</v>
      </c>
      <c r="D164" t="s">
        <v>548</v>
      </c>
      <c r="E164" t="s">
        <v>549</v>
      </c>
      <c r="F164">
        <v>2000</v>
      </c>
    </row>
    <row r="165" spans="1:6" x14ac:dyDescent="0.2">
      <c r="A165" t="s">
        <v>176</v>
      </c>
      <c r="B165">
        <v>2.17</v>
      </c>
      <c r="C165">
        <v>16.98</v>
      </c>
      <c r="D165" t="s">
        <v>548</v>
      </c>
      <c r="E165" t="s">
        <v>549</v>
      </c>
      <c r="F165">
        <v>850</v>
      </c>
    </row>
    <row r="166" spans="1:6" x14ac:dyDescent="0.2">
      <c r="A166" t="s">
        <v>238</v>
      </c>
      <c r="B166">
        <v>1.32</v>
      </c>
      <c r="C166">
        <v>20.18</v>
      </c>
      <c r="D166" t="s">
        <v>548</v>
      </c>
      <c r="E166" t="s">
        <v>549</v>
      </c>
      <c r="F166">
        <v>1000</v>
      </c>
    </row>
    <row r="167" spans="1:6" x14ac:dyDescent="0.2">
      <c r="A167" t="s">
        <v>488</v>
      </c>
      <c r="B167">
        <v>2.1</v>
      </c>
      <c r="C167">
        <v>18.87</v>
      </c>
      <c r="D167" t="s">
        <v>548</v>
      </c>
      <c r="E167" t="s">
        <v>549</v>
      </c>
      <c r="F167">
        <v>160</v>
      </c>
    </row>
    <row r="168" spans="1:6" x14ac:dyDescent="0.2">
      <c r="A168" t="s">
        <v>201</v>
      </c>
      <c r="B168">
        <v>0</v>
      </c>
      <c r="C168">
        <v>20.79</v>
      </c>
      <c r="D168" t="s">
        <v>548</v>
      </c>
      <c r="E168" t="s">
        <v>549</v>
      </c>
      <c r="F168">
        <v>171</v>
      </c>
    </row>
    <row r="169" spans="1:6" x14ac:dyDescent="0.2">
      <c r="A169" t="s">
        <v>276</v>
      </c>
      <c r="B169">
        <v>0</v>
      </c>
      <c r="C169">
        <v>18.7</v>
      </c>
      <c r="D169" t="s">
        <v>548</v>
      </c>
      <c r="E169" t="s">
        <v>549</v>
      </c>
      <c r="F169">
        <v>260</v>
      </c>
    </row>
    <row r="170" spans="1:6" x14ac:dyDescent="0.2">
      <c r="A170" t="s">
        <v>489</v>
      </c>
      <c r="B170">
        <v>0</v>
      </c>
      <c r="C170">
        <v>3.78</v>
      </c>
      <c r="D170" t="s">
        <v>548</v>
      </c>
      <c r="E170" t="s">
        <v>549</v>
      </c>
      <c r="F170">
        <v>370</v>
      </c>
    </row>
    <row r="171" spans="1:6" x14ac:dyDescent="0.2">
      <c r="A171" t="s">
        <v>490</v>
      </c>
      <c r="B171">
        <v>1.8</v>
      </c>
      <c r="C171">
        <v>24.34</v>
      </c>
      <c r="D171" t="s">
        <v>548</v>
      </c>
      <c r="E171" t="s">
        <v>549</v>
      </c>
      <c r="F171">
        <v>437</v>
      </c>
    </row>
    <row r="172" spans="1:6" x14ac:dyDescent="0.2">
      <c r="A172" t="s">
        <v>491</v>
      </c>
      <c r="B172">
        <v>3.54</v>
      </c>
      <c r="C172">
        <v>620.51</v>
      </c>
      <c r="D172" t="s">
        <v>548</v>
      </c>
      <c r="E172" t="s">
        <v>549</v>
      </c>
      <c r="F172">
        <v>437</v>
      </c>
    </row>
    <row r="173" spans="1:6" x14ac:dyDescent="0.2">
      <c r="A173" t="s">
        <v>492</v>
      </c>
      <c r="B173">
        <v>8.57</v>
      </c>
      <c r="C173">
        <v>191.33</v>
      </c>
      <c r="D173" t="s">
        <v>548</v>
      </c>
      <c r="E173" t="s">
        <v>549</v>
      </c>
      <c r="F173">
        <v>439</v>
      </c>
    </row>
    <row r="174" spans="1:6" x14ac:dyDescent="0.2">
      <c r="A174" t="s">
        <v>493</v>
      </c>
      <c r="B174">
        <v>1.4</v>
      </c>
      <c r="C174">
        <v>20.8</v>
      </c>
      <c r="D174" t="s">
        <v>548</v>
      </c>
      <c r="E174" t="s">
        <v>549</v>
      </c>
      <c r="F174">
        <v>278</v>
      </c>
    </row>
    <row r="175" spans="1:6" x14ac:dyDescent="0.2">
      <c r="A175" t="s">
        <v>494</v>
      </c>
      <c r="B175">
        <v>0.99</v>
      </c>
      <c r="C175">
        <v>18.059999999999999</v>
      </c>
      <c r="D175" t="s">
        <v>548</v>
      </c>
      <c r="E175" t="s">
        <v>549</v>
      </c>
      <c r="F175">
        <v>119</v>
      </c>
    </row>
    <row r="176" spans="1:6" x14ac:dyDescent="0.2">
      <c r="A176">
        <v>463</v>
      </c>
      <c r="B176">
        <v>1.98</v>
      </c>
      <c r="C176">
        <v>17.989999999999998</v>
      </c>
      <c r="D176" t="s">
        <v>548</v>
      </c>
      <c r="E176" t="s">
        <v>549</v>
      </c>
      <c r="F176">
        <v>320</v>
      </c>
    </row>
    <row r="177" spans="1:6" x14ac:dyDescent="0.2">
      <c r="A177" t="s">
        <v>495</v>
      </c>
      <c r="B177">
        <v>1.71</v>
      </c>
      <c r="C177">
        <v>9.89</v>
      </c>
      <c r="D177" t="s">
        <v>548</v>
      </c>
      <c r="E177" t="s">
        <v>549</v>
      </c>
      <c r="F177">
        <v>1037</v>
      </c>
    </row>
    <row r="178" spans="1:6" x14ac:dyDescent="0.2">
      <c r="A178" t="s">
        <v>496</v>
      </c>
      <c r="B178">
        <v>1.71</v>
      </c>
      <c r="C178">
        <v>11.92</v>
      </c>
      <c r="D178" t="s">
        <v>548</v>
      </c>
      <c r="E178" t="s">
        <v>549</v>
      </c>
      <c r="F178">
        <v>1037</v>
      </c>
    </row>
    <row r="179" spans="1:6" x14ac:dyDescent="0.2">
      <c r="A179" t="s">
        <v>335</v>
      </c>
      <c r="B179">
        <v>1.94</v>
      </c>
      <c r="C179">
        <v>13.3</v>
      </c>
      <c r="D179" t="s">
        <v>548</v>
      </c>
      <c r="E179" t="s">
        <v>549</v>
      </c>
      <c r="F179">
        <v>686</v>
      </c>
    </row>
    <row r="180" spans="1:6" x14ac:dyDescent="0.2">
      <c r="A180" t="s">
        <v>327</v>
      </c>
      <c r="B180">
        <v>2.2200000000000002</v>
      </c>
      <c r="C180">
        <v>14.49</v>
      </c>
      <c r="D180" t="s">
        <v>548</v>
      </c>
      <c r="E180" t="s">
        <v>549</v>
      </c>
      <c r="F180">
        <v>685</v>
      </c>
    </row>
    <row r="181" spans="1:6" x14ac:dyDescent="0.2">
      <c r="A181" t="s">
        <v>328</v>
      </c>
      <c r="B181">
        <v>1.66</v>
      </c>
      <c r="C181">
        <v>12.09</v>
      </c>
      <c r="D181" t="s">
        <v>548</v>
      </c>
      <c r="E181" t="s">
        <v>549</v>
      </c>
      <c r="F181">
        <v>623</v>
      </c>
    </row>
    <row r="182" spans="1:6" x14ac:dyDescent="0.2">
      <c r="A182" t="s">
        <v>336</v>
      </c>
      <c r="B182">
        <v>1.57</v>
      </c>
      <c r="C182">
        <v>12.61</v>
      </c>
      <c r="D182" t="s">
        <v>548</v>
      </c>
      <c r="E182" t="s">
        <v>549</v>
      </c>
      <c r="F182">
        <v>796</v>
      </c>
    </row>
    <row r="183" spans="1:6" x14ac:dyDescent="0.2">
      <c r="A183" t="s">
        <v>337</v>
      </c>
      <c r="B183">
        <v>1.44</v>
      </c>
      <c r="C183">
        <v>13.77</v>
      </c>
      <c r="D183" t="s">
        <v>548</v>
      </c>
      <c r="E183" t="s">
        <v>549</v>
      </c>
      <c r="F183">
        <v>974</v>
      </c>
    </row>
    <row r="184" spans="1:6" x14ac:dyDescent="0.2">
      <c r="A184" t="s">
        <v>338</v>
      </c>
      <c r="B184">
        <v>1.63</v>
      </c>
      <c r="C184">
        <v>15.49</v>
      </c>
      <c r="D184" t="s">
        <v>548</v>
      </c>
      <c r="E184" t="s">
        <v>549</v>
      </c>
      <c r="F184">
        <v>586</v>
      </c>
    </row>
    <row r="185" spans="1:6" x14ac:dyDescent="0.2">
      <c r="A185" t="s">
        <v>343</v>
      </c>
      <c r="B185">
        <v>1.63</v>
      </c>
      <c r="C185">
        <v>12.42</v>
      </c>
      <c r="D185" t="s">
        <v>548</v>
      </c>
      <c r="E185" t="s">
        <v>549</v>
      </c>
      <c r="F185">
        <v>532</v>
      </c>
    </row>
    <row r="186" spans="1:6" x14ac:dyDescent="0.2">
      <c r="A186" t="s">
        <v>344</v>
      </c>
      <c r="B186">
        <v>1.88</v>
      </c>
      <c r="C186">
        <v>12.45</v>
      </c>
      <c r="D186" t="s">
        <v>548</v>
      </c>
      <c r="E186" t="s">
        <v>549</v>
      </c>
      <c r="F186">
        <v>220</v>
      </c>
    </row>
    <row r="187" spans="1:6" x14ac:dyDescent="0.2">
      <c r="A187" t="s">
        <v>345</v>
      </c>
      <c r="B187">
        <v>1.74</v>
      </c>
      <c r="C187">
        <v>12.07</v>
      </c>
      <c r="D187" t="s">
        <v>548</v>
      </c>
      <c r="E187" t="s">
        <v>549</v>
      </c>
      <c r="F187">
        <v>513</v>
      </c>
    </row>
    <row r="188" spans="1:6" x14ac:dyDescent="0.2">
      <c r="A188" t="s">
        <v>497</v>
      </c>
      <c r="B188">
        <v>1.93</v>
      </c>
      <c r="C188">
        <v>14.24</v>
      </c>
      <c r="D188" t="s">
        <v>548</v>
      </c>
      <c r="E188" t="s">
        <v>549</v>
      </c>
      <c r="F188">
        <v>815</v>
      </c>
    </row>
    <row r="189" spans="1:6" x14ac:dyDescent="0.2">
      <c r="A189" t="s">
        <v>353</v>
      </c>
      <c r="B189">
        <v>1.83</v>
      </c>
      <c r="C189">
        <v>14.08</v>
      </c>
      <c r="D189" t="s">
        <v>548</v>
      </c>
      <c r="E189" t="s">
        <v>549</v>
      </c>
      <c r="F189">
        <v>518</v>
      </c>
    </row>
    <row r="190" spans="1:6" x14ac:dyDescent="0.2">
      <c r="A190" t="s">
        <v>498</v>
      </c>
      <c r="B190">
        <v>1.41</v>
      </c>
      <c r="C190">
        <v>12.02</v>
      </c>
      <c r="D190" t="s">
        <v>548</v>
      </c>
      <c r="E190" t="s">
        <v>549</v>
      </c>
      <c r="F190">
        <v>440</v>
      </c>
    </row>
    <row r="191" spans="1:6" x14ac:dyDescent="0.2">
      <c r="A191" t="s">
        <v>499</v>
      </c>
      <c r="B191">
        <v>1.78</v>
      </c>
      <c r="C191">
        <v>13.98</v>
      </c>
      <c r="D191" t="s">
        <v>548</v>
      </c>
      <c r="E191" t="s">
        <v>549</v>
      </c>
      <c r="F191">
        <v>575</v>
      </c>
    </row>
    <row r="192" spans="1:6" x14ac:dyDescent="0.2">
      <c r="A192" t="s">
        <v>357</v>
      </c>
      <c r="B192">
        <v>1.82</v>
      </c>
      <c r="C192">
        <v>12.9</v>
      </c>
      <c r="D192" t="s">
        <v>548</v>
      </c>
      <c r="E192" t="s">
        <v>549</v>
      </c>
      <c r="F192">
        <v>1036</v>
      </c>
    </row>
    <row r="193" spans="1:6" x14ac:dyDescent="0.2">
      <c r="A193" t="s">
        <v>500</v>
      </c>
      <c r="B193">
        <v>1.8</v>
      </c>
      <c r="C193">
        <v>13.8</v>
      </c>
      <c r="D193" t="s">
        <v>548</v>
      </c>
      <c r="E193" t="s">
        <v>549</v>
      </c>
      <c r="F193">
        <v>679</v>
      </c>
    </row>
    <row r="194" spans="1:6" x14ac:dyDescent="0.2">
      <c r="A194" t="s">
        <v>346</v>
      </c>
      <c r="B194">
        <v>1.45</v>
      </c>
      <c r="C194">
        <v>12.3</v>
      </c>
      <c r="D194" t="s">
        <v>548</v>
      </c>
      <c r="E194" t="s">
        <v>549</v>
      </c>
      <c r="F194">
        <v>688</v>
      </c>
    </row>
    <row r="195" spans="1:6" x14ac:dyDescent="0.2">
      <c r="A195" t="s">
        <v>501</v>
      </c>
      <c r="B195">
        <v>1.7</v>
      </c>
      <c r="C195">
        <v>11.46</v>
      </c>
      <c r="D195" t="s">
        <v>548</v>
      </c>
      <c r="E195" t="s">
        <v>549</v>
      </c>
      <c r="F195">
        <v>573</v>
      </c>
    </row>
    <row r="196" spans="1:6" x14ac:dyDescent="0.2">
      <c r="A196" t="s">
        <v>347</v>
      </c>
      <c r="B196">
        <v>1.73</v>
      </c>
      <c r="C196">
        <v>12.94</v>
      </c>
      <c r="D196" t="s">
        <v>548</v>
      </c>
      <c r="E196" t="s">
        <v>549</v>
      </c>
      <c r="F196">
        <v>1436</v>
      </c>
    </row>
    <row r="197" spans="1:6" x14ac:dyDescent="0.2">
      <c r="A197" t="s">
        <v>348</v>
      </c>
      <c r="B197">
        <v>1.65</v>
      </c>
      <c r="C197">
        <v>12.68</v>
      </c>
      <c r="D197" t="s">
        <v>548</v>
      </c>
      <c r="E197" t="s">
        <v>549</v>
      </c>
      <c r="F197">
        <v>648</v>
      </c>
    </row>
    <row r="198" spans="1:6" x14ac:dyDescent="0.2">
      <c r="A198" t="s">
        <v>358</v>
      </c>
      <c r="B198">
        <v>1.99</v>
      </c>
      <c r="C198">
        <v>14.95</v>
      </c>
      <c r="D198" t="s">
        <v>548</v>
      </c>
      <c r="E198" t="s">
        <v>549</v>
      </c>
      <c r="F198">
        <v>346</v>
      </c>
    </row>
    <row r="199" spans="1:6" x14ac:dyDescent="0.2">
      <c r="A199" t="s">
        <v>332</v>
      </c>
      <c r="B199">
        <v>2.1800000000000002</v>
      </c>
      <c r="C199">
        <v>16.239999999999998</v>
      </c>
      <c r="D199" t="s">
        <v>548</v>
      </c>
      <c r="E199" t="s">
        <v>549</v>
      </c>
      <c r="F199">
        <v>143</v>
      </c>
    </row>
    <row r="200" spans="1:6" x14ac:dyDescent="0.2">
      <c r="A200" t="s">
        <v>339</v>
      </c>
      <c r="B200">
        <v>1.84</v>
      </c>
      <c r="C200">
        <v>15.94</v>
      </c>
      <c r="D200" t="s">
        <v>548</v>
      </c>
      <c r="E200" t="s">
        <v>549</v>
      </c>
      <c r="F200">
        <v>107</v>
      </c>
    </row>
    <row r="201" spans="1:6" x14ac:dyDescent="0.2">
      <c r="A201" t="s">
        <v>340</v>
      </c>
      <c r="B201">
        <v>1.65</v>
      </c>
      <c r="C201">
        <v>14.86</v>
      </c>
      <c r="D201" t="s">
        <v>548</v>
      </c>
      <c r="E201" t="s">
        <v>549</v>
      </c>
      <c r="F201">
        <v>109</v>
      </c>
    </row>
    <row r="202" spans="1:6" x14ac:dyDescent="0.2">
      <c r="A202" t="s">
        <v>102</v>
      </c>
      <c r="B202">
        <v>2.48</v>
      </c>
      <c r="C202">
        <v>20.91</v>
      </c>
      <c r="D202" t="s">
        <v>548</v>
      </c>
      <c r="E202" t="s">
        <v>549</v>
      </c>
      <c r="F202">
        <v>75</v>
      </c>
    </row>
    <row r="203" spans="1:6" x14ac:dyDescent="0.2">
      <c r="A203" t="s">
        <v>512</v>
      </c>
      <c r="B203">
        <v>300.41000000000003</v>
      </c>
      <c r="C203">
        <v>4363.95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42508-8F70-4CC6-9308-BA97F56F4162}">
  <dimension ref="A1:F203"/>
  <sheetViews>
    <sheetView workbookViewId="0">
      <selection sqref="A1:XFD1048576"/>
    </sheetView>
  </sheetViews>
  <sheetFormatPr defaultRowHeight="15" x14ac:dyDescent="0.2"/>
  <sheetData>
    <row r="1" spans="1:6" x14ac:dyDescent="0.2">
      <c r="A1" t="s">
        <v>468</v>
      </c>
      <c r="B1" t="s">
        <v>524</v>
      </c>
      <c r="C1" t="s">
        <v>525</v>
      </c>
      <c r="D1" t="s">
        <v>526</v>
      </c>
      <c r="E1" t="s">
        <v>527</v>
      </c>
      <c r="F1" t="s">
        <v>528</v>
      </c>
    </row>
    <row r="2" spans="1:6" x14ac:dyDescent="0.2">
      <c r="A2">
        <v>242</v>
      </c>
      <c r="B2">
        <v>0</v>
      </c>
      <c r="C2">
        <v>0</v>
      </c>
      <c r="D2" t="s">
        <v>550</v>
      </c>
      <c r="E2" t="s">
        <v>551</v>
      </c>
      <c r="F2">
        <v>1350</v>
      </c>
    </row>
    <row r="3" spans="1:6" x14ac:dyDescent="0.2">
      <c r="A3">
        <v>243</v>
      </c>
      <c r="B3">
        <v>0</v>
      </c>
      <c r="C3">
        <v>0</v>
      </c>
      <c r="D3" t="s">
        <v>550</v>
      </c>
      <c r="E3" t="s">
        <v>551</v>
      </c>
      <c r="F3">
        <v>1350</v>
      </c>
    </row>
    <row r="4" spans="1:6" x14ac:dyDescent="0.2">
      <c r="A4" t="s">
        <v>31</v>
      </c>
      <c r="B4">
        <v>0</v>
      </c>
      <c r="C4">
        <v>19.55</v>
      </c>
      <c r="D4" t="s">
        <v>550</v>
      </c>
      <c r="E4" t="s">
        <v>551</v>
      </c>
      <c r="F4">
        <v>144</v>
      </c>
    </row>
    <row r="5" spans="1:6" x14ac:dyDescent="0.2">
      <c r="A5" t="s">
        <v>133</v>
      </c>
      <c r="B5">
        <v>1.97</v>
      </c>
      <c r="C5">
        <v>22.24</v>
      </c>
      <c r="D5" t="s">
        <v>550</v>
      </c>
      <c r="E5" t="s">
        <v>551</v>
      </c>
      <c r="F5">
        <v>157</v>
      </c>
    </row>
    <row r="6" spans="1:6" x14ac:dyDescent="0.2">
      <c r="A6" t="s">
        <v>91</v>
      </c>
      <c r="B6">
        <v>0.59</v>
      </c>
      <c r="C6">
        <v>25.18</v>
      </c>
      <c r="D6" t="s">
        <v>550</v>
      </c>
      <c r="E6" t="s">
        <v>551</v>
      </c>
      <c r="F6">
        <v>133</v>
      </c>
    </row>
    <row r="7" spans="1:6" x14ac:dyDescent="0.2">
      <c r="A7" t="s">
        <v>479</v>
      </c>
      <c r="B7">
        <v>1.89</v>
      </c>
      <c r="C7">
        <v>23.54</v>
      </c>
      <c r="D7" t="s">
        <v>550</v>
      </c>
      <c r="E7" t="s">
        <v>551</v>
      </c>
      <c r="F7">
        <v>200</v>
      </c>
    </row>
    <row r="8" spans="1:6" x14ac:dyDescent="0.2">
      <c r="A8" t="s">
        <v>30</v>
      </c>
      <c r="B8">
        <v>0</v>
      </c>
      <c r="C8">
        <v>19.39</v>
      </c>
      <c r="D8" t="s">
        <v>550</v>
      </c>
      <c r="E8" t="s">
        <v>551</v>
      </c>
      <c r="F8">
        <v>145</v>
      </c>
    </row>
    <row r="9" spans="1:6" x14ac:dyDescent="0.2">
      <c r="A9" t="s">
        <v>349</v>
      </c>
      <c r="B9">
        <v>1</v>
      </c>
      <c r="C9">
        <v>12.26</v>
      </c>
      <c r="D9" t="s">
        <v>550</v>
      </c>
      <c r="E9" t="s">
        <v>551</v>
      </c>
      <c r="F9">
        <v>183</v>
      </c>
    </row>
    <row r="10" spans="1:6" x14ac:dyDescent="0.2">
      <c r="A10" t="s">
        <v>352</v>
      </c>
      <c r="B10">
        <v>0.53</v>
      </c>
      <c r="C10">
        <v>15.56</v>
      </c>
      <c r="D10" t="s">
        <v>550</v>
      </c>
      <c r="E10" t="s">
        <v>551</v>
      </c>
      <c r="F10">
        <v>111</v>
      </c>
    </row>
    <row r="11" spans="1:6" x14ac:dyDescent="0.2">
      <c r="A11" t="s">
        <v>354</v>
      </c>
      <c r="B11">
        <v>0.3</v>
      </c>
      <c r="C11">
        <v>15.68</v>
      </c>
      <c r="D11" t="s">
        <v>550</v>
      </c>
      <c r="E11" t="s">
        <v>551</v>
      </c>
      <c r="F11">
        <v>102</v>
      </c>
    </row>
    <row r="12" spans="1:6" x14ac:dyDescent="0.2">
      <c r="A12" t="s">
        <v>356</v>
      </c>
      <c r="B12">
        <v>0.44</v>
      </c>
      <c r="C12">
        <v>15.32</v>
      </c>
      <c r="D12" t="s">
        <v>550</v>
      </c>
      <c r="E12" t="s">
        <v>551</v>
      </c>
      <c r="F12">
        <v>285</v>
      </c>
    </row>
    <row r="13" spans="1:6" x14ac:dyDescent="0.2">
      <c r="A13" t="s">
        <v>264</v>
      </c>
      <c r="B13">
        <v>1.55</v>
      </c>
      <c r="C13">
        <v>20.25</v>
      </c>
      <c r="D13" t="s">
        <v>550</v>
      </c>
      <c r="E13" t="s">
        <v>551</v>
      </c>
      <c r="F13">
        <v>67</v>
      </c>
    </row>
    <row r="14" spans="1:6" x14ac:dyDescent="0.2">
      <c r="A14" t="s">
        <v>265</v>
      </c>
      <c r="B14">
        <v>1.48</v>
      </c>
      <c r="C14">
        <v>18.57</v>
      </c>
      <c r="D14" t="s">
        <v>550</v>
      </c>
      <c r="E14" t="s">
        <v>551</v>
      </c>
      <c r="F14">
        <v>162</v>
      </c>
    </row>
    <row r="15" spans="1:6" x14ac:dyDescent="0.2">
      <c r="A15" t="s">
        <v>292</v>
      </c>
      <c r="B15">
        <v>1.81</v>
      </c>
      <c r="C15">
        <v>20.91</v>
      </c>
      <c r="D15" t="s">
        <v>550</v>
      </c>
      <c r="E15" t="s">
        <v>551</v>
      </c>
      <c r="F15">
        <v>1500</v>
      </c>
    </row>
    <row r="16" spans="1:6" x14ac:dyDescent="0.2">
      <c r="A16" t="s">
        <v>275</v>
      </c>
      <c r="B16">
        <v>0</v>
      </c>
      <c r="C16">
        <v>22.06</v>
      </c>
      <c r="D16" t="s">
        <v>550</v>
      </c>
      <c r="E16" t="s">
        <v>551</v>
      </c>
      <c r="F16">
        <v>900</v>
      </c>
    </row>
    <row r="17" spans="1:6" x14ac:dyDescent="0.2">
      <c r="A17" t="s">
        <v>288</v>
      </c>
      <c r="B17">
        <v>1.48</v>
      </c>
      <c r="C17">
        <v>19.96</v>
      </c>
      <c r="D17" t="s">
        <v>550</v>
      </c>
      <c r="E17" t="s">
        <v>551</v>
      </c>
      <c r="F17">
        <v>750</v>
      </c>
    </row>
    <row r="18" spans="1:6" x14ac:dyDescent="0.2">
      <c r="A18" t="s">
        <v>290</v>
      </c>
      <c r="B18">
        <v>1.26</v>
      </c>
      <c r="C18">
        <v>20.059999999999999</v>
      </c>
      <c r="D18" t="s">
        <v>550</v>
      </c>
      <c r="E18" t="s">
        <v>551</v>
      </c>
      <c r="F18">
        <v>585</v>
      </c>
    </row>
    <row r="19" spans="1:6" x14ac:dyDescent="0.2">
      <c r="A19" t="s">
        <v>291</v>
      </c>
      <c r="B19">
        <v>1.48</v>
      </c>
      <c r="C19">
        <v>19.96</v>
      </c>
      <c r="D19" t="s">
        <v>550</v>
      </c>
      <c r="E19" t="s">
        <v>551</v>
      </c>
      <c r="F19">
        <v>475</v>
      </c>
    </row>
    <row r="20" spans="1:6" x14ac:dyDescent="0.2">
      <c r="A20" t="s">
        <v>35</v>
      </c>
      <c r="B20">
        <v>1.51</v>
      </c>
      <c r="C20">
        <v>18.899999999999999</v>
      </c>
      <c r="D20" t="s">
        <v>550</v>
      </c>
      <c r="E20" t="s">
        <v>551</v>
      </c>
      <c r="F20">
        <v>1007</v>
      </c>
    </row>
    <row r="21" spans="1:6" x14ac:dyDescent="0.2">
      <c r="A21" t="s">
        <v>36</v>
      </c>
      <c r="B21">
        <v>2.14</v>
      </c>
      <c r="C21">
        <v>19.28</v>
      </c>
      <c r="D21" t="s">
        <v>550</v>
      </c>
      <c r="E21" t="s">
        <v>551</v>
      </c>
      <c r="F21">
        <v>1007</v>
      </c>
    </row>
    <row r="22" spans="1:6" x14ac:dyDescent="0.2">
      <c r="A22" t="s">
        <v>37</v>
      </c>
      <c r="B22">
        <v>1.07</v>
      </c>
      <c r="C22">
        <v>18.079999999999998</v>
      </c>
      <c r="D22" t="s">
        <v>550</v>
      </c>
      <c r="E22" t="s">
        <v>551</v>
      </c>
      <c r="F22">
        <v>812</v>
      </c>
    </row>
    <row r="23" spans="1:6" x14ac:dyDescent="0.2">
      <c r="A23" t="s">
        <v>478</v>
      </c>
      <c r="B23">
        <v>0</v>
      </c>
      <c r="C23">
        <v>17.46</v>
      </c>
      <c r="D23" t="s">
        <v>550</v>
      </c>
      <c r="E23" t="s">
        <v>551</v>
      </c>
      <c r="F23">
        <v>840</v>
      </c>
    </row>
    <row r="24" spans="1:6" x14ac:dyDescent="0.2">
      <c r="A24" t="s">
        <v>38</v>
      </c>
      <c r="B24">
        <v>1.74</v>
      </c>
      <c r="C24">
        <v>19.34</v>
      </c>
      <c r="D24" t="s">
        <v>550</v>
      </c>
      <c r="E24" t="s">
        <v>551</v>
      </c>
      <c r="F24">
        <v>263</v>
      </c>
    </row>
    <row r="25" spans="1:6" x14ac:dyDescent="0.2">
      <c r="A25" t="s">
        <v>40</v>
      </c>
      <c r="B25">
        <v>1.72</v>
      </c>
      <c r="C25">
        <v>17.93</v>
      </c>
      <c r="D25" t="s">
        <v>550</v>
      </c>
      <c r="E25" t="s">
        <v>551</v>
      </c>
      <c r="F25">
        <v>123</v>
      </c>
    </row>
    <row r="26" spans="1:6" x14ac:dyDescent="0.2">
      <c r="A26" t="s">
        <v>39</v>
      </c>
      <c r="B26">
        <v>1.73</v>
      </c>
      <c r="C26">
        <v>19.03</v>
      </c>
      <c r="D26" t="s">
        <v>550</v>
      </c>
      <c r="E26" t="s">
        <v>551</v>
      </c>
      <c r="F26">
        <v>576</v>
      </c>
    </row>
    <row r="27" spans="1:6" x14ac:dyDescent="0.2">
      <c r="A27" t="s">
        <v>41</v>
      </c>
      <c r="B27">
        <v>1.69</v>
      </c>
      <c r="C27">
        <v>17.75</v>
      </c>
      <c r="D27" t="s">
        <v>550</v>
      </c>
      <c r="E27" t="s">
        <v>551</v>
      </c>
      <c r="F27">
        <v>190</v>
      </c>
    </row>
    <row r="28" spans="1:6" x14ac:dyDescent="0.2">
      <c r="A28" t="s">
        <v>47</v>
      </c>
      <c r="B28">
        <v>1.81</v>
      </c>
      <c r="C28">
        <v>20.149999999999999</v>
      </c>
      <c r="D28" t="s">
        <v>550</v>
      </c>
      <c r="E28" t="s">
        <v>551</v>
      </c>
      <c r="F28">
        <v>840</v>
      </c>
    </row>
    <row r="29" spans="1:6" x14ac:dyDescent="0.2">
      <c r="A29" t="s">
        <v>48</v>
      </c>
      <c r="B29">
        <v>1.82</v>
      </c>
      <c r="C29">
        <v>20.53</v>
      </c>
      <c r="D29" t="s">
        <v>550</v>
      </c>
      <c r="E29" t="s">
        <v>551</v>
      </c>
      <c r="F29">
        <v>860</v>
      </c>
    </row>
    <row r="30" spans="1:6" x14ac:dyDescent="0.2">
      <c r="A30" t="s">
        <v>49</v>
      </c>
      <c r="B30">
        <v>1.67</v>
      </c>
      <c r="C30">
        <v>19.579999999999998</v>
      </c>
      <c r="D30" t="s">
        <v>550</v>
      </c>
      <c r="E30" t="s">
        <v>551</v>
      </c>
      <c r="F30">
        <v>802</v>
      </c>
    </row>
    <row r="31" spans="1:6" x14ac:dyDescent="0.2">
      <c r="A31" t="s">
        <v>50</v>
      </c>
      <c r="B31">
        <v>1.52</v>
      </c>
      <c r="C31">
        <v>16.37</v>
      </c>
      <c r="D31" t="s">
        <v>550</v>
      </c>
      <c r="E31" t="s">
        <v>551</v>
      </c>
      <c r="F31">
        <v>518</v>
      </c>
    </row>
    <row r="32" spans="1:6" x14ac:dyDescent="0.2">
      <c r="A32" t="s">
        <v>51</v>
      </c>
      <c r="B32">
        <v>1.36</v>
      </c>
      <c r="C32">
        <v>18.260000000000002</v>
      </c>
      <c r="D32" t="s">
        <v>550</v>
      </c>
      <c r="E32" t="s">
        <v>551</v>
      </c>
      <c r="F32">
        <v>813</v>
      </c>
    </row>
    <row r="33" spans="1:6" x14ac:dyDescent="0.2">
      <c r="A33" t="s">
        <v>52</v>
      </c>
      <c r="B33">
        <v>2.4300000000000002</v>
      </c>
      <c r="C33">
        <v>19.850000000000001</v>
      </c>
      <c r="D33" t="s">
        <v>550</v>
      </c>
      <c r="E33" t="s">
        <v>551</v>
      </c>
      <c r="F33">
        <v>814</v>
      </c>
    </row>
    <row r="34" spans="1:6" x14ac:dyDescent="0.2">
      <c r="A34">
        <v>239</v>
      </c>
      <c r="B34">
        <v>2</v>
      </c>
      <c r="C34">
        <v>14.85</v>
      </c>
      <c r="D34" t="s">
        <v>550</v>
      </c>
      <c r="E34" t="s">
        <v>551</v>
      </c>
      <c r="F34">
        <v>1305</v>
      </c>
    </row>
    <row r="35" spans="1:6" x14ac:dyDescent="0.2">
      <c r="A35">
        <v>358</v>
      </c>
      <c r="B35">
        <v>1.87</v>
      </c>
      <c r="C35">
        <v>20.260000000000002</v>
      </c>
      <c r="D35" t="s">
        <v>550</v>
      </c>
      <c r="E35" t="s">
        <v>551</v>
      </c>
      <c r="F35">
        <v>375</v>
      </c>
    </row>
    <row r="36" spans="1:6" x14ac:dyDescent="0.2">
      <c r="A36">
        <v>359</v>
      </c>
      <c r="B36">
        <v>1.91</v>
      </c>
      <c r="C36">
        <v>20.07</v>
      </c>
      <c r="D36" t="s">
        <v>550</v>
      </c>
      <c r="E36" t="s">
        <v>551</v>
      </c>
      <c r="F36">
        <v>2351</v>
      </c>
    </row>
    <row r="37" spans="1:6" x14ac:dyDescent="0.2">
      <c r="A37" t="s">
        <v>197</v>
      </c>
      <c r="B37">
        <v>1.32</v>
      </c>
      <c r="C37">
        <v>16.93</v>
      </c>
      <c r="D37" t="s">
        <v>550</v>
      </c>
      <c r="E37" t="s">
        <v>551</v>
      </c>
      <c r="F37">
        <v>850</v>
      </c>
    </row>
    <row r="38" spans="1:6" x14ac:dyDescent="0.2">
      <c r="A38" t="s">
        <v>44</v>
      </c>
      <c r="B38">
        <v>1.67</v>
      </c>
      <c r="C38">
        <v>19.37</v>
      </c>
      <c r="D38" t="s">
        <v>550</v>
      </c>
      <c r="E38" t="s">
        <v>551</v>
      </c>
      <c r="F38">
        <v>916</v>
      </c>
    </row>
    <row r="39" spans="1:6" x14ac:dyDescent="0.2">
      <c r="A39" t="s">
        <v>46</v>
      </c>
      <c r="B39">
        <v>1.72</v>
      </c>
      <c r="C39">
        <v>19.190000000000001</v>
      </c>
      <c r="D39" t="s">
        <v>550</v>
      </c>
      <c r="E39" t="s">
        <v>551</v>
      </c>
      <c r="F39">
        <v>900</v>
      </c>
    </row>
    <row r="40" spans="1:6" x14ac:dyDescent="0.2">
      <c r="A40" t="s">
        <v>533</v>
      </c>
      <c r="B40">
        <v>1.75</v>
      </c>
      <c r="C40">
        <v>33.92</v>
      </c>
      <c r="D40" t="s">
        <v>550</v>
      </c>
      <c r="E40" t="s">
        <v>551</v>
      </c>
      <c r="F40">
        <v>140</v>
      </c>
    </row>
    <row r="41" spans="1:6" x14ac:dyDescent="0.2">
      <c r="A41" t="s">
        <v>534</v>
      </c>
      <c r="B41">
        <v>1.87</v>
      </c>
      <c r="C41">
        <v>22.33</v>
      </c>
      <c r="D41" t="s">
        <v>550</v>
      </c>
      <c r="E41" t="s">
        <v>551</v>
      </c>
      <c r="F41">
        <v>140</v>
      </c>
    </row>
    <row r="42" spans="1:6" x14ac:dyDescent="0.2">
      <c r="A42" t="s">
        <v>45</v>
      </c>
      <c r="B42">
        <v>1.65</v>
      </c>
      <c r="C42">
        <v>20.079999999999998</v>
      </c>
      <c r="D42" t="s">
        <v>550</v>
      </c>
      <c r="E42" t="s">
        <v>551</v>
      </c>
      <c r="F42">
        <v>842</v>
      </c>
    </row>
    <row r="43" spans="1:6" x14ac:dyDescent="0.2">
      <c r="A43" t="s">
        <v>535</v>
      </c>
      <c r="B43">
        <v>0</v>
      </c>
      <c r="C43">
        <v>9.6300000000000008</v>
      </c>
      <c r="D43" t="s">
        <v>550</v>
      </c>
      <c r="E43" t="s">
        <v>551</v>
      </c>
      <c r="F43">
        <v>56</v>
      </c>
    </row>
    <row r="44" spans="1:6" x14ac:dyDescent="0.2">
      <c r="A44" t="s">
        <v>536</v>
      </c>
      <c r="B44">
        <v>2.12</v>
      </c>
      <c r="C44">
        <v>20.59</v>
      </c>
      <c r="D44" t="s">
        <v>550</v>
      </c>
      <c r="E44" t="s">
        <v>551</v>
      </c>
      <c r="F44">
        <v>141</v>
      </c>
    </row>
    <row r="45" spans="1:6" x14ac:dyDescent="0.2">
      <c r="A45" t="s">
        <v>537</v>
      </c>
      <c r="B45">
        <v>2.27</v>
      </c>
      <c r="C45">
        <v>20.8</v>
      </c>
      <c r="D45" t="s">
        <v>550</v>
      </c>
      <c r="E45" t="s">
        <v>551</v>
      </c>
      <c r="F45">
        <v>74</v>
      </c>
    </row>
    <row r="46" spans="1:6" x14ac:dyDescent="0.2">
      <c r="A46" t="s">
        <v>70</v>
      </c>
      <c r="B46">
        <v>1.81</v>
      </c>
      <c r="C46">
        <v>15.69</v>
      </c>
      <c r="D46" t="s">
        <v>550</v>
      </c>
      <c r="E46" t="s">
        <v>551</v>
      </c>
      <c r="F46">
        <v>794</v>
      </c>
    </row>
    <row r="47" spans="1:6" x14ac:dyDescent="0.2">
      <c r="A47" t="s">
        <v>69</v>
      </c>
      <c r="B47">
        <v>1.43</v>
      </c>
      <c r="C47">
        <v>15.9</v>
      </c>
      <c r="D47" t="s">
        <v>550</v>
      </c>
      <c r="E47" t="s">
        <v>551</v>
      </c>
      <c r="F47">
        <v>517</v>
      </c>
    </row>
    <row r="48" spans="1:6" x14ac:dyDescent="0.2">
      <c r="A48" t="s">
        <v>71</v>
      </c>
      <c r="B48">
        <v>1.63</v>
      </c>
      <c r="C48">
        <v>15.4</v>
      </c>
      <c r="D48" t="s">
        <v>550</v>
      </c>
      <c r="E48" t="s">
        <v>551</v>
      </c>
      <c r="F48">
        <v>735</v>
      </c>
    </row>
    <row r="49" spans="1:6" x14ac:dyDescent="0.2">
      <c r="A49" t="s">
        <v>72</v>
      </c>
      <c r="B49">
        <v>1.75</v>
      </c>
      <c r="C49">
        <v>16.52</v>
      </c>
      <c r="D49" t="s">
        <v>550</v>
      </c>
      <c r="E49" t="s">
        <v>551</v>
      </c>
      <c r="F49">
        <v>767</v>
      </c>
    </row>
    <row r="50" spans="1:6" x14ac:dyDescent="0.2">
      <c r="A50" t="s">
        <v>89</v>
      </c>
      <c r="B50">
        <v>1.08</v>
      </c>
      <c r="C50">
        <v>18.57</v>
      </c>
      <c r="D50" t="s">
        <v>550</v>
      </c>
      <c r="E50" t="s">
        <v>551</v>
      </c>
      <c r="F50">
        <v>791</v>
      </c>
    </row>
    <row r="51" spans="1:6" x14ac:dyDescent="0.2">
      <c r="A51" t="s">
        <v>90</v>
      </c>
      <c r="B51">
        <v>1.08</v>
      </c>
      <c r="C51">
        <v>18.93</v>
      </c>
      <c r="D51" t="s">
        <v>550</v>
      </c>
      <c r="E51" t="s">
        <v>551</v>
      </c>
      <c r="F51">
        <v>781</v>
      </c>
    </row>
    <row r="52" spans="1:6" x14ac:dyDescent="0.2">
      <c r="A52" t="s">
        <v>86</v>
      </c>
      <c r="B52">
        <v>1.08</v>
      </c>
      <c r="C52">
        <v>18.55</v>
      </c>
      <c r="D52" t="s">
        <v>550</v>
      </c>
      <c r="E52" t="s">
        <v>551</v>
      </c>
      <c r="F52">
        <v>771</v>
      </c>
    </row>
    <row r="53" spans="1:6" x14ac:dyDescent="0.2">
      <c r="A53" t="s">
        <v>88</v>
      </c>
      <c r="B53">
        <v>1.06</v>
      </c>
      <c r="C53">
        <v>18.23</v>
      </c>
      <c r="D53" t="s">
        <v>550</v>
      </c>
      <c r="E53" t="s">
        <v>551</v>
      </c>
      <c r="F53">
        <v>771</v>
      </c>
    </row>
    <row r="54" spans="1:6" x14ac:dyDescent="0.2">
      <c r="A54" t="s">
        <v>146</v>
      </c>
      <c r="B54">
        <v>0</v>
      </c>
      <c r="C54">
        <v>17.920000000000002</v>
      </c>
      <c r="D54" t="s">
        <v>550</v>
      </c>
      <c r="E54" t="s">
        <v>551</v>
      </c>
      <c r="F54">
        <v>792</v>
      </c>
    </row>
    <row r="55" spans="1:6" x14ac:dyDescent="0.2">
      <c r="A55" t="s">
        <v>148</v>
      </c>
      <c r="B55">
        <v>0</v>
      </c>
      <c r="C55">
        <v>18.43</v>
      </c>
      <c r="D55" t="s">
        <v>550</v>
      </c>
      <c r="E55" t="s">
        <v>551</v>
      </c>
      <c r="F55">
        <v>781</v>
      </c>
    </row>
    <row r="56" spans="1:6" x14ac:dyDescent="0.2">
      <c r="A56" t="s">
        <v>28</v>
      </c>
      <c r="B56">
        <v>0</v>
      </c>
      <c r="C56">
        <v>18</v>
      </c>
      <c r="D56" t="s">
        <v>550</v>
      </c>
      <c r="E56" t="s">
        <v>551</v>
      </c>
      <c r="F56">
        <v>783</v>
      </c>
    </row>
    <row r="57" spans="1:6" x14ac:dyDescent="0.2">
      <c r="A57" t="s">
        <v>29</v>
      </c>
      <c r="B57">
        <v>0</v>
      </c>
      <c r="C57">
        <v>17.149999999999999</v>
      </c>
      <c r="D57" t="s">
        <v>550</v>
      </c>
      <c r="E57" t="s">
        <v>551</v>
      </c>
      <c r="F57">
        <v>783</v>
      </c>
    </row>
    <row r="58" spans="1:6" x14ac:dyDescent="0.2">
      <c r="A58" t="s">
        <v>85</v>
      </c>
      <c r="B58">
        <v>1.08</v>
      </c>
      <c r="C58">
        <v>17.8</v>
      </c>
      <c r="D58" t="s">
        <v>550</v>
      </c>
      <c r="E58" t="s">
        <v>551</v>
      </c>
      <c r="F58">
        <v>771</v>
      </c>
    </row>
    <row r="59" spans="1:6" x14ac:dyDescent="0.2">
      <c r="A59" t="s">
        <v>142</v>
      </c>
      <c r="B59">
        <v>0</v>
      </c>
      <c r="C59">
        <v>0</v>
      </c>
      <c r="D59" t="s">
        <v>550</v>
      </c>
      <c r="E59" t="s">
        <v>551</v>
      </c>
      <c r="F59">
        <v>669</v>
      </c>
    </row>
    <row r="60" spans="1:6" x14ac:dyDescent="0.2">
      <c r="A60" t="s">
        <v>143</v>
      </c>
      <c r="B60">
        <v>0</v>
      </c>
      <c r="C60">
        <v>19.59</v>
      </c>
      <c r="D60" t="s">
        <v>550</v>
      </c>
      <c r="E60" t="s">
        <v>551</v>
      </c>
      <c r="F60">
        <v>790</v>
      </c>
    </row>
    <row r="61" spans="1:6" x14ac:dyDescent="0.2">
      <c r="A61" t="s">
        <v>87</v>
      </c>
      <c r="B61">
        <v>1.05</v>
      </c>
      <c r="C61">
        <v>18.260000000000002</v>
      </c>
      <c r="D61" t="s">
        <v>550</v>
      </c>
      <c r="E61" t="s">
        <v>551</v>
      </c>
      <c r="F61">
        <v>745</v>
      </c>
    </row>
    <row r="62" spans="1:6" x14ac:dyDescent="0.2">
      <c r="A62" t="s">
        <v>59</v>
      </c>
      <c r="B62">
        <v>0</v>
      </c>
      <c r="C62">
        <v>22.19</v>
      </c>
      <c r="D62" t="s">
        <v>550</v>
      </c>
      <c r="E62" t="s">
        <v>551</v>
      </c>
      <c r="F62">
        <v>723</v>
      </c>
    </row>
    <row r="63" spans="1:6" x14ac:dyDescent="0.2">
      <c r="A63" t="s">
        <v>23</v>
      </c>
      <c r="B63">
        <v>0</v>
      </c>
      <c r="C63">
        <v>17.829999999999998</v>
      </c>
      <c r="D63" t="s">
        <v>550</v>
      </c>
      <c r="E63" t="s">
        <v>551</v>
      </c>
      <c r="F63">
        <v>809</v>
      </c>
    </row>
    <row r="64" spans="1:6" x14ac:dyDescent="0.2">
      <c r="A64" t="s">
        <v>25</v>
      </c>
      <c r="B64">
        <v>0</v>
      </c>
      <c r="C64">
        <v>19.04</v>
      </c>
      <c r="D64" t="s">
        <v>550</v>
      </c>
      <c r="E64" t="s">
        <v>551</v>
      </c>
      <c r="F64">
        <v>839</v>
      </c>
    </row>
    <row r="65" spans="1:6" x14ac:dyDescent="0.2">
      <c r="A65" t="s">
        <v>128</v>
      </c>
      <c r="B65">
        <v>1.74</v>
      </c>
      <c r="C65">
        <v>20.149999999999999</v>
      </c>
      <c r="D65" t="s">
        <v>550</v>
      </c>
      <c r="E65" t="s">
        <v>551</v>
      </c>
      <c r="F65">
        <v>1217</v>
      </c>
    </row>
    <row r="66" spans="1:6" x14ac:dyDescent="0.2">
      <c r="A66" t="s">
        <v>24</v>
      </c>
      <c r="B66">
        <v>0</v>
      </c>
      <c r="C66">
        <v>19.48</v>
      </c>
      <c r="D66" t="s">
        <v>550</v>
      </c>
      <c r="E66" t="s">
        <v>551</v>
      </c>
      <c r="F66">
        <v>840</v>
      </c>
    </row>
    <row r="67" spans="1:6" x14ac:dyDescent="0.2">
      <c r="A67" t="s">
        <v>26</v>
      </c>
      <c r="B67">
        <v>0</v>
      </c>
      <c r="C67">
        <v>20.59</v>
      </c>
      <c r="D67" t="s">
        <v>550</v>
      </c>
      <c r="E67" t="s">
        <v>551</v>
      </c>
      <c r="F67">
        <v>856</v>
      </c>
    </row>
    <row r="68" spans="1:6" x14ac:dyDescent="0.2">
      <c r="A68" t="s">
        <v>27</v>
      </c>
      <c r="B68">
        <v>0</v>
      </c>
      <c r="C68">
        <v>20.5</v>
      </c>
      <c r="D68" t="s">
        <v>550</v>
      </c>
      <c r="E68" t="s">
        <v>551</v>
      </c>
      <c r="F68">
        <v>845</v>
      </c>
    </row>
    <row r="69" spans="1:6" x14ac:dyDescent="0.2">
      <c r="A69" t="s">
        <v>15</v>
      </c>
      <c r="B69">
        <v>0</v>
      </c>
      <c r="C69">
        <v>17.850000000000001</v>
      </c>
      <c r="D69" t="s">
        <v>550</v>
      </c>
      <c r="E69" t="s">
        <v>551</v>
      </c>
      <c r="F69">
        <v>762</v>
      </c>
    </row>
    <row r="70" spans="1:6" x14ac:dyDescent="0.2">
      <c r="A70" t="s">
        <v>22</v>
      </c>
      <c r="B70">
        <v>0</v>
      </c>
      <c r="C70">
        <v>18.440000000000001</v>
      </c>
      <c r="D70" t="s">
        <v>550</v>
      </c>
      <c r="E70" t="s">
        <v>551</v>
      </c>
      <c r="F70">
        <v>812</v>
      </c>
    </row>
    <row r="71" spans="1:6" x14ac:dyDescent="0.2">
      <c r="A71" t="s">
        <v>60</v>
      </c>
      <c r="B71">
        <v>0</v>
      </c>
      <c r="C71">
        <v>19.010000000000002</v>
      </c>
      <c r="D71" t="s">
        <v>550</v>
      </c>
      <c r="E71" t="s">
        <v>551</v>
      </c>
      <c r="F71">
        <v>657</v>
      </c>
    </row>
    <row r="72" spans="1:6" x14ac:dyDescent="0.2">
      <c r="A72" t="s">
        <v>63</v>
      </c>
      <c r="B72">
        <v>0</v>
      </c>
      <c r="C72">
        <v>19.88</v>
      </c>
      <c r="D72" t="s">
        <v>550</v>
      </c>
      <c r="E72" t="s">
        <v>551</v>
      </c>
      <c r="F72">
        <v>868</v>
      </c>
    </row>
    <row r="73" spans="1:6" x14ac:dyDescent="0.2">
      <c r="A73" t="s">
        <v>61</v>
      </c>
      <c r="B73">
        <v>0</v>
      </c>
      <c r="C73">
        <v>19.850000000000001</v>
      </c>
      <c r="D73" t="s">
        <v>550</v>
      </c>
      <c r="E73" t="s">
        <v>551</v>
      </c>
      <c r="F73">
        <v>915</v>
      </c>
    </row>
    <row r="74" spans="1:6" x14ac:dyDescent="0.2">
      <c r="A74" t="s">
        <v>130</v>
      </c>
      <c r="B74">
        <v>1.77</v>
      </c>
      <c r="C74">
        <v>19.190000000000001</v>
      </c>
      <c r="D74" t="s">
        <v>550</v>
      </c>
      <c r="E74" t="s">
        <v>551</v>
      </c>
      <c r="F74">
        <v>825</v>
      </c>
    </row>
    <row r="75" spans="1:6" x14ac:dyDescent="0.2">
      <c r="A75" t="s">
        <v>145</v>
      </c>
      <c r="B75">
        <v>0</v>
      </c>
      <c r="C75">
        <v>16.97</v>
      </c>
      <c r="D75" t="s">
        <v>550</v>
      </c>
      <c r="E75" t="s">
        <v>551</v>
      </c>
      <c r="F75">
        <v>400</v>
      </c>
    </row>
    <row r="76" spans="1:6" x14ac:dyDescent="0.2">
      <c r="A76" t="s">
        <v>151</v>
      </c>
      <c r="B76">
        <v>1.73</v>
      </c>
      <c r="C76">
        <v>19.02</v>
      </c>
      <c r="D76" t="s">
        <v>550</v>
      </c>
      <c r="E76" t="s">
        <v>551</v>
      </c>
      <c r="F76">
        <v>750</v>
      </c>
    </row>
    <row r="77" spans="1:6" x14ac:dyDescent="0.2">
      <c r="A77" t="s">
        <v>152</v>
      </c>
      <c r="B77">
        <v>1.86</v>
      </c>
      <c r="C77">
        <v>19.84</v>
      </c>
      <c r="D77" t="s">
        <v>550</v>
      </c>
      <c r="E77" t="s">
        <v>551</v>
      </c>
      <c r="F77">
        <v>838</v>
      </c>
    </row>
    <row r="78" spans="1:6" x14ac:dyDescent="0.2">
      <c r="A78" t="s">
        <v>150</v>
      </c>
      <c r="B78">
        <v>2.37</v>
      </c>
      <c r="C78">
        <v>18.329999999999998</v>
      </c>
      <c r="D78" t="s">
        <v>550</v>
      </c>
      <c r="E78" t="s">
        <v>551</v>
      </c>
      <c r="F78">
        <v>752</v>
      </c>
    </row>
    <row r="79" spans="1:6" x14ac:dyDescent="0.2">
      <c r="A79" t="s">
        <v>129</v>
      </c>
      <c r="B79">
        <v>1.73</v>
      </c>
      <c r="C79">
        <v>18.96</v>
      </c>
      <c r="D79" t="s">
        <v>550</v>
      </c>
      <c r="E79" t="s">
        <v>551</v>
      </c>
      <c r="F79">
        <v>541</v>
      </c>
    </row>
    <row r="80" spans="1:6" x14ac:dyDescent="0.2">
      <c r="A80" t="s">
        <v>131</v>
      </c>
      <c r="B80">
        <v>1.49</v>
      </c>
      <c r="C80">
        <v>17.87</v>
      </c>
      <c r="D80" t="s">
        <v>550</v>
      </c>
      <c r="E80" t="s">
        <v>551</v>
      </c>
      <c r="F80">
        <v>693</v>
      </c>
    </row>
    <row r="81" spans="1:6" x14ac:dyDescent="0.2">
      <c r="A81" t="s">
        <v>132</v>
      </c>
      <c r="B81">
        <v>1.76</v>
      </c>
      <c r="C81">
        <v>19.48</v>
      </c>
      <c r="D81" t="s">
        <v>550</v>
      </c>
      <c r="E81" t="s">
        <v>551</v>
      </c>
      <c r="F81">
        <v>826</v>
      </c>
    </row>
    <row r="82" spans="1:6" x14ac:dyDescent="0.2">
      <c r="A82" t="s">
        <v>18</v>
      </c>
      <c r="B82">
        <v>0</v>
      </c>
      <c r="C82">
        <v>17.64</v>
      </c>
      <c r="D82" t="s">
        <v>550</v>
      </c>
      <c r="E82" t="s">
        <v>551</v>
      </c>
      <c r="F82">
        <v>820</v>
      </c>
    </row>
    <row r="83" spans="1:6" x14ac:dyDescent="0.2">
      <c r="A83" t="s">
        <v>19</v>
      </c>
      <c r="B83">
        <v>0</v>
      </c>
      <c r="C83">
        <v>18.37</v>
      </c>
      <c r="D83" t="s">
        <v>550</v>
      </c>
      <c r="E83" t="s">
        <v>551</v>
      </c>
      <c r="F83">
        <v>864</v>
      </c>
    </row>
    <row r="84" spans="1:6" x14ac:dyDescent="0.2">
      <c r="A84" t="s">
        <v>17</v>
      </c>
      <c r="B84">
        <v>0</v>
      </c>
      <c r="C84">
        <v>18.66</v>
      </c>
      <c r="D84" t="s">
        <v>550</v>
      </c>
      <c r="E84" t="s">
        <v>551</v>
      </c>
      <c r="F84">
        <v>810</v>
      </c>
    </row>
    <row r="85" spans="1:6" x14ac:dyDescent="0.2">
      <c r="A85" t="s">
        <v>16</v>
      </c>
      <c r="B85">
        <v>0</v>
      </c>
      <c r="C85">
        <v>20.399999999999999</v>
      </c>
      <c r="D85" t="s">
        <v>550</v>
      </c>
      <c r="E85" t="s">
        <v>551</v>
      </c>
      <c r="F85">
        <v>811</v>
      </c>
    </row>
    <row r="86" spans="1:6" x14ac:dyDescent="0.2">
      <c r="A86" t="s">
        <v>98</v>
      </c>
      <c r="B86">
        <v>2.0099999999999998</v>
      </c>
      <c r="C86">
        <v>19.04</v>
      </c>
      <c r="D86" t="s">
        <v>550</v>
      </c>
      <c r="E86" t="s">
        <v>551</v>
      </c>
      <c r="F86">
        <v>797</v>
      </c>
    </row>
    <row r="87" spans="1:6" x14ac:dyDescent="0.2">
      <c r="A87" t="s">
        <v>99</v>
      </c>
      <c r="B87">
        <v>1.57</v>
      </c>
      <c r="C87">
        <v>18.75</v>
      </c>
      <c r="D87" t="s">
        <v>550</v>
      </c>
      <c r="E87" t="s">
        <v>551</v>
      </c>
      <c r="F87">
        <v>814</v>
      </c>
    </row>
    <row r="88" spans="1:6" x14ac:dyDescent="0.2">
      <c r="A88" t="s">
        <v>100</v>
      </c>
      <c r="B88">
        <v>2.02</v>
      </c>
      <c r="C88">
        <v>19.78</v>
      </c>
      <c r="D88" t="s">
        <v>550</v>
      </c>
      <c r="E88" t="s">
        <v>551</v>
      </c>
      <c r="F88">
        <v>713</v>
      </c>
    </row>
    <row r="89" spans="1:6" x14ac:dyDescent="0.2">
      <c r="A89" t="s">
        <v>101</v>
      </c>
      <c r="B89">
        <v>1.67</v>
      </c>
      <c r="C89">
        <v>16.72</v>
      </c>
      <c r="D89" t="s">
        <v>550</v>
      </c>
      <c r="E89" t="s">
        <v>551</v>
      </c>
      <c r="F89">
        <v>786</v>
      </c>
    </row>
    <row r="90" spans="1:6" x14ac:dyDescent="0.2">
      <c r="A90" t="s">
        <v>482</v>
      </c>
      <c r="B90">
        <v>1.46</v>
      </c>
      <c r="C90">
        <v>19.510000000000002</v>
      </c>
      <c r="D90" t="s">
        <v>550</v>
      </c>
      <c r="E90" t="s">
        <v>551</v>
      </c>
      <c r="F90">
        <v>925</v>
      </c>
    </row>
    <row r="91" spans="1:6" x14ac:dyDescent="0.2">
      <c r="A91" t="s">
        <v>285</v>
      </c>
      <c r="B91">
        <v>1.43</v>
      </c>
      <c r="C91">
        <v>19.329999999999998</v>
      </c>
      <c r="D91" t="s">
        <v>550</v>
      </c>
      <c r="E91" t="s">
        <v>551</v>
      </c>
      <c r="F91">
        <v>925</v>
      </c>
    </row>
    <row r="92" spans="1:6" x14ac:dyDescent="0.2">
      <c r="A92" t="s">
        <v>300</v>
      </c>
      <c r="B92">
        <v>0</v>
      </c>
      <c r="C92">
        <v>22.51</v>
      </c>
      <c r="D92" t="s">
        <v>550</v>
      </c>
      <c r="E92" t="s">
        <v>551</v>
      </c>
      <c r="F92">
        <v>1000</v>
      </c>
    </row>
    <row r="93" spans="1:6" x14ac:dyDescent="0.2">
      <c r="A93" t="s">
        <v>301</v>
      </c>
      <c r="B93">
        <v>0</v>
      </c>
      <c r="C93">
        <v>22.52</v>
      </c>
      <c r="D93" t="s">
        <v>550</v>
      </c>
      <c r="E93" t="s">
        <v>551</v>
      </c>
      <c r="F93">
        <v>1000</v>
      </c>
    </row>
    <row r="94" spans="1:6" x14ac:dyDescent="0.2">
      <c r="A94" t="s">
        <v>302</v>
      </c>
      <c r="B94">
        <v>0</v>
      </c>
      <c r="C94">
        <v>22.24</v>
      </c>
      <c r="D94" t="s">
        <v>550</v>
      </c>
      <c r="E94" t="s">
        <v>551</v>
      </c>
      <c r="F94">
        <v>1000</v>
      </c>
    </row>
    <row r="95" spans="1:6" x14ac:dyDescent="0.2">
      <c r="A95" t="s">
        <v>303</v>
      </c>
      <c r="B95">
        <v>0</v>
      </c>
      <c r="C95">
        <v>22.2</v>
      </c>
      <c r="D95" t="s">
        <v>550</v>
      </c>
      <c r="E95" t="s">
        <v>551</v>
      </c>
      <c r="F95">
        <v>1000</v>
      </c>
    </row>
    <row r="96" spans="1:6" x14ac:dyDescent="0.2">
      <c r="A96" t="s">
        <v>203</v>
      </c>
      <c r="B96">
        <v>0</v>
      </c>
      <c r="C96">
        <v>24.19</v>
      </c>
      <c r="D96" t="s">
        <v>550</v>
      </c>
      <c r="E96" t="s">
        <v>551</v>
      </c>
      <c r="F96">
        <v>842</v>
      </c>
    </row>
    <row r="97" spans="1:6" x14ac:dyDescent="0.2">
      <c r="A97" t="s">
        <v>205</v>
      </c>
      <c r="B97">
        <v>0</v>
      </c>
      <c r="C97">
        <v>21.54</v>
      </c>
      <c r="D97" t="s">
        <v>550</v>
      </c>
      <c r="E97" t="s">
        <v>551</v>
      </c>
      <c r="F97">
        <v>1000</v>
      </c>
    </row>
    <row r="98" spans="1:6" x14ac:dyDescent="0.2">
      <c r="A98" t="s">
        <v>169</v>
      </c>
      <c r="B98">
        <v>1.51</v>
      </c>
      <c r="C98">
        <v>18.77</v>
      </c>
      <c r="D98" t="s">
        <v>550</v>
      </c>
      <c r="E98" t="s">
        <v>551</v>
      </c>
      <c r="F98">
        <v>892</v>
      </c>
    </row>
    <row r="99" spans="1:6" x14ac:dyDescent="0.2">
      <c r="A99" t="s">
        <v>170</v>
      </c>
      <c r="B99">
        <v>1.47</v>
      </c>
      <c r="C99">
        <v>18.21</v>
      </c>
      <c r="D99" t="s">
        <v>550</v>
      </c>
      <c r="E99" t="s">
        <v>551</v>
      </c>
      <c r="F99">
        <v>892</v>
      </c>
    </row>
    <row r="100" spans="1:6" x14ac:dyDescent="0.2">
      <c r="A100" t="s">
        <v>200</v>
      </c>
      <c r="B100">
        <v>0</v>
      </c>
      <c r="C100">
        <v>23.56</v>
      </c>
      <c r="D100" t="s">
        <v>550</v>
      </c>
      <c r="E100" t="s">
        <v>551</v>
      </c>
      <c r="F100">
        <v>980</v>
      </c>
    </row>
    <row r="101" spans="1:6" x14ac:dyDescent="0.2">
      <c r="A101" t="s">
        <v>202</v>
      </c>
      <c r="B101">
        <v>0</v>
      </c>
      <c r="C101">
        <v>23.07</v>
      </c>
      <c r="D101" t="s">
        <v>550</v>
      </c>
      <c r="E101" t="s">
        <v>551</v>
      </c>
      <c r="F101">
        <v>892</v>
      </c>
    </row>
    <row r="102" spans="1:6" x14ac:dyDescent="0.2">
      <c r="A102" t="s">
        <v>483</v>
      </c>
      <c r="B102">
        <v>1.46</v>
      </c>
      <c r="C102">
        <v>19.04</v>
      </c>
      <c r="D102" t="s">
        <v>550</v>
      </c>
      <c r="E102" t="s">
        <v>551</v>
      </c>
      <c r="F102">
        <v>925</v>
      </c>
    </row>
    <row r="103" spans="1:6" x14ac:dyDescent="0.2">
      <c r="A103" t="s">
        <v>287</v>
      </c>
      <c r="B103">
        <v>1.46</v>
      </c>
      <c r="C103">
        <v>19.25</v>
      </c>
      <c r="D103" t="s">
        <v>550</v>
      </c>
      <c r="E103" t="s">
        <v>551</v>
      </c>
      <c r="F103">
        <v>925</v>
      </c>
    </row>
    <row r="104" spans="1:6" x14ac:dyDescent="0.2">
      <c r="A104" t="s">
        <v>248</v>
      </c>
      <c r="B104">
        <v>1.45</v>
      </c>
      <c r="C104">
        <v>19.739999999999998</v>
      </c>
      <c r="D104" t="s">
        <v>550</v>
      </c>
      <c r="E104" t="s">
        <v>551</v>
      </c>
      <c r="F104">
        <v>1100</v>
      </c>
    </row>
    <row r="105" spans="1:6" x14ac:dyDescent="0.2">
      <c r="A105" t="s">
        <v>249</v>
      </c>
      <c r="B105">
        <v>1.52</v>
      </c>
      <c r="C105">
        <v>19.91</v>
      </c>
      <c r="D105" t="s">
        <v>550</v>
      </c>
      <c r="E105" t="s">
        <v>551</v>
      </c>
      <c r="F105">
        <v>1100</v>
      </c>
    </row>
    <row r="106" spans="1:6" x14ac:dyDescent="0.2">
      <c r="A106" t="s">
        <v>279</v>
      </c>
      <c r="B106">
        <v>0</v>
      </c>
      <c r="C106">
        <v>23.18</v>
      </c>
      <c r="D106" t="s">
        <v>550</v>
      </c>
      <c r="E106" t="s">
        <v>551</v>
      </c>
      <c r="F106">
        <v>1000</v>
      </c>
    </row>
    <row r="107" spans="1:6" x14ac:dyDescent="0.2">
      <c r="A107" t="s">
        <v>280</v>
      </c>
      <c r="B107">
        <v>0</v>
      </c>
      <c r="C107">
        <v>22.88</v>
      </c>
      <c r="D107" t="s">
        <v>550</v>
      </c>
      <c r="E107" t="s">
        <v>551</v>
      </c>
      <c r="F107">
        <v>1000</v>
      </c>
    </row>
    <row r="108" spans="1:6" x14ac:dyDescent="0.2">
      <c r="A108" t="s">
        <v>277</v>
      </c>
      <c r="B108">
        <v>0.11</v>
      </c>
      <c r="C108">
        <v>23.52</v>
      </c>
      <c r="D108" t="s">
        <v>550</v>
      </c>
      <c r="E108" t="s">
        <v>551</v>
      </c>
      <c r="F108">
        <v>1000</v>
      </c>
    </row>
    <row r="109" spans="1:6" x14ac:dyDescent="0.2">
      <c r="A109" t="s">
        <v>250</v>
      </c>
      <c r="B109">
        <v>1.43</v>
      </c>
      <c r="C109">
        <v>20.57</v>
      </c>
      <c r="D109" t="s">
        <v>550</v>
      </c>
      <c r="E109" t="s">
        <v>551</v>
      </c>
      <c r="F109">
        <v>1000</v>
      </c>
    </row>
    <row r="110" spans="1:6" x14ac:dyDescent="0.2">
      <c r="A110" t="s">
        <v>281</v>
      </c>
      <c r="B110">
        <v>0</v>
      </c>
      <c r="C110">
        <v>23.45</v>
      </c>
      <c r="D110" t="s">
        <v>550</v>
      </c>
      <c r="E110" t="s">
        <v>551</v>
      </c>
      <c r="F110">
        <v>990</v>
      </c>
    </row>
    <row r="111" spans="1:6" x14ac:dyDescent="0.2">
      <c r="A111" t="s">
        <v>251</v>
      </c>
      <c r="B111">
        <v>1.57</v>
      </c>
      <c r="C111">
        <v>19.649999999999999</v>
      </c>
      <c r="D111" t="s">
        <v>550</v>
      </c>
      <c r="E111" t="s">
        <v>551</v>
      </c>
      <c r="F111">
        <v>1000</v>
      </c>
    </row>
    <row r="112" spans="1:6" x14ac:dyDescent="0.2">
      <c r="A112" t="s">
        <v>252</v>
      </c>
      <c r="B112">
        <v>1.46</v>
      </c>
      <c r="C112">
        <v>21.09</v>
      </c>
      <c r="D112" t="s">
        <v>550</v>
      </c>
      <c r="E112" t="s">
        <v>551</v>
      </c>
      <c r="F112">
        <v>1300</v>
      </c>
    </row>
    <row r="113" spans="1:6" x14ac:dyDescent="0.2">
      <c r="A113" t="s">
        <v>253</v>
      </c>
      <c r="B113">
        <v>1.42</v>
      </c>
      <c r="C113">
        <v>20.53</v>
      </c>
      <c r="D113" t="s">
        <v>550</v>
      </c>
      <c r="E113" t="s">
        <v>551</v>
      </c>
      <c r="F113">
        <v>560</v>
      </c>
    </row>
    <row r="114" spans="1:6" x14ac:dyDescent="0.2">
      <c r="A114" t="s">
        <v>278</v>
      </c>
      <c r="B114">
        <v>0.11</v>
      </c>
      <c r="C114">
        <v>23.42</v>
      </c>
      <c r="D114" t="s">
        <v>550</v>
      </c>
      <c r="E114" t="s">
        <v>551</v>
      </c>
      <c r="F114">
        <v>1000</v>
      </c>
    </row>
    <row r="115" spans="1:6" x14ac:dyDescent="0.2">
      <c r="A115" t="s">
        <v>254</v>
      </c>
      <c r="B115">
        <v>1.41</v>
      </c>
      <c r="C115">
        <v>19.89</v>
      </c>
      <c r="D115" t="s">
        <v>550</v>
      </c>
      <c r="E115" t="s">
        <v>551</v>
      </c>
      <c r="F115">
        <v>1000</v>
      </c>
    </row>
    <row r="116" spans="1:6" x14ac:dyDescent="0.2">
      <c r="A116" t="s">
        <v>294</v>
      </c>
      <c r="B116">
        <v>0</v>
      </c>
      <c r="C116">
        <v>26.51</v>
      </c>
      <c r="D116" t="s">
        <v>550</v>
      </c>
      <c r="E116" t="s">
        <v>551</v>
      </c>
      <c r="F116">
        <v>925</v>
      </c>
    </row>
    <row r="117" spans="1:6" x14ac:dyDescent="0.2">
      <c r="A117" t="s">
        <v>295</v>
      </c>
      <c r="B117">
        <v>0</v>
      </c>
      <c r="C117">
        <v>22.91</v>
      </c>
      <c r="D117" t="s">
        <v>550</v>
      </c>
      <c r="E117" t="s">
        <v>551</v>
      </c>
      <c r="F117">
        <v>1050</v>
      </c>
    </row>
    <row r="118" spans="1:6" x14ac:dyDescent="0.2">
      <c r="A118" t="s">
        <v>263</v>
      </c>
      <c r="B118">
        <v>1.4</v>
      </c>
      <c r="C118">
        <v>19.77</v>
      </c>
      <c r="D118" t="s">
        <v>550</v>
      </c>
      <c r="E118" t="s">
        <v>551</v>
      </c>
      <c r="F118">
        <v>1100</v>
      </c>
    </row>
    <row r="119" spans="1:6" x14ac:dyDescent="0.2">
      <c r="A119" t="s">
        <v>255</v>
      </c>
      <c r="B119">
        <v>1.6</v>
      </c>
      <c r="C119">
        <v>20.36</v>
      </c>
      <c r="D119" t="s">
        <v>550</v>
      </c>
      <c r="E119" t="s">
        <v>551</v>
      </c>
      <c r="F119">
        <v>560</v>
      </c>
    </row>
    <row r="120" spans="1:6" x14ac:dyDescent="0.2">
      <c r="A120" t="s">
        <v>256</v>
      </c>
      <c r="B120">
        <v>1.5</v>
      </c>
      <c r="C120">
        <v>21.27</v>
      </c>
      <c r="D120" t="s">
        <v>550</v>
      </c>
      <c r="E120" t="s">
        <v>551</v>
      </c>
      <c r="F120">
        <v>850</v>
      </c>
    </row>
    <row r="121" spans="1:6" x14ac:dyDescent="0.2">
      <c r="A121" t="s">
        <v>296</v>
      </c>
      <c r="B121">
        <v>0</v>
      </c>
      <c r="C121">
        <v>22.39</v>
      </c>
      <c r="D121" t="s">
        <v>550</v>
      </c>
      <c r="E121" t="s">
        <v>551</v>
      </c>
      <c r="F121">
        <v>1000</v>
      </c>
    </row>
    <row r="122" spans="1:6" x14ac:dyDescent="0.2">
      <c r="A122" t="s">
        <v>297</v>
      </c>
      <c r="B122">
        <v>0</v>
      </c>
      <c r="C122">
        <v>23.08</v>
      </c>
      <c r="D122" t="s">
        <v>550</v>
      </c>
      <c r="E122" t="s">
        <v>551</v>
      </c>
      <c r="F122">
        <v>1100</v>
      </c>
    </row>
    <row r="123" spans="1:6" x14ac:dyDescent="0.2">
      <c r="A123" t="s">
        <v>298</v>
      </c>
      <c r="B123">
        <v>0</v>
      </c>
      <c r="C123">
        <v>22.06</v>
      </c>
      <c r="D123" t="s">
        <v>550</v>
      </c>
      <c r="E123" t="s">
        <v>551</v>
      </c>
      <c r="F123">
        <v>825</v>
      </c>
    </row>
    <row r="124" spans="1:6" x14ac:dyDescent="0.2">
      <c r="A124" t="s">
        <v>299</v>
      </c>
      <c r="B124">
        <v>0</v>
      </c>
      <c r="C124">
        <v>22.62</v>
      </c>
      <c r="D124" t="s">
        <v>550</v>
      </c>
      <c r="E124" t="s">
        <v>551</v>
      </c>
      <c r="F124">
        <v>1000</v>
      </c>
    </row>
    <row r="125" spans="1:6" x14ac:dyDescent="0.2">
      <c r="A125" t="s">
        <v>258</v>
      </c>
      <c r="B125">
        <v>1.43</v>
      </c>
      <c r="C125">
        <v>19.420000000000002</v>
      </c>
      <c r="D125" t="s">
        <v>550</v>
      </c>
      <c r="E125" t="s">
        <v>551</v>
      </c>
      <c r="F125">
        <v>800</v>
      </c>
    </row>
    <row r="126" spans="1:6" x14ac:dyDescent="0.2">
      <c r="A126" t="s">
        <v>259</v>
      </c>
      <c r="B126">
        <v>1.44</v>
      </c>
      <c r="C126">
        <v>19.13</v>
      </c>
      <c r="D126" t="s">
        <v>550</v>
      </c>
      <c r="E126" t="s">
        <v>551</v>
      </c>
      <c r="F126">
        <v>940</v>
      </c>
    </row>
    <row r="127" spans="1:6" x14ac:dyDescent="0.2">
      <c r="A127" t="s">
        <v>260</v>
      </c>
      <c r="B127">
        <v>1.53</v>
      </c>
      <c r="C127">
        <v>20.47</v>
      </c>
      <c r="D127" t="s">
        <v>550</v>
      </c>
      <c r="E127" t="s">
        <v>551</v>
      </c>
      <c r="F127">
        <v>876</v>
      </c>
    </row>
    <row r="128" spans="1:6" x14ac:dyDescent="0.2">
      <c r="A128" t="s">
        <v>261</v>
      </c>
      <c r="B128">
        <v>1.49</v>
      </c>
      <c r="C128">
        <v>20.7</v>
      </c>
      <c r="D128" t="s">
        <v>550</v>
      </c>
      <c r="E128" t="s">
        <v>551</v>
      </c>
      <c r="F128">
        <v>800</v>
      </c>
    </row>
    <row r="129" spans="1:6" x14ac:dyDescent="0.2">
      <c r="A129" t="s">
        <v>62</v>
      </c>
      <c r="B129">
        <v>0</v>
      </c>
      <c r="C129">
        <v>15.46</v>
      </c>
      <c r="D129" t="s">
        <v>550</v>
      </c>
      <c r="E129" t="s">
        <v>551</v>
      </c>
      <c r="F129">
        <v>267</v>
      </c>
    </row>
    <row r="130" spans="1:6" x14ac:dyDescent="0.2">
      <c r="A130" t="s">
        <v>134</v>
      </c>
      <c r="B130">
        <v>2.02</v>
      </c>
      <c r="C130">
        <v>19.899999999999999</v>
      </c>
      <c r="D130" t="s">
        <v>550</v>
      </c>
      <c r="E130" t="s">
        <v>551</v>
      </c>
      <c r="F130">
        <v>454</v>
      </c>
    </row>
    <row r="131" spans="1:6" x14ac:dyDescent="0.2">
      <c r="A131" t="s">
        <v>171</v>
      </c>
      <c r="B131">
        <v>1.79</v>
      </c>
      <c r="C131">
        <v>20.56</v>
      </c>
      <c r="D131" t="s">
        <v>550</v>
      </c>
      <c r="E131" t="s">
        <v>551</v>
      </c>
      <c r="F131">
        <v>1300</v>
      </c>
    </row>
    <row r="132" spans="1:6" x14ac:dyDescent="0.2">
      <c r="A132" t="s">
        <v>175</v>
      </c>
      <c r="B132">
        <v>1.73</v>
      </c>
      <c r="C132">
        <v>17.739999999999998</v>
      </c>
      <c r="D132" t="s">
        <v>550</v>
      </c>
      <c r="E132" t="s">
        <v>551</v>
      </c>
      <c r="F132">
        <v>900</v>
      </c>
    </row>
    <row r="133" spans="1:6" x14ac:dyDescent="0.2">
      <c r="A133" t="s">
        <v>235</v>
      </c>
      <c r="B133">
        <v>0</v>
      </c>
      <c r="C133">
        <v>20.77</v>
      </c>
      <c r="D133" t="s">
        <v>550</v>
      </c>
      <c r="E133" t="s">
        <v>551</v>
      </c>
      <c r="F133">
        <v>1100</v>
      </c>
    </row>
    <row r="134" spans="1:6" x14ac:dyDescent="0.2">
      <c r="A134" t="s">
        <v>172</v>
      </c>
      <c r="B134">
        <v>1.72</v>
      </c>
      <c r="C134">
        <v>19.5</v>
      </c>
      <c r="D134" t="s">
        <v>550</v>
      </c>
      <c r="E134" t="s">
        <v>551</v>
      </c>
      <c r="F134">
        <v>1200</v>
      </c>
    </row>
    <row r="135" spans="1:6" x14ac:dyDescent="0.2">
      <c r="A135" t="s">
        <v>206</v>
      </c>
      <c r="B135">
        <v>0</v>
      </c>
      <c r="C135">
        <v>21.57</v>
      </c>
      <c r="D135" t="s">
        <v>550</v>
      </c>
      <c r="E135" t="s">
        <v>551</v>
      </c>
      <c r="F135">
        <v>950</v>
      </c>
    </row>
    <row r="136" spans="1:6" x14ac:dyDescent="0.2">
      <c r="A136" t="s">
        <v>177</v>
      </c>
      <c r="B136">
        <v>1.62</v>
      </c>
      <c r="C136">
        <v>19.32</v>
      </c>
      <c r="D136" t="s">
        <v>550</v>
      </c>
      <c r="E136" t="s">
        <v>551</v>
      </c>
      <c r="F136">
        <v>1000</v>
      </c>
    </row>
    <row r="137" spans="1:6" x14ac:dyDescent="0.2">
      <c r="A137" t="s">
        <v>204</v>
      </c>
      <c r="B137">
        <v>0</v>
      </c>
      <c r="C137">
        <v>22.46</v>
      </c>
      <c r="D137" t="s">
        <v>550</v>
      </c>
      <c r="E137" t="s">
        <v>551</v>
      </c>
      <c r="F137">
        <v>1500</v>
      </c>
    </row>
    <row r="138" spans="1:6" x14ac:dyDescent="0.2">
      <c r="A138" t="s">
        <v>173</v>
      </c>
      <c r="B138">
        <v>1.81</v>
      </c>
      <c r="C138">
        <v>19.03</v>
      </c>
      <c r="D138" t="s">
        <v>550</v>
      </c>
      <c r="E138" t="s">
        <v>551</v>
      </c>
      <c r="F138">
        <v>1400</v>
      </c>
    </row>
    <row r="139" spans="1:6" x14ac:dyDescent="0.2">
      <c r="A139" t="s">
        <v>207</v>
      </c>
      <c r="B139">
        <v>0</v>
      </c>
      <c r="C139">
        <v>23.12</v>
      </c>
      <c r="D139" t="s">
        <v>550</v>
      </c>
      <c r="E139" t="s">
        <v>551</v>
      </c>
      <c r="F139">
        <v>1050</v>
      </c>
    </row>
    <row r="140" spans="1:6" x14ac:dyDescent="0.2">
      <c r="A140" t="s">
        <v>179</v>
      </c>
      <c r="B140">
        <v>1.42</v>
      </c>
      <c r="C140">
        <v>18.5</v>
      </c>
      <c r="D140" t="s">
        <v>550</v>
      </c>
      <c r="E140" t="s">
        <v>551</v>
      </c>
      <c r="F140">
        <v>1000</v>
      </c>
    </row>
    <row r="141" spans="1:6" x14ac:dyDescent="0.2">
      <c r="A141" t="s">
        <v>181</v>
      </c>
      <c r="B141">
        <v>1.38</v>
      </c>
      <c r="C141">
        <v>17.350000000000001</v>
      </c>
      <c r="D141" t="s">
        <v>550</v>
      </c>
      <c r="E141" t="s">
        <v>551</v>
      </c>
      <c r="F141">
        <v>1000</v>
      </c>
    </row>
    <row r="142" spans="1:6" x14ac:dyDescent="0.2">
      <c r="A142" t="s">
        <v>182</v>
      </c>
      <c r="B142">
        <v>1.94</v>
      </c>
      <c r="C142">
        <v>20.43</v>
      </c>
      <c r="D142" t="s">
        <v>550</v>
      </c>
      <c r="E142" t="s">
        <v>551</v>
      </c>
      <c r="F142">
        <v>1000</v>
      </c>
    </row>
    <row r="143" spans="1:6" x14ac:dyDescent="0.2">
      <c r="A143" t="s">
        <v>183</v>
      </c>
      <c r="B143">
        <v>1.47</v>
      </c>
      <c r="C143">
        <v>20.51</v>
      </c>
      <c r="D143" t="s">
        <v>550</v>
      </c>
      <c r="E143" t="s">
        <v>551</v>
      </c>
      <c r="F143">
        <v>600</v>
      </c>
    </row>
    <row r="144" spans="1:6" x14ac:dyDescent="0.2">
      <c r="A144" t="s">
        <v>210</v>
      </c>
      <c r="B144">
        <v>0</v>
      </c>
      <c r="C144">
        <v>21.7</v>
      </c>
      <c r="D144" t="s">
        <v>550</v>
      </c>
      <c r="E144" t="s">
        <v>551</v>
      </c>
      <c r="F144">
        <v>900</v>
      </c>
    </row>
    <row r="145" spans="1:6" x14ac:dyDescent="0.2">
      <c r="A145" t="s">
        <v>208</v>
      </c>
      <c r="B145">
        <v>1.5</v>
      </c>
      <c r="C145">
        <v>17.75</v>
      </c>
      <c r="D145" t="s">
        <v>550</v>
      </c>
      <c r="E145" t="s">
        <v>551</v>
      </c>
      <c r="F145">
        <v>230</v>
      </c>
    </row>
    <row r="146" spans="1:6" x14ac:dyDescent="0.2">
      <c r="A146" t="s">
        <v>234</v>
      </c>
      <c r="B146">
        <v>0</v>
      </c>
      <c r="C146">
        <v>19.989999999999998</v>
      </c>
      <c r="D146" t="s">
        <v>550</v>
      </c>
      <c r="E146" t="s">
        <v>551</v>
      </c>
      <c r="F146">
        <v>400</v>
      </c>
    </row>
    <row r="147" spans="1:6" x14ac:dyDescent="0.2">
      <c r="A147" t="s">
        <v>236</v>
      </c>
      <c r="B147">
        <v>0</v>
      </c>
      <c r="C147">
        <v>17.91</v>
      </c>
      <c r="D147" t="s">
        <v>550</v>
      </c>
      <c r="E147" t="s">
        <v>551</v>
      </c>
      <c r="F147">
        <v>1100</v>
      </c>
    </row>
    <row r="148" spans="1:6" x14ac:dyDescent="0.2">
      <c r="A148" t="s">
        <v>237</v>
      </c>
      <c r="B148">
        <v>0</v>
      </c>
      <c r="C148">
        <v>19.170000000000002</v>
      </c>
      <c r="D148" t="s">
        <v>550</v>
      </c>
      <c r="E148" t="s">
        <v>551</v>
      </c>
      <c r="F148">
        <v>375</v>
      </c>
    </row>
    <row r="149" spans="1:6" x14ac:dyDescent="0.2">
      <c r="A149" t="s">
        <v>180</v>
      </c>
      <c r="B149">
        <v>1.51</v>
      </c>
      <c r="C149">
        <v>18.739999999999998</v>
      </c>
      <c r="D149" t="s">
        <v>550</v>
      </c>
      <c r="E149" t="s">
        <v>551</v>
      </c>
      <c r="F149">
        <v>875</v>
      </c>
    </row>
    <row r="150" spans="1:6" x14ac:dyDescent="0.2">
      <c r="A150" t="s">
        <v>211</v>
      </c>
      <c r="B150">
        <v>0</v>
      </c>
      <c r="C150">
        <v>22.77</v>
      </c>
      <c r="D150" t="s">
        <v>550</v>
      </c>
      <c r="E150" t="s">
        <v>551</v>
      </c>
      <c r="F150">
        <v>1200</v>
      </c>
    </row>
    <row r="151" spans="1:6" x14ac:dyDescent="0.2">
      <c r="A151" t="s">
        <v>212</v>
      </c>
      <c r="B151">
        <v>0</v>
      </c>
      <c r="C151">
        <v>19.89</v>
      </c>
      <c r="D151" t="s">
        <v>550</v>
      </c>
      <c r="E151" t="s">
        <v>551</v>
      </c>
      <c r="F151">
        <v>1300</v>
      </c>
    </row>
    <row r="152" spans="1:6" x14ac:dyDescent="0.2">
      <c r="A152" t="s">
        <v>239</v>
      </c>
      <c r="B152">
        <v>1.3</v>
      </c>
      <c r="C152">
        <v>22.29</v>
      </c>
      <c r="D152" t="s">
        <v>550</v>
      </c>
      <c r="E152" t="s">
        <v>551</v>
      </c>
      <c r="F152">
        <v>1050</v>
      </c>
    </row>
    <row r="153" spans="1:6" x14ac:dyDescent="0.2">
      <c r="A153" t="s">
        <v>485</v>
      </c>
      <c r="B153">
        <v>1.44</v>
      </c>
      <c r="C153">
        <v>18.95</v>
      </c>
      <c r="D153" t="s">
        <v>550</v>
      </c>
      <c r="E153" t="s">
        <v>551</v>
      </c>
      <c r="F153">
        <v>950</v>
      </c>
    </row>
    <row r="154" spans="1:6" x14ac:dyDescent="0.2">
      <c r="A154" t="s">
        <v>267</v>
      </c>
      <c r="B154">
        <v>0</v>
      </c>
      <c r="C154">
        <v>21.06</v>
      </c>
      <c r="D154" t="s">
        <v>550</v>
      </c>
      <c r="E154" t="s">
        <v>551</v>
      </c>
      <c r="F154">
        <v>1000</v>
      </c>
    </row>
    <row r="155" spans="1:6" x14ac:dyDescent="0.2">
      <c r="A155" t="s">
        <v>269</v>
      </c>
      <c r="B155">
        <v>0</v>
      </c>
      <c r="C155">
        <v>19.690000000000001</v>
      </c>
      <c r="D155" t="s">
        <v>550</v>
      </c>
      <c r="E155" t="s">
        <v>551</v>
      </c>
      <c r="F155">
        <v>900</v>
      </c>
    </row>
    <row r="156" spans="1:6" x14ac:dyDescent="0.2">
      <c r="A156" t="s">
        <v>244</v>
      </c>
      <c r="B156">
        <v>1.25</v>
      </c>
      <c r="C156">
        <v>20.32</v>
      </c>
      <c r="D156" t="s">
        <v>550</v>
      </c>
      <c r="E156" t="s">
        <v>551</v>
      </c>
      <c r="F156">
        <v>1300</v>
      </c>
    </row>
    <row r="157" spans="1:6" x14ac:dyDescent="0.2">
      <c r="A157" t="s">
        <v>273</v>
      </c>
      <c r="B157">
        <v>0</v>
      </c>
      <c r="C157">
        <v>23.96</v>
      </c>
      <c r="D157" t="s">
        <v>550</v>
      </c>
      <c r="E157" t="s">
        <v>551</v>
      </c>
      <c r="F157">
        <v>850</v>
      </c>
    </row>
    <row r="158" spans="1:6" x14ac:dyDescent="0.2">
      <c r="A158" t="s">
        <v>271</v>
      </c>
      <c r="B158">
        <v>0</v>
      </c>
      <c r="C158">
        <v>22.31</v>
      </c>
      <c r="D158" t="s">
        <v>550</v>
      </c>
      <c r="E158" t="s">
        <v>551</v>
      </c>
      <c r="F158">
        <v>940</v>
      </c>
    </row>
    <row r="159" spans="1:6" x14ac:dyDescent="0.2">
      <c r="A159" t="s">
        <v>184</v>
      </c>
      <c r="B159">
        <v>1.45</v>
      </c>
      <c r="C159">
        <v>20.350000000000001</v>
      </c>
      <c r="D159" t="s">
        <v>550</v>
      </c>
      <c r="E159" t="s">
        <v>551</v>
      </c>
      <c r="F159">
        <v>1000</v>
      </c>
    </row>
    <row r="160" spans="1:6" x14ac:dyDescent="0.2">
      <c r="A160" t="s">
        <v>274</v>
      </c>
      <c r="B160">
        <v>0</v>
      </c>
      <c r="C160">
        <v>22.86</v>
      </c>
      <c r="D160" t="s">
        <v>550</v>
      </c>
      <c r="E160" t="s">
        <v>551</v>
      </c>
      <c r="F160">
        <v>900</v>
      </c>
    </row>
    <row r="161" spans="1:6" x14ac:dyDescent="0.2">
      <c r="A161" t="s">
        <v>268</v>
      </c>
      <c r="B161">
        <v>0</v>
      </c>
      <c r="C161">
        <v>20.170000000000002</v>
      </c>
      <c r="D161" t="s">
        <v>550</v>
      </c>
      <c r="E161" t="s">
        <v>551</v>
      </c>
      <c r="F161">
        <v>1000</v>
      </c>
    </row>
    <row r="162" spans="1:6" x14ac:dyDescent="0.2">
      <c r="A162" t="s">
        <v>270</v>
      </c>
      <c r="B162">
        <v>0</v>
      </c>
      <c r="C162">
        <v>22.83</v>
      </c>
      <c r="D162" t="s">
        <v>550</v>
      </c>
      <c r="E162" t="s">
        <v>551</v>
      </c>
      <c r="F162">
        <v>1350</v>
      </c>
    </row>
    <row r="163" spans="1:6" x14ac:dyDescent="0.2">
      <c r="A163" t="s">
        <v>487</v>
      </c>
      <c r="B163">
        <v>1.41</v>
      </c>
      <c r="C163">
        <v>17.989999999999998</v>
      </c>
      <c r="D163" t="s">
        <v>550</v>
      </c>
      <c r="E163" t="s">
        <v>551</v>
      </c>
      <c r="F163">
        <v>850</v>
      </c>
    </row>
    <row r="164" spans="1:6" x14ac:dyDescent="0.2">
      <c r="A164">
        <v>54</v>
      </c>
      <c r="B164">
        <v>1.49</v>
      </c>
      <c r="C164">
        <v>17.52</v>
      </c>
      <c r="D164" t="s">
        <v>550</v>
      </c>
      <c r="E164" t="s">
        <v>551</v>
      </c>
      <c r="F164">
        <v>2000</v>
      </c>
    </row>
    <row r="165" spans="1:6" x14ac:dyDescent="0.2">
      <c r="A165" t="s">
        <v>176</v>
      </c>
      <c r="B165">
        <v>1.55</v>
      </c>
      <c r="C165">
        <v>18.53</v>
      </c>
      <c r="D165" t="s">
        <v>550</v>
      </c>
      <c r="E165" t="s">
        <v>551</v>
      </c>
      <c r="F165">
        <v>850</v>
      </c>
    </row>
    <row r="166" spans="1:6" x14ac:dyDescent="0.2">
      <c r="A166" t="s">
        <v>238</v>
      </c>
      <c r="B166">
        <v>0</v>
      </c>
      <c r="C166">
        <v>20.18</v>
      </c>
      <c r="D166" t="s">
        <v>550</v>
      </c>
      <c r="E166" t="s">
        <v>551</v>
      </c>
      <c r="F166">
        <v>1000</v>
      </c>
    </row>
    <row r="167" spans="1:6" x14ac:dyDescent="0.2">
      <c r="A167" t="s">
        <v>488</v>
      </c>
      <c r="B167">
        <v>1.47</v>
      </c>
      <c r="C167">
        <v>20.34</v>
      </c>
      <c r="D167" t="s">
        <v>550</v>
      </c>
      <c r="E167" t="s">
        <v>551</v>
      </c>
      <c r="F167">
        <v>160</v>
      </c>
    </row>
    <row r="168" spans="1:6" x14ac:dyDescent="0.2">
      <c r="A168" t="s">
        <v>201</v>
      </c>
      <c r="B168">
        <v>0</v>
      </c>
      <c r="C168">
        <v>20.79</v>
      </c>
      <c r="D168" t="s">
        <v>550</v>
      </c>
      <c r="E168" t="s">
        <v>551</v>
      </c>
      <c r="F168">
        <v>171</v>
      </c>
    </row>
    <row r="169" spans="1:6" x14ac:dyDescent="0.2">
      <c r="A169" t="s">
        <v>276</v>
      </c>
      <c r="B169">
        <v>0</v>
      </c>
      <c r="C169">
        <v>18.7</v>
      </c>
      <c r="D169" t="s">
        <v>550</v>
      </c>
      <c r="E169" t="s">
        <v>551</v>
      </c>
      <c r="F169">
        <v>260</v>
      </c>
    </row>
    <row r="170" spans="1:6" x14ac:dyDescent="0.2">
      <c r="A170" t="s">
        <v>489</v>
      </c>
      <c r="B170">
        <v>0</v>
      </c>
      <c r="C170">
        <v>3.78</v>
      </c>
      <c r="D170" t="s">
        <v>550</v>
      </c>
      <c r="E170" t="s">
        <v>551</v>
      </c>
      <c r="F170">
        <v>370</v>
      </c>
    </row>
    <row r="171" spans="1:6" x14ac:dyDescent="0.2">
      <c r="A171" t="s">
        <v>490</v>
      </c>
      <c r="B171">
        <v>1.63</v>
      </c>
      <c r="C171">
        <v>25.97</v>
      </c>
      <c r="D171" t="s">
        <v>550</v>
      </c>
      <c r="E171" t="s">
        <v>551</v>
      </c>
      <c r="F171">
        <v>437</v>
      </c>
    </row>
    <row r="172" spans="1:6" x14ac:dyDescent="0.2">
      <c r="A172" t="s">
        <v>491</v>
      </c>
      <c r="B172">
        <v>4.01</v>
      </c>
      <c r="C172">
        <v>624.52</v>
      </c>
      <c r="D172" t="s">
        <v>550</v>
      </c>
      <c r="E172" t="s">
        <v>551</v>
      </c>
      <c r="F172">
        <v>437</v>
      </c>
    </row>
    <row r="173" spans="1:6" x14ac:dyDescent="0.2">
      <c r="A173" t="s">
        <v>492</v>
      </c>
      <c r="B173">
        <v>8.57</v>
      </c>
      <c r="C173">
        <v>199.91</v>
      </c>
      <c r="D173" t="s">
        <v>550</v>
      </c>
      <c r="E173" t="s">
        <v>551</v>
      </c>
      <c r="F173">
        <v>439</v>
      </c>
    </row>
    <row r="174" spans="1:6" x14ac:dyDescent="0.2">
      <c r="A174" t="s">
        <v>493</v>
      </c>
      <c r="B174">
        <v>2.21</v>
      </c>
      <c r="C174">
        <v>23.01</v>
      </c>
      <c r="D174" t="s">
        <v>550</v>
      </c>
      <c r="E174" t="s">
        <v>551</v>
      </c>
      <c r="F174">
        <v>278</v>
      </c>
    </row>
    <row r="175" spans="1:6" x14ac:dyDescent="0.2">
      <c r="A175" t="s">
        <v>494</v>
      </c>
      <c r="B175">
        <v>2.09</v>
      </c>
      <c r="C175">
        <v>20.149999999999999</v>
      </c>
      <c r="D175" t="s">
        <v>550</v>
      </c>
      <c r="E175" t="s">
        <v>551</v>
      </c>
      <c r="F175">
        <v>119</v>
      </c>
    </row>
    <row r="176" spans="1:6" x14ac:dyDescent="0.2">
      <c r="A176">
        <v>463</v>
      </c>
      <c r="B176">
        <v>2.2599999999999998</v>
      </c>
      <c r="C176">
        <v>20.25</v>
      </c>
      <c r="D176" t="s">
        <v>550</v>
      </c>
      <c r="E176" t="s">
        <v>551</v>
      </c>
      <c r="F176">
        <v>320</v>
      </c>
    </row>
    <row r="177" spans="1:6" x14ac:dyDescent="0.2">
      <c r="A177" t="s">
        <v>495</v>
      </c>
      <c r="B177">
        <v>1.01</v>
      </c>
      <c r="C177">
        <v>10.9</v>
      </c>
      <c r="D177" t="s">
        <v>550</v>
      </c>
      <c r="E177" t="s">
        <v>551</v>
      </c>
      <c r="F177">
        <v>1037</v>
      </c>
    </row>
    <row r="178" spans="1:6" x14ac:dyDescent="0.2">
      <c r="A178" t="s">
        <v>496</v>
      </c>
      <c r="B178">
        <v>0.89</v>
      </c>
      <c r="C178">
        <v>12.81</v>
      </c>
      <c r="D178" t="s">
        <v>550</v>
      </c>
      <c r="E178" t="s">
        <v>551</v>
      </c>
      <c r="F178">
        <v>1037</v>
      </c>
    </row>
    <row r="179" spans="1:6" x14ac:dyDescent="0.2">
      <c r="A179" t="s">
        <v>335</v>
      </c>
      <c r="B179">
        <v>0.36</v>
      </c>
      <c r="C179">
        <v>13.66</v>
      </c>
      <c r="D179" t="s">
        <v>550</v>
      </c>
      <c r="E179" t="s">
        <v>551</v>
      </c>
      <c r="F179">
        <v>686</v>
      </c>
    </row>
    <row r="180" spans="1:6" x14ac:dyDescent="0.2">
      <c r="A180" t="s">
        <v>327</v>
      </c>
      <c r="B180">
        <v>1.1399999999999999</v>
      </c>
      <c r="C180">
        <v>15.63</v>
      </c>
      <c r="D180" t="s">
        <v>550</v>
      </c>
      <c r="E180" t="s">
        <v>551</v>
      </c>
      <c r="F180">
        <v>685</v>
      </c>
    </row>
    <row r="181" spans="1:6" x14ac:dyDescent="0.2">
      <c r="A181" t="s">
        <v>328</v>
      </c>
      <c r="B181">
        <v>1.1100000000000001</v>
      </c>
      <c r="C181">
        <v>13.2</v>
      </c>
      <c r="D181" t="s">
        <v>550</v>
      </c>
      <c r="E181" t="s">
        <v>551</v>
      </c>
      <c r="F181">
        <v>623</v>
      </c>
    </row>
    <row r="182" spans="1:6" x14ac:dyDescent="0.2">
      <c r="A182" t="s">
        <v>336</v>
      </c>
      <c r="B182">
        <v>0</v>
      </c>
      <c r="C182">
        <v>12.61</v>
      </c>
      <c r="D182" t="s">
        <v>550</v>
      </c>
      <c r="E182" t="s">
        <v>551</v>
      </c>
      <c r="F182">
        <v>796</v>
      </c>
    </row>
    <row r="183" spans="1:6" x14ac:dyDescent="0.2">
      <c r="A183" t="s">
        <v>337</v>
      </c>
      <c r="B183">
        <v>0</v>
      </c>
      <c r="C183">
        <v>13.77</v>
      </c>
      <c r="D183" t="s">
        <v>550</v>
      </c>
      <c r="E183" t="s">
        <v>551</v>
      </c>
      <c r="F183">
        <v>974</v>
      </c>
    </row>
    <row r="184" spans="1:6" x14ac:dyDescent="0.2">
      <c r="A184" t="s">
        <v>338</v>
      </c>
      <c r="B184">
        <v>0</v>
      </c>
      <c r="C184">
        <v>15.49</v>
      </c>
      <c r="D184" t="s">
        <v>550</v>
      </c>
      <c r="E184" t="s">
        <v>551</v>
      </c>
      <c r="F184">
        <v>586</v>
      </c>
    </row>
    <row r="185" spans="1:6" x14ac:dyDescent="0.2">
      <c r="A185" t="s">
        <v>343</v>
      </c>
      <c r="B185">
        <v>0.73</v>
      </c>
      <c r="C185">
        <v>13.15</v>
      </c>
      <c r="D185" t="s">
        <v>550</v>
      </c>
      <c r="E185" t="s">
        <v>551</v>
      </c>
      <c r="F185">
        <v>532</v>
      </c>
    </row>
    <row r="186" spans="1:6" x14ac:dyDescent="0.2">
      <c r="A186" t="s">
        <v>344</v>
      </c>
      <c r="B186">
        <v>0.5</v>
      </c>
      <c r="C186">
        <v>12.96</v>
      </c>
      <c r="D186" t="s">
        <v>550</v>
      </c>
      <c r="E186" t="s">
        <v>551</v>
      </c>
      <c r="F186">
        <v>220</v>
      </c>
    </row>
    <row r="187" spans="1:6" x14ac:dyDescent="0.2">
      <c r="A187" t="s">
        <v>345</v>
      </c>
      <c r="B187">
        <v>0.74</v>
      </c>
      <c r="C187">
        <v>12.81</v>
      </c>
      <c r="D187" t="s">
        <v>550</v>
      </c>
      <c r="E187" t="s">
        <v>551</v>
      </c>
      <c r="F187">
        <v>513</v>
      </c>
    </row>
    <row r="188" spans="1:6" x14ac:dyDescent="0.2">
      <c r="A188" t="s">
        <v>497</v>
      </c>
      <c r="B188">
        <v>0.39</v>
      </c>
      <c r="C188">
        <v>14.63</v>
      </c>
      <c r="D188" t="s">
        <v>550</v>
      </c>
      <c r="E188" t="s">
        <v>551</v>
      </c>
      <c r="F188">
        <v>815</v>
      </c>
    </row>
    <row r="189" spans="1:6" x14ac:dyDescent="0.2">
      <c r="A189" t="s">
        <v>353</v>
      </c>
      <c r="B189">
        <v>0.4</v>
      </c>
      <c r="C189">
        <v>14.48</v>
      </c>
      <c r="D189" t="s">
        <v>550</v>
      </c>
      <c r="E189" t="s">
        <v>551</v>
      </c>
      <c r="F189">
        <v>518</v>
      </c>
    </row>
    <row r="190" spans="1:6" x14ac:dyDescent="0.2">
      <c r="A190" t="s">
        <v>498</v>
      </c>
      <c r="B190">
        <v>0.81</v>
      </c>
      <c r="C190">
        <v>12.83</v>
      </c>
      <c r="D190" t="s">
        <v>550</v>
      </c>
      <c r="E190" t="s">
        <v>551</v>
      </c>
      <c r="F190">
        <v>440</v>
      </c>
    </row>
    <row r="191" spans="1:6" x14ac:dyDescent="0.2">
      <c r="A191" t="s">
        <v>499</v>
      </c>
      <c r="B191">
        <v>0.4</v>
      </c>
      <c r="C191">
        <v>14.37</v>
      </c>
      <c r="D191" t="s">
        <v>550</v>
      </c>
      <c r="E191" t="s">
        <v>551</v>
      </c>
      <c r="F191">
        <v>575</v>
      </c>
    </row>
    <row r="192" spans="1:6" x14ac:dyDescent="0.2">
      <c r="A192" t="s">
        <v>357</v>
      </c>
      <c r="B192">
        <v>0.24</v>
      </c>
      <c r="C192">
        <v>13.14</v>
      </c>
      <c r="D192" t="s">
        <v>550</v>
      </c>
      <c r="E192" t="s">
        <v>551</v>
      </c>
      <c r="F192">
        <v>1036</v>
      </c>
    </row>
    <row r="193" spans="1:6" x14ac:dyDescent="0.2">
      <c r="A193" t="s">
        <v>500</v>
      </c>
      <c r="B193">
        <v>1.1000000000000001</v>
      </c>
      <c r="C193">
        <v>14.9</v>
      </c>
      <c r="D193" t="s">
        <v>550</v>
      </c>
      <c r="E193" t="s">
        <v>551</v>
      </c>
      <c r="F193">
        <v>679</v>
      </c>
    </row>
    <row r="194" spans="1:6" x14ac:dyDescent="0.2">
      <c r="A194" t="s">
        <v>346</v>
      </c>
      <c r="B194">
        <v>1.1000000000000001</v>
      </c>
      <c r="C194">
        <v>13.4</v>
      </c>
      <c r="D194" t="s">
        <v>550</v>
      </c>
      <c r="E194" t="s">
        <v>551</v>
      </c>
      <c r="F194">
        <v>688</v>
      </c>
    </row>
    <row r="195" spans="1:6" x14ac:dyDescent="0.2">
      <c r="A195" t="s">
        <v>501</v>
      </c>
      <c r="B195">
        <v>0.71</v>
      </c>
      <c r="C195">
        <v>12.17</v>
      </c>
      <c r="D195" t="s">
        <v>550</v>
      </c>
      <c r="E195" t="s">
        <v>551</v>
      </c>
      <c r="F195">
        <v>573</v>
      </c>
    </row>
    <row r="196" spans="1:6" x14ac:dyDescent="0.2">
      <c r="A196" t="s">
        <v>347</v>
      </c>
      <c r="B196">
        <v>1.45</v>
      </c>
      <c r="C196">
        <v>14.39</v>
      </c>
      <c r="D196" t="s">
        <v>550</v>
      </c>
      <c r="E196" t="s">
        <v>551</v>
      </c>
      <c r="F196">
        <v>1436</v>
      </c>
    </row>
    <row r="197" spans="1:6" x14ac:dyDescent="0.2">
      <c r="A197" t="s">
        <v>348</v>
      </c>
      <c r="B197">
        <v>1.1499999999999999</v>
      </c>
      <c r="C197">
        <v>13.83</v>
      </c>
      <c r="D197" t="s">
        <v>550</v>
      </c>
      <c r="E197" t="s">
        <v>551</v>
      </c>
      <c r="F197">
        <v>648</v>
      </c>
    </row>
    <row r="198" spans="1:6" x14ac:dyDescent="0.2">
      <c r="A198" t="s">
        <v>358</v>
      </c>
      <c r="B198">
        <v>0.47</v>
      </c>
      <c r="C198">
        <v>15.43</v>
      </c>
      <c r="D198" t="s">
        <v>550</v>
      </c>
      <c r="E198" t="s">
        <v>551</v>
      </c>
      <c r="F198">
        <v>346</v>
      </c>
    </row>
    <row r="199" spans="1:6" x14ac:dyDescent="0.2">
      <c r="A199" t="s">
        <v>332</v>
      </c>
      <c r="B199">
        <v>1.0900000000000001</v>
      </c>
      <c r="C199">
        <v>17.329999999999998</v>
      </c>
      <c r="D199" t="s">
        <v>550</v>
      </c>
      <c r="E199" t="s">
        <v>551</v>
      </c>
      <c r="F199">
        <v>143</v>
      </c>
    </row>
    <row r="200" spans="1:6" x14ac:dyDescent="0.2">
      <c r="A200" t="s">
        <v>339</v>
      </c>
      <c r="B200">
        <v>0</v>
      </c>
      <c r="C200">
        <v>15.94</v>
      </c>
      <c r="D200" t="s">
        <v>550</v>
      </c>
      <c r="E200" t="s">
        <v>551</v>
      </c>
      <c r="F200">
        <v>107</v>
      </c>
    </row>
    <row r="201" spans="1:6" x14ac:dyDescent="0.2">
      <c r="A201" t="s">
        <v>340</v>
      </c>
      <c r="B201">
        <v>0</v>
      </c>
      <c r="C201">
        <v>14.86</v>
      </c>
      <c r="D201" t="s">
        <v>550</v>
      </c>
      <c r="E201" t="s">
        <v>551</v>
      </c>
      <c r="F201">
        <v>109</v>
      </c>
    </row>
    <row r="202" spans="1:6" x14ac:dyDescent="0.2">
      <c r="A202" t="s">
        <v>102</v>
      </c>
      <c r="B202">
        <v>1.72</v>
      </c>
      <c r="C202">
        <v>22.63</v>
      </c>
      <c r="D202" t="s">
        <v>550</v>
      </c>
      <c r="E202" t="s">
        <v>551</v>
      </c>
      <c r="F202">
        <v>75</v>
      </c>
    </row>
    <row r="203" spans="1:6" x14ac:dyDescent="0.2">
      <c r="A203" t="s">
        <v>512</v>
      </c>
      <c r="B203">
        <v>192.13</v>
      </c>
      <c r="C203">
        <v>4556.08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7C463-B5C7-4049-9758-D7C42F681B2D}">
  <dimension ref="A1:F203"/>
  <sheetViews>
    <sheetView workbookViewId="0">
      <selection activeCell="E24" sqref="E24"/>
    </sheetView>
  </sheetViews>
  <sheetFormatPr defaultRowHeight="15" x14ac:dyDescent="0.2"/>
  <sheetData>
    <row r="1" spans="1:6" x14ac:dyDescent="0.2">
      <c r="A1" t="s">
        <v>468</v>
      </c>
      <c r="B1" t="s">
        <v>524</v>
      </c>
      <c r="C1" t="s">
        <v>525</v>
      </c>
      <c r="D1" t="s">
        <v>526</v>
      </c>
      <c r="E1" t="s">
        <v>527</v>
      </c>
      <c r="F1" t="s">
        <v>528</v>
      </c>
    </row>
    <row r="2" spans="1:6" x14ac:dyDescent="0.2">
      <c r="A2">
        <v>242</v>
      </c>
      <c r="B2">
        <v>0</v>
      </c>
      <c r="C2">
        <v>0</v>
      </c>
      <c r="D2" t="s">
        <v>552</v>
      </c>
      <c r="E2" t="s">
        <v>553</v>
      </c>
      <c r="F2">
        <v>1350</v>
      </c>
    </row>
    <row r="3" spans="1:6" x14ac:dyDescent="0.2">
      <c r="A3">
        <v>243</v>
      </c>
      <c r="B3">
        <v>0</v>
      </c>
      <c r="C3">
        <v>0</v>
      </c>
      <c r="D3" t="s">
        <v>552</v>
      </c>
      <c r="E3" t="s">
        <v>553</v>
      </c>
      <c r="F3">
        <v>1350</v>
      </c>
    </row>
    <row r="4" spans="1:6" x14ac:dyDescent="0.2">
      <c r="A4" t="s">
        <v>31</v>
      </c>
      <c r="B4">
        <v>0</v>
      </c>
      <c r="C4">
        <v>19.55</v>
      </c>
      <c r="D4" t="s">
        <v>552</v>
      </c>
      <c r="E4" t="s">
        <v>553</v>
      </c>
      <c r="F4">
        <v>144</v>
      </c>
    </row>
    <row r="5" spans="1:6" x14ac:dyDescent="0.2">
      <c r="A5" t="s">
        <v>133</v>
      </c>
      <c r="B5">
        <v>2.19</v>
      </c>
      <c r="C5">
        <v>24.43</v>
      </c>
      <c r="D5" t="s">
        <v>552</v>
      </c>
      <c r="E5" t="s">
        <v>553</v>
      </c>
      <c r="F5">
        <v>157</v>
      </c>
    </row>
    <row r="6" spans="1:6" x14ac:dyDescent="0.2">
      <c r="A6" t="s">
        <v>91</v>
      </c>
      <c r="B6">
        <v>0.64</v>
      </c>
      <c r="C6">
        <v>25.82</v>
      </c>
      <c r="D6" t="s">
        <v>552</v>
      </c>
      <c r="E6" t="s">
        <v>553</v>
      </c>
      <c r="F6">
        <v>133</v>
      </c>
    </row>
    <row r="7" spans="1:6" x14ac:dyDescent="0.2">
      <c r="A7" t="s">
        <v>479</v>
      </c>
      <c r="B7">
        <v>1.95</v>
      </c>
      <c r="C7">
        <v>25.5</v>
      </c>
      <c r="D7" t="s">
        <v>552</v>
      </c>
      <c r="E7" t="s">
        <v>553</v>
      </c>
      <c r="F7">
        <v>200</v>
      </c>
    </row>
    <row r="8" spans="1:6" x14ac:dyDescent="0.2">
      <c r="A8" t="s">
        <v>30</v>
      </c>
      <c r="B8">
        <v>0</v>
      </c>
      <c r="C8">
        <v>19.39</v>
      </c>
      <c r="D8" t="s">
        <v>552</v>
      </c>
      <c r="E8" t="s">
        <v>553</v>
      </c>
      <c r="F8">
        <v>145</v>
      </c>
    </row>
    <row r="9" spans="1:6" x14ac:dyDescent="0.2">
      <c r="A9" t="s">
        <v>349</v>
      </c>
      <c r="B9">
        <v>1.05</v>
      </c>
      <c r="C9">
        <v>13.31</v>
      </c>
      <c r="D9" t="s">
        <v>552</v>
      </c>
      <c r="E9" t="s">
        <v>553</v>
      </c>
      <c r="F9">
        <v>183</v>
      </c>
    </row>
    <row r="10" spans="1:6" x14ac:dyDescent="0.2">
      <c r="A10" t="s">
        <v>352</v>
      </c>
      <c r="B10">
        <v>0</v>
      </c>
      <c r="C10">
        <v>15.56</v>
      </c>
      <c r="D10" t="s">
        <v>552</v>
      </c>
      <c r="E10" t="s">
        <v>553</v>
      </c>
      <c r="F10">
        <v>111</v>
      </c>
    </row>
    <row r="11" spans="1:6" x14ac:dyDescent="0.2">
      <c r="A11" t="s">
        <v>354</v>
      </c>
      <c r="B11">
        <v>0</v>
      </c>
      <c r="C11">
        <v>15.68</v>
      </c>
      <c r="D11" t="s">
        <v>552</v>
      </c>
      <c r="E11" t="s">
        <v>553</v>
      </c>
      <c r="F11">
        <v>102</v>
      </c>
    </row>
    <row r="12" spans="1:6" x14ac:dyDescent="0.2">
      <c r="A12" t="s">
        <v>356</v>
      </c>
      <c r="B12">
        <v>0</v>
      </c>
      <c r="C12">
        <v>15.32</v>
      </c>
      <c r="D12" t="s">
        <v>552</v>
      </c>
      <c r="E12" t="s">
        <v>553</v>
      </c>
      <c r="F12">
        <v>285</v>
      </c>
    </row>
    <row r="13" spans="1:6" x14ac:dyDescent="0.2">
      <c r="A13" t="s">
        <v>264</v>
      </c>
      <c r="B13">
        <v>1.37</v>
      </c>
      <c r="C13">
        <v>21.62</v>
      </c>
      <c r="D13" t="s">
        <v>552</v>
      </c>
      <c r="E13" t="s">
        <v>553</v>
      </c>
      <c r="F13">
        <v>67</v>
      </c>
    </row>
    <row r="14" spans="1:6" x14ac:dyDescent="0.2">
      <c r="A14" t="s">
        <v>265</v>
      </c>
      <c r="B14">
        <v>1.53</v>
      </c>
      <c r="C14">
        <v>20.100000000000001</v>
      </c>
      <c r="D14" t="s">
        <v>552</v>
      </c>
      <c r="E14" t="s">
        <v>553</v>
      </c>
      <c r="F14">
        <v>162</v>
      </c>
    </row>
    <row r="15" spans="1:6" x14ac:dyDescent="0.2">
      <c r="A15" t="s">
        <v>292</v>
      </c>
      <c r="B15">
        <v>1.62</v>
      </c>
      <c r="C15">
        <v>22.53</v>
      </c>
      <c r="D15" t="s">
        <v>552</v>
      </c>
      <c r="E15" t="s">
        <v>553</v>
      </c>
      <c r="F15">
        <v>1500</v>
      </c>
    </row>
    <row r="16" spans="1:6" x14ac:dyDescent="0.2">
      <c r="A16" t="s">
        <v>275</v>
      </c>
      <c r="B16">
        <v>0</v>
      </c>
      <c r="C16">
        <v>22.06</v>
      </c>
      <c r="D16" t="s">
        <v>552</v>
      </c>
      <c r="E16" t="s">
        <v>553</v>
      </c>
      <c r="F16">
        <v>900</v>
      </c>
    </row>
    <row r="17" spans="1:6" x14ac:dyDescent="0.2">
      <c r="A17" t="s">
        <v>288</v>
      </c>
      <c r="B17">
        <v>1.5</v>
      </c>
      <c r="C17">
        <v>21.45</v>
      </c>
      <c r="D17" t="s">
        <v>552</v>
      </c>
      <c r="E17" t="s">
        <v>553</v>
      </c>
      <c r="F17">
        <v>750</v>
      </c>
    </row>
    <row r="18" spans="1:6" x14ac:dyDescent="0.2">
      <c r="A18" t="s">
        <v>290</v>
      </c>
      <c r="B18">
        <v>1.32</v>
      </c>
      <c r="C18">
        <v>21.39</v>
      </c>
      <c r="D18" t="s">
        <v>552</v>
      </c>
      <c r="E18" t="s">
        <v>553</v>
      </c>
      <c r="F18">
        <v>585</v>
      </c>
    </row>
    <row r="19" spans="1:6" x14ac:dyDescent="0.2">
      <c r="A19" t="s">
        <v>291</v>
      </c>
      <c r="B19">
        <v>1.55</v>
      </c>
      <c r="C19">
        <v>21.5</v>
      </c>
      <c r="D19" t="s">
        <v>552</v>
      </c>
      <c r="E19" t="s">
        <v>553</v>
      </c>
      <c r="F19">
        <v>475</v>
      </c>
    </row>
    <row r="20" spans="1:6" x14ac:dyDescent="0.2">
      <c r="A20" t="s">
        <v>35</v>
      </c>
      <c r="B20">
        <v>2.08</v>
      </c>
      <c r="C20">
        <v>20.98</v>
      </c>
      <c r="D20" t="s">
        <v>552</v>
      </c>
      <c r="E20" t="s">
        <v>553</v>
      </c>
      <c r="F20">
        <v>1007</v>
      </c>
    </row>
    <row r="21" spans="1:6" x14ac:dyDescent="0.2">
      <c r="A21" t="s">
        <v>36</v>
      </c>
      <c r="B21">
        <v>1.95</v>
      </c>
      <c r="C21">
        <v>21.23</v>
      </c>
      <c r="D21" t="s">
        <v>552</v>
      </c>
      <c r="E21" t="s">
        <v>553</v>
      </c>
      <c r="F21">
        <v>1007</v>
      </c>
    </row>
    <row r="22" spans="1:6" x14ac:dyDescent="0.2">
      <c r="A22" t="s">
        <v>37</v>
      </c>
      <c r="B22">
        <v>2.0499999999999998</v>
      </c>
      <c r="C22">
        <v>20.14</v>
      </c>
      <c r="D22" t="s">
        <v>552</v>
      </c>
      <c r="E22" t="s">
        <v>553</v>
      </c>
      <c r="F22">
        <v>812</v>
      </c>
    </row>
    <row r="23" spans="1:6" x14ac:dyDescent="0.2">
      <c r="A23" t="s">
        <v>478</v>
      </c>
      <c r="B23">
        <v>0</v>
      </c>
      <c r="C23">
        <v>17.46</v>
      </c>
      <c r="D23" t="s">
        <v>552</v>
      </c>
      <c r="E23" t="s">
        <v>553</v>
      </c>
      <c r="F23">
        <v>840</v>
      </c>
    </row>
    <row r="24" spans="1:6" x14ac:dyDescent="0.2">
      <c r="A24" t="s">
        <v>38</v>
      </c>
      <c r="B24">
        <v>1.99</v>
      </c>
      <c r="C24">
        <v>21.32</v>
      </c>
      <c r="D24" t="s">
        <v>552</v>
      </c>
      <c r="E24" t="s">
        <v>553</v>
      </c>
      <c r="F24">
        <v>263</v>
      </c>
    </row>
    <row r="25" spans="1:6" x14ac:dyDescent="0.2">
      <c r="A25" t="s">
        <v>40</v>
      </c>
      <c r="B25">
        <v>1.88</v>
      </c>
      <c r="C25">
        <v>19.809999999999999</v>
      </c>
      <c r="D25" t="s">
        <v>552</v>
      </c>
      <c r="E25" t="s">
        <v>553</v>
      </c>
      <c r="F25">
        <v>123</v>
      </c>
    </row>
    <row r="26" spans="1:6" x14ac:dyDescent="0.2">
      <c r="A26" t="s">
        <v>39</v>
      </c>
      <c r="B26">
        <v>2.09</v>
      </c>
      <c r="C26">
        <v>21.12</v>
      </c>
      <c r="D26" t="s">
        <v>552</v>
      </c>
      <c r="E26" t="s">
        <v>553</v>
      </c>
      <c r="F26">
        <v>576</v>
      </c>
    </row>
    <row r="27" spans="1:6" x14ac:dyDescent="0.2">
      <c r="A27" t="s">
        <v>41</v>
      </c>
      <c r="B27">
        <v>2.04</v>
      </c>
      <c r="C27">
        <v>19.78</v>
      </c>
      <c r="D27" t="s">
        <v>552</v>
      </c>
      <c r="E27" t="s">
        <v>553</v>
      </c>
      <c r="F27">
        <v>190</v>
      </c>
    </row>
    <row r="28" spans="1:6" x14ac:dyDescent="0.2">
      <c r="A28" t="s">
        <v>47</v>
      </c>
      <c r="B28">
        <v>1.35</v>
      </c>
      <c r="C28">
        <v>21.51</v>
      </c>
      <c r="D28" t="s">
        <v>552</v>
      </c>
      <c r="E28" t="s">
        <v>553</v>
      </c>
      <c r="F28">
        <v>840</v>
      </c>
    </row>
    <row r="29" spans="1:6" x14ac:dyDescent="0.2">
      <c r="A29" t="s">
        <v>48</v>
      </c>
      <c r="B29">
        <v>1.42</v>
      </c>
      <c r="C29">
        <v>21.94</v>
      </c>
      <c r="D29" t="s">
        <v>552</v>
      </c>
      <c r="E29" t="s">
        <v>553</v>
      </c>
      <c r="F29">
        <v>860</v>
      </c>
    </row>
    <row r="30" spans="1:6" x14ac:dyDescent="0.2">
      <c r="A30" t="s">
        <v>49</v>
      </c>
      <c r="B30">
        <v>1.33</v>
      </c>
      <c r="C30">
        <v>20.91</v>
      </c>
      <c r="D30" t="s">
        <v>552</v>
      </c>
      <c r="E30" t="s">
        <v>553</v>
      </c>
      <c r="F30">
        <v>802</v>
      </c>
    </row>
    <row r="31" spans="1:6" x14ac:dyDescent="0.2">
      <c r="A31" t="s">
        <v>50</v>
      </c>
      <c r="B31">
        <v>1.57</v>
      </c>
      <c r="C31">
        <v>17.940000000000001</v>
      </c>
      <c r="D31" t="s">
        <v>552</v>
      </c>
      <c r="E31" t="s">
        <v>553</v>
      </c>
      <c r="F31">
        <v>518</v>
      </c>
    </row>
    <row r="32" spans="1:6" x14ac:dyDescent="0.2">
      <c r="A32" t="s">
        <v>51</v>
      </c>
      <c r="B32">
        <v>1.61</v>
      </c>
      <c r="C32">
        <v>19.87</v>
      </c>
      <c r="D32" t="s">
        <v>552</v>
      </c>
      <c r="E32" t="s">
        <v>553</v>
      </c>
      <c r="F32">
        <v>813</v>
      </c>
    </row>
    <row r="33" spans="1:6" x14ac:dyDescent="0.2">
      <c r="A33" t="s">
        <v>52</v>
      </c>
      <c r="B33">
        <v>1.72</v>
      </c>
      <c r="C33">
        <v>21.56</v>
      </c>
      <c r="D33" t="s">
        <v>552</v>
      </c>
      <c r="E33" t="s">
        <v>553</v>
      </c>
      <c r="F33">
        <v>814</v>
      </c>
    </row>
    <row r="34" spans="1:6" x14ac:dyDescent="0.2">
      <c r="A34">
        <v>239</v>
      </c>
      <c r="B34">
        <v>2.0099999999999998</v>
      </c>
      <c r="C34">
        <v>16.86</v>
      </c>
      <c r="D34" t="s">
        <v>552</v>
      </c>
      <c r="E34" t="s">
        <v>553</v>
      </c>
      <c r="F34">
        <v>1305</v>
      </c>
    </row>
    <row r="35" spans="1:6" x14ac:dyDescent="0.2">
      <c r="A35">
        <v>358</v>
      </c>
      <c r="B35">
        <v>2.08</v>
      </c>
      <c r="C35">
        <v>22.34</v>
      </c>
      <c r="D35" t="s">
        <v>552</v>
      </c>
      <c r="E35" t="s">
        <v>553</v>
      </c>
      <c r="F35">
        <v>375</v>
      </c>
    </row>
    <row r="36" spans="1:6" x14ac:dyDescent="0.2">
      <c r="A36">
        <v>359</v>
      </c>
      <c r="B36">
        <v>2.2000000000000002</v>
      </c>
      <c r="C36">
        <v>22.26</v>
      </c>
      <c r="D36" t="s">
        <v>552</v>
      </c>
      <c r="E36" t="s">
        <v>553</v>
      </c>
      <c r="F36">
        <v>2351</v>
      </c>
    </row>
    <row r="37" spans="1:6" x14ac:dyDescent="0.2">
      <c r="A37" t="s">
        <v>197</v>
      </c>
      <c r="B37">
        <v>1.87</v>
      </c>
      <c r="C37">
        <v>18.8</v>
      </c>
      <c r="D37" t="s">
        <v>552</v>
      </c>
      <c r="E37" t="s">
        <v>553</v>
      </c>
      <c r="F37">
        <v>850</v>
      </c>
    </row>
    <row r="38" spans="1:6" x14ac:dyDescent="0.2">
      <c r="A38" t="s">
        <v>44</v>
      </c>
      <c r="B38">
        <v>2.09</v>
      </c>
      <c r="C38">
        <v>21.45</v>
      </c>
      <c r="D38" t="s">
        <v>552</v>
      </c>
      <c r="E38" t="s">
        <v>553</v>
      </c>
      <c r="F38">
        <v>916</v>
      </c>
    </row>
    <row r="39" spans="1:6" x14ac:dyDescent="0.2">
      <c r="A39" t="s">
        <v>46</v>
      </c>
      <c r="B39">
        <v>1.96</v>
      </c>
      <c r="C39">
        <v>21.15</v>
      </c>
      <c r="D39" t="s">
        <v>552</v>
      </c>
      <c r="E39" t="s">
        <v>553</v>
      </c>
      <c r="F39">
        <v>900</v>
      </c>
    </row>
    <row r="40" spans="1:6" x14ac:dyDescent="0.2">
      <c r="A40" t="s">
        <v>533</v>
      </c>
      <c r="B40">
        <v>2.14</v>
      </c>
      <c r="C40">
        <v>36.06</v>
      </c>
      <c r="D40" t="s">
        <v>552</v>
      </c>
      <c r="E40" t="s">
        <v>553</v>
      </c>
      <c r="F40">
        <v>140</v>
      </c>
    </row>
    <row r="41" spans="1:6" x14ac:dyDescent="0.2">
      <c r="A41" t="s">
        <v>534</v>
      </c>
      <c r="B41">
        <v>2.46</v>
      </c>
      <c r="C41">
        <v>24.79</v>
      </c>
      <c r="D41" t="s">
        <v>552</v>
      </c>
      <c r="E41" t="s">
        <v>553</v>
      </c>
      <c r="F41">
        <v>140</v>
      </c>
    </row>
    <row r="42" spans="1:6" x14ac:dyDescent="0.2">
      <c r="A42" t="s">
        <v>45</v>
      </c>
      <c r="B42">
        <v>2.2200000000000002</v>
      </c>
      <c r="C42">
        <v>22.31</v>
      </c>
      <c r="D42" t="s">
        <v>552</v>
      </c>
      <c r="E42" t="s">
        <v>553</v>
      </c>
      <c r="F42">
        <v>842</v>
      </c>
    </row>
    <row r="43" spans="1:6" x14ac:dyDescent="0.2">
      <c r="A43" t="s">
        <v>535</v>
      </c>
      <c r="B43">
        <v>0</v>
      </c>
      <c r="C43">
        <v>9.6300000000000008</v>
      </c>
      <c r="D43" t="s">
        <v>552</v>
      </c>
      <c r="E43" t="s">
        <v>553</v>
      </c>
      <c r="F43">
        <v>56</v>
      </c>
    </row>
    <row r="44" spans="1:6" x14ac:dyDescent="0.2">
      <c r="A44" t="s">
        <v>536</v>
      </c>
      <c r="B44">
        <v>2.2000000000000002</v>
      </c>
      <c r="C44">
        <v>22.79</v>
      </c>
      <c r="D44" t="s">
        <v>552</v>
      </c>
      <c r="E44" t="s">
        <v>553</v>
      </c>
      <c r="F44">
        <v>141</v>
      </c>
    </row>
    <row r="45" spans="1:6" x14ac:dyDescent="0.2">
      <c r="A45" t="s">
        <v>537</v>
      </c>
      <c r="B45">
        <v>2.25</v>
      </c>
      <c r="C45">
        <v>23.06</v>
      </c>
      <c r="D45" t="s">
        <v>552</v>
      </c>
      <c r="E45" t="s">
        <v>553</v>
      </c>
      <c r="F45">
        <v>74</v>
      </c>
    </row>
    <row r="46" spans="1:6" x14ac:dyDescent="0.2">
      <c r="A46" t="s">
        <v>70</v>
      </c>
      <c r="B46">
        <v>1.77</v>
      </c>
      <c r="C46">
        <v>17.46</v>
      </c>
      <c r="D46" t="s">
        <v>552</v>
      </c>
      <c r="E46" t="s">
        <v>553</v>
      </c>
      <c r="F46">
        <v>794</v>
      </c>
    </row>
    <row r="47" spans="1:6" x14ac:dyDescent="0.2">
      <c r="A47" t="s">
        <v>69</v>
      </c>
      <c r="B47">
        <v>1.73</v>
      </c>
      <c r="C47">
        <v>17.62</v>
      </c>
      <c r="D47" t="s">
        <v>552</v>
      </c>
      <c r="E47" t="s">
        <v>553</v>
      </c>
      <c r="F47">
        <v>517</v>
      </c>
    </row>
    <row r="48" spans="1:6" x14ac:dyDescent="0.2">
      <c r="A48" t="s">
        <v>71</v>
      </c>
      <c r="B48">
        <v>2.0099999999999998</v>
      </c>
      <c r="C48">
        <v>17.41</v>
      </c>
      <c r="D48" t="s">
        <v>552</v>
      </c>
      <c r="E48" t="s">
        <v>553</v>
      </c>
      <c r="F48">
        <v>735</v>
      </c>
    </row>
    <row r="49" spans="1:6" x14ac:dyDescent="0.2">
      <c r="A49" t="s">
        <v>72</v>
      </c>
      <c r="B49">
        <v>1.8</v>
      </c>
      <c r="C49">
        <v>18.32</v>
      </c>
      <c r="D49" t="s">
        <v>552</v>
      </c>
      <c r="E49" t="s">
        <v>553</v>
      </c>
      <c r="F49">
        <v>767</v>
      </c>
    </row>
    <row r="50" spans="1:6" x14ac:dyDescent="0.2">
      <c r="A50" t="s">
        <v>89</v>
      </c>
      <c r="B50">
        <v>0.94</v>
      </c>
      <c r="C50">
        <v>19.510000000000002</v>
      </c>
      <c r="D50" t="s">
        <v>552</v>
      </c>
      <c r="E50" t="s">
        <v>553</v>
      </c>
      <c r="F50">
        <v>791</v>
      </c>
    </row>
    <row r="51" spans="1:6" x14ac:dyDescent="0.2">
      <c r="A51" t="s">
        <v>90</v>
      </c>
      <c r="B51">
        <v>0.96</v>
      </c>
      <c r="C51">
        <v>19.899999999999999</v>
      </c>
      <c r="D51" t="s">
        <v>552</v>
      </c>
      <c r="E51" t="s">
        <v>553</v>
      </c>
      <c r="F51">
        <v>781</v>
      </c>
    </row>
    <row r="52" spans="1:6" x14ac:dyDescent="0.2">
      <c r="A52" t="s">
        <v>86</v>
      </c>
      <c r="B52">
        <v>0.94</v>
      </c>
      <c r="C52">
        <v>19.48</v>
      </c>
      <c r="D52" t="s">
        <v>552</v>
      </c>
      <c r="E52" t="s">
        <v>553</v>
      </c>
      <c r="F52">
        <v>771</v>
      </c>
    </row>
    <row r="53" spans="1:6" x14ac:dyDescent="0.2">
      <c r="A53" t="s">
        <v>88</v>
      </c>
      <c r="B53">
        <v>0.93</v>
      </c>
      <c r="C53">
        <v>19.16</v>
      </c>
      <c r="D53" t="s">
        <v>552</v>
      </c>
      <c r="E53" t="s">
        <v>553</v>
      </c>
      <c r="F53">
        <v>771</v>
      </c>
    </row>
    <row r="54" spans="1:6" x14ac:dyDescent="0.2">
      <c r="A54" t="s">
        <v>146</v>
      </c>
      <c r="B54">
        <v>0</v>
      </c>
      <c r="C54">
        <v>17.920000000000002</v>
      </c>
      <c r="D54" t="s">
        <v>552</v>
      </c>
      <c r="E54" t="s">
        <v>553</v>
      </c>
      <c r="F54">
        <v>792</v>
      </c>
    </row>
    <row r="55" spans="1:6" x14ac:dyDescent="0.2">
      <c r="A55" t="s">
        <v>148</v>
      </c>
      <c r="B55">
        <v>0</v>
      </c>
      <c r="C55">
        <v>18.43</v>
      </c>
      <c r="D55" t="s">
        <v>552</v>
      </c>
      <c r="E55" t="s">
        <v>553</v>
      </c>
      <c r="F55">
        <v>781</v>
      </c>
    </row>
    <row r="56" spans="1:6" x14ac:dyDescent="0.2">
      <c r="A56" t="s">
        <v>28</v>
      </c>
      <c r="B56">
        <v>0</v>
      </c>
      <c r="C56">
        <v>18</v>
      </c>
      <c r="D56" t="s">
        <v>552</v>
      </c>
      <c r="E56" t="s">
        <v>553</v>
      </c>
      <c r="F56">
        <v>783</v>
      </c>
    </row>
    <row r="57" spans="1:6" x14ac:dyDescent="0.2">
      <c r="A57" t="s">
        <v>29</v>
      </c>
      <c r="B57">
        <v>0</v>
      </c>
      <c r="C57">
        <v>17.149999999999999</v>
      </c>
      <c r="D57" t="s">
        <v>552</v>
      </c>
      <c r="E57" t="s">
        <v>553</v>
      </c>
      <c r="F57">
        <v>783</v>
      </c>
    </row>
    <row r="58" spans="1:6" x14ac:dyDescent="0.2">
      <c r="A58" t="s">
        <v>85</v>
      </c>
      <c r="B58">
        <v>0.92</v>
      </c>
      <c r="C58">
        <v>18.72</v>
      </c>
      <c r="D58" t="s">
        <v>552</v>
      </c>
      <c r="E58" t="s">
        <v>553</v>
      </c>
      <c r="F58">
        <v>771</v>
      </c>
    </row>
    <row r="59" spans="1:6" x14ac:dyDescent="0.2">
      <c r="A59" t="s">
        <v>142</v>
      </c>
      <c r="B59">
        <v>0</v>
      </c>
      <c r="C59">
        <v>0</v>
      </c>
      <c r="D59" t="s">
        <v>552</v>
      </c>
      <c r="E59" t="s">
        <v>553</v>
      </c>
      <c r="F59">
        <v>669</v>
      </c>
    </row>
    <row r="60" spans="1:6" x14ac:dyDescent="0.2">
      <c r="A60" t="s">
        <v>143</v>
      </c>
      <c r="B60">
        <v>0</v>
      </c>
      <c r="C60">
        <v>19.59</v>
      </c>
      <c r="D60" t="s">
        <v>552</v>
      </c>
      <c r="E60" t="s">
        <v>553</v>
      </c>
      <c r="F60">
        <v>790</v>
      </c>
    </row>
    <row r="61" spans="1:6" x14ac:dyDescent="0.2">
      <c r="A61" t="s">
        <v>87</v>
      </c>
      <c r="B61">
        <v>0.91</v>
      </c>
      <c r="C61">
        <v>19.170000000000002</v>
      </c>
      <c r="D61" t="s">
        <v>552</v>
      </c>
      <c r="E61" t="s">
        <v>553</v>
      </c>
      <c r="F61">
        <v>745</v>
      </c>
    </row>
    <row r="62" spans="1:6" x14ac:dyDescent="0.2">
      <c r="A62" t="s">
        <v>59</v>
      </c>
      <c r="B62">
        <v>0</v>
      </c>
      <c r="C62">
        <v>22.19</v>
      </c>
      <c r="D62" t="s">
        <v>552</v>
      </c>
      <c r="E62" t="s">
        <v>553</v>
      </c>
      <c r="F62">
        <v>723</v>
      </c>
    </row>
    <row r="63" spans="1:6" x14ac:dyDescent="0.2">
      <c r="A63" t="s">
        <v>23</v>
      </c>
      <c r="B63">
        <v>0</v>
      </c>
      <c r="C63">
        <v>17.829999999999998</v>
      </c>
      <c r="D63" t="s">
        <v>552</v>
      </c>
      <c r="E63" t="s">
        <v>553</v>
      </c>
      <c r="F63">
        <v>809</v>
      </c>
    </row>
    <row r="64" spans="1:6" x14ac:dyDescent="0.2">
      <c r="A64" t="s">
        <v>25</v>
      </c>
      <c r="B64">
        <v>0</v>
      </c>
      <c r="C64">
        <v>19.04</v>
      </c>
      <c r="D64" t="s">
        <v>552</v>
      </c>
      <c r="E64" t="s">
        <v>553</v>
      </c>
      <c r="F64">
        <v>839</v>
      </c>
    </row>
    <row r="65" spans="1:6" x14ac:dyDescent="0.2">
      <c r="A65" t="s">
        <v>128</v>
      </c>
      <c r="B65">
        <v>2.1800000000000002</v>
      </c>
      <c r="C65">
        <v>22.33</v>
      </c>
      <c r="D65" t="s">
        <v>552</v>
      </c>
      <c r="E65" t="s">
        <v>553</v>
      </c>
      <c r="F65">
        <v>1217</v>
      </c>
    </row>
    <row r="66" spans="1:6" x14ac:dyDescent="0.2">
      <c r="A66" t="s">
        <v>24</v>
      </c>
      <c r="B66">
        <v>0</v>
      </c>
      <c r="C66">
        <v>19.48</v>
      </c>
      <c r="D66" t="s">
        <v>552</v>
      </c>
      <c r="E66" t="s">
        <v>553</v>
      </c>
      <c r="F66">
        <v>840</v>
      </c>
    </row>
    <row r="67" spans="1:6" x14ac:dyDescent="0.2">
      <c r="A67" t="s">
        <v>26</v>
      </c>
      <c r="B67">
        <v>0</v>
      </c>
      <c r="C67">
        <v>20.59</v>
      </c>
      <c r="D67" t="s">
        <v>552</v>
      </c>
      <c r="E67" t="s">
        <v>553</v>
      </c>
      <c r="F67">
        <v>856</v>
      </c>
    </row>
    <row r="68" spans="1:6" x14ac:dyDescent="0.2">
      <c r="A68" t="s">
        <v>27</v>
      </c>
      <c r="B68">
        <v>0</v>
      </c>
      <c r="C68">
        <v>20.5</v>
      </c>
      <c r="D68" t="s">
        <v>552</v>
      </c>
      <c r="E68" t="s">
        <v>553</v>
      </c>
      <c r="F68">
        <v>845</v>
      </c>
    </row>
    <row r="69" spans="1:6" x14ac:dyDescent="0.2">
      <c r="A69" t="s">
        <v>15</v>
      </c>
      <c r="B69">
        <v>0</v>
      </c>
      <c r="C69">
        <v>17.850000000000001</v>
      </c>
      <c r="D69" t="s">
        <v>552</v>
      </c>
      <c r="E69" t="s">
        <v>553</v>
      </c>
      <c r="F69">
        <v>762</v>
      </c>
    </row>
    <row r="70" spans="1:6" x14ac:dyDescent="0.2">
      <c r="A70" t="s">
        <v>22</v>
      </c>
      <c r="B70">
        <v>0</v>
      </c>
      <c r="C70">
        <v>18.440000000000001</v>
      </c>
      <c r="D70" t="s">
        <v>552</v>
      </c>
      <c r="E70" t="s">
        <v>553</v>
      </c>
      <c r="F70">
        <v>812</v>
      </c>
    </row>
    <row r="71" spans="1:6" x14ac:dyDescent="0.2">
      <c r="A71" t="s">
        <v>60</v>
      </c>
      <c r="B71">
        <v>0</v>
      </c>
      <c r="C71">
        <v>19.010000000000002</v>
      </c>
      <c r="D71" t="s">
        <v>552</v>
      </c>
      <c r="E71" t="s">
        <v>553</v>
      </c>
      <c r="F71">
        <v>657</v>
      </c>
    </row>
    <row r="72" spans="1:6" x14ac:dyDescent="0.2">
      <c r="A72" t="s">
        <v>63</v>
      </c>
      <c r="B72">
        <v>0</v>
      </c>
      <c r="C72">
        <v>19.88</v>
      </c>
      <c r="D72" t="s">
        <v>552</v>
      </c>
      <c r="E72" t="s">
        <v>553</v>
      </c>
      <c r="F72">
        <v>868</v>
      </c>
    </row>
    <row r="73" spans="1:6" x14ac:dyDescent="0.2">
      <c r="A73" t="s">
        <v>61</v>
      </c>
      <c r="B73">
        <v>0</v>
      </c>
      <c r="C73">
        <v>19.850000000000001</v>
      </c>
      <c r="D73" t="s">
        <v>552</v>
      </c>
      <c r="E73" t="s">
        <v>553</v>
      </c>
      <c r="F73">
        <v>915</v>
      </c>
    </row>
    <row r="74" spans="1:6" x14ac:dyDescent="0.2">
      <c r="A74" t="s">
        <v>130</v>
      </c>
      <c r="B74">
        <v>1.72</v>
      </c>
      <c r="C74">
        <v>20.9</v>
      </c>
      <c r="D74" t="s">
        <v>552</v>
      </c>
      <c r="E74" t="s">
        <v>553</v>
      </c>
      <c r="F74">
        <v>825</v>
      </c>
    </row>
    <row r="75" spans="1:6" x14ac:dyDescent="0.2">
      <c r="A75" t="s">
        <v>145</v>
      </c>
      <c r="B75">
        <v>0</v>
      </c>
      <c r="C75">
        <v>16.97</v>
      </c>
      <c r="D75" t="s">
        <v>552</v>
      </c>
      <c r="E75" t="s">
        <v>553</v>
      </c>
      <c r="F75">
        <v>400</v>
      </c>
    </row>
    <row r="76" spans="1:6" x14ac:dyDescent="0.2">
      <c r="A76" t="s">
        <v>151</v>
      </c>
      <c r="B76">
        <v>1.82</v>
      </c>
      <c r="C76">
        <v>20.84</v>
      </c>
      <c r="D76" t="s">
        <v>552</v>
      </c>
      <c r="E76" t="s">
        <v>553</v>
      </c>
      <c r="F76">
        <v>750</v>
      </c>
    </row>
    <row r="77" spans="1:6" x14ac:dyDescent="0.2">
      <c r="A77" t="s">
        <v>152</v>
      </c>
      <c r="B77">
        <v>2.57</v>
      </c>
      <c r="C77">
        <v>22.41</v>
      </c>
      <c r="D77" t="s">
        <v>552</v>
      </c>
      <c r="E77" t="s">
        <v>553</v>
      </c>
      <c r="F77">
        <v>838</v>
      </c>
    </row>
    <row r="78" spans="1:6" x14ac:dyDescent="0.2">
      <c r="A78" t="s">
        <v>150</v>
      </c>
      <c r="B78">
        <v>1.57</v>
      </c>
      <c r="C78">
        <v>19.899999999999999</v>
      </c>
      <c r="D78" t="s">
        <v>552</v>
      </c>
      <c r="E78" t="s">
        <v>553</v>
      </c>
      <c r="F78">
        <v>752</v>
      </c>
    </row>
    <row r="79" spans="1:6" x14ac:dyDescent="0.2">
      <c r="A79" t="s">
        <v>129</v>
      </c>
      <c r="B79">
        <v>1.55</v>
      </c>
      <c r="C79">
        <v>20.51</v>
      </c>
      <c r="D79" t="s">
        <v>552</v>
      </c>
      <c r="E79" t="s">
        <v>553</v>
      </c>
      <c r="F79">
        <v>541</v>
      </c>
    </row>
    <row r="80" spans="1:6" x14ac:dyDescent="0.2">
      <c r="A80" t="s">
        <v>131</v>
      </c>
      <c r="B80">
        <v>1.88</v>
      </c>
      <c r="C80">
        <v>19.75</v>
      </c>
      <c r="D80" t="s">
        <v>552</v>
      </c>
      <c r="E80" t="s">
        <v>553</v>
      </c>
      <c r="F80">
        <v>693</v>
      </c>
    </row>
    <row r="81" spans="1:6" x14ac:dyDescent="0.2">
      <c r="A81" t="s">
        <v>132</v>
      </c>
      <c r="B81">
        <v>1.81</v>
      </c>
      <c r="C81">
        <v>21.29</v>
      </c>
      <c r="D81" t="s">
        <v>552</v>
      </c>
      <c r="E81" t="s">
        <v>553</v>
      </c>
      <c r="F81">
        <v>826</v>
      </c>
    </row>
    <row r="82" spans="1:6" x14ac:dyDescent="0.2">
      <c r="A82" t="s">
        <v>18</v>
      </c>
      <c r="B82">
        <v>0</v>
      </c>
      <c r="C82">
        <v>17.64</v>
      </c>
      <c r="D82" t="s">
        <v>552</v>
      </c>
      <c r="E82" t="s">
        <v>553</v>
      </c>
      <c r="F82">
        <v>820</v>
      </c>
    </row>
    <row r="83" spans="1:6" x14ac:dyDescent="0.2">
      <c r="A83" t="s">
        <v>19</v>
      </c>
      <c r="B83">
        <v>0</v>
      </c>
      <c r="C83">
        <v>18.37</v>
      </c>
      <c r="D83" t="s">
        <v>552</v>
      </c>
      <c r="E83" t="s">
        <v>553</v>
      </c>
      <c r="F83">
        <v>864</v>
      </c>
    </row>
    <row r="84" spans="1:6" x14ac:dyDescent="0.2">
      <c r="A84" t="s">
        <v>17</v>
      </c>
      <c r="B84">
        <v>0</v>
      </c>
      <c r="C84">
        <v>18.66</v>
      </c>
      <c r="D84" t="s">
        <v>552</v>
      </c>
      <c r="E84" t="s">
        <v>553</v>
      </c>
      <c r="F84">
        <v>810</v>
      </c>
    </row>
    <row r="85" spans="1:6" x14ac:dyDescent="0.2">
      <c r="A85" t="s">
        <v>16</v>
      </c>
      <c r="B85">
        <v>0</v>
      </c>
      <c r="C85">
        <v>20.399999999999999</v>
      </c>
      <c r="D85" t="s">
        <v>552</v>
      </c>
      <c r="E85" t="s">
        <v>553</v>
      </c>
      <c r="F85">
        <v>811</v>
      </c>
    </row>
    <row r="86" spans="1:6" x14ac:dyDescent="0.2">
      <c r="A86" t="s">
        <v>98</v>
      </c>
      <c r="B86">
        <v>1.71</v>
      </c>
      <c r="C86">
        <v>20.75</v>
      </c>
      <c r="D86" t="s">
        <v>552</v>
      </c>
      <c r="E86" t="s">
        <v>553</v>
      </c>
      <c r="F86">
        <v>797</v>
      </c>
    </row>
    <row r="87" spans="1:6" x14ac:dyDescent="0.2">
      <c r="A87" t="s">
        <v>99</v>
      </c>
      <c r="B87">
        <v>1.82</v>
      </c>
      <c r="C87">
        <v>20.56</v>
      </c>
      <c r="D87" t="s">
        <v>552</v>
      </c>
      <c r="E87" t="s">
        <v>553</v>
      </c>
      <c r="F87">
        <v>814</v>
      </c>
    </row>
    <row r="88" spans="1:6" x14ac:dyDescent="0.2">
      <c r="A88" t="s">
        <v>100</v>
      </c>
      <c r="B88">
        <v>1.64</v>
      </c>
      <c r="C88">
        <v>21.42</v>
      </c>
      <c r="D88" t="s">
        <v>552</v>
      </c>
      <c r="E88" t="s">
        <v>553</v>
      </c>
      <c r="F88">
        <v>713</v>
      </c>
    </row>
    <row r="89" spans="1:6" x14ac:dyDescent="0.2">
      <c r="A89" t="s">
        <v>101</v>
      </c>
      <c r="B89">
        <v>1.71</v>
      </c>
      <c r="C89">
        <v>18.43</v>
      </c>
      <c r="D89" t="s">
        <v>552</v>
      </c>
      <c r="E89" t="s">
        <v>553</v>
      </c>
      <c r="F89">
        <v>786</v>
      </c>
    </row>
    <row r="90" spans="1:6" x14ac:dyDescent="0.2">
      <c r="A90" t="s">
        <v>482</v>
      </c>
      <c r="B90">
        <v>1.52</v>
      </c>
      <c r="C90">
        <v>21.03</v>
      </c>
      <c r="D90" t="s">
        <v>552</v>
      </c>
      <c r="E90" t="s">
        <v>553</v>
      </c>
      <c r="F90">
        <v>925</v>
      </c>
    </row>
    <row r="91" spans="1:6" x14ac:dyDescent="0.2">
      <c r="A91" t="s">
        <v>285</v>
      </c>
      <c r="B91">
        <v>1.45</v>
      </c>
      <c r="C91">
        <v>20.78</v>
      </c>
      <c r="D91" t="s">
        <v>552</v>
      </c>
      <c r="E91" t="s">
        <v>553</v>
      </c>
      <c r="F91">
        <v>925</v>
      </c>
    </row>
    <row r="92" spans="1:6" x14ac:dyDescent="0.2">
      <c r="A92" t="s">
        <v>300</v>
      </c>
      <c r="B92">
        <v>0</v>
      </c>
      <c r="C92">
        <v>22.51</v>
      </c>
      <c r="D92" t="s">
        <v>552</v>
      </c>
      <c r="E92" t="s">
        <v>553</v>
      </c>
      <c r="F92">
        <v>1000</v>
      </c>
    </row>
    <row r="93" spans="1:6" x14ac:dyDescent="0.2">
      <c r="A93" t="s">
        <v>301</v>
      </c>
      <c r="B93">
        <v>0</v>
      </c>
      <c r="C93">
        <v>22.52</v>
      </c>
      <c r="D93" t="s">
        <v>552</v>
      </c>
      <c r="E93" t="s">
        <v>553</v>
      </c>
      <c r="F93">
        <v>1000</v>
      </c>
    </row>
    <row r="94" spans="1:6" x14ac:dyDescent="0.2">
      <c r="A94" t="s">
        <v>302</v>
      </c>
      <c r="B94">
        <v>0.01</v>
      </c>
      <c r="C94">
        <v>22.25</v>
      </c>
      <c r="D94" t="s">
        <v>552</v>
      </c>
      <c r="E94" t="s">
        <v>553</v>
      </c>
      <c r="F94">
        <v>1000</v>
      </c>
    </row>
    <row r="95" spans="1:6" x14ac:dyDescent="0.2">
      <c r="A95" t="s">
        <v>303</v>
      </c>
      <c r="B95">
        <v>0</v>
      </c>
      <c r="C95">
        <v>22.2</v>
      </c>
      <c r="D95" t="s">
        <v>552</v>
      </c>
      <c r="E95" t="s">
        <v>553</v>
      </c>
      <c r="F95">
        <v>1000</v>
      </c>
    </row>
    <row r="96" spans="1:6" x14ac:dyDescent="0.2">
      <c r="A96" t="s">
        <v>203</v>
      </c>
      <c r="B96">
        <v>0</v>
      </c>
      <c r="C96">
        <v>24.19</v>
      </c>
      <c r="D96" t="s">
        <v>552</v>
      </c>
      <c r="E96" t="s">
        <v>553</v>
      </c>
      <c r="F96">
        <v>842</v>
      </c>
    </row>
    <row r="97" spans="1:6" x14ac:dyDescent="0.2">
      <c r="A97" t="s">
        <v>205</v>
      </c>
      <c r="B97">
        <v>0</v>
      </c>
      <c r="C97">
        <v>21.54</v>
      </c>
      <c r="D97" t="s">
        <v>552</v>
      </c>
      <c r="E97" t="s">
        <v>553</v>
      </c>
      <c r="F97">
        <v>1000</v>
      </c>
    </row>
    <row r="98" spans="1:6" x14ac:dyDescent="0.2">
      <c r="A98" t="s">
        <v>169</v>
      </c>
      <c r="B98">
        <v>1.03</v>
      </c>
      <c r="C98">
        <v>19.809999999999999</v>
      </c>
      <c r="D98" t="s">
        <v>552</v>
      </c>
      <c r="E98" t="s">
        <v>553</v>
      </c>
      <c r="F98">
        <v>892</v>
      </c>
    </row>
    <row r="99" spans="1:6" x14ac:dyDescent="0.2">
      <c r="A99" t="s">
        <v>170</v>
      </c>
      <c r="B99">
        <v>0.98</v>
      </c>
      <c r="C99">
        <v>19.2</v>
      </c>
      <c r="D99" t="s">
        <v>552</v>
      </c>
      <c r="E99" t="s">
        <v>553</v>
      </c>
      <c r="F99">
        <v>892</v>
      </c>
    </row>
    <row r="100" spans="1:6" x14ac:dyDescent="0.2">
      <c r="A100" t="s">
        <v>200</v>
      </c>
      <c r="B100">
        <v>0</v>
      </c>
      <c r="C100">
        <v>23.56</v>
      </c>
      <c r="D100" t="s">
        <v>552</v>
      </c>
      <c r="E100" t="s">
        <v>553</v>
      </c>
      <c r="F100">
        <v>980</v>
      </c>
    </row>
    <row r="101" spans="1:6" x14ac:dyDescent="0.2">
      <c r="A101" t="s">
        <v>202</v>
      </c>
      <c r="B101">
        <v>0</v>
      </c>
      <c r="C101">
        <v>23.07</v>
      </c>
      <c r="D101" t="s">
        <v>552</v>
      </c>
      <c r="E101" t="s">
        <v>553</v>
      </c>
      <c r="F101">
        <v>892</v>
      </c>
    </row>
    <row r="102" spans="1:6" x14ac:dyDescent="0.2">
      <c r="A102" t="s">
        <v>483</v>
      </c>
      <c r="B102">
        <v>1.47</v>
      </c>
      <c r="C102">
        <v>20.5</v>
      </c>
      <c r="D102" t="s">
        <v>552</v>
      </c>
      <c r="E102" t="s">
        <v>553</v>
      </c>
      <c r="F102">
        <v>925</v>
      </c>
    </row>
    <row r="103" spans="1:6" x14ac:dyDescent="0.2">
      <c r="A103" t="s">
        <v>287</v>
      </c>
      <c r="B103">
        <v>1.47</v>
      </c>
      <c r="C103">
        <v>20.72</v>
      </c>
      <c r="D103" t="s">
        <v>552</v>
      </c>
      <c r="E103" t="s">
        <v>553</v>
      </c>
      <c r="F103">
        <v>925</v>
      </c>
    </row>
    <row r="104" spans="1:6" x14ac:dyDescent="0.2">
      <c r="A104" t="s">
        <v>248</v>
      </c>
      <c r="B104">
        <v>1.54</v>
      </c>
      <c r="C104">
        <v>21.28</v>
      </c>
      <c r="D104" t="s">
        <v>552</v>
      </c>
      <c r="E104" t="s">
        <v>553</v>
      </c>
      <c r="F104">
        <v>1100</v>
      </c>
    </row>
    <row r="105" spans="1:6" x14ac:dyDescent="0.2">
      <c r="A105" t="s">
        <v>249</v>
      </c>
      <c r="B105">
        <v>1.46</v>
      </c>
      <c r="C105">
        <v>21.37</v>
      </c>
      <c r="D105" t="s">
        <v>552</v>
      </c>
      <c r="E105" t="s">
        <v>553</v>
      </c>
      <c r="F105">
        <v>1100</v>
      </c>
    </row>
    <row r="106" spans="1:6" x14ac:dyDescent="0.2">
      <c r="A106" t="s">
        <v>279</v>
      </c>
      <c r="B106">
        <v>0</v>
      </c>
      <c r="C106">
        <v>23.18</v>
      </c>
      <c r="D106" t="s">
        <v>552</v>
      </c>
      <c r="E106" t="s">
        <v>553</v>
      </c>
      <c r="F106">
        <v>1000</v>
      </c>
    </row>
    <row r="107" spans="1:6" x14ac:dyDescent="0.2">
      <c r="A107" t="s">
        <v>280</v>
      </c>
      <c r="B107">
        <v>0</v>
      </c>
      <c r="C107">
        <v>22.88</v>
      </c>
      <c r="D107" t="s">
        <v>552</v>
      </c>
      <c r="E107" t="s">
        <v>553</v>
      </c>
      <c r="F107">
        <v>1000</v>
      </c>
    </row>
    <row r="108" spans="1:6" x14ac:dyDescent="0.2">
      <c r="A108" t="s">
        <v>277</v>
      </c>
      <c r="B108">
        <v>0</v>
      </c>
      <c r="C108">
        <v>23.52</v>
      </c>
      <c r="D108" t="s">
        <v>552</v>
      </c>
      <c r="E108" t="s">
        <v>553</v>
      </c>
      <c r="F108">
        <v>1000</v>
      </c>
    </row>
    <row r="109" spans="1:6" x14ac:dyDescent="0.2">
      <c r="A109" t="s">
        <v>250</v>
      </c>
      <c r="B109">
        <v>1.78</v>
      </c>
      <c r="C109">
        <v>22.35</v>
      </c>
      <c r="D109" t="s">
        <v>552</v>
      </c>
      <c r="E109" t="s">
        <v>553</v>
      </c>
      <c r="F109">
        <v>1000</v>
      </c>
    </row>
    <row r="110" spans="1:6" x14ac:dyDescent="0.2">
      <c r="A110" t="s">
        <v>281</v>
      </c>
      <c r="B110">
        <v>0</v>
      </c>
      <c r="C110">
        <v>23.45</v>
      </c>
      <c r="D110" t="s">
        <v>552</v>
      </c>
      <c r="E110" t="s">
        <v>553</v>
      </c>
      <c r="F110">
        <v>990</v>
      </c>
    </row>
    <row r="111" spans="1:6" x14ac:dyDescent="0.2">
      <c r="A111" t="s">
        <v>251</v>
      </c>
      <c r="B111">
        <v>1.38</v>
      </c>
      <c r="C111">
        <v>21.03</v>
      </c>
      <c r="D111" t="s">
        <v>552</v>
      </c>
      <c r="E111" t="s">
        <v>553</v>
      </c>
      <c r="F111">
        <v>1000</v>
      </c>
    </row>
    <row r="112" spans="1:6" x14ac:dyDescent="0.2">
      <c r="A112" t="s">
        <v>252</v>
      </c>
      <c r="B112">
        <v>1.5</v>
      </c>
      <c r="C112">
        <v>22.59</v>
      </c>
      <c r="D112" t="s">
        <v>552</v>
      </c>
      <c r="E112" t="s">
        <v>553</v>
      </c>
      <c r="F112">
        <v>1300</v>
      </c>
    </row>
    <row r="113" spans="1:6" x14ac:dyDescent="0.2">
      <c r="A113" t="s">
        <v>253</v>
      </c>
      <c r="B113">
        <v>1.54</v>
      </c>
      <c r="C113">
        <v>22.07</v>
      </c>
      <c r="D113" t="s">
        <v>552</v>
      </c>
      <c r="E113" t="s">
        <v>553</v>
      </c>
      <c r="F113">
        <v>560</v>
      </c>
    </row>
    <row r="114" spans="1:6" x14ac:dyDescent="0.2">
      <c r="A114" t="s">
        <v>278</v>
      </c>
      <c r="B114">
        <v>0</v>
      </c>
      <c r="C114">
        <v>23.42</v>
      </c>
      <c r="D114" t="s">
        <v>552</v>
      </c>
      <c r="E114" t="s">
        <v>553</v>
      </c>
      <c r="F114">
        <v>1000</v>
      </c>
    </row>
    <row r="115" spans="1:6" x14ac:dyDescent="0.2">
      <c r="A115" t="s">
        <v>254</v>
      </c>
      <c r="B115">
        <v>1.63</v>
      </c>
      <c r="C115">
        <v>21.51</v>
      </c>
      <c r="D115" t="s">
        <v>552</v>
      </c>
      <c r="E115" t="s">
        <v>553</v>
      </c>
      <c r="F115">
        <v>1000</v>
      </c>
    </row>
    <row r="116" spans="1:6" x14ac:dyDescent="0.2">
      <c r="A116" t="s">
        <v>294</v>
      </c>
      <c r="B116">
        <v>0</v>
      </c>
      <c r="C116">
        <v>26.51</v>
      </c>
      <c r="D116" t="s">
        <v>552</v>
      </c>
      <c r="E116" t="s">
        <v>553</v>
      </c>
      <c r="F116">
        <v>925</v>
      </c>
    </row>
    <row r="117" spans="1:6" x14ac:dyDescent="0.2">
      <c r="A117" t="s">
        <v>295</v>
      </c>
      <c r="B117">
        <v>0</v>
      </c>
      <c r="C117">
        <v>22.91</v>
      </c>
      <c r="D117" t="s">
        <v>552</v>
      </c>
      <c r="E117" t="s">
        <v>553</v>
      </c>
      <c r="F117">
        <v>1050</v>
      </c>
    </row>
    <row r="118" spans="1:6" x14ac:dyDescent="0.2">
      <c r="A118" t="s">
        <v>263</v>
      </c>
      <c r="B118">
        <v>1.59</v>
      </c>
      <c r="C118">
        <v>21.36</v>
      </c>
      <c r="D118" t="s">
        <v>552</v>
      </c>
      <c r="E118" t="s">
        <v>553</v>
      </c>
      <c r="F118">
        <v>1100</v>
      </c>
    </row>
    <row r="119" spans="1:6" x14ac:dyDescent="0.2">
      <c r="A119" t="s">
        <v>255</v>
      </c>
      <c r="B119">
        <v>1.41</v>
      </c>
      <c r="C119">
        <v>21.77</v>
      </c>
      <c r="D119" t="s">
        <v>552</v>
      </c>
      <c r="E119" t="s">
        <v>553</v>
      </c>
      <c r="F119">
        <v>560</v>
      </c>
    </row>
    <row r="120" spans="1:6" x14ac:dyDescent="0.2">
      <c r="A120" t="s">
        <v>256</v>
      </c>
      <c r="B120">
        <v>1.44</v>
      </c>
      <c r="C120">
        <v>22.71</v>
      </c>
      <c r="D120" t="s">
        <v>552</v>
      </c>
      <c r="E120" t="s">
        <v>553</v>
      </c>
      <c r="F120">
        <v>850</v>
      </c>
    </row>
    <row r="121" spans="1:6" x14ac:dyDescent="0.2">
      <c r="A121" t="s">
        <v>296</v>
      </c>
      <c r="B121">
        <v>0</v>
      </c>
      <c r="C121">
        <v>22.39</v>
      </c>
      <c r="D121" t="s">
        <v>552</v>
      </c>
      <c r="E121" t="s">
        <v>553</v>
      </c>
      <c r="F121">
        <v>1000</v>
      </c>
    </row>
    <row r="122" spans="1:6" x14ac:dyDescent="0.2">
      <c r="A122" t="s">
        <v>297</v>
      </c>
      <c r="B122">
        <v>0</v>
      </c>
      <c r="C122">
        <v>23.08</v>
      </c>
      <c r="D122" t="s">
        <v>552</v>
      </c>
      <c r="E122" t="s">
        <v>553</v>
      </c>
      <c r="F122">
        <v>1100</v>
      </c>
    </row>
    <row r="123" spans="1:6" x14ac:dyDescent="0.2">
      <c r="A123" t="s">
        <v>298</v>
      </c>
      <c r="B123">
        <v>0.59</v>
      </c>
      <c r="C123">
        <v>22.65</v>
      </c>
      <c r="D123" t="s">
        <v>552</v>
      </c>
      <c r="E123" t="s">
        <v>553</v>
      </c>
      <c r="F123">
        <v>825</v>
      </c>
    </row>
    <row r="124" spans="1:6" x14ac:dyDescent="0.2">
      <c r="A124" t="s">
        <v>299</v>
      </c>
      <c r="B124">
        <v>0</v>
      </c>
      <c r="C124">
        <v>22.62</v>
      </c>
      <c r="D124" t="s">
        <v>552</v>
      </c>
      <c r="E124" t="s">
        <v>553</v>
      </c>
      <c r="F124">
        <v>1000</v>
      </c>
    </row>
    <row r="125" spans="1:6" x14ac:dyDescent="0.2">
      <c r="A125" t="s">
        <v>258</v>
      </c>
      <c r="B125">
        <v>1.53</v>
      </c>
      <c r="C125">
        <v>20.95</v>
      </c>
      <c r="D125" t="s">
        <v>552</v>
      </c>
      <c r="E125" t="s">
        <v>553</v>
      </c>
      <c r="F125">
        <v>800</v>
      </c>
    </row>
    <row r="126" spans="1:6" x14ac:dyDescent="0.2">
      <c r="A126" t="s">
        <v>259</v>
      </c>
      <c r="B126">
        <v>1.45</v>
      </c>
      <c r="C126">
        <v>20.58</v>
      </c>
      <c r="D126" t="s">
        <v>552</v>
      </c>
      <c r="E126" t="s">
        <v>553</v>
      </c>
      <c r="F126">
        <v>940</v>
      </c>
    </row>
    <row r="127" spans="1:6" x14ac:dyDescent="0.2">
      <c r="A127" t="s">
        <v>260</v>
      </c>
      <c r="B127">
        <v>1.56</v>
      </c>
      <c r="C127">
        <v>22.03</v>
      </c>
      <c r="D127" t="s">
        <v>552</v>
      </c>
      <c r="E127" t="s">
        <v>553</v>
      </c>
      <c r="F127">
        <v>876</v>
      </c>
    </row>
    <row r="128" spans="1:6" x14ac:dyDescent="0.2">
      <c r="A128" t="s">
        <v>261</v>
      </c>
      <c r="B128">
        <v>1.51</v>
      </c>
      <c r="C128">
        <v>22.21</v>
      </c>
      <c r="D128" t="s">
        <v>552</v>
      </c>
      <c r="E128" t="s">
        <v>553</v>
      </c>
      <c r="F128">
        <v>800</v>
      </c>
    </row>
    <row r="129" spans="1:6" x14ac:dyDescent="0.2">
      <c r="A129" t="s">
        <v>62</v>
      </c>
      <c r="B129">
        <v>0</v>
      </c>
      <c r="C129">
        <v>15.46</v>
      </c>
      <c r="D129" t="s">
        <v>552</v>
      </c>
      <c r="E129" t="s">
        <v>553</v>
      </c>
      <c r="F129">
        <v>267</v>
      </c>
    </row>
    <row r="130" spans="1:6" x14ac:dyDescent="0.2">
      <c r="A130" t="s">
        <v>134</v>
      </c>
      <c r="B130">
        <v>1.95</v>
      </c>
      <c r="C130">
        <v>21.84</v>
      </c>
      <c r="D130" t="s">
        <v>552</v>
      </c>
      <c r="E130" t="s">
        <v>553</v>
      </c>
      <c r="F130">
        <v>454</v>
      </c>
    </row>
    <row r="131" spans="1:6" x14ac:dyDescent="0.2">
      <c r="A131" t="s">
        <v>171</v>
      </c>
      <c r="B131">
        <v>1.1299999999999999</v>
      </c>
      <c r="C131">
        <v>21.69</v>
      </c>
      <c r="D131" t="s">
        <v>552</v>
      </c>
      <c r="E131" t="s">
        <v>553</v>
      </c>
      <c r="F131">
        <v>1300</v>
      </c>
    </row>
    <row r="132" spans="1:6" x14ac:dyDescent="0.2">
      <c r="A132" t="s">
        <v>175</v>
      </c>
      <c r="B132">
        <v>1.21</v>
      </c>
      <c r="C132">
        <v>18.96</v>
      </c>
      <c r="D132" t="s">
        <v>552</v>
      </c>
      <c r="E132" t="s">
        <v>553</v>
      </c>
      <c r="F132">
        <v>900</v>
      </c>
    </row>
    <row r="133" spans="1:6" x14ac:dyDescent="0.2">
      <c r="A133" t="s">
        <v>235</v>
      </c>
      <c r="B133">
        <v>0</v>
      </c>
      <c r="C133">
        <v>20.77</v>
      </c>
      <c r="D133" t="s">
        <v>552</v>
      </c>
      <c r="E133" t="s">
        <v>553</v>
      </c>
      <c r="F133">
        <v>1100</v>
      </c>
    </row>
    <row r="134" spans="1:6" x14ac:dyDescent="0.2">
      <c r="A134" t="s">
        <v>172</v>
      </c>
      <c r="B134">
        <v>1.05</v>
      </c>
      <c r="C134">
        <v>20.55</v>
      </c>
      <c r="D134" t="s">
        <v>552</v>
      </c>
      <c r="E134" t="s">
        <v>553</v>
      </c>
      <c r="F134">
        <v>1200</v>
      </c>
    </row>
    <row r="135" spans="1:6" x14ac:dyDescent="0.2">
      <c r="A135" t="s">
        <v>206</v>
      </c>
      <c r="B135">
        <v>0</v>
      </c>
      <c r="C135">
        <v>21.57</v>
      </c>
      <c r="D135" t="s">
        <v>552</v>
      </c>
      <c r="E135" t="s">
        <v>553</v>
      </c>
      <c r="F135">
        <v>950</v>
      </c>
    </row>
    <row r="136" spans="1:6" x14ac:dyDescent="0.2">
      <c r="A136" t="s">
        <v>177</v>
      </c>
      <c r="B136">
        <v>1.1100000000000001</v>
      </c>
      <c r="C136">
        <v>20.43</v>
      </c>
      <c r="D136" t="s">
        <v>552</v>
      </c>
      <c r="E136" t="s">
        <v>553</v>
      </c>
      <c r="F136">
        <v>1000</v>
      </c>
    </row>
    <row r="137" spans="1:6" x14ac:dyDescent="0.2">
      <c r="A137" t="s">
        <v>204</v>
      </c>
      <c r="B137">
        <v>0</v>
      </c>
      <c r="C137">
        <v>22.46</v>
      </c>
      <c r="D137" t="s">
        <v>552</v>
      </c>
      <c r="E137" t="s">
        <v>553</v>
      </c>
      <c r="F137">
        <v>1500</v>
      </c>
    </row>
    <row r="138" spans="1:6" x14ac:dyDescent="0.2">
      <c r="A138" t="s">
        <v>173</v>
      </c>
      <c r="B138">
        <v>1.35</v>
      </c>
      <c r="C138">
        <v>20.38</v>
      </c>
      <c r="D138" t="s">
        <v>552</v>
      </c>
      <c r="E138" t="s">
        <v>553</v>
      </c>
      <c r="F138">
        <v>1400</v>
      </c>
    </row>
    <row r="139" spans="1:6" x14ac:dyDescent="0.2">
      <c r="A139" t="s">
        <v>207</v>
      </c>
      <c r="B139">
        <v>0</v>
      </c>
      <c r="C139">
        <v>23.12</v>
      </c>
      <c r="D139" t="s">
        <v>552</v>
      </c>
      <c r="E139" t="s">
        <v>553</v>
      </c>
      <c r="F139">
        <v>1050</v>
      </c>
    </row>
    <row r="140" spans="1:6" x14ac:dyDescent="0.2">
      <c r="A140" t="s">
        <v>179</v>
      </c>
      <c r="B140">
        <v>1.47</v>
      </c>
      <c r="C140">
        <v>19.97</v>
      </c>
      <c r="D140" t="s">
        <v>552</v>
      </c>
      <c r="E140" t="s">
        <v>553</v>
      </c>
      <c r="F140">
        <v>1000</v>
      </c>
    </row>
    <row r="141" spans="1:6" x14ac:dyDescent="0.2">
      <c r="A141" t="s">
        <v>181</v>
      </c>
      <c r="B141">
        <v>1.38</v>
      </c>
      <c r="C141">
        <v>18.73</v>
      </c>
      <c r="D141" t="s">
        <v>552</v>
      </c>
      <c r="E141" t="s">
        <v>553</v>
      </c>
      <c r="F141">
        <v>1000</v>
      </c>
    </row>
    <row r="142" spans="1:6" x14ac:dyDescent="0.2">
      <c r="A142" t="s">
        <v>182</v>
      </c>
      <c r="B142">
        <v>1.47</v>
      </c>
      <c r="C142">
        <v>21.9</v>
      </c>
      <c r="D142" t="s">
        <v>552</v>
      </c>
      <c r="E142" t="s">
        <v>553</v>
      </c>
      <c r="F142">
        <v>1000</v>
      </c>
    </row>
    <row r="143" spans="1:6" x14ac:dyDescent="0.2">
      <c r="A143" t="s">
        <v>183</v>
      </c>
      <c r="B143">
        <v>1.52</v>
      </c>
      <c r="C143">
        <v>22.03</v>
      </c>
      <c r="D143" t="s">
        <v>552</v>
      </c>
      <c r="E143" t="s">
        <v>553</v>
      </c>
      <c r="F143">
        <v>600</v>
      </c>
    </row>
    <row r="144" spans="1:6" x14ac:dyDescent="0.2">
      <c r="A144" t="s">
        <v>210</v>
      </c>
      <c r="B144">
        <v>0</v>
      </c>
      <c r="C144">
        <v>21.7</v>
      </c>
      <c r="D144" t="s">
        <v>552</v>
      </c>
      <c r="E144" t="s">
        <v>553</v>
      </c>
      <c r="F144">
        <v>900</v>
      </c>
    </row>
    <row r="145" spans="1:6" x14ac:dyDescent="0.2">
      <c r="A145" t="s">
        <v>208</v>
      </c>
      <c r="B145">
        <v>1.3</v>
      </c>
      <c r="C145">
        <v>19.05</v>
      </c>
      <c r="D145" t="s">
        <v>552</v>
      </c>
      <c r="E145" t="s">
        <v>553</v>
      </c>
      <c r="F145">
        <v>230</v>
      </c>
    </row>
    <row r="146" spans="1:6" x14ac:dyDescent="0.2">
      <c r="A146" t="s">
        <v>234</v>
      </c>
      <c r="B146">
        <v>0</v>
      </c>
      <c r="C146">
        <v>19.989999999999998</v>
      </c>
      <c r="D146" t="s">
        <v>552</v>
      </c>
      <c r="E146" t="s">
        <v>553</v>
      </c>
      <c r="F146">
        <v>400</v>
      </c>
    </row>
    <row r="147" spans="1:6" x14ac:dyDescent="0.2">
      <c r="A147" t="s">
        <v>236</v>
      </c>
      <c r="B147">
        <v>0</v>
      </c>
      <c r="C147">
        <v>17.91</v>
      </c>
      <c r="D147" t="s">
        <v>552</v>
      </c>
      <c r="E147" t="s">
        <v>553</v>
      </c>
      <c r="F147">
        <v>1100</v>
      </c>
    </row>
    <row r="148" spans="1:6" x14ac:dyDescent="0.2">
      <c r="A148" t="s">
        <v>237</v>
      </c>
      <c r="B148">
        <v>0</v>
      </c>
      <c r="C148">
        <v>19.170000000000002</v>
      </c>
      <c r="D148" t="s">
        <v>552</v>
      </c>
      <c r="E148" t="s">
        <v>553</v>
      </c>
      <c r="F148">
        <v>375</v>
      </c>
    </row>
    <row r="149" spans="1:6" x14ac:dyDescent="0.2">
      <c r="A149" t="s">
        <v>180</v>
      </c>
      <c r="B149">
        <v>1.71</v>
      </c>
      <c r="C149">
        <v>20.46</v>
      </c>
      <c r="D149" t="s">
        <v>552</v>
      </c>
      <c r="E149" t="s">
        <v>553</v>
      </c>
      <c r="F149">
        <v>875</v>
      </c>
    </row>
    <row r="150" spans="1:6" x14ac:dyDescent="0.2">
      <c r="A150" t="s">
        <v>211</v>
      </c>
      <c r="B150">
        <v>0</v>
      </c>
      <c r="C150">
        <v>22.77</v>
      </c>
      <c r="D150" t="s">
        <v>552</v>
      </c>
      <c r="E150" t="s">
        <v>553</v>
      </c>
      <c r="F150">
        <v>1200</v>
      </c>
    </row>
    <row r="151" spans="1:6" x14ac:dyDescent="0.2">
      <c r="A151" t="s">
        <v>212</v>
      </c>
      <c r="B151">
        <v>0</v>
      </c>
      <c r="C151">
        <v>19.89</v>
      </c>
      <c r="D151" t="s">
        <v>552</v>
      </c>
      <c r="E151" t="s">
        <v>553</v>
      </c>
      <c r="F151">
        <v>1300</v>
      </c>
    </row>
    <row r="152" spans="1:6" x14ac:dyDescent="0.2">
      <c r="A152" t="s">
        <v>239</v>
      </c>
      <c r="B152">
        <v>0.96</v>
      </c>
      <c r="C152">
        <v>23.25</v>
      </c>
      <c r="D152" t="s">
        <v>552</v>
      </c>
      <c r="E152" t="s">
        <v>553</v>
      </c>
      <c r="F152">
        <v>1050</v>
      </c>
    </row>
    <row r="153" spans="1:6" x14ac:dyDescent="0.2">
      <c r="A153" t="s">
        <v>485</v>
      </c>
      <c r="B153">
        <v>1.45</v>
      </c>
      <c r="C153">
        <v>20.399999999999999</v>
      </c>
      <c r="D153" t="s">
        <v>552</v>
      </c>
      <c r="E153" t="s">
        <v>553</v>
      </c>
      <c r="F153">
        <v>950</v>
      </c>
    </row>
    <row r="154" spans="1:6" x14ac:dyDescent="0.2">
      <c r="A154" t="s">
        <v>267</v>
      </c>
      <c r="B154">
        <v>0</v>
      </c>
      <c r="C154">
        <v>21.06</v>
      </c>
      <c r="D154" t="s">
        <v>552</v>
      </c>
      <c r="E154" t="s">
        <v>553</v>
      </c>
      <c r="F154">
        <v>1000</v>
      </c>
    </row>
    <row r="155" spans="1:6" x14ac:dyDescent="0.2">
      <c r="A155" t="s">
        <v>269</v>
      </c>
      <c r="B155">
        <v>0</v>
      </c>
      <c r="C155">
        <v>19.690000000000001</v>
      </c>
      <c r="D155" t="s">
        <v>552</v>
      </c>
      <c r="E155" t="s">
        <v>553</v>
      </c>
      <c r="F155">
        <v>900</v>
      </c>
    </row>
    <row r="156" spans="1:6" x14ac:dyDescent="0.2">
      <c r="A156" t="s">
        <v>244</v>
      </c>
      <c r="B156">
        <v>1.38</v>
      </c>
      <c r="C156">
        <v>21.69</v>
      </c>
      <c r="D156" t="s">
        <v>552</v>
      </c>
      <c r="E156" t="s">
        <v>553</v>
      </c>
      <c r="F156">
        <v>1300</v>
      </c>
    </row>
    <row r="157" spans="1:6" x14ac:dyDescent="0.2">
      <c r="A157" t="s">
        <v>273</v>
      </c>
      <c r="B157">
        <v>0</v>
      </c>
      <c r="C157">
        <v>23.96</v>
      </c>
      <c r="D157" t="s">
        <v>552</v>
      </c>
      <c r="E157" t="s">
        <v>553</v>
      </c>
      <c r="F157">
        <v>850</v>
      </c>
    </row>
    <row r="158" spans="1:6" x14ac:dyDescent="0.2">
      <c r="A158" t="s">
        <v>271</v>
      </c>
      <c r="B158">
        <v>0</v>
      </c>
      <c r="C158">
        <v>22.31</v>
      </c>
      <c r="D158" t="s">
        <v>552</v>
      </c>
      <c r="E158" t="s">
        <v>553</v>
      </c>
      <c r="F158">
        <v>940</v>
      </c>
    </row>
    <row r="159" spans="1:6" x14ac:dyDescent="0.2">
      <c r="A159" t="s">
        <v>184</v>
      </c>
      <c r="B159">
        <v>1.74</v>
      </c>
      <c r="C159">
        <v>22.09</v>
      </c>
      <c r="D159" t="s">
        <v>552</v>
      </c>
      <c r="E159" t="s">
        <v>553</v>
      </c>
      <c r="F159">
        <v>1000</v>
      </c>
    </row>
    <row r="160" spans="1:6" x14ac:dyDescent="0.2">
      <c r="A160" t="s">
        <v>274</v>
      </c>
      <c r="B160">
        <v>0</v>
      </c>
      <c r="C160">
        <v>22.86</v>
      </c>
      <c r="D160" t="s">
        <v>552</v>
      </c>
      <c r="E160" t="s">
        <v>553</v>
      </c>
      <c r="F160">
        <v>900</v>
      </c>
    </row>
    <row r="161" spans="1:6" x14ac:dyDescent="0.2">
      <c r="A161" t="s">
        <v>268</v>
      </c>
      <c r="B161">
        <v>0</v>
      </c>
      <c r="C161">
        <v>20.170000000000002</v>
      </c>
      <c r="D161" t="s">
        <v>552</v>
      </c>
      <c r="E161" t="s">
        <v>553</v>
      </c>
      <c r="F161">
        <v>1000</v>
      </c>
    </row>
    <row r="162" spans="1:6" x14ac:dyDescent="0.2">
      <c r="A162" t="s">
        <v>270</v>
      </c>
      <c r="B162">
        <v>0</v>
      </c>
      <c r="C162">
        <v>22.83</v>
      </c>
      <c r="D162" t="s">
        <v>552</v>
      </c>
      <c r="E162" t="s">
        <v>553</v>
      </c>
      <c r="F162">
        <v>1350</v>
      </c>
    </row>
    <row r="163" spans="1:6" x14ac:dyDescent="0.2">
      <c r="A163" t="s">
        <v>487</v>
      </c>
      <c r="B163">
        <v>1.54</v>
      </c>
      <c r="C163">
        <v>19.52</v>
      </c>
      <c r="D163" t="s">
        <v>552</v>
      </c>
      <c r="E163" t="s">
        <v>553</v>
      </c>
      <c r="F163">
        <v>850</v>
      </c>
    </row>
    <row r="164" spans="1:6" x14ac:dyDescent="0.2">
      <c r="A164">
        <v>54</v>
      </c>
      <c r="B164">
        <v>1.44</v>
      </c>
      <c r="C164">
        <v>18.96</v>
      </c>
      <c r="D164" t="s">
        <v>552</v>
      </c>
      <c r="E164" t="s">
        <v>553</v>
      </c>
      <c r="F164">
        <v>2000</v>
      </c>
    </row>
    <row r="165" spans="1:6" x14ac:dyDescent="0.2">
      <c r="A165" t="s">
        <v>176</v>
      </c>
      <c r="B165">
        <v>1.19</v>
      </c>
      <c r="C165">
        <v>19.72</v>
      </c>
      <c r="D165" t="s">
        <v>552</v>
      </c>
      <c r="E165" t="s">
        <v>553</v>
      </c>
      <c r="F165">
        <v>850</v>
      </c>
    </row>
    <row r="166" spans="1:6" x14ac:dyDescent="0.2">
      <c r="A166" t="s">
        <v>238</v>
      </c>
      <c r="B166">
        <v>0</v>
      </c>
      <c r="C166">
        <v>20.18</v>
      </c>
      <c r="D166" t="s">
        <v>552</v>
      </c>
      <c r="E166" t="s">
        <v>553</v>
      </c>
      <c r="F166">
        <v>1000</v>
      </c>
    </row>
    <row r="167" spans="1:6" x14ac:dyDescent="0.2">
      <c r="A167" t="s">
        <v>488</v>
      </c>
      <c r="B167">
        <v>1.56</v>
      </c>
      <c r="C167">
        <v>21.9</v>
      </c>
      <c r="D167" t="s">
        <v>552</v>
      </c>
      <c r="E167" t="s">
        <v>553</v>
      </c>
      <c r="F167">
        <v>160</v>
      </c>
    </row>
    <row r="168" spans="1:6" x14ac:dyDescent="0.2">
      <c r="A168" t="s">
        <v>201</v>
      </c>
      <c r="B168">
        <v>0</v>
      </c>
      <c r="C168">
        <v>20.79</v>
      </c>
      <c r="D168" t="s">
        <v>552</v>
      </c>
      <c r="E168" t="s">
        <v>553</v>
      </c>
      <c r="F168">
        <v>171</v>
      </c>
    </row>
    <row r="169" spans="1:6" x14ac:dyDescent="0.2">
      <c r="A169" t="s">
        <v>276</v>
      </c>
      <c r="B169">
        <v>0</v>
      </c>
      <c r="C169">
        <v>18.7</v>
      </c>
      <c r="D169" t="s">
        <v>552</v>
      </c>
      <c r="E169" t="s">
        <v>553</v>
      </c>
      <c r="F169">
        <v>260</v>
      </c>
    </row>
    <row r="170" spans="1:6" x14ac:dyDescent="0.2">
      <c r="A170" t="s">
        <v>489</v>
      </c>
      <c r="B170">
        <v>0</v>
      </c>
      <c r="C170">
        <v>3.78</v>
      </c>
      <c r="D170" t="s">
        <v>552</v>
      </c>
      <c r="E170" t="s">
        <v>553</v>
      </c>
      <c r="F170">
        <v>370</v>
      </c>
    </row>
    <row r="171" spans="1:6" x14ac:dyDescent="0.2">
      <c r="A171" t="s">
        <v>490</v>
      </c>
      <c r="B171">
        <v>1.22</v>
      </c>
      <c r="C171">
        <v>27.19</v>
      </c>
      <c r="D171" t="s">
        <v>552</v>
      </c>
      <c r="E171" t="s">
        <v>553</v>
      </c>
      <c r="F171">
        <v>437</v>
      </c>
    </row>
    <row r="172" spans="1:6" x14ac:dyDescent="0.2">
      <c r="A172" t="s">
        <v>491</v>
      </c>
      <c r="B172">
        <v>2.4900000000000002</v>
      </c>
      <c r="C172">
        <v>627.01</v>
      </c>
      <c r="D172" t="s">
        <v>552</v>
      </c>
      <c r="E172" t="s">
        <v>553</v>
      </c>
      <c r="F172">
        <v>437</v>
      </c>
    </row>
    <row r="173" spans="1:6" x14ac:dyDescent="0.2">
      <c r="A173" t="s">
        <v>492</v>
      </c>
      <c r="B173">
        <v>8.57</v>
      </c>
      <c r="C173">
        <v>208.48</v>
      </c>
      <c r="D173" t="s">
        <v>552</v>
      </c>
      <c r="E173" t="s">
        <v>553</v>
      </c>
      <c r="F173">
        <v>439</v>
      </c>
    </row>
    <row r="174" spans="1:6" x14ac:dyDescent="0.2">
      <c r="A174" t="s">
        <v>493</v>
      </c>
      <c r="B174">
        <v>1.75</v>
      </c>
      <c r="C174">
        <v>24.76</v>
      </c>
      <c r="D174" t="s">
        <v>552</v>
      </c>
      <c r="E174" t="s">
        <v>553</v>
      </c>
      <c r="F174">
        <v>278</v>
      </c>
    </row>
    <row r="175" spans="1:6" x14ac:dyDescent="0.2">
      <c r="A175" t="s">
        <v>494</v>
      </c>
      <c r="B175">
        <v>1.32</v>
      </c>
      <c r="C175">
        <v>21.46</v>
      </c>
      <c r="D175" t="s">
        <v>552</v>
      </c>
      <c r="E175" t="s">
        <v>553</v>
      </c>
      <c r="F175">
        <v>119</v>
      </c>
    </row>
    <row r="176" spans="1:6" x14ac:dyDescent="0.2">
      <c r="A176">
        <v>463</v>
      </c>
      <c r="B176">
        <v>1.69</v>
      </c>
      <c r="C176">
        <v>21.94</v>
      </c>
      <c r="D176" t="s">
        <v>552</v>
      </c>
      <c r="E176" t="s">
        <v>553</v>
      </c>
      <c r="F176">
        <v>320</v>
      </c>
    </row>
    <row r="177" spans="1:6" x14ac:dyDescent="0.2">
      <c r="A177" t="s">
        <v>495</v>
      </c>
      <c r="B177">
        <v>1.42</v>
      </c>
      <c r="C177">
        <v>12.33</v>
      </c>
      <c r="D177" t="s">
        <v>552</v>
      </c>
      <c r="E177" t="s">
        <v>553</v>
      </c>
      <c r="F177">
        <v>1037</v>
      </c>
    </row>
    <row r="178" spans="1:6" x14ac:dyDescent="0.2">
      <c r="A178" t="s">
        <v>496</v>
      </c>
      <c r="B178">
        <v>1.1200000000000001</v>
      </c>
      <c r="C178">
        <v>13.93</v>
      </c>
      <c r="D178" t="s">
        <v>552</v>
      </c>
      <c r="E178" t="s">
        <v>553</v>
      </c>
      <c r="F178">
        <v>1037</v>
      </c>
    </row>
    <row r="179" spans="1:6" x14ac:dyDescent="0.2">
      <c r="A179" t="s">
        <v>335</v>
      </c>
      <c r="B179">
        <v>0</v>
      </c>
      <c r="C179">
        <v>13.66</v>
      </c>
      <c r="D179" t="s">
        <v>552</v>
      </c>
      <c r="E179" t="s">
        <v>553</v>
      </c>
      <c r="F179">
        <v>686</v>
      </c>
    </row>
    <row r="180" spans="1:6" x14ac:dyDescent="0.2">
      <c r="A180" t="s">
        <v>327</v>
      </c>
      <c r="B180">
        <v>0.61</v>
      </c>
      <c r="C180">
        <v>16.239999999999998</v>
      </c>
      <c r="D180" t="s">
        <v>552</v>
      </c>
      <c r="E180" t="s">
        <v>553</v>
      </c>
      <c r="F180">
        <v>685</v>
      </c>
    </row>
    <row r="181" spans="1:6" x14ac:dyDescent="0.2">
      <c r="A181" t="s">
        <v>328</v>
      </c>
      <c r="B181">
        <v>0.52</v>
      </c>
      <c r="C181">
        <v>13.72</v>
      </c>
      <c r="D181" t="s">
        <v>552</v>
      </c>
      <c r="E181" t="s">
        <v>553</v>
      </c>
      <c r="F181">
        <v>623</v>
      </c>
    </row>
    <row r="182" spans="1:6" x14ac:dyDescent="0.2">
      <c r="A182" t="s">
        <v>336</v>
      </c>
      <c r="B182">
        <v>0</v>
      </c>
      <c r="C182">
        <v>12.61</v>
      </c>
      <c r="D182" t="s">
        <v>552</v>
      </c>
      <c r="E182" t="s">
        <v>553</v>
      </c>
      <c r="F182">
        <v>796</v>
      </c>
    </row>
    <row r="183" spans="1:6" x14ac:dyDescent="0.2">
      <c r="A183" t="s">
        <v>337</v>
      </c>
      <c r="B183">
        <v>0</v>
      </c>
      <c r="C183">
        <v>13.77</v>
      </c>
      <c r="D183" t="s">
        <v>552</v>
      </c>
      <c r="E183" t="s">
        <v>553</v>
      </c>
      <c r="F183">
        <v>974</v>
      </c>
    </row>
    <row r="184" spans="1:6" x14ac:dyDescent="0.2">
      <c r="A184" t="s">
        <v>338</v>
      </c>
      <c r="B184">
        <v>0</v>
      </c>
      <c r="C184">
        <v>15.49</v>
      </c>
      <c r="D184" t="s">
        <v>552</v>
      </c>
      <c r="E184" t="s">
        <v>553</v>
      </c>
      <c r="F184">
        <v>586</v>
      </c>
    </row>
    <row r="185" spans="1:6" x14ac:dyDescent="0.2">
      <c r="A185" t="s">
        <v>343</v>
      </c>
      <c r="B185">
        <v>0.87</v>
      </c>
      <c r="C185">
        <v>14.01</v>
      </c>
      <c r="D185" t="s">
        <v>552</v>
      </c>
      <c r="E185" t="s">
        <v>553</v>
      </c>
      <c r="F185">
        <v>532</v>
      </c>
    </row>
    <row r="186" spans="1:6" x14ac:dyDescent="0.2">
      <c r="A186" t="s">
        <v>344</v>
      </c>
      <c r="B186">
        <v>0.79</v>
      </c>
      <c r="C186">
        <v>13.75</v>
      </c>
      <c r="D186" t="s">
        <v>552</v>
      </c>
      <c r="E186" t="s">
        <v>553</v>
      </c>
      <c r="F186">
        <v>220</v>
      </c>
    </row>
    <row r="187" spans="1:6" x14ac:dyDescent="0.2">
      <c r="A187" t="s">
        <v>345</v>
      </c>
      <c r="B187">
        <v>0.89</v>
      </c>
      <c r="C187">
        <v>13.7</v>
      </c>
      <c r="D187" t="s">
        <v>552</v>
      </c>
      <c r="E187" t="s">
        <v>553</v>
      </c>
      <c r="F187">
        <v>513</v>
      </c>
    </row>
    <row r="188" spans="1:6" x14ac:dyDescent="0.2">
      <c r="A188" t="s">
        <v>497</v>
      </c>
      <c r="B188">
        <v>0</v>
      </c>
      <c r="C188">
        <v>14.63</v>
      </c>
      <c r="D188" t="s">
        <v>552</v>
      </c>
      <c r="E188" t="s">
        <v>553</v>
      </c>
      <c r="F188">
        <v>815</v>
      </c>
    </row>
    <row r="189" spans="1:6" x14ac:dyDescent="0.2">
      <c r="A189" t="s">
        <v>353</v>
      </c>
      <c r="B189">
        <v>0</v>
      </c>
      <c r="C189">
        <v>14.48</v>
      </c>
      <c r="D189" t="s">
        <v>552</v>
      </c>
      <c r="E189" t="s">
        <v>553</v>
      </c>
      <c r="F189">
        <v>518</v>
      </c>
    </row>
    <row r="190" spans="1:6" x14ac:dyDescent="0.2">
      <c r="A190" t="s">
        <v>498</v>
      </c>
      <c r="B190">
        <v>0.82</v>
      </c>
      <c r="C190">
        <v>13.65</v>
      </c>
      <c r="D190" t="s">
        <v>552</v>
      </c>
      <c r="E190" t="s">
        <v>553</v>
      </c>
      <c r="F190">
        <v>440</v>
      </c>
    </row>
    <row r="191" spans="1:6" x14ac:dyDescent="0.2">
      <c r="A191" t="s">
        <v>499</v>
      </c>
      <c r="B191">
        <v>0</v>
      </c>
      <c r="C191">
        <v>14.37</v>
      </c>
      <c r="D191" t="s">
        <v>552</v>
      </c>
      <c r="E191" t="s">
        <v>553</v>
      </c>
      <c r="F191">
        <v>575</v>
      </c>
    </row>
    <row r="192" spans="1:6" x14ac:dyDescent="0.2">
      <c r="A192" t="s">
        <v>357</v>
      </c>
      <c r="B192">
        <v>0</v>
      </c>
      <c r="C192">
        <v>13.14</v>
      </c>
      <c r="D192" t="s">
        <v>552</v>
      </c>
      <c r="E192" t="s">
        <v>553</v>
      </c>
      <c r="F192">
        <v>1036</v>
      </c>
    </row>
    <row r="193" spans="1:6" x14ac:dyDescent="0.2">
      <c r="A193" t="s">
        <v>500</v>
      </c>
      <c r="B193">
        <v>1.1100000000000001</v>
      </c>
      <c r="C193">
        <v>16.010000000000002</v>
      </c>
      <c r="D193" t="s">
        <v>552</v>
      </c>
      <c r="E193" t="s">
        <v>553</v>
      </c>
      <c r="F193">
        <v>679</v>
      </c>
    </row>
    <row r="194" spans="1:6" x14ac:dyDescent="0.2">
      <c r="A194" t="s">
        <v>346</v>
      </c>
      <c r="B194">
        <v>0.93</v>
      </c>
      <c r="C194">
        <v>14.33</v>
      </c>
      <c r="D194" t="s">
        <v>552</v>
      </c>
      <c r="E194" t="s">
        <v>553</v>
      </c>
      <c r="F194">
        <v>688</v>
      </c>
    </row>
    <row r="195" spans="1:6" x14ac:dyDescent="0.2">
      <c r="A195" t="s">
        <v>501</v>
      </c>
      <c r="B195">
        <v>1.37</v>
      </c>
      <c r="C195">
        <v>13.54</v>
      </c>
      <c r="D195" t="s">
        <v>552</v>
      </c>
      <c r="E195" t="s">
        <v>553</v>
      </c>
      <c r="F195">
        <v>573</v>
      </c>
    </row>
    <row r="196" spans="1:6" x14ac:dyDescent="0.2">
      <c r="A196" t="s">
        <v>347</v>
      </c>
      <c r="B196">
        <v>1.33</v>
      </c>
      <c r="C196">
        <v>15.72</v>
      </c>
      <c r="D196" t="s">
        <v>552</v>
      </c>
      <c r="E196" t="s">
        <v>553</v>
      </c>
      <c r="F196">
        <v>1436</v>
      </c>
    </row>
    <row r="197" spans="1:6" x14ac:dyDescent="0.2">
      <c r="A197" t="s">
        <v>348</v>
      </c>
      <c r="B197">
        <v>1.05</v>
      </c>
      <c r="C197">
        <v>14.87</v>
      </c>
      <c r="D197" t="s">
        <v>552</v>
      </c>
      <c r="E197" t="s">
        <v>553</v>
      </c>
      <c r="F197">
        <v>648</v>
      </c>
    </row>
    <row r="198" spans="1:6" x14ac:dyDescent="0.2">
      <c r="A198" t="s">
        <v>358</v>
      </c>
      <c r="B198">
        <v>0</v>
      </c>
      <c r="C198">
        <v>15.43</v>
      </c>
      <c r="D198" t="s">
        <v>552</v>
      </c>
      <c r="E198" t="s">
        <v>553</v>
      </c>
      <c r="F198">
        <v>346</v>
      </c>
    </row>
    <row r="199" spans="1:6" x14ac:dyDescent="0.2">
      <c r="A199" t="s">
        <v>332</v>
      </c>
      <c r="B199">
        <v>0.78</v>
      </c>
      <c r="C199">
        <v>18.11</v>
      </c>
      <c r="D199" t="s">
        <v>552</v>
      </c>
      <c r="E199" t="s">
        <v>553</v>
      </c>
      <c r="F199">
        <v>143</v>
      </c>
    </row>
    <row r="200" spans="1:6" x14ac:dyDescent="0.2">
      <c r="A200" t="s">
        <v>339</v>
      </c>
      <c r="B200">
        <v>0</v>
      </c>
      <c r="C200">
        <v>15.94</v>
      </c>
      <c r="D200" t="s">
        <v>552</v>
      </c>
      <c r="E200" t="s">
        <v>553</v>
      </c>
      <c r="F200">
        <v>107</v>
      </c>
    </row>
    <row r="201" spans="1:6" x14ac:dyDescent="0.2">
      <c r="A201" t="s">
        <v>340</v>
      </c>
      <c r="B201">
        <v>0</v>
      </c>
      <c r="C201">
        <v>14.86</v>
      </c>
      <c r="D201" t="s">
        <v>552</v>
      </c>
      <c r="E201" t="s">
        <v>553</v>
      </c>
      <c r="F201">
        <v>109</v>
      </c>
    </row>
    <row r="202" spans="1:6" x14ac:dyDescent="0.2">
      <c r="A202" t="s">
        <v>102</v>
      </c>
      <c r="B202">
        <v>2.06</v>
      </c>
      <c r="C202">
        <v>24.69</v>
      </c>
      <c r="D202" t="s">
        <v>552</v>
      </c>
      <c r="E202" t="s">
        <v>553</v>
      </c>
      <c r="F202">
        <v>75</v>
      </c>
    </row>
    <row r="203" spans="1:6" x14ac:dyDescent="0.2">
      <c r="A203" t="s">
        <v>512</v>
      </c>
      <c r="B203">
        <v>186.61</v>
      </c>
      <c r="C203">
        <v>4742.6899999999996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5FBAB-3D19-442C-A2E9-CEF7B73309C1}">
  <dimension ref="A1:F203"/>
  <sheetViews>
    <sheetView workbookViewId="0">
      <selection sqref="A1:XFD1048576"/>
    </sheetView>
  </sheetViews>
  <sheetFormatPr defaultRowHeight="15" x14ac:dyDescent="0.2"/>
  <sheetData>
    <row r="1" spans="1:6" x14ac:dyDescent="0.2">
      <c r="A1" t="s">
        <v>468</v>
      </c>
      <c r="B1" t="s">
        <v>524</v>
      </c>
      <c r="C1" t="s">
        <v>525</v>
      </c>
      <c r="D1" t="s">
        <v>526</v>
      </c>
      <c r="E1" t="s">
        <v>527</v>
      </c>
      <c r="F1" t="s">
        <v>528</v>
      </c>
    </row>
    <row r="2" spans="1:6" x14ac:dyDescent="0.2">
      <c r="A2">
        <v>242</v>
      </c>
      <c r="B2">
        <v>0</v>
      </c>
      <c r="C2">
        <v>0</v>
      </c>
      <c r="D2" t="s">
        <v>554</v>
      </c>
      <c r="E2" t="s">
        <v>555</v>
      </c>
      <c r="F2">
        <v>1350</v>
      </c>
    </row>
    <row r="3" spans="1:6" x14ac:dyDescent="0.2">
      <c r="A3">
        <v>243</v>
      </c>
      <c r="B3">
        <v>0</v>
      </c>
      <c r="C3">
        <v>0</v>
      </c>
      <c r="D3" t="s">
        <v>554</v>
      </c>
      <c r="E3" t="s">
        <v>555</v>
      </c>
      <c r="F3">
        <v>1350</v>
      </c>
    </row>
    <row r="4" spans="1:6" x14ac:dyDescent="0.2">
      <c r="A4" t="s">
        <v>31</v>
      </c>
      <c r="B4">
        <v>0</v>
      </c>
      <c r="C4">
        <v>19.55</v>
      </c>
      <c r="D4" t="s">
        <v>554</v>
      </c>
      <c r="E4" t="s">
        <v>555</v>
      </c>
      <c r="F4">
        <v>144</v>
      </c>
    </row>
    <row r="5" spans="1:6" x14ac:dyDescent="0.2">
      <c r="A5" t="s">
        <v>133</v>
      </c>
      <c r="B5">
        <v>0.84</v>
      </c>
      <c r="C5">
        <v>25.27</v>
      </c>
      <c r="D5" t="s">
        <v>554</v>
      </c>
      <c r="E5" t="s">
        <v>555</v>
      </c>
      <c r="F5">
        <v>157</v>
      </c>
    </row>
    <row r="6" spans="1:6" x14ac:dyDescent="0.2">
      <c r="A6" t="s">
        <v>91</v>
      </c>
      <c r="B6">
        <v>0.01</v>
      </c>
      <c r="C6">
        <v>25.83</v>
      </c>
      <c r="D6" t="s">
        <v>554</v>
      </c>
      <c r="E6" t="s">
        <v>555</v>
      </c>
      <c r="F6">
        <v>133</v>
      </c>
    </row>
    <row r="7" spans="1:6" x14ac:dyDescent="0.2">
      <c r="A7" t="s">
        <v>479</v>
      </c>
      <c r="B7">
        <v>0.63</v>
      </c>
      <c r="C7">
        <v>26.12</v>
      </c>
      <c r="D7" t="s">
        <v>554</v>
      </c>
      <c r="E7" t="s">
        <v>555</v>
      </c>
      <c r="F7">
        <v>200</v>
      </c>
    </row>
    <row r="8" spans="1:6" x14ac:dyDescent="0.2">
      <c r="A8" t="s">
        <v>30</v>
      </c>
      <c r="B8">
        <v>0</v>
      </c>
      <c r="C8">
        <v>19.39</v>
      </c>
      <c r="D8" t="s">
        <v>554</v>
      </c>
      <c r="E8" t="s">
        <v>555</v>
      </c>
      <c r="F8">
        <v>145</v>
      </c>
    </row>
    <row r="9" spans="1:6" x14ac:dyDescent="0.2">
      <c r="A9" t="s">
        <v>349</v>
      </c>
      <c r="B9">
        <v>0.46</v>
      </c>
      <c r="C9">
        <v>13.78</v>
      </c>
      <c r="D9" t="s">
        <v>554</v>
      </c>
      <c r="E9" t="s">
        <v>555</v>
      </c>
      <c r="F9">
        <v>183</v>
      </c>
    </row>
    <row r="10" spans="1:6" x14ac:dyDescent="0.2">
      <c r="A10" t="s">
        <v>352</v>
      </c>
      <c r="B10">
        <v>0</v>
      </c>
      <c r="C10">
        <v>15.56</v>
      </c>
      <c r="D10" t="s">
        <v>554</v>
      </c>
      <c r="E10" t="s">
        <v>555</v>
      </c>
      <c r="F10">
        <v>111</v>
      </c>
    </row>
    <row r="11" spans="1:6" x14ac:dyDescent="0.2">
      <c r="A11" t="s">
        <v>354</v>
      </c>
      <c r="B11">
        <v>0</v>
      </c>
      <c r="C11">
        <v>15.68</v>
      </c>
      <c r="D11" t="s">
        <v>554</v>
      </c>
      <c r="E11" t="s">
        <v>555</v>
      </c>
      <c r="F11">
        <v>102</v>
      </c>
    </row>
    <row r="12" spans="1:6" x14ac:dyDescent="0.2">
      <c r="A12" t="s">
        <v>356</v>
      </c>
      <c r="B12">
        <v>0</v>
      </c>
      <c r="C12">
        <v>15.32</v>
      </c>
      <c r="D12" t="s">
        <v>554</v>
      </c>
      <c r="E12" t="s">
        <v>555</v>
      </c>
      <c r="F12">
        <v>285</v>
      </c>
    </row>
    <row r="13" spans="1:6" x14ac:dyDescent="0.2">
      <c r="A13" t="s">
        <v>264</v>
      </c>
      <c r="B13">
        <v>0.2</v>
      </c>
      <c r="C13">
        <v>21.82</v>
      </c>
      <c r="D13" t="s">
        <v>554</v>
      </c>
      <c r="E13" t="s">
        <v>555</v>
      </c>
      <c r="F13">
        <v>67</v>
      </c>
    </row>
    <row r="14" spans="1:6" x14ac:dyDescent="0.2">
      <c r="A14" t="s">
        <v>265</v>
      </c>
      <c r="B14">
        <v>0.15</v>
      </c>
      <c r="C14">
        <v>20.239999999999998</v>
      </c>
      <c r="D14" t="s">
        <v>554</v>
      </c>
      <c r="E14" t="s">
        <v>555</v>
      </c>
      <c r="F14">
        <v>162</v>
      </c>
    </row>
    <row r="15" spans="1:6" x14ac:dyDescent="0.2">
      <c r="A15" t="s">
        <v>292</v>
      </c>
      <c r="B15">
        <v>0.16</v>
      </c>
      <c r="C15">
        <v>22.69</v>
      </c>
      <c r="D15" t="s">
        <v>554</v>
      </c>
      <c r="E15" t="s">
        <v>555</v>
      </c>
      <c r="F15">
        <v>1500</v>
      </c>
    </row>
    <row r="16" spans="1:6" x14ac:dyDescent="0.2">
      <c r="A16" t="s">
        <v>275</v>
      </c>
      <c r="B16">
        <v>0</v>
      </c>
      <c r="C16">
        <v>22.06</v>
      </c>
      <c r="D16" t="s">
        <v>554</v>
      </c>
      <c r="E16" t="s">
        <v>555</v>
      </c>
      <c r="F16">
        <v>900</v>
      </c>
    </row>
    <row r="17" spans="1:6" x14ac:dyDescent="0.2">
      <c r="A17" t="s">
        <v>288</v>
      </c>
      <c r="B17">
        <v>0.23</v>
      </c>
      <c r="C17">
        <v>21.68</v>
      </c>
      <c r="D17" t="s">
        <v>554</v>
      </c>
      <c r="E17" t="s">
        <v>555</v>
      </c>
      <c r="F17">
        <v>750</v>
      </c>
    </row>
    <row r="18" spans="1:6" x14ac:dyDescent="0.2">
      <c r="A18" t="s">
        <v>290</v>
      </c>
      <c r="B18">
        <v>0.17</v>
      </c>
      <c r="C18">
        <v>21.55</v>
      </c>
      <c r="D18" t="s">
        <v>554</v>
      </c>
      <c r="E18" t="s">
        <v>555</v>
      </c>
      <c r="F18">
        <v>585</v>
      </c>
    </row>
    <row r="19" spans="1:6" x14ac:dyDescent="0.2">
      <c r="A19" t="s">
        <v>291</v>
      </c>
      <c r="B19">
        <v>0.17</v>
      </c>
      <c r="C19">
        <v>21.67</v>
      </c>
      <c r="D19" t="s">
        <v>554</v>
      </c>
      <c r="E19" t="s">
        <v>555</v>
      </c>
      <c r="F19">
        <v>475</v>
      </c>
    </row>
    <row r="20" spans="1:6" x14ac:dyDescent="0.2">
      <c r="A20" t="s">
        <v>35</v>
      </c>
      <c r="B20">
        <v>0.6</v>
      </c>
      <c r="C20">
        <v>21.58</v>
      </c>
      <c r="D20" t="s">
        <v>554</v>
      </c>
      <c r="E20" t="s">
        <v>555</v>
      </c>
      <c r="F20">
        <v>1007</v>
      </c>
    </row>
    <row r="21" spans="1:6" x14ac:dyDescent="0.2">
      <c r="A21" t="s">
        <v>36</v>
      </c>
      <c r="B21">
        <v>0.48</v>
      </c>
      <c r="C21">
        <v>21.7</v>
      </c>
      <c r="D21" t="s">
        <v>554</v>
      </c>
      <c r="E21" t="s">
        <v>555</v>
      </c>
      <c r="F21">
        <v>1007</v>
      </c>
    </row>
    <row r="22" spans="1:6" x14ac:dyDescent="0.2">
      <c r="A22" t="s">
        <v>37</v>
      </c>
      <c r="B22">
        <v>0.89</v>
      </c>
      <c r="C22">
        <v>21.02</v>
      </c>
      <c r="D22" t="s">
        <v>554</v>
      </c>
      <c r="E22" t="s">
        <v>555</v>
      </c>
      <c r="F22">
        <v>812</v>
      </c>
    </row>
    <row r="23" spans="1:6" x14ac:dyDescent="0.2">
      <c r="A23" t="s">
        <v>478</v>
      </c>
      <c r="B23">
        <v>0</v>
      </c>
      <c r="C23">
        <v>17.46</v>
      </c>
      <c r="D23" t="s">
        <v>554</v>
      </c>
      <c r="E23" t="s">
        <v>555</v>
      </c>
      <c r="F23">
        <v>840</v>
      </c>
    </row>
    <row r="24" spans="1:6" x14ac:dyDescent="0.2">
      <c r="A24" t="s">
        <v>38</v>
      </c>
      <c r="B24">
        <v>0.78</v>
      </c>
      <c r="C24">
        <v>22.1</v>
      </c>
      <c r="D24" t="s">
        <v>554</v>
      </c>
      <c r="E24" t="s">
        <v>555</v>
      </c>
      <c r="F24">
        <v>263</v>
      </c>
    </row>
    <row r="25" spans="1:6" x14ac:dyDescent="0.2">
      <c r="A25" t="s">
        <v>40</v>
      </c>
      <c r="B25">
        <v>0.71</v>
      </c>
      <c r="C25">
        <v>20.52</v>
      </c>
      <c r="D25" t="s">
        <v>554</v>
      </c>
      <c r="E25" t="s">
        <v>555</v>
      </c>
      <c r="F25">
        <v>123</v>
      </c>
    </row>
    <row r="26" spans="1:6" x14ac:dyDescent="0.2">
      <c r="A26" t="s">
        <v>39</v>
      </c>
      <c r="B26">
        <v>0.59</v>
      </c>
      <c r="C26">
        <v>21.71</v>
      </c>
      <c r="D26" t="s">
        <v>554</v>
      </c>
      <c r="E26" t="s">
        <v>555</v>
      </c>
      <c r="F26">
        <v>576</v>
      </c>
    </row>
    <row r="27" spans="1:6" x14ac:dyDescent="0.2">
      <c r="A27" t="s">
        <v>41</v>
      </c>
      <c r="B27">
        <v>0.85</v>
      </c>
      <c r="C27">
        <v>20.63</v>
      </c>
      <c r="D27" t="s">
        <v>554</v>
      </c>
      <c r="E27" t="s">
        <v>555</v>
      </c>
      <c r="F27">
        <v>190</v>
      </c>
    </row>
    <row r="28" spans="1:6" x14ac:dyDescent="0.2">
      <c r="A28" t="s">
        <v>47</v>
      </c>
      <c r="B28">
        <v>0.75</v>
      </c>
      <c r="C28">
        <v>22.26</v>
      </c>
      <c r="D28" t="s">
        <v>554</v>
      </c>
      <c r="E28" t="s">
        <v>555</v>
      </c>
      <c r="F28">
        <v>840</v>
      </c>
    </row>
    <row r="29" spans="1:6" x14ac:dyDescent="0.2">
      <c r="A29" t="s">
        <v>48</v>
      </c>
      <c r="B29">
        <v>0.76</v>
      </c>
      <c r="C29">
        <v>22.7</v>
      </c>
      <c r="D29" t="s">
        <v>554</v>
      </c>
      <c r="E29" t="s">
        <v>555</v>
      </c>
      <c r="F29">
        <v>860</v>
      </c>
    </row>
    <row r="30" spans="1:6" x14ac:dyDescent="0.2">
      <c r="A30" t="s">
        <v>49</v>
      </c>
      <c r="B30">
        <v>0.61</v>
      </c>
      <c r="C30">
        <v>21.52</v>
      </c>
      <c r="D30" t="s">
        <v>554</v>
      </c>
      <c r="E30" t="s">
        <v>555</v>
      </c>
      <c r="F30">
        <v>802</v>
      </c>
    </row>
    <row r="31" spans="1:6" x14ac:dyDescent="0.2">
      <c r="A31" t="s">
        <v>50</v>
      </c>
      <c r="B31">
        <v>0.13</v>
      </c>
      <c r="C31">
        <v>18.07</v>
      </c>
      <c r="D31" t="s">
        <v>554</v>
      </c>
      <c r="E31" t="s">
        <v>555</v>
      </c>
      <c r="F31">
        <v>518</v>
      </c>
    </row>
    <row r="32" spans="1:6" x14ac:dyDescent="0.2">
      <c r="A32" t="s">
        <v>51</v>
      </c>
      <c r="B32">
        <v>0.17</v>
      </c>
      <c r="C32">
        <v>20.04</v>
      </c>
      <c r="D32" t="s">
        <v>554</v>
      </c>
      <c r="E32" t="s">
        <v>555</v>
      </c>
      <c r="F32">
        <v>813</v>
      </c>
    </row>
    <row r="33" spans="1:6" x14ac:dyDescent="0.2">
      <c r="A33" t="s">
        <v>52</v>
      </c>
      <c r="B33">
        <v>1.21</v>
      </c>
      <c r="C33">
        <v>22.78</v>
      </c>
      <c r="D33" t="s">
        <v>554</v>
      </c>
      <c r="E33" t="s">
        <v>555</v>
      </c>
      <c r="F33">
        <v>814</v>
      </c>
    </row>
    <row r="34" spans="1:6" x14ac:dyDescent="0.2">
      <c r="A34">
        <v>239</v>
      </c>
      <c r="B34">
        <v>0.16</v>
      </c>
      <c r="C34">
        <v>17.02</v>
      </c>
      <c r="D34" t="s">
        <v>554</v>
      </c>
      <c r="E34" t="s">
        <v>555</v>
      </c>
      <c r="F34">
        <v>1305</v>
      </c>
    </row>
    <row r="35" spans="1:6" x14ac:dyDescent="0.2">
      <c r="A35">
        <v>358</v>
      </c>
      <c r="B35">
        <v>0.56000000000000005</v>
      </c>
      <c r="C35">
        <v>22.9</v>
      </c>
      <c r="D35" t="s">
        <v>554</v>
      </c>
      <c r="E35" t="s">
        <v>555</v>
      </c>
      <c r="F35">
        <v>375</v>
      </c>
    </row>
    <row r="36" spans="1:6" x14ac:dyDescent="0.2">
      <c r="A36">
        <v>359</v>
      </c>
      <c r="B36">
        <v>0.56999999999999995</v>
      </c>
      <c r="C36">
        <v>22.83</v>
      </c>
      <c r="D36" t="s">
        <v>554</v>
      </c>
      <c r="E36" t="s">
        <v>555</v>
      </c>
      <c r="F36">
        <v>2351</v>
      </c>
    </row>
    <row r="37" spans="1:6" x14ac:dyDescent="0.2">
      <c r="A37" t="s">
        <v>197</v>
      </c>
      <c r="B37">
        <v>0.72</v>
      </c>
      <c r="C37">
        <v>19.52</v>
      </c>
      <c r="D37" t="s">
        <v>554</v>
      </c>
      <c r="E37" t="s">
        <v>555</v>
      </c>
      <c r="F37">
        <v>850</v>
      </c>
    </row>
    <row r="38" spans="1:6" x14ac:dyDescent="0.2">
      <c r="A38" t="s">
        <v>44</v>
      </c>
      <c r="B38">
        <v>0.67</v>
      </c>
      <c r="C38">
        <v>22.13</v>
      </c>
      <c r="D38" t="s">
        <v>554</v>
      </c>
      <c r="E38" t="s">
        <v>555</v>
      </c>
      <c r="F38">
        <v>916</v>
      </c>
    </row>
    <row r="39" spans="1:6" x14ac:dyDescent="0.2">
      <c r="A39" t="s">
        <v>46</v>
      </c>
      <c r="B39">
        <v>0.7</v>
      </c>
      <c r="C39">
        <v>21.86</v>
      </c>
      <c r="D39" t="s">
        <v>554</v>
      </c>
      <c r="E39" t="s">
        <v>555</v>
      </c>
      <c r="F39">
        <v>900</v>
      </c>
    </row>
    <row r="40" spans="1:6" x14ac:dyDescent="0.2">
      <c r="A40" t="s">
        <v>533</v>
      </c>
      <c r="B40">
        <v>0.56000000000000005</v>
      </c>
      <c r="C40">
        <v>36.619999999999997</v>
      </c>
      <c r="D40" t="s">
        <v>554</v>
      </c>
      <c r="E40" t="s">
        <v>555</v>
      </c>
      <c r="F40">
        <v>140</v>
      </c>
    </row>
    <row r="41" spans="1:6" x14ac:dyDescent="0.2">
      <c r="A41" t="s">
        <v>534</v>
      </c>
      <c r="B41">
        <v>0.93</v>
      </c>
      <c r="C41">
        <v>25.72</v>
      </c>
      <c r="D41" t="s">
        <v>554</v>
      </c>
      <c r="E41" t="s">
        <v>555</v>
      </c>
      <c r="F41">
        <v>140</v>
      </c>
    </row>
    <row r="42" spans="1:6" x14ac:dyDescent="0.2">
      <c r="A42" t="s">
        <v>45</v>
      </c>
      <c r="B42">
        <v>0.56999999999999995</v>
      </c>
      <c r="C42">
        <v>22.88</v>
      </c>
      <c r="D42" t="s">
        <v>554</v>
      </c>
      <c r="E42" t="s">
        <v>555</v>
      </c>
      <c r="F42">
        <v>842</v>
      </c>
    </row>
    <row r="43" spans="1:6" x14ac:dyDescent="0.2">
      <c r="A43" t="s">
        <v>535</v>
      </c>
      <c r="B43">
        <v>0.01</v>
      </c>
      <c r="C43">
        <v>9.6300000000000008</v>
      </c>
      <c r="D43" t="s">
        <v>554</v>
      </c>
      <c r="E43" t="s">
        <v>555</v>
      </c>
      <c r="F43">
        <v>56</v>
      </c>
    </row>
    <row r="44" spans="1:6" x14ac:dyDescent="0.2">
      <c r="A44" t="s">
        <v>536</v>
      </c>
      <c r="B44">
        <v>0.64</v>
      </c>
      <c r="C44">
        <v>23.43</v>
      </c>
      <c r="D44" t="s">
        <v>554</v>
      </c>
      <c r="E44" t="s">
        <v>555</v>
      </c>
      <c r="F44">
        <v>141</v>
      </c>
    </row>
    <row r="45" spans="1:6" x14ac:dyDescent="0.2">
      <c r="A45" t="s">
        <v>537</v>
      </c>
      <c r="B45">
        <v>0.84</v>
      </c>
      <c r="C45">
        <v>23.89</v>
      </c>
      <c r="D45" t="s">
        <v>554</v>
      </c>
      <c r="E45" t="s">
        <v>555</v>
      </c>
      <c r="F45">
        <v>74</v>
      </c>
    </row>
    <row r="46" spans="1:6" x14ac:dyDescent="0.2">
      <c r="A46" t="s">
        <v>70</v>
      </c>
      <c r="B46">
        <v>1.2</v>
      </c>
      <c r="C46">
        <v>18.66</v>
      </c>
      <c r="D46" t="s">
        <v>554</v>
      </c>
      <c r="E46" t="s">
        <v>555</v>
      </c>
      <c r="F46">
        <v>794</v>
      </c>
    </row>
    <row r="47" spans="1:6" x14ac:dyDescent="0.2">
      <c r="A47" t="s">
        <v>69</v>
      </c>
      <c r="B47">
        <v>1.36</v>
      </c>
      <c r="C47">
        <v>18.98</v>
      </c>
      <c r="D47" t="s">
        <v>554</v>
      </c>
      <c r="E47" t="s">
        <v>555</v>
      </c>
      <c r="F47">
        <v>517</v>
      </c>
    </row>
    <row r="48" spans="1:6" x14ac:dyDescent="0.2">
      <c r="A48" t="s">
        <v>71</v>
      </c>
      <c r="B48">
        <v>1.65</v>
      </c>
      <c r="C48">
        <v>19.059999999999999</v>
      </c>
      <c r="D48" t="s">
        <v>554</v>
      </c>
      <c r="E48" t="s">
        <v>555</v>
      </c>
      <c r="F48">
        <v>735</v>
      </c>
    </row>
    <row r="49" spans="1:6" x14ac:dyDescent="0.2">
      <c r="A49" t="s">
        <v>72</v>
      </c>
      <c r="B49">
        <v>0</v>
      </c>
      <c r="C49">
        <v>18.32</v>
      </c>
      <c r="D49" t="s">
        <v>554</v>
      </c>
      <c r="E49" t="s">
        <v>555</v>
      </c>
      <c r="F49">
        <v>767</v>
      </c>
    </row>
    <row r="50" spans="1:6" x14ac:dyDescent="0.2">
      <c r="A50" t="s">
        <v>89</v>
      </c>
      <c r="B50">
        <v>0</v>
      </c>
      <c r="C50">
        <v>19.510000000000002</v>
      </c>
      <c r="D50" t="s">
        <v>554</v>
      </c>
      <c r="E50" t="s">
        <v>555</v>
      </c>
      <c r="F50">
        <v>791</v>
      </c>
    </row>
    <row r="51" spans="1:6" x14ac:dyDescent="0.2">
      <c r="A51" t="s">
        <v>90</v>
      </c>
      <c r="B51">
        <v>0</v>
      </c>
      <c r="C51">
        <v>19.899999999999999</v>
      </c>
      <c r="D51" t="s">
        <v>554</v>
      </c>
      <c r="E51" t="s">
        <v>555</v>
      </c>
      <c r="F51">
        <v>781</v>
      </c>
    </row>
    <row r="52" spans="1:6" x14ac:dyDescent="0.2">
      <c r="A52" t="s">
        <v>86</v>
      </c>
      <c r="B52">
        <v>0.28999999999999998</v>
      </c>
      <c r="C52">
        <v>19.78</v>
      </c>
      <c r="D52" t="s">
        <v>554</v>
      </c>
      <c r="E52" t="s">
        <v>555</v>
      </c>
      <c r="F52">
        <v>771</v>
      </c>
    </row>
    <row r="53" spans="1:6" x14ac:dyDescent="0.2">
      <c r="A53" t="s">
        <v>88</v>
      </c>
      <c r="B53">
        <v>0</v>
      </c>
      <c r="C53">
        <v>19.16</v>
      </c>
      <c r="D53" t="s">
        <v>554</v>
      </c>
      <c r="E53" t="s">
        <v>555</v>
      </c>
      <c r="F53">
        <v>771</v>
      </c>
    </row>
    <row r="54" spans="1:6" x14ac:dyDescent="0.2">
      <c r="A54" t="s">
        <v>146</v>
      </c>
      <c r="B54">
        <v>0</v>
      </c>
      <c r="C54">
        <v>17.920000000000002</v>
      </c>
      <c r="D54" t="s">
        <v>554</v>
      </c>
      <c r="E54" t="s">
        <v>555</v>
      </c>
      <c r="F54">
        <v>792</v>
      </c>
    </row>
    <row r="55" spans="1:6" x14ac:dyDescent="0.2">
      <c r="A55" t="s">
        <v>148</v>
      </c>
      <c r="B55">
        <v>0.11</v>
      </c>
      <c r="C55">
        <v>18.54</v>
      </c>
      <c r="D55" t="s">
        <v>554</v>
      </c>
      <c r="E55" t="s">
        <v>555</v>
      </c>
      <c r="F55">
        <v>781</v>
      </c>
    </row>
    <row r="56" spans="1:6" x14ac:dyDescent="0.2">
      <c r="A56" t="s">
        <v>28</v>
      </c>
      <c r="B56">
        <v>0</v>
      </c>
      <c r="C56">
        <v>18</v>
      </c>
      <c r="D56" t="s">
        <v>554</v>
      </c>
      <c r="E56" t="s">
        <v>555</v>
      </c>
      <c r="F56">
        <v>783</v>
      </c>
    </row>
    <row r="57" spans="1:6" x14ac:dyDescent="0.2">
      <c r="A57" t="s">
        <v>29</v>
      </c>
      <c r="B57">
        <v>0</v>
      </c>
      <c r="C57">
        <v>17.149999999999999</v>
      </c>
      <c r="D57" t="s">
        <v>554</v>
      </c>
      <c r="E57" t="s">
        <v>555</v>
      </c>
      <c r="F57">
        <v>783</v>
      </c>
    </row>
    <row r="58" spans="1:6" x14ac:dyDescent="0.2">
      <c r="A58" t="s">
        <v>85</v>
      </c>
      <c r="B58">
        <v>0.2</v>
      </c>
      <c r="C58">
        <v>18.920000000000002</v>
      </c>
      <c r="D58" t="s">
        <v>554</v>
      </c>
      <c r="E58" t="s">
        <v>555</v>
      </c>
      <c r="F58">
        <v>771</v>
      </c>
    </row>
    <row r="59" spans="1:6" x14ac:dyDescent="0.2">
      <c r="A59" t="s">
        <v>142</v>
      </c>
      <c r="B59">
        <v>0</v>
      </c>
      <c r="C59">
        <v>0</v>
      </c>
      <c r="D59" t="s">
        <v>554</v>
      </c>
      <c r="E59" t="s">
        <v>555</v>
      </c>
      <c r="F59">
        <v>669</v>
      </c>
    </row>
    <row r="60" spans="1:6" x14ac:dyDescent="0.2">
      <c r="A60" t="s">
        <v>143</v>
      </c>
      <c r="B60">
        <v>0</v>
      </c>
      <c r="C60">
        <v>19.59</v>
      </c>
      <c r="D60" t="s">
        <v>554</v>
      </c>
      <c r="E60" t="s">
        <v>555</v>
      </c>
      <c r="F60">
        <v>790</v>
      </c>
    </row>
    <row r="61" spans="1:6" x14ac:dyDescent="0.2">
      <c r="A61" t="s">
        <v>87</v>
      </c>
      <c r="B61">
        <v>0</v>
      </c>
      <c r="C61">
        <v>19.170000000000002</v>
      </c>
      <c r="D61" t="s">
        <v>554</v>
      </c>
      <c r="E61" t="s">
        <v>555</v>
      </c>
      <c r="F61">
        <v>745</v>
      </c>
    </row>
    <row r="62" spans="1:6" x14ac:dyDescent="0.2">
      <c r="A62" t="s">
        <v>59</v>
      </c>
      <c r="B62">
        <v>0</v>
      </c>
      <c r="C62">
        <v>22.19</v>
      </c>
      <c r="D62" t="s">
        <v>554</v>
      </c>
      <c r="E62" t="s">
        <v>555</v>
      </c>
      <c r="F62">
        <v>723</v>
      </c>
    </row>
    <row r="63" spans="1:6" x14ac:dyDescent="0.2">
      <c r="A63" t="s">
        <v>23</v>
      </c>
      <c r="B63">
        <v>0</v>
      </c>
      <c r="C63">
        <v>17.829999999999998</v>
      </c>
      <c r="D63" t="s">
        <v>554</v>
      </c>
      <c r="E63" t="s">
        <v>555</v>
      </c>
      <c r="F63">
        <v>809</v>
      </c>
    </row>
    <row r="64" spans="1:6" x14ac:dyDescent="0.2">
      <c r="A64" t="s">
        <v>25</v>
      </c>
      <c r="B64">
        <v>0</v>
      </c>
      <c r="C64">
        <v>19.04</v>
      </c>
      <c r="D64" t="s">
        <v>554</v>
      </c>
      <c r="E64" t="s">
        <v>555</v>
      </c>
      <c r="F64">
        <v>839</v>
      </c>
    </row>
    <row r="65" spans="1:6" x14ac:dyDescent="0.2">
      <c r="A65" t="s">
        <v>128</v>
      </c>
      <c r="B65">
        <v>0.71</v>
      </c>
      <c r="C65">
        <v>23.03</v>
      </c>
      <c r="D65" t="s">
        <v>554</v>
      </c>
      <c r="E65" t="s">
        <v>555</v>
      </c>
      <c r="F65">
        <v>1217</v>
      </c>
    </row>
    <row r="66" spans="1:6" x14ac:dyDescent="0.2">
      <c r="A66" t="s">
        <v>24</v>
      </c>
      <c r="B66">
        <v>0</v>
      </c>
      <c r="C66">
        <v>19.48</v>
      </c>
      <c r="D66" t="s">
        <v>554</v>
      </c>
      <c r="E66" t="s">
        <v>555</v>
      </c>
      <c r="F66">
        <v>840</v>
      </c>
    </row>
    <row r="67" spans="1:6" x14ac:dyDescent="0.2">
      <c r="A67" t="s">
        <v>26</v>
      </c>
      <c r="B67">
        <v>0</v>
      </c>
      <c r="C67">
        <v>20.59</v>
      </c>
      <c r="D67" t="s">
        <v>554</v>
      </c>
      <c r="E67" t="s">
        <v>555</v>
      </c>
      <c r="F67">
        <v>856</v>
      </c>
    </row>
    <row r="68" spans="1:6" x14ac:dyDescent="0.2">
      <c r="A68" t="s">
        <v>27</v>
      </c>
      <c r="B68">
        <v>0</v>
      </c>
      <c r="C68">
        <v>20.5</v>
      </c>
      <c r="D68" t="s">
        <v>554</v>
      </c>
      <c r="E68" t="s">
        <v>555</v>
      </c>
      <c r="F68">
        <v>845</v>
      </c>
    </row>
    <row r="69" spans="1:6" x14ac:dyDescent="0.2">
      <c r="A69" t="s">
        <v>15</v>
      </c>
      <c r="B69">
        <v>0</v>
      </c>
      <c r="C69">
        <v>17.850000000000001</v>
      </c>
      <c r="D69" t="s">
        <v>554</v>
      </c>
      <c r="E69" t="s">
        <v>555</v>
      </c>
      <c r="F69">
        <v>762</v>
      </c>
    </row>
    <row r="70" spans="1:6" x14ac:dyDescent="0.2">
      <c r="A70" t="s">
        <v>22</v>
      </c>
      <c r="B70">
        <v>0</v>
      </c>
      <c r="C70">
        <v>18.440000000000001</v>
      </c>
      <c r="D70" t="s">
        <v>554</v>
      </c>
      <c r="E70" t="s">
        <v>555</v>
      </c>
      <c r="F70">
        <v>812</v>
      </c>
    </row>
    <row r="71" spans="1:6" x14ac:dyDescent="0.2">
      <c r="A71" t="s">
        <v>60</v>
      </c>
      <c r="B71">
        <v>0</v>
      </c>
      <c r="C71">
        <v>19.010000000000002</v>
      </c>
      <c r="D71" t="s">
        <v>554</v>
      </c>
      <c r="E71" t="s">
        <v>555</v>
      </c>
      <c r="F71">
        <v>657</v>
      </c>
    </row>
    <row r="72" spans="1:6" x14ac:dyDescent="0.2">
      <c r="A72" t="s">
        <v>63</v>
      </c>
      <c r="B72">
        <v>0</v>
      </c>
      <c r="C72">
        <v>19.88</v>
      </c>
      <c r="D72" t="s">
        <v>554</v>
      </c>
      <c r="E72" t="s">
        <v>555</v>
      </c>
      <c r="F72">
        <v>868</v>
      </c>
    </row>
    <row r="73" spans="1:6" x14ac:dyDescent="0.2">
      <c r="A73" t="s">
        <v>61</v>
      </c>
      <c r="B73">
        <v>0.16</v>
      </c>
      <c r="C73">
        <v>20.010000000000002</v>
      </c>
      <c r="D73" t="s">
        <v>554</v>
      </c>
      <c r="E73" t="s">
        <v>555</v>
      </c>
      <c r="F73">
        <v>915</v>
      </c>
    </row>
    <row r="74" spans="1:6" x14ac:dyDescent="0.2">
      <c r="A74" t="s">
        <v>130</v>
      </c>
      <c r="B74">
        <v>0.82</v>
      </c>
      <c r="C74">
        <v>21.73</v>
      </c>
      <c r="D74" t="s">
        <v>554</v>
      </c>
      <c r="E74" t="s">
        <v>555</v>
      </c>
      <c r="F74">
        <v>825</v>
      </c>
    </row>
    <row r="75" spans="1:6" x14ac:dyDescent="0.2">
      <c r="A75" t="s">
        <v>145</v>
      </c>
      <c r="B75">
        <v>0</v>
      </c>
      <c r="C75">
        <v>16.97</v>
      </c>
      <c r="D75" t="s">
        <v>554</v>
      </c>
      <c r="E75" t="s">
        <v>555</v>
      </c>
      <c r="F75">
        <v>400</v>
      </c>
    </row>
    <row r="76" spans="1:6" x14ac:dyDescent="0.2">
      <c r="A76" t="s">
        <v>151</v>
      </c>
      <c r="B76">
        <v>0.27</v>
      </c>
      <c r="C76">
        <v>21.11</v>
      </c>
      <c r="D76" t="s">
        <v>554</v>
      </c>
      <c r="E76" t="s">
        <v>555</v>
      </c>
      <c r="F76">
        <v>750</v>
      </c>
    </row>
    <row r="77" spans="1:6" x14ac:dyDescent="0.2">
      <c r="A77" t="s">
        <v>152</v>
      </c>
      <c r="B77">
        <v>0.25</v>
      </c>
      <c r="C77">
        <v>22.66</v>
      </c>
      <c r="D77" t="s">
        <v>554</v>
      </c>
      <c r="E77" t="s">
        <v>555</v>
      </c>
      <c r="F77">
        <v>838</v>
      </c>
    </row>
    <row r="78" spans="1:6" x14ac:dyDescent="0.2">
      <c r="A78" t="s">
        <v>150</v>
      </c>
      <c r="B78">
        <v>0.88</v>
      </c>
      <c r="C78">
        <v>20.78</v>
      </c>
      <c r="D78" t="s">
        <v>554</v>
      </c>
      <c r="E78" t="s">
        <v>555</v>
      </c>
      <c r="F78">
        <v>752</v>
      </c>
    </row>
    <row r="79" spans="1:6" x14ac:dyDescent="0.2">
      <c r="A79" t="s">
        <v>129</v>
      </c>
      <c r="B79">
        <v>0.84</v>
      </c>
      <c r="C79">
        <v>21.35</v>
      </c>
      <c r="D79" t="s">
        <v>554</v>
      </c>
      <c r="E79" t="s">
        <v>555</v>
      </c>
      <c r="F79">
        <v>541</v>
      </c>
    </row>
    <row r="80" spans="1:6" x14ac:dyDescent="0.2">
      <c r="A80" t="s">
        <v>131</v>
      </c>
      <c r="B80">
        <v>0.56000000000000005</v>
      </c>
      <c r="C80">
        <v>20.309999999999999</v>
      </c>
      <c r="D80" t="s">
        <v>554</v>
      </c>
      <c r="E80" t="s">
        <v>555</v>
      </c>
      <c r="F80">
        <v>693</v>
      </c>
    </row>
    <row r="81" spans="1:6" x14ac:dyDescent="0.2">
      <c r="A81" t="s">
        <v>132</v>
      </c>
      <c r="B81">
        <v>0.7</v>
      </c>
      <c r="C81">
        <v>21.99</v>
      </c>
      <c r="D81" t="s">
        <v>554</v>
      </c>
      <c r="E81" t="s">
        <v>555</v>
      </c>
      <c r="F81">
        <v>826</v>
      </c>
    </row>
    <row r="82" spans="1:6" x14ac:dyDescent="0.2">
      <c r="A82" t="s">
        <v>18</v>
      </c>
      <c r="B82">
        <v>0</v>
      </c>
      <c r="C82">
        <v>17.64</v>
      </c>
      <c r="D82" t="s">
        <v>554</v>
      </c>
      <c r="E82" t="s">
        <v>555</v>
      </c>
      <c r="F82">
        <v>820</v>
      </c>
    </row>
    <row r="83" spans="1:6" x14ac:dyDescent="0.2">
      <c r="A83" t="s">
        <v>19</v>
      </c>
      <c r="B83">
        <v>0</v>
      </c>
      <c r="C83">
        <v>18.37</v>
      </c>
      <c r="D83" t="s">
        <v>554</v>
      </c>
      <c r="E83" t="s">
        <v>555</v>
      </c>
      <c r="F83">
        <v>864</v>
      </c>
    </row>
    <row r="84" spans="1:6" x14ac:dyDescent="0.2">
      <c r="A84" t="s">
        <v>17</v>
      </c>
      <c r="B84">
        <v>0</v>
      </c>
      <c r="C84">
        <v>18.66</v>
      </c>
      <c r="D84" t="s">
        <v>554</v>
      </c>
      <c r="E84" t="s">
        <v>555</v>
      </c>
      <c r="F84">
        <v>810</v>
      </c>
    </row>
    <row r="85" spans="1:6" x14ac:dyDescent="0.2">
      <c r="A85" t="s">
        <v>16</v>
      </c>
      <c r="B85">
        <v>0</v>
      </c>
      <c r="C85">
        <v>20.399999999999999</v>
      </c>
      <c r="D85" t="s">
        <v>554</v>
      </c>
      <c r="E85" t="s">
        <v>555</v>
      </c>
      <c r="F85">
        <v>811</v>
      </c>
    </row>
    <row r="86" spans="1:6" x14ac:dyDescent="0.2">
      <c r="A86" t="s">
        <v>98</v>
      </c>
      <c r="B86">
        <v>0.26</v>
      </c>
      <c r="C86">
        <v>21.01</v>
      </c>
      <c r="D86" t="s">
        <v>554</v>
      </c>
      <c r="E86" t="s">
        <v>555</v>
      </c>
      <c r="F86">
        <v>797</v>
      </c>
    </row>
    <row r="87" spans="1:6" x14ac:dyDescent="0.2">
      <c r="A87" t="s">
        <v>99</v>
      </c>
      <c r="B87">
        <v>0.2</v>
      </c>
      <c r="C87">
        <v>20.77</v>
      </c>
      <c r="D87" t="s">
        <v>554</v>
      </c>
      <c r="E87" t="s">
        <v>555</v>
      </c>
      <c r="F87">
        <v>814</v>
      </c>
    </row>
    <row r="88" spans="1:6" x14ac:dyDescent="0.2">
      <c r="A88" t="s">
        <v>100</v>
      </c>
      <c r="B88">
        <v>0.44</v>
      </c>
      <c r="C88">
        <v>21.86</v>
      </c>
      <c r="D88" t="s">
        <v>554</v>
      </c>
      <c r="E88" t="s">
        <v>555</v>
      </c>
      <c r="F88">
        <v>713</v>
      </c>
    </row>
    <row r="89" spans="1:6" x14ac:dyDescent="0.2">
      <c r="A89" t="s">
        <v>101</v>
      </c>
      <c r="B89">
        <v>0.4</v>
      </c>
      <c r="C89">
        <v>18.84</v>
      </c>
      <c r="D89" t="s">
        <v>554</v>
      </c>
      <c r="E89" t="s">
        <v>555</v>
      </c>
      <c r="F89">
        <v>786</v>
      </c>
    </row>
    <row r="90" spans="1:6" x14ac:dyDescent="0.2">
      <c r="A90" t="s">
        <v>482</v>
      </c>
      <c r="B90">
        <v>0.2</v>
      </c>
      <c r="C90">
        <v>21.23</v>
      </c>
      <c r="D90" t="s">
        <v>554</v>
      </c>
      <c r="E90" t="s">
        <v>555</v>
      </c>
      <c r="F90">
        <v>925</v>
      </c>
    </row>
    <row r="91" spans="1:6" x14ac:dyDescent="0.2">
      <c r="A91" t="s">
        <v>285</v>
      </c>
      <c r="B91">
        <v>0.17</v>
      </c>
      <c r="C91">
        <v>20.95</v>
      </c>
      <c r="D91" t="s">
        <v>554</v>
      </c>
      <c r="E91" t="s">
        <v>555</v>
      </c>
      <c r="F91">
        <v>925</v>
      </c>
    </row>
    <row r="92" spans="1:6" x14ac:dyDescent="0.2">
      <c r="A92" t="s">
        <v>300</v>
      </c>
      <c r="B92">
        <v>0</v>
      </c>
      <c r="C92">
        <v>22.51</v>
      </c>
      <c r="D92" t="s">
        <v>554</v>
      </c>
      <c r="E92" t="s">
        <v>555</v>
      </c>
      <c r="F92">
        <v>1000</v>
      </c>
    </row>
    <row r="93" spans="1:6" x14ac:dyDescent="0.2">
      <c r="A93" t="s">
        <v>301</v>
      </c>
      <c r="B93">
        <v>0</v>
      </c>
      <c r="C93">
        <v>22.52</v>
      </c>
      <c r="D93" t="s">
        <v>554</v>
      </c>
      <c r="E93" t="s">
        <v>555</v>
      </c>
      <c r="F93">
        <v>1000</v>
      </c>
    </row>
    <row r="94" spans="1:6" x14ac:dyDescent="0.2">
      <c r="A94" t="s">
        <v>302</v>
      </c>
      <c r="B94">
        <v>0</v>
      </c>
      <c r="C94">
        <v>22.25</v>
      </c>
      <c r="D94" t="s">
        <v>554</v>
      </c>
      <c r="E94" t="s">
        <v>555</v>
      </c>
      <c r="F94">
        <v>1000</v>
      </c>
    </row>
    <row r="95" spans="1:6" x14ac:dyDescent="0.2">
      <c r="A95" t="s">
        <v>303</v>
      </c>
      <c r="B95">
        <v>0</v>
      </c>
      <c r="C95">
        <v>22.2</v>
      </c>
      <c r="D95" t="s">
        <v>554</v>
      </c>
      <c r="E95" t="s">
        <v>555</v>
      </c>
      <c r="F95">
        <v>1000</v>
      </c>
    </row>
    <row r="96" spans="1:6" x14ac:dyDescent="0.2">
      <c r="A96" t="s">
        <v>203</v>
      </c>
      <c r="B96">
        <v>0</v>
      </c>
      <c r="C96">
        <v>24.19</v>
      </c>
      <c r="D96" t="s">
        <v>554</v>
      </c>
      <c r="E96" t="s">
        <v>555</v>
      </c>
      <c r="F96">
        <v>842</v>
      </c>
    </row>
    <row r="97" spans="1:6" x14ac:dyDescent="0.2">
      <c r="A97" t="s">
        <v>205</v>
      </c>
      <c r="B97">
        <v>0</v>
      </c>
      <c r="C97">
        <v>21.54</v>
      </c>
      <c r="D97" t="s">
        <v>554</v>
      </c>
      <c r="E97" t="s">
        <v>555</v>
      </c>
      <c r="F97">
        <v>1000</v>
      </c>
    </row>
    <row r="98" spans="1:6" x14ac:dyDescent="0.2">
      <c r="A98" t="s">
        <v>169</v>
      </c>
      <c r="B98">
        <v>0</v>
      </c>
      <c r="C98">
        <v>19.809999999999999</v>
      </c>
      <c r="D98" t="s">
        <v>554</v>
      </c>
      <c r="E98" t="s">
        <v>555</v>
      </c>
      <c r="F98">
        <v>892</v>
      </c>
    </row>
    <row r="99" spans="1:6" x14ac:dyDescent="0.2">
      <c r="A99" t="s">
        <v>170</v>
      </c>
      <c r="B99">
        <v>0</v>
      </c>
      <c r="C99">
        <v>19.2</v>
      </c>
      <c r="D99" t="s">
        <v>554</v>
      </c>
      <c r="E99" t="s">
        <v>555</v>
      </c>
      <c r="F99">
        <v>892</v>
      </c>
    </row>
    <row r="100" spans="1:6" x14ac:dyDescent="0.2">
      <c r="A100" t="s">
        <v>200</v>
      </c>
      <c r="B100">
        <v>0</v>
      </c>
      <c r="C100">
        <v>23.56</v>
      </c>
      <c r="D100" t="s">
        <v>554</v>
      </c>
      <c r="E100" t="s">
        <v>555</v>
      </c>
      <c r="F100">
        <v>980</v>
      </c>
    </row>
    <row r="101" spans="1:6" x14ac:dyDescent="0.2">
      <c r="A101" t="s">
        <v>202</v>
      </c>
      <c r="B101">
        <v>0</v>
      </c>
      <c r="C101">
        <v>23.07</v>
      </c>
      <c r="D101" t="s">
        <v>554</v>
      </c>
      <c r="E101" t="s">
        <v>555</v>
      </c>
      <c r="F101">
        <v>892</v>
      </c>
    </row>
    <row r="102" spans="1:6" x14ac:dyDescent="0.2">
      <c r="A102" t="s">
        <v>483</v>
      </c>
      <c r="B102">
        <v>0.18</v>
      </c>
      <c r="C102">
        <v>20.69</v>
      </c>
      <c r="D102" t="s">
        <v>554</v>
      </c>
      <c r="E102" t="s">
        <v>555</v>
      </c>
      <c r="F102">
        <v>925</v>
      </c>
    </row>
    <row r="103" spans="1:6" x14ac:dyDescent="0.2">
      <c r="A103" t="s">
        <v>287</v>
      </c>
      <c r="B103">
        <v>0.18</v>
      </c>
      <c r="C103">
        <v>20.9</v>
      </c>
      <c r="D103" t="s">
        <v>554</v>
      </c>
      <c r="E103" t="s">
        <v>555</v>
      </c>
      <c r="F103">
        <v>925</v>
      </c>
    </row>
    <row r="104" spans="1:6" x14ac:dyDescent="0.2">
      <c r="A104" t="s">
        <v>248</v>
      </c>
      <c r="B104">
        <v>0.12</v>
      </c>
      <c r="C104">
        <v>21.39</v>
      </c>
      <c r="D104" t="s">
        <v>554</v>
      </c>
      <c r="E104" t="s">
        <v>555</v>
      </c>
      <c r="F104">
        <v>1100</v>
      </c>
    </row>
    <row r="105" spans="1:6" x14ac:dyDescent="0.2">
      <c r="A105" t="s">
        <v>249</v>
      </c>
      <c r="B105">
        <v>0.06</v>
      </c>
      <c r="C105">
        <v>21.43</v>
      </c>
      <c r="D105" t="s">
        <v>554</v>
      </c>
      <c r="E105" t="s">
        <v>555</v>
      </c>
      <c r="F105">
        <v>1100</v>
      </c>
    </row>
    <row r="106" spans="1:6" x14ac:dyDescent="0.2">
      <c r="A106" t="s">
        <v>279</v>
      </c>
      <c r="B106">
        <v>0</v>
      </c>
      <c r="C106">
        <v>23.18</v>
      </c>
      <c r="D106" t="s">
        <v>554</v>
      </c>
      <c r="E106" t="s">
        <v>555</v>
      </c>
      <c r="F106">
        <v>1000</v>
      </c>
    </row>
    <row r="107" spans="1:6" x14ac:dyDescent="0.2">
      <c r="A107" t="s">
        <v>280</v>
      </c>
      <c r="B107">
        <v>0</v>
      </c>
      <c r="C107">
        <v>22.88</v>
      </c>
      <c r="D107" t="s">
        <v>554</v>
      </c>
      <c r="E107" t="s">
        <v>555</v>
      </c>
      <c r="F107">
        <v>1000</v>
      </c>
    </row>
    <row r="108" spans="1:6" x14ac:dyDescent="0.2">
      <c r="A108" t="s">
        <v>277</v>
      </c>
      <c r="B108">
        <v>0</v>
      </c>
      <c r="C108">
        <v>23.52</v>
      </c>
      <c r="D108" t="s">
        <v>554</v>
      </c>
      <c r="E108" t="s">
        <v>555</v>
      </c>
      <c r="F108">
        <v>1000</v>
      </c>
    </row>
    <row r="109" spans="1:6" x14ac:dyDescent="0.2">
      <c r="A109" t="s">
        <v>250</v>
      </c>
      <c r="B109">
        <v>0.25</v>
      </c>
      <c r="C109">
        <v>22.61</v>
      </c>
      <c r="D109" t="s">
        <v>554</v>
      </c>
      <c r="E109" t="s">
        <v>555</v>
      </c>
      <c r="F109">
        <v>1000</v>
      </c>
    </row>
    <row r="110" spans="1:6" x14ac:dyDescent="0.2">
      <c r="A110" t="s">
        <v>281</v>
      </c>
      <c r="B110">
        <v>0</v>
      </c>
      <c r="C110">
        <v>23.45</v>
      </c>
      <c r="D110" t="s">
        <v>554</v>
      </c>
      <c r="E110" t="s">
        <v>555</v>
      </c>
      <c r="F110">
        <v>990</v>
      </c>
    </row>
    <row r="111" spans="1:6" x14ac:dyDescent="0.2">
      <c r="A111" t="s">
        <v>251</v>
      </c>
      <c r="B111">
        <v>0.16</v>
      </c>
      <c r="C111">
        <v>21.19</v>
      </c>
      <c r="D111" t="s">
        <v>554</v>
      </c>
      <c r="E111" t="s">
        <v>555</v>
      </c>
      <c r="F111">
        <v>1000</v>
      </c>
    </row>
    <row r="112" spans="1:6" x14ac:dyDescent="0.2">
      <c r="A112" t="s">
        <v>252</v>
      </c>
      <c r="B112">
        <v>0.15</v>
      </c>
      <c r="C112">
        <v>22.74</v>
      </c>
      <c r="D112" t="s">
        <v>554</v>
      </c>
      <c r="E112" t="s">
        <v>555</v>
      </c>
      <c r="F112">
        <v>1300</v>
      </c>
    </row>
    <row r="113" spans="1:6" x14ac:dyDescent="0.2">
      <c r="A113" t="s">
        <v>253</v>
      </c>
      <c r="B113">
        <v>0.13</v>
      </c>
      <c r="C113">
        <v>22.2</v>
      </c>
      <c r="D113" t="s">
        <v>554</v>
      </c>
      <c r="E113" t="s">
        <v>555</v>
      </c>
      <c r="F113">
        <v>560</v>
      </c>
    </row>
    <row r="114" spans="1:6" x14ac:dyDescent="0.2">
      <c r="A114" t="s">
        <v>278</v>
      </c>
      <c r="B114">
        <v>0</v>
      </c>
      <c r="C114">
        <v>23.42</v>
      </c>
      <c r="D114" t="s">
        <v>554</v>
      </c>
      <c r="E114" t="s">
        <v>555</v>
      </c>
      <c r="F114">
        <v>1000</v>
      </c>
    </row>
    <row r="115" spans="1:6" x14ac:dyDescent="0.2">
      <c r="A115" t="s">
        <v>254</v>
      </c>
      <c r="B115">
        <v>0.14000000000000001</v>
      </c>
      <c r="C115">
        <v>21.65</v>
      </c>
      <c r="D115" t="s">
        <v>554</v>
      </c>
      <c r="E115" t="s">
        <v>555</v>
      </c>
      <c r="F115">
        <v>1000</v>
      </c>
    </row>
    <row r="116" spans="1:6" x14ac:dyDescent="0.2">
      <c r="A116" t="s">
        <v>294</v>
      </c>
      <c r="B116">
        <v>1.46</v>
      </c>
      <c r="C116">
        <v>27.97</v>
      </c>
      <c r="D116" t="s">
        <v>554</v>
      </c>
      <c r="E116" t="s">
        <v>555</v>
      </c>
      <c r="F116">
        <v>925</v>
      </c>
    </row>
    <row r="117" spans="1:6" x14ac:dyDescent="0.2">
      <c r="A117" t="s">
        <v>295</v>
      </c>
      <c r="B117">
        <v>0</v>
      </c>
      <c r="C117">
        <v>22.91</v>
      </c>
      <c r="D117" t="s">
        <v>554</v>
      </c>
      <c r="E117" t="s">
        <v>555</v>
      </c>
      <c r="F117">
        <v>1050</v>
      </c>
    </row>
    <row r="118" spans="1:6" x14ac:dyDescent="0.2">
      <c r="A118" t="s">
        <v>263</v>
      </c>
      <c r="B118">
        <v>0.17</v>
      </c>
      <c r="C118">
        <v>21.54</v>
      </c>
      <c r="D118" t="s">
        <v>554</v>
      </c>
      <c r="E118" t="s">
        <v>555</v>
      </c>
      <c r="F118">
        <v>1100</v>
      </c>
    </row>
    <row r="119" spans="1:6" x14ac:dyDescent="0.2">
      <c r="A119" t="s">
        <v>255</v>
      </c>
      <c r="B119">
        <v>0.1</v>
      </c>
      <c r="C119">
        <v>21.87</v>
      </c>
      <c r="D119" t="s">
        <v>554</v>
      </c>
      <c r="E119" t="s">
        <v>555</v>
      </c>
      <c r="F119">
        <v>560</v>
      </c>
    </row>
    <row r="120" spans="1:6" x14ac:dyDescent="0.2">
      <c r="A120" t="s">
        <v>256</v>
      </c>
      <c r="B120">
        <v>0.14000000000000001</v>
      </c>
      <c r="C120">
        <v>22.85</v>
      </c>
      <c r="D120" t="s">
        <v>554</v>
      </c>
      <c r="E120" t="s">
        <v>555</v>
      </c>
      <c r="F120">
        <v>850</v>
      </c>
    </row>
    <row r="121" spans="1:6" x14ac:dyDescent="0.2">
      <c r="A121" t="s">
        <v>296</v>
      </c>
      <c r="B121">
        <v>0</v>
      </c>
      <c r="C121">
        <v>22.39</v>
      </c>
      <c r="D121" t="s">
        <v>554</v>
      </c>
      <c r="E121" t="s">
        <v>555</v>
      </c>
      <c r="F121">
        <v>1000</v>
      </c>
    </row>
    <row r="122" spans="1:6" x14ac:dyDescent="0.2">
      <c r="A122" t="s">
        <v>297</v>
      </c>
      <c r="B122">
        <v>0</v>
      </c>
      <c r="C122">
        <v>23.08</v>
      </c>
      <c r="D122" t="s">
        <v>554</v>
      </c>
      <c r="E122" t="s">
        <v>555</v>
      </c>
      <c r="F122">
        <v>1100</v>
      </c>
    </row>
    <row r="123" spans="1:6" x14ac:dyDescent="0.2">
      <c r="A123" t="s">
        <v>298</v>
      </c>
      <c r="B123">
        <v>0</v>
      </c>
      <c r="C123">
        <v>22.65</v>
      </c>
      <c r="D123" t="s">
        <v>554</v>
      </c>
      <c r="E123" t="s">
        <v>555</v>
      </c>
      <c r="F123">
        <v>825</v>
      </c>
    </row>
    <row r="124" spans="1:6" x14ac:dyDescent="0.2">
      <c r="A124" t="s">
        <v>299</v>
      </c>
      <c r="B124">
        <v>0</v>
      </c>
      <c r="C124">
        <v>22.62</v>
      </c>
      <c r="D124" t="s">
        <v>554</v>
      </c>
      <c r="E124" t="s">
        <v>555</v>
      </c>
      <c r="F124">
        <v>1000</v>
      </c>
    </row>
    <row r="125" spans="1:6" x14ac:dyDescent="0.2">
      <c r="A125" t="s">
        <v>258</v>
      </c>
      <c r="B125">
        <v>0.13</v>
      </c>
      <c r="C125">
        <v>21.08</v>
      </c>
      <c r="D125" t="s">
        <v>554</v>
      </c>
      <c r="E125" t="s">
        <v>555</v>
      </c>
      <c r="F125">
        <v>800</v>
      </c>
    </row>
    <row r="126" spans="1:6" x14ac:dyDescent="0.2">
      <c r="A126" t="s">
        <v>259</v>
      </c>
      <c r="B126">
        <v>0.13</v>
      </c>
      <c r="C126">
        <v>20.71</v>
      </c>
      <c r="D126" t="s">
        <v>554</v>
      </c>
      <c r="E126" t="s">
        <v>555</v>
      </c>
      <c r="F126">
        <v>940</v>
      </c>
    </row>
    <row r="127" spans="1:6" x14ac:dyDescent="0.2">
      <c r="A127" t="s">
        <v>260</v>
      </c>
      <c r="B127">
        <v>0.16</v>
      </c>
      <c r="C127">
        <v>22.19</v>
      </c>
      <c r="D127" t="s">
        <v>554</v>
      </c>
      <c r="E127" t="s">
        <v>555</v>
      </c>
      <c r="F127">
        <v>876</v>
      </c>
    </row>
    <row r="128" spans="1:6" x14ac:dyDescent="0.2">
      <c r="A128" t="s">
        <v>261</v>
      </c>
      <c r="B128">
        <v>0.08</v>
      </c>
      <c r="C128">
        <v>22.29</v>
      </c>
      <c r="D128" t="s">
        <v>554</v>
      </c>
      <c r="E128" t="s">
        <v>555</v>
      </c>
      <c r="F128">
        <v>800</v>
      </c>
    </row>
    <row r="129" spans="1:6" x14ac:dyDescent="0.2">
      <c r="A129" t="s">
        <v>62</v>
      </c>
      <c r="B129">
        <v>0</v>
      </c>
      <c r="C129">
        <v>15.46</v>
      </c>
      <c r="D129" t="s">
        <v>554</v>
      </c>
      <c r="E129" t="s">
        <v>555</v>
      </c>
      <c r="F129">
        <v>267</v>
      </c>
    </row>
    <row r="130" spans="1:6" x14ac:dyDescent="0.2">
      <c r="A130" t="s">
        <v>134</v>
      </c>
      <c r="B130">
        <v>0.81</v>
      </c>
      <c r="C130">
        <v>22.65</v>
      </c>
      <c r="D130" t="s">
        <v>554</v>
      </c>
      <c r="E130" t="s">
        <v>555</v>
      </c>
      <c r="F130">
        <v>454</v>
      </c>
    </row>
    <row r="131" spans="1:6" x14ac:dyDescent="0.2">
      <c r="A131" t="s">
        <v>171</v>
      </c>
      <c r="B131">
        <v>0</v>
      </c>
      <c r="C131">
        <v>21.69</v>
      </c>
      <c r="D131" t="s">
        <v>554</v>
      </c>
      <c r="E131" t="s">
        <v>555</v>
      </c>
      <c r="F131">
        <v>1300</v>
      </c>
    </row>
    <row r="132" spans="1:6" x14ac:dyDescent="0.2">
      <c r="A132" t="s">
        <v>175</v>
      </c>
      <c r="B132">
        <v>0</v>
      </c>
      <c r="C132">
        <v>18.96</v>
      </c>
      <c r="D132" t="s">
        <v>554</v>
      </c>
      <c r="E132" t="s">
        <v>555</v>
      </c>
      <c r="F132">
        <v>900</v>
      </c>
    </row>
    <row r="133" spans="1:6" x14ac:dyDescent="0.2">
      <c r="A133" t="s">
        <v>235</v>
      </c>
      <c r="B133">
        <v>0</v>
      </c>
      <c r="C133">
        <v>20.77</v>
      </c>
      <c r="D133" t="s">
        <v>554</v>
      </c>
      <c r="E133" t="s">
        <v>555</v>
      </c>
      <c r="F133">
        <v>1100</v>
      </c>
    </row>
    <row r="134" spans="1:6" x14ac:dyDescent="0.2">
      <c r="A134" t="s">
        <v>172</v>
      </c>
      <c r="B134">
        <v>0</v>
      </c>
      <c r="C134">
        <v>20.55</v>
      </c>
      <c r="D134" t="s">
        <v>554</v>
      </c>
      <c r="E134" t="s">
        <v>555</v>
      </c>
      <c r="F134">
        <v>1200</v>
      </c>
    </row>
    <row r="135" spans="1:6" x14ac:dyDescent="0.2">
      <c r="A135" t="s">
        <v>206</v>
      </c>
      <c r="B135">
        <v>0</v>
      </c>
      <c r="C135">
        <v>21.57</v>
      </c>
      <c r="D135" t="s">
        <v>554</v>
      </c>
      <c r="E135" t="s">
        <v>555</v>
      </c>
      <c r="F135">
        <v>950</v>
      </c>
    </row>
    <row r="136" spans="1:6" x14ac:dyDescent="0.2">
      <c r="A136" t="s">
        <v>177</v>
      </c>
      <c r="B136">
        <v>0</v>
      </c>
      <c r="C136">
        <v>20.43</v>
      </c>
      <c r="D136" t="s">
        <v>554</v>
      </c>
      <c r="E136" t="s">
        <v>555</v>
      </c>
      <c r="F136">
        <v>1000</v>
      </c>
    </row>
    <row r="137" spans="1:6" x14ac:dyDescent="0.2">
      <c r="A137" t="s">
        <v>204</v>
      </c>
      <c r="B137">
        <v>0</v>
      </c>
      <c r="C137">
        <v>22.46</v>
      </c>
      <c r="D137" t="s">
        <v>554</v>
      </c>
      <c r="E137" t="s">
        <v>555</v>
      </c>
      <c r="F137">
        <v>1500</v>
      </c>
    </row>
    <row r="138" spans="1:6" x14ac:dyDescent="0.2">
      <c r="A138" t="s">
        <v>173</v>
      </c>
      <c r="B138">
        <v>0</v>
      </c>
      <c r="C138">
        <v>20.38</v>
      </c>
      <c r="D138" t="s">
        <v>554</v>
      </c>
      <c r="E138" t="s">
        <v>555</v>
      </c>
      <c r="F138">
        <v>1400</v>
      </c>
    </row>
    <row r="139" spans="1:6" x14ac:dyDescent="0.2">
      <c r="A139" t="s">
        <v>207</v>
      </c>
      <c r="B139">
        <v>0</v>
      </c>
      <c r="C139">
        <v>23.12</v>
      </c>
      <c r="D139" t="s">
        <v>554</v>
      </c>
      <c r="E139" t="s">
        <v>555</v>
      </c>
      <c r="F139">
        <v>1050</v>
      </c>
    </row>
    <row r="140" spans="1:6" x14ac:dyDescent="0.2">
      <c r="A140" t="s">
        <v>179</v>
      </c>
      <c r="B140">
        <v>0</v>
      </c>
      <c r="C140">
        <v>19.97</v>
      </c>
      <c r="D140" t="s">
        <v>554</v>
      </c>
      <c r="E140" t="s">
        <v>555</v>
      </c>
      <c r="F140">
        <v>1000</v>
      </c>
    </row>
    <row r="141" spans="1:6" x14ac:dyDescent="0.2">
      <c r="A141" t="s">
        <v>181</v>
      </c>
      <c r="B141">
        <v>0</v>
      </c>
      <c r="C141">
        <v>18.73</v>
      </c>
      <c r="D141" t="s">
        <v>554</v>
      </c>
      <c r="E141" t="s">
        <v>555</v>
      </c>
      <c r="F141">
        <v>1000</v>
      </c>
    </row>
    <row r="142" spans="1:6" x14ac:dyDescent="0.2">
      <c r="A142" t="s">
        <v>182</v>
      </c>
      <c r="B142">
        <v>0.28000000000000003</v>
      </c>
      <c r="C142">
        <v>22.18</v>
      </c>
      <c r="D142" t="s">
        <v>554</v>
      </c>
      <c r="E142" t="s">
        <v>555</v>
      </c>
      <c r="F142">
        <v>1000</v>
      </c>
    </row>
    <row r="143" spans="1:6" x14ac:dyDescent="0.2">
      <c r="A143" t="s">
        <v>183</v>
      </c>
      <c r="B143">
        <v>0.39</v>
      </c>
      <c r="C143">
        <v>22.41</v>
      </c>
      <c r="D143" t="s">
        <v>554</v>
      </c>
      <c r="E143" t="s">
        <v>555</v>
      </c>
      <c r="F143">
        <v>600</v>
      </c>
    </row>
    <row r="144" spans="1:6" x14ac:dyDescent="0.2">
      <c r="A144" t="s">
        <v>210</v>
      </c>
      <c r="B144">
        <v>0</v>
      </c>
      <c r="C144">
        <v>21.7</v>
      </c>
      <c r="D144" t="s">
        <v>554</v>
      </c>
      <c r="E144" t="s">
        <v>555</v>
      </c>
      <c r="F144">
        <v>900</v>
      </c>
    </row>
    <row r="145" spans="1:6" x14ac:dyDescent="0.2">
      <c r="A145" t="s">
        <v>208</v>
      </c>
      <c r="B145">
        <v>0</v>
      </c>
      <c r="C145">
        <v>19.05</v>
      </c>
      <c r="D145" t="s">
        <v>554</v>
      </c>
      <c r="E145" t="s">
        <v>555</v>
      </c>
      <c r="F145">
        <v>230</v>
      </c>
    </row>
    <row r="146" spans="1:6" x14ac:dyDescent="0.2">
      <c r="A146" t="s">
        <v>234</v>
      </c>
      <c r="B146">
        <v>0</v>
      </c>
      <c r="C146">
        <v>19.989999999999998</v>
      </c>
      <c r="D146" t="s">
        <v>554</v>
      </c>
      <c r="E146" t="s">
        <v>555</v>
      </c>
      <c r="F146">
        <v>400</v>
      </c>
    </row>
    <row r="147" spans="1:6" x14ac:dyDescent="0.2">
      <c r="A147" t="s">
        <v>236</v>
      </c>
      <c r="B147">
        <v>0</v>
      </c>
      <c r="C147">
        <v>17.91</v>
      </c>
      <c r="D147" t="s">
        <v>554</v>
      </c>
      <c r="E147" t="s">
        <v>555</v>
      </c>
      <c r="F147">
        <v>1100</v>
      </c>
    </row>
    <row r="148" spans="1:6" x14ac:dyDescent="0.2">
      <c r="A148" t="s">
        <v>237</v>
      </c>
      <c r="B148">
        <v>0</v>
      </c>
      <c r="C148">
        <v>19.170000000000002</v>
      </c>
      <c r="D148" t="s">
        <v>554</v>
      </c>
      <c r="E148" t="s">
        <v>555</v>
      </c>
      <c r="F148">
        <v>375</v>
      </c>
    </row>
    <row r="149" spans="1:6" x14ac:dyDescent="0.2">
      <c r="A149" t="s">
        <v>180</v>
      </c>
      <c r="B149">
        <v>0</v>
      </c>
      <c r="C149">
        <v>20.46</v>
      </c>
      <c r="D149" t="s">
        <v>554</v>
      </c>
      <c r="E149" t="s">
        <v>555</v>
      </c>
      <c r="F149">
        <v>875</v>
      </c>
    </row>
    <row r="150" spans="1:6" x14ac:dyDescent="0.2">
      <c r="A150" t="s">
        <v>211</v>
      </c>
      <c r="B150">
        <v>0</v>
      </c>
      <c r="C150">
        <v>22.77</v>
      </c>
      <c r="D150" t="s">
        <v>554</v>
      </c>
      <c r="E150" t="s">
        <v>555</v>
      </c>
      <c r="F150">
        <v>1200</v>
      </c>
    </row>
    <row r="151" spans="1:6" x14ac:dyDescent="0.2">
      <c r="A151" t="s">
        <v>212</v>
      </c>
      <c r="B151">
        <v>0</v>
      </c>
      <c r="C151">
        <v>19.89</v>
      </c>
      <c r="D151" t="s">
        <v>554</v>
      </c>
      <c r="E151" t="s">
        <v>555</v>
      </c>
      <c r="F151">
        <v>1300</v>
      </c>
    </row>
    <row r="152" spans="1:6" x14ac:dyDescent="0.2">
      <c r="A152" t="s">
        <v>239</v>
      </c>
      <c r="B152">
        <v>0.55000000000000004</v>
      </c>
      <c r="C152">
        <v>23.8</v>
      </c>
      <c r="D152" t="s">
        <v>554</v>
      </c>
      <c r="E152" t="s">
        <v>555</v>
      </c>
      <c r="F152">
        <v>1050</v>
      </c>
    </row>
    <row r="153" spans="1:6" x14ac:dyDescent="0.2">
      <c r="A153" t="s">
        <v>485</v>
      </c>
      <c r="B153">
        <v>0.3</v>
      </c>
      <c r="C153">
        <v>20.7</v>
      </c>
      <c r="D153" t="s">
        <v>554</v>
      </c>
      <c r="E153" t="s">
        <v>555</v>
      </c>
      <c r="F153">
        <v>950</v>
      </c>
    </row>
    <row r="154" spans="1:6" x14ac:dyDescent="0.2">
      <c r="A154" t="s">
        <v>267</v>
      </c>
      <c r="B154">
        <v>0</v>
      </c>
      <c r="C154">
        <v>21.06</v>
      </c>
      <c r="D154" t="s">
        <v>554</v>
      </c>
      <c r="E154" t="s">
        <v>555</v>
      </c>
      <c r="F154">
        <v>1000</v>
      </c>
    </row>
    <row r="155" spans="1:6" x14ac:dyDescent="0.2">
      <c r="A155" t="s">
        <v>269</v>
      </c>
      <c r="B155">
        <v>0</v>
      </c>
      <c r="C155">
        <v>19.690000000000001</v>
      </c>
      <c r="D155" t="s">
        <v>554</v>
      </c>
      <c r="E155" t="s">
        <v>555</v>
      </c>
      <c r="F155">
        <v>900</v>
      </c>
    </row>
    <row r="156" spans="1:6" x14ac:dyDescent="0.2">
      <c r="A156" t="s">
        <v>244</v>
      </c>
      <c r="B156">
        <v>0.28999999999999998</v>
      </c>
      <c r="C156">
        <v>21.98</v>
      </c>
      <c r="D156" t="s">
        <v>554</v>
      </c>
      <c r="E156" t="s">
        <v>555</v>
      </c>
      <c r="F156">
        <v>1300</v>
      </c>
    </row>
    <row r="157" spans="1:6" x14ac:dyDescent="0.2">
      <c r="A157" t="s">
        <v>273</v>
      </c>
      <c r="B157">
        <v>0</v>
      </c>
      <c r="C157">
        <v>23.96</v>
      </c>
      <c r="D157" t="s">
        <v>554</v>
      </c>
      <c r="E157" t="s">
        <v>555</v>
      </c>
      <c r="F157">
        <v>850</v>
      </c>
    </row>
    <row r="158" spans="1:6" x14ac:dyDescent="0.2">
      <c r="A158" t="s">
        <v>271</v>
      </c>
      <c r="B158">
        <v>0</v>
      </c>
      <c r="C158">
        <v>22.31</v>
      </c>
      <c r="D158" t="s">
        <v>554</v>
      </c>
      <c r="E158" t="s">
        <v>555</v>
      </c>
      <c r="F158">
        <v>940</v>
      </c>
    </row>
    <row r="159" spans="1:6" x14ac:dyDescent="0.2">
      <c r="A159" t="s">
        <v>184</v>
      </c>
      <c r="B159">
        <v>0.34</v>
      </c>
      <c r="C159">
        <v>22.43</v>
      </c>
      <c r="D159" t="s">
        <v>554</v>
      </c>
      <c r="E159" t="s">
        <v>555</v>
      </c>
      <c r="F159">
        <v>1000</v>
      </c>
    </row>
    <row r="160" spans="1:6" x14ac:dyDescent="0.2">
      <c r="A160" t="s">
        <v>274</v>
      </c>
      <c r="B160">
        <v>0</v>
      </c>
      <c r="C160">
        <v>22.86</v>
      </c>
      <c r="D160" t="s">
        <v>554</v>
      </c>
      <c r="E160" t="s">
        <v>555</v>
      </c>
      <c r="F160">
        <v>900</v>
      </c>
    </row>
    <row r="161" spans="1:6" x14ac:dyDescent="0.2">
      <c r="A161" t="s">
        <v>268</v>
      </c>
      <c r="B161">
        <v>0</v>
      </c>
      <c r="C161">
        <v>20.170000000000002</v>
      </c>
      <c r="D161" t="s">
        <v>554</v>
      </c>
      <c r="E161" t="s">
        <v>555</v>
      </c>
      <c r="F161">
        <v>1000</v>
      </c>
    </row>
    <row r="162" spans="1:6" x14ac:dyDescent="0.2">
      <c r="A162" t="s">
        <v>270</v>
      </c>
      <c r="B162">
        <v>0</v>
      </c>
      <c r="C162">
        <v>22.83</v>
      </c>
      <c r="D162" t="s">
        <v>554</v>
      </c>
      <c r="E162" t="s">
        <v>555</v>
      </c>
      <c r="F162">
        <v>1350</v>
      </c>
    </row>
    <row r="163" spans="1:6" x14ac:dyDescent="0.2">
      <c r="A163" t="s">
        <v>487</v>
      </c>
      <c r="B163">
        <v>0.66</v>
      </c>
      <c r="C163">
        <v>20.18</v>
      </c>
      <c r="D163" t="s">
        <v>554</v>
      </c>
      <c r="E163" t="s">
        <v>555</v>
      </c>
      <c r="F163">
        <v>850</v>
      </c>
    </row>
    <row r="164" spans="1:6" x14ac:dyDescent="0.2">
      <c r="A164">
        <v>54</v>
      </c>
      <c r="B164">
        <v>0.48</v>
      </c>
      <c r="C164">
        <v>19.440000000000001</v>
      </c>
      <c r="D164" t="s">
        <v>554</v>
      </c>
      <c r="E164" t="s">
        <v>555</v>
      </c>
      <c r="F164">
        <v>2000</v>
      </c>
    </row>
    <row r="165" spans="1:6" x14ac:dyDescent="0.2">
      <c r="A165" t="s">
        <v>176</v>
      </c>
      <c r="B165">
        <v>0</v>
      </c>
      <c r="C165">
        <v>19.72</v>
      </c>
      <c r="D165" t="s">
        <v>554</v>
      </c>
      <c r="E165" t="s">
        <v>555</v>
      </c>
      <c r="F165">
        <v>850</v>
      </c>
    </row>
    <row r="166" spans="1:6" x14ac:dyDescent="0.2">
      <c r="A166" t="s">
        <v>238</v>
      </c>
      <c r="B166">
        <v>0</v>
      </c>
      <c r="C166">
        <v>20.18</v>
      </c>
      <c r="D166" t="s">
        <v>554</v>
      </c>
      <c r="E166" t="s">
        <v>555</v>
      </c>
      <c r="F166">
        <v>1000</v>
      </c>
    </row>
    <row r="167" spans="1:6" x14ac:dyDescent="0.2">
      <c r="A167" t="s">
        <v>488</v>
      </c>
      <c r="B167">
        <v>0.1</v>
      </c>
      <c r="C167">
        <v>22</v>
      </c>
      <c r="D167" t="s">
        <v>554</v>
      </c>
      <c r="E167" t="s">
        <v>555</v>
      </c>
      <c r="F167">
        <v>160</v>
      </c>
    </row>
    <row r="168" spans="1:6" x14ac:dyDescent="0.2">
      <c r="A168" t="s">
        <v>201</v>
      </c>
      <c r="B168">
        <v>0</v>
      </c>
      <c r="C168">
        <v>20.79</v>
      </c>
      <c r="D168" t="s">
        <v>554</v>
      </c>
      <c r="E168" t="s">
        <v>555</v>
      </c>
      <c r="F168">
        <v>171</v>
      </c>
    </row>
    <row r="169" spans="1:6" x14ac:dyDescent="0.2">
      <c r="A169" t="s">
        <v>276</v>
      </c>
      <c r="B169">
        <v>0</v>
      </c>
      <c r="C169">
        <v>18.7</v>
      </c>
      <c r="D169" t="s">
        <v>554</v>
      </c>
      <c r="E169" t="s">
        <v>555</v>
      </c>
      <c r="F169">
        <v>260</v>
      </c>
    </row>
    <row r="170" spans="1:6" x14ac:dyDescent="0.2">
      <c r="A170" t="s">
        <v>489</v>
      </c>
      <c r="B170">
        <v>0</v>
      </c>
      <c r="C170">
        <v>3.78</v>
      </c>
      <c r="D170" t="s">
        <v>554</v>
      </c>
      <c r="E170" t="s">
        <v>555</v>
      </c>
      <c r="F170">
        <v>370</v>
      </c>
    </row>
    <row r="171" spans="1:6" x14ac:dyDescent="0.2">
      <c r="A171" t="s">
        <v>490</v>
      </c>
      <c r="B171">
        <v>0.88</v>
      </c>
      <c r="C171">
        <v>28.08</v>
      </c>
      <c r="D171" t="s">
        <v>554</v>
      </c>
      <c r="E171" t="s">
        <v>555</v>
      </c>
      <c r="F171">
        <v>437</v>
      </c>
    </row>
    <row r="172" spans="1:6" x14ac:dyDescent="0.2">
      <c r="A172" t="s">
        <v>491</v>
      </c>
      <c r="B172">
        <v>2.4500000000000002</v>
      </c>
      <c r="C172">
        <v>629.45000000000005</v>
      </c>
      <c r="D172" t="s">
        <v>554</v>
      </c>
      <c r="E172" t="s">
        <v>555</v>
      </c>
      <c r="F172">
        <v>437</v>
      </c>
    </row>
    <row r="173" spans="1:6" x14ac:dyDescent="0.2">
      <c r="A173" t="s">
        <v>492</v>
      </c>
      <c r="B173">
        <v>8.57</v>
      </c>
      <c r="C173">
        <v>217.05</v>
      </c>
      <c r="D173" t="s">
        <v>554</v>
      </c>
      <c r="E173" t="s">
        <v>555</v>
      </c>
      <c r="F173">
        <v>439</v>
      </c>
    </row>
    <row r="174" spans="1:6" x14ac:dyDescent="0.2">
      <c r="A174" t="s">
        <v>493</v>
      </c>
      <c r="B174">
        <v>0.61</v>
      </c>
      <c r="C174">
        <v>25.37</v>
      </c>
      <c r="D174" t="s">
        <v>554</v>
      </c>
      <c r="E174" t="s">
        <v>555</v>
      </c>
      <c r="F174">
        <v>278</v>
      </c>
    </row>
    <row r="175" spans="1:6" x14ac:dyDescent="0.2">
      <c r="A175" t="s">
        <v>494</v>
      </c>
      <c r="B175">
        <v>0.59</v>
      </c>
      <c r="C175">
        <v>22.05</v>
      </c>
      <c r="D175" t="s">
        <v>554</v>
      </c>
      <c r="E175" t="s">
        <v>555</v>
      </c>
      <c r="F175">
        <v>119</v>
      </c>
    </row>
    <row r="176" spans="1:6" x14ac:dyDescent="0.2">
      <c r="A176">
        <v>463</v>
      </c>
      <c r="B176">
        <v>0</v>
      </c>
      <c r="C176">
        <v>21.94</v>
      </c>
      <c r="D176" t="s">
        <v>554</v>
      </c>
      <c r="E176" t="s">
        <v>555</v>
      </c>
      <c r="F176">
        <v>320</v>
      </c>
    </row>
    <row r="177" spans="1:6" x14ac:dyDescent="0.2">
      <c r="A177" t="s">
        <v>495</v>
      </c>
      <c r="B177">
        <v>1.0900000000000001</v>
      </c>
      <c r="C177">
        <v>13.41</v>
      </c>
      <c r="D177" t="s">
        <v>554</v>
      </c>
      <c r="E177" t="s">
        <v>555</v>
      </c>
      <c r="F177">
        <v>1037</v>
      </c>
    </row>
    <row r="178" spans="1:6" x14ac:dyDescent="0.2">
      <c r="A178" t="s">
        <v>496</v>
      </c>
      <c r="B178">
        <v>0.92</v>
      </c>
      <c r="C178">
        <v>14.85</v>
      </c>
      <c r="D178" t="s">
        <v>554</v>
      </c>
      <c r="E178" t="s">
        <v>555</v>
      </c>
      <c r="F178">
        <v>1037</v>
      </c>
    </row>
    <row r="179" spans="1:6" x14ac:dyDescent="0.2">
      <c r="A179" t="s">
        <v>335</v>
      </c>
      <c r="B179">
        <v>0</v>
      </c>
      <c r="C179">
        <v>13.66</v>
      </c>
      <c r="D179" t="s">
        <v>554</v>
      </c>
      <c r="E179" t="s">
        <v>555</v>
      </c>
      <c r="F179">
        <v>686</v>
      </c>
    </row>
    <row r="180" spans="1:6" x14ac:dyDescent="0.2">
      <c r="A180" t="s">
        <v>327</v>
      </c>
      <c r="B180">
        <v>0.42</v>
      </c>
      <c r="C180">
        <v>16.66</v>
      </c>
      <c r="D180" t="s">
        <v>554</v>
      </c>
      <c r="E180" t="s">
        <v>555</v>
      </c>
      <c r="F180">
        <v>685</v>
      </c>
    </row>
    <row r="181" spans="1:6" x14ac:dyDescent="0.2">
      <c r="A181" t="s">
        <v>328</v>
      </c>
      <c r="B181">
        <v>0.35</v>
      </c>
      <c r="C181">
        <v>14.07</v>
      </c>
      <c r="D181" t="s">
        <v>554</v>
      </c>
      <c r="E181" t="s">
        <v>555</v>
      </c>
      <c r="F181">
        <v>623</v>
      </c>
    </row>
    <row r="182" spans="1:6" x14ac:dyDescent="0.2">
      <c r="A182" t="s">
        <v>336</v>
      </c>
      <c r="B182">
        <v>0</v>
      </c>
      <c r="C182">
        <v>12.61</v>
      </c>
      <c r="D182" t="s">
        <v>554</v>
      </c>
      <c r="E182" t="s">
        <v>555</v>
      </c>
      <c r="F182">
        <v>796</v>
      </c>
    </row>
    <row r="183" spans="1:6" x14ac:dyDescent="0.2">
      <c r="A183" t="s">
        <v>337</v>
      </c>
      <c r="B183">
        <v>0</v>
      </c>
      <c r="C183">
        <v>13.77</v>
      </c>
      <c r="D183" t="s">
        <v>554</v>
      </c>
      <c r="E183" t="s">
        <v>555</v>
      </c>
      <c r="F183">
        <v>974</v>
      </c>
    </row>
    <row r="184" spans="1:6" x14ac:dyDescent="0.2">
      <c r="A184" t="s">
        <v>338</v>
      </c>
      <c r="B184">
        <v>0</v>
      </c>
      <c r="C184">
        <v>15.49</v>
      </c>
      <c r="D184" t="s">
        <v>554</v>
      </c>
      <c r="E184" t="s">
        <v>555</v>
      </c>
      <c r="F184">
        <v>586</v>
      </c>
    </row>
    <row r="185" spans="1:6" x14ac:dyDescent="0.2">
      <c r="A185" t="s">
        <v>343</v>
      </c>
      <c r="B185">
        <v>0.45</v>
      </c>
      <c r="C185">
        <v>14.46</v>
      </c>
      <c r="D185" t="s">
        <v>554</v>
      </c>
      <c r="E185" t="s">
        <v>555</v>
      </c>
      <c r="F185">
        <v>532</v>
      </c>
    </row>
    <row r="186" spans="1:6" x14ac:dyDescent="0.2">
      <c r="A186" t="s">
        <v>344</v>
      </c>
      <c r="B186">
        <v>0.41</v>
      </c>
      <c r="C186">
        <v>14.17</v>
      </c>
      <c r="D186" t="s">
        <v>554</v>
      </c>
      <c r="E186" t="s">
        <v>555</v>
      </c>
      <c r="F186">
        <v>220</v>
      </c>
    </row>
    <row r="187" spans="1:6" x14ac:dyDescent="0.2">
      <c r="A187" t="s">
        <v>345</v>
      </c>
      <c r="B187">
        <v>0.37</v>
      </c>
      <c r="C187">
        <v>14.07</v>
      </c>
      <c r="D187" t="s">
        <v>554</v>
      </c>
      <c r="E187" t="s">
        <v>555</v>
      </c>
      <c r="F187">
        <v>513</v>
      </c>
    </row>
    <row r="188" spans="1:6" x14ac:dyDescent="0.2">
      <c r="A188" t="s">
        <v>497</v>
      </c>
      <c r="B188">
        <v>0</v>
      </c>
      <c r="C188">
        <v>14.63</v>
      </c>
      <c r="D188" t="s">
        <v>554</v>
      </c>
      <c r="E188" t="s">
        <v>555</v>
      </c>
      <c r="F188">
        <v>815</v>
      </c>
    </row>
    <row r="189" spans="1:6" x14ac:dyDescent="0.2">
      <c r="A189" t="s">
        <v>353</v>
      </c>
      <c r="B189">
        <v>0</v>
      </c>
      <c r="C189">
        <v>14.48</v>
      </c>
      <c r="D189" t="s">
        <v>554</v>
      </c>
      <c r="E189" t="s">
        <v>555</v>
      </c>
      <c r="F189">
        <v>518</v>
      </c>
    </row>
    <row r="190" spans="1:6" x14ac:dyDescent="0.2">
      <c r="A190" t="s">
        <v>498</v>
      </c>
      <c r="B190">
        <v>0</v>
      </c>
      <c r="C190">
        <v>13.65</v>
      </c>
      <c r="D190" t="s">
        <v>554</v>
      </c>
      <c r="E190" t="s">
        <v>555</v>
      </c>
      <c r="F190">
        <v>440</v>
      </c>
    </row>
    <row r="191" spans="1:6" x14ac:dyDescent="0.2">
      <c r="A191" t="s">
        <v>499</v>
      </c>
      <c r="B191">
        <v>0</v>
      </c>
      <c r="C191">
        <v>14.37</v>
      </c>
      <c r="D191" t="s">
        <v>554</v>
      </c>
      <c r="E191" t="s">
        <v>555</v>
      </c>
      <c r="F191">
        <v>575</v>
      </c>
    </row>
    <row r="192" spans="1:6" x14ac:dyDescent="0.2">
      <c r="A192" t="s">
        <v>357</v>
      </c>
      <c r="B192">
        <v>0</v>
      </c>
      <c r="C192">
        <v>13.14</v>
      </c>
      <c r="D192" t="s">
        <v>554</v>
      </c>
      <c r="E192" t="s">
        <v>555</v>
      </c>
      <c r="F192">
        <v>1036</v>
      </c>
    </row>
    <row r="193" spans="1:6" x14ac:dyDescent="0.2">
      <c r="A193" t="s">
        <v>500</v>
      </c>
      <c r="B193">
        <v>0.22</v>
      </c>
      <c r="C193">
        <v>16.239999999999998</v>
      </c>
      <c r="D193" t="s">
        <v>554</v>
      </c>
      <c r="E193" t="s">
        <v>555</v>
      </c>
      <c r="F193">
        <v>679</v>
      </c>
    </row>
    <row r="194" spans="1:6" x14ac:dyDescent="0.2">
      <c r="A194" t="s">
        <v>346</v>
      </c>
      <c r="B194">
        <v>0.88</v>
      </c>
      <c r="C194">
        <v>15.21</v>
      </c>
      <c r="D194" t="s">
        <v>554</v>
      </c>
      <c r="E194" t="s">
        <v>555</v>
      </c>
      <c r="F194">
        <v>688</v>
      </c>
    </row>
    <row r="195" spans="1:6" x14ac:dyDescent="0.2">
      <c r="A195" t="s">
        <v>501</v>
      </c>
      <c r="B195">
        <v>0.13</v>
      </c>
      <c r="C195">
        <v>13.67</v>
      </c>
      <c r="D195" t="s">
        <v>554</v>
      </c>
      <c r="E195" t="s">
        <v>555</v>
      </c>
      <c r="F195">
        <v>573</v>
      </c>
    </row>
    <row r="196" spans="1:6" x14ac:dyDescent="0.2">
      <c r="A196" t="s">
        <v>347</v>
      </c>
      <c r="B196">
        <v>0.42</v>
      </c>
      <c r="C196">
        <v>16.149999999999999</v>
      </c>
      <c r="D196" t="s">
        <v>554</v>
      </c>
      <c r="E196" t="s">
        <v>555</v>
      </c>
      <c r="F196">
        <v>1436</v>
      </c>
    </row>
    <row r="197" spans="1:6" x14ac:dyDescent="0.2">
      <c r="A197" t="s">
        <v>348</v>
      </c>
      <c r="B197">
        <v>0.41</v>
      </c>
      <c r="C197">
        <v>15.28</v>
      </c>
      <c r="D197" t="s">
        <v>554</v>
      </c>
      <c r="E197" t="s">
        <v>555</v>
      </c>
      <c r="F197">
        <v>648</v>
      </c>
    </row>
    <row r="198" spans="1:6" x14ac:dyDescent="0.2">
      <c r="A198" t="s">
        <v>358</v>
      </c>
      <c r="B198">
        <v>0</v>
      </c>
      <c r="C198">
        <v>15.43</v>
      </c>
      <c r="D198" t="s">
        <v>554</v>
      </c>
      <c r="E198" t="s">
        <v>555</v>
      </c>
      <c r="F198">
        <v>346</v>
      </c>
    </row>
    <row r="199" spans="1:6" x14ac:dyDescent="0.2">
      <c r="A199" t="s">
        <v>332</v>
      </c>
      <c r="B199">
        <v>0.55000000000000004</v>
      </c>
      <c r="C199">
        <v>18.66</v>
      </c>
      <c r="D199" t="s">
        <v>554</v>
      </c>
      <c r="E199" t="s">
        <v>555</v>
      </c>
      <c r="F199">
        <v>143</v>
      </c>
    </row>
    <row r="200" spans="1:6" x14ac:dyDescent="0.2">
      <c r="A200" t="s">
        <v>339</v>
      </c>
      <c r="B200">
        <v>0</v>
      </c>
      <c r="C200">
        <v>15.94</v>
      </c>
      <c r="D200" t="s">
        <v>554</v>
      </c>
      <c r="E200" t="s">
        <v>555</v>
      </c>
      <c r="F200">
        <v>107</v>
      </c>
    </row>
    <row r="201" spans="1:6" x14ac:dyDescent="0.2">
      <c r="A201" t="s">
        <v>340</v>
      </c>
      <c r="B201">
        <v>0</v>
      </c>
      <c r="C201">
        <v>14.86</v>
      </c>
      <c r="D201" t="s">
        <v>554</v>
      </c>
      <c r="E201" t="s">
        <v>555</v>
      </c>
      <c r="F201">
        <v>109</v>
      </c>
    </row>
    <row r="202" spans="1:6" x14ac:dyDescent="0.2">
      <c r="A202" t="s">
        <v>102</v>
      </c>
      <c r="B202">
        <v>0.23</v>
      </c>
      <c r="C202">
        <v>24.92</v>
      </c>
      <c r="D202" t="s">
        <v>554</v>
      </c>
      <c r="E202" t="s">
        <v>555</v>
      </c>
      <c r="F202">
        <v>75</v>
      </c>
    </row>
    <row r="203" spans="1:6" x14ac:dyDescent="0.2">
      <c r="A203" t="s">
        <v>512</v>
      </c>
      <c r="B203">
        <v>58.09</v>
      </c>
      <c r="C203">
        <v>4800.78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95AE5-D7D5-405C-80F9-D41F9CD10733}">
  <dimension ref="A1:F203"/>
  <sheetViews>
    <sheetView workbookViewId="0">
      <selection sqref="A1:XFD1048576"/>
    </sheetView>
  </sheetViews>
  <sheetFormatPr defaultRowHeight="15" x14ac:dyDescent="0.2"/>
  <sheetData>
    <row r="1" spans="1:6" x14ac:dyDescent="0.2">
      <c r="A1" t="s">
        <v>468</v>
      </c>
      <c r="B1" t="s">
        <v>524</v>
      </c>
      <c r="C1" t="s">
        <v>525</v>
      </c>
      <c r="D1" t="s">
        <v>526</v>
      </c>
      <c r="E1" t="s">
        <v>527</v>
      </c>
      <c r="F1" t="s">
        <v>528</v>
      </c>
    </row>
    <row r="2" spans="1:6" x14ac:dyDescent="0.2">
      <c r="A2">
        <v>242</v>
      </c>
      <c r="B2">
        <v>0</v>
      </c>
      <c r="C2">
        <v>0</v>
      </c>
      <c r="D2" t="s">
        <v>556</v>
      </c>
      <c r="E2" t="s">
        <v>557</v>
      </c>
      <c r="F2">
        <v>1350</v>
      </c>
    </row>
    <row r="3" spans="1:6" x14ac:dyDescent="0.2">
      <c r="A3">
        <v>243</v>
      </c>
      <c r="B3">
        <v>0</v>
      </c>
      <c r="C3">
        <v>0</v>
      </c>
      <c r="D3" t="s">
        <v>556</v>
      </c>
      <c r="E3" t="s">
        <v>557</v>
      </c>
      <c r="F3">
        <v>1350</v>
      </c>
    </row>
    <row r="4" spans="1:6" x14ac:dyDescent="0.2">
      <c r="A4" t="s">
        <v>31</v>
      </c>
      <c r="B4">
        <v>0</v>
      </c>
      <c r="C4">
        <v>19.55</v>
      </c>
      <c r="D4" t="s">
        <v>556</v>
      </c>
      <c r="E4" t="s">
        <v>557</v>
      </c>
      <c r="F4">
        <v>144</v>
      </c>
    </row>
    <row r="5" spans="1:6" x14ac:dyDescent="0.2">
      <c r="A5" t="s">
        <v>133</v>
      </c>
      <c r="B5">
        <v>0.54</v>
      </c>
      <c r="C5">
        <v>25.81</v>
      </c>
      <c r="D5" t="s">
        <v>556</v>
      </c>
      <c r="E5" t="s">
        <v>557</v>
      </c>
      <c r="F5">
        <v>157</v>
      </c>
    </row>
    <row r="6" spans="1:6" x14ac:dyDescent="0.2">
      <c r="A6" t="s">
        <v>91</v>
      </c>
      <c r="B6">
        <v>0.52</v>
      </c>
      <c r="C6">
        <v>26.35</v>
      </c>
      <c r="D6" t="s">
        <v>556</v>
      </c>
      <c r="E6" t="s">
        <v>557</v>
      </c>
      <c r="F6">
        <v>133</v>
      </c>
    </row>
    <row r="7" spans="1:6" x14ac:dyDescent="0.2">
      <c r="A7" t="s">
        <v>479</v>
      </c>
      <c r="B7">
        <v>0.25</v>
      </c>
      <c r="C7">
        <v>26.37</v>
      </c>
      <c r="D7" t="s">
        <v>556</v>
      </c>
      <c r="E7" t="s">
        <v>557</v>
      </c>
      <c r="F7">
        <v>200</v>
      </c>
    </row>
    <row r="8" spans="1:6" x14ac:dyDescent="0.2">
      <c r="A8" t="s">
        <v>30</v>
      </c>
      <c r="B8">
        <v>0</v>
      </c>
      <c r="C8">
        <v>19.39</v>
      </c>
      <c r="D8" t="s">
        <v>556</v>
      </c>
      <c r="E8" t="s">
        <v>557</v>
      </c>
      <c r="F8">
        <v>145</v>
      </c>
    </row>
    <row r="9" spans="1:6" x14ac:dyDescent="0.2">
      <c r="A9" t="s">
        <v>349</v>
      </c>
      <c r="B9">
        <v>0</v>
      </c>
      <c r="C9">
        <v>13.78</v>
      </c>
      <c r="D9" t="s">
        <v>556</v>
      </c>
      <c r="E9" t="s">
        <v>557</v>
      </c>
      <c r="F9">
        <v>183</v>
      </c>
    </row>
    <row r="10" spans="1:6" x14ac:dyDescent="0.2">
      <c r="A10" t="s">
        <v>352</v>
      </c>
      <c r="B10">
        <v>0</v>
      </c>
      <c r="C10">
        <v>15.56</v>
      </c>
      <c r="D10" t="s">
        <v>556</v>
      </c>
      <c r="E10" t="s">
        <v>557</v>
      </c>
      <c r="F10">
        <v>111</v>
      </c>
    </row>
    <row r="11" spans="1:6" x14ac:dyDescent="0.2">
      <c r="A11" t="s">
        <v>354</v>
      </c>
      <c r="B11">
        <v>0</v>
      </c>
      <c r="C11">
        <v>15.68</v>
      </c>
      <c r="D11" t="s">
        <v>556</v>
      </c>
      <c r="E11" t="s">
        <v>557</v>
      </c>
      <c r="F11">
        <v>102</v>
      </c>
    </row>
    <row r="12" spans="1:6" x14ac:dyDescent="0.2">
      <c r="A12" t="s">
        <v>356</v>
      </c>
      <c r="B12">
        <v>0</v>
      </c>
      <c r="C12">
        <v>15.32</v>
      </c>
      <c r="D12" t="s">
        <v>556</v>
      </c>
      <c r="E12" t="s">
        <v>557</v>
      </c>
      <c r="F12">
        <v>285</v>
      </c>
    </row>
    <row r="13" spans="1:6" x14ac:dyDescent="0.2">
      <c r="A13" t="s">
        <v>264</v>
      </c>
      <c r="B13">
        <v>0.64</v>
      </c>
      <c r="C13">
        <v>22.45</v>
      </c>
      <c r="D13" t="s">
        <v>556</v>
      </c>
      <c r="E13" t="s">
        <v>557</v>
      </c>
      <c r="F13">
        <v>67</v>
      </c>
    </row>
    <row r="14" spans="1:6" x14ac:dyDescent="0.2">
      <c r="A14" t="s">
        <v>265</v>
      </c>
      <c r="B14">
        <v>0.71</v>
      </c>
      <c r="C14">
        <v>20.96</v>
      </c>
      <c r="D14" t="s">
        <v>556</v>
      </c>
      <c r="E14" t="s">
        <v>557</v>
      </c>
      <c r="F14">
        <v>162</v>
      </c>
    </row>
    <row r="15" spans="1:6" x14ac:dyDescent="0.2">
      <c r="A15" t="s">
        <v>292</v>
      </c>
      <c r="B15">
        <v>0.52</v>
      </c>
      <c r="C15">
        <v>23.21</v>
      </c>
      <c r="D15" t="s">
        <v>556</v>
      </c>
      <c r="E15" t="s">
        <v>557</v>
      </c>
      <c r="F15">
        <v>1500</v>
      </c>
    </row>
    <row r="16" spans="1:6" x14ac:dyDescent="0.2">
      <c r="A16" t="s">
        <v>275</v>
      </c>
      <c r="B16">
        <v>0</v>
      </c>
      <c r="C16">
        <v>22.06</v>
      </c>
      <c r="D16" t="s">
        <v>556</v>
      </c>
      <c r="E16" t="s">
        <v>557</v>
      </c>
      <c r="F16">
        <v>900</v>
      </c>
    </row>
    <row r="17" spans="1:6" x14ac:dyDescent="0.2">
      <c r="A17" t="s">
        <v>288</v>
      </c>
      <c r="B17">
        <v>0.64</v>
      </c>
      <c r="C17">
        <v>22.32</v>
      </c>
      <c r="D17" t="s">
        <v>556</v>
      </c>
      <c r="E17" t="s">
        <v>557</v>
      </c>
      <c r="F17">
        <v>750</v>
      </c>
    </row>
    <row r="18" spans="1:6" x14ac:dyDescent="0.2">
      <c r="A18" t="s">
        <v>290</v>
      </c>
      <c r="B18">
        <v>0.62</v>
      </c>
      <c r="C18">
        <v>22.17</v>
      </c>
      <c r="D18" t="s">
        <v>556</v>
      </c>
      <c r="E18" t="s">
        <v>557</v>
      </c>
      <c r="F18">
        <v>585</v>
      </c>
    </row>
    <row r="19" spans="1:6" x14ac:dyDescent="0.2">
      <c r="A19" t="s">
        <v>291</v>
      </c>
      <c r="B19">
        <v>0.59</v>
      </c>
      <c r="C19">
        <v>22.27</v>
      </c>
      <c r="D19" t="s">
        <v>556</v>
      </c>
      <c r="E19" t="s">
        <v>557</v>
      </c>
      <c r="F19">
        <v>475</v>
      </c>
    </row>
    <row r="20" spans="1:6" x14ac:dyDescent="0.2">
      <c r="A20" t="s">
        <v>35</v>
      </c>
      <c r="B20">
        <v>0.46</v>
      </c>
      <c r="C20">
        <v>22.04</v>
      </c>
      <c r="D20" t="s">
        <v>556</v>
      </c>
      <c r="E20" t="s">
        <v>557</v>
      </c>
      <c r="F20">
        <v>1007</v>
      </c>
    </row>
    <row r="21" spans="1:6" x14ac:dyDescent="0.2">
      <c r="A21" t="s">
        <v>36</v>
      </c>
      <c r="B21">
        <v>0.37</v>
      </c>
      <c r="C21">
        <v>22.08</v>
      </c>
      <c r="D21" t="s">
        <v>556</v>
      </c>
      <c r="E21" t="s">
        <v>557</v>
      </c>
      <c r="F21">
        <v>1007</v>
      </c>
    </row>
    <row r="22" spans="1:6" x14ac:dyDescent="0.2">
      <c r="A22" t="s">
        <v>37</v>
      </c>
      <c r="B22">
        <v>0.87</v>
      </c>
      <c r="C22">
        <v>21.89</v>
      </c>
      <c r="D22" t="s">
        <v>556</v>
      </c>
      <c r="E22" t="s">
        <v>557</v>
      </c>
      <c r="F22">
        <v>812</v>
      </c>
    </row>
    <row r="23" spans="1:6" x14ac:dyDescent="0.2">
      <c r="A23" t="s">
        <v>478</v>
      </c>
      <c r="B23">
        <v>0</v>
      </c>
      <c r="C23">
        <v>17.46</v>
      </c>
      <c r="D23" t="s">
        <v>556</v>
      </c>
      <c r="E23" t="s">
        <v>557</v>
      </c>
      <c r="F23">
        <v>840</v>
      </c>
    </row>
    <row r="24" spans="1:6" x14ac:dyDescent="0.2">
      <c r="A24" t="s">
        <v>38</v>
      </c>
      <c r="B24">
        <v>0.73</v>
      </c>
      <c r="C24">
        <v>22.83</v>
      </c>
      <c r="D24" t="s">
        <v>556</v>
      </c>
      <c r="E24" t="s">
        <v>557</v>
      </c>
      <c r="F24">
        <v>263</v>
      </c>
    </row>
    <row r="25" spans="1:6" x14ac:dyDescent="0.2">
      <c r="A25" t="s">
        <v>40</v>
      </c>
      <c r="B25">
        <v>0.84</v>
      </c>
      <c r="C25">
        <v>21.36</v>
      </c>
      <c r="D25" t="s">
        <v>556</v>
      </c>
      <c r="E25" t="s">
        <v>557</v>
      </c>
      <c r="F25">
        <v>123</v>
      </c>
    </row>
    <row r="26" spans="1:6" x14ac:dyDescent="0.2">
      <c r="A26" t="s">
        <v>39</v>
      </c>
      <c r="B26">
        <v>0.89</v>
      </c>
      <c r="C26">
        <v>22.6</v>
      </c>
      <c r="D26" t="s">
        <v>556</v>
      </c>
      <c r="E26" t="s">
        <v>557</v>
      </c>
      <c r="F26">
        <v>576</v>
      </c>
    </row>
    <row r="27" spans="1:6" x14ac:dyDescent="0.2">
      <c r="A27" t="s">
        <v>41</v>
      </c>
      <c r="B27">
        <v>0.85</v>
      </c>
      <c r="C27">
        <v>21.48</v>
      </c>
      <c r="D27" t="s">
        <v>556</v>
      </c>
      <c r="E27" t="s">
        <v>557</v>
      </c>
      <c r="F27">
        <v>190</v>
      </c>
    </row>
    <row r="28" spans="1:6" x14ac:dyDescent="0.2">
      <c r="A28" t="s">
        <v>47</v>
      </c>
      <c r="B28">
        <v>0.31</v>
      </c>
      <c r="C28">
        <v>22.57</v>
      </c>
      <c r="D28" t="s">
        <v>556</v>
      </c>
      <c r="E28" t="s">
        <v>557</v>
      </c>
      <c r="F28">
        <v>840</v>
      </c>
    </row>
    <row r="29" spans="1:6" x14ac:dyDescent="0.2">
      <c r="A29" t="s">
        <v>48</v>
      </c>
      <c r="B29">
        <v>0.3</v>
      </c>
      <c r="C29">
        <v>23.01</v>
      </c>
      <c r="D29" t="s">
        <v>556</v>
      </c>
      <c r="E29" t="s">
        <v>557</v>
      </c>
      <c r="F29">
        <v>860</v>
      </c>
    </row>
    <row r="30" spans="1:6" x14ac:dyDescent="0.2">
      <c r="A30" t="s">
        <v>49</v>
      </c>
      <c r="B30">
        <v>0.31</v>
      </c>
      <c r="C30">
        <v>21.83</v>
      </c>
      <c r="D30" t="s">
        <v>556</v>
      </c>
      <c r="E30" t="s">
        <v>557</v>
      </c>
      <c r="F30">
        <v>802</v>
      </c>
    </row>
    <row r="31" spans="1:6" x14ac:dyDescent="0.2">
      <c r="A31" t="s">
        <v>50</v>
      </c>
      <c r="B31">
        <v>0</v>
      </c>
      <c r="C31">
        <v>18.07</v>
      </c>
      <c r="D31" t="s">
        <v>556</v>
      </c>
      <c r="E31" t="s">
        <v>557</v>
      </c>
      <c r="F31">
        <v>518</v>
      </c>
    </row>
    <row r="32" spans="1:6" x14ac:dyDescent="0.2">
      <c r="A32" t="s">
        <v>51</v>
      </c>
      <c r="B32">
        <v>0</v>
      </c>
      <c r="C32">
        <v>20.04</v>
      </c>
      <c r="D32" t="s">
        <v>556</v>
      </c>
      <c r="E32" t="s">
        <v>557</v>
      </c>
      <c r="F32">
        <v>813</v>
      </c>
    </row>
    <row r="33" spans="1:6" x14ac:dyDescent="0.2">
      <c r="A33" t="s">
        <v>52</v>
      </c>
      <c r="B33">
        <v>0.65</v>
      </c>
      <c r="C33">
        <v>23.43</v>
      </c>
      <c r="D33" t="s">
        <v>556</v>
      </c>
      <c r="E33" t="s">
        <v>557</v>
      </c>
      <c r="F33">
        <v>814</v>
      </c>
    </row>
    <row r="34" spans="1:6" x14ac:dyDescent="0.2">
      <c r="A34">
        <v>239</v>
      </c>
      <c r="B34">
        <v>0.88</v>
      </c>
      <c r="C34">
        <v>17.91</v>
      </c>
      <c r="D34" t="s">
        <v>556</v>
      </c>
      <c r="E34" t="s">
        <v>557</v>
      </c>
      <c r="F34">
        <v>1305</v>
      </c>
    </row>
    <row r="35" spans="1:6" x14ac:dyDescent="0.2">
      <c r="A35">
        <v>358</v>
      </c>
      <c r="B35">
        <v>0.83</v>
      </c>
      <c r="C35">
        <v>23.73</v>
      </c>
      <c r="D35" t="s">
        <v>556</v>
      </c>
      <c r="E35" t="s">
        <v>557</v>
      </c>
      <c r="F35">
        <v>375</v>
      </c>
    </row>
    <row r="36" spans="1:6" x14ac:dyDescent="0.2">
      <c r="A36">
        <v>359</v>
      </c>
      <c r="B36">
        <v>0.84</v>
      </c>
      <c r="C36">
        <v>23.67</v>
      </c>
      <c r="D36" t="s">
        <v>556</v>
      </c>
      <c r="E36" t="s">
        <v>557</v>
      </c>
      <c r="F36">
        <v>2351</v>
      </c>
    </row>
    <row r="37" spans="1:6" x14ac:dyDescent="0.2">
      <c r="A37" t="s">
        <v>197</v>
      </c>
      <c r="B37">
        <v>0.51</v>
      </c>
      <c r="C37">
        <v>20.03</v>
      </c>
      <c r="D37" t="s">
        <v>556</v>
      </c>
      <c r="E37" t="s">
        <v>557</v>
      </c>
      <c r="F37">
        <v>850</v>
      </c>
    </row>
    <row r="38" spans="1:6" x14ac:dyDescent="0.2">
      <c r="A38" t="s">
        <v>44</v>
      </c>
      <c r="B38">
        <v>0.42</v>
      </c>
      <c r="C38">
        <v>22.54</v>
      </c>
      <c r="D38" t="s">
        <v>556</v>
      </c>
      <c r="E38" t="s">
        <v>557</v>
      </c>
      <c r="F38">
        <v>916</v>
      </c>
    </row>
    <row r="39" spans="1:6" x14ac:dyDescent="0.2">
      <c r="A39" t="s">
        <v>46</v>
      </c>
      <c r="B39">
        <v>0.42</v>
      </c>
      <c r="C39">
        <v>22.28</v>
      </c>
      <c r="D39" t="s">
        <v>556</v>
      </c>
      <c r="E39" t="s">
        <v>557</v>
      </c>
      <c r="F39">
        <v>900</v>
      </c>
    </row>
    <row r="40" spans="1:6" x14ac:dyDescent="0.2">
      <c r="A40" t="s">
        <v>533</v>
      </c>
      <c r="B40">
        <v>0.47</v>
      </c>
      <c r="C40">
        <v>37.090000000000003</v>
      </c>
      <c r="D40" t="s">
        <v>556</v>
      </c>
      <c r="E40" t="s">
        <v>557</v>
      </c>
      <c r="F40">
        <v>140</v>
      </c>
    </row>
    <row r="41" spans="1:6" x14ac:dyDescent="0.2">
      <c r="A41" t="s">
        <v>534</v>
      </c>
      <c r="B41">
        <v>0.42</v>
      </c>
      <c r="C41">
        <v>26.14</v>
      </c>
      <c r="D41" t="s">
        <v>556</v>
      </c>
      <c r="E41" t="s">
        <v>557</v>
      </c>
      <c r="F41">
        <v>140</v>
      </c>
    </row>
    <row r="42" spans="1:6" x14ac:dyDescent="0.2">
      <c r="A42" t="s">
        <v>45</v>
      </c>
      <c r="B42">
        <v>0.41</v>
      </c>
      <c r="C42">
        <v>23.29</v>
      </c>
      <c r="D42" t="s">
        <v>556</v>
      </c>
      <c r="E42" t="s">
        <v>557</v>
      </c>
      <c r="F42">
        <v>842</v>
      </c>
    </row>
    <row r="43" spans="1:6" x14ac:dyDescent="0.2">
      <c r="A43" t="s">
        <v>535</v>
      </c>
      <c r="B43">
        <v>0.04</v>
      </c>
      <c r="C43">
        <v>9.68</v>
      </c>
      <c r="D43" t="s">
        <v>556</v>
      </c>
      <c r="E43" t="s">
        <v>557</v>
      </c>
      <c r="F43">
        <v>56</v>
      </c>
    </row>
    <row r="44" spans="1:6" x14ac:dyDescent="0.2">
      <c r="A44" t="s">
        <v>536</v>
      </c>
      <c r="B44">
        <v>0.52</v>
      </c>
      <c r="C44">
        <v>23.95</v>
      </c>
      <c r="D44" t="s">
        <v>556</v>
      </c>
      <c r="E44" t="s">
        <v>557</v>
      </c>
      <c r="F44">
        <v>141</v>
      </c>
    </row>
    <row r="45" spans="1:6" x14ac:dyDescent="0.2">
      <c r="A45" t="s">
        <v>537</v>
      </c>
      <c r="B45">
        <v>0.94</v>
      </c>
      <c r="C45">
        <v>24.84</v>
      </c>
      <c r="D45" t="s">
        <v>556</v>
      </c>
      <c r="E45" t="s">
        <v>557</v>
      </c>
      <c r="F45">
        <v>74</v>
      </c>
    </row>
    <row r="46" spans="1:6" x14ac:dyDescent="0.2">
      <c r="A46" t="s">
        <v>70</v>
      </c>
      <c r="B46">
        <v>1.62</v>
      </c>
      <c r="C46">
        <v>20.28</v>
      </c>
      <c r="D46" t="s">
        <v>556</v>
      </c>
      <c r="E46" t="s">
        <v>557</v>
      </c>
      <c r="F46">
        <v>794</v>
      </c>
    </row>
    <row r="47" spans="1:6" x14ac:dyDescent="0.2">
      <c r="A47" t="s">
        <v>69</v>
      </c>
      <c r="B47">
        <v>1.66</v>
      </c>
      <c r="C47">
        <v>20.64</v>
      </c>
      <c r="D47" t="s">
        <v>556</v>
      </c>
      <c r="E47" t="s">
        <v>557</v>
      </c>
      <c r="F47">
        <v>517</v>
      </c>
    </row>
    <row r="48" spans="1:6" x14ac:dyDescent="0.2">
      <c r="A48" t="s">
        <v>71</v>
      </c>
      <c r="B48">
        <v>1.42</v>
      </c>
      <c r="C48">
        <v>20.48</v>
      </c>
      <c r="D48" t="s">
        <v>556</v>
      </c>
      <c r="E48" t="s">
        <v>557</v>
      </c>
      <c r="F48">
        <v>735</v>
      </c>
    </row>
    <row r="49" spans="1:6" x14ac:dyDescent="0.2">
      <c r="A49" t="s">
        <v>72</v>
      </c>
      <c r="B49">
        <v>0</v>
      </c>
      <c r="C49">
        <v>18.32</v>
      </c>
      <c r="D49" t="s">
        <v>556</v>
      </c>
      <c r="E49" t="s">
        <v>557</v>
      </c>
      <c r="F49">
        <v>767</v>
      </c>
    </row>
    <row r="50" spans="1:6" x14ac:dyDescent="0.2">
      <c r="A50" t="s">
        <v>89</v>
      </c>
      <c r="B50">
        <v>0</v>
      </c>
      <c r="C50">
        <v>19.510000000000002</v>
      </c>
      <c r="D50" t="s">
        <v>556</v>
      </c>
      <c r="E50" t="s">
        <v>557</v>
      </c>
      <c r="F50">
        <v>791</v>
      </c>
    </row>
    <row r="51" spans="1:6" x14ac:dyDescent="0.2">
      <c r="A51" t="s">
        <v>90</v>
      </c>
      <c r="B51">
        <v>0</v>
      </c>
      <c r="C51">
        <v>19.899999999999999</v>
      </c>
      <c r="D51" t="s">
        <v>556</v>
      </c>
      <c r="E51" t="s">
        <v>557</v>
      </c>
      <c r="F51">
        <v>781</v>
      </c>
    </row>
    <row r="52" spans="1:6" x14ac:dyDescent="0.2">
      <c r="A52" t="s">
        <v>86</v>
      </c>
      <c r="B52">
        <v>0</v>
      </c>
      <c r="C52">
        <v>19.78</v>
      </c>
      <c r="D52" t="s">
        <v>556</v>
      </c>
      <c r="E52" t="s">
        <v>557</v>
      </c>
      <c r="F52">
        <v>771</v>
      </c>
    </row>
    <row r="53" spans="1:6" x14ac:dyDescent="0.2">
      <c r="A53" t="s">
        <v>88</v>
      </c>
      <c r="B53">
        <v>0</v>
      </c>
      <c r="C53">
        <v>19.16</v>
      </c>
      <c r="D53" t="s">
        <v>556</v>
      </c>
      <c r="E53" t="s">
        <v>557</v>
      </c>
      <c r="F53">
        <v>771</v>
      </c>
    </row>
    <row r="54" spans="1:6" x14ac:dyDescent="0.2">
      <c r="A54" t="s">
        <v>146</v>
      </c>
      <c r="B54">
        <v>0</v>
      </c>
      <c r="C54">
        <v>17.920000000000002</v>
      </c>
      <c r="D54" t="s">
        <v>556</v>
      </c>
      <c r="E54" t="s">
        <v>557</v>
      </c>
      <c r="F54">
        <v>792</v>
      </c>
    </row>
    <row r="55" spans="1:6" x14ac:dyDescent="0.2">
      <c r="A55" t="s">
        <v>148</v>
      </c>
      <c r="B55">
        <v>0</v>
      </c>
      <c r="C55">
        <v>18.54</v>
      </c>
      <c r="D55" t="s">
        <v>556</v>
      </c>
      <c r="E55" t="s">
        <v>557</v>
      </c>
      <c r="F55">
        <v>781</v>
      </c>
    </row>
    <row r="56" spans="1:6" x14ac:dyDescent="0.2">
      <c r="A56" t="s">
        <v>28</v>
      </c>
      <c r="B56">
        <v>0</v>
      </c>
      <c r="C56">
        <v>18</v>
      </c>
      <c r="D56" t="s">
        <v>556</v>
      </c>
      <c r="E56" t="s">
        <v>557</v>
      </c>
      <c r="F56">
        <v>783</v>
      </c>
    </row>
    <row r="57" spans="1:6" x14ac:dyDescent="0.2">
      <c r="A57" t="s">
        <v>29</v>
      </c>
      <c r="B57">
        <v>0</v>
      </c>
      <c r="C57">
        <v>17.149999999999999</v>
      </c>
      <c r="D57" t="s">
        <v>556</v>
      </c>
      <c r="E57" t="s">
        <v>557</v>
      </c>
      <c r="F57">
        <v>783</v>
      </c>
    </row>
    <row r="58" spans="1:6" x14ac:dyDescent="0.2">
      <c r="A58" t="s">
        <v>85</v>
      </c>
      <c r="B58">
        <v>0</v>
      </c>
      <c r="C58">
        <v>18.920000000000002</v>
      </c>
      <c r="D58" t="s">
        <v>556</v>
      </c>
      <c r="E58" t="s">
        <v>557</v>
      </c>
      <c r="F58">
        <v>771</v>
      </c>
    </row>
    <row r="59" spans="1:6" x14ac:dyDescent="0.2">
      <c r="A59" t="s">
        <v>142</v>
      </c>
      <c r="B59">
        <v>0</v>
      </c>
      <c r="C59">
        <v>0</v>
      </c>
      <c r="D59" t="s">
        <v>556</v>
      </c>
      <c r="E59" t="s">
        <v>557</v>
      </c>
      <c r="F59">
        <v>669</v>
      </c>
    </row>
    <row r="60" spans="1:6" x14ac:dyDescent="0.2">
      <c r="A60" t="s">
        <v>143</v>
      </c>
      <c r="B60">
        <v>0</v>
      </c>
      <c r="C60">
        <v>19.59</v>
      </c>
      <c r="D60" t="s">
        <v>556</v>
      </c>
      <c r="E60" t="s">
        <v>557</v>
      </c>
      <c r="F60">
        <v>790</v>
      </c>
    </row>
    <row r="61" spans="1:6" x14ac:dyDescent="0.2">
      <c r="A61" t="s">
        <v>87</v>
      </c>
      <c r="B61">
        <v>0</v>
      </c>
      <c r="C61">
        <v>19.170000000000002</v>
      </c>
      <c r="D61" t="s">
        <v>556</v>
      </c>
      <c r="E61" t="s">
        <v>557</v>
      </c>
      <c r="F61">
        <v>745</v>
      </c>
    </row>
    <row r="62" spans="1:6" x14ac:dyDescent="0.2">
      <c r="A62" t="s">
        <v>59</v>
      </c>
      <c r="B62">
        <v>0.59</v>
      </c>
      <c r="C62">
        <v>22.78</v>
      </c>
      <c r="D62" t="s">
        <v>556</v>
      </c>
      <c r="E62" t="s">
        <v>557</v>
      </c>
      <c r="F62">
        <v>723</v>
      </c>
    </row>
    <row r="63" spans="1:6" x14ac:dyDescent="0.2">
      <c r="A63" t="s">
        <v>23</v>
      </c>
      <c r="B63">
        <v>0</v>
      </c>
      <c r="C63">
        <v>17.829999999999998</v>
      </c>
      <c r="D63" t="s">
        <v>556</v>
      </c>
      <c r="E63" t="s">
        <v>557</v>
      </c>
      <c r="F63">
        <v>809</v>
      </c>
    </row>
    <row r="64" spans="1:6" x14ac:dyDescent="0.2">
      <c r="A64" t="s">
        <v>25</v>
      </c>
      <c r="B64">
        <v>0</v>
      </c>
      <c r="C64">
        <v>19.04</v>
      </c>
      <c r="D64" t="s">
        <v>556</v>
      </c>
      <c r="E64" t="s">
        <v>557</v>
      </c>
      <c r="F64">
        <v>839</v>
      </c>
    </row>
    <row r="65" spans="1:6" x14ac:dyDescent="0.2">
      <c r="A65" t="s">
        <v>128</v>
      </c>
      <c r="B65">
        <v>0.54</v>
      </c>
      <c r="C65">
        <v>23.57</v>
      </c>
      <c r="D65" t="s">
        <v>556</v>
      </c>
      <c r="E65" t="s">
        <v>557</v>
      </c>
      <c r="F65">
        <v>1217</v>
      </c>
    </row>
    <row r="66" spans="1:6" x14ac:dyDescent="0.2">
      <c r="A66" t="s">
        <v>24</v>
      </c>
      <c r="B66">
        <v>0</v>
      </c>
      <c r="C66">
        <v>19.48</v>
      </c>
      <c r="D66" t="s">
        <v>556</v>
      </c>
      <c r="E66" t="s">
        <v>557</v>
      </c>
      <c r="F66">
        <v>840</v>
      </c>
    </row>
    <row r="67" spans="1:6" x14ac:dyDescent="0.2">
      <c r="A67" t="s">
        <v>26</v>
      </c>
      <c r="B67">
        <v>0</v>
      </c>
      <c r="C67">
        <v>20.59</v>
      </c>
      <c r="D67" t="s">
        <v>556</v>
      </c>
      <c r="E67" t="s">
        <v>557</v>
      </c>
      <c r="F67">
        <v>856</v>
      </c>
    </row>
    <row r="68" spans="1:6" x14ac:dyDescent="0.2">
      <c r="A68" t="s">
        <v>27</v>
      </c>
      <c r="B68">
        <v>0</v>
      </c>
      <c r="C68">
        <v>20.5</v>
      </c>
      <c r="D68" t="s">
        <v>556</v>
      </c>
      <c r="E68" t="s">
        <v>557</v>
      </c>
      <c r="F68">
        <v>845</v>
      </c>
    </row>
    <row r="69" spans="1:6" x14ac:dyDescent="0.2">
      <c r="A69" t="s">
        <v>15</v>
      </c>
      <c r="B69">
        <v>0</v>
      </c>
      <c r="C69">
        <v>17.850000000000001</v>
      </c>
      <c r="D69" t="s">
        <v>556</v>
      </c>
      <c r="E69" t="s">
        <v>557</v>
      </c>
      <c r="F69">
        <v>762</v>
      </c>
    </row>
    <row r="70" spans="1:6" x14ac:dyDescent="0.2">
      <c r="A70" t="s">
        <v>22</v>
      </c>
      <c r="B70">
        <v>0</v>
      </c>
      <c r="C70">
        <v>18.440000000000001</v>
      </c>
      <c r="D70" t="s">
        <v>556</v>
      </c>
      <c r="E70" t="s">
        <v>557</v>
      </c>
      <c r="F70">
        <v>812</v>
      </c>
    </row>
    <row r="71" spans="1:6" x14ac:dyDescent="0.2">
      <c r="A71" t="s">
        <v>60</v>
      </c>
      <c r="B71">
        <v>1.04</v>
      </c>
      <c r="C71">
        <v>20.059999999999999</v>
      </c>
      <c r="D71" t="s">
        <v>556</v>
      </c>
      <c r="E71" t="s">
        <v>557</v>
      </c>
      <c r="F71">
        <v>657</v>
      </c>
    </row>
    <row r="72" spans="1:6" x14ac:dyDescent="0.2">
      <c r="A72" t="s">
        <v>63</v>
      </c>
      <c r="B72">
        <v>0.97</v>
      </c>
      <c r="C72">
        <v>20.85</v>
      </c>
      <c r="D72" t="s">
        <v>556</v>
      </c>
      <c r="E72" t="s">
        <v>557</v>
      </c>
      <c r="F72">
        <v>868</v>
      </c>
    </row>
    <row r="73" spans="1:6" x14ac:dyDescent="0.2">
      <c r="A73" t="s">
        <v>61</v>
      </c>
      <c r="B73">
        <v>0.85</v>
      </c>
      <c r="C73">
        <v>20.86</v>
      </c>
      <c r="D73" t="s">
        <v>556</v>
      </c>
      <c r="E73" t="s">
        <v>557</v>
      </c>
      <c r="F73">
        <v>915</v>
      </c>
    </row>
    <row r="74" spans="1:6" x14ac:dyDescent="0.2">
      <c r="A74" t="s">
        <v>130</v>
      </c>
      <c r="B74">
        <v>0.4</v>
      </c>
      <c r="C74">
        <v>22.13</v>
      </c>
      <c r="D74" t="s">
        <v>556</v>
      </c>
      <c r="E74" t="s">
        <v>557</v>
      </c>
      <c r="F74">
        <v>825</v>
      </c>
    </row>
    <row r="75" spans="1:6" x14ac:dyDescent="0.2">
      <c r="A75" t="s">
        <v>145</v>
      </c>
      <c r="B75">
        <v>0</v>
      </c>
      <c r="C75">
        <v>16.97</v>
      </c>
      <c r="D75" t="s">
        <v>556</v>
      </c>
      <c r="E75" t="s">
        <v>557</v>
      </c>
      <c r="F75">
        <v>400</v>
      </c>
    </row>
    <row r="76" spans="1:6" x14ac:dyDescent="0.2">
      <c r="A76" t="s">
        <v>151</v>
      </c>
      <c r="B76">
        <v>0.53</v>
      </c>
      <c r="C76">
        <v>21.64</v>
      </c>
      <c r="D76" t="s">
        <v>556</v>
      </c>
      <c r="E76" t="s">
        <v>557</v>
      </c>
      <c r="F76">
        <v>750</v>
      </c>
    </row>
    <row r="77" spans="1:6" x14ac:dyDescent="0.2">
      <c r="A77" t="s">
        <v>152</v>
      </c>
      <c r="B77">
        <v>0.41</v>
      </c>
      <c r="C77">
        <v>23.07</v>
      </c>
      <c r="D77" t="s">
        <v>556</v>
      </c>
      <c r="E77" t="s">
        <v>557</v>
      </c>
      <c r="F77">
        <v>838</v>
      </c>
    </row>
    <row r="78" spans="1:6" x14ac:dyDescent="0.2">
      <c r="A78" t="s">
        <v>150</v>
      </c>
      <c r="B78">
        <v>0.23</v>
      </c>
      <c r="C78">
        <v>21.01</v>
      </c>
      <c r="D78" t="s">
        <v>556</v>
      </c>
      <c r="E78" t="s">
        <v>557</v>
      </c>
      <c r="F78">
        <v>752</v>
      </c>
    </row>
    <row r="79" spans="1:6" x14ac:dyDescent="0.2">
      <c r="A79" t="s">
        <v>129</v>
      </c>
      <c r="B79">
        <v>0.43</v>
      </c>
      <c r="C79">
        <v>21.78</v>
      </c>
      <c r="D79" t="s">
        <v>556</v>
      </c>
      <c r="E79" t="s">
        <v>557</v>
      </c>
      <c r="F79">
        <v>541</v>
      </c>
    </row>
    <row r="80" spans="1:6" x14ac:dyDescent="0.2">
      <c r="A80" t="s">
        <v>131</v>
      </c>
      <c r="B80">
        <v>0.35</v>
      </c>
      <c r="C80">
        <v>20.66</v>
      </c>
      <c r="D80" t="s">
        <v>556</v>
      </c>
      <c r="E80" t="s">
        <v>557</v>
      </c>
      <c r="F80">
        <v>693</v>
      </c>
    </row>
    <row r="81" spans="1:6" x14ac:dyDescent="0.2">
      <c r="A81" t="s">
        <v>132</v>
      </c>
      <c r="B81">
        <v>0.56000000000000005</v>
      </c>
      <c r="C81">
        <v>22.55</v>
      </c>
      <c r="D81" t="s">
        <v>556</v>
      </c>
      <c r="E81" t="s">
        <v>557</v>
      </c>
      <c r="F81">
        <v>826</v>
      </c>
    </row>
    <row r="82" spans="1:6" x14ac:dyDescent="0.2">
      <c r="A82" t="s">
        <v>18</v>
      </c>
      <c r="B82">
        <v>0</v>
      </c>
      <c r="C82">
        <v>17.64</v>
      </c>
      <c r="D82" t="s">
        <v>556</v>
      </c>
      <c r="E82" t="s">
        <v>557</v>
      </c>
      <c r="F82">
        <v>820</v>
      </c>
    </row>
    <row r="83" spans="1:6" x14ac:dyDescent="0.2">
      <c r="A83" t="s">
        <v>19</v>
      </c>
      <c r="B83">
        <v>0</v>
      </c>
      <c r="C83">
        <v>18.37</v>
      </c>
      <c r="D83" t="s">
        <v>556</v>
      </c>
      <c r="E83" t="s">
        <v>557</v>
      </c>
      <c r="F83">
        <v>864</v>
      </c>
    </row>
    <row r="84" spans="1:6" x14ac:dyDescent="0.2">
      <c r="A84" t="s">
        <v>17</v>
      </c>
      <c r="B84">
        <v>0</v>
      </c>
      <c r="C84">
        <v>18.66</v>
      </c>
      <c r="D84" t="s">
        <v>556</v>
      </c>
      <c r="E84" t="s">
        <v>557</v>
      </c>
      <c r="F84">
        <v>810</v>
      </c>
    </row>
    <row r="85" spans="1:6" x14ac:dyDescent="0.2">
      <c r="A85" t="s">
        <v>16</v>
      </c>
      <c r="B85">
        <v>0</v>
      </c>
      <c r="C85">
        <v>20.399999999999999</v>
      </c>
      <c r="D85" t="s">
        <v>556</v>
      </c>
      <c r="E85" t="s">
        <v>557</v>
      </c>
      <c r="F85">
        <v>811</v>
      </c>
    </row>
    <row r="86" spans="1:6" x14ac:dyDescent="0.2">
      <c r="A86" t="s">
        <v>98</v>
      </c>
      <c r="B86">
        <v>0</v>
      </c>
      <c r="C86">
        <v>21.01</v>
      </c>
      <c r="D86" t="s">
        <v>556</v>
      </c>
      <c r="E86" t="s">
        <v>557</v>
      </c>
      <c r="F86">
        <v>797</v>
      </c>
    </row>
    <row r="87" spans="1:6" x14ac:dyDescent="0.2">
      <c r="A87" t="s">
        <v>99</v>
      </c>
      <c r="B87">
        <v>0</v>
      </c>
      <c r="C87">
        <v>20.77</v>
      </c>
      <c r="D87" t="s">
        <v>556</v>
      </c>
      <c r="E87" t="s">
        <v>557</v>
      </c>
      <c r="F87">
        <v>814</v>
      </c>
    </row>
    <row r="88" spans="1:6" x14ac:dyDescent="0.2">
      <c r="A88" t="s">
        <v>100</v>
      </c>
      <c r="B88">
        <v>0</v>
      </c>
      <c r="C88">
        <v>21.86</v>
      </c>
      <c r="D88" t="s">
        <v>556</v>
      </c>
      <c r="E88" t="s">
        <v>557</v>
      </c>
      <c r="F88">
        <v>713</v>
      </c>
    </row>
    <row r="89" spans="1:6" x14ac:dyDescent="0.2">
      <c r="A89" t="s">
        <v>101</v>
      </c>
      <c r="B89">
        <v>0</v>
      </c>
      <c r="C89">
        <v>18.84</v>
      </c>
      <c r="D89" t="s">
        <v>556</v>
      </c>
      <c r="E89" t="s">
        <v>557</v>
      </c>
      <c r="F89">
        <v>786</v>
      </c>
    </row>
    <row r="90" spans="1:6" x14ac:dyDescent="0.2">
      <c r="A90" t="s">
        <v>482</v>
      </c>
      <c r="B90">
        <v>0.28000000000000003</v>
      </c>
      <c r="C90">
        <v>21.51</v>
      </c>
      <c r="D90" t="s">
        <v>556</v>
      </c>
      <c r="E90" t="s">
        <v>557</v>
      </c>
      <c r="F90">
        <v>925</v>
      </c>
    </row>
    <row r="91" spans="1:6" x14ac:dyDescent="0.2">
      <c r="A91" t="s">
        <v>285</v>
      </c>
      <c r="B91">
        <v>0.19</v>
      </c>
      <c r="C91">
        <v>21.14</v>
      </c>
      <c r="D91" t="s">
        <v>556</v>
      </c>
      <c r="E91" t="s">
        <v>557</v>
      </c>
      <c r="F91">
        <v>925</v>
      </c>
    </row>
    <row r="92" spans="1:6" x14ac:dyDescent="0.2">
      <c r="A92" t="s">
        <v>300</v>
      </c>
      <c r="B92">
        <v>0</v>
      </c>
      <c r="C92">
        <v>22.51</v>
      </c>
      <c r="D92" t="s">
        <v>556</v>
      </c>
      <c r="E92" t="s">
        <v>557</v>
      </c>
      <c r="F92">
        <v>1000</v>
      </c>
    </row>
    <row r="93" spans="1:6" x14ac:dyDescent="0.2">
      <c r="A93" t="s">
        <v>301</v>
      </c>
      <c r="B93">
        <v>0</v>
      </c>
      <c r="C93">
        <v>22.52</v>
      </c>
      <c r="D93" t="s">
        <v>556</v>
      </c>
      <c r="E93" t="s">
        <v>557</v>
      </c>
      <c r="F93">
        <v>1000</v>
      </c>
    </row>
    <row r="94" spans="1:6" x14ac:dyDescent="0.2">
      <c r="A94" t="s">
        <v>302</v>
      </c>
      <c r="B94">
        <v>0</v>
      </c>
      <c r="C94">
        <v>22.25</v>
      </c>
      <c r="D94" t="s">
        <v>556</v>
      </c>
      <c r="E94" t="s">
        <v>557</v>
      </c>
      <c r="F94">
        <v>1000</v>
      </c>
    </row>
    <row r="95" spans="1:6" x14ac:dyDescent="0.2">
      <c r="A95" t="s">
        <v>303</v>
      </c>
      <c r="B95">
        <v>0</v>
      </c>
      <c r="C95">
        <v>22.2</v>
      </c>
      <c r="D95" t="s">
        <v>556</v>
      </c>
      <c r="E95" t="s">
        <v>557</v>
      </c>
      <c r="F95">
        <v>1000</v>
      </c>
    </row>
    <row r="96" spans="1:6" x14ac:dyDescent="0.2">
      <c r="A96" t="s">
        <v>203</v>
      </c>
      <c r="B96">
        <v>0</v>
      </c>
      <c r="C96">
        <v>24.19</v>
      </c>
      <c r="D96" t="s">
        <v>556</v>
      </c>
      <c r="E96" t="s">
        <v>557</v>
      </c>
      <c r="F96">
        <v>842</v>
      </c>
    </row>
    <row r="97" spans="1:6" x14ac:dyDescent="0.2">
      <c r="A97" t="s">
        <v>205</v>
      </c>
      <c r="B97">
        <v>0</v>
      </c>
      <c r="C97">
        <v>21.54</v>
      </c>
      <c r="D97" t="s">
        <v>556</v>
      </c>
      <c r="E97" t="s">
        <v>557</v>
      </c>
      <c r="F97">
        <v>1000</v>
      </c>
    </row>
    <row r="98" spans="1:6" x14ac:dyDescent="0.2">
      <c r="A98" t="s">
        <v>169</v>
      </c>
      <c r="B98">
        <v>0.69</v>
      </c>
      <c r="C98">
        <v>20.49</v>
      </c>
      <c r="D98" t="s">
        <v>556</v>
      </c>
      <c r="E98" t="s">
        <v>557</v>
      </c>
      <c r="F98">
        <v>892</v>
      </c>
    </row>
    <row r="99" spans="1:6" x14ac:dyDescent="0.2">
      <c r="A99" t="s">
        <v>170</v>
      </c>
      <c r="B99">
        <v>0.64</v>
      </c>
      <c r="C99">
        <v>19.84</v>
      </c>
      <c r="D99" t="s">
        <v>556</v>
      </c>
      <c r="E99" t="s">
        <v>557</v>
      </c>
      <c r="F99">
        <v>892</v>
      </c>
    </row>
    <row r="100" spans="1:6" x14ac:dyDescent="0.2">
      <c r="A100" t="s">
        <v>200</v>
      </c>
      <c r="B100">
        <v>0</v>
      </c>
      <c r="C100">
        <v>23.56</v>
      </c>
      <c r="D100" t="s">
        <v>556</v>
      </c>
      <c r="E100" t="s">
        <v>557</v>
      </c>
      <c r="F100">
        <v>980</v>
      </c>
    </row>
    <row r="101" spans="1:6" x14ac:dyDescent="0.2">
      <c r="A101" t="s">
        <v>202</v>
      </c>
      <c r="B101">
        <v>0</v>
      </c>
      <c r="C101">
        <v>23.07</v>
      </c>
      <c r="D101" t="s">
        <v>556</v>
      </c>
      <c r="E101" t="s">
        <v>557</v>
      </c>
      <c r="F101">
        <v>892</v>
      </c>
    </row>
    <row r="102" spans="1:6" x14ac:dyDescent="0.2">
      <c r="A102" t="s">
        <v>483</v>
      </c>
      <c r="B102">
        <v>0.18</v>
      </c>
      <c r="C102">
        <v>20.87</v>
      </c>
      <c r="D102" t="s">
        <v>556</v>
      </c>
      <c r="E102" t="s">
        <v>557</v>
      </c>
      <c r="F102">
        <v>925</v>
      </c>
    </row>
    <row r="103" spans="1:6" x14ac:dyDescent="0.2">
      <c r="A103" t="s">
        <v>287</v>
      </c>
      <c r="B103">
        <v>0.18</v>
      </c>
      <c r="C103">
        <v>21.08</v>
      </c>
      <c r="D103" t="s">
        <v>556</v>
      </c>
      <c r="E103" t="s">
        <v>557</v>
      </c>
      <c r="F103">
        <v>925</v>
      </c>
    </row>
    <row r="104" spans="1:6" x14ac:dyDescent="0.2">
      <c r="A104" t="s">
        <v>248</v>
      </c>
      <c r="B104">
        <v>0.39</v>
      </c>
      <c r="C104">
        <v>21.78</v>
      </c>
      <c r="D104" t="s">
        <v>556</v>
      </c>
      <c r="E104" t="s">
        <v>557</v>
      </c>
      <c r="F104">
        <v>1100</v>
      </c>
    </row>
    <row r="105" spans="1:6" x14ac:dyDescent="0.2">
      <c r="A105" t="s">
        <v>249</v>
      </c>
      <c r="B105">
        <v>0.38</v>
      </c>
      <c r="C105">
        <v>21.81</v>
      </c>
      <c r="D105" t="s">
        <v>556</v>
      </c>
      <c r="E105" t="s">
        <v>557</v>
      </c>
      <c r="F105">
        <v>1100</v>
      </c>
    </row>
    <row r="106" spans="1:6" x14ac:dyDescent="0.2">
      <c r="A106" t="s">
        <v>279</v>
      </c>
      <c r="B106">
        <v>0</v>
      </c>
      <c r="C106">
        <v>23.18</v>
      </c>
      <c r="D106" t="s">
        <v>556</v>
      </c>
      <c r="E106" t="s">
        <v>557</v>
      </c>
      <c r="F106">
        <v>1000</v>
      </c>
    </row>
    <row r="107" spans="1:6" x14ac:dyDescent="0.2">
      <c r="A107" t="s">
        <v>280</v>
      </c>
      <c r="B107">
        <v>0</v>
      </c>
      <c r="C107">
        <v>22.88</v>
      </c>
      <c r="D107" t="s">
        <v>556</v>
      </c>
      <c r="E107" t="s">
        <v>557</v>
      </c>
      <c r="F107">
        <v>1000</v>
      </c>
    </row>
    <row r="108" spans="1:6" x14ac:dyDescent="0.2">
      <c r="A108" t="s">
        <v>277</v>
      </c>
      <c r="B108">
        <v>0</v>
      </c>
      <c r="C108">
        <v>23.52</v>
      </c>
      <c r="D108" t="s">
        <v>556</v>
      </c>
      <c r="E108" t="s">
        <v>557</v>
      </c>
      <c r="F108">
        <v>1000</v>
      </c>
    </row>
    <row r="109" spans="1:6" x14ac:dyDescent="0.2">
      <c r="A109" t="s">
        <v>250</v>
      </c>
      <c r="B109">
        <v>0.22</v>
      </c>
      <c r="C109">
        <v>22.83</v>
      </c>
      <c r="D109" t="s">
        <v>556</v>
      </c>
      <c r="E109" t="s">
        <v>557</v>
      </c>
      <c r="F109">
        <v>1000</v>
      </c>
    </row>
    <row r="110" spans="1:6" x14ac:dyDescent="0.2">
      <c r="A110" t="s">
        <v>281</v>
      </c>
      <c r="B110">
        <v>0</v>
      </c>
      <c r="C110">
        <v>23.45</v>
      </c>
      <c r="D110" t="s">
        <v>556</v>
      </c>
      <c r="E110" t="s">
        <v>557</v>
      </c>
      <c r="F110">
        <v>990</v>
      </c>
    </row>
    <row r="111" spans="1:6" x14ac:dyDescent="0.2">
      <c r="A111" t="s">
        <v>251</v>
      </c>
      <c r="B111">
        <v>0.41</v>
      </c>
      <c r="C111">
        <v>21.6</v>
      </c>
      <c r="D111" t="s">
        <v>556</v>
      </c>
      <c r="E111" t="s">
        <v>557</v>
      </c>
      <c r="F111">
        <v>1000</v>
      </c>
    </row>
    <row r="112" spans="1:6" x14ac:dyDescent="0.2">
      <c r="A112" t="s">
        <v>252</v>
      </c>
      <c r="B112">
        <v>0.75</v>
      </c>
      <c r="C112">
        <v>23.49</v>
      </c>
      <c r="D112" t="s">
        <v>556</v>
      </c>
      <c r="E112" t="s">
        <v>557</v>
      </c>
      <c r="F112">
        <v>1300</v>
      </c>
    </row>
    <row r="113" spans="1:6" x14ac:dyDescent="0.2">
      <c r="A113" t="s">
        <v>253</v>
      </c>
      <c r="B113">
        <v>0.7</v>
      </c>
      <c r="C113">
        <v>22.89</v>
      </c>
      <c r="D113" t="s">
        <v>556</v>
      </c>
      <c r="E113" t="s">
        <v>557</v>
      </c>
      <c r="F113">
        <v>560</v>
      </c>
    </row>
    <row r="114" spans="1:6" x14ac:dyDescent="0.2">
      <c r="A114" t="s">
        <v>278</v>
      </c>
      <c r="B114">
        <v>0</v>
      </c>
      <c r="C114">
        <v>23.42</v>
      </c>
      <c r="D114" t="s">
        <v>556</v>
      </c>
      <c r="E114" t="s">
        <v>557</v>
      </c>
      <c r="F114">
        <v>1000</v>
      </c>
    </row>
    <row r="115" spans="1:6" x14ac:dyDescent="0.2">
      <c r="A115" t="s">
        <v>254</v>
      </c>
      <c r="B115">
        <v>0.2</v>
      </c>
      <c r="C115">
        <v>21.85</v>
      </c>
      <c r="D115" t="s">
        <v>556</v>
      </c>
      <c r="E115" t="s">
        <v>557</v>
      </c>
      <c r="F115">
        <v>1000</v>
      </c>
    </row>
    <row r="116" spans="1:6" x14ac:dyDescent="0.2">
      <c r="A116" t="s">
        <v>294</v>
      </c>
      <c r="B116">
        <v>0.17</v>
      </c>
      <c r="C116">
        <v>28.15</v>
      </c>
      <c r="D116" t="s">
        <v>556</v>
      </c>
      <c r="E116" t="s">
        <v>557</v>
      </c>
      <c r="F116">
        <v>925</v>
      </c>
    </row>
    <row r="117" spans="1:6" x14ac:dyDescent="0.2">
      <c r="A117" t="s">
        <v>295</v>
      </c>
      <c r="B117">
        <v>0</v>
      </c>
      <c r="C117">
        <v>22.91</v>
      </c>
      <c r="D117" t="s">
        <v>556</v>
      </c>
      <c r="E117" t="s">
        <v>557</v>
      </c>
      <c r="F117">
        <v>1050</v>
      </c>
    </row>
    <row r="118" spans="1:6" x14ac:dyDescent="0.2">
      <c r="A118" t="s">
        <v>263</v>
      </c>
      <c r="B118">
        <v>0.18</v>
      </c>
      <c r="C118">
        <v>21.71</v>
      </c>
      <c r="D118" t="s">
        <v>556</v>
      </c>
      <c r="E118" t="s">
        <v>557</v>
      </c>
      <c r="F118">
        <v>1100</v>
      </c>
    </row>
    <row r="119" spans="1:6" x14ac:dyDescent="0.2">
      <c r="A119" t="s">
        <v>255</v>
      </c>
      <c r="B119">
        <v>0.28000000000000003</v>
      </c>
      <c r="C119">
        <v>22.15</v>
      </c>
      <c r="D119" t="s">
        <v>556</v>
      </c>
      <c r="E119" t="s">
        <v>557</v>
      </c>
      <c r="F119">
        <v>560</v>
      </c>
    </row>
    <row r="120" spans="1:6" x14ac:dyDescent="0.2">
      <c r="A120" t="s">
        <v>256</v>
      </c>
      <c r="B120">
        <v>0</v>
      </c>
      <c r="C120">
        <v>22.85</v>
      </c>
      <c r="D120" t="s">
        <v>556</v>
      </c>
      <c r="E120" t="s">
        <v>557</v>
      </c>
      <c r="F120">
        <v>850</v>
      </c>
    </row>
    <row r="121" spans="1:6" x14ac:dyDescent="0.2">
      <c r="A121" t="s">
        <v>296</v>
      </c>
      <c r="B121">
        <v>0</v>
      </c>
      <c r="C121">
        <v>22.39</v>
      </c>
      <c r="D121" t="s">
        <v>556</v>
      </c>
      <c r="E121" t="s">
        <v>557</v>
      </c>
      <c r="F121">
        <v>1000</v>
      </c>
    </row>
    <row r="122" spans="1:6" x14ac:dyDescent="0.2">
      <c r="A122" t="s">
        <v>297</v>
      </c>
      <c r="B122">
        <v>0</v>
      </c>
      <c r="C122">
        <v>23.08</v>
      </c>
      <c r="D122" t="s">
        <v>556</v>
      </c>
      <c r="E122" t="s">
        <v>557</v>
      </c>
      <c r="F122">
        <v>1100</v>
      </c>
    </row>
    <row r="123" spans="1:6" x14ac:dyDescent="0.2">
      <c r="A123" t="s">
        <v>298</v>
      </c>
      <c r="B123">
        <v>0</v>
      </c>
      <c r="C123">
        <v>22.65</v>
      </c>
      <c r="D123" t="s">
        <v>556</v>
      </c>
      <c r="E123" t="s">
        <v>557</v>
      </c>
      <c r="F123">
        <v>825</v>
      </c>
    </row>
    <row r="124" spans="1:6" x14ac:dyDescent="0.2">
      <c r="A124" t="s">
        <v>299</v>
      </c>
      <c r="B124">
        <v>0</v>
      </c>
      <c r="C124">
        <v>22.62</v>
      </c>
      <c r="D124" t="s">
        <v>556</v>
      </c>
      <c r="E124" t="s">
        <v>557</v>
      </c>
      <c r="F124">
        <v>1000</v>
      </c>
    </row>
    <row r="125" spans="1:6" x14ac:dyDescent="0.2">
      <c r="A125" t="s">
        <v>258</v>
      </c>
      <c r="B125">
        <v>0.26</v>
      </c>
      <c r="C125">
        <v>21.34</v>
      </c>
      <c r="D125" t="s">
        <v>556</v>
      </c>
      <c r="E125" t="s">
        <v>557</v>
      </c>
      <c r="F125">
        <v>800</v>
      </c>
    </row>
    <row r="126" spans="1:6" x14ac:dyDescent="0.2">
      <c r="A126" t="s">
        <v>259</v>
      </c>
      <c r="B126">
        <v>0.3</v>
      </c>
      <c r="C126">
        <v>21.01</v>
      </c>
      <c r="D126" t="s">
        <v>556</v>
      </c>
      <c r="E126" t="s">
        <v>557</v>
      </c>
      <c r="F126">
        <v>940</v>
      </c>
    </row>
    <row r="127" spans="1:6" x14ac:dyDescent="0.2">
      <c r="A127" t="s">
        <v>260</v>
      </c>
      <c r="B127">
        <v>0.45</v>
      </c>
      <c r="C127">
        <v>22.64</v>
      </c>
      <c r="D127" t="s">
        <v>556</v>
      </c>
      <c r="E127" t="s">
        <v>557</v>
      </c>
      <c r="F127">
        <v>876</v>
      </c>
    </row>
    <row r="128" spans="1:6" x14ac:dyDescent="0.2">
      <c r="A128" t="s">
        <v>261</v>
      </c>
      <c r="B128">
        <v>0.6</v>
      </c>
      <c r="C128">
        <v>22.9</v>
      </c>
      <c r="D128" t="s">
        <v>556</v>
      </c>
      <c r="E128" t="s">
        <v>557</v>
      </c>
      <c r="F128">
        <v>800</v>
      </c>
    </row>
    <row r="129" spans="1:6" x14ac:dyDescent="0.2">
      <c r="A129" t="s">
        <v>62</v>
      </c>
      <c r="B129">
        <v>0.45</v>
      </c>
      <c r="C129">
        <v>15.91</v>
      </c>
      <c r="D129" t="s">
        <v>556</v>
      </c>
      <c r="E129" t="s">
        <v>557</v>
      </c>
      <c r="F129">
        <v>267</v>
      </c>
    </row>
    <row r="130" spans="1:6" x14ac:dyDescent="0.2">
      <c r="A130" t="s">
        <v>134</v>
      </c>
      <c r="B130">
        <v>0.36</v>
      </c>
      <c r="C130">
        <v>23.01</v>
      </c>
      <c r="D130" t="s">
        <v>556</v>
      </c>
      <c r="E130" t="s">
        <v>557</v>
      </c>
      <c r="F130">
        <v>454</v>
      </c>
    </row>
    <row r="131" spans="1:6" x14ac:dyDescent="0.2">
      <c r="A131" t="s">
        <v>171</v>
      </c>
      <c r="B131">
        <v>0.57999999999999996</v>
      </c>
      <c r="C131">
        <v>22.27</v>
      </c>
      <c r="D131" t="s">
        <v>556</v>
      </c>
      <c r="E131" t="s">
        <v>557</v>
      </c>
      <c r="F131">
        <v>1300</v>
      </c>
    </row>
    <row r="132" spans="1:6" x14ac:dyDescent="0.2">
      <c r="A132" t="s">
        <v>175</v>
      </c>
      <c r="B132">
        <v>0.6</v>
      </c>
      <c r="C132">
        <v>19.55</v>
      </c>
      <c r="D132" t="s">
        <v>556</v>
      </c>
      <c r="E132" t="s">
        <v>557</v>
      </c>
      <c r="F132">
        <v>900</v>
      </c>
    </row>
    <row r="133" spans="1:6" x14ac:dyDescent="0.2">
      <c r="A133" t="s">
        <v>235</v>
      </c>
      <c r="B133">
        <v>0</v>
      </c>
      <c r="C133">
        <v>20.77</v>
      </c>
      <c r="D133" t="s">
        <v>556</v>
      </c>
      <c r="E133" t="s">
        <v>557</v>
      </c>
      <c r="F133">
        <v>1100</v>
      </c>
    </row>
    <row r="134" spans="1:6" x14ac:dyDescent="0.2">
      <c r="A134" t="s">
        <v>172</v>
      </c>
      <c r="B134">
        <v>0.47</v>
      </c>
      <c r="C134">
        <v>21.02</v>
      </c>
      <c r="D134" t="s">
        <v>556</v>
      </c>
      <c r="E134" t="s">
        <v>557</v>
      </c>
      <c r="F134">
        <v>1200</v>
      </c>
    </row>
    <row r="135" spans="1:6" x14ac:dyDescent="0.2">
      <c r="A135" t="s">
        <v>206</v>
      </c>
      <c r="B135">
        <v>0</v>
      </c>
      <c r="C135">
        <v>21.57</v>
      </c>
      <c r="D135" t="s">
        <v>556</v>
      </c>
      <c r="E135" t="s">
        <v>557</v>
      </c>
      <c r="F135">
        <v>950</v>
      </c>
    </row>
    <row r="136" spans="1:6" x14ac:dyDescent="0.2">
      <c r="A136" t="s">
        <v>177</v>
      </c>
      <c r="B136">
        <v>0.18</v>
      </c>
      <c r="C136">
        <v>20.62</v>
      </c>
      <c r="D136" t="s">
        <v>556</v>
      </c>
      <c r="E136" t="s">
        <v>557</v>
      </c>
      <c r="F136">
        <v>1000</v>
      </c>
    </row>
    <row r="137" spans="1:6" x14ac:dyDescent="0.2">
      <c r="A137" t="s">
        <v>204</v>
      </c>
      <c r="B137">
        <v>0</v>
      </c>
      <c r="C137">
        <v>22.46</v>
      </c>
      <c r="D137" t="s">
        <v>556</v>
      </c>
      <c r="E137" t="s">
        <v>557</v>
      </c>
      <c r="F137">
        <v>1500</v>
      </c>
    </row>
    <row r="138" spans="1:6" x14ac:dyDescent="0.2">
      <c r="A138" t="s">
        <v>173</v>
      </c>
      <c r="B138">
        <v>0.81</v>
      </c>
      <c r="C138">
        <v>21.18</v>
      </c>
      <c r="D138" t="s">
        <v>556</v>
      </c>
      <c r="E138" t="s">
        <v>557</v>
      </c>
      <c r="F138">
        <v>1400</v>
      </c>
    </row>
    <row r="139" spans="1:6" x14ac:dyDescent="0.2">
      <c r="A139" t="s">
        <v>207</v>
      </c>
      <c r="B139">
        <v>0</v>
      </c>
      <c r="C139">
        <v>23.12</v>
      </c>
      <c r="D139" t="s">
        <v>556</v>
      </c>
      <c r="E139" t="s">
        <v>557</v>
      </c>
      <c r="F139">
        <v>1050</v>
      </c>
    </row>
    <row r="140" spans="1:6" x14ac:dyDescent="0.2">
      <c r="A140" t="s">
        <v>179</v>
      </c>
      <c r="B140">
        <v>0.38</v>
      </c>
      <c r="C140">
        <v>20.350000000000001</v>
      </c>
      <c r="D140" t="s">
        <v>556</v>
      </c>
      <c r="E140" t="s">
        <v>557</v>
      </c>
      <c r="F140">
        <v>1000</v>
      </c>
    </row>
    <row r="141" spans="1:6" x14ac:dyDescent="0.2">
      <c r="A141" t="s">
        <v>181</v>
      </c>
      <c r="B141">
        <v>0.33</v>
      </c>
      <c r="C141">
        <v>19.059999999999999</v>
      </c>
      <c r="D141" t="s">
        <v>556</v>
      </c>
      <c r="E141" t="s">
        <v>557</v>
      </c>
      <c r="F141">
        <v>1000</v>
      </c>
    </row>
    <row r="142" spans="1:6" x14ac:dyDescent="0.2">
      <c r="A142" t="s">
        <v>182</v>
      </c>
      <c r="B142">
        <v>0.68</v>
      </c>
      <c r="C142">
        <v>22.86</v>
      </c>
      <c r="D142" t="s">
        <v>556</v>
      </c>
      <c r="E142" t="s">
        <v>557</v>
      </c>
      <c r="F142">
        <v>1000</v>
      </c>
    </row>
    <row r="143" spans="1:6" x14ac:dyDescent="0.2">
      <c r="A143" t="s">
        <v>183</v>
      </c>
      <c r="B143">
        <v>0.28000000000000003</v>
      </c>
      <c r="C143">
        <v>22.7</v>
      </c>
      <c r="D143" t="s">
        <v>556</v>
      </c>
      <c r="E143" t="s">
        <v>557</v>
      </c>
      <c r="F143">
        <v>600</v>
      </c>
    </row>
    <row r="144" spans="1:6" x14ac:dyDescent="0.2">
      <c r="A144" t="s">
        <v>210</v>
      </c>
      <c r="B144">
        <v>0</v>
      </c>
      <c r="C144">
        <v>21.7</v>
      </c>
      <c r="D144" t="s">
        <v>556</v>
      </c>
      <c r="E144" t="s">
        <v>557</v>
      </c>
      <c r="F144">
        <v>900</v>
      </c>
    </row>
    <row r="145" spans="1:6" x14ac:dyDescent="0.2">
      <c r="A145" t="s">
        <v>208</v>
      </c>
      <c r="B145">
        <v>0.72</v>
      </c>
      <c r="C145">
        <v>19.77</v>
      </c>
      <c r="D145" t="s">
        <v>556</v>
      </c>
      <c r="E145" t="s">
        <v>557</v>
      </c>
      <c r="F145">
        <v>230</v>
      </c>
    </row>
    <row r="146" spans="1:6" x14ac:dyDescent="0.2">
      <c r="A146" t="s">
        <v>234</v>
      </c>
      <c r="B146">
        <v>0</v>
      </c>
      <c r="C146">
        <v>19.989999999999998</v>
      </c>
      <c r="D146" t="s">
        <v>556</v>
      </c>
      <c r="E146" t="s">
        <v>557</v>
      </c>
      <c r="F146">
        <v>400</v>
      </c>
    </row>
    <row r="147" spans="1:6" x14ac:dyDescent="0.2">
      <c r="A147" t="s">
        <v>236</v>
      </c>
      <c r="B147">
        <v>0</v>
      </c>
      <c r="C147">
        <v>17.91</v>
      </c>
      <c r="D147" t="s">
        <v>556</v>
      </c>
      <c r="E147" t="s">
        <v>557</v>
      </c>
      <c r="F147">
        <v>1100</v>
      </c>
    </row>
    <row r="148" spans="1:6" x14ac:dyDescent="0.2">
      <c r="A148" t="s">
        <v>237</v>
      </c>
      <c r="B148">
        <v>0</v>
      </c>
      <c r="C148">
        <v>19.170000000000002</v>
      </c>
      <c r="D148" t="s">
        <v>556</v>
      </c>
      <c r="E148" t="s">
        <v>557</v>
      </c>
      <c r="F148">
        <v>375</v>
      </c>
    </row>
    <row r="149" spans="1:6" x14ac:dyDescent="0.2">
      <c r="A149" t="s">
        <v>180</v>
      </c>
      <c r="B149">
        <v>0.5</v>
      </c>
      <c r="C149">
        <v>20.95</v>
      </c>
      <c r="D149" t="s">
        <v>556</v>
      </c>
      <c r="E149" t="s">
        <v>557</v>
      </c>
      <c r="F149">
        <v>875</v>
      </c>
    </row>
    <row r="150" spans="1:6" x14ac:dyDescent="0.2">
      <c r="A150" t="s">
        <v>211</v>
      </c>
      <c r="B150">
        <v>0</v>
      </c>
      <c r="C150">
        <v>22.77</v>
      </c>
      <c r="D150" t="s">
        <v>556</v>
      </c>
      <c r="E150" t="s">
        <v>557</v>
      </c>
      <c r="F150">
        <v>1200</v>
      </c>
    </row>
    <row r="151" spans="1:6" x14ac:dyDescent="0.2">
      <c r="A151" t="s">
        <v>212</v>
      </c>
      <c r="B151">
        <v>0</v>
      </c>
      <c r="C151">
        <v>19.89</v>
      </c>
      <c r="D151" t="s">
        <v>556</v>
      </c>
      <c r="E151" t="s">
        <v>557</v>
      </c>
      <c r="F151">
        <v>1300</v>
      </c>
    </row>
    <row r="152" spans="1:6" x14ac:dyDescent="0.2">
      <c r="A152" t="s">
        <v>239</v>
      </c>
      <c r="B152">
        <v>0.32</v>
      </c>
      <c r="C152">
        <v>24.12</v>
      </c>
      <c r="D152" t="s">
        <v>556</v>
      </c>
      <c r="E152" t="s">
        <v>557</v>
      </c>
      <c r="F152">
        <v>1050</v>
      </c>
    </row>
    <row r="153" spans="1:6" x14ac:dyDescent="0.2">
      <c r="A153" t="s">
        <v>485</v>
      </c>
      <c r="B153">
        <v>0.23</v>
      </c>
      <c r="C153">
        <v>20.93</v>
      </c>
      <c r="D153" t="s">
        <v>556</v>
      </c>
      <c r="E153" t="s">
        <v>557</v>
      </c>
      <c r="F153">
        <v>950</v>
      </c>
    </row>
    <row r="154" spans="1:6" x14ac:dyDescent="0.2">
      <c r="A154" t="s">
        <v>267</v>
      </c>
      <c r="B154">
        <v>0</v>
      </c>
      <c r="C154">
        <v>21.06</v>
      </c>
      <c r="D154" t="s">
        <v>556</v>
      </c>
      <c r="E154" t="s">
        <v>557</v>
      </c>
      <c r="F154">
        <v>1000</v>
      </c>
    </row>
    <row r="155" spans="1:6" x14ac:dyDescent="0.2">
      <c r="A155" t="s">
        <v>269</v>
      </c>
      <c r="B155">
        <v>0</v>
      </c>
      <c r="C155">
        <v>19.690000000000001</v>
      </c>
      <c r="D155" t="s">
        <v>556</v>
      </c>
      <c r="E155" t="s">
        <v>557</v>
      </c>
      <c r="F155">
        <v>900</v>
      </c>
    </row>
    <row r="156" spans="1:6" x14ac:dyDescent="0.2">
      <c r="A156" t="s">
        <v>244</v>
      </c>
      <c r="B156">
        <v>0.14000000000000001</v>
      </c>
      <c r="C156">
        <v>22.12</v>
      </c>
      <c r="D156" t="s">
        <v>556</v>
      </c>
      <c r="E156" t="s">
        <v>557</v>
      </c>
      <c r="F156">
        <v>1300</v>
      </c>
    </row>
    <row r="157" spans="1:6" x14ac:dyDescent="0.2">
      <c r="A157" t="s">
        <v>273</v>
      </c>
      <c r="B157">
        <v>0</v>
      </c>
      <c r="C157">
        <v>23.96</v>
      </c>
      <c r="D157" t="s">
        <v>556</v>
      </c>
      <c r="E157" t="s">
        <v>557</v>
      </c>
      <c r="F157">
        <v>850</v>
      </c>
    </row>
    <row r="158" spans="1:6" x14ac:dyDescent="0.2">
      <c r="A158" t="s">
        <v>271</v>
      </c>
      <c r="B158">
        <v>0</v>
      </c>
      <c r="C158">
        <v>22.31</v>
      </c>
      <c r="D158" t="s">
        <v>556</v>
      </c>
      <c r="E158" t="s">
        <v>557</v>
      </c>
      <c r="F158">
        <v>940</v>
      </c>
    </row>
    <row r="159" spans="1:6" x14ac:dyDescent="0.2">
      <c r="A159" t="s">
        <v>184</v>
      </c>
      <c r="B159">
        <v>0.36</v>
      </c>
      <c r="C159">
        <v>22.79</v>
      </c>
      <c r="D159" t="s">
        <v>556</v>
      </c>
      <c r="E159" t="s">
        <v>557</v>
      </c>
      <c r="F159">
        <v>1000</v>
      </c>
    </row>
    <row r="160" spans="1:6" x14ac:dyDescent="0.2">
      <c r="A160" t="s">
        <v>274</v>
      </c>
      <c r="B160">
        <v>0</v>
      </c>
      <c r="C160">
        <v>22.86</v>
      </c>
      <c r="D160" t="s">
        <v>556</v>
      </c>
      <c r="E160" t="s">
        <v>557</v>
      </c>
      <c r="F160">
        <v>900</v>
      </c>
    </row>
    <row r="161" spans="1:6" x14ac:dyDescent="0.2">
      <c r="A161" t="s">
        <v>268</v>
      </c>
      <c r="B161">
        <v>0</v>
      </c>
      <c r="C161">
        <v>20.170000000000002</v>
      </c>
      <c r="D161" t="s">
        <v>556</v>
      </c>
      <c r="E161" t="s">
        <v>557</v>
      </c>
      <c r="F161">
        <v>1000</v>
      </c>
    </row>
    <row r="162" spans="1:6" x14ac:dyDescent="0.2">
      <c r="A162" t="s">
        <v>270</v>
      </c>
      <c r="B162">
        <v>0</v>
      </c>
      <c r="C162">
        <v>22.83</v>
      </c>
      <c r="D162" t="s">
        <v>556</v>
      </c>
      <c r="E162" t="s">
        <v>557</v>
      </c>
      <c r="F162">
        <v>1350</v>
      </c>
    </row>
    <row r="163" spans="1:6" x14ac:dyDescent="0.2">
      <c r="A163" t="s">
        <v>487</v>
      </c>
      <c r="B163">
        <v>0.54</v>
      </c>
      <c r="C163">
        <v>20.72</v>
      </c>
      <c r="D163" t="s">
        <v>556</v>
      </c>
      <c r="E163" t="s">
        <v>557</v>
      </c>
      <c r="F163">
        <v>850</v>
      </c>
    </row>
    <row r="164" spans="1:6" x14ac:dyDescent="0.2">
      <c r="A164">
        <v>54</v>
      </c>
      <c r="B164">
        <v>0</v>
      </c>
      <c r="C164">
        <v>19.440000000000001</v>
      </c>
      <c r="D164" t="s">
        <v>556</v>
      </c>
      <c r="E164" t="s">
        <v>557</v>
      </c>
      <c r="F164">
        <v>2000</v>
      </c>
    </row>
    <row r="165" spans="1:6" x14ac:dyDescent="0.2">
      <c r="A165" t="s">
        <v>176</v>
      </c>
      <c r="B165">
        <v>0.16</v>
      </c>
      <c r="C165">
        <v>19.88</v>
      </c>
      <c r="D165" t="s">
        <v>556</v>
      </c>
      <c r="E165" t="s">
        <v>557</v>
      </c>
      <c r="F165">
        <v>850</v>
      </c>
    </row>
    <row r="166" spans="1:6" x14ac:dyDescent="0.2">
      <c r="A166" t="s">
        <v>238</v>
      </c>
      <c r="B166">
        <v>0</v>
      </c>
      <c r="C166">
        <v>20.18</v>
      </c>
      <c r="D166" t="s">
        <v>556</v>
      </c>
      <c r="E166" t="s">
        <v>557</v>
      </c>
      <c r="F166">
        <v>1000</v>
      </c>
    </row>
    <row r="167" spans="1:6" x14ac:dyDescent="0.2">
      <c r="A167" t="s">
        <v>488</v>
      </c>
      <c r="B167">
        <v>0.28999999999999998</v>
      </c>
      <c r="C167">
        <v>22.29</v>
      </c>
      <c r="D167" t="s">
        <v>556</v>
      </c>
      <c r="E167" t="s">
        <v>557</v>
      </c>
      <c r="F167">
        <v>160</v>
      </c>
    </row>
    <row r="168" spans="1:6" x14ac:dyDescent="0.2">
      <c r="A168" t="s">
        <v>201</v>
      </c>
      <c r="B168">
        <v>0</v>
      </c>
      <c r="C168">
        <v>20.79</v>
      </c>
      <c r="D168" t="s">
        <v>556</v>
      </c>
      <c r="E168" t="s">
        <v>557</v>
      </c>
      <c r="F168">
        <v>171</v>
      </c>
    </row>
    <row r="169" spans="1:6" x14ac:dyDescent="0.2">
      <c r="A169" t="s">
        <v>276</v>
      </c>
      <c r="B169">
        <v>0</v>
      </c>
      <c r="C169">
        <v>18.7</v>
      </c>
      <c r="D169" t="s">
        <v>556</v>
      </c>
      <c r="E169" t="s">
        <v>557</v>
      </c>
      <c r="F169">
        <v>260</v>
      </c>
    </row>
    <row r="170" spans="1:6" x14ac:dyDescent="0.2">
      <c r="A170" t="s">
        <v>489</v>
      </c>
      <c r="B170">
        <v>0</v>
      </c>
      <c r="C170">
        <v>3.78</v>
      </c>
      <c r="D170" t="s">
        <v>556</v>
      </c>
      <c r="E170" t="s">
        <v>557</v>
      </c>
      <c r="F170">
        <v>370</v>
      </c>
    </row>
    <row r="171" spans="1:6" x14ac:dyDescent="0.2">
      <c r="A171" t="s">
        <v>490</v>
      </c>
      <c r="B171">
        <v>1.27</v>
      </c>
      <c r="C171">
        <v>29.35</v>
      </c>
      <c r="D171" t="s">
        <v>556</v>
      </c>
      <c r="E171" t="s">
        <v>557</v>
      </c>
      <c r="F171">
        <v>437</v>
      </c>
    </row>
    <row r="172" spans="1:6" x14ac:dyDescent="0.2">
      <c r="A172" t="s">
        <v>491</v>
      </c>
      <c r="B172">
        <v>3</v>
      </c>
      <c r="C172">
        <v>632.45000000000005</v>
      </c>
      <c r="D172" t="s">
        <v>556</v>
      </c>
      <c r="E172" t="s">
        <v>557</v>
      </c>
      <c r="F172">
        <v>437</v>
      </c>
    </row>
    <row r="173" spans="1:6" x14ac:dyDescent="0.2">
      <c r="A173" t="s">
        <v>492</v>
      </c>
      <c r="B173">
        <v>8.57</v>
      </c>
      <c r="C173">
        <v>225.62</v>
      </c>
      <c r="D173" t="s">
        <v>556</v>
      </c>
      <c r="E173" t="s">
        <v>557</v>
      </c>
      <c r="F173">
        <v>439</v>
      </c>
    </row>
    <row r="174" spans="1:6" x14ac:dyDescent="0.2">
      <c r="A174" t="s">
        <v>493</v>
      </c>
      <c r="B174">
        <v>1.95</v>
      </c>
      <c r="C174">
        <v>27.33</v>
      </c>
      <c r="D174" t="s">
        <v>556</v>
      </c>
      <c r="E174" t="s">
        <v>557</v>
      </c>
      <c r="F174">
        <v>278</v>
      </c>
    </row>
    <row r="175" spans="1:6" x14ac:dyDescent="0.2">
      <c r="A175" t="s">
        <v>494</v>
      </c>
      <c r="B175">
        <v>2.2200000000000002</v>
      </c>
      <c r="C175">
        <v>24.28</v>
      </c>
      <c r="D175" t="s">
        <v>556</v>
      </c>
      <c r="E175" t="s">
        <v>557</v>
      </c>
      <c r="F175">
        <v>119</v>
      </c>
    </row>
    <row r="176" spans="1:6" x14ac:dyDescent="0.2">
      <c r="A176">
        <v>463</v>
      </c>
      <c r="B176">
        <v>0.74</v>
      </c>
      <c r="C176">
        <v>22.68</v>
      </c>
      <c r="D176" t="s">
        <v>556</v>
      </c>
      <c r="E176" t="s">
        <v>557</v>
      </c>
      <c r="F176">
        <v>320</v>
      </c>
    </row>
    <row r="177" spans="1:6" x14ac:dyDescent="0.2">
      <c r="A177" t="s">
        <v>495</v>
      </c>
      <c r="B177">
        <v>0.49</v>
      </c>
      <c r="C177">
        <v>13.91</v>
      </c>
      <c r="D177" t="s">
        <v>556</v>
      </c>
      <c r="E177" t="s">
        <v>557</v>
      </c>
      <c r="F177">
        <v>1037</v>
      </c>
    </row>
    <row r="178" spans="1:6" x14ac:dyDescent="0.2">
      <c r="A178" t="s">
        <v>496</v>
      </c>
      <c r="B178">
        <v>0.09</v>
      </c>
      <c r="C178">
        <v>14.94</v>
      </c>
      <c r="D178" t="s">
        <v>556</v>
      </c>
      <c r="E178" t="s">
        <v>557</v>
      </c>
      <c r="F178">
        <v>1037</v>
      </c>
    </row>
    <row r="179" spans="1:6" x14ac:dyDescent="0.2">
      <c r="A179" t="s">
        <v>335</v>
      </c>
      <c r="B179">
        <v>0</v>
      </c>
      <c r="C179">
        <v>13.66</v>
      </c>
      <c r="D179" t="s">
        <v>556</v>
      </c>
      <c r="E179" t="s">
        <v>557</v>
      </c>
      <c r="F179">
        <v>686</v>
      </c>
    </row>
    <row r="180" spans="1:6" x14ac:dyDescent="0.2">
      <c r="A180" t="s">
        <v>327</v>
      </c>
      <c r="B180">
        <v>0</v>
      </c>
      <c r="C180">
        <v>16.66</v>
      </c>
      <c r="D180" t="s">
        <v>556</v>
      </c>
      <c r="E180" t="s">
        <v>557</v>
      </c>
      <c r="F180">
        <v>685</v>
      </c>
    </row>
    <row r="181" spans="1:6" x14ac:dyDescent="0.2">
      <c r="A181" t="s">
        <v>328</v>
      </c>
      <c r="B181">
        <v>0</v>
      </c>
      <c r="C181">
        <v>14.07</v>
      </c>
      <c r="D181" t="s">
        <v>556</v>
      </c>
      <c r="E181" t="s">
        <v>557</v>
      </c>
      <c r="F181">
        <v>623</v>
      </c>
    </row>
    <row r="182" spans="1:6" x14ac:dyDescent="0.2">
      <c r="A182" t="s">
        <v>336</v>
      </c>
      <c r="B182">
        <v>0</v>
      </c>
      <c r="C182">
        <v>12.61</v>
      </c>
      <c r="D182" t="s">
        <v>556</v>
      </c>
      <c r="E182" t="s">
        <v>557</v>
      </c>
      <c r="F182">
        <v>796</v>
      </c>
    </row>
    <row r="183" spans="1:6" x14ac:dyDescent="0.2">
      <c r="A183" t="s">
        <v>337</v>
      </c>
      <c r="B183">
        <v>0</v>
      </c>
      <c r="C183">
        <v>13.77</v>
      </c>
      <c r="D183" t="s">
        <v>556</v>
      </c>
      <c r="E183" t="s">
        <v>557</v>
      </c>
      <c r="F183">
        <v>974</v>
      </c>
    </row>
    <row r="184" spans="1:6" x14ac:dyDescent="0.2">
      <c r="A184" t="s">
        <v>338</v>
      </c>
      <c r="B184">
        <v>0</v>
      </c>
      <c r="C184">
        <v>15.49</v>
      </c>
      <c r="D184" t="s">
        <v>556</v>
      </c>
      <c r="E184" t="s">
        <v>557</v>
      </c>
      <c r="F184">
        <v>586</v>
      </c>
    </row>
    <row r="185" spans="1:6" x14ac:dyDescent="0.2">
      <c r="A185" t="s">
        <v>343</v>
      </c>
      <c r="B185">
        <v>0</v>
      </c>
      <c r="C185">
        <v>14.46</v>
      </c>
      <c r="D185" t="s">
        <v>556</v>
      </c>
      <c r="E185" t="s">
        <v>557</v>
      </c>
      <c r="F185">
        <v>532</v>
      </c>
    </row>
    <row r="186" spans="1:6" x14ac:dyDescent="0.2">
      <c r="A186" t="s">
        <v>344</v>
      </c>
      <c r="B186">
        <v>0</v>
      </c>
      <c r="C186">
        <v>14.17</v>
      </c>
      <c r="D186" t="s">
        <v>556</v>
      </c>
      <c r="E186" t="s">
        <v>557</v>
      </c>
      <c r="F186">
        <v>220</v>
      </c>
    </row>
    <row r="187" spans="1:6" x14ac:dyDescent="0.2">
      <c r="A187" t="s">
        <v>345</v>
      </c>
      <c r="B187">
        <v>0</v>
      </c>
      <c r="C187">
        <v>14.07</v>
      </c>
      <c r="D187" t="s">
        <v>556</v>
      </c>
      <c r="E187" t="s">
        <v>557</v>
      </c>
      <c r="F187">
        <v>513</v>
      </c>
    </row>
    <row r="188" spans="1:6" x14ac:dyDescent="0.2">
      <c r="A188" t="s">
        <v>497</v>
      </c>
      <c r="B188">
        <v>0</v>
      </c>
      <c r="C188">
        <v>14.63</v>
      </c>
      <c r="D188" t="s">
        <v>556</v>
      </c>
      <c r="E188" t="s">
        <v>557</v>
      </c>
      <c r="F188">
        <v>815</v>
      </c>
    </row>
    <row r="189" spans="1:6" x14ac:dyDescent="0.2">
      <c r="A189" t="s">
        <v>353</v>
      </c>
      <c r="B189">
        <v>0</v>
      </c>
      <c r="C189">
        <v>14.48</v>
      </c>
      <c r="D189" t="s">
        <v>556</v>
      </c>
      <c r="E189" t="s">
        <v>557</v>
      </c>
      <c r="F189">
        <v>518</v>
      </c>
    </row>
    <row r="190" spans="1:6" x14ac:dyDescent="0.2">
      <c r="A190" t="s">
        <v>498</v>
      </c>
      <c r="B190">
        <v>0</v>
      </c>
      <c r="C190">
        <v>13.65</v>
      </c>
      <c r="D190" t="s">
        <v>556</v>
      </c>
      <c r="E190" t="s">
        <v>557</v>
      </c>
      <c r="F190">
        <v>440</v>
      </c>
    </row>
    <row r="191" spans="1:6" x14ac:dyDescent="0.2">
      <c r="A191" t="s">
        <v>499</v>
      </c>
      <c r="B191">
        <v>0</v>
      </c>
      <c r="C191">
        <v>14.37</v>
      </c>
      <c r="D191" t="s">
        <v>556</v>
      </c>
      <c r="E191" t="s">
        <v>557</v>
      </c>
      <c r="F191">
        <v>575</v>
      </c>
    </row>
    <row r="192" spans="1:6" x14ac:dyDescent="0.2">
      <c r="A192" t="s">
        <v>357</v>
      </c>
      <c r="B192">
        <v>0</v>
      </c>
      <c r="C192">
        <v>13.14</v>
      </c>
      <c r="D192" t="s">
        <v>556</v>
      </c>
      <c r="E192" t="s">
        <v>557</v>
      </c>
      <c r="F192">
        <v>1036</v>
      </c>
    </row>
    <row r="193" spans="1:6" x14ac:dyDescent="0.2">
      <c r="A193" t="s">
        <v>500</v>
      </c>
      <c r="B193">
        <v>0</v>
      </c>
      <c r="C193">
        <v>16.239999999999998</v>
      </c>
      <c r="D193" t="s">
        <v>556</v>
      </c>
      <c r="E193" t="s">
        <v>557</v>
      </c>
      <c r="F193">
        <v>679</v>
      </c>
    </row>
    <row r="194" spans="1:6" x14ac:dyDescent="0.2">
      <c r="A194" t="s">
        <v>346</v>
      </c>
      <c r="B194">
        <v>0</v>
      </c>
      <c r="C194">
        <v>15.21</v>
      </c>
      <c r="D194" t="s">
        <v>556</v>
      </c>
      <c r="E194" t="s">
        <v>557</v>
      </c>
      <c r="F194">
        <v>688</v>
      </c>
    </row>
    <row r="195" spans="1:6" x14ac:dyDescent="0.2">
      <c r="A195" t="s">
        <v>501</v>
      </c>
      <c r="B195">
        <v>0</v>
      </c>
      <c r="C195">
        <v>13.67</v>
      </c>
      <c r="D195" t="s">
        <v>556</v>
      </c>
      <c r="E195" t="s">
        <v>557</v>
      </c>
      <c r="F195">
        <v>573</v>
      </c>
    </row>
    <row r="196" spans="1:6" x14ac:dyDescent="0.2">
      <c r="A196" t="s">
        <v>347</v>
      </c>
      <c r="B196">
        <v>0</v>
      </c>
      <c r="C196">
        <v>16.149999999999999</v>
      </c>
      <c r="D196" t="s">
        <v>556</v>
      </c>
      <c r="E196" t="s">
        <v>557</v>
      </c>
      <c r="F196">
        <v>1436</v>
      </c>
    </row>
    <row r="197" spans="1:6" x14ac:dyDescent="0.2">
      <c r="A197" t="s">
        <v>348</v>
      </c>
      <c r="B197">
        <v>0</v>
      </c>
      <c r="C197">
        <v>15.28</v>
      </c>
      <c r="D197" t="s">
        <v>556</v>
      </c>
      <c r="E197" t="s">
        <v>557</v>
      </c>
      <c r="F197">
        <v>648</v>
      </c>
    </row>
    <row r="198" spans="1:6" x14ac:dyDescent="0.2">
      <c r="A198" t="s">
        <v>358</v>
      </c>
      <c r="B198">
        <v>0</v>
      </c>
      <c r="C198">
        <v>15.43</v>
      </c>
      <c r="D198" t="s">
        <v>556</v>
      </c>
      <c r="E198" t="s">
        <v>557</v>
      </c>
      <c r="F198">
        <v>346</v>
      </c>
    </row>
    <row r="199" spans="1:6" x14ac:dyDescent="0.2">
      <c r="A199" t="s">
        <v>332</v>
      </c>
      <c r="B199">
        <v>0</v>
      </c>
      <c r="C199">
        <v>18.66</v>
      </c>
      <c r="D199" t="s">
        <v>556</v>
      </c>
      <c r="E199" t="s">
        <v>557</v>
      </c>
      <c r="F199">
        <v>143</v>
      </c>
    </row>
    <row r="200" spans="1:6" x14ac:dyDescent="0.2">
      <c r="A200" t="s">
        <v>339</v>
      </c>
      <c r="B200">
        <v>0</v>
      </c>
      <c r="C200">
        <v>15.94</v>
      </c>
      <c r="D200" t="s">
        <v>556</v>
      </c>
      <c r="E200" t="s">
        <v>557</v>
      </c>
      <c r="F200">
        <v>107</v>
      </c>
    </row>
    <row r="201" spans="1:6" x14ac:dyDescent="0.2">
      <c r="A201" t="s">
        <v>340</v>
      </c>
      <c r="B201">
        <v>0</v>
      </c>
      <c r="C201">
        <v>14.86</v>
      </c>
      <c r="D201" t="s">
        <v>556</v>
      </c>
      <c r="E201" t="s">
        <v>557</v>
      </c>
      <c r="F201">
        <v>109</v>
      </c>
    </row>
    <row r="202" spans="1:6" x14ac:dyDescent="0.2">
      <c r="A202" t="s">
        <v>102</v>
      </c>
      <c r="B202">
        <v>0</v>
      </c>
      <c r="C202">
        <v>24.92</v>
      </c>
      <c r="D202" t="s">
        <v>556</v>
      </c>
      <c r="E202" t="s">
        <v>557</v>
      </c>
      <c r="F202">
        <v>75</v>
      </c>
    </row>
    <row r="203" spans="1:6" x14ac:dyDescent="0.2">
      <c r="A203" t="s">
        <v>512</v>
      </c>
      <c r="B203">
        <v>64.05</v>
      </c>
      <c r="C203">
        <v>4864.83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26928-AC32-4531-B7A2-FDE951D0DF5F}">
  <dimension ref="A1:F201"/>
  <sheetViews>
    <sheetView workbookViewId="0">
      <selection sqref="A1:XFD1048576"/>
    </sheetView>
  </sheetViews>
  <sheetFormatPr defaultRowHeight="15" x14ac:dyDescent="0.2"/>
  <sheetData>
    <row r="1" spans="1:6" x14ac:dyDescent="0.2">
      <c r="A1" t="s">
        <v>468</v>
      </c>
      <c r="B1" t="s">
        <v>524</v>
      </c>
      <c r="C1" t="s">
        <v>525</v>
      </c>
      <c r="D1" t="s">
        <v>526</v>
      </c>
      <c r="E1" t="s">
        <v>527</v>
      </c>
      <c r="F1" t="s">
        <v>528</v>
      </c>
    </row>
    <row r="2" spans="1:6" x14ac:dyDescent="0.2">
      <c r="A2" t="s">
        <v>31</v>
      </c>
      <c r="B2">
        <v>0</v>
      </c>
      <c r="C2">
        <v>19.55</v>
      </c>
      <c r="D2" t="s">
        <v>558</v>
      </c>
      <c r="E2" t="s">
        <v>559</v>
      </c>
      <c r="F2">
        <v>144</v>
      </c>
    </row>
    <row r="3" spans="1:6" x14ac:dyDescent="0.2">
      <c r="A3" t="s">
        <v>133</v>
      </c>
      <c r="B3">
        <v>0.54</v>
      </c>
      <c r="C3">
        <v>26.35</v>
      </c>
      <c r="D3" t="s">
        <v>558</v>
      </c>
      <c r="E3" t="s">
        <v>559</v>
      </c>
      <c r="F3">
        <v>157</v>
      </c>
    </row>
    <row r="4" spans="1:6" x14ac:dyDescent="0.2">
      <c r="A4" t="s">
        <v>91</v>
      </c>
      <c r="B4">
        <v>0.43</v>
      </c>
      <c r="C4">
        <v>26.79</v>
      </c>
      <c r="D4" t="s">
        <v>558</v>
      </c>
      <c r="E4" t="s">
        <v>559</v>
      </c>
      <c r="F4">
        <v>133</v>
      </c>
    </row>
    <row r="5" spans="1:6" x14ac:dyDescent="0.2">
      <c r="A5" t="s">
        <v>479</v>
      </c>
      <c r="B5">
        <v>1</v>
      </c>
      <c r="C5">
        <v>27.38</v>
      </c>
      <c r="D5" t="s">
        <v>558</v>
      </c>
      <c r="E5" t="s">
        <v>559</v>
      </c>
      <c r="F5">
        <v>200</v>
      </c>
    </row>
    <row r="6" spans="1:6" x14ac:dyDescent="0.2">
      <c r="A6" t="s">
        <v>30</v>
      </c>
      <c r="B6">
        <v>0</v>
      </c>
      <c r="C6">
        <v>19.39</v>
      </c>
      <c r="D6" t="s">
        <v>558</v>
      </c>
      <c r="E6" t="s">
        <v>559</v>
      </c>
      <c r="F6">
        <v>145</v>
      </c>
    </row>
    <row r="7" spans="1:6" x14ac:dyDescent="0.2">
      <c r="A7" t="s">
        <v>349</v>
      </c>
      <c r="B7">
        <v>0.47</v>
      </c>
      <c r="C7">
        <v>14.25</v>
      </c>
      <c r="D7" t="s">
        <v>558</v>
      </c>
      <c r="E7" t="s">
        <v>559</v>
      </c>
      <c r="F7">
        <v>183</v>
      </c>
    </row>
    <row r="8" spans="1:6" x14ac:dyDescent="0.2">
      <c r="A8" t="s">
        <v>352</v>
      </c>
      <c r="B8">
        <v>0</v>
      </c>
      <c r="C8">
        <v>15.56</v>
      </c>
      <c r="D8" t="s">
        <v>558</v>
      </c>
      <c r="E8" t="s">
        <v>559</v>
      </c>
      <c r="F8">
        <v>111</v>
      </c>
    </row>
    <row r="9" spans="1:6" x14ac:dyDescent="0.2">
      <c r="A9" t="s">
        <v>354</v>
      </c>
      <c r="B9">
        <v>0</v>
      </c>
      <c r="C9">
        <v>15.68</v>
      </c>
      <c r="D9" t="s">
        <v>558</v>
      </c>
      <c r="E9" t="s">
        <v>559</v>
      </c>
      <c r="F9">
        <v>102</v>
      </c>
    </row>
    <row r="10" spans="1:6" x14ac:dyDescent="0.2">
      <c r="A10" t="s">
        <v>356</v>
      </c>
      <c r="B10">
        <v>0</v>
      </c>
      <c r="C10">
        <v>15.32</v>
      </c>
      <c r="D10" t="s">
        <v>558</v>
      </c>
      <c r="E10" t="s">
        <v>559</v>
      </c>
      <c r="F10">
        <v>285</v>
      </c>
    </row>
    <row r="11" spans="1:6" x14ac:dyDescent="0.2">
      <c r="A11" t="s">
        <v>264</v>
      </c>
      <c r="B11">
        <v>0.5</v>
      </c>
      <c r="C11">
        <v>22.96</v>
      </c>
      <c r="D11" t="s">
        <v>558</v>
      </c>
      <c r="E11" t="s">
        <v>559</v>
      </c>
      <c r="F11">
        <v>67</v>
      </c>
    </row>
    <row r="12" spans="1:6" x14ac:dyDescent="0.2">
      <c r="A12" t="s">
        <v>265</v>
      </c>
      <c r="B12">
        <v>0.52</v>
      </c>
      <c r="C12">
        <v>21.48</v>
      </c>
      <c r="D12" t="s">
        <v>558</v>
      </c>
      <c r="E12" t="s">
        <v>559</v>
      </c>
      <c r="F12">
        <v>162</v>
      </c>
    </row>
    <row r="13" spans="1:6" x14ac:dyDescent="0.2">
      <c r="A13" t="s">
        <v>292</v>
      </c>
      <c r="B13">
        <v>1.24</v>
      </c>
      <c r="C13">
        <v>24.45</v>
      </c>
      <c r="D13" t="s">
        <v>558</v>
      </c>
      <c r="E13" t="s">
        <v>559</v>
      </c>
      <c r="F13">
        <v>1500</v>
      </c>
    </row>
    <row r="14" spans="1:6" x14ac:dyDescent="0.2">
      <c r="A14" t="s">
        <v>275</v>
      </c>
      <c r="B14">
        <v>0</v>
      </c>
      <c r="C14">
        <v>22.06</v>
      </c>
      <c r="D14" t="s">
        <v>558</v>
      </c>
      <c r="E14" t="s">
        <v>559</v>
      </c>
      <c r="F14">
        <v>900</v>
      </c>
    </row>
    <row r="15" spans="1:6" x14ac:dyDescent="0.2">
      <c r="A15" t="s">
        <v>288</v>
      </c>
      <c r="B15">
        <v>0.52</v>
      </c>
      <c r="C15">
        <v>22.84</v>
      </c>
      <c r="D15" t="s">
        <v>558</v>
      </c>
      <c r="E15" t="s">
        <v>559</v>
      </c>
      <c r="F15">
        <v>750</v>
      </c>
    </row>
    <row r="16" spans="1:6" x14ac:dyDescent="0.2">
      <c r="A16" t="s">
        <v>290</v>
      </c>
      <c r="B16">
        <v>0.3</v>
      </c>
      <c r="C16">
        <v>22.47</v>
      </c>
      <c r="D16" t="s">
        <v>558</v>
      </c>
      <c r="E16" t="s">
        <v>559</v>
      </c>
      <c r="F16">
        <v>585</v>
      </c>
    </row>
    <row r="17" spans="1:6" x14ac:dyDescent="0.2">
      <c r="A17" t="s">
        <v>291</v>
      </c>
      <c r="B17">
        <v>0.3</v>
      </c>
      <c r="C17">
        <v>22.57</v>
      </c>
      <c r="D17" t="s">
        <v>558</v>
      </c>
      <c r="E17" t="s">
        <v>559</v>
      </c>
      <c r="F17">
        <v>475</v>
      </c>
    </row>
    <row r="18" spans="1:6" x14ac:dyDescent="0.2">
      <c r="A18" t="s">
        <v>35</v>
      </c>
      <c r="B18">
        <v>0.62</v>
      </c>
      <c r="C18">
        <v>22.66</v>
      </c>
      <c r="D18" t="s">
        <v>558</v>
      </c>
      <c r="E18" t="s">
        <v>559</v>
      </c>
      <c r="F18">
        <v>1007</v>
      </c>
    </row>
    <row r="19" spans="1:6" x14ac:dyDescent="0.2">
      <c r="A19" t="s">
        <v>36</v>
      </c>
      <c r="B19">
        <v>0.72</v>
      </c>
      <c r="C19">
        <v>22.79</v>
      </c>
      <c r="D19" t="s">
        <v>558</v>
      </c>
      <c r="E19" t="s">
        <v>559</v>
      </c>
      <c r="F19">
        <v>1007</v>
      </c>
    </row>
    <row r="20" spans="1:6" x14ac:dyDescent="0.2">
      <c r="A20" t="s">
        <v>37</v>
      </c>
      <c r="B20">
        <v>0.82</v>
      </c>
      <c r="C20">
        <v>22.71</v>
      </c>
      <c r="D20" t="s">
        <v>558</v>
      </c>
      <c r="E20" t="s">
        <v>559</v>
      </c>
      <c r="F20">
        <v>812</v>
      </c>
    </row>
    <row r="21" spans="1:6" x14ac:dyDescent="0.2">
      <c r="A21" t="s">
        <v>478</v>
      </c>
      <c r="B21">
        <v>0</v>
      </c>
      <c r="C21">
        <v>17.46</v>
      </c>
      <c r="D21" t="s">
        <v>558</v>
      </c>
      <c r="E21" t="s">
        <v>559</v>
      </c>
      <c r="F21">
        <v>840</v>
      </c>
    </row>
    <row r="22" spans="1:6" x14ac:dyDescent="0.2">
      <c r="A22" t="s">
        <v>38</v>
      </c>
      <c r="B22">
        <v>0.7</v>
      </c>
      <c r="C22">
        <v>23.53</v>
      </c>
      <c r="D22" t="s">
        <v>558</v>
      </c>
      <c r="E22" t="s">
        <v>559</v>
      </c>
      <c r="F22">
        <v>263</v>
      </c>
    </row>
    <row r="23" spans="1:6" x14ac:dyDescent="0.2">
      <c r="A23" t="s">
        <v>40</v>
      </c>
      <c r="B23">
        <v>0.78</v>
      </c>
      <c r="C23">
        <v>22.14</v>
      </c>
      <c r="D23" t="s">
        <v>558</v>
      </c>
      <c r="E23" t="s">
        <v>559</v>
      </c>
      <c r="F23">
        <v>123</v>
      </c>
    </row>
    <row r="24" spans="1:6" x14ac:dyDescent="0.2">
      <c r="A24" t="s">
        <v>39</v>
      </c>
      <c r="B24">
        <v>0.84</v>
      </c>
      <c r="C24">
        <v>23.44</v>
      </c>
      <c r="D24" t="s">
        <v>558</v>
      </c>
      <c r="E24" t="s">
        <v>559</v>
      </c>
      <c r="F24">
        <v>576</v>
      </c>
    </row>
    <row r="25" spans="1:6" x14ac:dyDescent="0.2">
      <c r="A25" t="s">
        <v>41</v>
      </c>
      <c r="B25">
        <v>0.8</v>
      </c>
      <c r="C25">
        <v>22.28</v>
      </c>
      <c r="D25" t="s">
        <v>558</v>
      </c>
      <c r="E25" t="s">
        <v>559</v>
      </c>
      <c r="F25">
        <v>190</v>
      </c>
    </row>
    <row r="26" spans="1:6" x14ac:dyDescent="0.2">
      <c r="A26" t="s">
        <v>47</v>
      </c>
      <c r="B26">
        <v>0</v>
      </c>
      <c r="C26">
        <v>22.57</v>
      </c>
      <c r="D26" t="s">
        <v>558</v>
      </c>
      <c r="E26" t="s">
        <v>559</v>
      </c>
      <c r="F26">
        <v>840</v>
      </c>
    </row>
    <row r="27" spans="1:6" x14ac:dyDescent="0.2">
      <c r="A27" t="s">
        <v>48</v>
      </c>
      <c r="B27">
        <v>0</v>
      </c>
      <c r="C27">
        <v>23.01</v>
      </c>
      <c r="D27" t="s">
        <v>558</v>
      </c>
      <c r="E27" t="s">
        <v>559</v>
      </c>
      <c r="F27">
        <v>860</v>
      </c>
    </row>
    <row r="28" spans="1:6" x14ac:dyDescent="0.2">
      <c r="A28" t="s">
        <v>49</v>
      </c>
      <c r="B28">
        <v>0</v>
      </c>
      <c r="C28">
        <v>21.83</v>
      </c>
      <c r="D28" t="s">
        <v>558</v>
      </c>
      <c r="E28" t="s">
        <v>559</v>
      </c>
      <c r="F28">
        <v>802</v>
      </c>
    </row>
    <row r="29" spans="1:6" x14ac:dyDescent="0.2">
      <c r="A29" t="s">
        <v>50</v>
      </c>
      <c r="B29">
        <v>0</v>
      </c>
      <c r="C29">
        <v>18.07</v>
      </c>
      <c r="D29" t="s">
        <v>558</v>
      </c>
      <c r="E29" t="s">
        <v>559</v>
      </c>
      <c r="F29">
        <v>518</v>
      </c>
    </row>
    <row r="30" spans="1:6" x14ac:dyDescent="0.2">
      <c r="A30" t="s">
        <v>51</v>
      </c>
      <c r="B30">
        <v>0</v>
      </c>
      <c r="C30">
        <v>20.04</v>
      </c>
      <c r="D30" t="s">
        <v>558</v>
      </c>
      <c r="E30" t="s">
        <v>559</v>
      </c>
      <c r="F30">
        <v>813</v>
      </c>
    </row>
    <row r="31" spans="1:6" x14ac:dyDescent="0.2">
      <c r="A31" t="s">
        <v>52</v>
      </c>
      <c r="B31">
        <v>1.06</v>
      </c>
      <c r="C31">
        <v>24.49</v>
      </c>
      <c r="D31" t="s">
        <v>558</v>
      </c>
      <c r="E31" t="s">
        <v>559</v>
      </c>
      <c r="F31">
        <v>814</v>
      </c>
    </row>
    <row r="32" spans="1:6" x14ac:dyDescent="0.2">
      <c r="A32">
        <v>239</v>
      </c>
      <c r="B32">
        <v>0.79</v>
      </c>
      <c r="C32">
        <v>18.690000000000001</v>
      </c>
      <c r="D32" t="s">
        <v>558</v>
      </c>
      <c r="E32" t="s">
        <v>559</v>
      </c>
      <c r="F32">
        <v>1305</v>
      </c>
    </row>
    <row r="33" spans="1:6" x14ac:dyDescent="0.2">
      <c r="A33">
        <v>358</v>
      </c>
      <c r="B33">
        <v>0.97</v>
      </c>
      <c r="C33">
        <v>24.7</v>
      </c>
      <c r="D33" t="s">
        <v>558</v>
      </c>
      <c r="E33" t="s">
        <v>559</v>
      </c>
      <c r="F33">
        <v>375</v>
      </c>
    </row>
    <row r="34" spans="1:6" x14ac:dyDescent="0.2">
      <c r="A34">
        <v>359</v>
      </c>
      <c r="B34">
        <v>0.98</v>
      </c>
      <c r="C34">
        <v>24.65</v>
      </c>
      <c r="D34" t="s">
        <v>558</v>
      </c>
      <c r="E34" t="s">
        <v>559</v>
      </c>
      <c r="F34">
        <v>2351</v>
      </c>
    </row>
    <row r="35" spans="1:6" x14ac:dyDescent="0.2">
      <c r="A35" t="s">
        <v>197</v>
      </c>
      <c r="B35">
        <v>1.18</v>
      </c>
      <c r="C35">
        <v>21.2</v>
      </c>
      <c r="D35" t="s">
        <v>558</v>
      </c>
      <c r="E35" t="s">
        <v>559</v>
      </c>
      <c r="F35">
        <v>850</v>
      </c>
    </row>
    <row r="36" spans="1:6" x14ac:dyDescent="0.2">
      <c r="A36" t="s">
        <v>44</v>
      </c>
      <c r="B36">
        <v>1.29</v>
      </c>
      <c r="C36">
        <v>23.83</v>
      </c>
      <c r="D36" t="s">
        <v>558</v>
      </c>
      <c r="E36" t="s">
        <v>559</v>
      </c>
      <c r="F36">
        <v>916</v>
      </c>
    </row>
    <row r="37" spans="1:6" x14ac:dyDescent="0.2">
      <c r="A37" t="s">
        <v>46</v>
      </c>
      <c r="B37">
        <v>0.44</v>
      </c>
      <c r="C37">
        <v>22.71</v>
      </c>
      <c r="D37" t="s">
        <v>558</v>
      </c>
      <c r="E37" t="s">
        <v>559</v>
      </c>
      <c r="F37">
        <v>900</v>
      </c>
    </row>
    <row r="38" spans="1:6" x14ac:dyDescent="0.2">
      <c r="A38" t="s">
        <v>533</v>
      </c>
      <c r="B38">
        <v>0.42</v>
      </c>
      <c r="C38">
        <v>37.51</v>
      </c>
      <c r="D38" t="s">
        <v>558</v>
      </c>
      <c r="E38" t="s">
        <v>559</v>
      </c>
      <c r="F38">
        <v>140</v>
      </c>
    </row>
    <row r="39" spans="1:6" x14ac:dyDescent="0.2">
      <c r="A39" t="s">
        <v>534</v>
      </c>
      <c r="B39">
        <v>0.42</v>
      </c>
      <c r="C39">
        <v>26.56</v>
      </c>
      <c r="D39" t="s">
        <v>558</v>
      </c>
      <c r="E39" t="s">
        <v>559</v>
      </c>
      <c r="F39">
        <v>140</v>
      </c>
    </row>
    <row r="40" spans="1:6" x14ac:dyDescent="0.2">
      <c r="A40" t="s">
        <v>45</v>
      </c>
      <c r="B40">
        <v>0.41</v>
      </c>
      <c r="C40">
        <v>23.7</v>
      </c>
      <c r="D40" t="s">
        <v>558</v>
      </c>
      <c r="E40" t="s">
        <v>559</v>
      </c>
      <c r="F40">
        <v>842</v>
      </c>
    </row>
    <row r="41" spans="1:6" x14ac:dyDescent="0.2">
      <c r="A41" t="s">
        <v>535</v>
      </c>
      <c r="B41">
        <v>0</v>
      </c>
      <c r="C41">
        <v>9.68</v>
      </c>
      <c r="D41" t="s">
        <v>558</v>
      </c>
      <c r="E41" t="s">
        <v>559</v>
      </c>
      <c r="F41">
        <v>56</v>
      </c>
    </row>
    <row r="42" spans="1:6" x14ac:dyDescent="0.2">
      <c r="A42" t="s">
        <v>536</v>
      </c>
      <c r="B42">
        <v>0.82</v>
      </c>
      <c r="C42">
        <v>24.78</v>
      </c>
      <c r="D42" t="s">
        <v>558</v>
      </c>
      <c r="E42" t="s">
        <v>559</v>
      </c>
      <c r="F42">
        <v>141</v>
      </c>
    </row>
    <row r="43" spans="1:6" x14ac:dyDescent="0.2">
      <c r="A43" t="s">
        <v>537</v>
      </c>
      <c r="B43">
        <v>1.24</v>
      </c>
      <c r="C43">
        <v>26.07</v>
      </c>
      <c r="D43" t="s">
        <v>558</v>
      </c>
      <c r="E43" t="s">
        <v>559</v>
      </c>
      <c r="F43">
        <v>74</v>
      </c>
    </row>
    <row r="44" spans="1:6" x14ac:dyDescent="0.2">
      <c r="A44" t="s">
        <v>70</v>
      </c>
      <c r="B44">
        <v>1.64</v>
      </c>
      <c r="C44">
        <v>21.92</v>
      </c>
      <c r="D44" t="s">
        <v>558</v>
      </c>
      <c r="E44" t="s">
        <v>559</v>
      </c>
      <c r="F44">
        <v>794</v>
      </c>
    </row>
    <row r="45" spans="1:6" x14ac:dyDescent="0.2">
      <c r="A45" t="s">
        <v>69</v>
      </c>
      <c r="B45">
        <v>2.02</v>
      </c>
      <c r="C45">
        <v>22.66</v>
      </c>
      <c r="D45" t="s">
        <v>558</v>
      </c>
      <c r="E45" t="s">
        <v>559</v>
      </c>
      <c r="F45">
        <v>517</v>
      </c>
    </row>
    <row r="46" spans="1:6" x14ac:dyDescent="0.2">
      <c r="A46" t="s">
        <v>71</v>
      </c>
      <c r="B46">
        <v>1.47</v>
      </c>
      <c r="C46">
        <v>21.95</v>
      </c>
      <c r="D46" t="s">
        <v>558</v>
      </c>
      <c r="E46" t="s">
        <v>559</v>
      </c>
      <c r="F46">
        <v>735</v>
      </c>
    </row>
    <row r="47" spans="1:6" x14ac:dyDescent="0.2">
      <c r="A47" t="s">
        <v>72</v>
      </c>
      <c r="B47">
        <v>1.85</v>
      </c>
      <c r="C47">
        <v>20.170000000000002</v>
      </c>
      <c r="D47" t="s">
        <v>558</v>
      </c>
      <c r="E47" t="s">
        <v>559</v>
      </c>
      <c r="F47">
        <v>767</v>
      </c>
    </row>
    <row r="48" spans="1:6" x14ac:dyDescent="0.2">
      <c r="A48" t="s">
        <v>89</v>
      </c>
      <c r="B48">
        <v>0.8</v>
      </c>
      <c r="C48">
        <v>20.3</v>
      </c>
      <c r="D48" t="s">
        <v>558</v>
      </c>
      <c r="E48" t="s">
        <v>559</v>
      </c>
      <c r="F48">
        <v>791</v>
      </c>
    </row>
    <row r="49" spans="1:6" x14ac:dyDescent="0.2">
      <c r="A49" t="s">
        <v>90</v>
      </c>
      <c r="B49">
        <v>0.86</v>
      </c>
      <c r="C49">
        <v>20.76</v>
      </c>
      <c r="D49" t="s">
        <v>558</v>
      </c>
      <c r="E49" t="s">
        <v>559</v>
      </c>
      <c r="F49">
        <v>781</v>
      </c>
    </row>
    <row r="50" spans="1:6" x14ac:dyDescent="0.2">
      <c r="A50" t="s">
        <v>86</v>
      </c>
      <c r="B50">
        <v>0.82</v>
      </c>
      <c r="C50">
        <v>20.6</v>
      </c>
      <c r="D50" t="s">
        <v>558</v>
      </c>
      <c r="E50" t="s">
        <v>559</v>
      </c>
      <c r="F50">
        <v>771</v>
      </c>
    </row>
    <row r="51" spans="1:6" x14ac:dyDescent="0.2">
      <c r="A51" t="s">
        <v>88</v>
      </c>
      <c r="B51">
        <v>0.65</v>
      </c>
      <c r="C51">
        <v>19.8</v>
      </c>
      <c r="D51" t="s">
        <v>558</v>
      </c>
      <c r="E51" t="s">
        <v>559</v>
      </c>
      <c r="F51">
        <v>771</v>
      </c>
    </row>
    <row r="52" spans="1:6" x14ac:dyDescent="0.2">
      <c r="A52" t="s">
        <v>146</v>
      </c>
      <c r="B52">
        <v>0</v>
      </c>
      <c r="C52">
        <v>17.920000000000002</v>
      </c>
      <c r="D52" t="s">
        <v>558</v>
      </c>
      <c r="E52" t="s">
        <v>559</v>
      </c>
      <c r="F52">
        <v>792</v>
      </c>
    </row>
    <row r="53" spans="1:6" x14ac:dyDescent="0.2">
      <c r="A53" t="s">
        <v>148</v>
      </c>
      <c r="B53">
        <v>0</v>
      </c>
      <c r="C53">
        <v>18.54</v>
      </c>
      <c r="D53" t="s">
        <v>558</v>
      </c>
      <c r="E53" t="s">
        <v>559</v>
      </c>
      <c r="F53">
        <v>781</v>
      </c>
    </row>
    <row r="54" spans="1:6" x14ac:dyDescent="0.2">
      <c r="A54" t="s">
        <v>28</v>
      </c>
      <c r="B54">
        <v>0.54</v>
      </c>
      <c r="C54">
        <v>18.54</v>
      </c>
      <c r="D54" t="s">
        <v>558</v>
      </c>
      <c r="E54" t="s">
        <v>559</v>
      </c>
      <c r="F54">
        <v>783</v>
      </c>
    </row>
    <row r="55" spans="1:6" x14ac:dyDescent="0.2">
      <c r="A55" t="s">
        <v>29</v>
      </c>
      <c r="B55">
        <v>0.22</v>
      </c>
      <c r="C55">
        <v>17.37</v>
      </c>
      <c r="D55" t="s">
        <v>558</v>
      </c>
      <c r="E55" t="s">
        <v>559</v>
      </c>
      <c r="F55">
        <v>783</v>
      </c>
    </row>
    <row r="56" spans="1:6" x14ac:dyDescent="0.2">
      <c r="A56" t="s">
        <v>85</v>
      </c>
      <c r="B56">
        <v>0.61</v>
      </c>
      <c r="C56">
        <v>19.53</v>
      </c>
      <c r="D56" t="s">
        <v>558</v>
      </c>
      <c r="E56" t="s">
        <v>559</v>
      </c>
      <c r="F56">
        <v>771</v>
      </c>
    </row>
    <row r="57" spans="1:6" x14ac:dyDescent="0.2">
      <c r="A57" t="s">
        <v>142</v>
      </c>
      <c r="B57">
        <v>0</v>
      </c>
      <c r="C57">
        <v>0</v>
      </c>
      <c r="D57" t="s">
        <v>558</v>
      </c>
      <c r="E57" t="s">
        <v>559</v>
      </c>
      <c r="F57">
        <v>669</v>
      </c>
    </row>
    <row r="58" spans="1:6" x14ac:dyDescent="0.2">
      <c r="A58" t="s">
        <v>143</v>
      </c>
      <c r="B58">
        <v>0</v>
      </c>
      <c r="C58">
        <v>19.59</v>
      </c>
      <c r="D58" t="s">
        <v>558</v>
      </c>
      <c r="E58" t="s">
        <v>559</v>
      </c>
      <c r="F58">
        <v>790</v>
      </c>
    </row>
    <row r="59" spans="1:6" x14ac:dyDescent="0.2">
      <c r="A59" t="s">
        <v>87</v>
      </c>
      <c r="B59">
        <v>0.75</v>
      </c>
      <c r="C59">
        <v>19.920000000000002</v>
      </c>
      <c r="D59" t="s">
        <v>558</v>
      </c>
      <c r="E59" t="s">
        <v>559</v>
      </c>
      <c r="F59">
        <v>745</v>
      </c>
    </row>
    <row r="60" spans="1:6" x14ac:dyDescent="0.2">
      <c r="A60" t="s">
        <v>59</v>
      </c>
      <c r="B60">
        <v>0</v>
      </c>
      <c r="C60">
        <v>22.78</v>
      </c>
      <c r="D60" t="s">
        <v>558</v>
      </c>
      <c r="E60" t="s">
        <v>559</v>
      </c>
      <c r="F60">
        <v>723</v>
      </c>
    </row>
    <row r="61" spans="1:6" x14ac:dyDescent="0.2">
      <c r="A61" t="s">
        <v>23</v>
      </c>
      <c r="B61">
        <v>0</v>
      </c>
      <c r="C61">
        <v>17.829999999999998</v>
      </c>
      <c r="D61" t="s">
        <v>558</v>
      </c>
      <c r="E61" t="s">
        <v>559</v>
      </c>
      <c r="F61">
        <v>809</v>
      </c>
    </row>
    <row r="62" spans="1:6" x14ac:dyDescent="0.2">
      <c r="A62" t="s">
        <v>25</v>
      </c>
      <c r="B62">
        <v>0</v>
      </c>
      <c r="C62">
        <v>19.04</v>
      </c>
      <c r="D62" t="s">
        <v>558</v>
      </c>
      <c r="E62" t="s">
        <v>559</v>
      </c>
      <c r="F62">
        <v>839</v>
      </c>
    </row>
    <row r="63" spans="1:6" x14ac:dyDescent="0.2">
      <c r="A63" t="s">
        <v>128</v>
      </c>
      <c r="B63">
        <v>0.94</v>
      </c>
      <c r="C63">
        <v>24.51</v>
      </c>
      <c r="D63" t="s">
        <v>558</v>
      </c>
      <c r="E63" t="s">
        <v>559</v>
      </c>
      <c r="F63">
        <v>1217</v>
      </c>
    </row>
    <row r="64" spans="1:6" x14ac:dyDescent="0.2">
      <c r="A64" t="s">
        <v>24</v>
      </c>
      <c r="B64">
        <v>0</v>
      </c>
      <c r="C64">
        <v>19.48</v>
      </c>
      <c r="D64" t="s">
        <v>558</v>
      </c>
      <c r="E64" t="s">
        <v>559</v>
      </c>
      <c r="F64">
        <v>840</v>
      </c>
    </row>
    <row r="65" spans="1:6" x14ac:dyDescent="0.2">
      <c r="A65" t="s">
        <v>26</v>
      </c>
      <c r="B65">
        <v>0</v>
      </c>
      <c r="C65">
        <v>20.59</v>
      </c>
      <c r="D65" t="s">
        <v>558</v>
      </c>
      <c r="E65" t="s">
        <v>559</v>
      </c>
      <c r="F65">
        <v>856</v>
      </c>
    </row>
    <row r="66" spans="1:6" x14ac:dyDescent="0.2">
      <c r="A66" t="s">
        <v>27</v>
      </c>
      <c r="B66">
        <v>0</v>
      </c>
      <c r="C66">
        <v>20.5</v>
      </c>
      <c r="D66" t="s">
        <v>558</v>
      </c>
      <c r="E66" t="s">
        <v>559</v>
      </c>
      <c r="F66">
        <v>845</v>
      </c>
    </row>
    <row r="67" spans="1:6" x14ac:dyDescent="0.2">
      <c r="A67" t="s">
        <v>15</v>
      </c>
      <c r="B67">
        <v>0</v>
      </c>
      <c r="C67">
        <v>17.850000000000001</v>
      </c>
      <c r="D67" t="s">
        <v>558</v>
      </c>
      <c r="E67" t="s">
        <v>559</v>
      </c>
      <c r="F67">
        <v>762</v>
      </c>
    </row>
    <row r="68" spans="1:6" x14ac:dyDescent="0.2">
      <c r="A68" t="s">
        <v>22</v>
      </c>
      <c r="B68">
        <v>0</v>
      </c>
      <c r="C68">
        <v>18.440000000000001</v>
      </c>
      <c r="D68" t="s">
        <v>558</v>
      </c>
      <c r="E68" t="s">
        <v>559</v>
      </c>
      <c r="F68">
        <v>812</v>
      </c>
    </row>
    <row r="69" spans="1:6" x14ac:dyDescent="0.2">
      <c r="A69" t="s">
        <v>60</v>
      </c>
      <c r="B69">
        <v>0</v>
      </c>
      <c r="C69">
        <v>20.059999999999999</v>
      </c>
      <c r="D69" t="s">
        <v>558</v>
      </c>
      <c r="E69" t="s">
        <v>559</v>
      </c>
      <c r="F69">
        <v>657</v>
      </c>
    </row>
    <row r="70" spans="1:6" x14ac:dyDescent="0.2">
      <c r="A70" t="s">
        <v>63</v>
      </c>
      <c r="B70">
        <v>0</v>
      </c>
      <c r="C70">
        <v>20.85</v>
      </c>
      <c r="D70" t="s">
        <v>558</v>
      </c>
      <c r="E70" t="s">
        <v>559</v>
      </c>
      <c r="F70">
        <v>868</v>
      </c>
    </row>
    <row r="71" spans="1:6" x14ac:dyDescent="0.2">
      <c r="A71" t="s">
        <v>61</v>
      </c>
      <c r="B71">
        <v>0.17</v>
      </c>
      <c r="C71">
        <v>21.03</v>
      </c>
      <c r="D71" t="s">
        <v>558</v>
      </c>
      <c r="E71" t="s">
        <v>559</v>
      </c>
      <c r="F71">
        <v>915</v>
      </c>
    </row>
    <row r="72" spans="1:6" x14ac:dyDescent="0.2">
      <c r="A72" t="s">
        <v>130</v>
      </c>
      <c r="B72">
        <v>1.1200000000000001</v>
      </c>
      <c r="C72">
        <v>23.24</v>
      </c>
      <c r="D72" t="s">
        <v>558</v>
      </c>
      <c r="E72" t="s">
        <v>559</v>
      </c>
      <c r="F72">
        <v>825</v>
      </c>
    </row>
    <row r="73" spans="1:6" x14ac:dyDescent="0.2">
      <c r="A73" t="s">
        <v>145</v>
      </c>
      <c r="B73">
        <v>0.45</v>
      </c>
      <c r="C73">
        <v>17.420000000000002</v>
      </c>
      <c r="D73" t="s">
        <v>558</v>
      </c>
      <c r="E73" t="s">
        <v>559</v>
      </c>
      <c r="F73">
        <v>400</v>
      </c>
    </row>
    <row r="74" spans="1:6" x14ac:dyDescent="0.2">
      <c r="A74" t="s">
        <v>151</v>
      </c>
      <c r="B74">
        <v>0.96</v>
      </c>
      <c r="C74">
        <v>22.6</v>
      </c>
      <c r="D74" t="s">
        <v>558</v>
      </c>
      <c r="E74" t="s">
        <v>559</v>
      </c>
      <c r="F74">
        <v>750</v>
      </c>
    </row>
    <row r="75" spans="1:6" x14ac:dyDescent="0.2">
      <c r="A75" t="s">
        <v>152</v>
      </c>
      <c r="B75">
        <v>0</v>
      </c>
      <c r="C75">
        <v>23.07</v>
      </c>
      <c r="D75" t="s">
        <v>558</v>
      </c>
      <c r="E75" t="s">
        <v>559</v>
      </c>
      <c r="F75">
        <v>838</v>
      </c>
    </row>
    <row r="76" spans="1:6" x14ac:dyDescent="0.2">
      <c r="A76" t="s">
        <v>150</v>
      </c>
      <c r="B76">
        <v>0.98</v>
      </c>
      <c r="C76">
        <v>21.99</v>
      </c>
      <c r="D76" t="s">
        <v>558</v>
      </c>
      <c r="E76" t="s">
        <v>559</v>
      </c>
      <c r="F76">
        <v>752</v>
      </c>
    </row>
    <row r="77" spans="1:6" x14ac:dyDescent="0.2">
      <c r="A77" t="s">
        <v>129</v>
      </c>
      <c r="B77">
        <v>0.75</v>
      </c>
      <c r="C77">
        <v>22.52</v>
      </c>
      <c r="D77" t="s">
        <v>558</v>
      </c>
      <c r="E77" t="s">
        <v>559</v>
      </c>
      <c r="F77">
        <v>541</v>
      </c>
    </row>
    <row r="78" spans="1:6" x14ac:dyDescent="0.2">
      <c r="A78" t="s">
        <v>131</v>
      </c>
      <c r="B78">
        <v>0.97</v>
      </c>
      <c r="C78">
        <v>21.63</v>
      </c>
      <c r="D78" t="s">
        <v>558</v>
      </c>
      <c r="E78" t="s">
        <v>559</v>
      </c>
      <c r="F78">
        <v>693</v>
      </c>
    </row>
    <row r="79" spans="1:6" x14ac:dyDescent="0.2">
      <c r="A79" t="s">
        <v>132</v>
      </c>
      <c r="B79">
        <v>1.01</v>
      </c>
      <c r="C79">
        <v>23.56</v>
      </c>
      <c r="D79" t="s">
        <v>558</v>
      </c>
      <c r="E79" t="s">
        <v>559</v>
      </c>
      <c r="F79">
        <v>826</v>
      </c>
    </row>
    <row r="80" spans="1:6" x14ac:dyDescent="0.2">
      <c r="A80" t="s">
        <v>18</v>
      </c>
      <c r="B80">
        <v>0</v>
      </c>
      <c r="C80">
        <v>17.64</v>
      </c>
      <c r="D80" t="s">
        <v>558</v>
      </c>
      <c r="E80" t="s">
        <v>559</v>
      </c>
      <c r="F80">
        <v>820</v>
      </c>
    </row>
    <row r="81" spans="1:6" x14ac:dyDescent="0.2">
      <c r="A81" t="s">
        <v>19</v>
      </c>
      <c r="B81">
        <v>0</v>
      </c>
      <c r="C81">
        <v>18.37</v>
      </c>
      <c r="D81" t="s">
        <v>558</v>
      </c>
      <c r="E81" t="s">
        <v>559</v>
      </c>
      <c r="F81">
        <v>864</v>
      </c>
    </row>
    <row r="82" spans="1:6" x14ac:dyDescent="0.2">
      <c r="A82" t="s">
        <v>17</v>
      </c>
      <c r="B82">
        <v>0</v>
      </c>
      <c r="C82">
        <v>18.66</v>
      </c>
      <c r="D82" t="s">
        <v>558</v>
      </c>
      <c r="E82" t="s">
        <v>559</v>
      </c>
      <c r="F82">
        <v>810</v>
      </c>
    </row>
    <row r="83" spans="1:6" x14ac:dyDescent="0.2">
      <c r="A83" t="s">
        <v>16</v>
      </c>
      <c r="B83">
        <v>0</v>
      </c>
      <c r="C83">
        <v>20.399999999999999</v>
      </c>
      <c r="D83" t="s">
        <v>558</v>
      </c>
      <c r="E83" t="s">
        <v>559</v>
      </c>
      <c r="F83">
        <v>811</v>
      </c>
    </row>
    <row r="84" spans="1:6" x14ac:dyDescent="0.2">
      <c r="A84" t="s">
        <v>98</v>
      </c>
      <c r="B84">
        <v>0</v>
      </c>
      <c r="C84">
        <v>21.01</v>
      </c>
      <c r="D84" t="s">
        <v>558</v>
      </c>
      <c r="E84" t="s">
        <v>559</v>
      </c>
      <c r="F84">
        <v>797</v>
      </c>
    </row>
    <row r="85" spans="1:6" x14ac:dyDescent="0.2">
      <c r="A85" t="s">
        <v>99</v>
      </c>
      <c r="B85">
        <v>0</v>
      </c>
      <c r="C85">
        <v>20.77</v>
      </c>
      <c r="D85" t="s">
        <v>558</v>
      </c>
      <c r="E85" t="s">
        <v>559</v>
      </c>
      <c r="F85">
        <v>814</v>
      </c>
    </row>
    <row r="86" spans="1:6" x14ac:dyDescent="0.2">
      <c r="A86" t="s">
        <v>100</v>
      </c>
      <c r="B86">
        <v>0</v>
      </c>
      <c r="C86">
        <v>21.86</v>
      </c>
      <c r="D86" t="s">
        <v>558</v>
      </c>
      <c r="E86" t="s">
        <v>559</v>
      </c>
      <c r="F86">
        <v>713</v>
      </c>
    </row>
    <row r="87" spans="1:6" x14ac:dyDescent="0.2">
      <c r="A87" t="s">
        <v>101</v>
      </c>
      <c r="B87">
        <v>0</v>
      </c>
      <c r="C87">
        <v>18.84</v>
      </c>
      <c r="D87" t="s">
        <v>558</v>
      </c>
      <c r="E87" t="s">
        <v>559</v>
      </c>
      <c r="F87">
        <v>786</v>
      </c>
    </row>
    <row r="88" spans="1:6" x14ac:dyDescent="0.2">
      <c r="A88" t="s">
        <v>482</v>
      </c>
      <c r="B88">
        <v>0.3</v>
      </c>
      <c r="C88">
        <v>21.81</v>
      </c>
      <c r="D88" t="s">
        <v>558</v>
      </c>
      <c r="E88" t="s">
        <v>559</v>
      </c>
      <c r="F88">
        <v>925</v>
      </c>
    </row>
    <row r="89" spans="1:6" x14ac:dyDescent="0.2">
      <c r="A89" t="s">
        <v>285</v>
      </c>
      <c r="B89">
        <v>0.32</v>
      </c>
      <c r="C89">
        <v>21.46</v>
      </c>
      <c r="D89" t="s">
        <v>558</v>
      </c>
      <c r="E89" t="s">
        <v>559</v>
      </c>
      <c r="F89">
        <v>925</v>
      </c>
    </row>
    <row r="90" spans="1:6" x14ac:dyDescent="0.2">
      <c r="A90" t="s">
        <v>300</v>
      </c>
      <c r="B90">
        <v>0</v>
      </c>
      <c r="C90">
        <v>22.51</v>
      </c>
      <c r="D90" t="s">
        <v>558</v>
      </c>
      <c r="E90" t="s">
        <v>559</v>
      </c>
      <c r="F90">
        <v>1000</v>
      </c>
    </row>
    <row r="91" spans="1:6" x14ac:dyDescent="0.2">
      <c r="A91" t="s">
        <v>301</v>
      </c>
      <c r="B91">
        <v>0</v>
      </c>
      <c r="C91">
        <v>22.52</v>
      </c>
      <c r="D91" t="s">
        <v>558</v>
      </c>
      <c r="E91" t="s">
        <v>559</v>
      </c>
      <c r="F91">
        <v>1000</v>
      </c>
    </row>
    <row r="92" spans="1:6" x14ac:dyDescent="0.2">
      <c r="A92" t="s">
        <v>302</v>
      </c>
      <c r="B92">
        <v>0</v>
      </c>
      <c r="C92">
        <v>22.25</v>
      </c>
      <c r="D92" t="s">
        <v>558</v>
      </c>
      <c r="E92" t="s">
        <v>559</v>
      </c>
      <c r="F92">
        <v>1000</v>
      </c>
    </row>
    <row r="93" spans="1:6" x14ac:dyDescent="0.2">
      <c r="A93" t="s">
        <v>303</v>
      </c>
      <c r="B93">
        <v>0</v>
      </c>
      <c r="C93">
        <v>22.2</v>
      </c>
      <c r="D93" t="s">
        <v>558</v>
      </c>
      <c r="E93" t="s">
        <v>559</v>
      </c>
      <c r="F93">
        <v>1000</v>
      </c>
    </row>
    <row r="94" spans="1:6" x14ac:dyDescent="0.2">
      <c r="A94" t="s">
        <v>203</v>
      </c>
      <c r="B94">
        <v>0</v>
      </c>
      <c r="C94">
        <v>24.19</v>
      </c>
      <c r="D94" t="s">
        <v>558</v>
      </c>
      <c r="E94" t="s">
        <v>559</v>
      </c>
      <c r="F94">
        <v>842</v>
      </c>
    </row>
    <row r="95" spans="1:6" x14ac:dyDescent="0.2">
      <c r="A95" t="s">
        <v>205</v>
      </c>
      <c r="B95">
        <v>0</v>
      </c>
      <c r="C95">
        <v>21.54</v>
      </c>
      <c r="D95" t="s">
        <v>558</v>
      </c>
      <c r="E95" t="s">
        <v>559</v>
      </c>
      <c r="F95">
        <v>1000</v>
      </c>
    </row>
    <row r="96" spans="1:6" x14ac:dyDescent="0.2">
      <c r="A96" t="s">
        <v>169</v>
      </c>
      <c r="B96">
        <v>0.16</v>
      </c>
      <c r="C96">
        <v>20.65</v>
      </c>
      <c r="D96" t="s">
        <v>558</v>
      </c>
      <c r="E96" t="s">
        <v>559</v>
      </c>
      <c r="F96">
        <v>892</v>
      </c>
    </row>
    <row r="97" spans="1:6" x14ac:dyDescent="0.2">
      <c r="A97" t="s">
        <v>170</v>
      </c>
      <c r="B97">
        <v>0.16</v>
      </c>
      <c r="C97">
        <v>20</v>
      </c>
      <c r="D97" t="s">
        <v>558</v>
      </c>
      <c r="E97" t="s">
        <v>559</v>
      </c>
      <c r="F97">
        <v>892</v>
      </c>
    </row>
    <row r="98" spans="1:6" x14ac:dyDescent="0.2">
      <c r="A98" t="s">
        <v>200</v>
      </c>
      <c r="B98">
        <v>0</v>
      </c>
      <c r="C98">
        <v>23.56</v>
      </c>
      <c r="D98" t="s">
        <v>558</v>
      </c>
      <c r="E98" t="s">
        <v>559</v>
      </c>
      <c r="F98">
        <v>980</v>
      </c>
    </row>
    <row r="99" spans="1:6" x14ac:dyDescent="0.2">
      <c r="A99" t="s">
        <v>202</v>
      </c>
      <c r="B99">
        <v>0</v>
      </c>
      <c r="C99">
        <v>23.07</v>
      </c>
      <c r="D99" t="s">
        <v>558</v>
      </c>
      <c r="E99" t="s">
        <v>559</v>
      </c>
      <c r="F99">
        <v>892</v>
      </c>
    </row>
    <row r="100" spans="1:6" x14ac:dyDescent="0.2">
      <c r="A100" t="s">
        <v>483</v>
      </c>
      <c r="B100">
        <v>0.28999999999999998</v>
      </c>
      <c r="C100">
        <v>21.16</v>
      </c>
      <c r="D100" t="s">
        <v>558</v>
      </c>
      <c r="E100" t="s">
        <v>559</v>
      </c>
      <c r="F100">
        <v>925</v>
      </c>
    </row>
    <row r="101" spans="1:6" x14ac:dyDescent="0.2">
      <c r="A101" t="s">
        <v>287</v>
      </c>
      <c r="B101">
        <v>0.28999999999999998</v>
      </c>
      <c r="C101">
        <v>21.37</v>
      </c>
      <c r="D101" t="s">
        <v>558</v>
      </c>
      <c r="E101" t="s">
        <v>559</v>
      </c>
      <c r="F101">
        <v>925</v>
      </c>
    </row>
    <row r="102" spans="1:6" x14ac:dyDescent="0.2">
      <c r="A102" t="s">
        <v>248</v>
      </c>
      <c r="B102">
        <v>0.3</v>
      </c>
      <c r="C102">
        <v>22.09</v>
      </c>
      <c r="D102" t="s">
        <v>558</v>
      </c>
      <c r="E102" t="s">
        <v>559</v>
      </c>
      <c r="F102">
        <v>1100</v>
      </c>
    </row>
    <row r="103" spans="1:6" x14ac:dyDescent="0.2">
      <c r="A103" t="s">
        <v>249</v>
      </c>
      <c r="B103">
        <v>0.3</v>
      </c>
      <c r="C103">
        <v>22.11</v>
      </c>
      <c r="D103" t="s">
        <v>558</v>
      </c>
      <c r="E103" t="s">
        <v>559</v>
      </c>
      <c r="F103">
        <v>1100</v>
      </c>
    </row>
    <row r="104" spans="1:6" x14ac:dyDescent="0.2">
      <c r="A104" t="s">
        <v>279</v>
      </c>
      <c r="B104">
        <v>0</v>
      </c>
      <c r="C104">
        <v>23.18</v>
      </c>
      <c r="D104" t="s">
        <v>558</v>
      </c>
      <c r="E104" t="s">
        <v>559</v>
      </c>
      <c r="F104">
        <v>1000</v>
      </c>
    </row>
    <row r="105" spans="1:6" x14ac:dyDescent="0.2">
      <c r="A105" t="s">
        <v>280</v>
      </c>
      <c r="B105">
        <v>0</v>
      </c>
      <c r="C105">
        <v>22.88</v>
      </c>
      <c r="D105" t="s">
        <v>558</v>
      </c>
      <c r="E105" t="s">
        <v>559</v>
      </c>
      <c r="F105">
        <v>1000</v>
      </c>
    </row>
    <row r="106" spans="1:6" x14ac:dyDescent="0.2">
      <c r="A106" t="s">
        <v>277</v>
      </c>
      <c r="B106">
        <v>0</v>
      </c>
      <c r="C106">
        <v>23.52</v>
      </c>
      <c r="D106" t="s">
        <v>558</v>
      </c>
      <c r="E106" t="s">
        <v>559</v>
      </c>
      <c r="F106">
        <v>1000</v>
      </c>
    </row>
    <row r="107" spans="1:6" x14ac:dyDescent="0.2">
      <c r="A107" t="s">
        <v>250</v>
      </c>
      <c r="B107">
        <v>0.34</v>
      </c>
      <c r="C107">
        <v>23.17</v>
      </c>
      <c r="D107" t="s">
        <v>558</v>
      </c>
      <c r="E107" t="s">
        <v>559</v>
      </c>
      <c r="F107">
        <v>1000</v>
      </c>
    </row>
    <row r="108" spans="1:6" x14ac:dyDescent="0.2">
      <c r="A108" t="s">
        <v>281</v>
      </c>
      <c r="B108">
        <v>0</v>
      </c>
      <c r="C108">
        <v>23.45</v>
      </c>
      <c r="D108" t="s">
        <v>558</v>
      </c>
      <c r="E108" t="s">
        <v>559</v>
      </c>
      <c r="F108">
        <v>990</v>
      </c>
    </row>
    <row r="109" spans="1:6" x14ac:dyDescent="0.2">
      <c r="A109" t="s">
        <v>251</v>
      </c>
      <c r="B109">
        <v>0.39</v>
      </c>
      <c r="C109">
        <v>21.99</v>
      </c>
      <c r="D109" t="s">
        <v>558</v>
      </c>
      <c r="E109" t="s">
        <v>559</v>
      </c>
      <c r="F109">
        <v>1000</v>
      </c>
    </row>
    <row r="110" spans="1:6" x14ac:dyDescent="0.2">
      <c r="A110" t="s">
        <v>252</v>
      </c>
      <c r="B110">
        <v>0.53</v>
      </c>
      <c r="C110">
        <v>24.01</v>
      </c>
      <c r="D110" t="s">
        <v>558</v>
      </c>
      <c r="E110" t="s">
        <v>559</v>
      </c>
      <c r="F110">
        <v>1300</v>
      </c>
    </row>
    <row r="111" spans="1:6" x14ac:dyDescent="0.2">
      <c r="A111" t="s">
        <v>253</v>
      </c>
      <c r="B111">
        <v>0.56999999999999995</v>
      </c>
      <c r="C111">
        <v>23.46</v>
      </c>
      <c r="D111" t="s">
        <v>558</v>
      </c>
      <c r="E111" t="s">
        <v>559</v>
      </c>
      <c r="F111">
        <v>560</v>
      </c>
    </row>
    <row r="112" spans="1:6" x14ac:dyDescent="0.2">
      <c r="A112" t="s">
        <v>278</v>
      </c>
      <c r="B112">
        <v>0</v>
      </c>
      <c r="C112">
        <v>23.42</v>
      </c>
      <c r="D112" t="s">
        <v>558</v>
      </c>
      <c r="E112" t="s">
        <v>559</v>
      </c>
      <c r="F112">
        <v>1000</v>
      </c>
    </row>
    <row r="113" spans="1:6" x14ac:dyDescent="0.2">
      <c r="A113" t="s">
        <v>254</v>
      </c>
      <c r="B113">
        <v>0.3</v>
      </c>
      <c r="C113">
        <v>22.15</v>
      </c>
      <c r="D113" t="s">
        <v>558</v>
      </c>
      <c r="E113" t="s">
        <v>559</v>
      </c>
      <c r="F113">
        <v>1000</v>
      </c>
    </row>
    <row r="114" spans="1:6" x14ac:dyDescent="0.2">
      <c r="A114" t="s">
        <v>294</v>
      </c>
      <c r="B114">
        <v>0</v>
      </c>
      <c r="C114">
        <v>28.15</v>
      </c>
      <c r="D114" t="s">
        <v>558</v>
      </c>
      <c r="E114" t="s">
        <v>559</v>
      </c>
      <c r="F114">
        <v>925</v>
      </c>
    </row>
    <row r="115" spans="1:6" x14ac:dyDescent="0.2">
      <c r="A115" t="s">
        <v>295</v>
      </c>
      <c r="B115">
        <v>0</v>
      </c>
      <c r="C115">
        <v>22.91</v>
      </c>
      <c r="D115" t="s">
        <v>558</v>
      </c>
      <c r="E115" t="s">
        <v>559</v>
      </c>
      <c r="F115">
        <v>1050</v>
      </c>
    </row>
    <row r="116" spans="1:6" x14ac:dyDescent="0.2">
      <c r="A116" t="s">
        <v>263</v>
      </c>
      <c r="B116">
        <v>0.3</v>
      </c>
      <c r="C116">
        <v>22.01</v>
      </c>
      <c r="D116" t="s">
        <v>558</v>
      </c>
      <c r="E116" t="s">
        <v>559</v>
      </c>
      <c r="F116">
        <v>1100</v>
      </c>
    </row>
    <row r="117" spans="1:6" x14ac:dyDescent="0.2">
      <c r="A117" t="s">
        <v>255</v>
      </c>
      <c r="B117">
        <v>0.36</v>
      </c>
      <c r="C117">
        <v>22.51</v>
      </c>
      <c r="D117" t="s">
        <v>558</v>
      </c>
      <c r="E117" t="s">
        <v>559</v>
      </c>
      <c r="F117">
        <v>560</v>
      </c>
    </row>
    <row r="118" spans="1:6" x14ac:dyDescent="0.2">
      <c r="A118" t="s">
        <v>256</v>
      </c>
      <c r="B118">
        <v>0.3</v>
      </c>
      <c r="C118">
        <v>23.15</v>
      </c>
      <c r="D118" t="s">
        <v>558</v>
      </c>
      <c r="E118" t="s">
        <v>559</v>
      </c>
      <c r="F118">
        <v>850</v>
      </c>
    </row>
    <row r="119" spans="1:6" x14ac:dyDescent="0.2">
      <c r="A119" t="s">
        <v>296</v>
      </c>
      <c r="B119">
        <v>0</v>
      </c>
      <c r="C119">
        <v>22.39</v>
      </c>
      <c r="D119" t="s">
        <v>558</v>
      </c>
      <c r="E119" t="s">
        <v>559</v>
      </c>
      <c r="F119">
        <v>1000</v>
      </c>
    </row>
    <row r="120" spans="1:6" x14ac:dyDescent="0.2">
      <c r="A120" t="s">
        <v>297</v>
      </c>
      <c r="B120">
        <v>0</v>
      </c>
      <c r="C120">
        <v>23.08</v>
      </c>
      <c r="D120" t="s">
        <v>558</v>
      </c>
      <c r="E120" t="s">
        <v>559</v>
      </c>
      <c r="F120">
        <v>1100</v>
      </c>
    </row>
    <row r="121" spans="1:6" x14ac:dyDescent="0.2">
      <c r="A121" t="s">
        <v>298</v>
      </c>
      <c r="B121">
        <v>0</v>
      </c>
      <c r="C121">
        <v>22.65</v>
      </c>
      <c r="D121" t="s">
        <v>558</v>
      </c>
      <c r="E121" t="s">
        <v>559</v>
      </c>
      <c r="F121">
        <v>825</v>
      </c>
    </row>
    <row r="122" spans="1:6" x14ac:dyDescent="0.2">
      <c r="A122" t="s">
        <v>299</v>
      </c>
      <c r="B122">
        <v>0</v>
      </c>
      <c r="C122">
        <v>22.62</v>
      </c>
      <c r="D122" t="s">
        <v>558</v>
      </c>
      <c r="E122" t="s">
        <v>559</v>
      </c>
      <c r="F122">
        <v>1000</v>
      </c>
    </row>
    <row r="123" spans="1:6" x14ac:dyDescent="0.2">
      <c r="A123" t="s">
        <v>258</v>
      </c>
      <c r="B123">
        <v>0.31</v>
      </c>
      <c r="C123">
        <v>21.65</v>
      </c>
      <c r="D123" t="s">
        <v>558</v>
      </c>
      <c r="E123" t="s">
        <v>559</v>
      </c>
      <c r="F123">
        <v>800</v>
      </c>
    </row>
    <row r="124" spans="1:6" x14ac:dyDescent="0.2">
      <c r="A124" t="s">
        <v>259</v>
      </c>
      <c r="B124">
        <v>0.3</v>
      </c>
      <c r="C124">
        <v>21.31</v>
      </c>
      <c r="D124" t="s">
        <v>558</v>
      </c>
      <c r="E124" t="s">
        <v>559</v>
      </c>
      <c r="F124">
        <v>940</v>
      </c>
    </row>
    <row r="125" spans="1:6" x14ac:dyDescent="0.2">
      <c r="A125" t="s">
        <v>260</v>
      </c>
      <c r="B125">
        <v>0.61</v>
      </c>
      <c r="C125">
        <v>23.25</v>
      </c>
      <c r="D125" t="s">
        <v>558</v>
      </c>
      <c r="E125" t="s">
        <v>559</v>
      </c>
      <c r="F125">
        <v>876</v>
      </c>
    </row>
    <row r="126" spans="1:6" x14ac:dyDescent="0.2">
      <c r="A126" t="s">
        <v>261</v>
      </c>
      <c r="B126">
        <v>0.51</v>
      </c>
      <c r="C126">
        <v>23.41</v>
      </c>
      <c r="D126" t="s">
        <v>558</v>
      </c>
      <c r="E126" t="s">
        <v>559</v>
      </c>
      <c r="F126">
        <v>800</v>
      </c>
    </row>
    <row r="127" spans="1:6" x14ac:dyDescent="0.2">
      <c r="A127" t="s">
        <v>62</v>
      </c>
      <c r="B127">
        <v>0</v>
      </c>
      <c r="C127">
        <v>15.91</v>
      </c>
      <c r="D127" t="s">
        <v>558</v>
      </c>
      <c r="E127" t="s">
        <v>559</v>
      </c>
      <c r="F127">
        <v>267</v>
      </c>
    </row>
    <row r="128" spans="1:6" x14ac:dyDescent="0.2">
      <c r="A128" t="s">
        <v>134</v>
      </c>
      <c r="B128">
        <v>0.68</v>
      </c>
      <c r="C128">
        <v>23.69</v>
      </c>
      <c r="D128" t="s">
        <v>558</v>
      </c>
      <c r="E128" t="s">
        <v>559</v>
      </c>
      <c r="F128">
        <v>454</v>
      </c>
    </row>
    <row r="129" spans="1:6" x14ac:dyDescent="0.2">
      <c r="A129" t="s">
        <v>171</v>
      </c>
      <c r="B129">
        <v>0.28000000000000003</v>
      </c>
      <c r="C129">
        <v>22.55</v>
      </c>
      <c r="D129" t="s">
        <v>558</v>
      </c>
      <c r="E129" t="s">
        <v>559</v>
      </c>
      <c r="F129">
        <v>1300</v>
      </c>
    </row>
    <row r="130" spans="1:6" x14ac:dyDescent="0.2">
      <c r="A130" t="s">
        <v>175</v>
      </c>
      <c r="B130">
        <v>0.28999999999999998</v>
      </c>
      <c r="C130">
        <v>19.850000000000001</v>
      </c>
      <c r="D130" t="s">
        <v>558</v>
      </c>
      <c r="E130" t="s">
        <v>559</v>
      </c>
      <c r="F130">
        <v>900</v>
      </c>
    </row>
    <row r="131" spans="1:6" x14ac:dyDescent="0.2">
      <c r="A131" t="s">
        <v>235</v>
      </c>
      <c r="B131">
        <v>0</v>
      </c>
      <c r="C131">
        <v>20.77</v>
      </c>
      <c r="D131" t="s">
        <v>558</v>
      </c>
      <c r="E131" t="s">
        <v>559</v>
      </c>
      <c r="F131">
        <v>1100</v>
      </c>
    </row>
    <row r="132" spans="1:6" x14ac:dyDescent="0.2">
      <c r="A132" t="s">
        <v>172</v>
      </c>
      <c r="B132">
        <v>0.28999999999999998</v>
      </c>
      <c r="C132">
        <v>21.31</v>
      </c>
      <c r="D132" t="s">
        <v>558</v>
      </c>
      <c r="E132" t="s">
        <v>559</v>
      </c>
      <c r="F132">
        <v>1200</v>
      </c>
    </row>
    <row r="133" spans="1:6" x14ac:dyDescent="0.2">
      <c r="A133" t="s">
        <v>206</v>
      </c>
      <c r="B133">
        <v>0</v>
      </c>
      <c r="C133">
        <v>21.57</v>
      </c>
      <c r="D133" t="s">
        <v>558</v>
      </c>
      <c r="E133" t="s">
        <v>559</v>
      </c>
      <c r="F133">
        <v>950</v>
      </c>
    </row>
    <row r="134" spans="1:6" x14ac:dyDescent="0.2">
      <c r="A134" t="s">
        <v>177</v>
      </c>
      <c r="B134">
        <v>0.34</v>
      </c>
      <c r="C134">
        <v>20.96</v>
      </c>
      <c r="D134" t="s">
        <v>558</v>
      </c>
      <c r="E134" t="s">
        <v>559</v>
      </c>
      <c r="F134">
        <v>1000</v>
      </c>
    </row>
    <row r="135" spans="1:6" x14ac:dyDescent="0.2">
      <c r="A135" t="s">
        <v>204</v>
      </c>
      <c r="B135">
        <v>0</v>
      </c>
      <c r="C135">
        <v>22.46</v>
      </c>
      <c r="D135" t="s">
        <v>558</v>
      </c>
      <c r="E135" t="s">
        <v>559</v>
      </c>
      <c r="F135">
        <v>1500</v>
      </c>
    </row>
    <row r="136" spans="1:6" x14ac:dyDescent="0.2">
      <c r="A136" t="s">
        <v>173</v>
      </c>
      <c r="B136">
        <v>0.39</v>
      </c>
      <c r="C136">
        <v>21.58</v>
      </c>
      <c r="D136" t="s">
        <v>558</v>
      </c>
      <c r="E136" t="s">
        <v>559</v>
      </c>
      <c r="F136">
        <v>1400</v>
      </c>
    </row>
    <row r="137" spans="1:6" x14ac:dyDescent="0.2">
      <c r="A137" t="s">
        <v>207</v>
      </c>
      <c r="B137">
        <v>0</v>
      </c>
      <c r="C137">
        <v>23.12</v>
      </c>
      <c r="D137" t="s">
        <v>558</v>
      </c>
      <c r="E137" t="s">
        <v>559</v>
      </c>
      <c r="F137">
        <v>1050</v>
      </c>
    </row>
    <row r="138" spans="1:6" x14ac:dyDescent="0.2">
      <c r="A138" t="s">
        <v>179</v>
      </c>
      <c r="B138">
        <v>0.13</v>
      </c>
      <c r="C138">
        <v>20.48</v>
      </c>
      <c r="D138" t="s">
        <v>558</v>
      </c>
      <c r="E138" t="s">
        <v>559</v>
      </c>
      <c r="F138">
        <v>1000</v>
      </c>
    </row>
    <row r="139" spans="1:6" x14ac:dyDescent="0.2">
      <c r="A139" t="s">
        <v>181</v>
      </c>
      <c r="B139">
        <v>0.32</v>
      </c>
      <c r="C139">
        <v>19.38</v>
      </c>
      <c r="D139" t="s">
        <v>558</v>
      </c>
      <c r="E139" t="s">
        <v>559</v>
      </c>
      <c r="F139">
        <v>1000</v>
      </c>
    </row>
    <row r="140" spans="1:6" x14ac:dyDescent="0.2">
      <c r="A140" t="s">
        <v>182</v>
      </c>
      <c r="B140">
        <v>0.17</v>
      </c>
      <c r="C140">
        <v>23.03</v>
      </c>
      <c r="D140" t="s">
        <v>558</v>
      </c>
      <c r="E140" t="s">
        <v>559</v>
      </c>
      <c r="F140">
        <v>1000</v>
      </c>
    </row>
    <row r="141" spans="1:6" x14ac:dyDescent="0.2">
      <c r="A141" t="s">
        <v>183</v>
      </c>
      <c r="B141">
        <v>0.23</v>
      </c>
      <c r="C141">
        <v>22.93</v>
      </c>
      <c r="D141" t="s">
        <v>558</v>
      </c>
      <c r="E141" t="s">
        <v>559</v>
      </c>
      <c r="F141">
        <v>600</v>
      </c>
    </row>
    <row r="142" spans="1:6" x14ac:dyDescent="0.2">
      <c r="A142" t="s">
        <v>210</v>
      </c>
      <c r="B142">
        <v>0</v>
      </c>
      <c r="C142">
        <v>21.7</v>
      </c>
      <c r="D142" t="s">
        <v>558</v>
      </c>
      <c r="E142" t="s">
        <v>559</v>
      </c>
      <c r="F142">
        <v>900</v>
      </c>
    </row>
    <row r="143" spans="1:6" x14ac:dyDescent="0.2">
      <c r="A143" t="s">
        <v>208</v>
      </c>
      <c r="B143">
        <v>0.32</v>
      </c>
      <c r="C143">
        <v>20.079999999999998</v>
      </c>
      <c r="D143" t="s">
        <v>558</v>
      </c>
      <c r="E143" t="s">
        <v>559</v>
      </c>
      <c r="F143">
        <v>230</v>
      </c>
    </row>
    <row r="144" spans="1:6" x14ac:dyDescent="0.2">
      <c r="A144" t="s">
        <v>234</v>
      </c>
      <c r="B144">
        <v>0</v>
      </c>
      <c r="C144">
        <v>19.989999999999998</v>
      </c>
      <c r="D144" t="s">
        <v>558</v>
      </c>
      <c r="E144" t="s">
        <v>559</v>
      </c>
      <c r="F144">
        <v>400</v>
      </c>
    </row>
    <row r="145" spans="1:6" x14ac:dyDescent="0.2">
      <c r="A145" t="s">
        <v>236</v>
      </c>
      <c r="B145">
        <v>0</v>
      </c>
      <c r="C145">
        <v>17.91</v>
      </c>
      <c r="D145" t="s">
        <v>558</v>
      </c>
      <c r="E145" t="s">
        <v>559</v>
      </c>
      <c r="F145">
        <v>1100</v>
      </c>
    </row>
    <row r="146" spans="1:6" x14ac:dyDescent="0.2">
      <c r="A146" t="s">
        <v>237</v>
      </c>
      <c r="B146">
        <v>0</v>
      </c>
      <c r="C146">
        <v>19.170000000000002</v>
      </c>
      <c r="D146" t="s">
        <v>558</v>
      </c>
      <c r="E146" t="s">
        <v>559</v>
      </c>
      <c r="F146">
        <v>375</v>
      </c>
    </row>
    <row r="147" spans="1:6" x14ac:dyDescent="0.2">
      <c r="A147" t="s">
        <v>180</v>
      </c>
      <c r="B147">
        <v>0.32</v>
      </c>
      <c r="C147">
        <v>21.28</v>
      </c>
      <c r="D147" t="s">
        <v>558</v>
      </c>
      <c r="E147" t="s">
        <v>559</v>
      </c>
      <c r="F147">
        <v>875</v>
      </c>
    </row>
    <row r="148" spans="1:6" x14ac:dyDescent="0.2">
      <c r="A148" t="s">
        <v>211</v>
      </c>
      <c r="B148">
        <v>0</v>
      </c>
      <c r="C148">
        <v>22.77</v>
      </c>
      <c r="D148" t="s">
        <v>558</v>
      </c>
      <c r="E148" t="s">
        <v>559</v>
      </c>
      <c r="F148">
        <v>1200</v>
      </c>
    </row>
    <row r="149" spans="1:6" x14ac:dyDescent="0.2">
      <c r="A149" t="s">
        <v>212</v>
      </c>
      <c r="B149">
        <v>0</v>
      </c>
      <c r="C149">
        <v>19.89</v>
      </c>
      <c r="D149" t="s">
        <v>558</v>
      </c>
      <c r="E149" t="s">
        <v>559</v>
      </c>
      <c r="F149">
        <v>1300</v>
      </c>
    </row>
    <row r="150" spans="1:6" x14ac:dyDescent="0.2">
      <c r="A150" t="s">
        <v>239</v>
      </c>
      <c r="B150">
        <v>0.02</v>
      </c>
      <c r="C150">
        <v>24.14</v>
      </c>
      <c r="D150" t="s">
        <v>558</v>
      </c>
      <c r="E150" t="s">
        <v>559</v>
      </c>
      <c r="F150">
        <v>1050</v>
      </c>
    </row>
    <row r="151" spans="1:6" x14ac:dyDescent="0.2">
      <c r="A151" t="s">
        <v>485</v>
      </c>
      <c r="B151">
        <v>0.42</v>
      </c>
      <c r="C151">
        <v>21.35</v>
      </c>
      <c r="D151" t="s">
        <v>558</v>
      </c>
      <c r="E151" t="s">
        <v>559</v>
      </c>
      <c r="F151">
        <v>950</v>
      </c>
    </row>
    <row r="152" spans="1:6" x14ac:dyDescent="0.2">
      <c r="A152" t="s">
        <v>267</v>
      </c>
      <c r="B152">
        <v>0</v>
      </c>
      <c r="C152">
        <v>21.06</v>
      </c>
      <c r="D152" t="s">
        <v>558</v>
      </c>
      <c r="E152" t="s">
        <v>559</v>
      </c>
      <c r="F152">
        <v>1000</v>
      </c>
    </row>
    <row r="153" spans="1:6" x14ac:dyDescent="0.2">
      <c r="A153" t="s">
        <v>269</v>
      </c>
      <c r="B153">
        <v>0</v>
      </c>
      <c r="C153">
        <v>19.690000000000001</v>
      </c>
      <c r="D153" t="s">
        <v>558</v>
      </c>
      <c r="E153" t="s">
        <v>559</v>
      </c>
      <c r="F153">
        <v>900</v>
      </c>
    </row>
    <row r="154" spans="1:6" x14ac:dyDescent="0.2">
      <c r="A154" t="s">
        <v>244</v>
      </c>
      <c r="B154">
        <v>0.27</v>
      </c>
      <c r="C154">
        <v>22.39</v>
      </c>
      <c r="D154" t="s">
        <v>558</v>
      </c>
      <c r="E154" t="s">
        <v>559</v>
      </c>
      <c r="F154">
        <v>1300</v>
      </c>
    </row>
    <row r="155" spans="1:6" x14ac:dyDescent="0.2">
      <c r="A155" t="s">
        <v>273</v>
      </c>
      <c r="B155">
        <v>0</v>
      </c>
      <c r="C155">
        <v>23.96</v>
      </c>
      <c r="D155" t="s">
        <v>558</v>
      </c>
      <c r="E155" t="s">
        <v>559</v>
      </c>
      <c r="F155">
        <v>850</v>
      </c>
    </row>
    <row r="156" spans="1:6" x14ac:dyDescent="0.2">
      <c r="A156" t="s">
        <v>271</v>
      </c>
      <c r="B156">
        <v>0</v>
      </c>
      <c r="C156">
        <v>22.31</v>
      </c>
      <c r="D156" t="s">
        <v>558</v>
      </c>
      <c r="E156" t="s">
        <v>559</v>
      </c>
      <c r="F156">
        <v>940</v>
      </c>
    </row>
    <row r="157" spans="1:6" x14ac:dyDescent="0.2">
      <c r="A157" t="s">
        <v>184</v>
      </c>
      <c r="B157">
        <v>0.36</v>
      </c>
      <c r="C157">
        <v>23.15</v>
      </c>
      <c r="D157" t="s">
        <v>558</v>
      </c>
      <c r="E157" t="s">
        <v>559</v>
      </c>
      <c r="F157">
        <v>1000</v>
      </c>
    </row>
    <row r="158" spans="1:6" x14ac:dyDescent="0.2">
      <c r="A158" t="s">
        <v>274</v>
      </c>
      <c r="B158">
        <v>0</v>
      </c>
      <c r="C158">
        <v>22.86</v>
      </c>
      <c r="D158" t="s">
        <v>558</v>
      </c>
      <c r="E158" t="s">
        <v>559</v>
      </c>
      <c r="F158">
        <v>900</v>
      </c>
    </row>
    <row r="159" spans="1:6" x14ac:dyDescent="0.2">
      <c r="A159" t="s">
        <v>268</v>
      </c>
      <c r="B159">
        <v>0</v>
      </c>
      <c r="C159">
        <v>20.170000000000002</v>
      </c>
      <c r="D159" t="s">
        <v>558</v>
      </c>
      <c r="E159" t="s">
        <v>559</v>
      </c>
      <c r="F159">
        <v>1000</v>
      </c>
    </row>
    <row r="160" spans="1:6" x14ac:dyDescent="0.2">
      <c r="A160" t="s">
        <v>270</v>
      </c>
      <c r="B160">
        <v>0</v>
      </c>
      <c r="C160">
        <v>22.83</v>
      </c>
      <c r="D160" t="s">
        <v>558</v>
      </c>
      <c r="E160" t="s">
        <v>559</v>
      </c>
      <c r="F160">
        <v>1350</v>
      </c>
    </row>
    <row r="161" spans="1:6" x14ac:dyDescent="0.2">
      <c r="A161" t="s">
        <v>487</v>
      </c>
      <c r="B161">
        <v>0.27</v>
      </c>
      <c r="C161">
        <v>20.98</v>
      </c>
      <c r="D161" t="s">
        <v>558</v>
      </c>
      <c r="E161" t="s">
        <v>559</v>
      </c>
      <c r="F161">
        <v>850</v>
      </c>
    </row>
    <row r="162" spans="1:6" x14ac:dyDescent="0.2">
      <c r="A162">
        <v>54</v>
      </c>
      <c r="B162">
        <v>0.59</v>
      </c>
      <c r="C162">
        <v>20.03</v>
      </c>
      <c r="D162" t="s">
        <v>558</v>
      </c>
      <c r="E162" t="s">
        <v>559</v>
      </c>
      <c r="F162">
        <v>2000</v>
      </c>
    </row>
    <row r="163" spans="1:6" x14ac:dyDescent="0.2">
      <c r="A163" t="s">
        <v>176</v>
      </c>
      <c r="B163">
        <v>0.28000000000000003</v>
      </c>
      <c r="C163">
        <v>20.16</v>
      </c>
      <c r="D163" t="s">
        <v>558</v>
      </c>
      <c r="E163" t="s">
        <v>559</v>
      </c>
      <c r="F163">
        <v>850</v>
      </c>
    </row>
    <row r="164" spans="1:6" x14ac:dyDescent="0.2">
      <c r="A164" t="s">
        <v>238</v>
      </c>
      <c r="B164">
        <v>0</v>
      </c>
      <c r="C164">
        <v>20.18</v>
      </c>
      <c r="D164" t="s">
        <v>558</v>
      </c>
      <c r="E164" t="s">
        <v>559</v>
      </c>
      <c r="F164">
        <v>1000</v>
      </c>
    </row>
    <row r="165" spans="1:6" x14ac:dyDescent="0.2">
      <c r="A165" t="s">
        <v>488</v>
      </c>
      <c r="B165">
        <v>0.37</v>
      </c>
      <c r="C165">
        <v>22.66</v>
      </c>
      <c r="D165" t="s">
        <v>558</v>
      </c>
      <c r="E165" t="s">
        <v>559</v>
      </c>
      <c r="F165">
        <v>160</v>
      </c>
    </row>
    <row r="166" spans="1:6" x14ac:dyDescent="0.2">
      <c r="A166" t="s">
        <v>201</v>
      </c>
      <c r="B166">
        <v>0</v>
      </c>
      <c r="C166">
        <v>20.79</v>
      </c>
      <c r="D166" t="s">
        <v>558</v>
      </c>
      <c r="E166" t="s">
        <v>559</v>
      </c>
      <c r="F166">
        <v>171</v>
      </c>
    </row>
    <row r="167" spans="1:6" x14ac:dyDescent="0.2">
      <c r="A167" t="s">
        <v>276</v>
      </c>
      <c r="B167">
        <v>0</v>
      </c>
      <c r="C167">
        <v>18.7</v>
      </c>
      <c r="D167" t="s">
        <v>558</v>
      </c>
      <c r="E167" t="s">
        <v>559</v>
      </c>
      <c r="F167">
        <v>260</v>
      </c>
    </row>
    <row r="168" spans="1:6" x14ac:dyDescent="0.2">
      <c r="A168" t="s">
        <v>489</v>
      </c>
      <c r="B168">
        <v>0</v>
      </c>
      <c r="C168">
        <v>3.78</v>
      </c>
      <c r="D168" t="s">
        <v>558</v>
      </c>
      <c r="E168" t="s">
        <v>559</v>
      </c>
      <c r="F168">
        <v>370</v>
      </c>
    </row>
    <row r="169" spans="1:6" x14ac:dyDescent="0.2">
      <c r="A169" t="s">
        <v>490</v>
      </c>
      <c r="B169">
        <v>1.7</v>
      </c>
      <c r="C169">
        <v>31.05</v>
      </c>
      <c r="D169" t="s">
        <v>558</v>
      </c>
      <c r="E169" t="s">
        <v>559</v>
      </c>
      <c r="F169">
        <v>437</v>
      </c>
    </row>
    <row r="170" spans="1:6" x14ac:dyDescent="0.2">
      <c r="A170" t="s">
        <v>491</v>
      </c>
      <c r="B170">
        <v>4.16</v>
      </c>
      <c r="C170">
        <v>636.61</v>
      </c>
      <c r="D170" t="s">
        <v>558</v>
      </c>
      <c r="E170" t="s">
        <v>559</v>
      </c>
      <c r="F170">
        <v>437</v>
      </c>
    </row>
    <row r="171" spans="1:6" x14ac:dyDescent="0.2">
      <c r="A171" t="s">
        <v>492</v>
      </c>
      <c r="B171">
        <v>8.57</v>
      </c>
      <c r="C171">
        <v>234.19</v>
      </c>
      <c r="D171" t="s">
        <v>558</v>
      </c>
      <c r="E171" t="s">
        <v>559</v>
      </c>
      <c r="F171">
        <v>439</v>
      </c>
    </row>
    <row r="172" spans="1:6" x14ac:dyDescent="0.2">
      <c r="A172" t="s">
        <v>493</v>
      </c>
      <c r="B172">
        <v>2.16</v>
      </c>
      <c r="C172">
        <v>29.49</v>
      </c>
      <c r="D172" t="s">
        <v>558</v>
      </c>
      <c r="E172" t="s">
        <v>559</v>
      </c>
      <c r="F172">
        <v>278</v>
      </c>
    </row>
    <row r="173" spans="1:6" x14ac:dyDescent="0.2">
      <c r="A173" t="s">
        <v>494</v>
      </c>
      <c r="B173">
        <v>2.23</v>
      </c>
      <c r="C173">
        <v>26.51</v>
      </c>
      <c r="D173" t="s">
        <v>558</v>
      </c>
      <c r="E173" t="s">
        <v>559</v>
      </c>
      <c r="F173">
        <v>119</v>
      </c>
    </row>
    <row r="174" spans="1:6" x14ac:dyDescent="0.2">
      <c r="A174">
        <v>463</v>
      </c>
      <c r="B174">
        <v>0.35</v>
      </c>
      <c r="C174">
        <v>23.03</v>
      </c>
      <c r="D174" t="s">
        <v>558</v>
      </c>
      <c r="E174" t="s">
        <v>559</v>
      </c>
      <c r="F174">
        <v>320</v>
      </c>
    </row>
    <row r="175" spans="1:6" x14ac:dyDescent="0.2">
      <c r="A175" t="s">
        <v>495</v>
      </c>
      <c r="B175">
        <v>0.98</v>
      </c>
      <c r="C175">
        <v>14.88</v>
      </c>
      <c r="D175" t="s">
        <v>558</v>
      </c>
      <c r="E175" t="s">
        <v>559</v>
      </c>
      <c r="F175">
        <v>1037</v>
      </c>
    </row>
    <row r="176" spans="1:6" x14ac:dyDescent="0.2">
      <c r="A176" t="s">
        <v>496</v>
      </c>
      <c r="B176">
        <v>0</v>
      </c>
      <c r="C176">
        <v>14.94</v>
      </c>
      <c r="D176" t="s">
        <v>558</v>
      </c>
      <c r="E176" t="s">
        <v>559</v>
      </c>
      <c r="F176">
        <v>1037</v>
      </c>
    </row>
    <row r="177" spans="1:6" x14ac:dyDescent="0.2">
      <c r="A177" t="s">
        <v>335</v>
      </c>
      <c r="B177">
        <v>0</v>
      </c>
      <c r="C177">
        <v>13.66</v>
      </c>
      <c r="D177" t="s">
        <v>558</v>
      </c>
      <c r="E177" t="s">
        <v>559</v>
      </c>
      <c r="F177">
        <v>686</v>
      </c>
    </row>
    <row r="178" spans="1:6" x14ac:dyDescent="0.2">
      <c r="A178" t="s">
        <v>327</v>
      </c>
      <c r="B178">
        <v>0.71</v>
      </c>
      <c r="C178">
        <v>17.37</v>
      </c>
      <c r="D178" t="s">
        <v>558</v>
      </c>
      <c r="E178" t="s">
        <v>559</v>
      </c>
      <c r="F178">
        <v>685</v>
      </c>
    </row>
    <row r="179" spans="1:6" x14ac:dyDescent="0.2">
      <c r="A179" t="s">
        <v>328</v>
      </c>
      <c r="B179">
        <v>0.86</v>
      </c>
      <c r="C179">
        <v>14.93</v>
      </c>
      <c r="D179" t="s">
        <v>558</v>
      </c>
      <c r="E179" t="s">
        <v>559</v>
      </c>
      <c r="F179">
        <v>623</v>
      </c>
    </row>
    <row r="180" spans="1:6" x14ac:dyDescent="0.2">
      <c r="A180" t="s">
        <v>336</v>
      </c>
      <c r="B180">
        <v>0</v>
      </c>
      <c r="C180">
        <v>12.61</v>
      </c>
      <c r="D180" t="s">
        <v>558</v>
      </c>
      <c r="E180" t="s">
        <v>559</v>
      </c>
      <c r="F180">
        <v>796</v>
      </c>
    </row>
    <row r="181" spans="1:6" x14ac:dyDescent="0.2">
      <c r="A181" t="s">
        <v>337</v>
      </c>
      <c r="B181">
        <v>0</v>
      </c>
      <c r="C181">
        <v>13.77</v>
      </c>
      <c r="D181" t="s">
        <v>558</v>
      </c>
      <c r="E181" t="s">
        <v>559</v>
      </c>
      <c r="F181">
        <v>974</v>
      </c>
    </row>
    <row r="182" spans="1:6" x14ac:dyDescent="0.2">
      <c r="A182" t="s">
        <v>338</v>
      </c>
      <c r="B182">
        <v>0</v>
      </c>
      <c r="C182">
        <v>15.49</v>
      </c>
      <c r="D182" t="s">
        <v>558</v>
      </c>
      <c r="E182" t="s">
        <v>559</v>
      </c>
      <c r="F182">
        <v>586</v>
      </c>
    </row>
    <row r="183" spans="1:6" x14ac:dyDescent="0.2">
      <c r="A183" t="s">
        <v>343</v>
      </c>
      <c r="B183">
        <v>0.46</v>
      </c>
      <c r="C183">
        <v>14.93</v>
      </c>
      <c r="D183" t="s">
        <v>558</v>
      </c>
      <c r="E183" t="s">
        <v>559</v>
      </c>
      <c r="F183">
        <v>532</v>
      </c>
    </row>
    <row r="184" spans="1:6" x14ac:dyDescent="0.2">
      <c r="A184" t="s">
        <v>344</v>
      </c>
      <c r="B184">
        <v>0.32</v>
      </c>
      <c r="C184">
        <v>14.48</v>
      </c>
      <c r="D184" t="s">
        <v>558</v>
      </c>
      <c r="E184" t="s">
        <v>559</v>
      </c>
      <c r="F184">
        <v>220</v>
      </c>
    </row>
    <row r="185" spans="1:6" x14ac:dyDescent="0.2">
      <c r="A185" t="s">
        <v>345</v>
      </c>
      <c r="B185">
        <v>0.27</v>
      </c>
      <c r="C185">
        <v>14.34</v>
      </c>
      <c r="D185" t="s">
        <v>558</v>
      </c>
      <c r="E185" t="s">
        <v>559</v>
      </c>
      <c r="F185">
        <v>513</v>
      </c>
    </row>
    <row r="186" spans="1:6" x14ac:dyDescent="0.2">
      <c r="A186" t="s">
        <v>497</v>
      </c>
      <c r="B186">
        <v>0</v>
      </c>
      <c r="C186">
        <v>14.63</v>
      </c>
      <c r="D186" t="s">
        <v>558</v>
      </c>
      <c r="E186" t="s">
        <v>559</v>
      </c>
      <c r="F186">
        <v>815</v>
      </c>
    </row>
    <row r="187" spans="1:6" x14ac:dyDescent="0.2">
      <c r="A187" t="s">
        <v>353</v>
      </c>
      <c r="B187">
        <v>0</v>
      </c>
      <c r="C187">
        <v>14.48</v>
      </c>
      <c r="D187" t="s">
        <v>558</v>
      </c>
      <c r="E187" t="s">
        <v>559</v>
      </c>
      <c r="F187">
        <v>518</v>
      </c>
    </row>
    <row r="188" spans="1:6" x14ac:dyDescent="0.2">
      <c r="A188" t="s">
        <v>498</v>
      </c>
      <c r="B188">
        <v>0</v>
      </c>
      <c r="C188">
        <v>13.65</v>
      </c>
      <c r="D188" t="s">
        <v>558</v>
      </c>
      <c r="E188" t="s">
        <v>559</v>
      </c>
      <c r="F188">
        <v>440</v>
      </c>
    </row>
    <row r="189" spans="1:6" x14ac:dyDescent="0.2">
      <c r="A189" t="s">
        <v>499</v>
      </c>
      <c r="B189">
        <v>0</v>
      </c>
      <c r="C189">
        <v>14.37</v>
      </c>
      <c r="D189" t="s">
        <v>558</v>
      </c>
      <c r="E189" t="s">
        <v>559</v>
      </c>
      <c r="F189">
        <v>575</v>
      </c>
    </row>
    <row r="190" spans="1:6" x14ac:dyDescent="0.2">
      <c r="A190" t="s">
        <v>357</v>
      </c>
      <c r="B190">
        <v>0</v>
      </c>
      <c r="C190">
        <v>13.14</v>
      </c>
      <c r="D190" t="s">
        <v>558</v>
      </c>
      <c r="E190" t="s">
        <v>559</v>
      </c>
      <c r="F190">
        <v>1036</v>
      </c>
    </row>
    <row r="191" spans="1:6" x14ac:dyDescent="0.2">
      <c r="A191" t="s">
        <v>500</v>
      </c>
      <c r="B191">
        <v>0.33</v>
      </c>
      <c r="C191">
        <v>16.57</v>
      </c>
      <c r="D191" t="s">
        <v>558</v>
      </c>
      <c r="E191" t="s">
        <v>559</v>
      </c>
      <c r="F191">
        <v>679</v>
      </c>
    </row>
    <row r="192" spans="1:6" x14ac:dyDescent="0.2">
      <c r="A192" t="s">
        <v>346</v>
      </c>
      <c r="B192">
        <v>0.93</v>
      </c>
      <c r="C192">
        <v>16.14</v>
      </c>
      <c r="D192" t="s">
        <v>558</v>
      </c>
      <c r="E192" t="s">
        <v>559</v>
      </c>
      <c r="F192">
        <v>688</v>
      </c>
    </row>
    <row r="193" spans="1:6" x14ac:dyDescent="0.2">
      <c r="A193" t="s">
        <v>501</v>
      </c>
      <c r="B193">
        <v>0.6</v>
      </c>
      <c r="C193">
        <v>14.27</v>
      </c>
      <c r="D193" t="s">
        <v>558</v>
      </c>
      <c r="E193" t="s">
        <v>559</v>
      </c>
      <c r="F193">
        <v>573</v>
      </c>
    </row>
    <row r="194" spans="1:6" x14ac:dyDescent="0.2">
      <c r="A194" t="s">
        <v>347</v>
      </c>
      <c r="B194">
        <v>0.88</v>
      </c>
      <c r="C194">
        <v>17.03</v>
      </c>
      <c r="D194" t="s">
        <v>558</v>
      </c>
      <c r="E194" t="s">
        <v>559</v>
      </c>
      <c r="F194">
        <v>1436</v>
      </c>
    </row>
    <row r="195" spans="1:6" x14ac:dyDescent="0.2">
      <c r="A195" t="s">
        <v>348</v>
      </c>
      <c r="B195">
        <v>0.86</v>
      </c>
      <c r="C195">
        <v>16.14</v>
      </c>
      <c r="D195" t="s">
        <v>558</v>
      </c>
      <c r="E195" t="s">
        <v>559</v>
      </c>
      <c r="F195">
        <v>648</v>
      </c>
    </row>
    <row r="196" spans="1:6" x14ac:dyDescent="0.2">
      <c r="A196" t="s">
        <v>358</v>
      </c>
      <c r="B196">
        <v>0</v>
      </c>
      <c r="C196">
        <v>15.43</v>
      </c>
      <c r="D196" t="s">
        <v>558</v>
      </c>
      <c r="E196" t="s">
        <v>559</v>
      </c>
      <c r="F196">
        <v>346</v>
      </c>
    </row>
    <row r="197" spans="1:6" x14ac:dyDescent="0.2">
      <c r="A197" t="s">
        <v>332</v>
      </c>
      <c r="B197">
        <v>1.21</v>
      </c>
      <c r="C197">
        <v>19.86</v>
      </c>
      <c r="D197" t="s">
        <v>558</v>
      </c>
      <c r="E197" t="s">
        <v>559</v>
      </c>
      <c r="F197">
        <v>143</v>
      </c>
    </row>
    <row r="198" spans="1:6" x14ac:dyDescent="0.2">
      <c r="A198" t="s">
        <v>339</v>
      </c>
      <c r="B198">
        <v>0</v>
      </c>
      <c r="C198">
        <v>15.94</v>
      </c>
      <c r="D198" t="s">
        <v>558</v>
      </c>
      <c r="E198" t="s">
        <v>559</v>
      </c>
      <c r="F198">
        <v>107</v>
      </c>
    </row>
    <row r="199" spans="1:6" x14ac:dyDescent="0.2">
      <c r="A199" t="s">
        <v>340</v>
      </c>
      <c r="B199">
        <v>0</v>
      </c>
      <c r="C199">
        <v>14.86</v>
      </c>
      <c r="D199" t="s">
        <v>558</v>
      </c>
      <c r="E199" t="s">
        <v>559</v>
      </c>
      <c r="F199">
        <v>109</v>
      </c>
    </row>
    <row r="200" spans="1:6" x14ac:dyDescent="0.2">
      <c r="A200" t="s">
        <v>102</v>
      </c>
      <c r="B200">
        <v>0</v>
      </c>
      <c r="C200">
        <v>24.92</v>
      </c>
      <c r="D200" t="s">
        <v>558</v>
      </c>
      <c r="E200" t="s">
        <v>559</v>
      </c>
      <c r="F200">
        <v>75</v>
      </c>
    </row>
    <row r="201" spans="1:6" x14ac:dyDescent="0.2">
      <c r="A201" t="s">
        <v>512</v>
      </c>
      <c r="B201">
        <v>81.53</v>
      </c>
      <c r="C201">
        <v>4946.37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7996F-8B84-4081-B425-9834391E5BE2}">
  <dimension ref="A1:F201"/>
  <sheetViews>
    <sheetView workbookViewId="0">
      <selection sqref="A1:XFD1048576"/>
    </sheetView>
  </sheetViews>
  <sheetFormatPr defaultRowHeight="15" x14ac:dyDescent="0.2"/>
  <sheetData>
    <row r="1" spans="1:6" x14ac:dyDescent="0.2">
      <c r="A1" t="s">
        <v>468</v>
      </c>
      <c r="B1" t="s">
        <v>524</v>
      </c>
      <c r="C1" t="s">
        <v>525</v>
      </c>
      <c r="D1" t="s">
        <v>526</v>
      </c>
      <c r="E1" t="s">
        <v>527</v>
      </c>
      <c r="F1" t="s">
        <v>528</v>
      </c>
    </row>
    <row r="2" spans="1:6" x14ac:dyDescent="0.2">
      <c r="A2" t="s">
        <v>31</v>
      </c>
      <c r="B2">
        <v>0</v>
      </c>
      <c r="C2">
        <v>19.55</v>
      </c>
      <c r="D2" t="s">
        <v>560</v>
      </c>
      <c r="E2" t="s">
        <v>561</v>
      </c>
      <c r="F2">
        <v>144</v>
      </c>
    </row>
    <row r="3" spans="1:6" x14ac:dyDescent="0.2">
      <c r="A3" t="s">
        <v>133</v>
      </c>
      <c r="B3">
        <v>0.48</v>
      </c>
      <c r="C3">
        <v>26.84</v>
      </c>
      <c r="D3" t="s">
        <v>560</v>
      </c>
      <c r="E3" t="s">
        <v>561</v>
      </c>
      <c r="F3">
        <v>157</v>
      </c>
    </row>
    <row r="4" spans="1:6" x14ac:dyDescent="0.2">
      <c r="A4" t="s">
        <v>91</v>
      </c>
      <c r="B4">
        <v>0.78</v>
      </c>
      <c r="C4">
        <v>27.56</v>
      </c>
      <c r="D4" t="s">
        <v>560</v>
      </c>
      <c r="E4" t="s">
        <v>561</v>
      </c>
      <c r="F4">
        <v>133</v>
      </c>
    </row>
    <row r="5" spans="1:6" x14ac:dyDescent="0.2">
      <c r="A5" t="s">
        <v>479</v>
      </c>
      <c r="B5">
        <v>0.27</v>
      </c>
      <c r="C5">
        <v>27.65</v>
      </c>
      <c r="D5" t="s">
        <v>560</v>
      </c>
      <c r="E5" t="s">
        <v>561</v>
      </c>
      <c r="F5">
        <v>200</v>
      </c>
    </row>
    <row r="6" spans="1:6" x14ac:dyDescent="0.2">
      <c r="A6" t="s">
        <v>30</v>
      </c>
      <c r="B6">
        <v>0</v>
      </c>
      <c r="C6">
        <v>19.39</v>
      </c>
      <c r="D6" t="s">
        <v>560</v>
      </c>
      <c r="E6" t="s">
        <v>561</v>
      </c>
      <c r="F6">
        <v>145</v>
      </c>
    </row>
    <row r="7" spans="1:6" x14ac:dyDescent="0.2">
      <c r="A7" t="s">
        <v>349</v>
      </c>
      <c r="B7">
        <v>0</v>
      </c>
      <c r="C7">
        <v>14.25</v>
      </c>
      <c r="D7" t="s">
        <v>560</v>
      </c>
      <c r="E7" t="s">
        <v>561</v>
      </c>
      <c r="F7">
        <v>183</v>
      </c>
    </row>
    <row r="8" spans="1:6" x14ac:dyDescent="0.2">
      <c r="A8" t="s">
        <v>352</v>
      </c>
      <c r="B8">
        <v>0</v>
      </c>
      <c r="C8">
        <v>15.56</v>
      </c>
      <c r="D8" t="s">
        <v>560</v>
      </c>
      <c r="E8" t="s">
        <v>561</v>
      </c>
      <c r="F8">
        <v>111</v>
      </c>
    </row>
    <row r="9" spans="1:6" x14ac:dyDescent="0.2">
      <c r="A9" t="s">
        <v>354</v>
      </c>
      <c r="B9">
        <v>0</v>
      </c>
      <c r="C9">
        <v>15.68</v>
      </c>
      <c r="D9" t="s">
        <v>560</v>
      </c>
      <c r="E9" t="s">
        <v>561</v>
      </c>
      <c r="F9">
        <v>102</v>
      </c>
    </row>
    <row r="10" spans="1:6" x14ac:dyDescent="0.2">
      <c r="A10" t="s">
        <v>356</v>
      </c>
      <c r="B10">
        <v>0</v>
      </c>
      <c r="C10">
        <v>15.32</v>
      </c>
      <c r="D10" t="s">
        <v>560</v>
      </c>
      <c r="E10" t="s">
        <v>561</v>
      </c>
      <c r="F10">
        <v>285</v>
      </c>
    </row>
    <row r="11" spans="1:6" x14ac:dyDescent="0.2">
      <c r="A11" t="s">
        <v>264</v>
      </c>
      <c r="B11">
        <v>0.33</v>
      </c>
      <c r="C11">
        <v>23.28</v>
      </c>
      <c r="D11" t="s">
        <v>560</v>
      </c>
      <c r="E11" t="s">
        <v>561</v>
      </c>
      <c r="F11">
        <v>67</v>
      </c>
    </row>
    <row r="12" spans="1:6" x14ac:dyDescent="0.2">
      <c r="A12" t="s">
        <v>265</v>
      </c>
      <c r="B12">
        <v>0.32</v>
      </c>
      <c r="C12">
        <v>21.79</v>
      </c>
      <c r="D12" t="s">
        <v>560</v>
      </c>
      <c r="E12" t="s">
        <v>561</v>
      </c>
      <c r="F12">
        <v>162</v>
      </c>
    </row>
    <row r="13" spans="1:6" x14ac:dyDescent="0.2">
      <c r="A13" t="s">
        <v>292</v>
      </c>
      <c r="B13">
        <v>0.24</v>
      </c>
      <c r="C13">
        <v>24.69</v>
      </c>
      <c r="D13" t="s">
        <v>560</v>
      </c>
      <c r="E13" t="s">
        <v>561</v>
      </c>
      <c r="F13">
        <v>1500</v>
      </c>
    </row>
    <row r="14" spans="1:6" x14ac:dyDescent="0.2">
      <c r="A14" t="s">
        <v>275</v>
      </c>
      <c r="B14">
        <v>0</v>
      </c>
      <c r="C14">
        <v>22.06</v>
      </c>
      <c r="D14" t="s">
        <v>560</v>
      </c>
      <c r="E14" t="s">
        <v>561</v>
      </c>
      <c r="F14">
        <v>900</v>
      </c>
    </row>
    <row r="15" spans="1:6" x14ac:dyDescent="0.2">
      <c r="A15" t="s">
        <v>288</v>
      </c>
      <c r="B15">
        <v>0.33</v>
      </c>
      <c r="C15">
        <v>23.17</v>
      </c>
      <c r="D15" t="s">
        <v>560</v>
      </c>
      <c r="E15" t="s">
        <v>561</v>
      </c>
      <c r="F15">
        <v>750</v>
      </c>
    </row>
    <row r="16" spans="1:6" x14ac:dyDescent="0.2">
      <c r="A16" t="s">
        <v>290</v>
      </c>
      <c r="B16">
        <v>0.32</v>
      </c>
      <c r="C16">
        <v>22.79</v>
      </c>
      <c r="D16" t="s">
        <v>560</v>
      </c>
      <c r="E16" t="s">
        <v>561</v>
      </c>
      <c r="F16">
        <v>585</v>
      </c>
    </row>
    <row r="17" spans="1:6" x14ac:dyDescent="0.2">
      <c r="A17" t="s">
        <v>291</v>
      </c>
      <c r="B17">
        <v>0.25</v>
      </c>
      <c r="C17">
        <v>22.82</v>
      </c>
      <c r="D17" t="s">
        <v>560</v>
      </c>
      <c r="E17" t="s">
        <v>561</v>
      </c>
      <c r="F17">
        <v>475</v>
      </c>
    </row>
    <row r="18" spans="1:6" x14ac:dyDescent="0.2">
      <c r="A18" t="s">
        <v>35</v>
      </c>
      <c r="B18">
        <v>1</v>
      </c>
      <c r="C18">
        <v>23.65</v>
      </c>
      <c r="D18" t="s">
        <v>560</v>
      </c>
      <c r="E18" t="s">
        <v>561</v>
      </c>
      <c r="F18">
        <v>1007</v>
      </c>
    </row>
    <row r="19" spans="1:6" x14ac:dyDescent="0.2">
      <c r="A19" t="s">
        <v>36</v>
      </c>
      <c r="B19">
        <v>0.85</v>
      </c>
      <c r="C19">
        <v>23.64</v>
      </c>
      <c r="D19" t="s">
        <v>560</v>
      </c>
      <c r="E19" t="s">
        <v>561</v>
      </c>
      <c r="F19">
        <v>1007</v>
      </c>
    </row>
    <row r="20" spans="1:6" x14ac:dyDescent="0.2">
      <c r="A20" t="s">
        <v>37</v>
      </c>
      <c r="B20">
        <v>0.41</v>
      </c>
      <c r="C20">
        <v>23.13</v>
      </c>
      <c r="D20" t="s">
        <v>560</v>
      </c>
      <c r="E20" t="s">
        <v>561</v>
      </c>
      <c r="F20">
        <v>812</v>
      </c>
    </row>
    <row r="21" spans="1:6" x14ac:dyDescent="0.2">
      <c r="A21" t="s">
        <v>478</v>
      </c>
      <c r="B21">
        <v>0</v>
      </c>
      <c r="C21">
        <v>17.46</v>
      </c>
      <c r="D21" t="s">
        <v>560</v>
      </c>
      <c r="E21" t="s">
        <v>561</v>
      </c>
      <c r="F21">
        <v>840</v>
      </c>
    </row>
    <row r="22" spans="1:6" x14ac:dyDescent="0.2">
      <c r="A22" t="s">
        <v>38</v>
      </c>
      <c r="B22">
        <v>0.32</v>
      </c>
      <c r="C22">
        <v>23.84</v>
      </c>
      <c r="D22" t="s">
        <v>560</v>
      </c>
      <c r="E22" t="s">
        <v>561</v>
      </c>
      <c r="F22">
        <v>263</v>
      </c>
    </row>
    <row r="23" spans="1:6" x14ac:dyDescent="0.2">
      <c r="A23" t="s">
        <v>40</v>
      </c>
      <c r="B23">
        <v>0.34</v>
      </c>
      <c r="C23">
        <v>22.48</v>
      </c>
      <c r="D23" t="s">
        <v>560</v>
      </c>
      <c r="E23" t="s">
        <v>561</v>
      </c>
      <c r="F23">
        <v>123</v>
      </c>
    </row>
    <row r="24" spans="1:6" x14ac:dyDescent="0.2">
      <c r="A24" t="s">
        <v>39</v>
      </c>
      <c r="B24">
        <v>0.43</v>
      </c>
      <c r="C24">
        <v>23.87</v>
      </c>
      <c r="D24" t="s">
        <v>560</v>
      </c>
      <c r="E24" t="s">
        <v>561</v>
      </c>
      <c r="F24">
        <v>576</v>
      </c>
    </row>
    <row r="25" spans="1:6" x14ac:dyDescent="0.2">
      <c r="A25" t="s">
        <v>41</v>
      </c>
      <c r="B25">
        <v>0.35</v>
      </c>
      <c r="C25">
        <v>22.63</v>
      </c>
      <c r="D25" t="s">
        <v>560</v>
      </c>
      <c r="E25" t="s">
        <v>561</v>
      </c>
      <c r="F25">
        <v>190</v>
      </c>
    </row>
    <row r="26" spans="1:6" x14ac:dyDescent="0.2">
      <c r="A26" t="s">
        <v>47</v>
      </c>
      <c r="B26">
        <v>0.54</v>
      </c>
      <c r="C26">
        <v>23.1</v>
      </c>
      <c r="D26" t="s">
        <v>560</v>
      </c>
      <c r="E26" t="s">
        <v>561</v>
      </c>
      <c r="F26">
        <v>840</v>
      </c>
    </row>
    <row r="27" spans="1:6" x14ac:dyDescent="0.2">
      <c r="A27" t="s">
        <v>48</v>
      </c>
      <c r="B27">
        <v>0.54</v>
      </c>
      <c r="C27">
        <v>23.54</v>
      </c>
      <c r="D27" t="s">
        <v>560</v>
      </c>
      <c r="E27" t="s">
        <v>561</v>
      </c>
      <c r="F27">
        <v>860</v>
      </c>
    </row>
    <row r="28" spans="1:6" x14ac:dyDescent="0.2">
      <c r="A28" t="s">
        <v>49</v>
      </c>
      <c r="B28">
        <v>0.51</v>
      </c>
      <c r="C28">
        <v>22.33</v>
      </c>
      <c r="D28" t="s">
        <v>560</v>
      </c>
      <c r="E28" t="s">
        <v>561</v>
      </c>
      <c r="F28">
        <v>802</v>
      </c>
    </row>
    <row r="29" spans="1:6" x14ac:dyDescent="0.2">
      <c r="A29" t="s">
        <v>50</v>
      </c>
      <c r="B29">
        <v>1.1200000000000001</v>
      </c>
      <c r="C29">
        <v>19.190000000000001</v>
      </c>
      <c r="D29" t="s">
        <v>560</v>
      </c>
      <c r="E29" t="s">
        <v>561</v>
      </c>
      <c r="F29">
        <v>518</v>
      </c>
    </row>
    <row r="30" spans="1:6" x14ac:dyDescent="0.2">
      <c r="A30" t="s">
        <v>51</v>
      </c>
      <c r="B30">
        <v>1.47</v>
      </c>
      <c r="C30">
        <v>21.52</v>
      </c>
      <c r="D30" t="s">
        <v>560</v>
      </c>
      <c r="E30" t="s">
        <v>561</v>
      </c>
      <c r="F30">
        <v>813</v>
      </c>
    </row>
    <row r="31" spans="1:6" x14ac:dyDescent="0.2">
      <c r="A31" t="s">
        <v>52</v>
      </c>
      <c r="B31">
        <v>1.88</v>
      </c>
      <c r="C31">
        <v>26.36</v>
      </c>
      <c r="D31" t="s">
        <v>560</v>
      </c>
      <c r="E31" t="s">
        <v>561</v>
      </c>
      <c r="F31">
        <v>814</v>
      </c>
    </row>
    <row r="32" spans="1:6" x14ac:dyDescent="0.2">
      <c r="A32">
        <v>239</v>
      </c>
      <c r="B32">
        <v>0.15</v>
      </c>
      <c r="C32">
        <v>18.850000000000001</v>
      </c>
      <c r="D32" t="s">
        <v>560</v>
      </c>
      <c r="E32" t="s">
        <v>561</v>
      </c>
      <c r="F32">
        <v>1305</v>
      </c>
    </row>
    <row r="33" spans="1:6" x14ac:dyDescent="0.2">
      <c r="A33">
        <v>358</v>
      </c>
      <c r="B33">
        <v>0</v>
      </c>
      <c r="C33">
        <v>24.7</v>
      </c>
      <c r="D33" t="s">
        <v>560</v>
      </c>
      <c r="E33" t="s">
        <v>561</v>
      </c>
      <c r="F33">
        <v>375</v>
      </c>
    </row>
    <row r="34" spans="1:6" x14ac:dyDescent="0.2">
      <c r="A34">
        <v>359</v>
      </c>
      <c r="B34">
        <v>0</v>
      </c>
      <c r="C34">
        <v>24.65</v>
      </c>
      <c r="D34" t="s">
        <v>560</v>
      </c>
      <c r="E34" t="s">
        <v>561</v>
      </c>
      <c r="F34">
        <v>2351</v>
      </c>
    </row>
    <row r="35" spans="1:6" x14ac:dyDescent="0.2">
      <c r="A35" t="s">
        <v>197</v>
      </c>
      <c r="B35">
        <v>0</v>
      </c>
      <c r="C35">
        <v>21.2</v>
      </c>
      <c r="D35" t="s">
        <v>560</v>
      </c>
      <c r="E35" t="s">
        <v>561</v>
      </c>
      <c r="F35">
        <v>850</v>
      </c>
    </row>
    <row r="36" spans="1:6" x14ac:dyDescent="0.2">
      <c r="A36" t="s">
        <v>44</v>
      </c>
      <c r="B36">
        <v>0</v>
      </c>
      <c r="C36">
        <v>23.83</v>
      </c>
      <c r="D36" t="s">
        <v>560</v>
      </c>
      <c r="E36" t="s">
        <v>561</v>
      </c>
      <c r="F36">
        <v>916</v>
      </c>
    </row>
    <row r="37" spans="1:6" x14ac:dyDescent="0.2">
      <c r="A37" t="s">
        <v>46</v>
      </c>
      <c r="B37">
        <v>0</v>
      </c>
      <c r="C37">
        <v>22.71</v>
      </c>
      <c r="D37" t="s">
        <v>560</v>
      </c>
      <c r="E37" t="s">
        <v>561</v>
      </c>
      <c r="F37">
        <v>900</v>
      </c>
    </row>
    <row r="38" spans="1:6" x14ac:dyDescent="0.2">
      <c r="A38" t="s">
        <v>533</v>
      </c>
      <c r="B38">
        <v>0</v>
      </c>
      <c r="C38">
        <v>37.51</v>
      </c>
      <c r="D38" t="s">
        <v>560</v>
      </c>
      <c r="E38" t="s">
        <v>561</v>
      </c>
      <c r="F38">
        <v>140</v>
      </c>
    </row>
    <row r="39" spans="1:6" x14ac:dyDescent="0.2">
      <c r="A39" t="s">
        <v>534</v>
      </c>
      <c r="B39">
        <v>0</v>
      </c>
      <c r="C39">
        <v>26.56</v>
      </c>
      <c r="D39" t="s">
        <v>560</v>
      </c>
      <c r="E39" t="s">
        <v>561</v>
      </c>
      <c r="F39">
        <v>140</v>
      </c>
    </row>
    <row r="40" spans="1:6" x14ac:dyDescent="0.2">
      <c r="A40" t="s">
        <v>45</v>
      </c>
      <c r="B40">
        <v>0</v>
      </c>
      <c r="C40">
        <v>23.7</v>
      </c>
      <c r="D40" t="s">
        <v>560</v>
      </c>
      <c r="E40" t="s">
        <v>561</v>
      </c>
      <c r="F40">
        <v>842</v>
      </c>
    </row>
    <row r="41" spans="1:6" x14ac:dyDescent="0.2">
      <c r="A41" t="s">
        <v>535</v>
      </c>
      <c r="B41">
        <v>0</v>
      </c>
      <c r="C41">
        <v>9.68</v>
      </c>
      <c r="D41" t="s">
        <v>560</v>
      </c>
      <c r="E41" t="s">
        <v>561</v>
      </c>
      <c r="F41">
        <v>56</v>
      </c>
    </row>
    <row r="42" spans="1:6" x14ac:dyDescent="0.2">
      <c r="A42" t="s">
        <v>536</v>
      </c>
      <c r="B42">
        <v>0.7</v>
      </c>
      <c r="C42">
        <v>25.48</v>
      </c>
      <c r="D42" t="s">
        <v>560</v>
      </c>
      <c r="E42" t="s">
        <v>561</v>
      </c>
      <c r="F42">
        <v>141</v>
      </c>
    </row>
    <row r="43" spans="1:6" x14ac:dyDescent="0.2">
      <c r="A43" t="s">
        <v>537</v>
      </c>
      <c r="B43">
        <v>0.77</v>
      </c>
      <c r="C43">
        <v>26.84</v>
      </c>
      <c r="D43" t="s">
        <v>560</v>
      </c>
      <c r="E43" t="s">
        <v>561</v>
      </c>
      <c r="F43">
        <v>74</v>
      </c>
    </row>
    <row r="44" spans="1:6" x14ac:dyDescent="0.2">
      <c r="A44" t="s">
        <v>70</v>
      </c>
      <c r="B44">
        <v>0.82</v>
      </c>
      <c r="C44">
        <v>22.74</v>
      </c>
      <c r="D44" t="s">
        <v>560</v>
      </c>
      <c r="E44" t="s">
        <v>561</v>
      </c>
      <c r="F44">
        <v>794</v>
      </c>
    </row>
    <row r="45" spans="1:6" x14ac:dyDescent="0.2">
      <c r="A45" t="s">
        <v>69</v>
      </c>
      <c r="B45">
        <v>1.68</v>
      </c>
      <c r="C45">
        <v>24.34</v>
      </c>
      <c r="D45" t="s">
        <v>560</v>
      </c>
      <c r="E45" t="s">
        <v>561</v>
      </c>
      <c r="F45">
        <v>517</v>
      </c>
    </row>
    <row r="46" spans="1:6" x14ac:dyDescent="0.2">
      <c r="A46" t="s">
        <v>71</v>
      </c>
      <c r="B46">
        <v>0.86</v>
      </c>
      <c r="C46">
        <v>22.81</v>
      </c>
      <c r="D46" t="s">
        <v>560</v>
      </c>
      <c r="E46" t="s">
        <v>561</v>
      </c>
      <c r="F46">
        <v>735</v>
      </c>
    </row>
    <row r="47" spans="1:6" x14ac:dyDescent="0.2">
      <c r="A47" t="s">
        <v>72</v>
      </c>
      <c r="B47">
        <v>0.95</v>
      </c>
      <c r="C47">
        <v>21.11</v>
      </c>
      <c r="D47" t="s">
        <v>560</v>
      </c>
      <c r="E47" t="s">
        <v>561</v>
      </c>
      <c r="F47">
        <v>767</v>
      </c>
    </row>
    <row r="48" spans="1:6" x14ac:dyDescent="0.2">
      <c r="A48" t="s">
        <v>89</v>
      </c>
      <c r="B48">
        <v>0.77</v>
      </c>
      <c r="C48">
        <v>21.07</v>
      </c>
      <c r="D48" t="s">
        <v>560</v>
      </c>
      <c r="E48" t="s">
        <v>561</v>
      </c>
      <c r="F48">
        <v>791</v>
      </c>
    </row>
    <row r="49" spans="1:6" x14ac:dyDescent="0.2">
      <c r="A49" t="s">
        <v>90</v>
      </c>
      <c r="B49">
        <v>0.85</v>
      </c>
      <c r="C49">
        <v>21.61</v>
      </c>
      <c r="D49" t="s">
        <v>560</v>
      </c>
      <c r="E49" t="s">
        <v>561</v>
      </c>
      <c r="F49">
        <v>781</v>
      </c>
    </row>
    <row r="50" spans="1:6" x14ac:dyDescent="0.2">
      <c r="A50" t="s">
        <v>86</v>
      </c>
      <c r="B50">
        <v>0.75</v>
      </c>
      <c r="C50">
        <v>21.34</v>
      </c>
      <c r="D50" t="s">
        <v>560</v>
      </c>
      <c r="E50" t="s">
        <v>561</v>
      </c>
      <c r="F50">
        <v>771</v>
      </c>
    </row>
    <row r="51" spans="1:6" x14ac:dyDescent="0.2">
      <c r="A51" t="s">
        <v>88</v>
      </c>
      <c r="B51">
        <v>0.98</v>
      </c>
      <c r="C51">
        <v>20.78</v>
      </c>
      <c r="D51" t="s">
        <v>560</v>
      </c>
      <c r="E51" t="s">
        <v>561</v>
      </c>
      <c r="F51">
        <v>771</v>
      </c>
    </row>
    <row r="52" spans="1:6" x14ac:dyDescent="0.2">
      <c r="A52" t="s">
        <v>146</v>
      </c>
      <c r="B52">
        <v>0</v>
      </c>
      <c r="C52">
        <v>17.920000000000002</v>
      </c>
      <c r="D52" t="s">
        <v>560</v>
      </c>
      <c r="E52" t="s">
        <v>561</v>
      </c>
      <c r="F52">
        <v>792</v>
      </c>
    </row>
    <row r="53" spans="1:6" x14ac:dyDescent="0.2">
      <c r="A53" t="s">
        <v>148</v>
      </c>
      <c r="B53">
        <v>0</v>
      </c>
      <c r="C53">
        <v>18.54</v>
      </c>
      <c r="D53" t="s">
        <v>560</v>
      </c>
      <c r="E53" t="s">
        <v>561</v>
      </c>
      <c r="F53">
        <v>781</v>
      </c>
    </row>
    <row r="54" spans="1:6" x14ac:dyDescent="0.2">
      <c r="A54" t="s">
        <v>28</v>
      </c>
      <c r="B54">
        <v>1.03</v>
      </c>
      <c r="C54">
        <v>19.57</v>
      </c>
      <c r="D54" t="s">
        <v>560</v>
      </c>
      <c r="E54" t="s">
        <v>561</v>
      </c>
      <c r="F54">
        <v>783</v>
      </c>
    </row>
    <row r="55" spans="1:6" x14ac:dyDescent="0.2">
      <c r="A55" t="s">
        <v>29</v>
      </c>
      <c r="B55">
        <v>0.96</v>
      </c>
      <c r="C55">
        <v>18.329999999999998</v>
      </c>
      <c r="D55" t="s">
        <v>560</v>
      </c>
      <c r="E55" t="s">
        <v>561</v>
      </c>
      <c r="F55">
        <v>783</v>
      </c>
    </row>
    <row r="56" spans="1:6" x14ac:dyDescent="0.2">
      <c r="A56" t="s">
        <v>85</v>
      </c>
      <c r="B56">
        <v>0.96</v>
      </c>
      <c r="C56">
        <v>20.49</v>
      </c>
      <c r="D56" t="s">
        <v>560</v>
      </c>
      <c r="E56" t="s">
        <v>561</v>
      </c>
      <c r="F56">
        <v>771</v>
      </c>
    </row>
    <row r="57" spans="1:6" x14ac:dyDescent="0.2">
      <c r="A57" t="s">
        <v>142</v>
      </c>
      <c r="B57">
        <v>0</v>
      </c>
      <c r="C57">
        <v>0</v>
      </c>
      <c r="D57" t="s">
        <v>560</v>
      </c>
      <c r="E57" t="s">
        <v>561</v>
      </c>
      <c r="F57">
        <v>669</v>
      </c>
    </row>
    <row r="58" spans="1:6" x14ac:dyDescent="0.2">
      <c r="A58" t="s">
        <v>143</v>
      </c>
      <c r="B58">
        <v>0.01</v>
      </c>
      <c r="C58">
        <v>19.600000000000001</v>
      </c>
      <c r="D58" t="s">
        <v>560</v>
      </c>
      <c r="E58" t="s">
        <v>561</v>
      </c>
      <c r="F58">
        <v>790</v>
      </c>
    </row>
    <row r="59" spans="1:6" x14ac:dyDescent="0.2">
      <c r="A59" t="s">
        <v>87</v>
      </c>
      <c r="B59">
        <v>0.91</v>
      </c>
      <c r="C59">
        <v>20.82</v>
      </c>
      <c r="D59" t="s">
        <v>560</v>
      </c>
      <c r="E59" t="s">
        <v>561</v>
      </c>
      <c r="F59">
        <v>745</v>
      </c>
    </row>
    <row r="60" spans="1:6" x14ac:dyDescent="0.2">
      <c r="A60" t="s">
        <v>59</v>
      </c>
      <c r="B60">
        <v>0</v>
      </c>
      <c r="C60">
        <v>22.78</v>
      </c>
      <c r="D60" t="s">
        <v>560</v>
      </c>
      <c r="E60" t="s">
        <v>561</v>
      </c>
      <c r="F60">
        <v>723</v>
      </c>
    </row>
    <row r="61" spans="1:6" x14ac:dyDescent="0.2">
      <c r="A61" t="s">
        <v>23</v>
      </c>
      <c r="B61">
        <v>0</v>
      </c>
      <c r="C61">
        <v>17.829999999999998</v>
      </c>
      <c r="D61" t="s">
        <v>560</v>
      </c>
      <c r="E61" t="s">
        <v>561</v>
      </c>
      <c r="F61">
        <v>809</v>
      </c>
    </row>
    <row r="62" spans="1:6" x14ac:dyDescent="0.2">
      <c r="A62" t="s">
        <v>25</v>
      </c>
      <c r="B62">
        <v>0</v>
      </c>
      <c r="C62">
        <v>19.04</v>
      </c>
      <c r="D62" t="s">
        <v>560</v>
      </c>
      <c r="E62" t="s">
        <v>561</v>
      </c>
      <c r="F62">
        <v>839</v>
      </c>
    </row>
    <row r="63" spans="1:6" x14ac:dyDescent="0.2">
      <c r="A63" t="s">
        <v>128</v>
      </c>
      <c r="B63">
        <v>0.47</v>
      </c>
      <c r="C63">
        <v>24.98</v>
      </c>
      <c r="D63" t="s">
        <v>560</v>
      </c>
      <c r="E63" t="s">
        <v>561</v>
      </c>
      <c r="F63">
        <v>1217</v>
      </c>
    </row>
    <row r="64" spans="1:6" x14ac:dyDescent="0.2">
      <c r="A64" t="s">
        <v>24</v>
      </c>
      <c r="B64">
        <v>0</v>
      </c>
      <c r="C64">
        <v>19.48</v>
      </c>
      <c r="D64" t="s">
        <v>560</v>
      </c>
      <c r="E64" t="s">
        <v>561</v>
      </c>
      <c r="F64">
        <v>840</v>
      </c>
    </row>
    <row r="65" spans="1:6" x14ac:dyDescent="0.2">
      <c r="A65" t="s">
        <v>26</v>
      </c>
      <c r="B65">
        <v>0</v>
      </c>
      <c r="C65">
        <v>20.59</v>
      </c>
      <c r="D65" t="s">
        <v>560</v>
      </c>
      <c r="E65" t="s">
        <v>561</v>
      </c>
      <c r="F65">
        <v>856</v>
      </c>
    </row>
    <row r="66" spans="1:6" x14ac:dyDescent="0.2">
      <c r="A66" t="s">
        <v>27</v>
      </c>
      <c r="B66">
        <v>0</v>
      </c>
      <c r="C66">
        <v>20.5</v>
      </c>
      <c r="D66" t="s">
        <v>560</v>
      </c>
      <c r="E66" t="s">
        <v>561</v>
      </c>
      <c r="F66">
        <v>845</v>
      </c>
    </row>
    <row r="67" spans="1:6" x14ac:dyDescent="0.2">
      <c r="A67" t="s">
        <v>15</v>
      </c>
      <c r="B67">
        <v>0</v>
      </c>
      <c r="C67">
        <v>17.850000000000001</v>
      </c>
      <c r="D67" t="s">
        <v>560</v>
      </c>
      <c r="E67" t="s">
        <v>561</v>
      </c>
      <c r="F67">
        <v>762</v>
      </c>
    </row>
    <row r="68" spans="1:6" x14ac:dyDescent="0.2">
      <c r="A68" t="s">
        <v>22</v>
      </c>
      <c r="B68">
        <v>0</v>
      </c>
      <c r="C68">
        <v>18.440000000000001</v>
      </c>
      <c r="D68" t="s">
        <v>560</v>
      </c>
      <c r="E68" t="s">
        <v>561</v>
      </c>
      <c r="F68">
        <v>812</v>
      </c>
    </row>
    <row r="69" spans="1:6" x14ac:dyDescent="0.2">
      <c r="A69" t="s">
        <v>60</v>
      </c>
      <c r="B69">
        <v>0</v>
      </c>
      <c r="C69">
        <v>20.059999999999999</v>
      </c>
      <c r="D69" t="s">
        <v>560</v>
      </c>
      <c r="E69" t="s">
        <v>561</v>
      </c>
      <c r="F69">
        <v>657</v>
      </c>
    </row>
    <row r="70" spans="1:6" x14ac:dyDescent="0.2">
      <c r="A70" t="s">
        <v>63</v>
      </c>
      <c r="B70">
        <v>0</v>
      </c>
      <c r="C70">
        <v>20.85</v>
      </c>
      <c r="D70" t="s">
        <v>560</v>
      </c>
      <c r="E70" t="s">
        <v>561</v>
      </c>
      <c r="F70">
        <v>868</v>
      </c>
    </row>
    <row r="71" spans="1:6" x14ac:dyDescent="0.2">
      <c r="A71" t="s">
        <v>61</v>
      </c>
      <c r="B71">
        <v>0</v>
      </c>
      <c r="C71">
        <v>21.03</v>
      </c>
      <c r="D71" t="s">
        <v>560</v>
      </c>
      <c r="E71" t="s">
        <v>561</v>
      </c>
      <c r="F71">
        <v>915</v>
      </c>
    </row>
    <row r="72" spans="1:6" x14ac:dyDescent="0.2">
      <c r="A72" t="s">
        <v>130</v>
      </c>
      <c r="B72">
        <v>0.42</v>
      </c>
      <c r="C72">
        <v>23.66</v>
      </c>
      <c r="D72" t="s">
        <v>560</v>
      </c>
      <c r="E72" t="s">
        <v>561</v>
      </c>
      <c r="F72">
        <v>825</v>
      </c>
    </row>
    <row r="73" spans="1:6" x14ac:dyDescent="0.2">
      <c r="A73" t="s">
        <v>145</v>
      </c>
      <c r="B73">
        <v>0.96</v>
      </c>
      <c r="C73">
        <v>18.38</v>
      </c>
      <c r="D73" t="s">
        <v>560</v>
      </c>
      <c r="E73" t="s">
        <v>561</v>
      </c>
      <c r="F73">
        <v>400</v>
      </c>
    </row>
    <row r="74" spans="1:6" x14ac:dyDescent="0.2">
      <c r="A74" t="s">
        <v>151</v>
      </c>
      <c r="B74">
        <v>0.5</v>
      </c>
      <c r="C74">
        <v>23.1</v>
      </c>
      <c r="D74" t="s">
        <v>560</v>
      </c>
      <c r="E74" t="s">
        <v>561</v>
      </c>
      <c r="F74">
        <v>750</v>
      </c>
    </row>
    <row r="75" spans="1:6" x14ac:dyDescent="0.2">
      <c r="A75" t="s">
        <v>152</v>
      </c>
      <c r="B75">
        <v>0</v>
      </c>
      <c r="C75">
        <v>23.07</v>
      </c>
      <c r="D75" t="s">
        <v>560</v>
      </c>
      <c r="E75" t="s">
        <v>561</v>
      </c>
      <c r="F75">
        <v>838</v>
      </c>
    </row>
    <row r="76" spans="1:6" x14ac:dyDescent="0.2">
      <c r="A76" t="s">
        <v>150</v>
      </c>
      <c r="B76">
        <v>0.49</v>
      </c>
      <c r="C76">
        <v>22.48</v>
      </c>
      <c r="D76" t="s">
        <v>560</v>
      </c>
      <c r="E76" t="s">
        <v>561</v>
      </c>
      <c r="F76">
        <v>752</v>
      </c>
    </row>
    <row r="77" spans="1:6" x14ac:dyDescent="0.2">
      <c r="A77" t="s">
        <v>129</v>
      </c>
      <c r="B77">
        <v>0.28000000000000003</v>
      </c>
      <c r="C77">
        <v>22.81</v>
      </c>
      <c r="D77" t="s">
        <v>560</v>
      </c>
      <c r="E77" t="s">
        <v>561</v>
      </c>
      <c r="F77">
        <v>541</v>
      </c>
    </row>
    <row r="78" spans="1:6" x14ac:dyDescent="0.2">
      <c r="A78" t="s">
        <v>131</v>
      </c>
      <c r="B78">
        <v>0.18</v>
      </c>
      <c r="C78">
        <v>21.81</v>
      </c>
      <c r="D78" t="s">
        <v>560</v>
      </c>
      <c r="E78" t="s">
        <v>561</v>
      </c>
      <c r="F78">
        <v>693</v>
      </c>
    </row>
    <row r="79" spans="1:6" x14ac:dyDescent="0.2">
      <c r="A79" t="s">
        <v>132</v>
      </c>
      <c r="B79">
        <v>0.43</v>
      </c>
      <c r="C79">
        <v>23.99</v>
      </c>
      <c r="D79" t="s">
        <v>560</v>
      </c>
      <c r="E79" t="s">
        <v>561</v>
      </c>
      <c r="F79">
        <v>826</v>
      </c>
    </row>
    <row r="80" spans="1:6" x14ac:dyDescent="0.2">
      <c r="A80" t="s">
        <v>18</v>
      </c>
      <c r="B80">
        <v>0</v>
      </c>
      <c r="C80">
        <v>17.64</v>
      </c>
      <c r="D80" t="s">
        <v>560</v>
      </c>
      <c r="E80" t="s">
        <v>561</v>
      </c>
      <c r="F80">
        <v>820</v>
      </c>
    </row>
    <row r="81" spans="1:6" x14ac:dyDescent="0.2">
      <c r="A81" t="s">
        <v>19</v>
      </c>
      <c r="B81">
        <v>0.19</v>
      </c>
      <c r="C81">
        <v>18.559999999999999</v>
      </c>
      <c r="D81" t="s">
        <v>560</v>
      </c>
      <c r="E81" t="s">
        <v>561</v>
      </c>
      <c r="F81">
        <v>864</v>
      </c>
    </row>
    <row r="82" spans="1:6" x14ac:dyDescent="0.2">
      <c r="A82" t="s">
        <v>17</v>
      </c>
      <c r="B82">
        <v>0</v>
      </c>
      <c r="C82">
        <v>18.66</v>
      </c>
      <c r="D82" t="s">
        <v>560</v>
      </c>
      <c r="E82" t="s">
        <v>561</v>
      </c>
      <c r="F82">
        <v>810</v>
      </c>
    </row>
    <row r="83" spans="1:6" x14ac:dyDescent="0.2">
      <c r="A83" t="s">
        <v>16</v>
      </c>
      <c r="B83">
        <v>0</v>
      </c>
      <c r="C83">
        <v>20.399999999999999</v>
      </c>
      <c r="D83" t="s">
        <v>560</v>
      </c>
      <c r="E83" t="s">
        <v>561</v>
      </c>
      <c r="F83">
        <v>811</v>
      </c>
    </row>
    <row r="84" spans="1:6" x14ac:dyDescent="0.2">
      <c r="A84" t="s">
        <v>98</v>
      </c>
      <c r="B84">
        <v>0.67</v>
      </c>
      <c r="C84">
        <v>21.68</v>
      </c>
      <c r="D84" t="s">
        <v>560</v>
      </c>
      <c r="E84" t="s">
        <v>561</v>
      </c>
      <c r="F84">
        <v>797</v>
      </c>
    </row>
    <row r="85" spans="1:6" x14ac:dyDescent="0.2">
      <c r="A85" t="s">
        <v>99</v>
      </c>
      <c r="B85">
        <v>0.4</v>
      </c>
      <c r="C85">
        <v>21.17</v>
      </c>
      <c r="D85" t="s">
        <v>560</v>
      </c>
      <c r="E85" t="s">
        <v>561</v>
      </c>
      <c r="F85">
        <v>814</v>
      </c>
    </row>
    <row r="86" spans="1:6" x14ac:dyDescent="0.2">
      <c r="A86" t="s">
        <v>100</v>
      </c>
      <c r="B86">
        <v>0.48</v>
      </c>
      <c r="C86">
        <v>22.34</v>
      </c>
      <c r="D86" t="s">
        <v>560</v>
      </c>
      <c r="E86" t="s">
        <v>561</v>
      </c>
      <c r="F86">
        <v>713</v>
      </c>
    </row>
    <row r="87" spans="1:6" x14ac:dyDescent="0.2">
      <c r="A87" t="s">
        <v>101</v>
      </c>
      <c r="B87">
        <v>0.41</v>
      </c>
      <c r="C87">
        <v>19.25</v>
      </c>
      <c r="D87" t="s">
        <v>560</v>
      </c>
      <c r="E87" t="s">
        <v>561</v>
      </c>
      <c r="F87">
        <v>786</v>
      </c>
    </row>
    <row r="88" spans="1:6" x14ac:dyDescent="0.2">
      <c r="A88" t="s">
        <v>482</v>
      </c>
      <c r="B88">
        <v>0.31</v>
      </c>
      <c r="C88">
        <v>22.11</v>
      </c>
      <c r="D88" t="s">
        <v>560</v>
      </c>
      <c r="E88" t="s">
        <v>561</v>
      </c>
      <c r="F88">
        <v>925</v>
      </c>
    </row>
    <row r="89" spans="1:6" x14ac:dyDescent="0.2">
      <c r="A89" t="s">
        <v>285</v>
      </c>
      <c r="B89">
        <v>0.3</v>
      </c>
      <c r="C89">
        <v>21.76</v>
      </c>
      <c r="D89" t="s">
        <v>560</v>
      </c>
      <c r="E89" t="s">
        <v>561</v>
      </c>
      <c r="F89">
        <v>925</v>
      </c>
    </row>
    <row r="90" spans="1:6" x14ac:dyDescent="0.2">
      <c r="A90" t="s">
        <v>300</v>
      </c>
      <c r="B90">
        <v>0</v>
      </c>
      <c r="C90">
        <v>22.51</v>
      </c>
      <c r="D90" t="s">
        <v>560</v>
      </c>
      <c r="E90" t="s">
        <v>561</v>
      </c>
      <c r="F90">
        <v>1000</v>
      </c>
    </row>
    <row r="91" spans="1:6" x14ac:dyDescent="0.2">
      <c r="A91" t="s">
        <v>301</v>
      </c>
      <c r="B91">
        <v>0</v>
      </c>
      <c r="C91">
        <v>22.52</v>
      </c>
      <c r="D91" t="s">
        <v>560</v>
      </c>
      <c r="E91" t="s">
        <v>561</v>
      </c>
      <c r="F91">
        <v>1000</v>
      </c>
    </row>
    <row r="92" spans="1:6" x14ac:dyDescent="0.2">
      <c r="A92" t="s">
        <v>302</v>
      </c>
      <c r="B92">
        <v>0</v>
      </c>
      <c r="C92">
        <v>22.25</v>
      </c>
      <c r="D92" t="s">
        <v>560</v>
      </c>
      <c r="E92" t="s">
        <v>561</v>
      </c>
      <c r="F92">
        <v>1000</v>
      </c>
    </row>
    <row r="93" spans="1:6" x14ac:dyDescent="0.2">
      <c r="A93" t="s">
        <v>303</v>
      </c>
      <c r="B93">
        <v>0</v>
      </c>
      <c r="C93">
        <v>22.2</v>
      </c>
      <c r="D93" t="s">
        <v>560</v>
      </c>
      <c r="E93" t="s">
        <v>561</v>
      </c>
      <c r="F93">
        <v>1000</v>
      </c>
    </row>
    <row r="94" spans="1:6" x14ac:dyDescent="0.2">
      <c r="A94" t="s">
        <v>203</v>
      </c>
      <c r="B94">
        <v>0</v>
      </c>
      <c r="C94">
        <v>24.19</v>
      </c>
      <c r="D94" t="s">
        <v>560</v>
      </c>
      <c r="E94" t="s">
        <v>561</v>
      </c>
      <c r="F94">
        <v>842</v>
      </c>
    </row>
    <row r="95" spans="1:6" x14ac:dyDescent="0.2">
      <c r="A95" t="s">
        <v>205</v>
      </c>
      <c r="B95">
        <v>0</v>
      </c>
      <c r="C95">
        <v>21.54</v>
      </c>
      <c r="D95" t="s">
        <v>560</v>
      </c>
      <c r="E95" t="s">
        <v>561</v>
      </c>
      <c r="F95">
        <v>1000</v>
      </c>
    </row>
    <row r="96" spans="1:6" x14ac:dyDescent="0.2">
      <c r="A96" t="s">
        <v>169</v>
      </c>
      <c r="B96">
        <v>0.3</v>
      </c>
      <c r="C96">
        <v>20.95</v>
      </c>
      <c r="D96" t="s">
        <v>560</v>
      </c>
      <c r="E96" t="s">
        <v>561</v>
      </c>
      <c r="F96">
        <v>892</v>
      </c>
    </row>
    <row r="97" spans="1:6" x14ac:dyDescent="0.2">
      <c r="A97" t="s">
        <v>170</v>
      </c>
      <c r="B97">
        <v>0.28999999999999998</v>
      </c>
      <c r="C97">
        <v>20.28</v>
      </c>
      <c r="D97" t="s">
        <v>560</v>
      </c>
      <c r="E97" t="s">
        <v>561</v>
      </c>
      <c r="F97">
        <v>892</v>
      </c>
    </row>
    <row r="98" spans="1:6" x14ac:dyDescent="0.2">
      <c r="A98" t="s">
        <v>200</v>
      </c>
      <c r="B98">
        <v>0</v>
      </c>
      <c r="C98">
        <v>23.56</v>
      </c>
      <c r="D98" t="s">
        <v>560</v>
      </c>
      <c r="E98" t="s">
        <v>561</v>
      </c>
      <c r="F98">
        <v>980</v>
      </c>
    </row>
    <row r="99" spans="1:6" x14ac:dyDescent="0.2">
      <c r="A99" t="s">
        <v>202</v>
      </c>
      <c r="B99">
        <v>0</v>
      </c>
      <c r="C99">
        <v>23.07</v>
      </c>
      <c r="D99" t="s">
        <v>560</v>
      </c>
      <c r="E99" t="s">
        <v>561</v>
      </c>
      <c r="F99">
        <v>892</v>
      </c>
    </row>
    <row r="100" spans="1:6" x14ac:dyDescent="0.2">
      <c r="A100" t="s">
        <v>483</v>
      </c>
      <c r="B100">
        <v>0.3</v>
      </c>
      <c r="C100">
        <v>21.46</v>
      </c>
      <c r="D100" t="s">
        <v>560</v>
      </c>
      <c r="E100" t="s">
        <v>561</v>
      </c>
      <c r="F100">
        <v>925</v>
      </c>
    </row>
    <row r="101" spans="1:6" x14ac:dyDescent="0.2">
      <c r="A101" t="s">
        <v>287</v>
      </c>
      <c r="B101">
        <v>0.3</v>
      </c>
      <c r="C101">
        <v>21.66</v>
      </c>
      <c r="D101" t="s">
        <v>560</v>
      </c>
      <c r="E101" t="s">
        <v>561</v>
      </c>
      <c r="F101">
        <v>925</v>
      </c>
    </row>
    <row r="102" spans="1:6" x14ac:dyDescent="0.2">
      <c r="A102" t="s">
        <v>248</v>
      </c>
      <c r="B102">
        <v>0.3</v>
      </c>
      <c r="C102">
        <v>22.39</v>
      </c>
      <c r="D102" t="s">
        <v>560</v>
      </c>
      <c r="E102" t="s">
        <v>561</v>
      </c>
      <c r="F102">
        <v>1100</v>
      </c>
    </row>
    <row r="103" spans="1:6" x14ac:dyDescent="0.2">
      <c r="A103" t="s">
        <v>249</v>
      </c>
      <c r="B103">
        <v>0.3</v>
      </c>
      <c r="C103">
        <v>22.41</v>
      </c>
      <c r="D103" t="s">
        <v>560</v>
      </c>
      <c r="E103" t="s">
        <v>561</v>
      </c>
      <c r="F103">
        <v>1100</v>
      </c>
    </row>
    <row r="104" spans="1:6" x14ac:dyDescent="0.2">
      <c r="A104" t="s">
        <v>279</v>
      </c>
      <c r="B104">
        <v>0</v>
      </c>
      <c r="C104">
        <v>23.18</v>
      </c>
      <c r="D104" t="s">
        <v>560</v>
      </c>
      <c r="E104" t="s">
        <v>561</v>
      </c>
      <c r="F104">
        <v>1000</v>
      </c>
    </row>
    <row r="105" spans="1:6" x14ac:dyDescent="0.2">
      <c r="A105" t="s">
        <v>280</v>
      </c>
      <c r="B105">
        <v>0</v>
      </c>
      <c r="C105">
        <v>22.88</v>
      </c>
      <c r="D105" t="s">
        <v>560</v>
      </c>
      <c r="E105" t="s">
        <v>561</v>
      </c>
      <c r="F105">
        <v>1000</v>
      </c>
    </row>
    <row r="106" spans="1:6" x14ac:dyDescent="0.2">
      <c r="A106" t="s">
        <v>277</v>
      </c>
      <c r="B106">
        <v>0</v>
      </c>
      <c r="C106">
        <v>23.52</v>
      </c>
      <c r="D106" t="s">
        <v>560</v>
      </c>
      <c r="E106" t="s">
        <v>561</v>
      </c>
      <c r="F106">
        <v>1000</v>
      </c>
    </row>
    <row r="107" spans="1:6" x14ac:dyDescent="0.2">
      <c r="A107" t="s">
        <v>250</v>
      </c>
      <c r="B107">
        <v>0.48</v>
      </c>
      <c r="C107">
        <v>23.65</v>
      </c>
      <c r="D107" t="s">
        <v>560</v>
      </c>
      <c r="E107" t="s">
        <v>561</v>
      </c>
      <c r="F107">
        <v>1000</v>
      </c>
    </row>
    <row r="108" spans="1:6" x14ac:dyDescent="0.2">
      <c r="A108" t="s">
        <v>281</v>
      </c>
      <c r="B108">
        <v>0</v>
      </c>
      <c r="C108">
        <v>23.45</v>
      </c>
      <c r="D108" t="s">
        <v>560</v>
      </c>
      <c r="E108" t="s">
        <v>561</v>
      </c>
      <c r="F108">
        <v>990</v>
      </c>
    </row>
    <row r="109" spans="1:6" x14ac:dyDescent="0.2">
      <c r="A109" t="s">
        <v>251</v>
      </c>
      <c r="B109">
        <v>0.3</v>
      </c>
      <c r="C109">
        <v>22.29</v>
      </c>
      <c r="D109" t="s">
        <v>560</v>
      </c>
      <c r="E109" t="s">
        <v>561</v>
      </c>
      <c r="F109">
        <v>1000</v>
      </c>
    </row>
    <row r="110" spans="1:6" x14ac:dyDescent="0.2">
      <c r="A110" t="s">
        <v>252</v>
      </c>
      <c r="B110">
        <v>0.3</v>
      </c>
      <c r="C110">
        <v>24.31</v>
      </c>
      <c r="D110" t="s">
        <v>560</v>
      </c>
      <c r="E110" t="s">
        <v>561</v>
      </c>
      <c r="F110">
        <v>1300</v>
      </c>
    </row>
    <row r="111" spans="1:6" x14ac:dyDescent="0.2">
      <c r="A111" t="s">
        <v>253</v>
      </c>
      <c r="B111">
        <v>0.27</v>
      </c>
      <c r="C111">
        <v>23.73</v>
      </c>
      <c r="D111" t="s">
        <v>560</v>
      </c>
      <c r="E111" t="s">
        <v>561</v>
      </c>
      <c r="F111">
        <v>560</v>
      </c>
    </row>
    <row r="112" spans="1:6" x14ac:dyDescent="0.2">
      <c r="A112" t="s">
        <v>278</v>
      </c>
      <c r="B112">
        <v>0</v>
      </c>
      <c r="C112">
        <v>23.42</v>
      </c>
      <c r="D112" t="s">
        <v>560</v>
      </c>
      <c r="E112" t="s">
        <v>561</v>
      </c>
      <c r="F112">
        <v>1000</v>
      </c>
    </row>
    <row r="113" spans="1:6" x14ac:dyDescent="0.2">
      <c r="A113" t="s">
        <v>254</v>
      </c>
      <c r="B113">
        <v>0.31</v>
      </c>
      <c r="C113">
        <v>22.47</v>
      </c>
      <c r="D113" t="s">
        <v>560</v>
      </c>
      <c r="E113" t="s">
        <v>561</v>
      </c>
      <c r="F113">
        <v>1000</v>
      </c>
    </row>
    <row r="114" spans="1:6" x14ac:dyDescent="0.2">
      <c r="A114" t="s">
        <v>294</v>
      </c>
      <c r="B114">
        <v>0</v>
      </c>
      <c r="C114">
        <v>28.15</v>
      </c>
      <c r="D114" t="s">
        <v>560</v>
      </c>
      <c r="E114" t="s">
        <v>561</v>
      </c>
      <c r="F114">
        <v>925</v>
      </c>
    </row>
    <row r="115" spans="1:6" x14ac:dyDescent="0.2">
      <c r="A115" t="s">
        <v>295</v>
      </c>
      <c r="B115">
        <v>0</v>
      </c>
      <c r="C115">
        <v>22.91</v>
      </c>
      <c r="D115" t="s">
        <v>560</v>
      </c>
      <c r="E115" t="s">
        <v>561</v>
      </c>
      <c r="F115">
        <v>1050</v>
      </c>
    </row>
    <row r="116" spans="1:6" x14ac:dyDescent="0.2">
      <c r="A116" t="s">
        <v>263</v>
      </c>
      <c r="B116">
        <v>0.28000000000000003</v>
      </c>
      <c r="C116">
        <v>22.3</v>
      </c>
      <c r="D116" t="s">
        <v>560</v>
      </c>
      <c r="E116" t="s">
        <v>561</v>
      </c>
      <c r="F116">
        <v>1100</v>
      </c>
    </row>
    <row r="117" spans="1:6" x14ac:dyDescent="0.2">
      <c r="A117" t="s">
        <v>255</v>
      </c>
      <c r="B117">
        <v>0.28999999999999998</v>
      </c>
      <c r="C117">
        <v>22.8</v>
      </c>
      <c r="D117" t="s">
        <v>560</v>
      </c>
      <c r="E117" t="s">
        <v>561</v>
      </c>
      <c r="F117">
        <v>560</v>
      </c>
    </row>
    <row r="118" spans="1:6" x14ac:dyDescent="0.2">
      <c r="A118" t="s">
        <v>256</v>
      </c>
      <c r="B118">
        <v>0.39</v>
      </c>
      <c r="C118">
        <v>23.54</v>
      </c>
      <c r="D118" t="s">
        <v>560</v>
      </c>
      <c r="E118" t="s">
        <v>561</v>
      </c>
      <c r="F118">
        <v>850</v>
      </c>
    </row>
    <row r="119" spans="1:6" x14ac:dyDescent="0.2">
      <c r="A119" t="s">
        <v>296</v>
      </c>
      <c r="B119">
        <v>0</v>
      </c>
      <c r="C119">
        <v>22.39</v>
      </c>
      <c r="D119" t="s">
        <v>560</v>
      </c>
      <c r="E119" t="s">
        <v>561</v>
      </c>
      <c r="F119">
        <v>1000</v>
      </c>
    </row>
    <row r="120" spans="1:6" x14ac:dyDescent="0.2">
      <c r="A120" t="s">
        <v>297</v>
      </c>
      <c r="B120">
        <v>0</v>
      </c>
      <c r="C120">
        <v>23.08</v>
      </c>
      <c r="D120" t="s">
        <v>560</v>
      </c>
      <c r="E120" t="s">
        <v>561</v>
      </c>
      <c r="F120">
        <v>1100</v>
      </c>
    </row>
    <row r="121" spans="1:6" x14ac:dyDescent="0.2">
      <c r="A121" t="s">
        <v>298</v>
      </c>
      <c r="B121">
        <v>0</v>
      </c>
      <c r="C121">
        <v>22.65</v>
      </c>
      <c r="D121" t="s">
        <v>560</v>
      </c>
      <c r="E121" t="s">
        <v>561</v>
      </c>
      <c r="F121">
        <v>825</v>
      </c>
    </row>
    <row r="122" spans="1:6" x14ac:dyDescent="0.2">
      <c r="A122" t="s">
        <v>299</v>
      </c>
      <c r="B122">
        <v>0</v>
      </c>
      <c r="C122">
        <v>22.62</v>
      </c>
      <c r="D122" t="s">
        <v>560</v>
      </c>
      <c r="E122" t="s">
        <v>561</v>
      </c>
      <c r="F122">
        <v>1000</v>
      </c>
    </row>
    <row r="123" spans="1:6" x14ac:dyDescent="0.2">
      <c r="A123" t="s">
        <v>258</v>
      </c>
      <c r="B123">
        <v>0.77</v>
      </c>
      <c r="C123">
        <v>22.42</v>
      </c>
      <c r="D123" t="s">
        <v>560</v>
      </c>
      <c r="E123" t="s">
        <v>561</v>
      </c>
      <c r="F123">
        <v>800</v>
      </c>
    </row>
    <row r="124" spans="1:6" x14ac:dyDescent="0.2">
      <c r="A124" t="s">
        <v>259</v>
      </c>
      <c r="B124">
        <v>0.73</v>
      </c>
      <c r="C124">
        <v>22.04</v>
      </c>
      <c r="D124" t="s">
        <v>560</v>
      </c>
      <c r="E124" t="s">
        <v>561</v>
      </c>
      <c r="F124">
        <v>940</v>
      </c>
    </row>
    <row r="125" spans="1:6" x14ac:dyDescent="0.2">
      <c r="A125" t="s">
        <v>260</v>
      </c>
      <c r="B125">
        <v>0.5</v>
      </c>
      <c r="C125">
        <v>23.75</v>
      </c>
      <c r="D125" t="s">
        <v>560</v>
      </c>
      <c r="E125" t="s">
        <v>561</v>
      </c>
      <c r="F125">
        <v>876</v>
      </c>
    </row>
    <row r="126" spans="1:6" x14ac:dyDescent="0.2">
      <c r="A126" t="s">
        <v>261</v>
      </c>
      <c r="B126">
        <v>0.31</v>
      </c>
      <c r="C126">
        <v>23.72</v>
      </c>
      <c r="D126" t="s">
        <v>560</v>
      </c>
      <c r="E126" t="s">
        <v>561</v>
      </c>
      <c r="F126">
        <v>800</v>
      </c>
    </row>
    <row r="127" spans="1:6" x14ac:dyDescent="0.2">
      <c r="A127" t="s">
        <v>62</v>
      </c>
      <c r="B127">
        <v>0</v>
      </c>
      <c r="C127">
        <v>15.91</v>
      </c>
      <c r="D127" t="s">
        <v>560</v>
      </c>
      <c r="E127" t="s">
        <v>561</v>
      </c>
      <c r="F127">
        <v>267</v>
      </c>
    </row>
    <row r="128" spans="1:6" x14ac:dyDescent="0.2">
      <c r="A128" t="s">
        <v>134</v>
      </c>
      <c r="B128">
        <v>0.39</v>
      </c>
      <c r="C128">
        <v>24.08</v>
      </c>
      <c r="D128" t="s">
        <v>560</v>
      </c>
      <c r="E128" t="s">
        <v>561</v>
      </c>
      <c r="F128">
        <v>454</v>
      </c>
    </row>
    <row r="129" spans="1:6" x14ac:dyDescent="0.2">
      <c r="A129" t="s">
        <v>171</v>
      </c>
      <c r="B129">
        <v>0.3</v>
      </c>
      <c r="C129">
        <v>22.85</v>
      </c>
      <c r="D129" t="s">
        <v>560</v>
      </c>
      <c r="E129" t="s">
        <v>561</v>
      </c>
      <c r="F129">
        <v>1300</v>
      </c>
    </row>
    <row r="130" spans="1:6" x14ac:dyDescent="0.2">
      <c r="A130" t="s">
        <v>175</v>
      </c>
      <c r="B130">
        <v>0.3</v>
      </c>
      <c r="C130">
        <v>20.149999999999999</v>
      </c>
      <c r="D130" t="s">
        <v>560</v>
      </c>
      <c r="E130" t="s">
        <v>561</v>
      </c>
      <c r="F130">
        <v>900</v>
      </c>
    </row>
    <row r="131" spans="1:6" x14ac:dyDescent="0.2">
      <c r="A131" t="s">
        <v>235</v>
      </c>
      <c r="B131">
        <v>0</v>
      </c>
      <c r="C131">
        <v>20.77</v>
      </c>
      <c r="D131" t="s">
        <v>560</v>
      </c>
      <c r="E131" t="s">
        <v>561</v>
      </c>
      <c r="F131">
        <v>1100</v>
      </c>
    </row>
    <row r="132" spans="1:6" x14ac:dyDescent="0.2">
      <c r="A132" t="s">
        <v>172</v>
      </c>
      <c r="B132">
        <v>0.28000000000000003</v>
      </c>
      <c r="C132">
        <v>21.59</v>
      </c>
      <c r="D132" t="s">
        <v>560</v>
      </c>
      <c r="E132" t="s">
        <v>561</v>
      </c>
      <c r="F132">
        <v>1200</v>
      </c>
    </row>
    <row r="133" spans="1:6" x14ac:dyDescent="0.2">
      <c r="A133" t="s">
        <v>206</v>
      </c>
      <c r="B133">
        <v>0</v>
      </c>
      <c r="C133">
        <v>21.57</v>
      </c>
      <c r="D133" t="s">
        <v>560</v>
      </c>
      <c r="E133" t="s">
        <v>561</v>
      </c>
      <c r="F133">
        <v>950</v>
      </c>
    </row>
    <row r="134" spans="1:6" x14ac:dyDescent="0.2">
      <c r="A134" t="s">
        <v>177</v>
      </c>
      <c r="B134">
        <v>0.31</v>
      </c>
      <c r="C134">
        <v>21.27</v>
      </c>
      <c r="D134" t="s">
        <v>560</v>
      </c>
      <c r="E134" t="s">
        <v>561</v>
      </c>
      <c r="F134">
        <v>1000</v>
      </c>
    </row>
    <row r="135" spans="1:6" x14ac:dyDescent="0.2">
      <c r="A135" t="s">
        <v>204</v>
      </c>
      <c r="B135">
        <v>0</v>
      </c>
      <c r="C135">
        <v>22.46</v>
      </c>
      <c r="D135" t="s">
        <v>560</v>
      </c>
      <c r="E135" t="s">
        <v>561</v>
      </c>
      <c r="F135">
        <v>1500</v>
      </c>
    </row>
    <row r="136" spans="1:6" x14ac:dyDescent="0.2">
      <c r="A136" t="s">
        <v>173</v>
      </c>
      <c r="B136">
        <v>0.2</v>
      </c>
      <c r="C136">
        <v>21.78</v>
      </c>
      <c r="D136" t="s">
        <v>560</v>
      </c>
      <c r="E136" t="s">
        <v>561</v>
      </c>
      <c r="F136">
        <v>1400</v>
      </c>
    </row>
    <row r="137" spans="1:6" x14ac:dyDescent="0.2">
      <c r="A137" t="s">
        <v>207</v>
      </c>
      <c r="B137">
        <v>0</v>
      </c>
      <c r="C137">
        <v>23.12</v>
      </c>
      <c r="D137" t="s">
        <v>560</v>
      </c>
      <c r="E137" t="s">
        <v>561</v>
      </c>
      <c r="F137">
        <v>1050</v>
      </c>
    </row>
    <row r="138" spans="1:6" x14ac:dyDescent="0.2">
      <c r="A138" t="s">
        <v>179</v>
      </c>
      <c r="B138">
        <v>0.3</v>
      </c>
      <c r="C138">
        <v>20.79</v>
      </c>
      <c r="D138" t="s">
        <v>560</v>
      </c>
      <c r="E138" t="s">
        <v>561</v>
      </c>
      <c r="F138">
        <v>1000</v>
      </c>
    </row>
    <row r="139" spans="1:6" x14ac:dyDescent="0.2">
      <c r="A139" t="s">
        <v>181</v>
      </c>
      <c r="B139">
        <v>0.27</v>
      </c>
      <c r="C139">
        <v>19.649999999999999</v>
      </c>
      <c r="D139" t="s">
        <v>560</v>
      </c>
      <c r="E139" t="s">
        <v>561</v>
      </c>
      <c r="F139">
        <v>1000</v>
      </c>
    </row>
    <row r="140" spans="1:6" x14ac:dyDescent="0.2">
      <c r="A140" t="s">
        <v>182</v>
      </c>
      <c r="B140">
        <v>0.31</v>
      </c>
      <c r="C140">
        <v>23.34</v>
      </c>
      <c r="D140" t="s">
        <v>560</v>
      </c>
      <c r="E140" t="s">
        <v>561</v>
      </c>
      <c r="F140">
        <v>1000</v>
      </c>
    </row>
    <row r="141" spans="1:6" x14ac:dyDescent="0.2">
      <c r="A141" t="s">
        <v>183</v>
      </c>
      <c r="B141">
        <v>0.3</v>
      </c>
      <c r="C141">
        <v>23.23</v>
      </c>
      <c r="D141" t="s">
        <v>560</v>
      </c>
      <c r="E141" t="s">
        <v>561</v>
      </c>
      <c r="F141">
        <v>600</v>
      </c>
    </row>
    <row r="142" spans="1:6" x14ac:dyDescent="0.2">
      <c r="A142" t="s">
        <v>210</v>
      </c>
      <c r="B142">
        <v>0</v>
      </c>
      <c r="C142">
        <v>21.7</v>
      </c>
      <c r="D142" t="s">
        <v>560</v>
      </c>
      <c r="E142" t="s">
        <v>561</v>
      </c>
      <c r="F142">
        <v>900</v>
      </c>
    </row>
    <row r="143" spans="1:6" x14ac:dyDescent="0.2">
      <c r="A143" t="s">
        <v>208</v>
      </c>
      <c r="B143">
        <v>0.16</v>
      </c>
      <c r="C143">
        <v>20.239999999999998</v>
      </c>
      <c r="D143" t="s">
        <v>560</v>
      </c>
      <c r="E143" t="s">
        <v>561</v>
      </c>
      <c r="F143">
        <v>230</v>
      </c>
    </row>
    <row r="144" spans="1:6" x14ac:dyDescent="0.2">
      <c r="A144" t="s">
        <v>234</v>
      </c>
      <c r="B144">
        <v>0</v>
      </c>
      <c r="C144">
        <v>19.989999999999998</v>
      </c>
      <c r="D144" t="s">
        <v>560</v>
      </c>
      <c r="E144" t="s">
        <v>561</v>
      </c>
      <c r="F144">
        <v>400</v>
      </c>
    </row>
    <row r="145" spans="1:6" x14ac:dyDescent="0.2">
      <c r="A145" t="s">
        <v>236</v>
      </c>
      <c r="B145">
        <v>0</v>
      </c>
      <c r="C145">
        <v>17.91</v>
      </c>
      <c r="D145" t="s">
        <v>560</v>
      </c>
      <c r="E145" t="s">
        <v>561</v>
      </c>
      <c r="F145">
        <v>1100</v>
      </c>
    </row>
    <row r="146" spans="1:6" x14ac:dyDescent="0.2">
      <c r="A146" t="s">
        <v>237</v>
      </c>
      <c r="B146">
        <v>0</v>
      </c>
      <c r="C146">
        <v>19.170000000000002</v>
      </c>
      <c r="D146" t="s">
        <v>560</v>
      </c>
      <c r="E146" t="s">
        <v>561</v>
      </c>
      <c r="F146">
        <v>375</v>
      </c>
    </row>
    <row r="147" spans="1:6" x14ac:dyDescent="0.2">
      <c r="A147" t="s">
        <v>180</v>
      </c>
      <c r="B147">
        <v>0.28000000000000003</v>
      </c>
      <c r="C147">
        <v>21.56</v>
      </c>
      <c r="D147" t="s">
        <v>560</v>
      </c>
      <c r="E147" t="s">
        <v>561</v>
      </c>
      <c r="F147">
        <v>875</v>
      </c>
    </row>
    <row r="148" spans="1:6" x14ac:dyDescent="0.2">
      <c r="A148" t="s">
        <v>211</v>
      </c>
      <c r="B148">
        <v>0</v>
      </c>
      <c r="C148">
        <v>22.77</v>
      </c>
      <c r="D148" t="s">
        <v>560</v>
      </c>
      <c r="E148" t="s">
        <v>561</v>
      </c>
      <c r="F148">
        <v>1200</v>
      </c>
    </row>
    <row r="149" spans="1:6" x14ac:dyDescent="0.2">
      <c r="A149" t="s">
        <v>212</v>
      </c>
      <c r="B149">
        <v>0</v>
      </c>
      <c r="C149">
        <v>19.89</v>
      </c>
      <c r="D149" t="s">
        <v>560</v>
      </c>
      <c r="E149" t="s">
        <v>561</v>
      </c>
      <c r="F149">
        <v>1300</v>
      </c>
    </row>
    <row r="150" spans="1:6" x14ac:dyDescent="0.2">
      <c r="A150" t="s">
        <v>239</v>
      </c>
      <c r="B150">
        <v>0</v>
      </c>
      <c r="C150">
        <v>24.14</v>
      </c>
      <c r="D150" t="s">
        <v>560</v>
      </c>
      <c r="E150" t="s">
        <v>561</v>
      </c>
      <c r="F150">
        <v>1050</v>
      </c>
    </row>
    <row r="151" spans="1:6" x14ac:dyDescent="0.2">
      <c r="A151" t="s">
        <v>485</v>
      </c>
      <c r="B151">
        <v>0.3</v>
      </c>
      <c r="C151">
        <v>21.65</v>
      </c>
      <c r="D151" t="s">
        <v>560</v>
      </c>
      <c r="E151" t="s">
        <v>561</v>
      </c>
      <c r="F151">
        <v>950</v>
      </c>
    </row>
    <row r="152" spans="1:6" x14ac:dyDescent="0.2">
      <c r="A152" t="s">
        <v>267</v>
      </c>
      <c r="B152">
        <v>0</v>
      </c>
      <c r="C152">
        <v>21.06</v>
      </c>
      <c r="D152" t="s">
        <v>560</v>
      </c>
      <c r="E152" t="s">
        <v>561</v>
      </c>
      <c r="F152">
        <v>1000</v>
      </c>
    </row>
    <row r="153" spans="1:6" x14ac:dyDescent="0.2">
      <c r="A153" t="s">
        <v>269</v>
      </c>
      <c r="B153">
        <v>0</v>
      </c>
      <c r="C153">
        <v>19.690000000000001</v>
      </c>
      <c r="D153" t="s">
        <v>560</v>
      </c>
      <c r="E153" t="s">
        <v>561</v>
      </c>
      <c r="F153">
        <v>900</v>
      </c>
    </row>
    <row r="154" spans="1:6" x14ac:dyDescent="0.2">
      <c r="A154" t="s">
        <v>244</v>
      </c>
      <c r="B154">
        <v>0.28999999999999998</v>
      </c>
      <c r="C154">
        <v>22.68</v>
      </c>
      <c r="D154" t="s">
        <v>560</v>
      </c>
      <c r="E154" t="s">
        <v>561</v>
      </c>
      <c r="F154">
        <v>1300</v>
      </c>
    </row>
    <row r="155" spans="1:6" x14ac:dyDescent="0.2">
      <c r="A155" t="s">
        <v>273</v>
      </c>
      <c r="B155">
        <v>0</v>
      </c>
      <c r="C155">
        <v>23.96</v>
      </c>
      <c r="D155" t="s">
        <v>560</v>
      </c>
      <c r="E155" t="s">
        <v>561</v>
      </c>
      <c r="F155">
        <v>850</v>
      </c>
    </row>
    <row r="156" spans="1:6" x14ac:dyDescent="0.2">
      <c r="A156" t="s">
        <v>271</v>
      </c>
      <c r="B156">
        <v>0</v>
      </c>
      <c r="C156">
        <v>22.31</v>
      </c>
      <c r="D156" t="s">
        <v>560</v>
      </c>
      <c r="E156" t="s">
        <v>561</v>
      </c>
      <c r="F156">
        <v>940</v>
      </c>
    </row>
    <row r="157" spans="1:6" x14ac:dyDescent="0.2">
      <c r="A157" t="s">
        <v>184</v>
      </c>
      <c r="B157">
        <v>0.31</v>
      </c>
      <c r="C157">
        <v>23.46</v>
      </c>
      <c r="D157" t="s">
        <v>560</v>
      </c>
      <c r="E157" t="s">
        <v>561</v>
      </c>
      <c r="F157">
        <v>1000</v>
      </c>
    </row>
    <row r="158" spans="1:6" x14ac:dyDescent="0.2">
      <c r="A158" t="s">
        <v>274</v>
      </c>
      <c r="B158">
        <v>0</v>
      </c>
      <c r="C158">
        <v>22.86</v>
      </c>
      <c r="D158" t="s">
        <v>560</v>
      </c>
      <c r="E158" t="s">
        <v>561</v>
      </c>
      <c r="F158">
        <v>900</v>
      </c>
    </row>
    <row r="159" spans="1:6" x14ac:dyDescent="0.2">
      <c r="A159" t="s">
        <v>268</v>
      </c>
      <c r="B159">
        <v>0</v>
      </c>
      <c r="C159">
        <v>20.170000000000002</v>
      </c>
      <c r="D159" t="s">
        <v>560</v>
      </c>
      <c r="E159" t="s">
        <v>561</v>
      </c>
      <c r="F159">
        <v>1000</v>
      </c>
    </row>
    <row r="160" spans="1:6" x14ac:dyDescent="0.2">
      <c r="A160" t="s">
        <v>270</v>
      </c>
      <c r="B160">
        <v>0</v>
      </c>
      <c r="C160">
        <v>22.83</v>
      </c>
      <c r="D160" t="s">
        <v>560</v>
      </c>
      <c r="E160" t="s">
        <v>561</v>
      </c>
      <c r="F160">
        <v>1350</v>
      </c>
    </row>
    <row r="161" spans="1:6" x14ac:dyDescent="0.2">
      <c r="A161" t="s">
        <v>487</v>
      </c>
      <c r="B161">
        <v>0.44</v>
      </c>
      <c r="C161">
        <v>21.42</v>
      </c>
      <c r="D161" t="s">
        <v>560</v>
      </c>
      <c r="E161" t="s">
        <v>561</v>
      </c>
      <c r="F161">
        <v>850</v>
      </c>
    </row>
    <row r="162" spans="1:6" x14ac:dyDescent="0.2">
      <c r="A162">
        <v>54</v>
      </c>
      <c r="B162">
        <v>0.16</v>
      </c>
      <c r="C162">
        <v>20.190000000000001</v>
      </c>
      <c r="D162" t="s">
        <v>560</v>
      </c>
      <c r="E162" t="s">
        <v>561</v>
      </c>
      <c r="F162">
        <v>2000</v>
      </c>
    </row>
    <row r="163" spans="1:6" x14ac:dyDescent="0.2">
      <c r="A163" t="s">
        <v>176</v>
      </c>
      <c r="B163">
        <v>0.31</v>
      </c>
      <c r="C163">
        <v>20.47</v>
      </c>
      <c r="D163" t="s">
        <v>560</v>
      </c>
      <c r="E163" t="s">
        <v>561</v>
      </c>
      <c r="F163">
        <v>850</v>
      </c>
    </row>
    <row r="164" spans="1:6" x14ac:dyDescent="0.2">
      <c r="A164" t="s">
        <v>238</v>
      </c>
      <c r="B164">
        <v>0</v>
      </c>
      <c r="C164">
        <v>20.18</v>
      </c>
      <c r="D164" t="s">
        <v>560</v>
      </c>
      <c r="E164" t="s">
        <v>561</v>
      </c>
      <c r="F164">
        <v>1000</v>
      </c>
    </row>
    <row r="165" spans="1:6" x14ac:dyDescent="0.2">
      <c r="A165" t="s">
        <v>488</v>
      </c>
      <c r="B165">
        <v>0.27</v>
      </c>
      <c r="C165">
        <v>22.93</v>
      </c>
      <c r="D165" t="s">
        <v>560</v>
      </c>
      <c r="E165" t="s">
        <v>561</v>
      </c>
      <c r="F165">
        <v>160</v>
      </c>
    </row>
    <row r="166" spans="1:6" x14ac:dyDescent="0.2">
      <c r="A166" t="s">
        <v>201</v>
      </c>
      <c r="B166">
        <v>0</v>
      </c>
      <c r="C166">
        <v>20.79</v>
      </c>
      <c r="D166" t="s">
        <v>560</v>
      </c>
      <c r="E166" t="s">
        <v>561</v>
      </c>
      <c r="F166">
        <v>171</v>
      </c>
    </row>
    <row r="167" spans="1:6" x14ac:dyDescent="0.2">
      <c r="A167" t="s">
        <v>276</v>
      </c>
      <c r="B167">
        <v>0</v>
      </c>
      <c r="C167">
        <v>18.7</v>
      </c>
      <c r="D167" t="s">
        <v>560</v>
      </c>
      <c r="E167" t="s">
        <v>561</v>
      </c>
      <c r="F167">
        <v>260</v>
      </c>
    </row>
    <row r="168" spans="1:6" x14ac:dyDescent="0.2">
      <c r="A168" t="s">
        <v>489</v>
      </c>
      <c r="B168">
        <v>0</v>
      </c>
      <c r="C168">
        <v>3.78</v>
      </c>
      <c r="D168" t="s">
        <v>560</v>
      </c>
      <c r="E168" t="s">
        <v>561</v>
      </c>
      <c r="F168">
        <v>370</v>
      </c>
    </row>
    <row r="169" spans="1:6" x14ac:dyDescent="0.2">
      <c r="A169" t="s">
        <v>490</v>
      </c>
      <c r="B169">
        <v>1.64</v>
      </c>
      <c r="C169">
        <v>32.69</v>
      </c>
      <c r="D169" t="s">
        <v>560</v>
      </c>
      <c r="E169" t="s">
        <v>561</v>
      </c>
      <c r="F169">
        <v>437</v>
      </c>
    </row>
    <row r="170" spans="1:6" x14ac:dyDescent="0.2">
      <c r="A170" t="s">
        <v>491</v>
      </c>
      <c r="B170">
        <v>3.69</v>
      </c>
      <c r="C170">
        <v>640.29999999999995</v>
      </c>
      <c r="D170" t="s">
        <v>560</v>
      </c>
      <c r="E170" t="s">
        <v>561</v>
      </c>
      <c r="F170">
        <v>437</v>
      </c>
    </row>
    <row r="171" spans="1:6" x14ac:dyDescent="0.2">
      <c r="A171" t="s">
        <v>492</v>
      </c>
      <c r="B171">
        <v>8.57</v>
      </c>
      <c r="C171">
        <v>242.76</v>
      </c>
      <c r="D171" t="s">
        <v>560</v>
      </c>
      <c r="E171" t="s">
        <v>561</v>
      </c>
      <c r="F171">
        <v>439</v>
      </c>
    </row>
    <row r="172" spans="1:6" x14ac:dyDescent="0.2">
      <c r="A172" t="s">
        <v>493</v>
      </c>
      <c r="B172">
        <v>1.68</v>
      </c>
      <c r="C172">
        <v>31.17</v>
      </c>
      <c r="D172" t="s">
        <v>560</v>
      </c>
      <c r="E172" t="s">
        <v>561</v>
      </c>
      <c r="F172">
        <v>278</v>
      </c>
    </row>
    <row r="173" spans="1:6" x14ac:dyDescent="0.2">
      <c r="A173" t="s">
        <v>494</v>
      </c>
      <c r="B173">
        <v>1.81</v>
      </c>
      <c r="C173">
        <v>28.31</v>
      </c>
      <c r="D173" t="s">
        <v>560</v>
      </c>
      <c r="E173" t="s">
        <v>561</v>
      </c>
      <c r="F173">
        <v>119</v>
      </c>
    </row>
    <row r="174" spans="1:6" x14ac:dyDescent="0.2">
      <c r="A174">
        <v>463</v>
      </c>
      <c r="B174">
        <v>0.15</v>
      </c>
      <c r="C174">
        <v>23.18</v>
      </c>
      <c r="D174" t="s">
        <v>560</v>
      </c>
      <c r="E174" t="s">
        <v>561</v>
      </c>
      <c r="F174">
        <v>320</v>
      </c>
    </row>
    <row r="175" spans="1:6" x14ac:dyDescent="0.2">
      <c r="A175" t="s">
        <v>495</v>
      </c>
      <c r="B175">
        <v>1.01</v>
      </c>
      <c r="C175">
        <v>15.89</v>
      </c>
      <c r="D175" t="s">
        <v>560</v>
      </c>
      <c r="E175" t="s">
        <v>561</v>
      </c>
      <c r="F175">
        <v>1037</v>
      </c>
    </row>
    <row r="176" spans="1:6" x14ac:dyDescent="0.2">
      <c r="A176" t="s">
        <v>496</v>
      </c>
      <c r="B176">
        <v>0</v>
      </c>
      <c r="C176">
        <v>14.94</v>
      </c>
      <c r="D176" t="s">
        <v>560</v>
      </c>
      <c r="E176" t="s">
        <v>561</v>
      </c>
      <c r="F176">
        <v>1037</v>
      </c>
    </row>
    <row r="177" spans="1:6" x14ac:dyDescent="0.2">
      <c r="A177" t="s">
        <v>335</v>
      </c>
      <c r="B177">
        <v>0</v>
      </c>
      <c r="C177">
        <v>13.66</v>
      </c>
      <c r="D177" t="s">
        <v>560</v>
      </c>
      <c r="E177" t="s">
        <v>561</v>
      </c>
      <c r="F177">
        <v>686</v>
      </c>
    </row>
    <row r="178" spans="1:6" x14ac:dyDescent="0.2">
      <c r="A178" t="s">
        <v>327</v>
      </c>
      <c r="B178">
        <v>0.03</v>
      </c>
      <c r="C178">
        <v>17.399999999999999</v>
      </c>
      <c r="D178" t="s">
        <v>560</v>
      </c>
      <c r="E178" t="s">
        <v>561</v>
      </c>
      <c r="F178">
        <v>685</v>
      </c>
    </row>
    <row r="179" spans="1:6" x14ac:dyDescent="0.2">
      <c r="A179" t="s">
        <v>328</v>
      </c>
      <c r="B179">
        <v>0.02</v>
      </c>
      <c r="C179">
        <v>14.95</v>
      </c>
      <c r="D179" t="s">
        <v>560</v>
      </c>
      <c r="E179" t="s">
        <v>561</v>
      </c>
      <c r="F179">
        <v>623</v>
      </c>
    </row>
    <row r="180" spans="1:6" x14ac:dyDescent="0.2">
      <c r="A180" t="s">
        <v>336</v>
      </c>
      <c r="B180">
        <v>0</v>
      </c>
      <c r="C180">
        <v>12.61</v>
      </c>
      <c r="D180" t="s">
        <v>560</v>
      </c>
      <c r="E180" t="s">
        <v>561</v>
      </c>
      <c r="F180">
        <v>796</v>
      </c>
    </row>
    <row r="181" spans="1:6" x14ac:dyDescent="0.2">
      <c r="A181" t="s">
        <v>337</v>
      </c>
      <c r="B181">
        <v>0</v>
      </c>
      <c r="C181">
        <v>13.77</v>
      </c>
      <c r="D181" t="s">
        <v>560</v>
      </c>
      <c r="E181" t="s">
        <v>561</v>
      </c>
      <c r="F181">
        <v>974</v>
      </c>
    </row>
    <row r="182" spans="1:6" x14ac:dyDescent="0.2">
      <c r="A182" t="s">
        <v>338</v>
      </c>
      <c r="B182">
        <v>0</v>
      </c>
      <c r="C182">
        <v>15.49</v>
      </c>
      <c r="D182" t="s">
        <v>560</v>
      </c>
      <c r="E182" t="s">
        <v>561</v>
      </c>
      <c r="F182">
        <v>586</v>
      </c>
    </row>
    <row r="183" spans="1:6" x14ac:dyDescent="0.2">
      <c r="A183" t="s">
        <v>343</v>
      </c>
      <c r="B183">
        <v>0</v>
      </c>
      <c r="C183">
        <v>14.93</v>
      </c>
      <c r="D183" t="s">
        <v>560</v>
      </c>
      <c r="E183" t="s">
        <v>561</v>
      </c>
      <c r="F183">
        <v>532</v>
      </c>
    </row>
    <row r="184" spans="1:6" x14ac:dyDescent="0.2">
      <c r="A184" t="s">
        <v>344</v>
      </c>
      <c r="B184">
        <v>0</v>
      </c>
      <c r="C184">
        <v>14.48</v>
      </c>
      <c r="D184" t="s">
        <v>560</v>
      </c>
      <c r="E184" t="s">
        <v>561</v>
      </c>
      <c r="F184">
        <v>220</v>
      </c>
    </row>
    <row r="185" spans="1:6" x14ac:dyDescent="0.2">
      <c r="A185" t="s">
        <v>345</v>
      </c>
      <c r="B185">
        <v>0</v>
      </c>
      <c r="C185">
        <v>14.34</v>
      </c>
      <c r="D185" t="s">
        <v>560</v>
      </c>
      <c r="E185" t="s">
        <v>561</v>
      </c>
      <c r="F185">
        <v>513</v>
      </c>
    </row>
    <row r="186" spans="1:6" x14ac:dyDescent="0.2">
      <c r="A186" t="s">
        <v>497</v>
      </c>
      <c r="B186">
        <v>0</v>
      </c>
      <c r="C186">
        <v>14.63</v>
      </c>
      <c r="D186" t="s">
        <v>560</v>
      </c>
      <c r="E186" t="s">
        <v>561</v>
      </c>
      <c r="F186">
        <v>815</v>
      </c>
    </row>
    <row r="187" spans="1:6" x14ac:dyDescent="0.2">
      <c r="A187" t="s">
        <v>353</v>
      </c>
      <c r="B187">
        <v>0</v>
      </c>
      <c r="C187">
        <v>14.48</v>
      </c>
      <c r="D187" t="s">
        <v>560</v>
      </c>
      <c r="E187" t="s">
        <v>561</v>
      </c>
      <c r="F187">
        <v>518</v>
      </c>
    </row>
    <row r="188" spans="1:6" x14ac:dyDescent="0.2">
      <c r="A188" t="s">
        <v>498</v>
      </c>
      <c r="B188">
        <v>0</v>
      </c>
      <c r="C188">
        <v>13.65</v>
      </c>
      <c r="D188" t="s">
        <v>560</v>
      </c>
      <c r="E188" t="s">
        <v>561</v>
      </c>
      <c r="F188">
        <v>440</v>
      </c>
    </row>
    <row r="189" spans="1:6" x14ac:dyDescent="0.2">
      <c r="A189" t="s">
        <v>499</v>
      </c>
      <c r="B189">
        <v>0</v>
      </c>
      <c r="C189">
        <v>14.37</v>
      </c>
      <c r="D189" t="s">
        <v>560</v>
      </c>
      <c r="E189" t="s">
        <v>561</v>
      </c>
      <c r="F189">
        <v>575</v>
      </c>
    </row>
    <row r="190" spans="1:6" x14ac:dyDescent="0.2">
      <c r="A190" t="s">
        <v>357</v>
      </c>
      <c r="B190">
        <v>0</v>
      </c>
      <c r="C190">
        <v>13.14</v>
      </c>
      <c r="D190" t="s">
        <v>560</v>
      </c>
      <c r="E190" t="s">
        <v>561</v>
      </c>
      <c r="F190">
        <v>1036</v>
      </c>
    </row>
    <row r="191" spans="1:6" x14ac:dyDescent="0.2">
      <c r="A191" t="s">
        <v>500</v>
      </c>
      <c r="B191">
        <v>0</v>
      </c>
      <c r="C191">
        <v>16.57</v>
      </c>
      <c r="D191" t="s">
        <v>560</v>
      </c>
      <c r="E191" t="s">
        <v>561</v>
      </c>
      <c r="F191">
        <v>679</v>
      </c>
    </row>
    <row r="192" spans="1:6" x14ac:dyDescent="0.2">
      <c r="A192" t="s">
        <v>346</v>
      </c>
      <c r="B192">
        <v>0.25</v>
      </c>
      <c r="C192">
        <v>16.39</v>
      </c>
      <c r="D192" t="s">
        <v>560</v>
      </c>
      <c r="E192" t="s">
        <v>561</v>
      </c>
      <c r="F192">
        <v>688</v>
      </c>
    </row>
    <row r="193" spans="1:6" x14ac:dyDescent="0.2">
      <c r="A193" t="s">
        <v>501</v>
      </c>
      <c r="B193">
        <v>0</v>
      </c>
      <c r="C193">
        <v>14.27</v>
      </c>
      <c r="D193" t="s">
        <v>560</v>
      </c>
      <c r="E193" t="s">
        <v>561</v>
      </c>
      <c r="F193">
        <v>573</v>
      </c>
    </row>
    <row r="194" spans="1:6" x14ac:dyDescent="0.2">
      <c r="A194" t="s">
        <v>347</v>
      </c>
      <c r="B194">
        <v>0.8</v>
      </c>
      <c r="C194">
        <v>17.829999999999998</v>
      </c>
      <c r="D194" t="s">
        <v>560</v>
      </c>
      <c r="E194" t="s">
        <v>561</v>
      </c>
      <c r="F194">
        <v>1436</v>
      </c>
    </row>
    <row r="195" spans="1:6" x14ac:dyDescent="0.2">
      <c r="A195" t="s">
        <v>348</v>
      </c>
      <c r="B195">
        <v>0</v>
      </c>
      <c r="C195">
        <v>16.14</v>
      </c>
      <c r="D195" t="s">
        <v>560</v>
      </c>
      <c r="E195" t="s">
        <v>561</v>
      </c>
      <c r="F195">
        <v>648</v>
      </c>
    </row>
    <row r="196" spans="1:6" x14ac:dyDescent="0.2">
      <c r="A196" t="s">
        <v>358</v>
      </c>
      <c r="B196">
        <v>0</v>
      </c>
      <c r="C196">
        <v>15.43</v>
      </c>
      <c r="D196" t="s">
        <v>560</v>
      </c>
      <c r="E196" t="s">
        <v>561</v>
      </c>
      <c r="F196">
        <v>346</v>
      </c>
    </row>
    <row r="197" spans="1:6" x14ac:dyDescent="0.2">
      <c r="A197" t="s">
        <v>332</v>
      </c>
      <c r="B197">
        <v>0</v>
      </c>
      <c r="C197">
        <v>19.86</v>
      </c>
      <c r="D197" t="s">
        <v>560</v>
      </c>
      <c r="E197" t="s">
        <v>561</v>
      </c>
      <c r="F197">
        <v>143</v>
      </c>
    </row>
    <row r="198" spans="1:6" x14ac:dyDescent="0.2">
      <c r="A198" t="s">
        <v>339</v>
      </c>
      <c r="B198">
        <v>0</v>
      </c>
      <c r="C198">
        <v>15.94</v>
      </c>
      <c r="D198" t="s">
        <v>560</v>
      </c>
      <c r="E198" t="s">
        <v>561</v>
      </c>
      <c r="F198">
        <v>107</v>
      </c>
    </row>
    <row r="199" spans="1:6" x14ac:dyDescent="0.2">
      <c r="A199" t="s">
        <v>340</v>
      </c>
      <c r="B199">
        <v>0</v>
      </c>
      <c r="C199">
        <v>14.86</v>
      </c>
      <c r="D199" t="s">
        <v>560</v>
      </c>
      <c r="E199" t="s">
        <v>561</v>
      </c>
      <c r="F199">
        <v>109</v>
      </c>
    </row>
    <row r="200" spans="1:6" x14ac:dyDescent="0.2">
      <c r="A200" t="s">
        <v>102</v>
      </c>
      <c r="B200">
        <v>0.08</v>
      </c>
      <c r="C200">
        <v>25</v>
      </c>
      <c r="D200" t="s">
        <v>560</v>
      </c>
      <c r="E200" t="s">
        <v>561</v>
      </c>
      <c r="F200">
        <v>75</v>
      </c>
    </row>
    <row r="201" spans="1:6" x14ac:dyDescent="0.2">
      <c r="A201" t="s">
        <v>512</v>
      </c>
      <c r="B201">
        <v>64.63</v>
      </c>
      <c r="C201">
        <v>5011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1832D-75CE-44A7-B120-6B422DCC4809}">
  <dimension ref="A1:F201"/>
  <sheetViews>
    <sheetView workbookViewId="0">
      <selection activeCell="E24" sqref="E24"/>
    </sheetView>
  </sheetViews>
  <sheetFormatPr defaultRowHeight="15" x14ac:dyDescent="0.2"/>
  <sheetData>
    <row r="1" spans="1:6" x14ac:dyDescent="0.2">
      <c r="A1" t="s">
        <v>468</v>
      </c>
      <c r="B1" t="s">
        <v>524</v>
      </c>
      <c r="C1" t="s">
        <v>525</v>
      </c>
      <c r="D1" t="s">
        <v>526</v>
      </c>
      <c r="E1" t="s">
        <v>527</v>
      </c>
      <c r="F1" t="s">
        <v>528</v>
      </c>
    </row>
    <row r="2" spans="1:6" x14ac:dyDescent="0.2">
      <c r="A2" t="s">
        <v>31</v>
      </c>
      <c r="B2">
        <v>0</v>
      </c>
      <c r="C2">
        <v>19.55</v>
      </c>
      <c r="D2" t="s">
        <v>562</v>
      </c>
      <c r="E2" t="s">
        <v>563</v>
      </c>
      <c r="F2">
        <v>144</v>
      </c>
    </row>
    <row r="3" spans="1:6" x14ac:dyDescent="0.2">
      <c r="A3" t="s">
        <v>133</v>
      </c>
      <c r="B3">
        <v>0</v>
      </c>
      <c r="C3">
        <v>26.84</v>
      </c>
      <c r="D3" t="s">
        <v>562</v>
      </c>
      <c r="E3" t="s">
        <v>563</v>
      </c>
      <c r="F3">
        <v>157</v>
      </c>
    </row>
    <row r="4" spans="1:6" x14ac:dyDescent="0.2">
      <c r="A4" t="s">
        <v>91</v>
      </c>
      <c r="B4">
        <v>0.38</v>
      </c>
      <c r="C4">
        <v>27.95</v>
      </c>
      <c r="D4" t="s">
        <v>562</v>
      </c>
      <c r="E4" t="s">
        <v>563</v>
      </c>
      <c r="F4">
        <v>133</v>
      </c>
    </row>
    <row r="5" spans="1:6" x14ac:dyDescent="0.2">
      <c r="A5" t="s">
        <v>479</v>
      </c>
      <c r="B5">
        <v>0</v>
      </c>
      <c r="C5">
        <v>27.65</v>
      </c>
      <c r="D5" t="s">
        <v>562</v>
      </c>
      <c r="E5" t="s">
        <v>563</v>
      </c>
      <c r="F5">
        <v>200</v>
      </c>
    </row>
    <row r="6" spans="1:6" x14ac:dyDescent="0.2">
      <c r="A6" t="s">
        <v>30</v>
      </c>
      <c r="B6">
        <v>0</v>
      </c>
      <c r="C6">
        <v>19.39</v>
      </c>
      <c r="D6" t="s">
        <v>562</v>
      </c>
      <c r="E6" t="s">
        <v>563</v>
      </c>
      <c r="F6">
        <v>145</v>
      </c>
    </row>
    <row r="7" spans="1:6" x14ac:dyDescent="0.2">
      <c r="A7" t="s">
        <v>349</v>
      </c>
      <c r="B7">
        <v>0.91</v>
      </c>
      <c r="C7">
        <v>15.16</v>
      </c>
      <c r="D7" t="s">
        <v>562</v>
      </c>
      <c r="E7" t="s">
        <v>563</v>
      </c>
      <c r="F7">
        <v>183</v>
      </c>
    </row>
    <row r="8" spans="1:6" x14ac:dyDescent="0.2">
      <c r="A8" t="s">
        <v>352</v>
      </c>
      <c r="B8">
        <v>0</v>
      </c>
      <c r="C8">
        <v>15.56</v>
      </c>
      <c r="D8" t="s">
        <v>562</v>
      </c>
      <c r="E8" t="s">
        <v>563</v>
      </c>
      <c r="F8">
        <v>111</v>
      </c>
    </row>
    <row r="9" spans="1:6" x14ac:dyDescent="0.2">
      <c r="A9" t="s">
        <v>354</v>
      </c>
      <c r="B9">
        <v>0</v>
      </c>
      <c r="C9">
        <v>15.68</v>
      </c>
      <c r="D9" t="s">
        <v>562</v>
      </c>
      <c r="E9" t="s">
        <v>563</v>
      </c>
      <c r="F9">
        <v>102</v>
      </c>
    </row>
    <row r="10" spans="1:6" x14ac:dyDescent="0.2">
      <c r="A10" t="s">
        <v>356</v>
      </c>
      <c r="B10">
        <v>0</v>
      </c>
      <c r="C10">
        <v>15.32</v>
      </c>
      <c r="D10" t="s">
        <v>562</v>
      </c>
      <c r="E10" t="s">
        <v>563</v>
      </c>
      <c r="F10">
        <v>285</v>
      </c>
    </row>
    <row r="11" spans="1:6" x14ac:dyDescent="0.2">
      <c r="A11" t="s">
        <v>264</v>
      </c>
      <c r="B11">
        <v>0</v>
      </c>
      <c r="C11">
        <v>23.28</v>
      </c>
      <c r="D11" t="s">
        <v>562</v>
      </c>
      <c r="E11" t="s">
        <v>563</v>
      </c>
      <c r="F11">
        <v>67</v>
      </c>
    </row>
    <row r="12" spans="1:6" x14ac:dyDescent="0.2">
      <c r="A12" t="s">
        <v>265</v>
      </c>
      <c r="B12">
        <v>0</v>
      </c>
      <c r="C12">
        <v>21.79</v>
      </c>
      <c r="D12" t="s">
        <v>562</v>
      </c>
      <c r="E12" t="s">
        <v>563</v>
      </c>
      <c r="F12">
        <v>162</v>
      </c>
    </row>
    <row r="13" spans="1:6" x14ac:dyDescent="0.2">
      <c r="A13" t="s">
        <v>292</v>
      </c>
      <c r="B13">
        <v>0</v>
      </c>
      <c r="C13">
        <v>24.69</v>
      </c>
      <c r="D13" t="s">
        <v>562</v>
      </c>
      <c r="E13" t="s">
        <v>563</v>
      </c>
      <c r="F13">
        <v>1500</v>
      </c>
    </row>
    <row r="14" spans="1:6" x14ac:dyDescent="0.2">
      <c r="A14" t="s">
        <v>275</v>
      </c>
      <c r="B14">
        <v>0</v>
      </c>
      <c r="C14">
        <v>22.06</v>
      </c>
      <c r="D14" t="s">
        <v>562</v>
      </c>
      <c r="E14" t="s">
        <v>563</v>
      </c>
      <c r="F14">
        <v>900</v>
      </c>
    </row>
    <row r="15" spans="1:6" x14ac:dyDescent="0.2">
      <c r="A15" t="s">
        <v>288</v>
      </c>
      <c r="B15">
        <v>0</v>
      </c>
      <c r="C15">
        <v>23.17</v>
      </c>
      <c r="D15" t="s">
        <v>562</v>
      </c>
      <c r="E15" t="s">
        <v>563</v>
      </c>
      <c r="F15">
        <v>750</v>
      </c>
    </row>
    <row r="16" spans="1:6" x14ac:dyDescent="0.2">
      <c r="A16" t="s">
        <v>290</v>
      </c>
      <c r="B16">
        <v>0</v>
      </c>
      <c r="C16">
        <v>22.79</v>
      </c>
      <c r="D16" t="s">
        <v>562</v>
      </c>
      <c r="E16" t="s">
        <v>563</v>
      </c>
      <c r="F16">
        <v>585</v>
      </c>
    </row>
    <row r="17" spans="1:6" x14ac:dyDescent="0.2">
      <c r="A17" t="s">
        <v>291</v>
      </c>
      <c r="B17">
        <v>0</v>
      </c>
      <c r="C17">
        <v>22.82</v>
      </c>
      <c r="D17" t="s">
        <v>562</v>
      </c>
      <c r="E17" t="s">
        <v>563</v>
      </c>
      <c r="F17">
        <v>475</v>
      </c>
    </row>
    <row r="18" spans="1:6" x14ac:dyDescent="0.2">
      <c r="A18" t="s">
        <v>35</v>
      </c>
      <c r="B18">
        <v>0.5</v>
      </c>
      <c r="C18">
        <v>24.16</v>
      </c>
      <c r="D18" t="s">
        <v>562</v>
      </c>
      <c r="E18" t="s">
        <v>563</v>
      </c>
      <c r="F18">
        <v>1007</v>
      </c>
    </row>
    <row r="19" spans="1:6" x14ac:dyDescent="0.2">
      <c r="A19" t="s">
        <v>36</v>
      </c>
      <c r="B19">
        <v>0.5</v>
      </c>
      <c r="C19">
        <v>24.15</v>
      </c>
      <c r="D19" t="s">
        <v>562</v>
      </c>
      <c r="E19" t="s">
        <v>563</v>
      </c>
      <c r="F19">
        <v>1007</v>
      </c>
    </row>
    <row r="20" spans="1:6" x14ac:dyDescent="0.2">
      <c r="A20" t="s">
        <v>37</v>
      </c>
      <c r="B20">
        <v>0</v>
      </c>
      <c r="C20">
        <v>23.13</v>
      </c>
      <c r="D20" t="s">
        <v>562</v>
      </c>
      <c r="E20" t="s">
        <v>563</v>
      </c>
      <c r="F20">
        <v>812</v>
      </c>
    </row>
    <row r="21" spans="1:6" x14ac:dyDescent="0.2">
      <c r="A21" t="s">
        <v>478</v>
      </c>
      <c r="B21">
        <v>0</v>
      </c>
      <c r="C21">
        <v>17.46</v>
      </c>
      <c r="D21" t="s">
        <v>562</v>
      </c>
      <c r="E21" t="s">
        <v>563</v>
      </c>
      <c r="F21">
        <v>840</v>
      </c>
    </row>
    <row r="22" spans="1:6" x14ac:dyDescent="0.2">
      <c r="A22" t="s">
        <v>38</v>
      </c>
      <c r="B22">
        <v>0</v>
      </c>
      <c r="C22">
        <v>23.84</v>
      </c>
      <c r="D22" t="s">
        <v>562</v>
      </c>
      <c r="E22" t="s">
        <v>563</v>
      </c>
      <c r="F22">
        <v>263</v>
      </c>
    </row>
    <row r="23" spans="1:6" x14ac:dyDescent="0.2">
      <c r="A23" t="s">
        <v>40</v>
      </c>
      <c r="B23">
        <v>0</v>
      </c>
      <c r="C23">
        <v>22.48</v>
      </c>
      <c r="D23" t="s">
        <v>562</v>
      </c>
      <c r="E23" t="s">
        <v>563</v>
      </c>
      <c r="F23">
        <v>123</v>
      </c>
    </row>
    <row r="24" spans="1:6" x14ac:dyDescent="0.2">
      <c r="A24" t="s">
        <v>39</v>
      </c>
      <c r="B24">
        <v>0</v>
      </c>
      <c r="C24">
        <v>23.87</v>
      </c>
      <c r="D24" t="s">
        <v>562</v>
      </c>
      <c r="E24" t="s">
        <v>563</v>
      </c>
      <c r="F24">
        <v>576</v>
      </c>
    </row>
    <row r="25" spans="1:6" x14ac:dyDescent="0.2">
      <c r="A25" t="s">
        <v>41</v>
      </c>
      <c r="B25">
        <v>0</v>
      </c>
      <c r="C25">
        <v>22.63</v>
      </c>
      <c r="D25" t="s">
        <v>562</v>
      </c>
      <c r="E25" t="s">
        <v>563</v>
      </c>
      <c r="F25">
        <v>190</v>
      </c>
    </row>
    <row r="26" spans="1:6" x14ac:dyDescent="0.2">
      <c r="A26" t="s">
        <v>47</v>
      </c>
      <c r="B26">
        <v>1.24</v>
      </c>
      <c r="C26">
        <v>24.34</v>
      </c>
      <c r="D26" t="s">
        <v>562</v>
      </c>
      <c r="E26" t="s">
        <v>563</v>
      </c>
      <c r="F26">
        <v>840</v>
      </c>
    </row>
    <row r="27" spans="1:6" x14ac:dyDescent="0.2">
      <c r="A27" t="s">
        <v>48</v>
      </c>
      <c r="B27">
        <v>1.32</v>
      </c>
      <c r="C27">
        <v>24.86</v>
      </c>
      <c r="D27" t="s">
        <v>562</v>
      </c>
      <c r="E27" t="s">
        <v>563</v>
      </c>
      <c r="F27">
        <v>860</v>
      </c>
    </row>
    <row r="28" spans="1:6" x14ac:dyDescent="0.2">
      <c r="A28" t="s">
        <v>49</v>
      </c>
      <c r="B28">
        <v>1.27</v>
      </c>
      <c r="C28">
        <v>23.6</v>
      </c>
      <c r="D28" t="s">
        <v>562</v>
      </c>
      <c r="E28" t="s">
        <v>563</v>
      </c>
      <c r="F28">
        <v>802</v>
      </c>
    </row>
    <row r="29" spans="1:6" x14ac:dyDescent="0.2">
      <c r="A29" t="s">
        <v>50</v>
      </c>
      <c r="B29">
        <v>0.54</v>
      </c>
      <c r="C29">
        <v>19.739999999999998</v>
      </c>
      <c r="D29" t="s">
        <v>562</v>
      </c>
      <c r="E29" t="s">
        <v>563</v>
      </c>
      <c r="F29">
        <v>518</v>
      </c>
    </row>
    <row r="30" spans="1:6" x14ac:dyDescent="0.2">
      <c r="A30" t="s">
        <v>51</v>
      </c>
      <c r="B30">
        <v>0.91</v>
      </c>
      <c r="C30">
        <v>22.43</v>
      </c>
      <c r="D30" t="s">
        <v>562</v>
      </c>
      <c r="E30" t="s">
        <v>563</v>
      </c>
      <c r="F30">
        <v>813</v>
      </c>
    </row>
    <row r="31" spans="1:6" x14ac:dyDescent="0.2">
      <c r="A31" t="s">
        <v>52</v>
      </c>
      <c r="B31">
        <v>1.8</v>
      </c>
      <c r="C31">
        <v>28.16</v>
      </c>
      <c r="D31" t="s">
        <v>562</v>
      </c>
      <c r="E31" t="s">
        <v>563</v>
      </c>
      <c r="F31">
        <v>814</v>
      </c>
    </row>
    <row r="32" spans="1:6" x14ac:dyDescent="0.2">
      <c r="A32">
        <v>239</v>
      </c>
      <c r="B32">
        <v>0.43</v>
      </c>
      <c r="C32">
        <v>19.28</v>
      </c>
      <c r="D32" t="s">
        <v>562</v>
      </c>
      <c r="E32" t="s">
        <v>563</v>
      </c>
      <c r="F32">
        <v>1305</v>
      </c>
    </row>
    <row r="33" spans="1:6" x14ac:dyDescent="0.2">
      <c r="A33">
        <v>358</v>
      </c>
      <c r="B33">
        <v>0</v>
      </c>
      <c r="C33">
        <v>24.7</v>
      </c>
      <c r="D33" t="s">
        <v>562</v>
      </c>
      <c r="E33" t="s">
        <v>563</v>
      </c>
      <c r="F33">
        <v>375</v>
      </c>
    </row>
    <row r="34" spans="1:6" x14ac:dyDescent="0.2">
      <c r="A34">
        <v>359</v>
      </c>
      <c r="B34">
        <v>0</v>
      </c>
      <c r="C34">
        <v>24.65</v>
      </c>
      <c r="D34" t="s">
        <v>562</v>
      </c>
      <c r="E34" t="s">
        <v>563</v>
      </c>
      <c r="F34">
        <v>2351</v>
      </c>
    </row>
    <row r="35" spans="1:6" x14ac:dyDescent="0.2">
      <c r="A35" t="s">
        <v>197</v>
      </c>
      <c r="B35">
        <v>0</v>
      </c>
      <c r="C35">
        <v>21.2</v>
      </c>
      <c r="D35" t="s">
        <v>562</v>
      </c>
      <c r="E35" t="s">
        <v>563</v>
      </c>
      <c r="F35">
        <v>850</v>
      </c>
    </row>
    <row r="36" spans="1:6" x14ac:dyDescent="0.2">
      <c r="A36" t="s">
        <v>44</v>
      </c>
      <c r="B36">
        <v>0.84</v>
      </c>
      <c r="C36">
        <v>24.67</v>
      </c>
      <c r="D36" t="s">
        <v>562</v>
      </c>
      <c r="E36" t="s">
        <v>563</v>
      </c>
      <c r="F36">
        <v>916</v>
      </c>
    </row>
    <row r="37" spans="1:6" x14ac:dyDescent="0.2">
      <c r="A37" t="s">
        <v>46</v>
      </c>
      <c r="B37">
        <v>0.88</v>
      </c>
      <c r="C37">
        <v>23.59</v>
      </c>
      <c r="D37" t="s">
        <v>562</v>
      </c>
      <c r="E37" t="s">
        <v>563</v>
      </c>
      <c r="F37">
        <v>900</v>
      </c>
    </row>
    <row r="38" spans="1:6" x14ac:dyDescent="0.2">
      <c r="A38" t="s">
        <v>533</v>
      </c>
      <c r="B38">
        <v>0.81</v>
      </c>
      <c r="C38">
        <v>38.32</v>
      </c>
      <c r="D38" t="s">
        <v>562</v>
      </c>
      <c r="E38" t="s">
        <v>563</v>
      </c>
      <c r="F38">
        <v>140</v>
      </c>
    </row>
    <row r="39" spans="1:6" x14ac:dyDescent="0.2">
      <c r="A39" t="s">
        <v>534</v>
      </c>
      <c r="B39">
        <v>0.64</v>
      </c>
      <c r="C39">
        <v>27.2</v>
      </c>
      <c r="D39" t="s">
        <v>562</v>
      </c>
      <c r="E39" t="s">
        <v>563</v>
      </c>
      <c r="F39">
        <v>140</v>
      </c>
    </row>
    <row r="40" spans="1:6" x14ac:dyDescent="0.2">
      <c r="A40" t="s">
        <v>45</v>
      </c>
      <c r="B40">
        <v>0.61</v>
      </c>
      <c r="C40">
        <v>24.32</v>
      </c>
      <c r="D40" t="s">
        <v>562</v>
      </c>
      <c r="E40" t="s">
        <v>563</v>
      </c>
      <c r="F40">
        <v>842</v>
      </c>
    </row>
    <row r="41" spans="1:6" x14ac:dyDescent="0.2">
      <c r="A41" t="s">
        <v>535</v>
      </c>
      <c r="B41">
        <v>0.27</v>
      </c>
      <c r="C41">
        <v>9.9499999999999993</v>
      </c>
      <c r="D41" t="s">
        <v>562</v>
      </c>
      <c r="E41" t="s">
        <v>563</v>
      </c>
      <c r="F41">
        <v>56</v>
      </c>
    </row>
    <row r="42" spans="1:6" x14ac:dyDescent="0.2">
      <c r="A42" t="s">
        <v>536</v>
      </c>
      <c r="B42">
        <v>0.52</v>
      </c>
      <c r="C42">
        <v>26</v>
      </c>
      <c r="D42" t="s">
        <v>562</v>
      </c>
      <c r="E42" t="s">
        <v>563</v>
      </c>
      <c r="F42">
        <v>141</v>
      </c>
    </row>
    <row r="43" spans="1:6" x14ac:dyDescent="0.2">
      <c r="A43" t="s">
        <v>537</v>
      </c>
      <c r="B43">
        <v>0.53</v>
      </c>
      <c r="C43">
        <v>27.37</v>
      </c>
      <c r="D43" t="s">
        <v>562</v>
      </c>
      <c r="E43" t="s">
        <v>563</v>
      </c>
      <c r="F43">
        <v>74</v>
      </c>
    </row>
    <row r="44" spans="1:6" x14ac:dyDescent="0.2">
      <c r="A44" t="s">
        <v>70</v>
      </c>
      <c r="B44">
        <v>0</v>
      </c>
      <c r="C44">
        <v>22.74</v>
      </c>
      <c r="D44" t="s">
        <v>562</v>
      </c>
      <c r="E44" t="s">
        <v>563</v>
      </c>
      <c r="F44">
        <v>794</v>
      </c>
    </row>
    <row r="45" spans="1:6" x14ac:dyDescent="0.2">
      <c r="A45" t="s">
        <v>69</v>
      </c>
      <c r="B45">
        <v>0</v>
      </c>
      <c r="C45">
        <v>24.34</v>
      </c>
      <c r="D45" t="s">
        <v>562</v>
      </c>
      <c r="E45" t="s">
        <v>563</v>
      </c>
      <c r="F45">
        <v>517</v>
      </c>
    </row>
    <row r="46" spans="1:6" x14ac:dyDescent="0.2">
      <c r="A46" t="s">
        <v>71</v>
      </c>
      <c r="B46">
        <v>0</v>
      </c>
      <c r="C46">
        <v>22.81</v>
      </c>
      <c r="D46" t="s">
        <v>562</v>
      </c>
      <c r="E46" t="s">
        <v>563</v>
      </c>
      <c r="F46">
        <v>735</v>
      </c>
    </row>
    <row r="47" spans="1:6" x14ac:dyDescent="0.2">
      <c r="A47" t="s">
        <v>72</v>
      </c>
      <c r="B47">
        <v>0</v>
      </c>
      <c r="C47">
        <v>21.11</v>
      </c>
      <c r="D47" t="s">
        <v>562</v>
      </c>
      <c r="E47" t="s">
        <v>563</v>
      </c>
      <c r="F47">
        <v>767</v>
      </c>
    </row>
    <row r="48" spans="1:6" x14ac:dyDescent="0.2">
      <c r="A48" t="s">
        <v>89</v>
      </c>
      <c r="B48">
        <v>0.6</v>
      </c>
      <c r="C48">
        <v>21.67</v>
      </c>
      <c r="D48" t="s">
        <v>562</v>
      </c>
      <c r="E48" t="s">
        <v>563</v>
      </c>
      <c r="F48">
        <v>791</v>
      </c>
    </row>
    <row r="49" spans="1:6" x14ac:dyDescent="0.2">
      <c r="A49" t="s">
        <v>90</v>
      </c>
      <c r="B49">
        <v>0.62</v>
      </c>
      <c r="C49">
        <v>22.23</v>
      </c>
      <c r="D49" t="s">
        <v>562</v>
      </c>
      <c r="E49" t="s">
        <v>563</v>
      </c>
      <c r="F49">
        <v>781</v>
      </c>
    </row>
    <row r="50" spans="1:6" x14ac:dyDescent="0.2">
      <c r="A50" t="s">
        <v>86</v>
      </c>
      <c r="B50">
        <v>0.59</v>
      </c>
      <c r="C50">
        <v>21.94</v>
      </c>
      <c r="D50" t="s">
        <v>562</v>
      </c>
      <c r="E50" t="s">
        <v>563</v>
      </c>
      <c r="F50">
        <v>771</v>
      </c>
    </row>
    <row r="51" spans="1:6" x14ac:dyDescent="0.2">
      <c r="A51" t="s">
        <v>88</v>
      </c>
      <c r="B51">
        <v>0.6</v>
      </c>
      <c r="C51">
        <v>21.37</v>
      </c>
      <c r="D51" t="s">
        <v>562</v>
      </c>
      <c r="E51" t="s">
        <v>563</v>
      </c>
      <c r="F51">
        <v>771</v>
      </c>
    </row>
    <row r="52" spans="1:6" x14ac:dyDescent="0.2">
      <c r="A52" t="s">
        <v>146</v>
      </c>
      <c r="B52">
        <v>0</v>
      </c>
      <c r="C52">
        <v>17.920000000000002</v>
      </c>
      <c r="D52" t="s">
        <v>562</v>
      </c>
      <c r="E52" t="s">
        <v>563</v>
      </c>
      <c r="F52">
        <v>792</v>
      </c>
    </row>
    <row r="53" spans="1:6" x14ac:dyDescent="0.2">
      <c r="A53" t="s">
        <v>148</v>
      </c>
      <c r="B53">
        <v>0</v>
      </c>
      <c r="C53">
        <v>18.54</v>
      </c>
      <c r="D53" t="s">
        <v>562</v>
      </c>
      <c r="E53" t="s">
        <v>563</v>
      </c>
      <c r="F53">
        <v>781</v>
      </c>
    </row>
    <row r="54" spans="1:6" x14ac:dyDescent="0.2">
      <c r="A54" t="s">
        <v>28</v>
      </c>
      <c r="B54">
        <v>0</v>
      </c>
      <c r="C54">
        <v>19.57</v>
      </c>
      <c r="D54" t="s">
        <v>562</v>
      </c>
      <c r="E54" t="s">
        <v>563</v>
      </c>
      <c r="F54">
        <v>783</v>
      </c>
    </row>
    <row r="55" spans="1:6" x14ac:dyDescent="0.2">
      <c r="A55" t="s">
        <v>29</v>
      </c>
      <c r="B55">
        <v>0</v>
      </c>
      <c r="C55">
        <v>18.329999999999998</v>
      </c>
      <c r="D55" t="s">
        <v>562</v>
      </c>
      <c r="E55" t="s">
        <v>563</v>
      </c>
      <c r="F55">
        <v>783</v>
      </c>
    </row>
    <row r="56" spans="1:6" x14ac:dyDescent="0.2">
      <c r="A56" t="s">
        <v>85</v>
      </c>
      <c r="B56">
        <v>0.6</v>
      </c>
      <c r="C56">
        <v>21.1</v>
      </c>
      <c r="D56" t="s">
        <v>562</v>
      </c>
      <c r="E56" t="s">
        <v>563</v>
      </c>
      <c r="F56">
        <v>771</v>
      </c>
    </row>
    <row r="57" spans="1:6" x14ac:dyDescent="0.2">
      <c r="A57" t="s">
        <v>142</v>
      </c>
      <c r="B57">
        <v>0</v>
      </c>
      <c r="C57">
        <v>0</v>
      </c>
      <c r="D57" t="s">
        <v>562</v>
      </c>
      <c r="E57" t="s">
        <v>563</v>
      </c>
      <c r="F57">
        <v>669</v>
      </c>
    </row>
    <row r="58" spans="1:6" x14ac:dyDescent="0.2">
      <c r="A58" t="s">
        <v>143</v>
      </c>
      <c r="B58">
        <v>0</v>
      </c>
      <c r="C58">
        <v>19.600000000000001</v>
      </c>
      <c r="D58" t="s">
        <v>562</v>
      </c>
      <c r="E58" t="s">
        <v>563</v>
      </c>
      <c r="F58">
        <v>790</v>
      </c>
    </row>
    <row r="59" spans="1:6" x14ac:dyDescent="0.2">
      <c r="A59" t="s">
        <v>87</v>
      </c>
      <c r="B59">
        <v>0.6</v>
      </c>
      <c r="C59">
        <v>21.43</v>
      </c>
      <c r="D59" t="s">
        <v>562</v>
      </c>
      <c r="E59" t="s">
        <v>563</v>
      </c>
      <c r="F59">
        <v>745</v>
      </c>
    </row>
    <row r="60" spans="1:6" x14ac:dyDescent="0.2">
      <c r="A60" t="s">
        <v>59</v>
      </c>
      <c r="B60">
        <v>0</v>
      </c>
      <c r="C60">
        <v>22.78</v>
      </c>
      <c r="D60" t="s">
        <v>562</v>
      </c>
      <c r="E60" t="s">
        <v>563</v>
      </c>
      <c r="F60">
        <v>723</v>
      </c>
    </row>
    <row r="61" spans="1:6" x14ac:dyDescent="0.2">
      <c r="A61" t="s">
        <v>23</v>
      </c>
      <c r="B61">
        <v>0</v>
      </c>
      <c r="C61">
        <v>17.829999999999998</v>
      </c>
      <c r="D61" t="s">
        <v>562</v>
      </c>
      <c r="E61" t="s">
        <v>563</v>
      </c>
      <c r="F61">
        <v>809</v>
      </c>
    </row>
    <row r="62" spans="1:6" x14ac:dyDescent="0.2">
      <c r="A62" t="s">
        <v>25</v>
      </c>
      <c r="B62">
        <v>0</v>
      </c>
      <c r="C62">
        <v>19.04</v>
      </c>
      <c r="D62" t="s">
        <v>562</v>
      </c>
      <c r="E62" t="s">
        <v>563</v>
      </c>
      <c r="F62">
        <v>839</v>
      </c>
    </row>
    <row r="63" spans="1:6" x14ac:dyDescent="0.2">
      <c r="A63" t="s">
        <v>128</v>
      </c>
      <c r="B63">
        <v>0</v>
      </c>
      <c r="C63">
        <v>24.98</v>
      </c>
      <c r="D63" t="s">
        <v>562</v>
      </c>
      <c r="E63" t="s">
        <v>563</v>
      </c>
      <c r="F63">
        <v>1217</v>
      </c>
    </row>
    <row r="64" spans="1:6" x14ac:dyDescent="0.2">
      <c r="A64" t="s">
        <v>24</v>
      </c>
      <c r="B64">
        <v>0</v>
      </c>
      <c r="C64">
        <v>19.48</v>
      </c>
      <c r="D64" t="s">
        <v>562</v>
      </c>
      <c r="E64" t="s">
        <v>563</v>
      </c>
      <c r="F64">
        <v>840</v>
      </c>
    </row>
    <row r="65" spans="1:6" x14ac:dyDescent="0.2">
      <c r="A65" t="s">
        <v>26</v>
      </c>
      <c r="B65">
        <v>0</v>
      </c>
      <c r="C65">
        <v>20.59</v>
      </c>
      <c r="D65" t="s">
        <v>562</v>
      </c>
      <c r="E65" t="s">
        <v>563</v>
      </c>
      <c r="F65">
        <v>856</v>
      </c>
    </row>
    <row r="66" spans="1:6" x14ac:dyDescent="0.2">
      <c r="A66" t="s">
        <v>27</v>
      </c>
      <c r="B66">
        <v>0</v>
      </c>
      <c r="C66">
        <v>20.5</v>
      </c>
      <c r="D66" t="s">
        <v>562</v>
      </c>
      <c r="E66" t="s">
        <v>563</v>
      </c>
      <c r="F66">
        <v>845</v>
      </c>
    </row>
    <row r="67" spans="1:6" x14ac:dyDescent="0.2">
      <c r="A67" t="s">
        <v>15</v>
      </c>
      <c r="B67">
        <v>0.54</v>
      </c>
      <c r="C67">
        <v>18.399999999999999</v>
      </c>
      <c r="D67" t="s">
        <v>562</v>
      </c>
      <c r="E67" t="s">
        <v>563</v>
      </c>
      <c r="F67">
        <v>762</v>
      </c>
    </row>
    <row r="68" spans="1:6" x14ac:dyDescent="0.2">
      <c r="A68" t="s">
        <v>22</v>
      </c>
      <c r="B68">
        <v>0.56000000000000005</v>
      </c>
      <c r="C68">
        <v>19</v>
      </c>
      <c r="D68" t="s">
        <v>562</v>
      </c>
      <c r="E68" t="s">
        <v>563</v>
      </c>
      <c r="F68">
        <v>812</v>
      </c>
    </row>
    <row r="69" spans="1:6" x14ac:dyDescent="0.2">
      <c r="A69" t="s">
        <v>60</v>
      </c>
      <c r="B69">
        <v>0</v>
      </c>
      <c r="C69">
        <v>20.059999999999999</v>
      </c>
      <c r="D69" t="s">
        <v>562</v>
      </c>
      <c r="E69" t="s">
        <v>563</v>
      </c>
      <c r="F69">
        <v>657</v>
      </c>
    </row>
    <row r="70" spans="1:6" x14ac:dyDescent="0.2">
      <c r="A70" t="s">
        <v>63</v>
      </c>
      <c r="B70">
        <v>0.03</v>
      </c>
      <c r="C70">
        <v>20.88</v>
      </c>
      <c r="D70" t="s">
        <v>562</v>
      </c>
      <c r="E70" t="s">
        <v>563</v>
      </c>
      <c r="F70">
        <v>868</v>
      </c>
    </row>
    <row r="71" spans="1:6" x14ac:dyDescent="0.2">
      <c r="A71" t="s">
        <v>61</v>
      </c>
      <c r="B71">
        <v>0</v>
      </c>
      <c r="C71">
        <v>21.03</v>
      </c>
      <c r="D71" t="s">
        <v>562</v>
      </c>
      <c r="E71" t="s">
        <v>563</v>
      </c>
      <c r="F71">
        <v>915</v>
      </c>
    </row>
    <row r="72" spans="1:6" x14ac:dyDescent="0.2">
      <c r="A72" t="s">
        <v>130</v>
      </c>
      <c r="B72">
        <v>0</v>
      </c>
      <c r="C72">
        <v>23.66</v>
      </c>
      <c r="D72" t="s">
        <v>562</v>
      </c>
      <c r="E72" t="s">
        <v>563</v>
      </c>
      <c r="F72">
        <v>825</v>
      </c>
    </row>
    <row r="73" spans="1:6" x14ac:dyDescent="0.2">
      <c r="A73" t="s">
        <v>145</v>
      </c>
      <c r="B73">
        <v>0</v>
      </c>
      <c r="C73">
        <v>18.38</v>
      </c>
      <c r="D73" t="s">
        <v>562</v>
      </c>
      <c r="E73" t="s">
        <v>563</v>
      </c>
      <c r="F73">
        <v>400</v>
      </c>
    </row>
    <row r="74" spans="1:6" x14ac:dyDescent="0.2">
      <c r="A74" t="s">
        <v>151</v>
      </c>
      <c r="B74">
        <v>0</v>
      </c>
      <c r="C74">
        <v>23.1</v>
      </c>
      <c r="D74" t="s">
        <v>562</v>
      </c>
      <c r="E74" t="s">
        <v>563</v>
      </c>
      <c r="F74">
        <v>750</v>
      </c>
    </row>
    <row r="75" spans="1:6" x14ac:dyDescent="0.2">
      <c r="A75" t="s">
        <v>152</v>
      </c>
      <c r="B75">
        <v>0.56999999999999995</v>
      </c>
      <c r="C75">
        <v>23.65</v>
      </c>
      <c r="D75" t="s">
        <v>562</v>
      </c>
      <c r="E75" t="s">
        <v>563</v>
      </c>
      <c r="F75">
        <v>838</v>
      </c>
    </row>
    <row r="76" spans="1:6" x14ac:dyDescent="0.2">
      <c r="A76" t="s">
        <v>150</v>
      </c>
      <c r="B76">
        <v>0</v>
      </c>
      <c r="C76">
        <v>22.49</v>
      </c>
      <c r="D76" t="s">
        <v>562</v>
      </c>
      <c r="E76" t="s">
        <v>563</v>
      </c>
      <c r="F76">
        <v>752</v>
      </c>
    </row>
    <row r="77" spans="1:6" x14ac:dyDescent="0.2">
      <c r="A77" t="s">
        <v>129</v>
      </c>
      <c r="B77">
        <v>0</v>
      </c>
      <c r="C77">
        <v>22.81</v>
      </c>
      <c r="D77" t="s">
        <v>562</v>
      </c>
      <c r="E77" t="s">
        <v>563</v>
      </c>
      <c r="F77">
        <v>541</v>
      </c>
    </row>
    <row r="78" spans="1:6" x14ac:dyDescent="0.2">
      <c r="A78" t="s">
        <v>131</v>
      </c>
      <c r="B78">
        <v>0</v>
      </c>
      <c r="C78">
        <v>21.81</v>
      </c>
      <c r="D78" t="s">
        <v>562</v>
      </c>
      <c r="E78" t="s">
        <v>563</v>
      </c>
      <c r="F78">
        <v>693</v>
      </c>
    </row>
    <row r="79" spans="1:6" x14ac:dyDescent="0.2">
      <c r="A79" t="s">
        <v>132</v>
      </c>
      <c r="B79">
        <v>0</v>
      </c>
      <c r="C79">
        <v>23.99</v>
      </c>
      <c r="D79" t="s">
        <v>562</v>
      </c>
      <c r="E79" t="s">
        <v>563</v>
      </c>
      <c r="F79">
        <v>826</v>
      </c>
    </row>
    <row r="80" spans="1:6" x14ac:dyDescent="0.2">
      <c r="A80" t="s">
        <v>18</v>
      </c>
      <c r="B80">
        <v>0</v>
      </c>
      <c r="C80">
        <v>17.64</v>
      </c>
      <c r="D80" t="s">
        <v>562</v>
      </c>
      <c r="E80" t="s">
        <v>563</v>
      </c>
      <c r="F80">
        <v>820</v>
      </c>
    </row>
    <row r="81" spans="1:6" x14ac:dyDescent="0.2">
      <c r="A81" t="s">
        <v>19</v>
      </c>
      <c r="B81">
        <v>0.01</v>
      </c>
      <c r="C81">
        <v>18.57</v>
      </c>
      <c r="D81" t="s">
        <v>562</v>
      </c>
      <c r="E81" t="s">
        <v>563</v>
      </c>
      <c r="F81">
        <v>864</v>
      </c>
    </row>
    <row r="82" spans="1:6" x14ac:dyDescent="0.2">
      <c r="A82" t="s">
        <v>17</v>
      </c>
      <c r="B82">
        <v>0</v>
      </c>
      <c r="C82">
        <v>18.66</v>
      </c>
      <c r="D82" t="s">
        <v>562</v>
      </c>
      <c r="E82" t="s">
        <v>563</v>
      </c>
      <c r="F82">
        <v>810</v>
      </c>
    </row>
    <row r="83" spans="1:6" x14ac:dyDescent="0.2">
      <c r="A83" t="s">
        <v>16</v>
      </c>
      <c r="B83">
        <v>0</v>
      </c>
      <c r="C83">
        <v>20.399999999999999</v>
      </c>
      <c r="D83" t="s">
        <v>562</v>
      </c>
      <c r="E83" t="s">
        <v>563</v>
      </c>
      <c r="F83">
        <v>811</v>
      </c>
    </row>
    <row r="84" spans="1:6" x14ac:dyDescent="0.2">
      <c r="A84" t="s">
        <v>98</v>
      </c>
      <c r="B84">
        <v>0.64</v>
      </c>
      <c r="C84">
        <v>22.32</v>
      </c>
      <c r="D84" t="s">
        <v>562</v>
      </c>
      <c r="E84" t="s">
        <v>563</v>
      </c>
      <c r="F84">
        <v>797</v>
      </c>
    </row>
    <row r="85" spans="1:6" x14ac:dyDescent="0.2">
      <c r="A85" t="s">
        <v>99</v>
      </c>
      <c r="B85">
        <v>0.8</v>
      </c>
      <c r="C85">
        <v>21.97</v>
      </c>
      <c r="D85" t="s">
        <v>562</v>
      </c>
      <c r="E85" t="s">
        <v>563</v>
      </c>
      <c r="F85">
        <v>814</v>
      </c>
    </row>
    <row r="86" spans="1:6" x14ac:dyDescent="0.2">
      <c r="A86" t="s">
        <v>100</v>
      </c>
      <c r="B86">
        <v>0.79</v>
      </c>
      <c r="C86">
        <v>23.13</v>
      </c>
      <c r="D86" t="s">
        <v>562</v>
      </c>
      <c r="E86" t="s">
        <v>563</v>
      </c>
      <c r="F86">
        <v>713</v>
      </c>
    </row>
    <row r="87" spans="1:6" x14ac:dyDescent="0.2">
      <c r="A87" t="s">
        <v>101</v>
      </c>
      <c r="B87">
        <v>0.82</v>
      </c>
      <c r="C87">
        <v>20.07</v>
      </c>
      <c r="D87" t="s">
        <v>562</v>
      </c>
      <c r="E87" t="s">
        <v>563</v>
      </c>
      <c r="F87">
        <v>786</v>
      </c>
    </row>
    <row r="88" spans="1:6" x14ac:dyDescent="0.2">
      <c r="A88" t="s">
        <v>482</v>
      </c>
      <c r="B88">
        <v>0.41</v>
      </c>
      <c r="C88">
        <v>22.52</v>
      </c>
      <c r="D88" t="s">
        <v>562</v>
      </c>
      <c r="E88" t="s">
        <v>563</v>
      </c>
      <c r="F88">
        <v>925</v>
      </c>
    </row>
    <row r="89" spans="1:6" x14ac:dyDescent="0.2">
      <c r="A89" t="s">
        <v>285</v>
      </c>
      <c r="B89">
        <v>0.4</v>
      </c>
      <c r="C89">
        <v>22.16</v>
      </c>
      <c r="D89" t="s">
        <v>562</v>
      </c>
      <c r="E89" t="s">
        <v>563</v>
      </c>
      <c r="F89">
        <v>925</v>
      </c>
    </row>
    <row r="90" spans="1:6" x14ac:dyDescent="0.2">
      <c r="A90" t="s">
        <v>300</v>
      </c>
      <c r="B90">
        <v>0</v>
      </c>
      <c r="C90">
        <v>22.51</v>
      </c>
      <c r="D90" t="s">
        <v>562</v>
      </c>
      <c r="E90" t="s">
        <v>563</v>
      </c>
      <c r="F90">
        <v>1000</v>
      </c>
    </row>
    <row r="91" spans="1:6" x14ac:dyDescent="0.2">
      <c r="A91" t="s">
        <v>301</v>
      </c>
      <c r="B91">
        <v>0</v>
      </c>
      <c r="C91">
        <v>22.52</v>
      </c>
      <c r="D91" t="s">
        <v>562</v>
      </c>
      <c r="E91" t="s">
        <v>563</v>
      </c>
      <c r="F91">
        <v>1000</v>
      </c>
    </row>
    <row r="92" spans="1:6" x14ac:dyDescent="0.2">
      <c r="A92" t="s">
        <v>302</v>
      </c>
      <c r="B92">
        <v>0</v>
      </c>
      <c r="C92">
        <v>22.25</v>
      </c>
      <c r="D92" t="s">
        <v>562</v>
      </c>
      <c r="E92" t="s">
        <v>563</v>
      </c>
      <c r="F92">
        <v>1000</v>
      </c>
    </row>
    <row r="93" spans="1:6" x14ac:dyDescent="0.2">
      <c r="A93" t="s">
        <v>303</v>
      </c>
      <c r="B93">
        <v>0</v>
      </c>
      <c r="C93">
        <v>22.2</v>
      </c>
      <c r="D93" t="s">
        <v>562</v>
      </c>
      <c r="E93" t="s">
        <v>563</v>
      </c>
      <c r="F93">
        <v>1000</v>
      </c>
    </row>
    <row r="94" spans="1:6" x14ac:dyDescent="0.2">
      <c r="A94" t="s">
        <v>203</v>
      </c>
      <c r="B94">
        <v>0</v>
      </c>
      <c r="C94">
        <v>24.19</v>
      </c>
      <c r="D94" t="s">
        <v>562</v>
      </c>
      <c r="E94" t="s">
        <v>563</v>
      </c>
      <c r="F94">
        <v>842</v>
      </c>
    </row>
    <row r="95" spans="1:6" x14ac:dyDescent="0.2">
      <c r="A95" t="s">
        <v>205</v>
      </c>
      <c r="B95">
        <v>0</v>
      </c>
      <c r="C95">
        <v>21.54</v>
      </c>
      <c r="D95" t="s">
        <v>562</v>
      </c>
      <c r="E95" t="s">
        <v>563</v>
      </c>
      <c r="F95">
        <v>1000</v>
      </c>
    </row>
    <row r="96" spans="1:6" x14ac:dyDescent="0.2">
      <c r="A96" t="s">
        <v>169</v>
      </c>
      <c r="B96">
        <v>0</v>
      </c>
      <c r="C96">
        <v>20.95</v>
      </c>
      <c r="D96" t="s">
        <v>562</v>
      </c>
      <c r="E96" t="s">
        <v>563</v>
      </c>
      <c r="F96">
        <v>892</v>
      </c>
    </row>
    <row r="97" spans="1:6" x14ac:dyDescent="0.2">
      <c r="A97" t="s">
        <v>170</v>
      </c>
      <c r="B97">
        <v>0</v>
      </c>
      <c r="C97">
        <v>20.28</v>
      </c>
      <c r="D97" t="s">
        <v>562</v>
      </c>
      <c r="E97" t="s">
        <v>563</v>
      </c>
      <c r="F97">
        <v>892</v>
      </c>
    </row>
    <row r="98" spans="1:6" x14ac:dyDescent="0.2">
      <c r="A98" t="s">
        <v>200</v>
      </c>
      <c r="B98">
        <v>0</v>
      </c>
      <c r="C98">
        <v>23.56</v>
      </c>
      <c r="D98" t="s">
        <v>562</v>
      </c>
      <c r="E98" t="s">
        <v>563</v>
      </c>
      <c r="F98">
        <v>980</v>
      </c>
    </row>
    <row r="99" spans="1:6" x14ac:dyDescent="0.2">
      <c r="A99" t="s">
        <v>202</v>
      </c>
      <c r="B99">
        <v>0</v>
      </c>
      <c r="C99">
        <v>23.07</v>
      </c>
      <c r="D99" t="s">
        <v>562</v>
      </c>
      <c r="E99" t="s">
        <v>563</v>
      </c>
      <c r="F99">
        <v>892</v>
      </c>
    </row>
    <row r="100" spans="1:6" x14ac:dyDescent="0.2">
      <c r="A100" t="s">
        <v>483</v>
      </c>
      <c r="B100">
        <v>0.4</v>
      </c>
      <c r="C100">
        <v>21.86</v>
      </c>
      <c r="D100" t="s">
        <v>562</v>
      </c>
      <c r="E100" t="s">
        <v>563</v>
      </c>
      <c r="F100">
        <v>925</v>
      </c>
    </row>
    <row r="101" spans="1:6" x14ac:dyDescent="0.2">
      <c r="A101" t="s">
        <v>287</v>
      </c>
      <c r="B101">
        <v>0.39</v>
      </c>
      <c r="C101">
        <v>22.06</v>
      </c>
      <c r="D101" t="s">
        <v>562</v>
      </c>
      <c r="E101" t="s">
        <v>563</v>
      </c>
      <c r="F101">
        <v>925</v>
      </c>
    </row>
    <row r="102" spans="1:6" x14ac:dyDescent="0.2">
      <c r="A102" t="s">
        <v>248</v>
      </c>
      <c r="B102">
        <v>0</v>
      </c>
      <c r="C102">
        <v>22.39</v>
      </c>
      <c r="D102" t="s">
        <v>562</v>
      </c>
      <c r="E102" t="s">
        <v>563</v>
      </c>
      <c r="F102">
        <v>1100</v>
      </c>
    </row>
    <row r="103" spans="1:6" x14ac:dyDescent="0.2">
      <c r="A103" t="s">
        <v>249</v>
      </c>
      <c r="B103">
        <v>0</v>
      </c>
      <c r="C103">
        <v>22.41</v>
      </c>
      <c r="D103" t="s">
        <v>562</v>
      </c>
      <c r="E103" t="s">
        <v>563</v>
      </c>
      <c r="F103">
        <v>1100</v>
      </c>
    </row>
    <row r="104" spans="1:6" x14ac:dyDescent="0.2">
      <c r="A104" t="s">
        <v>279</v>
      </c>
      <c r="B104">
        <v>0</v>
      </c>
      <c r="C104">
        <v>23.18</v>
      </c>
      <c r="D104" t="s">
        <v>562</v>
      </c>
      <c r="E104" t="s">
        <v>563</v>
      </c>
      <c r="F104">
        <v>1000</v>
      </c>
    </row>
    <row r="105" spans="1:6" x14ac:dyDescent="0.2">
      <c r="A105" t="s">
        <v>280</v>
      </c>
      <c r="B105">
        <v>0</v>
      </c>
      <c r="C105">
        <v>22.88</v>
      </c>
      <c r="D105" t="s">
        <v>562</v>
      </c>
      <c r="E105" t="s">
        <v>563</v>
      </c>
      <c r="F105">
        <v>1000</v>
      </c>
    </row>
    <row r="106" spans="1:6" x14ac:dyDescent="0.2">
      <c r="A106" t="s">
        <v>277</v>
      </c>
      <c r="B106">
        <v>0</v>
      </c>
      <c r="C106">
        <v>23.52</v>
      </c>
      <c r="D106" t="s">
        <v>562</v>
      </c>
      <c r="E106" t="s">
        <v>563</v>
      </c>
      <c r="F106">
        <v>1000</v>
      </c>
    </row>
    <row r="107" spans="1:6" x14ac:dyDescent="0.2">
      <c r="A107" t="s">
        <v>250</v>
      </c>
      <c r="B107">
        <v>0.42</v>
      </c>
      <c r="C107">
        <v>24.06</v>
      </c>
      <c r="D107" t="s">
        <v>562</v>
      </c>
      <c r="E107" t="s">
        <v>563</v>
      </c>
      <c r="F107">
        <v>1000</v>
      </c>
    </row>
    <row r="108" spans="1:6" x14ac:dyDescent="0.2">
      <c r="A108" t="s">
        <v>281</v>
      </c>
      <c r="B108">
        <v>0</v>
      </c>
      <c r="C108">
        <v>23.45</v>
      </c>
      <c r="D108" t="s">
        <v>562</v>
      </c>
      <c r="E108" t="s">
        <v>563</v>
      </c>
      <c r="F108">
        <v>990</v>
      </c>
    </row>
    <row r="109" spans="1:6" x14ac:dyDescent="0.2">
      <c r="A109" t="s">
        <v>251</v>
      </c>
      <c r="B109">
        <v>0.4</v>
      </c>
      <c r="C109">
        <v>22.69</v>
      </c>
      <c r="D109" t="s">
        <v>562</v>
      </c>
      <c r="E109" t="s">
        <v>563</v>
      </c>
      <c r="F109">
        <v>1000</v>
      </c>
    </row>
    <row r="110" spans="1:6" x14ac:dyDescent="0.2">
      <c r="A110" t="s">
        <v>252</v>
      </c>
      <c r="B110">
        <v>0</v>
      </c>
      <c r="C110">
        <v>24.31</v>
      </c>
      <c r="D110" t="s">
        <v>562</v>
      </c>
      <c r="E110" t="s">
        <v>563</v>
      </c>
      <c r="F110">
        <v>1300</v>
      </c>
    </row>
    <row r="111" spans="1:6" x14ac:dyDescent="0.2">
      <c r="A111" t="s">
        <v>253</v>
      </c>
      <c r="B111">
        <v>0</v>
      </c>
      <c r="C111">
        <v>23.73</v>
      </c>
      <c r="D111" t="s">
        <v>562</v>
      </c>
      <c r="E111" t="s">
        <v>563</v>
      </c>
      <c r="F111">
        <v>560</v>
      </c>
    </row>
    <row r="112" spans="1:6" x14ac:dyDescent="0.2">
      <c r="A112" t="s">
        <v>278</v>
      </c>
      <c r="B112">
        <v>0</v>
      </c>
      <c r="C112">
        <v>23.42</v>
      </c>
      <c r="D112" t="s">
        <v>562</v>
      </c>
      <c r="E112" t="s">
        <v>563</v>
      </c>
      <c r="F112">
        <v>1000</v>
      </c>
    </row>
    <row r="113" spans="1:6" x14ac:dyDescent="0.2">
      <c r="A113" t="s">
        <v>254</v>
      </c>
      <c r="B113">
        <v>0.32</v>
      </c>
      <c r="C113">
        <v>22.79</v>
      </c>
      <c r="D113" t="s">
        <v>562</v>
      </c>
      <c r="E113" t="s">
        <v>563</v>
      </c>
      <c r="F113">
        <v>1000</v>
      </c>
    </row>
    <row r="114" spans="1:6" x14ac:dyDescent="0.2">
      <c r="A114" t="s">
        <v>294</v>
      </c>
      <c r="B114">
        <v>0</v>
      </c>
      <c r="C114">
        <v>28.15</v>
      </c>
      <c r="D114" t="s">
        <v>562</v>
      </c>
      <c r="E114" t="s">
        <v>563</v>
      </c>
      <c r="F114">
        <v>925</v>
      </c>
    </row>
    <row r="115" spans="1:6" x14ac:dyDescent="0.2">
      <c r="A115" t="s">
        <v>295</v>
      </c>
      <c r="B115">
        <v>0</v>
      </c>
      <c r="C115">
        <v>22.91</v>
      </c>
      <c r="D115" t="s">
        <v>562</v>
      </c>
      <c r="E115" t="s">
        <v>563</v>
      </c>
      <c r="F115">
        <v>1050</v>
      </c>
    </row>
    <row r="116" spans="1:6" x14ac:dyDescent="0.2">
      <c r="A116" t="s">
        <v>263</v>
      </c>
      <c r="B116">
        <v>0.48</v>
      </c>
      <c r="C116">
        <v>22.78</v>
      </c>
      <c r="D116" t="s">
        <v>562</v>
      </c>
      <c r="E116" t="s">
        <v>563</v>
      </c>
      <c r="F116">
        <v>1100</v>
      </c>
    </row>
    <row r="117" spans="1:6" x14ac:dyDescent="0.2">
      <c r="A117" t="s">
        <v>255</v>
      </c>
      <c r="B117">
        <v>0.61</v>
      </c>
      <c r="C117">
        <v>23.41</v>
      </c>
      <c r="D117" t="s">
        <v>562</v>
      </c>
      <c r="E117" t="s">
        <v>563</v>
      </c>
      <c r="F117">
        <v>560</v>
      </c>
    </row>
    <row r="118" spans="1:6" x14ac:dyDescent="0.2">
      <c r="A118" t="s">
        <v>256</v>
      </c>
      <c r="B118">
        <v>0.51</v>
      </c>
      <c r="C118">
        <v>24.05</v>
      </c>
      <c r="D118" t="s">
        <v>562</v>
      </c>
      <c r="E118" t="s">
        <v>563</v>
      </c>
      <c r="F118">
        <v>850</v>
      </c>
    </row>
    <row r="119" spans="1:6" x14ac:dyDescent="0.2">
      <c r="A119" t="s">
        <v>296</v>
      </c>
      <c r="B119">
        <v>0</v>
      </c>
      <c r="C119">
        <v>22.39</v>
      </c>
      <c r="D119" t="s">
        <v>562</v>
      </c>
      <c r="E119" t="s">
        <v>563</v>
      </c>
      <c r="F119">
        <v>1000</v>
      </c>
    </row>
    <row r="120" spans="1:6" x14ac:dyDescent="0.2">
      <c r="A120" t="s">
        <v>297</v>
      </c>
      <c r="B120">
        <v>0</v>
      </c>
      <c r="C120">
        <v>23.08</v>
      </c>
      <c r="D120" t="s">
        <v>562</v>
      </c>
      <c r="E120" t="s">
        <v>563</v>
      </c>
      <c r="F120">
        <v>1100</v>
      </c>
    </row>
    <row r="121" spans="1:6" x14ac:dyDescent="0.2">
      <c r="A121" t="s">
        <v>298</v>
      </c>
      <c r="B121">
        <v>0</v>
      </c>
      <c r="C121">
        <v>22.65</v>
      </c>
      <c r="D121" t="s">
        <v>562</v>
      </c>
      <c r="E121" t="s">
        <v>563</v>
      </c>
      <c r="F121">
        <v>825</v>
      </c>
    </row>
    <row r="122" spans="1:6" x14ac:dyDescent="0.2">
      <c r="A122" t="s">
        <v>299</v>
      </c>
      <c r="B122">
        <v>0</v>
      </c>
      <c r="C122">
        <v>22.62</v>
      </c>
      <c r="D122" t="s">
        <v>562</v>
      </c>
      <c r="E122" t="s">
        <v>563</v>
      </c>
      <c r="F122">
        <v>1000</v>
      </c>
    </row>
    <row r="123" spans="1:6" x14ac:dyDescent="0.2">
      <c r="A123" t="s">
        <v>258</v>
      </c>
      <c r="B123">
        <v>0</v>
      </c>
      <c r="C123">
        <v>22.42</v>
      </c>
      <c r="D123" t="s">
        <v>562</v>
      </c>
      <c r="E123" t="s">
        <v>563</v>
      </c>
      <c r="F123">
        <v>800</v>
      </c>
    </row>
    <row r="124" spans="1:6" x14ac:dyDescent="0.2">
      <c r="A124" t="s">
        <v>259</v>
      </c>
      <c r="B124">
        <v>0</v>
      </c>
      <c r="C124">
        <v>22.04</v>
      </c>
      <c r="D124" t="s">
        <v>562</v>
      </c>
      <c r="E124" t="s">
        <v>563</v>
      </c>
      <c r="F124">
        <v>940</v>
      </c>
    </row>
    <row r="125" spans="1:6" x14ac:dyDescent="0.2">
      <c r="A125" t="s">
        <v>260</v>
      </c>
      <c r="B125">
        <v>0</v>
      </c>
      <c r="C125">
        <v>23.75</v>
      </c>
      <c r="D125" t="s">
        <v>562</v>
      </c>
      <c r="E125" t="s">
        <v>563</v>
      </c>
      <c r="F125">
        <v>876</v>
      </c>
    </row>
    <row r="126" spans="1:6" x14ac:dyDescent="0.2">
      <c r="A126" t="s">
        <v>261</v>
      </c>
      <c r="B126">
        <v>0</v>
      </c>
      <c r="C126">
        <v>23.72</v>
      </c>
      <c r="D126" t="s">
        <v>562</v>
      </c>
      <c r="E126" t="s">
        <v>563</v>
      </c>
      <c r="F126">
        <v>800</v>
      </c>
    </row>
    <row r="127" spans="1:6" x14ac:dyDescent="0.2">
      <c r="A127" t="s">
        <v>62</v>
      </c>
      <c r="B127">
        <v>0</v>
      </c>
      <c r="C127">
        <v>15.91</v>
      </c>
      <c r="D127" t="s">
        <v>562</v>
      </c>
      <c r="E127" t="s">
        <v>563</v>
      </c>
      <c r="F127">
        <v>267</v>
      </c>
    </row>
    <row r="128" spans="1:6" x14ac:dyDescent="0.2">
      <c r="A128" t="s">
        <v>134</v>
      </c>
      <c r="B128">
        <v>0</v>
      </c>
      <c r="C128">
        <v>24.08</v>
      </c>
      <c r="D128" t="s">
        <v>562</v>
      </c>
      <c r="E128" t="s">
        <v>563</v>
      </c>
      <c r="F128">
        <v>454</v>
      </c>
    </row>
    <row r="129" spans="1:6" x14ac:dyDescent="0.2">
      <c r="A129" t="s">
        <v>171</v>
      </c>
      <c r="B129">
        <v>0</v>
      </c>
      <c r="C129">
        <v>22.85</v>
      </c>
      <c r="D129" t="s">
        <v>562</v>
      </c>
      <c r="E129" t="s">
        <v>563</v>
      </c>
      <c r="F129">
        <v>1300</v>
      </c>
    </row>
    <row r="130" spans="1:6" x14ac:dyDescent="0.2">
      <c r="A130" t="s">
        <v>175</v>
      </c>
      <c r="B130">
        <v>0</v>
      </c>
      <c r="C130">
        <v>20.149999999999999</v>
      </c>
      <c r="D130" t="s">
        <v>562</v>
      </c>
      <c r="E130" t="s">
        <v>563</v>
      </c>
      <c r="F130">
        <v>900</v>
      </c>
    </row>
    <row r="131" spans="1:6" x14ac:dyDescent="0.2">
      <c r="A131" t="s">
        <v>235</v>
      </c>
      <c r="B131">
        <v>0</v>
      </c>
      <c r="C131">
        <v>20.77</v>
      </c>
      <c r="D131" t="s">
        <v>562</v>
      </c>
      <c r="E131" t="s">
        <v>563</v>
      </c>
      <c r="F131">
        <v>1100</v>
      </c>
    </row>
    <row r="132" spans="1:6" x14ac:dyDescent="0.2">
      <c r="A132" t="s">
        <v>172</v>
      </c>
      <c r="B132">
        <v>0</v>
      </c>
      <c r="C132">
        <v>21.59</v>
      </c>
      <c r="D132" t="s">
        <v>562</v>
      </c>
      <c r="E132" t="s">
        <v>563</v>
      </c>
      <c r="F132">
        <v>1200</v>
      </c>
    </row>
    <row r="133" spans="1:6" x14ac:dyDescent="0.2">
      <c r="A133" t="s">
        <v>206</v>
      </c>
      <c r="B133">
        <v>0</v>
      </c>
      <c r="C133">
        <v>21.57</v>
      </c>
      <c r="D133" t="s">
        <v>562</v>
      </c>
      <c r="E133" t="s">
        <v>563</v>
      </c>
      <c r="F133">
        <v>950</v>
      </c>
    </row>
    <row r="134" spans="1:6" x14ac:dyDescent="0.2">
      <c r="A134" t="s">
        <v>177</v>
      </c>
      <c r="B134">
        <v>0.72</v>
      </c>
      <c r="C134">
        <v>21.99</v>
      </c>
      <c r="D134" t="s">
        <v>562</v>
      </c>
      <c r="E134" t="s">
        <v>563</v>
      </c>
      <c r="F134">
        <v>1000</v>
      </c>
    </row>
    <row r="135" spans="1:6" x14ac:dyDescent="0.2">
      <c r="A135" t="s">
        <v>204</v>
      </c>
      <c r="B135">
        <v>0</v>
      </c>
      <c r="C135">
        <v>22.46</v>
      </c>
      <c r="D135" t="s">
        <v>562</v>
      </c>
      <c r="E135" t="s">
        <v>563</v>
      </c>
      <c r="F135">
        <v>1500</v>
      </c>
    </row>
    <row r="136" spans="1:6" x14ac:dyDescent="0.2">
      <c r="A136" t="s">
        <v>173</v>
      </c>
      <c r="B136">
        <v>0.2</v>
      </c>
      <c r="C136">
        <v>21.97</v>
      </c>
      <c r="D136" t="s">
        <v>562</v>
      </c>
      <c r="E136" t="s">
        <v>563</v>
      </c>
      <c r="F136">
        <v>1400</v>
      </c>
    </row>
    <row r="137" spans="1:6" x14ac:dyDescent="0.2">
      <c r="A137" t="s">
        <v>207</v>
      </c>
      <c r="B137">
        <v>0</v>
      </c>
      <c r="C137">
        <v>23.12</v>
      </c>
      <c r="D137" t="s">
        <v>562</v>
      </c>
      <c r="E137" t="s">
        <v>563</v>
      </c>
      <c r="F137">
        <v>1050</v>
      </c>
    </row>
    <row r="138" spans="1:6" x14ac:dyDescent="0.2">
      <c r="A138" t="s">
        <v>179</v>
      </c>
      <c r="B138">
        <v>0</v>
      </c>
      <c r="C138">
        <v>20.79</v>
      </c>
      <c r="D138" t="s">
        <v>562</v>
      </c>
      <c r="E138" t="s">
        <v>563</v>
      </c>
      <c r="F138">
        <v>1000</v>
      </c>
    </row>
    <row r="139" spans="1:6" x14ac:dyDescent="0.2">
      <c r="A139" t="s">
        <v>181</v>
      </c>
      <c r="B139">
        <v>0.14000000000000001</v>
      </c>
      <c r="C139">
        <v>19.79</v>
      </c>
      <c r="D139" t="s">
        <v>562</v>
      </c>
      <c r="E139" t="s">
        <v>563</v>
      </c>
      <c r="F139">
        <v>1000</v>
      </c>
    </row>
    <row r="140" spans="1:6" x14ac:dyDescent="0.2">
      <c r="A140" t="s">
        <v>182</v>
      </c>
      <c r="B140">
        <v>0.48</v>
      </c>
      <c r="C140">
        <v>23.82</v>
      </c>
      <c r="D140" t="s">
        <v>562</v>
      </c>
      <c r="E140" t="s">
        <v>563</v>
      </c>
      <c r="F140">
        <v>1000</v>
      </c>
    </row>
    <row r="141" spans="1:6" x14ac:dyDescent="0.2">
      <c r="A141" t="s">
        <v>183</v>
      </c>
      <c r="B141">
        <v>0.73</v>
      </c>
      <c r="C141">
        <v>23.96</v>
      </c>
      <c r="D141" t="s">
        <v>562</v>
      </c>
      <c r="E141" t="s">
        <v>563</v>
      </c>
      <c r="F141">
        <v>600</v>
      </c>
    </row>
    <row r="142" spans="1:6" x14ac:dyDescent="0.2">
      <c r="A142" t="s">
        <v>210</v>
      </c>
      <c r="B142">
        <v>0</v>
      </c>
      <c r="C142">
        <v>21.7</v>
      </c>
      <c r="D142" t="s">
        <v>562</v>
      </c>
      <c r="E142" t="s">
        <v>563</v>
      </c>
      <c r="F142">
        <v>900</v>
      </c>
    </row>
    <row r="143" spans="1:6" x14ac:dyDescent="0.2">
      <c r="A143" t="s">
        <v>208</v>
      </c>
      <c r="B143">
        <v>0.16</v>
      </c>
      <c r="C143">
        <v>20.39</v>
      </c>
      <c r="D143" t="s">
        <v>562</v>
      </c>
      <c r="E143" t="s">
        <v>563</v>
      </c>
      <c r="F143">
        <v>230</v>
      </c>
    </row>
    <row r="144" spans="1:6" x14ac:dyDescent="0.2">
      <c r="A144" t="s">
        <v>234</v>
      </c>
      <c r="B144">
        <v>0</v>
      </c>
      <c r="C144">
        <v>19.989999999999998</v>
      </c>
      <c r="D144" t="s">
        <v>562</v>
      </c>
      <c r="E144" t="s">
        <v>563</v>
      </c>
      <c r="F144">
        <v>400</v>
      </c>
    </row>
    <row r="145" spans="1:6" x14ac:dyDescent="0.2">
      <c r="A145" t="s">
        <v>236</v>
      </c>
      <c r="B145">
        <v>0</v>
      </c>
      <c r="C145">
        <v>17.91</v>
      </c>
      <c r="D145" t="s">
        <v>562</v>
      </c>
      <c r="E145" t="s">
        <v>563</v>
      </c>
      <c r="F145">
        <v>1100</v>
      </c>
    </row>
    <row r="146" spans="1:6" x14ac:dyDescent="0.2">
      <c r="A146" t="s">
        <v>237</v>
      </c>
      <c r="B146">
        <v>0</v>
      </c>
      <c r="C146">
        <v>19.170000000000002</v>
      </c>
      <c r="D146" t="s">
        <v>562</v>
      </c>
      <c r="E146" t="s">
        <v>563</v>
      </c>
      <c r="F146">
        <v>375</v>
      </c>
    </row>
    <row r="147" spans="1:6" x14ac:dyDescent="0.2">
      <c r="A147" t="s">
        <v>180</v>
      </c>
      <c r="B147">
        <v>0.64</v>
      </c>
      <c r="C147">
        <v>22.21</v>
      </c>
      <c r="D147" t="s">
        <v>562</v>
      </c>
      <c r="E147" t="s">
        <v>563</v>
      </c>
      <c r="F147">
        <v>875</v>
      </c>
    </row>
    <row r="148" spans="1:6" x14ac:dyDescent="0.2">
      <c r="A148" t="s">
        <v>211</v>
      </c>
      <c r="B148">
        <v>0</v>
      </c>
      <c r="C148">
        <v>22.77</v>
      </c>
      <c r="D148" t="s">
        <v>562</v>
      </c>
      <c r="E148" t="s">
        <v>563</v>
      </c>
      <c r="F148">
        <v>1200</v>
      </c>
    </row>
    <row r="149" spans="1:6" x14ac:dyDescent="0.2">
      <c r="A149" t="s">
        <v>212</v>
      </c>
      <c r="B149">
        <v>0</v>
      </c>
      <c r="C149">
        <v>19.89</v>
      </c>
      <c r="D149" t="s">
        <v>562</v>
      </c>
      <c r="E149" t="s">
        <v>563</v>
      </c>
      <c r="F149">
        <v>1300</v>
      </c>
    </row>
    <row r="150" spans="1:6" x14ac:dyDescent="0.2">
      <c r="A150" t="s">
        <v>239</v>
      </c>
      <c r="B150">
        <v>0</v>
      </c>
      <c r="C150">
        <v>24.14</v>
      </c>
      <c r="D150" t="s">
        <v>562</v>
      </c>
      <c r="E150" t="s">
        <v>563</v>
      </c>
      <c r="F150">
        <v>1050</v>
      </c>
    </row>
    <row r="151" spans="1:6" x14ac:dyDescent="0.2">
      <c r="A151" t="s">
        <v>485</v>
      </c>
      <c r="B151">
        <v>0.55000000000000004</v>
      </c>
      <c r="C151">
        <v>22.2</v>
      </c>
      <c r="D151" t="s">
        <v>562</v>
      </c>
      <c r="E151" t="s">
        <v>563</v>
      </c>
      <c r="F151">
        <v>950</v>
      </c>
    </row>
    <row r="152" spans="1:6" x14ac:dyDescent="0.2">
      <c r="A152" t="s">
        <v>267</v>
      </c>
      <c r="B152">
        <v>0</v>
      </c>
      <c r="C152">
        <v>21.06</v>
      </c>
      <c r="D152" t="s">
        <v>562</v>
      </c>
      <c r="E152" t="s">
        <v>563</v>
      </c>
      <c r="F152">
        <v>1000</v>
      </c>
    </row>
    <row r="153" spans="1:6" x14ac:dyDescent="0.2">
      <c r="A153" t="s">
        <v>269</v>
      </c>
      <c r="B153">
        <v>0</v>
      </c>
      <c r="C153">
        <v>19.690000000000001</v>
      </c>
      <c r="D153" t="s">
        <v>562</v>
      </c>
      <c r="E153" t="s">
        <v>563</v>
      </c>
      <c r="F153">
        <v>900</v>
      </c>
    </row>
    <row r="154" spans="1:6" x14ac:dyDescent="0.2">
      <c r="A154" t="s">
        <v>244</v>
      </c>
      <c r="B154">
        <v>0.9</v>
      </c>
      <c r="C154">
        <v>23.58</v>
      </c>
      <c r="D154" t="s">
        <v>562</v>
      </c>
      <c r="E154" t="s">
        <v>563</v>
      </c>
      <c r="F154">
        <v>1300</v>
      </c>
    </row>
    <row r="155" spans="1:6" x14ac:dyDescent="0.2">
      <c r="A155" t="s">
        <v>273</v>
      </c>
      <c r="B155">
        <v>0</v>
      </c>
      <c r="C155">
        <v>23.96</v>
      </c>
      <c r="D155" t="s">
        <v>562</v>
      </c>
      <c r="E155" t="s">
        <v>563</v>
      </c>
      <c r="F155">
        <v>850</v>
      </c>
    </row>
    <row r="156" spans="1:6" x14ac:dyDescent="0.2">
      <c r="A156" t="s">
        <v>271</v>
      </c>
      <c r="B156">
        <v>0</v>
      </c>
      <c r="C156">
        <v>22.31</v>
      </c>
      <c r="D156" t="s">
        <v>562</v>
      </c>
      <c r="E156" t="s">
        <v>563</v>
      </c>
      <c r="F156">
        <v>940</v>
      </c>
    </row>
    <row r="157" spans="1:6" x14ac:dyDescent="0.2">
      <c r="A157" t="s">
        <v>184</v>
      </c>
      <c r="B157">
        <v>0.89</v>
      </c>
      <c r="C157">
        <v>24.35</v>
      </c>
      <c r="D157" t="s">
        <v>562</v>
      </c>
      <c r="E157" t="s">
        <v>563</v>
      </c>
      <c r="F157">
        <v>1000</v>
      </c>
    </row>
    <row r="158" spans="1:6" x14ac:dyDescent="0.2">
      <c r="A158" t="s">
        <v>274</v>
      </c>
      <c r="B158">
        <v>0</v>
      </c>
      <c r="C158">
        <v>22.86</v>
      </c>
      <c r="D158" t="s">
        <v>562</v>
      </c>
      <c r="E158" t="s">
        <v>563</v>
      </c>
      <c r="F158">
        <v>900</v>
      </c>
    </row>
    <row r="159" spans="1:6" x14ac:dyDescent="0.2">
      <c r="A159" t="s">
        <v>268</v>
      </c>
      <c r="B159">
        <v>0</v>
      </c>
      <c r="C159">
        <v>20.170000000000002</v>
      </c>
      <c r="D159" t="s">
        <v>562</v>
      </c>
      <c r="E159" t="s">
        <v>563</v>
      </c>
      <c r="F159">
        <v>1000</v>
      </c>
    </row>
    <row r="160" spans="1:6" x14ac:dyDescent="0.2">
      <c r="A160" t="s">
        <v>270</v>
      </c>
      <c r="B160">
        <v>0</v>
      </c>
      <c r="C160">
        <v>22.83</v>
      </c>
      <c r="D160" t="s">
        <v>562</v>
      </c>
      <c r="E160" t="s">
        <v>563</v>
      </c>
      <c r="F160">
        <v>1350</v>
      </c>
    </row>
    <row r="161" spans="1:6" x14ac:dyDescent="0.2">
      <c r="A161" t="s">
        <v>487</v>
      </c>
      <c r="B161">
        <v>0.28999999999999998</v>
      </c>
      <c r="C161">
        <v>21.71</v>
      </c>
      <c r="D161" t="s">
        <v>562</v>
      </c>
      <c r="E161" t="s">
        <v>563</v>
      </c>
      <c r="F161">
        <v>850</v>
      </c>
    </row>
    <row r="162" spans="1:6" x14ac:dyDescent="0.2">
      <c r="A162">
        <v>54</v>
      </c>
      <c r="B162">
        <v>0.4</v>
      </c>
      <c r="C162">
        <v>20.58</v>
      </c>
      <c r="D162" t="s">
        <v>562</v>
      </c>
      <c r="E162" t="s">
        <v>563</v>
      </c>
      <c r="F162">
        <v>2000</v>
      </c>
    </row>
    <row r="163" spans="1:6" x14ac:dyDescent="0.2">
      <c r="A163" t="s">
        <v>176</v>
      </c>
      <c r="B163">
        <v>0.71</v>
      </c>
      <c r="C163">
        <v>21.18</v>
      </c>
      <c r="D163" t="s">
        <v>562</v>
      </c>
      <c r="E163" t="s">
        <v>563</v>
      </c>
      <c r="F163">
        <v>850</v>
      </c>
    </row>
    <row r="164" spans="1:6" x14ac:dyDescent="0.2">
      <c r="A164" t="s">
        <v>238</v>
      </c>
      <c r="B164">
        <v>0</v>
      </c>
      <c r="C164">
        <v>20.18</v>
      </c>
      <c r="D164" t="s">
        <v>562</v>
      </c>
      <c r="E164" t="s">
        <v>563</v>
      </c>
      <c r="F164">
        <v>1000</v>
      </c>
    </row>
    <row r="165" spans="1:6" x14ac:dyDescent="0.2">
      <c r="A165" t="s">
        <v>488</v>
      </c>
      <c r="B165">
        <v>0.56999999999999995</v>
      </c>
      <c r="C165">
        <v>23.49</v>
      </c>
      <c r="D165" t="s">
        <v>562</v>
      </c>
      <c r="E165" t="s">
        <v>563</v>
      </c>
      <c r="F165">
        <v>160</v>
      </c>
    </row>
    <row r="166" spans="1:6" x14ac:dyDescent="0.2">
      <c r="A166" t="s">
        <v>201</v>
      </c>
      <c r="B166">
        <v>0</v>
      </c>
      <c r="C166">
        <v>20.79</v>
      </c>
      <c r="D166" t="s">
        <v>562</v>
      </c>
      <c r="E166" t="s">
        <v>563</v>
      </c>
      <c r="F166">
        <v>171</v>
      </c>
    </row>
    <row r="167" spans="1:6" x14ac:dyDescent="0.2">
      <c r="A167" t="s">
        <v>276</v>
      </c>
      <c r="B167">
        <v>0</v>
      </c>
      <c r="C167">
        <v>18.7</v>
      </c>
      <c r="D167" t="s">
        <v>562</v>
      </c>
      <c r="E167" t="s">
        <v>563</v>
      </c>
      <c r="F167">
        <v>260</v>
      </c>
    </row>
    <row r="168" spans="1:6" x14ac:dyDescent="0.2">
      <c r="A168" t="s">
        <v>489</v>
      </c>
      <c r="B168">
        <v>0</v>
      </c>
      <c r="C168">
        <v>3.78</v>
      </c>
      <c r="D168" t="s">
        <v>562</v>
      </c>
      <c r="E168" t="s">
        <v>563</v>
      </c>
      <c r="F168">
        <v>370</v>
      </c>
    </row>
    <row r="169" spans="1:6" x14ac:dyDescent="0.2">
      <c r="A169" t="s">
        <v>490</v>
      </c>
      <c r="B169">
        <v>1.57</v>
      </c>
      <c r="C169">
        <v>34.25</v>
      </c>
      <c r="D169" t="s">
        <v>562</v>
      </c>
      <c r="E169" t="s">
        <v>563</v>
      </c>
      <c r="F169">
        <v>437</v>
      </c>
    </row>
    <row r="170" spans="1:6" x14ac:dyDescent="0.2">
      <c r="A170" t="s">
        <v>491</v>
      </c>
      <c r="B170">
        <v>2.87</v>
      </c>
      <c r="C170">
        <v>643.16999999999996</v>
      </c>
      <c r="D170" t="s">
        <v>562</v>
      </c>
      <c r="E170" t="s">
        <v>563</v>
      </c>
      <c r="F170">
        <v>437</v>
      </c>
    </row>
    <row r="171" spans="1:6" x14ac:dyDescent="0.2">
      <c r="A171" t="s">
        <v>492</v>
      </c>
      <c r="B171">
        <v>8.57</v>
      </c>
      <c r="C171">
        <v>251.33</v>
      </c>
      <c r="D171" t="s">
        <v>562</v>
      </c>
      <c r="E171" t="s">
        <v>563</v>
      </c>
      <c r="F171">
        <v>439</v>
      </c>
    </row>
    <row r="172" spans="1:6" x14ac:dyDescent="0.2">
      <c r="A172" t="s">
        <v>493</v>
      </c>
      <c r="B172">
        <v>2.0699999999999998</v>
      </c>
      <c r="C172">
        <v>33.24</v>
      </c>
      <c r="D172" t="s">
        <v>562</v>
      </c>
      <c r="E172" t="s">
        <v>563</v>
      </c>
      <c r="F172">
        <v>278</v>
      </c>
    </row>
    <row r="173" spans="1:6" x14ac:dyDescent="0.2">
      <c r="A173" t="s">
        <v>494</v>
      </c>
      <c r="B173">
        <v>1.56</v>
      </c>
      <c r="C173">
        <v>29.87</v>
      </c>
      <c r="D173" t="s">
        <v>562</v>
      </c>
      <c r="E173" t="s">
        <v>563</v>
      </c>
      <c r="F173">
        <v>119</v>
      </c>
    </row>
    <row r="174" spans="1:6" x14ac:dyDescent="0.2">
      <c r="A174">
        <v>463</v>
      </c>
      <c r="B174">
        <v>0.15</v>
      </c>
      <c r="C174">
        <v>23.32</v>
      </c>
      <c r="D174" t="s">
        <v>562</v>
      </c>
      <c r="E174" t="s">
        <v>563</v>
      </c>
      <c r="F174">
        <v>320</v>
      </c>
    </row>
    <row r="175" spans="1:6" x14ac:dyDescent="0.2">
      <c r="A175" t="s">
        <v>495</v>
      </c>
      <c r="B175">
        <v>0.09</v>
      </c>
      <c r="C175">
        <v>15.98</v>
      </c>
      <c r="D175" t="s">
        <v>562</v>
      </c>
      <c r="E175" t="s">
        <v>563</v>
      </c>
      <c r="F175">
        <v>1037</v>
      </c>
    </row>
    <row r="176" spans="1:6" x14ac:dyDescent="0.2">
      <c r="A176" t="s">
        <v>496</v>
      </c>
      <c r="B176">
        <v>0.65</v>
      </c>
      <c r="C176">
        <v>15.59</v>
      </c>
      <c r="D176" t="s">
        <v>562</v>
      </c>
      <c r="E176" t="s">
        <v>563</v>
      </c>
      <c r="F176">
        <v>1037</v>
      </c>
    </row>
    <row r="177" spans="1:6" x14ac:dyDescent="0.2">
      <c r="A177" t="s">
        <v>335</v>
      </c>
      <c r="B177">
        <v>0</v>
      </c>
      <c r="C177">
        <v>13.66</v>
      </c>
      <c r="D177" t="s">
        <v>562</v>
      </c>
      <c r="E177" t="s">
        <v>563</v>
      </c>
      <c r="F177">
        <v>686</v>
      </c>
    </row>
    <row r="178" spans="1:6" x14ac:dyDescent="0.2">
      <c r="A178" t="s">
        <v>327</v>
      </c>
      <c r="B178">
        <v>0</v>
      </c>
      <c r="C178">
        <v>17.399999999999999</v>
      </c>
      <c r="D178" t="s">
        <v>562</v>
      </c>
      <c r="E178" t="s">
        <v>563</v>
      </c>
      <c r="F178">
        <v>685</v>
      </c>
    </row>
    <row r="179" spans="1:6" x14ac:dyDescent="0.2">
      <c r="A179" t="s">
        <v>328</v>
      </c>
      <c r="B179">
        <v>0</v>
      </c>
      <c r="C179">
        <v>14.95</v>
      </c>
      <c r="D179" t="s">
        <v>562</v>
      </c>
      <c r="E179" t="s">
        <v>563</v>
      </c>
      <c r="F179">
        <v>623</v>
      </c>
    </row>
    <row r="180" spans="1:6" x14ac:dyDescent="0.2">
      <c r="A180" t="s">
        <v>336</v>
      </c>
      <c r="B180">
        <v>0</v>
      </c>
      <c r="C180">
        <v>12.61</v>
      </c>
      <c r="D180" t="s">
        <v>562</v>
      </c>
      <c r="E180" t="s">
        <v>563</v>
      </c>
      <c r="F180">
        <v>796</v>
      </c>
    </row>
    <row r="181" spans="1:6" x14ac:dyDescent="0.2">
      <c r="A181" t="s">
        <v>337</v>
      </c>
      <c r="B181">
        <v>0</v>
      </c>
      <c r="C181">
        <v>13.77</v>
      </c>
      <c r="D181" t="s">
        <v>562</v>
      </c>
      <c r="E181" t="s">
        <v>563</v>
      </c>
      <c r="F181">
        <v>974</v>
      </c>
    </row>
    <row r="182" spans="1:6" x14ac:dyDescent="0.2">
      <c r="A182" t="s">
        <v>338</v>
      </c>
      <c r="B182">
        <v>0</v>
      </c>
      <c r="C182">
        <v>15.49</v>
      </c>
      <c r="D182" t="s">
        <v>562</v>
      </c>
      <c r="E182" t="s">
        <v>563</v>
      </c>
      <c r="F182">
        <v>586</v>
      </c>
    </row>
    <row r="183" spans="1:6" x14ac:dyDescent="0.2">
      <c r="A183" t="s">
        <v>343</v>
      </c>
      <c r="B183">
        <v>0.55000000000000004</v>
      </c>
      <c r="C183">
        <v>15.47</v>
      </c>
      <c r="D183" t="s">
        <v>562</v>
      </c>
      <c r="E183" t="s">
        <v>563</v>
      </c>
      <c r="F183">
        <v>532</v>
      </c>
    </row>
    <row r="184" spans="1:6" x14ac:dyDescent="0.2">
      <c r="A184" t="s">
        <v>344</v>
      </c>
      <c r="B184">
        <v>0.52</v>
      </c>
      <c r="C184">
        <v>15</v>
      </c>
      <c r="D184" t="s">
        <v>562</v>
      </c>
      <c r="E184" t="s">
        <v>563</v>
      </c>
      <c r="F184">
        <v>220</v>
      </c>
    </row>
    <row r="185" spans="1:6" x14ac:dyDescent="0.2">
      <c r="A185" t="s">
        <v>345</v>
      </c>
      <c r="B185">
        <v>0.44</v>
      </c>
      <c r="C185">
        <v>14.78</v>
      </c>
      <c r="D185" t="s">
        <v>562</v>
      </c>
      <c r="E185" t="s">
        <v>563</v>
      </c>
      <c r="F185">
        <v>513</v>
      </c>
    </row>
    <row r="186" spans="1:6" x14ac:dyDescent="0.2">
      <c r="A186" t="s">
        <v>497</v>
      </c>
      <c r="B186">
        <v>0</v>
      </c>
      <c r="C186">
        <v>14.63</v>
      </c>
      <c r="D186" t="s">
        <v>562</v>
      </c>
      <c r="E186" t="s">
        <v>563</v>
      </c>
      <c r="F186">
        <v>815</v>
      </c>
    </row>
    <row r="187" spans="1:6" x14ac:dyDescent="0.2">
      <c r="A187" t="s">
        <v>353</v>
      </c>
      <c r="B187">
        <v>0</v>
      </c>
      <c r="C187">
        <v>14.48</v>
      </c>
      <c r="D187" t="s">
        <v>562</v>
      </c>
      <c r="E187" t="s">
        <v>563</v>
      </c>
      <c r="F187">
        <v>518</v>
      </c>
    </row>
    <row r="188" spans="1:6" x14ac:dyDescent="0.2">
      <c r="A188" t="s">
        <v>498</v>
      </c>
      <c r="B188">
        <v>0.5</v>
      </c>
      <c r="C188">
        <v>14.15</v>
      </c>
      <c r="D188" t="s">
        <v>562</v>
      </c>
      <c r="E188" t="s">
        <v>563</v>
      </c>
      <c r="F188">
        <v>440</v>
      </c>
    </row>
    <row r="189" spans="1:6" x14ac:dyDescent="0.2">
      <c r="A189" t="s">
        <v>499</v>
      </c>
      <c r="B189">
        <v>0</v>
      </c>
      <c r="C189">
        <v>14.37</v>
      </c>
      <c r="D189" t="s">
        <v>562</v>
      </c>
      <c r="E189" t="s">
        <v>563</v>
      </c>
      <c r="F189">
        <v>575</v>
      </c>
    </row>
    <row r="190" spans="1:6" x14ac:dyDescent="0.2">
      <c r="A190" t="s">
        <v>357</v>
      </c>
      <c r="B190">
        <v>0</v>
      </c>
      <c r="C190">
        <v>13.14</v>
      </c>
      <c r="D190" t="s">
        <v>562</v>
      </c>
      <c r="E190" t="s">
        <v>563</v>
      </c>
      <c r="F190">
        <v>1036</v>
      </c>
    </row>
    <row r="191" spans="1:6" x14ac:dyDescent="0.2">
      <c r="A191" t="s">
        <v>500</v>
      </c>
      <c r="B191">
        <v>0</v>
      </c>
      <c r="C191">
        <v>16.57</v>
      </c>
      <c r="D191" t="s">
        <v>562</v>
      </c>
      <c r="E191" t="s">
        <v>563</v>
      </c>
      <c r="F191">
        <v>679</v>
      </c>
    </row>
    <row r="192" spans="1:6" x14ac:dyDescent="0.2">
      <c r="A192" t="s">
        <v>346</v>
      </c>
      <c r="B192">
        <v>0</v>
      </c>
      <c r="C192">
        <v>16.39</v>
      </c>
      <c r="D192" t="s">
        <v>562</v>
      </c>
      <c r="E192" t="s">
        <v>563</v>
      </c>
      <c r="F192">
        <v>688</v>
      </c>
    </row>
    <row r="193" spans="1:6" x14ac:dyDescent="0.2">
      <c r="A193" t="s">
        <v>501</v>
      </c>
      <c r="B193">
        <v>0</v>
      </c>
      <c r="C193">
        <v>14.27</v>
      </c>
      <c r="D193" t="s">
        <v>562</v>
      </c>
      <c r="E193" t="s">
        <v>563</v>
      </c>
      <c r="F193">
        <v>573</v>
      </c>
    </row>
    <row r="194" spans="1:6" x14ac:dyDescent="0.2">
      <c r="A194" t="s">
        <v>347</v>
      </c>
      <c r="B194">
        <v>0</v>
      </c>
      <c r="C194">
        <v>17.829999999999998</v>
      </c>
      <c r="D194" t="s">
        <v>562</v>
      </c>
      <c r="E194" t="s">
        <v>563</v>
      </c>
      <c r="F194">
        <v>1436</v>
      </c>
    </row>
    <row r="195" spans="1:6" x14ac:dyDescent="0.2">
      <c r="A195" t="s">
        <v>348</v>
      </c>
      <c r="B195">
        <v>0</v>
      </c>
      <c r="C195">
        <v>16.14</v>
      </c>
      <c r="D195" t="s">
        <v>562</v>
      </c>
      <c r="E195" t="s">
        <v>563</v>
      </c>
      <c r="F195">
        <v>648</v>
      </c>
    </row>
    <row r="196" spans="1:6" x14ac:dyDescent="0.2">
      <c r="A196" t="s">
        <v>358</v>
      </c>
      <c r="B196">
        <v>0</v>
      </c>
      <c r="C196">
        <v>15.43</v>
      </c>
      <c r="D196" t="s">
        <v>562</v>
      </c>
      <c r="E196" t="s">
        <v>563</v>
      </c>
      <c r="F196">
        <v>346</v>
      </c>
    </row>
    <row r="197" spans="1:6" x14ac:dyDescent="0.2">
      <c r="A197" t="s">
        <v>332</v>
      </c>
      <c r="B197">
        <v>0</v>
      </c>
      <c r="C197">
        <v>19.86</v>
      </c>
      <c r="D197" t="s">
        <v>562</v>
      </c>
      <c r="E197" t="s">
        <v>563</v>
      </c>
      <c r="F197">
        <v>143</v>
      </c>
    </row>
    <row r="198" spans="1:6" x14ac:dyDescent="0.2">
      <c r="A198" t="s">
        <v>339</v>
      </c>
      <c r="B198">
        <v>0</v>
      </c>
      <c r="C198">
        <v>15.94</v>
      </c>
      <c r="D198" t="s">
        <v>562</v>
      </c>
      <c r="E198" t="s">
        <v>563</v>
      </c>
      <c r="F198">
        <v>107</v>
      </c>
    </row>
    <row r="199" spans="1:6" x14ac:dyDescent="0.2">
      <c r="A199" t="s">
        <v>340</v>
      </c>
      <c r="B199">
        <v>0</v>
      </c>
      <c r="C199">
        <v>14.86</v>
      </c>
      <c r="D199" t="s">
        <v>562</v>
      </c>
      <c r="E199" t="s">
        <v>563</v>
      </c>
      <c r="F199">
        <v>109</v>
      </c>
    </row>
    <row r="200" spans="1:6" x14ac:dyDescent="0.2">
      <c r="A200" t="s">
        <v>102</v>
      </c>
      <c r="B200">
        <v>1.1499999999999999</v>
      </c>
      <c r="C200">
        <v>26.15</v>
      </c>
      <c r="D200" t="s">
        <v>562</v>
      </c>
      <c r="E200" t="s">
        <v>563</v>
      </c>
      <c r="F200">
        <v>75</v>
      </c>
    </row>
    <row r="201" spans="1:6" x14ac:dyDescent="0.2">
      <c r="A201" t="s">
        <v>512</v>
      </c>
      <c r="B201">
        <v>55.7</v>
      </c>
      <c r="C201">
        <v>5066.7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31E23-0E83-4895-9195-8314F86F5E8C}">
  <dimension ref="A1:F201"/>
  <sheetViews>
    <sheetView workbookViewId="0">
      <selection sqref="A1:XFD1048576"/>
    </sheetView>
  </sheetViews>
  <sheetFormatPr defaultRowHeight="15" x14ac:dyDescent="0.2"/>
  <sheetData>
    <row r="1" spans="1:6" x14ac:dyDescent="0.2">
      <c r="A1" t="s">
        <v>468</v>
      </c>
      <c r="B1" t="s">
        <v>524</v>
      </c>
      <c r="C1" t="s">
        <v>525</v>
      </c>
      <c r="D1" t="s">
        <v>526</v>
      </c>
      <c r="E1" t="s">
        <v>527</v>
      </c>
      <c r="F1" t="s">
        <v>528</v>
      </c>
    </row>
    <row r="2" spans="1:6" x14ac:dyDescent="0.2">
      <c r="A2" t="s">
        <v>31</v>
      </c>
      <c r="B2">
        <v>0.88</v>
      </c>
      <c r="C2">
        <v>20.43</v>
      </c>
      <c r="D2" t="s">
        <v>564</v>
      </c>
      <c r="E2" t="s">
        <v>565</v>
      </c>
      <c r="F2">
        <v>144</v>
      </c>
    </row>
    <row r="3" spans="1:6" x14ac:dyDescent="0.2">
      <c r="A3" t="s">
        <v>133</v>
      </c>
      <c r="B3">
        <v>0</v>
      </c>
      <c r="C3">
        <v>26.84</v>
      </c>
      <c r="D3" t="s">
        <v>564</v>
      </c>
      <c r="E3" t="s">
        <v>565</v>
      </c>
      <c r="F3">
        <v>157</v>
      </c>
    </row>
    <row r="4" spans="1:6" x14ac:dyDescent="0.2">
      <c r="A4" t="s">
        <v>91</v>
      </c>
      <c r="B4">
        <v>0</v>
      </c>
      <c r="C4">
        <v>27.95</v>
      </c>
      <c r="D4" t="s">
        <v>564</v>
      </c>
      <c r="E4" t="s">
        <v>565</v>
      </c>
      <c r="F4">
        <v>133</v>
      </c>
    </row>
    <row r="5" spans="1:6" x14ac:dyDescent="0.2">
      <c r="A5" t="s">
        <v>479</v>
      </c>
      <c r="B5">
        <v>0</v>
      </c>
      <c r="C5">
        <v>27.65</v>
      </c>
      <c r="D5" t="s">
        <v>564</v>
      </c>
      <c r="E5" t="s">
        <v>565</v>
      </c>
      <c r="F5">
        <v>200</v>
      </c>
    </row>
    <row r="6" spans="1:6" x14ac:dyDescent="0.2">
      <c r="A6" t="s">
        <v>30</v>
      </c>
      <c r="B6">
        <v>0.79</v>
      </c>
      <c r="C6">
        <v>20.18</v>
      </c>
      <c r="D6" t="s">
        <v>564</v>
      </c>
      <c r="E6" t="s">
        <v>565</v>
      </c>
      <c r="F6">
        <v>145</v>
      </c>
    </row>
    <row r="7" spans="1:6" x14ac:dyDescent="0.2">
      <c r="A7" t="s">
        <v>349</v>
      </c>
      <c r="B7">
        <v>1.43</v>
      </c>
      <c r="C7">
        <v>16.579999999999998</v>
      </c>
      <c r="D7" t="s">
        <v>564</v>
      </c>
      <c r="E7" t="s">
        <v>565</v>
      </c>
      <c r="F7">
        <v>183</v>
      </c>
    </row>
    <row r="8" spans="1:6" x14ac:dyDescent="0.2">
      <c r="A8" t="s">
        <v>352</v>
      </c>
      <c r="B8">
        <v>1.55</v>
      </c>
      <c r="C8">
        <v>17.11</v>
      </c>
      <c r="D8" t="s">
        <v>564</v>
      </c>
      <c r="E8" t="s">
        <v>565</v>
      </c>
      <c r="F8">
        <v>111</v>
      </c>
    </row>
    <row r="9" spans="1:6" x14ac:dyDescent="0.2">
      <c r="A9" t="s">
        <v>354</v>
      </c>
      <c r="B9">
        <v>1.65</v>
      </c>
      <c r="C9">
        <v>17.329999999999998</v>
      </c>
      <c r="D9" t="s">
        <v>564</v>
      </c>
      <c r="E9" t="s">
        <v>565</v>
      </c>
      <c r="F9">
        <v>102</v>
      </c>
    </row>
    <row r="10" spans="1:6" x14ac:dyDescent="0.2">
      <c r="A10" t="s">
        <v>356</v>
      </c>
      <c r="B10">
        <v>1.03</v>
      </c>
      <c r="C10">
        <v>16.36</v>
      </c>
      <c r="D10" t="s">
        <v>564</v>
      </c>
      <c r="E10" t="s">
        <v>565</v>
      </c>
      <c r="F10">
        <v>285</v>
      </c>
    </row>
    <row r="11" spans="1:6" x14ac:dyDescent="0.2">
      <c r="A11" t="s">
        <v>264</v>
      </c>
      <c r="B11">
        <v>0.48</v>
      </c>
      <c r="C11">
        <v>23.76</v>
      </c>
      <c r="D11" t="s">
        <v>564</v>
      </c>
      <c r="E11" t="s">
        <v>565</v>
      </c>
      <c r="F11">
        <v>67</v>
      </c>
    </row>
    <row r="12" spans="1:6" x14ac:dyDescent="0.2">
      <c r="A12" t="s">
        <v>265</v>
      </c>
      <c r="B12">
        <v>0.48</v>
      </c>
      <c r="C12">
        <v>22.27</v>
      </c>
      <c r="D12" t="s">
        <v>564</v>
      </c>
      <c r="E12" t="s">
        <v>565</v>
      </c>
      <c r="F12">
        <v>162</v>
      </c>
    </row>
    <row r="13" spans="1:6" x14ac:dyDescent="0.2">
      <c r="A13" t="s">
        <v>292</v>
      </c>
      <c r="B13">
        <v>0</v>
      </c>
      <c r="C13">
        <v>24.69</v>
      </c>
      <c r="D13" t="s">
        <v>564</v>
      </c>
      <c r="E13" t="s">
        <v>565</v>
      </c>
      <c r="F13">
        <v>1500</v>
      </c>
    </row>
    <row r="14" spans="1:6" x14ac:dyDescent="0.2">
      <c r="A14" t="s">
        <v>275</v>
      </c>
      <c r="B14">
        <v>0.92</v>
      </c>
      <c r="C14">
        <v>22.99</v>
      </c>
      <c r="D14" t="s">
        <v>564</v>
      </c>
      <c r="E14" t="s">
        <v>565</v>
      </c>
      <c r="F14">
        <v>900</v>
      </c>
    </row>
    <row r="15" spans="1:6" x14ac:dyDescent="0.2">
      <c r="A15" t="s">
        <v>288</v>
      </c>
      <c r="B15">
        <v>0</v>
      </c>
      <c r="C15">
        <v>23.17</v>
      </c>
      <c r="D15" t="s">
        <v>564</v>
      </c>
      <c r="E15" t="s">
        <v>565</v>
      </c>
      <c r="F15">
        <v>750</v>
      </c>
    </row>
    <row r="16" spans="1:6" x14ac:dyDescent="0.2">
      <c r="A16" t="s">
        <v>290</v>
      </c>
      <c r="B16">
        <v>0</v>
      </c>
      <c r="C16">
        <v>22.79</v>
      </c>
      <c r="D16" t="s">
        <v>564</v>
      </c>
      <c r="E16" t="s">
        <v>565</v>
      </c>
      <c r="F16">
        <v>585</v>
      </c>
    </row>
    <row r="17" spans="1:6" x14ac:dyDescent="0.2">
      <c r="A17" t="s">
        <v>291</v>
      </c>
      <c r="B17">
        <v>0</v>
      </c>
      <c r="C17">
        <v>22.82</v>
      </c>
      <c r="D17" t="s">
        <v>564</v>
      </c>
      <c r="E17" t="s">
        <v>565</v>
      </c>
      <c r="F17">
        <v>475</v>
      </c>
    </row>
    <row r="18" spans="1:6" x14ac:dyDescent="0.2">
      <c r="A18" t="s">
        <v>35</v>
      </c>
      <c r="B18">
        <v>0.38</v>
      </c>
      <c r="C18">
        <v>24.54</v>
      </c>
      <c r="D18" t="s">
        <v>564</v>
      </c>
      <c r="E18" t="s">
        <v>565</v>
      </c>
      <c r="F18">
        <v>1007</v>
      </c>
    </row>
    <row r="19" spans="1:6" x14ac:dyDescent="0.2">
      <c r="A19" t="s">
        <v>36</v>
      </c>
      <c r="B19">
        <v>0.25</v>
      </c>
      <c r="C19">
        <v>24.39</v>
      </c>
      <c r="D19" t="s">
        <v>564</v>
      </c>
      <c r="E19" t="s">
        <v>565</v>
      </c>
      <c r="F19">
        <v>1007</v>
      </c>
    </row>
    <row r="20" spans="1:6" x14ac:dyDescent="0.2">
      <c r="A20" t="s">
        <v>37</v>
      </c>
      <c r="B20">
        <v>0.46</v>
      </c>
      <c r="C20">
        <v>23.58</v>
      </c>
      <c r="D20" t="s">
        <v>564</v>
      </c>
      <c r="E20" t="s">
        <v>565</v>
      </c>
      <c r="F20">
        <v>812</v>
      </c>
    </row>
    <row r="21" spans="1:6" x14ac:dyDescent="0.2">
      <c r="A21" t="s">
        <v>478</v>
      </c>
      <c r="B21">
        <v>0</v>
      </c>
      <c r="C21">
        <v>17.46</v>
      </c>
      <c r="D21" t="s">
        <v>564</v>
      </c>
      <c r="E21" t="s">
        <v>565</v>
      </c>
      <c r="F21">
        <v>840</v>
      </c>
    </row>
    <row r="22" spans="1:6" x14ac:dyDescent="0.2">
      <c r="A22" t="s">
        <v>38</v>
      </c>
      <c r="B22">
        <v>0.5</v>
      </c>
      <c r="C22">
        <v>24.35</v>
      </c>
      <c r="D22" t="s">
        <v>564</v>
      </c>
      <c r="E22" t="s">
        <v>565</v>
      </c>
      <c r="F22">
        <v>263</v>
      </c>
    </row>
    <row r="23" spans="1:6" x14ac:dyDescent="0.2">
      <c r="A23" t="s">
        <v>40</v>
      </c>
      <c r="B23">
        <v>0.5</v>
      </c>
      <c r="C23">
        <v>22.97</v>
      </c>
      <c r="D23" t="s">
        <v>564</v>
      </c>
      <c r="E23" t="s">
        <v>565</v>
      </c>
      <c r="F23">
        <v>123</v>
      </c>
    </row>
    <row r="24" spans="1:6" x14ac:dyDescent="0.2">
      <c r="A24" t="s">
        <v>39</v>
      </c>
      <c r="B24">
        <v>0.43</v>
      </c>
      <c r="C24">
        <v>24.3</v>
      </c>
      <c r="D24" t="s">
        <v>564</v>
      </c>
      <c r="E24" t="s">
        <v>565</v>
      </c>
      <c r="F24">
        <v>576</v>
      </c>
    </row>
    <row r="25" spans="1:6" x14ac:dyDescent="0.2">
      <c r="A25" t="s">
        <v>41</v>
      </c>
      <c r="B25">
        <v>0.49</v>
      </c>
      <c r="C25">
        <v>23.12</v>
      </c>
      <c r="D25" t="s">
        <v>564</v>
      </c>
      <c r="E25" t="s">
        <v>565</v>
      </c>
      <c r="F25">
        <v>190</v>
      </c>
    </row>
    <row r="26" spans="1:6" x14ac:dyDescent="0.2">
      <c r="A26" t="s">
        <v>47</v>
      </c>
      <c r="B26">
        <v>0</v>
      </c>
      <c r="C26">
        <v>24.34</v>
      </c>
      <c r="D26" t="s">
        <v>564</v>
      </c>
      <c r="E26" t="s">
        <v>565</v>
      </c>
      <c r="F26">
        <v>840</v>
      </c>
    </row>
    <row r="27" spans="1:6" x14ac:dyDescent="0.2">
      <c r="A27" t="s">
        <v>48</v>
      </c>
      <c r="B27">
        <v>0</v>
      </c>
      <c r="C27">
        <v>24.86</v>
      </c>
      <c r="D27" t="s">
        <v>564</v>
      </c>
      <c r="E27" t="s">
        <v>565</v>
      </c>
      <c r="F27">
        <v>860</v>
      </c>
    </row>
    <row r="28" spans="1:6" x14ac:dyDescent="0.2">
      <c r="A28" t="s">
        <v>49</v>
      </c>
      <c r="B28">
        <v>0</v>
      </c>
      <c r="C28">
        <v>23.6</v>
      </c>
      <c r="D28" t="s">
        <v>564</v>
      </c>
      <c r="E28" t="s">
        <v>565</v>
      </c>
      <c r="F28">
        <v>802</v>
      </c>
    </row>
    <row r="29" spans="1:6" x14ac:dyDescent="0.2">
      <c r="A29" t="s">
        <v>50</v>
      </c>
      <c r="B29">
        <v>0</v>
      </c>
      <c r="C29">
        <v>19.739999999999998</v>
      </c>
      <c r="D29" t="s">
        <v>564</v>
      </c>
      <c r="E29" t="s">
        <v>565</v>
      </c>
      <c r="F29">
        <v>518</v>
      </c>
    </row>
    <row r="30" spans="1:6" x14ac:dyDescent="0.2">
      <c r="A30" t="s">
        <v>51</v>
      </c>
      <c r="B30">
        <v>0</v>
      </c>
      <c r="C30">
        <v>22.43</v>
      </c>
      <c r="D30" t="s">
        <v>564</v>
      </c>
      <c r="E30" t="s">
        <v>565</v>
      </c>
      <c r="F30">
        <v>813</v>
      </c>
    </row>
    <row r="31" spans="1:6" x14ac:dyDescent="0.2">
      <c r="A31" t="s">
        <v>52</v>
      </c>
      <c r="B31">
        <v>0.18</v>
      </c>
      <c r="C31">
        <v>28.35</v>
      </c>
      <c r="D31" t="s">
        <v>564</v>
      </c>
      <c r="E31" t="s">
        <v>565</v>
      </c>
      <c r="F31">
        <v>814</v>
      </c>
    </row>
    <row r="32" spans="1:6" x14ac:dyDescent="0.2">
      <c r="A32">
        <v>239</v>
      </c>
      <c r="B32">
        <v>0</v>
      </c>
      <c r="C32">
        <v>19.28</v>
      </c>
      <c r="D32" t="s">
        <v>564</v>
      </c>
      <c r="E32" t="s">
        <v>565</v>
      </c>
      <c r="F32">
        <v>1305</v>
      </c>
    </row>
    <row r="33" spans="1:6" x14ac:dyDescent="0.2">
      <c r="A33">
        <v>358</v>
      </c>
      <c r="B33">
        <v>0</v>
      </c>
      <c r="C33">
        <v>24.7</v>
      </c>
      <c r="D33" t="s">
        <v>564</v>
      </c>
      <c r="E33" t="s">
        <v>565</v>
      </c>
      <c r="F33">
        <v>375</v>
      </c>
    </row>
    <row r="34" spans="1:6" x14ac:dyDescent="0.2">
      <c r="A34">
        <v>359</v>
      </c>
      <c r="B34">
        <v>0</v>
      </c>
      <c r="C34">
        <v>24.65</v>
      </c>
      <c r="D34" t="s">
        <v>564</v>
      </c>
      <c r="E34" t="s">
        <v>565</v>
      </c>
      <c r="F34">
        <v>2351</v>
      </c>
    </row>
    <row r="35" spans="1:6" x14ac:dyDescent="0.2">
      <c r="A35" t="s">
        <v>197</v>
      </c>
      <c r="B35">
        <v>0</v>
      </c>
      <c r="C35">
        <v>21.2</v>
      </c>
      <c r="D35" t="s">
        <v>564</v>
      </c>
      <c r="E35" t="s">
        <v>565</v>
      </c>
      <c r="F35">
        <v>850</v>
      </c>
    </row>
    <row r="36" spans="1:6" x14ac:dyDescent="0.2">
      <c r="A36" t="s">
        <v>44</v>
      </c>
      <c r="B36">
        <v>0.41</v>
      </c>
      <c r="C36">
        <v>25.08</v>
      </c>
      <c r="D36" t="s">
        <v>564</v>
      </c>
      <c r="E36" t="s">
        <v>565</v>
      </c>
      <c r="F36">
        <v>916</v>
      </c>
    </row>
    <row r="37" spans="1:6" x14ac:dyDescent="0.2">
      <c r="A37" t="s">
        <v>46</v>
      </c>
      <c r="B37">
        <v>0.33</v>
      </c>
      <c r="C37">
        <v>23.92</v>
      </c>
      <c r="D37" t="s">
        <v>564</v>
      </c>
      <c r="E37" t="s">
        <v>565</v>
      </c>
      <c r="F37">
        <v>900</v>
      </c>
    </row>
    <row r="38" spans="1:6" x14ac:dyDescent="0.2">
      <c r="A38" t="s">
        <v>533</v>
      </c>
      <c r="B38">
        <v>0.68</v>
      </c>
      <c r="C38">
        <v>39</v>
      </c>
      <c r="D38" t="s">
        <v>564</v>
      </c>
      <c r="E38" t="s">
        <v>565</v>
      </c>
      <c r="F38">
        <v>140</v>
      </c>
    </row>
    <row r="39" spans="1:6" x14ac:dyDescent="0.2">
      <c r="A39" t="s">
        <v>534</v>
      </c>
      <c r="B39">
        <v>0.61</v>
      </c>
      <c r="C39">
        <v>27.81</v>
      </c>
      <c r="D39" t="s">
        <v>564</v>
      </c>
      <c r="E39" t="s">
        <v>565</v>
      </c>
      <c r="F39">
        <v>140</v>
      </c>
    </row>
    <row r="40" spans="1:6" x14ac:dyDescent="0.2">
      <c r="A40" t="s">
        <v>45</v>
      </c>
      <c r="B40">
        <v>0.6</v>
      </c>
      <c r="C40">
        <v>24.91</v>
      </c>
      <c r="D40" t="s">
        <v>564</v>
      </c>
      <c r="E40" t="s">
        <v>565</v>
      </c>
      <c r="F40">
        <v>842</v>
      </c>
    </row>
    <row r="41" spans="1:6" x14ac:dyDescent="0.2">
      <c r="A41" t="s">
        <v>535</v>
      </c>
      <c r="B41">
        <v>0.04</v>
      </c>
      <c r="C41">
        <v>9.99</v>
      </c>
      <c r="D41" t="s">
        <v>564</v>
      </c>
      <c r="E41" t="s">
        <v>565</v>
      </c>
      <c r="F41">
        <v>56</v>
      </c>
    </row>
    <row r="42" spans="1:6" x14ac:dyDescent="0.2">
      <c r="A42" t="s">
        <v>536</v>
      </c>
      <c r="B42">
        <v>0.25</v>
      </c>
      <c r="C42">
        <v>26.25</v>
      </c>
      <c r="D42" t="s">
        <v>564</v>
      </c>
      <c r="E42" t="s">
        <v>565</v>
      </c>
      <c r="F42">
        <v>141</v>
      </c>
    </row>
    <row r="43" spans="1:6" x14ac:dyDescent="0.2">
      <c r="A43" t="s">
        <v>537</v>
      </c>
      <c r="B43">
        <v>0.24</v>
      </c>
      <c r="C43">
        <v>27.61</v>
      </c>
      <c r="D43" t="s">
        <v>564</v>
      </c>
      <c r="E43" t="s">
        <v>565</v>
      </c>
      <c r="F43">
        <v>74</v>
      </c>
    </row>
    <row r="44" spans="1:6" x14ac:dyDescent="0.2">
      <c r="A44" t="s">
        <v>70</v>
      </c>
      <c r="B44">
        <v>0</v>
      </c>
      <c r="C44">
        <v>22.74</v>
      </c>
      <c r="D44" t="s">
        <v>564</v>
      </c>
      <c r="E44" t="s">
        <v>565</v>
      </c>
      <c r="F44">
        <v>794</v>
      </c>
    </row>
    <row r="45" spans="1:6" x14ac:dyDescent="0.2">
      <c r="A45" t="s">
        <v>69</v>
      </c>
      <c r="B45">
        <v>0</v>
      </c>
      <c r="C45">
        <v>24.34</v>
      </c>
      <c r="D45" t="s">
        <v>564</v>
      </c>
      <c r="E45" t="s">
        <v>565</v>
      </c>
      <c r="F45">
        <v>517</v>
      </c>
    </row>
    <row r="46" spans="1:6" x14ac:dyDescent="0.2">
      <c r="A46" t="s">
        <v>71</v>
      </c>
      <c r="B46">
        <v>0</v>
      </c>
      <c r="C46">
        <v>22.81</v>
      </c>
      <c r="D46" t="s">
        <v>564</v>
      </c>
      <c r="E46" t="s">
        <v>565</v>
      </c>
      <c r="F46">
        <v>735</v>
      </c>
    </row>
    <row r="47" spans="1:6" x14ac:dyDescent="0.2">
      <c r="A47" t="s">
        <v>72</v>
      </c>
      <c r="B47">
        <v>0</v>
      </c>
      <c r="C47">
        <v>21.11</v>
      </c>
      <c r="D47" t="s">
        <v>564</v>
      </c>
      <c r="E47" t="s">
        <v>565</v>
      </c>
      <c r="F47">
        <v>767</v>
      </c>
    </row>
    <row r="48" spans="1:6" x14ac:dyDescent="0.2">
      <c r="A48" t="s">
        <v>89</v>
      </c>
      <c r="B48">
        <v>0</v>
      </c>
      <c r="C48">
        <v>21.67</v>
      </c>
      <c r="D48" t="s">
        <v>564</v>
      </c>
      <c r="E48" t="s">
        <v>565</v>
      </c>
      <c r="F48">
        <v>791</v>
      </c>
    </row>
    <row r="49" spans="1:6" x14ac:dyDescent="0.2">
      <c r="A49" t="s">
        <v>90</v>
      </c>
      <c r="B49">
        <v>0</v>
      </c>
      <c r="C49">
        <v>22.23</v>
      </c>
      <c r="D49" t="s">
        <v>564</v>
      </c>
      <c r="E49" t="s">
        <v>565</v>
      </c>
      <c r="F49">
        <v>781</v>
      </c>
    </row>
    <row r="50" spans="1:6" x14ac:dyDescent="0.2">
      <c r="A50" t="s">
        <v>86</v>
      </c>
      <c r="B50">
        <v>0</v>
      </c>
      <c r="C50">
        <v>21.94</v>
      </c>
      <c r="D50" t="s">
        <v>564</v>
      </c>
      <c r="E50" t="s">
        <v>565</v>
      </c>
      <c r="F50">
        <v>771</v>
      </c>
    </row>
    <row r="51" spans="1:6" x14ac:dyDescent="0.2">
      <c r="A51" t="s">
        <v>88</v>
      </c>
      <c r="B51">
        <v>0</v>
      </c>
      <c r="C51">
        <v>21.37</v>
      </c>
      <c r="D51" t="s">
        <v>564</v>
      </c>
      <c r="E51" t="s">
        <v>565</v>
      </c>
      <c r="F51">
        <v>771</v>
      </c>
    </row>
    <row r="52" spans="1:6" x14ac:dyDescent="0.2">
      <c r="A52" t="s">
        <v>146</v>
      </c>
      <c r="B52">
        <v>0</v>
      </c>
      <c r="C52">
        <v>17.920000000000002</v>
      </c>
      <c r="D52" t="s">
        <v>564</v>
      </c>
      <c r="E52" t="s">
        <v>565</v>
      </c>
      <c r="F52">
        <v>792</v>
      </c>
    </row>
    <row r="53" spans="1:6" x14ac:dyDescent="0.2">
      <c r="A53" t="s">
        <v>148</v>
      </c>
      <c r="B53">
        <v>0</v>
      </c>
      <c r="C53">
        <v>18.54</v>
      </c>
      <c r="D53" t="s">
        <v>564</v>
      </c>
      <c r="E53" t="s">
        <v>565</v>
      </c>
      <c r="F53">
        <v>781</v>
      </c>
    </row>
    <row r="54" spans="1:6" x14ac:dyDescent="0.2">
      <c r="A54" t="s">
        <v>28</v>
      </c>
      <c r="B54">
        <v>0</v>
      </c>
      <c r="C54">
        <v>19.57</v>
      </c>
      <c r="D54" t="s">
        <v>564</v>
      </c>
      <c r="E54" t="s">
        <v>565</v>
      </c>
      <c r="F54">
        <v>783</v>
      </c>
    </row>
    <row r="55" spans="1:6" x14ac:dyDescent="0.2">
      <c r="A55" t="s">
        <v>29</v>
      </c>
      <c r="B55">
        <v>0</v>
      </c>
      <c r="C55">
        <v>18.329999999999998</v>
      </c>
      <c r="D55" t="s">
        <v>564</v>
      </c>
      <c r="E55" t="s">
        <v>565</v>
      </c>
      <c r="F55">
        <v>783</v>
      </c>
    </row>
    <row r="56" spans="1:6" x14ac:dyDescent="0.2">
      <c r="A56" t="s">
        <v>85</v>
      </c>
      <c r="B56">
        <v>0</v>
      </c>
      <c r="C56">
        <v>21.1</v>
      </c>
      <c r="D56" t="s">
        <v>564</v>
      </c>
      <c r="E56" t="s">
        <v>565</v>
      </c>
      <c r="F56">
        <v>771</v>
      </c>
    </row>
    <row r="57" spans="1:6" x14ac:dyDescent="0.2">
      <c r="A57" t="s">
        <v>142</v>
      </c>
      <c r="B57">
        <v>0</v>
      </c>
      <c r="C57">
        <v>0</v>
      </c>
      <c r="D57" t="s">
        <v>564</v>
      </c>
      <c r="E57" t="s">
        <v>565</v>
      </c>
      <c r="F57">
        <v>669</v>
      </c>
    </row>
    <row r="58" spans="1:6" x14ac:dyDescent="0.2">
      <c r="A58" t="s">
        <v>143</v>
      </c>
      <c r="B58">
        <v>0</v>
      </c>
      <c r="C58">
        <v>19.600000000000001</v>
      </c>
      <c r="D58" t="s">
        <v>564</v>
      </c>
      <c r="E58" t="s">
        <v>565</v>
      </c>
      <c r="F58">
        <v>790</v>
      </c>
    </row>
    <row r="59" spans="1:6" x14ac:dyDescent="0.2">
      <c r="A59" t="s">
        <v>87</v>
      </c>
      <c r="B59">
        <v>0</v>
      </c>
      <c r="C59">
        <v>21.43</v>
      </c>
      <c r="D59" t="s">
        <v>564</v>
      </c>
      <c r="E59" t="s">
        <v>565</v>
      </c>
      <c r="F59">
        <v>745</v>
      </c>
    </row>
    <row r="60" spans="1:6" x14ac:dyDescent="0.2">
      <c r="A60" t="s">
        <v>59</v>
      </c>
      <c r="B60">
        <v>0</v>
      </c>
      <c r="C60">
        <v>22.78</v>
      </c>
      <c r="D60" t="s">
        <v>564</v>
      </c>
      <c r="E60" t="s">
        <v>565</v>
      </c>
      <c r="F60">
        <v>723</v>
      </c>
    </row>
    <row r="61" spans="1:6" x14ac:dyDescent="0.2">
      <c r="A61" t="s">
        <v>23</v>
      </c>
      <c r="B61">
        <v>1.29</v>
      </c>
      <c r="C61">
        <v>19.12</v>
      </c>
      <c r="D61" t="s">
        <v>564</v>
      </c>
      <c r="E61" t="s">
        <v>565</v>
      </c>
      <c r="F61">
        <v>809</v>
      </c>
    </row>
    <row r="62" spans="1:6" x14ac:dyDescent="0.2">
      <c r="A62" t="s">
        <v>25</v>
      </c>
      <c r="B62">
        <v>1.32</v>
      </c>
      <c r="C62">
        <v>20.36</v>
      </c>
      <c r="D62" t="s">
        <v>564</v>
      </c>
      <c r="E62" t="s">
        <v>565</v>
      </c>
      <c r="F62">
        <v>839</v>
      </c>
    </row>
    <row r="63" spans="1:6" x14ac:dyDescent="0.2">
      <c r="A63" t="s">
        <v>128</v>
      </c>
      <c r="B63">
        <v>0</v>
      </c>
      <c r="C63">
        <v>24.98</v>
      </c>
      <c r="D63" t="s">
        <v>564</v>
      </c>
      <c r="E63" t="s">
        <v>565</v>
      </c>
      <c r="F63">
        <v>1217</v>
      </c>
    </row>
    <row r="64" spans="1:6" x14ac:dyDescent="0.2">
      <c r="A64" t="s">
        <v>24</v>
      </c>
      <c r="B64">
        <v>1.34</v>
      </c>
      <c r="C64">
        <v>20.82</v>
      </c>
      <c r="D64" t="s">
        <v>564</v>
      </c>
      <c r="E64" t="s">
        <v>565</v>
      </c>
      <c r="F64">
        <v>840</v>
      </c>
    </row>
    <row r="65" spans="1:6" x14ac:dyDescent="0.2">
      <c r="A65" t="s">
        <v>26</v>
      </c>
      <c r="B65">
        <v>0.57999999999999996</v>
      </c>
      <c r="C65">
        <v>21.18</v>
      </c>
      <c r="D65" t="s">
        <v>564</v>
      </c>
      <c r="E65" t="s">
        <v>565</v>
      </c>
      <c r="F65">
        <v>856</v>
      </c>
    </row>
    <row r="66" spans="1:6" x14ac:dyDescent="0.2">
      <c r="A66" t="s">
        <v>27</v>
      </c>
      <c r="B66">
        <v>1.08</v>
      </c>
      <c r="C66">
        <v>21.58</v>
      </c>
      <c r="D66" t="s">
        <v>564</v>
      </c>
      <c r="E66" t="s">
        <v>565</v>
      </c>
      <c r="F66">
        <v>845</v>
      </c>
    </row>
    <row r="67" spans="1:6" x14ac:dyDescent="0.2">
      <c r="A67" t="s">
        <v>15</v>
      </c>
      <c r="B67">
        <v>0.93</v>
      </c>
      <c r="C67">
        <v>19.329999999999998</v>
      </c>
      <c r="D67" t="s">
        <v>564</v>
      </c>
      <c r="E67" t="s">
        <v>565</v>
      </c>
      <c r="F67">
        <v>762</v>
      </c>
    </row>
    <row r="68" spans="1:6" x14ac:dyDescent="0.2">
      <c r="A68" t="s">
        <v>22</v>
      </c>
      <c r="B68">
        <v>1.23</v>
      </c>
      <c r="C68">
        <v>20.23</v>
      </c>
      <c r="D68" t="s">
        <v>564</v>
      </c>
      <c r="E68" t="s">
        <v>565</v>
      </c>
      <c r="F68">
        <v>812</v>
      </c>
    </row>
    <row r="69" spans="1:6" x14ac:dyDescent="0.2">
      <c r="A69" t="s">
        <v>60</v>
      </c>
      <c r="B69">
        <v>0</v>
      </c>
      <c r="C69">
        <v>20.059999999999999</v>
      </c>
      <c r="D69" t="s">
        <v>564</v>
      </c>
      <c r="E69" t="s">
        <v>565</v>
      </c>
      <c r="F69">
        <v>657</v>
      </c>
    </row>
    <row r="70" spans="1:6" x14ac:dyDescent="0.2">
      <c r="A70" t="s">
        <v>63</v>
      </c>
      <c r="B70">
        <v>0</v>
      </c>
      <c r="C70">
        <v>20.88</v>
      </c>
      <c r="D70" t="s">
        <v>564</v>
      </c>
      <c r="E70" t="s">
        <v>565</v>
      </c>
      <c r="F70">
        <v>868</v>
      </c>
    </row>
    <row r="71" spans="1:6" x14ac:dyDescent="0.2">
      <c r="A71" t="s">
        <v>61</v>
      </c>
      <c r="B71">
        <v>0</v>
      </c>
      <c r="C71">
        <v>21.03</v>
      </c>
      <c r="D71" t="s">
        <v>564</v>
      </c>
      <c r="E71" t="s">
        <v>565</v>
      </c>
      <c r="F71">
        <v>915</v>
      </c>
    </row>
    <row r="72" spans="1:6" x14ac:dyDescent="0.2">
      <c r="A72" t="s">
        <v>130</v>
      </c>
      <c r="B72">
        <v>0</v>
      </c>
      <c r="C72">
        <v>23.66</v>
      </c>
      <c r="D72" t="s">
        <v>564</v>
      </c>
      <c r="E72" t="s">
        <v>565</v>
      </c>
      <c r="F72">
        <v>825</v>
      </c>
    </row>
    <row r="73" spans="1:6" x14ac:dyDescent="0.2">
      <c r="A73" t="s">
        <v>145</v>
      </c>
      <c r="B73">
        <v>0</v>
      </c>
      <c r="C73">
        <v>18.38</v>
      </c>
      <c r="D73" t="s">
        <v>564</v>
      </c>
      <c r="E73" t="s">
        <v>565</v>
      </c>
      <c r="F73">
        <v>400</v>
      </c>
    </row>
    <row r="74" spans="1:6" x14ac:dyDescent="0.2">
      <c r="A74" t="s">
        <v>151</v>
      </c>
      <c r="B74">
        <v>0</v>
      </c>
      <c r="C74">
        <v>23.1</v>
      </c>
      <c r="D74" t="s">
        <v>564</v>
      </c>
      <c r="E74" t="s">
        <v>565</v>
      </c>
      <c r="F74">
        <v>750</v>
      </c>
    </row>
    <row r="75" spans="1:6" x14ac:dyDescent="0.2">
      <c r="A75" t="s">
        <v>152</v>
      </c>
      <c r="B75">
        <v>0.63</v>
      </c>
      <c r="C75">
        <v>24.28</v>
      </c>
      <c r="D75" t="s">
        <v>564</v>
      </c>
      <c r="E75" t="s">
        <v>565</v>
      </c>
      <c r="F75">
        <v>838</v>
      </c>
    </row>
    <row r="76" spans="1:6" x14ac:dyDescent="0.2">
      <c r="A76" t="s">
        <v>150</v>
      </c>
      <c r="B76">
        <v>0</v>
      </c>
      <c r="C76">
        <v>22.49</v>
      </c>
      <c r="D76" t="s">
        <v>564</v>
      </c>
      <c r="E76" t="s">
        <v>565</v>
      </c>
      <c r="F76">
        <v>752</v>
      </c>
    </row>
    <row r="77" spans="1:6" x14ac:dyDescent="0.2">
      <c r="A77" t="s">
        <v>129</v>
      </c>
      <c r="B77">
        <v>0</v>
      </c>
      <c r="C77">
        <v>22.81</v>
      </c>
      <c r="D77" t="s">
        <v>564</v>
      </c>
      <c r="E77" t="s">
        <v>565</v>
      </c>
      <c r="F77">
        <v>541</v>
      </c>
    </row>
    <row r="78" spans="1:6" x14ac:dyDescent="0.2">
      <c r="A78" t="s">
        <v>131</v>
      </c>
      <c r="B78">
        <v>0</v>
      </c>
      <c r="C78">
        <v>21.81</v>
      </c>
      <c r="D78" t="s">
        <v>564</v>
      </c>
      <c r="E78" t="s">
        <v>565</v>
      </c>
      <c r="F78">
        <v>693</v>
      </c>
    </row>
    <row r="79" spans="1:6" x14ac:dyDescent="0.2">
      <c r="A79" t="s">
        <v>132</v>
      </c>
      <c r="B79">
        <v>0</v>
      </c>
      <c r="C79">
        <v>23.99</v>
      </c>
      <c r="D79" t="s">
        <v>564</v>
      </c>
      <c r="E79" t="s">
        <v>565</v>
      </c>
      <c r="F79">
        <v>826</v>
      </c>
    </row>
    <row r="80" spans="1:6" x14ac:dyDescent="0.2">
      <c r="A80" t="s">
        <v>18</v>
      </c>
      <c r="B80">
        <v>0.92</v>
      </c>
      <c r="C80">
        <v>18.559999999999999</v>
      </c>
      <c r="D80" t="s">
        <v>564</v>
      </c>
      <c r="E80" t="s">
        <v>565</v>
      </c>
      <c r="F80">
        <v>820</v>
      </c>
    </row>
    <row r="81" spans="1:6" x14ac:dyDescent="0.2">
      <c r="A81" t="s">
        <v>19</v>
      </c>
      <c r="B81">
        <v>0.89</v>
      </c>
      <c r="C81">
        <v>19.47</v>
      </c>
      <c r="D81" t="s">
        <v>564</v>
      </c>
      <c r="E81" t="s">
        <v>565</v>
      </c>
      <c r="F81">
        <v>864</v>
      </c>
    </row>
    <row r="82" spans="1:6" x14ac:dyDescent="0.2">
      <c r="A82" t="s">
        <v>17</v>
      </c>
      <c r="B82">
        <v>0.73</v>
      </c>
      <c r="C82">
        <v>19.399999999999999</v>
      </c>
      <c r="D82" t="s">
        <v>564</v>
      </c>
      <c r="E82" t="s">
        <v>565</v>
      </c>
      <c r="F82">
        <v>810</v>
      </c>
    </row>
    <row r="83" spans="1:6" x14ac:dyDescent="0.2">
      <c r="A83" t="s">
        <v>16</v>
      </c>
      <c r="B83">
        <v>0.73</v>
      </c>
      <c r="C83">
        <v>21.13</v>
      </c>
      <c r="D83" t="s">
        <v>564</v>
      </c>
      <c r="E83" t="s">
        <v>565</v>
      </c>
      <c r="F83">
        <v>811</v>
      </c>
    </row>
    <row r="84" spans="1:6" x14ac:dyDescent="0.2">
      <c r="A84" t="s">
        <v>98</v>
      </c>
      <c r="B84">
        <v>0</v>
      </c>
      <c r="C84">
        <v>22.32</v>
      </c>
      <c r="D84" t="s">
        <v>564</v>
      </c>
      <c r="E84" t="s">
        <v>565</v>
      </c>
      <c r="F84">
        <v>797</v>
      </c>
    </row>
    <row r="85" spans="1:6" x14ac:dyDescent="0.2">
      <c r="A85" t="s">
        <v>99</v>
      </c>
      <c r="B85">
        <v>0</v>
      </c>
      <c r="C85">
        <v>21.97</v>
      </c>
      <c r="D85" t="s">
        <v>564</v>
      </c>
      <c r="E85" t="s">
        <v>565</v>
      </c>
      <c r="F85">
        <v>814</v>
      </c>
    </row>
    <row r="86" spans="1:6" x14ac:dyDescent="0.2">
      <c r="A86" t="s">
        <v>100</v>
      </c>
      <c r="B86">
        <v>0</v>
      </c>
      <c r="C86">
        <v>23.13</v>
      </c>
      <c r="D86" t="s">
        <v>564</v>
      </c>
      <c r="E86" t="s">
        <v>565</v>
      </c>
      <c r="F86">
        <v>713</v>
      </c>
    </row>
    <row r="87" spans="1:6" x14ac:dyDescent="0.2">
      <c r="A87" t="s">
        <v>101</v>
      </c>
      <c r="B87">
        <v>0</v>
      </c>
      <c r="C87">
        <v>20.07</v>
      </c>
      <c r="D87" t="s">
        <v>564</v>
      </c>
      <c r="E87" t="s">
        <v>565</v>
      </c>
      <c r="F87">
        <v>786</v>
      </c>
    </row>
    <row r="88" spans="1:6" x14ac:dyDescent="0.2">
      <c r="A88" t="s">
        <v>482</v>
      </c>
      <c r="B88">
        <v>7.0000000000000007E-2</v>
      </c>
      <c r="C88">
        <v>22.59</v>
      </c>
      <c r="D88" t="s">
        <v>564</v>
      </c>
      <c r="E88" t="s">
        <v>565</v>
      </c>
      <c r="F88">
        <v>925</v>
      </c>
    </row>
    <row r="89" spans="1:6" x14ac:dyDescent="0.2">
      <c r="A89" t="s">
        <v>285</v>
      </c>
      <c r="B89">
        <v>0</v>
      </c>
      <c r="C89">
        <v>22.16</v>
      </c>
      <c r="D89" t="s">
        <v>564</v>
      </c>
      <c r="E89" t="s">
        <v>565</v>
      </c>
      <c r="F89">
        <v>925</v>
      </c>
    </row>
    <row r="90" spans="1:6" x14ac:dyDescent="0.2">
      <c r="A90" t="s">
        <v>300</v>
      </c>
      <c r="B90">
        <v>0.99</v>
      </c>
      <c r="C90">
        <v>23.51</v>
      </c>
      <c r="D90" t="s">
        <v>564</v>
      </c>
      <c r="E90" t="s">
        <v>565</v>
      </c>
      <c r="F90">
        <v>1000</v>
      </c>
    </row>
    <row r="91" spans="1:6" x14ac:dyDescent="0.2">
      <c r="A91" t="s">
        <v>301</v>
      </c>
      <c r="B91">
        <v>1.01</v>
      </c>
      <c r="C91">
        <v>23.53</v>
      </c>
      <c r="D91" t="s">
        <v>564</v>
      </c>
      <c r="E91" t="s">
        <v>565</v>
      </c>
      <c r="F91">
        <v>1000</v>
      </c>
    </row>
    <row r="92" spans="1:6" x14ac:dyDescent="0.2">
      <c r="A92" t="s">
        <v>302</v>
      </c>
      <c r="B92">
        <v>1</v>
      </c>
      <c r="C92">
        <v>23.25</v>
      </c>
      <c r="D92" t="s">
        <v>564</v>
      </c>
      <c r="E92" t="s">
        <v>565</v>
      </c>
      <c r="F92">
        <v>1000</v>
      </c>
    </row>
    <row r="93" spans="1:6" x14ac:dyDescent="0.2">
      <c r="A93" t="s">
        <v>303</v>
      </c>
      <c r="B93">
        <v>0.95</v>
      </c>
      <c r="C93">
        <v>23.15</v>
      </c>
      <c r="D93" t="s">
        <v>564</v>
      </c>
      <c r="E93" t="s">
        <v>565</v>
      </c>
      <c r="F93">
        <v>1000</v>
      </c>
    </row>
    <row r="94" spans="1:6" x14ac:dyDescent="0.2">
      <c r="A94" t="s">
        <v>203</v>
      </c>
      <c r="B94">
        <v>1.01</v>
      </c>
      <c r="C94">
        <v>25.2</v>
      </c>
      <c r="D94" t="s">
        <v>564</v>
      </c>
      <c r="E94" t="s">
        <v>565</v>
      </c>
      <c r="F94">
        <v>842</v>
      </c>
    </row>
    <row r="95" spans="1:6" x14ac:dyDescent="0.2">
      <c r="A95" t="s">
        <v>205</v>
      </c>
      <c r="B95">
        <v>0.92</v>
      </c>
      <c r="C95">
        <v>22.46</v>
      </c>
      <c r="D95" t="s">
        <v>564</v>
      </c>
      <c r="E95" t="s">
        <v>565</v>
      </c>
      <c r="F95">
        <v>1000</v>
      </c>
    </row>
    <row r="96" spans="1:6" x14ac:dyDescent="0.2">
      <c r="A96" t="s">
        <v>169</v>
      </c>
      <c r="B96">
        <v>0.5</v>
      </c>
      <c r="C96">
        <v>21.45</v>
      </c>
      <c r="D96" t="s">
        <v>564</v>
      </c>
      <c r="E96" t="s">
        <v>565</v>
      </c>
      <c r="F96">
        <v>892</v>
      </c>
    </row>
    <row r="97" spans="1:6" x14ac:dyDescent="0.2">
      <c r="A97" t="s">
        <v>170</v>
      </c>
      <c r="B97">
        <v>0.48</v>
      </c>
      <c r="C97">
        <v>20.76</v>
      </c>
      <c r="D97" t="s">
        <v>564</v>
      </c>
      <c r="E97" t="s">
        <v>565</v>
      </c>
      <c r="F97">
        <v>892</v>
      </c>
    </row>
    <row r="98" spans="1:6" x14ac:dyDescent="0.2">
      <c r="A98" t="s">
        <v>200</v>
      </c>
      <c r="B98">
        <v>1</v>
      </c>
      <c r="C98">
        <v>24.56</v>
      </c>
      <c r="D98" t="s">
        <v>564</v>
      </c>
      <c r="E98" t="s">
        <v>565</v>
      </c>
      <c r="F98">
        <v>980</v>
      </c>
    </row>
    <row r="99" spans="1:6" x14ac:dyDescent="0.2">
      <c r="A99" t="s">
        <v>202</v>
      </c>
      <c r="B99">
        <v>0.97</v>
      </c>
      <c r="C99">
        <v>24.03</v>
      </c>
      <c r="D99" t="s">
        <v>564</v>
      </c>
      <c r="E99" t="s">
        <v>565</v>
      </c>
      <c r="F99">
        <v>892</v>
      </c>
    </row>
    <row r="100" spans="1:6" x14ac:dyDescent="0.2">
      <c r="A100" t="s">
        <v>483</v>
      </c>
      <c r="B100">
        <v>7.0000000000000007E-2</v>
      </c>
      <c r="C100">
        <v>21.93</v>
      </c>
      <c r="D100" t="s">
        <v>564</v>
      </c>
      <c r="E100" t="s">
        <v>565</v>
      </c>
      <c r="F100">
        <v>925</v>
      </c>
    </row>
    <row r="101" spans="1:6" x14ac:dyDescent="0.2">
      <c r="A101" t="s">
        <v>287</v>
      </c>
      <c r="B101">
        <v>0</v>
      </c>
      <c r="C101">
        <v>22.06</v>
      </c>
      <c r="D101" t="s">
        <v>564</v>
      </c>
      <c r="E101" t="s">
        <v>565</v>
      </c>
      <c r="F101">
        <v>925</v>
      </c>
    </row>
    <row r="102" spans="1:6" x14ac:dyDescent="0.2">
      <c r="A102" t="s">
        <v>248</v>
      </c>
      <c r="B102">
        <v>0.11</v>
      </c>
      <c r="C102">
        <v>22.5</v>
      </c>
      <c r="D102" t="s">
        <v>564</v>
      </c>
      <c r="E102" t="s">
        <v>565</v>
      </c>
      <c r="F102">
        <v>1100</v>
      </c>
    </row>
    <row r="103" spans="1:6" x14ac:dyDescent="0.2">
      <c r="A103" t="s">
        <v>249</v>
      </c>
      <c r="B103">
        <v>0.1</v>
      </c>
      <c r="C103">
        <v>22.51</v>
      </c>
      <c r="D103" t="s">
        <v>564</v>
      </c>
      <c r="E103" t="s">
        <v>565</v>
      </c>
      <c r="F103">
        <v>1100</v>
      </c>
    </row>
    <row r="104" spans="1:6" x14ac:dyDescent="0.2">
      <c r="A104" t="s">
        <v>279</v>
      </c>
      <c r="B104">
        <v>0.99</v>
      </c>
      <c r="C104">
        <v>24.17</v>
      </c>
      <c r="D104" t="s">
        <v>564</v>
      </c>
      <c r="E104" t="s">
        <v>565</v>
      </c>
      <c r="F104">
        <v>1000</v>
      </c>
    </row>
    <row r="105" spans="1:6" x14ac:dyDescent="0.2">
      <c r="A105" t="s">
        <v>280</v>
      </c>
      <c r="B105">
        <v>0.91</v>
      </c>
      <c r="C105">
        <v>23.79</v>
      </c>
      <c r="D105" t="s">
        <v>564</v>
      </c>
      <c r="E105" t="s">
        <v>565</v>
      </c>
      <c r="F105">
        <v>1000</v>
      </c>
    </row>
    <row r="106" spans="1:6" x14ac:dyDescent="0.2">
      <c r="A106" t="s">
        <v>277</v>
      </c>
      <c r="B106">
        <v>1.04</v>
      </c>
      <c r="C106">
        <v>24.57</v>
      </c>
      <c r="D106" t="s">
        <v>564</v>
      </c>
      <c r="E106" t="s">
        <v>565</v>
      </c>
      <c r="F106">
        <v>1000</v>
      </c>
    </row>
    <row r="107" spans="1:6" x14ac:dyDescent="0.2">
      <c r="A107" t="s">
        <v>250</v>
      </c>
      <c r="B107">
        <v>0</v>
      </c>
      <c r="C107">
        <v>24.06</v>
      </c>
      <c r="D107" t="s">
        <v>564</v>
      </c>
      <c r="E107" t="s">
        <v>565</v>
      </c>
      <c r="F107">
        <v>1000</v>
      </c>
    </row>
    <row r="108" spans="1:6" x14ac:dyDescent="0.2">
      <c r="A108" t="s">
        <v>281</v>
      </c>
      <c r="B108">
        <v>0.98</v>
      </c>
      <c r="C108">
        <v>24.43</v>
      </c>
      <c r="D108" t="s">
        <v>564</v>
      </c>
      <c r="E108" t="s">
        <v>565</v>
      </c>
      <c r="F108">
        <v>990</v>
      </c>
    </row>
    <row r="109" spans="1:6" x14ac:dyDescent="0.2">
      <c r="A109" t="s">
        <v>251</v>
      </c>
      <c r="B109">
        <v>0</v>
      </c>
      <c r="C109">
        <v>22.69</v>
      </c>
      <c r="D109" t="s">
        <v>564</v>
      </c>
      <c r="E109" t="s">
        <v>565</v>
      </c>
      <c r="F109">
        <v>1000</v>
      </c>
    </row>
    <row r="110" spans="1:6" x14ac:dyDescent="0.2">
      <c r="A110" t="s">
        <v>252</v>
      </c>
      <c r="B110">
        <v>0.55000000000000004</v>
      </c>
      <c r="C110">
        <v>24.87</v>
      </c>
      <c r="D110" t="s">
        <v>564</v>
      </c>
      <c r="E110" t="s">
        <v>565</v>
      </c>
      <c r="F110">
        <v>1300</v>
      </c>
    </row>
    <row r="111" spans="1:6" x14ac:dyDescent="0.2">
      <c r="A111" t="s">
        <v>253</v>
      </c>
      <c r="B111">
        <v>0.54</v>
      </c>
      <c r="C111">
        <v>24.27</v>
      </c>
      <c r="D111" t="s">
        <v>564</v>
      </c>
      <c r="E111" t="s">
        <v>565</v>
      </c>
      <c r="F111">
        <v>560</v>
      </c>
    </row>
    <row r="112" spans="1:6" x14ac:dyDescent="0.2">
      <c r="A112" t="s">
        <v>278</v>
      </c>
      <c r="B112">
        <v>1.01</v>
      </c>
      <c r="C112">
        <v>24.43</v>
      </c>
      <c r="D112" t="s">
        <v>564</v>
      </c>
      <c r="E112" t="s">
        <v>565</v>
      </c>
      <c r="F112">
        <v>1000</v>
      </c>
    </row>
    <row r="113" spans="1:6" x14ac:dyDescent="0.2">
      <c r="A113" t="s">
        <v>254</v>
      </c>
      <c r="B113">
        <v>0</v>
      </c>
      <c r="C113">
        <v>22.79</v>
      </c>
      <c r="D113" t="s">
        <v>564</v>
      </c>
      <c r="E113" t="s">
        <v>565</v>
      </c>
      <c r="F113">
        <v>1000</v>
      </c>
    </row>
    <row r="114" spans="1:6" x14ac:dyDescent="0.2">
      <c r="A114" t="s">
        <v>294</v>
      </c>
      <c r="B114">
        <v>1.06</v>
      </c>
      <c r="C114">
        <v>29.21</v>
      </c>
      <c r="D114" t="s">
        <v>564</v>
      </c>
      <c r="E114" t="s">
        <v>565</v>
      </c>
      <c r="F114">
        <v>925</v>
      </c>
    </row>
    <row r="115" spans="1:6" x14ac:dyDescent="0.2">
      <c r="A115" t="s">
        <v>295</v>
      </c>
      <c r="B115">
        <v>1</v>
      </c>
      <c r="C115">
        <v>23.91</v>
      </c>
      <c r="D115" t="s">
        <v>564</v>
      </c>
      <c r="E115" t="s">
        <v>565</v>
      </c>
      <c r="F115">
        <v>1050</v>
      </c>
    </row>
    <row r="116" spans="1:6" x14ac:dyDescent="0.2">
      <c r="A116" t="s">
        <v>263</v>
      </c>
      <c r="B116">
        <v>0</v>
      </c>
      <c r="C116">
        <v>22.78</v>
      </c>
      <c r="D116" t="s">
        <v>564</v>
      </c>
      <c r="E116" t="s">
        <v>565</v>
      </c>
      <c r="F116">
        <v>1100</v>
      </c>
    </row>
    <row r="117" spans="1:6" x14ac:dyDescent="0.2">
      <c r="A117" t="s">
        <v>255</v>
      </c>
      <c r="B117">
        <v>0</v>
      </c>
      <c r="C117">
        <v>23.41</v>
      </c>
      <c r="D117" t="s">
        <v>564</v>
      </c>
      <c r="E117" t="s">
        <v>565</v>
      </c>
      <c r="F117">
        <v>560</v>
      </c>
    </row>
    <row r="118" spans="1:6" x14ac:dyDescent="0.2">
      <c r="A118" t="s">
        <v>256</v>
      </c>
      <c r="B118">
        <v>0</v>
      </c>
      <c r="C118">
        <v>24.05</v>
      </c>
      <c r="D118" t="s">
        <v>564</v>
      </c>
      <c r="E118" t="s">
        <v>565</v>
      </c>
      <c r="F118">
        <v>850</v>
      </c>
    </row>
    <row r="119" spans="1:6" x14ac:dyDescent="0.2">
      <c r="A119" t="s">
        <v>296</v>
      </c>
      <c r="B119">
        <v>0.99</v>
      </c>
      <c r="C119">
        <v>23.38</v>
      </c>
      <c r="D119" t="s">
        <v>564</v>
      </c>
      <c r="E119" t="s">
        <v>565</v>
      </c>
      <c r="F119">
        <v>1000</v>
      </c>
    </row>
    <row r="120" spans="1:6" x14ac:dyDescent="0.2">
      <c r="A120" t="s">
        <v>297</v>
      </c>
      <c r="B120">
        <v>1</v>
      </c>
      <c r="C120">
        <v>24.08</v>
      </c>
      <c r="D120" t="s">
        <v>564</v>
      </c>
      <c r="E120" t="s">
        <v>565</v>
      </c>
      <c r="F120">
        <v>1100</v>
      </c>
    </row>
    <row r="121" spans="1:6" x14ac:dyDescent="0.2">
      <c r="A121" t="s">
        <v>298</v>
      </c>
      <c r="B121">
        <v>1.19</v>
      </c>
      <c r="C121">
        <v>23.83</v>
      </c>
      <c r="D121" t="s">
        <v>564</v>
      </c>
      <c r="E121" t="s">
        <v>565</v>
      </c>
      <c r="F121">
        <v>825</v>
      </c>
    </row>
    <row r="122" spans="1:6" x14ac:dyDescent="0.2">
      <c r="A122" t="s">
        <v>299</v>
      </c>
      <c r="B122">
        <v>1.05</v>
      </c>
      <c r="C122">
        <v>23.66</v>
      </c>
      <c r="D122" t="s">
        <v>564</v>
      </c>
      <c r="E122" t="s">
        <v>565</v>
      </c>
      <c r="F122">
        <v>1000</v>
      </c>
    </row>
    <row r="123" spans="1:6" x14ac:dyDescent="0.2">
      <c r="A123" t="s">
        <v>258</v>
      </c>
      <c r="B123">
        <v>0</v>
      </c>
      <c r="C123">
        <v>22.42</v>
      </c>
      <c r="D123" t="s">
        <v>564</v>
      </c>
      <c r="E123" t="s">
        <v>565</v>
      </c>
      <c r="F123">
        <v>800</v>
      </c>
    </row>
    <row r="124" spans="1:6" x14ac:dyDescent="0.2">
      <c r="A124" t="s">
        <v>259</v>
      </c>
      <c r="B124">
        <v>0</v>
      </c>
      <c r="C124">
        <v>22.04</v>
      </c>
      <c r="D124" t="s">
        <v>564</v>
      </c>
      <c r="E124" t="s">
        <v>565</v>
      </c>
      <c r="F124">
        <v>940</v>
      </c>
    </row>
    <row r="125" spans="1:6" x14ac:dyDescent="0.2">
      <c r="A125" t="s">
        <v>260</v>
      </c>
      <c r="B125">
        <v>0.37</v>
      </c>
      <c r="C125">
        <v>24.12</v>
      </c>
      <c r="D125" t="s">
        <v>564</v>
      </c>
      <c r="E125" t="s">
        <v>565</v>
      </c>
      <c r="F125">
        <v>876</v>
      </c>
    </row>
    <row r="126" spans="1:6" x14ac:dyDescent="0.2">
      <c r="A126" t="s">
        <v>261</v>
      </c>
      <c r="B126">
        <v>0.4</v>
      </c>
      <c r="C126">
        <v>24.12</v>
      </c>
      <c r="D126" t="s">
        <v>564</v>
      </c>
      <c r="E126" t="s">
        <v>565</v>
      </c>
      <c r="F126">
        <v>800</v>
      </c>
    </row>
    <row r="127" spans="1:6" x14ac:dyDescent="0.2">
      <c r="A127" t="s">
        <v>62</v>
      </c>
      <c r="B127">
        <v>0</v>
      </c>
      <c r="C127">
        <v>15.91</v>
      </c>
      <c r="D127" t="s">
        <v>564</v>
      </c>
      <c r="E127" t="s">
        <v>565</v>
      </c>
      <c r="F127">
        <v>267</v>
      </c>
    </row>
    <row r="128" spans="1:6" x14ac:dyDescent="0.2">
      <c r="A128" t="s">
        <v>134</v>
      </c>
      <c r="B128">
        <v>0</v>
      </c>
      <c r="C128">
        <v>24.08</v>
      </c>
      <c r="D128" t="s">
        <v>564</v>
      </c>
      <c r="E128" t="s">
        <v>565</v>
      </c>
      <c r="F128">
        <v>454</v>
      </c>
    </row>
    <row r="129" spans="1:6" x14ac:dyDescent="0.2">
      <c r="A129" t="s">
        <v>171</v>
      </c>
      <c r="B129">
        <v>0.49</v>
      </c>
      <c r="C129">
        <v>23.34</v>
      </c>
      <c r="D129" t="s">
        <v>564</v>
      </c>
      <c r="E129" t="s">
        <v>565</v>
      </c>
      <c r="F129">
        <v>1300</v>
      </c>
    </row>
    <row r="130" spans="1:6" x14ac:dyDescent="0.2">
      <c r="A130" t="s">
        <v>175</v>
      </c>
      <c r="B130">
        <v>0.49</v>
      </c>
      <c r="C130">
        <v>20.64</v>
      </c>
      <c r="D130" t="s">
        <v>564</v>
      </c>
      <c r="E130" t="s">
        <v>565</v>
      </c>
      <c r="F130">
        <v>900</v>
      </c>
    </row>
    <row r="131" spans="1:6" x14ac:dyDescent="0.2">
      <c r="A131" t="s">
        <v>235</v>
      </c>
      <c r="B131">
        <v>0.97</v>
      </c>
      <c r="C131">
        <v>21.74</v>
      </c>
      <c r="D131" t="s">
        <v>564</v>
      </c>
      <c r="E131" t="s">
        <v>565</v>
      </c>
      <c r="F131">
        <v>1100</v>
      </c>
    </row>
    <row r="132" spans="1:6" x14ac:dyDescent="0.2">
      <c r="A132" t="s">
        <v>172</v>
      </c>
      <c r="B132">
        <v>0.47</v>
      </c>
      <c r="C132">
        <v>22.06</v>
      </c>
      <c r="D132" t="s">
        <v>564</v>
      </c>
      <c r="E132" t="s">
        <v>565</v>
      </c>
      <c r="F132">
        <v>1200</v>
      </c>
    </row>
    <row r="133" spans="1:6" x14ac:dyDescent="0.2">
      <c r="A133" t="s">
        <v>206</v>
      </c>
      <c r="B133">
        <v>0.74</v>
      </c>
      <c r="C133">
        <v>22.31</v>
      </c>
      <c r="D133" t="s">
        <v>564</v>
      </c>
      <c r="E133" t="s">
        <v>565</v>
      </c>
      <c r="F133">
        <v>950</v>
      </c>
    </row>
    <row r="134" spans="1:6" x14ac:dyDescent="0.2">
      <c r="A134" t="s">
        <v>177</v>
      </c>
      <c r="B134">
        <v>0</v>
      </c>
      <c r="C134">
        <v>21.99</v>
      </c>
      <c r="D134" t="s">
        <v>564</v>
      </c>
      <c r="E134" t="s">
        <v>565</v>
      </c>
      <c r="F134">
        <v>1000</v>
      </c>
    </row>
    <row r="135" spans="1:6" x14ac:dyDescent="0.2">
      <c r="A135" t="s">
        <v>204</v>
      </c>
      <c r="B135">
        <v>0.98</v>
      </c>
      <c r="C135">
        <v>23.44</v>
      </c>
      <c r="D135" t="s">
        <v>564</v>
      </c>
      <c r="E135" t="s">
        <v>565</v>
      </c>
      <c r="F135">
        <v>1500</v>
      </c>
    </row>
    <row r="136" spans="1:6" x14ac:dyDescent="0.2">
      <c r="A136" t="s">
        <v>173</v>
      </c>
      <c r="B136">
        <v>0.53</v>
      </c>
      <c r="C136">
        <v>22.5</v>
      </c>
      <c r="D136" t="s">
        <v>564</v>
      </c>
      <c r="E136" t="s">
        <v>565</v>
      </c>
      <c r="F136">
        <v>1400</v>
      </c>
    </row>
    <row r="137" spans="1:6" x14ac:dyDescent="0.2">
      <c r="A137" t="s">
        <v>207</v>
      </c>
      <c r="B137">
        <v>0.99</v>
      </c>
      <c r="C137">
        <v>24.11</v>
      </c>
      <c r="D137" t="s">
        <v>564</v>
      </c>
      <c r="E137" t="s">
        <v>565</v>
      </c>
      <c r="F137">
        <v>1050</v>
      </c>
    </row>
    <row r="138" spans="1:6" x14ac:dyDescent="0.2">
      <c r="A138" t="s">
        <v>179</v>
      </c>
      <c r="B138">
        <v>0.91</v>
      </c>
      <c r="C138">
        <v>21.69</v>
      </c>
      <c r="D138" t="s">
        <v>564</v>
      </c>
      <c r="E138" t="s">
        <v>565</v>
      </c>
      <c r="F138">
        <v>1000</v>
      </c>
    </row>
    <row r="139" spans="1:6" x14ac:dyDescent="0.2">
      <c r="A139" t="s">
        <v>181</v>
      </c>
      <c r="B139">
        <v>0.84</v>
      </c>
      <c r="C139">
        <v>20.63</v>
      </c>
      <c r="D139" t="s">
        <v>564</v>
      </c>
      <c r="E139" t="s">
        <v>565</v>
      </c>
      <c r="F139">
        <v>1000</v>
      </c>
    </row>
    <row r="140" spans="1:6" x14ac:dyDescent="0.2">
      <c r="A140" t="s">
        <v>182</v>
      </c>
      <c r="B140">
        <v>0.22</v>
      </c>
      <c r="C140">
        <v>24.04</v>
      </c>
      <c r="D140" t="s">
        <v>564</v>
      </c>
      <c r="E140" t="s">
        <v>565</v>
      </c>
      <c r="F140">
        <v>1000</v>
      </c>
    </row>
    <row r="141" spans="1:6" x14ac:dyDescent="0.2">
      <c r="A141" t="s">
        <v>183</v>
      </c>
      <c r="B141">
        <v>0</v>
      </c>
      <c r="C141">
        <v>23.96</v>
      </c>
      <c r="D141" t="s">
        <v>564</v>
      </c>
      <c r="E141" t="s">
        <v>565</v>
      </c>
      <c r="F141">
        <v>600</v>
      </c>
    </row>
    <row r="142" spans="1:6" x14ac:dyDescent="0.2">
      <c r="A142" t="s">
        <v>210</v>
      </c>
      <c r="B142">
        <v>0.97</v>
      </c>
      <c r="C142">
        <v>22.67</v>
      </c>
      <c r="D142" t="s">
        <v>564</v>
      </c>
      <c r="E142" t="s">
        <v>565</v>
      </c>
      <c r="F142">
        <v>900</v>
      </c>
    </row>
    <row r="143" spans="1:6" x14ac:dyDescent="0.2">
      <c r="A143" t="s">
        <v>208</v>
      </c>
      <c r="B143">
        <v>0.56999999999999995</v>
      </c>
      <c r="C143">
        <v>20.97</v>
      </c>
      <c r="D143" t="s">
        <v>564</v>
      </c>
      <c r="E143" t="s">
        <v>565</v>
      </c>
      <c r="F143">
        <v>230</v>
      </c>
    </row>
    <row r="144" spans="1:6" x14ac:dyDescent="0.2">
      <c r="A144" t="s">
        <v>234</v>
      </c>
      <c r="B144">
        <v>0.98</v>
      </c>
      <c r="C144">
        <v>20.96</v>
      </c>
      <c r="D144" t="s">
        <v>564</v>
      </c>
      <c r="E144" t="s">
        <v>565</v>
      </c>
      <c r="F144">
        <v>400</v>
      </c>
    </row>
    <row r="145" spans="1:6" x14ac:dyDescent="0.2">
      <c r="A145" t="s">
        <v>236</v>
      </c>
      <c r="B145">
        <v>0.77</v>
      </c>
      <c r="C145">
        <v>18.670000000000002</v>
      </c>
      <c r="D145" t="s">
        <v>564</v>
      </c>
      <c r="E145" t="s">
        <v>565</v>
      </c>
      <c r="F145">
        <v>1100</v>
      </c>
    </row>
    <row r="146" spans="1:6" x14ac:dyDescent="0.2">
      <c r="A146" t="s">
        <v>237</v>
      </c>
      <c r="B146">
        <v>1.28</v>
      </c>
      <c r="C146">
        <v>20.45</v>
      </c>
      <c r="D146" t="s">
        <v>564</v>
      </c>
      <c r="E146" t="s">
        <v>565</v>
      </c>
      <c r="F146">
        <v>375</v>
      </c>
    </row>
    <row r="147" spans="1:6" x14ac:dyDescent="0.2">
      <c r="A147" t="s">
        <v>180</v>
      </c>
      <c r="B147">
        <v>0</v>
      </c>
      <c r="C147">
        <v>22.21</v>
      </c>
      <c r="D147" t="s">
        <v>564</v>
      </c>
      <c r="E147" t="s">
        <v>565</v>
      </c>
      <c r="F147">
        <v>875</v>
      </c>
    </row>
    <row r="148" spans="1:6" x14ac:dyDescent="0.2">
      <c r="A148" t="s">
        <v>211</v>
      </c>
      <c r="B148">
        <v>0.99</v>
      </c>
      <c r="C148">
        <v>23.76</v>
      </c>
      <c r="D148" t="s">
        <v>564</v>
      </c>
      <c r="E148" t="s">
        <v>565</v>
      </c>
      <c r="F148">
        <v>1200</v>
      </c>
    </row>
    <row r="149" spans="1:6" x14ac:dyDescent="0.2">
      <c r="A149" t="s">
        <v>212</v>
      </c>
      <c r="B149">
        <v>0.98</v>
      </c>
      <c r="C149">
        <v>20.87</v>
      </c>
      <c r="D149" t="s">
        <v>564</v>
      </c>
      <c r="E149" t="s">
        <v>565</v>
      </c>
      <c r="F149">
        <v>1300</v>
      </c>
    </row>
    <row r="150" spans="1:6" x14ac:dyDescent="0.2">
      <c r="A150" t="s">
        <v>239</v>
      </c>
      <c r="B150">
        <v>0.99</v>
      </c>
      <c r="C150">
        <v>25.12</v>
      </c>
      <c r="D150" t="s">
        <v>564</v>
      </c>
      <c r="E150" t="s">
        <v>565</v>
      </c>
      <c r="F150">
        <v>1050</v>
      </c>
    </row>
    <row r="151" spans="1:6" x14ac:dyDescent="0.2">
      <c r="A151" t="s">
        <v>485</v>
      </c>
      <c r="B151">
        <v>0.14000000000000001</v>
      </c>
      <c r="C151">
        <v>22.34</v>
      </c>
      <c r="D151" t="s">
        <v>564</v>
      </c>
      <c r="E151" t="s">
        <v>565</v>
      </c>
      <c r="F151">
        <v>950</v>
      </c>
    </row>
    <row r="152" spans="1:6" x14ac:dyDescent="0.2">
      <c r="A152" t="s">
        <v>267</v>
      </c>
      <c r="B152">
        <v>1.02</v>
      </c>
      <c r="C152">
        <v>22.08</v>
      </c>
      <c r="D152" t="s">
        <v>564</v>
      </c>
      <c r="E152" t="s">
        <v>565</v>
      </c>
      <c r="F152">
        <v>1000</v>
      </c>
    </row>
    <row r="153" spans="1:6" x14ac:dyDescent="0.2">
      <c r="A153" t="s">
        <v>269</v>
      </c>
      <c r="B153">
        <v>0.94</v>
      </c>
      <c r="C153">
        <v>20.63</v>
      </c>
      <c r="D153" t="s">
        <v>564</v>
      </c>
      <c r="E153" t="s">
        <v>565</v>
      </c>
      <c r="F153">
        <v>900</v>
      </c>
    </row>
    <row r="154" spans="1:6" x14ac:dyDescent="0.2">
      <c r="A154" t="s">
        <v>244</v>
      </c>
      <c r="B154">
        <v>0</v>
      </c>
      <c r="C154">
        <v>23.58</v>
      </c>
      <c r="D154" t="s">
        <v>564</v>
      </c>
      <c r="E154" t="s">
        <v>565</v>
      </c>
      <c r="F154">
        <v>1300</v>
      </c>
    </row>
    <row r="155" spans="1:6" x14ac:dyDescent="0.2">
      <c r="A155" t="s">
        <v>273</v>
      </c>
      <c r="B155">
        <v>0.95</v>
      </c>
      <c r="C155">
        <v>24.91</v>
      </c>
      <c r="D155" t="s">
        <v>564</v>
      </c>
      <c r="E155" t="s">
        <v>565</v>
      </c>
      <c r="F155">
        <v>850</v>
      </c>
    </row>
    <row r="156" spans="1:6" x14ac:dyDescent="0.2">
      <c r="A156" t="s">
        <v>271</v>
      </c>
      <c r="B156">
        <v>1</v>
      </c>
      <c r="C156">
        <v>23.32</v>
      </c>
      <c r="D156" t="s">
        <v>564</v>
      </c>
      <c r="E156" t="s">
        <v>565</v>
      </c>
      <c r="F156">
        <v>940</v>
      </c>
    </row>
    <row r="157" spans="1:6" x14ac:dyDescent="0.2">
      <c r="A157" t="s">
        <v>184</v>
      </c>
      <c r="B157">
        <v>0</v>
      </c>
      <c r="C157">
        <v>24.35</v>
      </c>
      <c r="D157" t="s">
        <v>564</v>
      </c>
      <c r="E157" t="s">
        <v>565</v>
      </c>
      <c r="F157">
        <v>1000</v>
      </c>
    </row>
    <row r="158" spans="1:6" x14ac:dyDescent="0.2">
      <c r="A158" t="s">
        <v>274</v>
      </c>
      <c r="B158">
        <v>0.88</v>
      </c>
      <c r="C158">
        <v>23.74</v>
      </c>
      <c r="D158" t="s">
        <v>564</v>
      </c>
      <c r="E158" t="s">
        <v>565</v>
      </c>
      <c r="F158">
        <v>900</v>
      </c>
    </row>
    <row r="159" spans="1:6" x14ac:dyDescent="0.2">
      <c r="A159" t="s">
        <v>268</v>
      </c>
      <c r="B159">
        <v>0.99</v>
      </c>
      <c r="C159">
        <v>21.16</v>
      </c>
      <c r="D159" t="s">
        <v>564</v>
      </c>
      <c r="E159" t="s">
        <v>565</v>
      </c>
      <c r="F159">
        <v>1000</v>
      </c>
    </row>
    <row r="160" spans="1:6" x14ac:dyDescent="0.2">
      <c r="A160" t="s">
        <v>270</v>
      </c>
      <c r="B160">
        <v>1.1100000000000001</v>
      </c>
      <c r="C160">
        <v>23.93</v>
      </c>
      <c r="D160" t="s">
        <v>564</v>
      </c>
      <c r="E160" t="s">
        <v>565</v>
      </c>
      <c r="F160">
        <v>1350</v>
      </c>
    </row>
    <row r="161" spans="1:6" x14ac:dyDescent="0.2">
      <c r="A161" t="s">
        <v>487</v>
      </c>
      <c r="B161">
        <v>0.67</v>
      </c>
      <c r="C161">
        <v>22.38</v>
      </c>
      <c r="D161" t="s">
        <v>564</v>
      </c>
      <c r="E161" t="s">
        <v>565</v>
      </c>
      <c r="F161">
        <v>850</v>
      </c>
    </row>
    <row r="162" spans="1:6" x14ac:dyDescent="0.2">
      <c r="A162">
        <v>54</v>
      </c>
      <c r="B162">
        <v>0</v>
      </c>
      <c r="C162">
        <v>20.58</v>
      </c>
      <c r="D162" t="s">
        <v>564</v>
      </c>
      <c r="E162" t="s">
        <v>565</v>
      </c>
      <c r="F162">
        <v>2000</v>
      </c>
    </row>
    <row r="163" spans="1:6" x14ac:dyDescent="0.2">
      <c r="A163" t="s">
        <v>176</v>
      </c>
      <c r="B163">
        <v>0</v>
      </c>
      <c r="C163">
        <v>21.18</v>
      </c>
      <c r="D163" t="s">
        <v>564</v>
      </c>
      <c r="E163" t="s">
        <v>565</v>
      </c>
      <c r="F163">
        <v>850</v>
      </c>
    </row>
    <row r="164" spans="1:6" x14ac:dyDescent="0.2">
      <c r="A164" t="s">
        <v>238</v>
      </c>
      <c r="B164">
        <v>1.08</v>
      </c>
      <c r="C164">
        <v>21.26</v>
      </c>
      <c r="D164" t="s">
        <v>564</v>
      </c>
      <c r="E164" t="s">
        <v>565</v>
      </c>
      <c r="F164">
        <v>1000</v>
      </c>
    </row>
    <row r="165" spans="1:6" x14ac:dyDescent="0.2">
      <c r="A165" t="s">
        <v>488</v>
      </c>
      <c r="B165">
        <v>0</v>
      </c>
      <c r="C165">
        <v>23.49</v>
      </c>
      <c r="D165" t="s">
        <v>564</v>
      </c>
      <c r="E165" t="s">
        <v>565</v>
      </c>
      <c r="F165">
        <v>160</v>
      </c>
    </row>
    <row r="166" spans="1:6" x14ac:dyDescent="0.2">
      <c r="A166" t="s">
        <v>201</v>
      </c>
      <c r="B166">
        <v>0.86</v>
      </c>
      <c r="C166">
        <v>21.65</v>
      </c>
      <c r="D166" t="s">
        <v>564</v>
      </c>
      <c r="E166" t="s">
        <v>565</v>
      </c>
      <c r="F166">
        <v>171</v>
      </c>
    </row>
    <row r="167" spans="1:6" x14ac:dyDescent="0.2">
      <c r="A167" t="s">
        <v>276</v>
      </c>
      <c r="B167">
        <v>0.95</v>
      </c>
      <c r="C167">
        <v>19.649999999999999</v>
      </c>
      <c r="D167" t="s">
        <v>564</v>
      </c>
      <c r="E167" t="s">
        <v>565</v>
      </c>
      <c r="F167">
        <v>260</v>
      </c>
    </row>
    <row r="168" spans="1:6" x14ac:dyDescent="0.2">
      <c r="A168" t="s">
        <v>489</v>
      </c>
      <c r="B168">
        <v>0</v>
      </c>
      <c r="C168">
        <v>3.78</v>
      </c>
      <c r="D168" t="s">
        <v>564</v>
      </c>
      <c r="E168" t="s">
        <v>565</v>
      </c>
      <c r="F168">
        <v>370</v>
      </c>
    </row>
    <row r="169" spans="1:6" x14ac:dyDescent="0.2">
      <c r="A169" t="s">
        <v>490</v>
      </c>
      <c r="B169">
        <v>0.7</v>
      </c>
      <c r="C169">
        <v>34.96</v>
      </c>
      <c r="D169" t="s">
        <v>564</v>
      </c>
      <c r="E169" t="s">
        <v>565</v>
      </c>
      <c r="F169">
        <v>437</v>
      </c>
    </row>
    <row r="170" spans="1:6" x14ac:dyDescent="0.2">
      <c r="A170" t="s">
        <v>491</v>
      </c>
      <c r="B170">
        <v>3.29</v>
      </c>
      <c r="C170">
        <v>646.47</v>
      </c>
      <c r="D170" t="s">
        <v>564</v>
      </c>
      <c r="E170" t="s">
        <v>565</v>
      </c>
      <c r="F170">
        <v>437</v>
      </c>
    </row>
    <row r="171" spans="1:6" x14ac:dyDescent="0.2">
      <c r="A171" t="s">
        <v>492</v>
      </c>
      <c r="B171">
        <v>8.57</v>
      </c>
      <c r="C171">
        <v>259.89999999999998</v>
      </c>
      <c r="D171" t="s">
        <v>564</v>
      </c>
      <c r="E171" t="s">
        <v>565</v>
      </c>
      <c r="F171">
        <v>439</v>
      </c>
    </row>
    <row r="172" spans="1:6" x14ac:dyDescent="0.2">
      <c r="A172" t="s">
        <v>493</v>
      </c>
      <c r="B172">
        <v>1.21</v>
      </c>
      <c r="C172">
        <v>34.450000000000003</v>
      </c>
      <c r="D172" t="s">
        <v>564</v>
      </c>
      <c r="E172" t="s">
        <v>565</v>
      </c>
      <c r="F172">
        <v>278</v>
      </c>
    </row>
    <row r="173" spans="1:6" x14ac:dyDescent="0.2">
      <c r="A173" t="s">
        <v>494</v>
      </c>
      <c r="B173">
        <v>0.95</v>
      </c>
      <c r="C173">
        <v>30.82</v>
      </c>
      <c r="D173" t="s">
        <v>564</v>
      </c>
      <c r="E173" t="s">
        <v>565</v>
      </c>
      <c r="F173">
        <v>119</v>
      </c>
    </row>
    <row r="174" spans="1:6" x14ac:dyDescent="0.2">
      <c r="A174">
        <v>463</v>
      </c>
      <c r="B174">
        <v>0.56000000000000005</v>
      </c>
      <c r="C174">
        <v>23.88</v>
      </c>
      <c r="D174" t="s">
        <v>564</v>
      </c>
      <c r="E174" t="s">
        <v>565</v>
      </c>
      <c r="F174">
        <v>320</v>
      </c>
    </row>
    <row r="175" spans="1:6" x14ac:dyDescent="0.2">
      <c r="A175" t="s">
        <v>495</v>
      </c>
      <c r="B175">
        <v>0</v>
      </c>
      <c r="C175">
        <v>15.98</v>
      </c>
      <c r="D175" t="s">
        <v>564</v>
      </c>
      <c r="E175" t="s">
        <v>565</v>
      </c>
      <c r="F175">
        <v>1037</v>
      </c>
    </row>
    <row r="176" spans="1:6" x14ac:dyDescent="0.2">
      <c r="A176" t="s">
        <v>496</v>
      </c>
      <c r="B176">
        <v>0.66</v>
      </c>
      <c r="C176">
        <v>16.25</v>
      </c>
      <c r="D176" t="s">
        <v>564</v>
      </c>
      <c r="E176" t="s">
        <v>565</v>
      </c>
      <c r="F176">
        <v>1037</v>
      </c>
    </row>
    <row r="177" spans="1:6" x14ac:dyDescent="0.2">
      <c r="A177" t="s">
        <v>335</v>
      </c>
      <c r="B177">
        <v>0.79</v>
      </c>
      <c r="C177">
        <v>14.45</v>
      </c>
      <c r="D177" t="s">
        <v>564</v>
      </c>
      <c r="E177" t="s">
        <v>565</v>
      </c>
      <c r="F177">
        <v>686</v>
      </c>
    </row>
    <row r="178" spans="1:6" x14ac:dyDescent="0.2">
      <c r="A178" t="s">
        <v>327</v>
      </c>
      <c r="B178">
        <v>0</v>
      </c>
      <c r="C178">
        <v>17.399999999999999</v>
      </c>
      <c r="D178" t="s">
        <v>564</v>
      </c>
      <c r="E178" t="s">
        <v>565</v>
      </c>
      <c r="F178">
        <v>685</v>
      </c>
    </row>
    <row r="179" spans="1:6" x14ac:dyDescent="0.2">
      <c r="A179" t="s">
        <v>328</v>
      </c>
      <c r="B179">
        <v>0</v>
      </c>
      <c r="C179">
        <v>14.95</v>
      </c>
      <c r="D179" t="s">
        <v>564</v>
      </c>
      <c r="E179" t="s">
        <v>565</v>
      </c>
      <c r="F179">
        <v>623</v>
      </c>
    </row>
    <row r="180" spans="1:6" x14ac:dyDescent="0.2">
      <c r="A180" t="s">
        <v>336</v>
      </c>
      <c r="B180">
        <v>0.98</v>
      </c>
      <c r="C180">
        <v>13.59</v>
      </c>
      <c r="D180" t="s">
        <v>564</v>
      </c>
      <c r="E180" t="s">
        <v>565</v>
      </c>
      <c r="F180">
        <v>796</v>
      </c>
    </row>
    <row r="181" spans="1:6" x14ac:dyDescent="0.2">
      <c r="A181" t="s">
        <v>337</v>
      </c>
      <c r="B181">
        <v>0.71</v>
      </c>
      <c r="C181">
        <v>14.48</v>
      </c>
      <c r="D181" t="s">
        <v>564</v>
      </c>
      <c r="E181" t="s">
        <v>565</v>
      </c>
      <c r="F181">
        <v>974</v>
      </c>
    </row>
    <row r="182" spans="1:6" x14ac:dyDescent="0.2">
      <c r="A182" t="s">
        <v>338</v>
      </c>
      <c r="B182">
        <v>0.81</v>
      </c>
      <c r="C182">
        <v>16.3</v>
      </c>
      <c r="D182" t="s">
        <v>564</v>
      </c>
      <c r="E182" t="s">
        <v>565</v>
      </c>
      <c r="F182">
        <v>586</v>
      </c>
    </row>
    <row r="183" spans="1:6" x14ac:dyDescent="0.2">
      <c r="A183" t="s">
        <v>343</v>
      </c>
      <c r="B183">
        <v>0.86</v>
      </c>
      <c r="C183">
        <v>16.329999999999998</v>
      </c>
      <c r="D183" t="s">
        <v>564</v>
      </c>
      <c r="E183" t="s">
        <v>565</v>
      </c>
      <c r="F183">
        <v>532</v>
      </c>
    </row>
    <row r="184" spans="1:6" x14ac:dyDescent="0.2">
      <c r="A184" t="s">
        <v>344</v>
      </c>
      <c r="B184">
        <v>0.85</v>
      </c>
      <c r="C184">
        <v>15.85</v>
      </c>
      <c r="D184" t="s">
        <v>564</v>
      </c>
      <c r="E184" t="s">
        <v>565</v>
      </c>
      <c r="F184">
        <v>220</v>
      </c>
    </row>
    <row r="185" spans="1:6" x14ac:dyDescent="0.2">
      <c r="A185" t="s">
        <v>345</v>
      </c>
      <c r="B185">
        <v>0.64</v>
      </c>
      <c r="C185">
        <v>15.42</v>
      </c>
      <c r="D185" t="s">
        <v>564</v>
      </c>
      <c r="E185" t="s">
        <v>565</v>
      </c>
      <c r="F185">
        <v>513</v>
      </c>
    </row>
    <row r="186" spans="1:6" x14ac:dyDescent="0.2">
      <c r="A186" t="s">
        <v>497</v>
      </c>
      <c r="B186">
        <v>0.68</v>
      </c>
      <c r="C186">
        <v>15.31</v>
      </c>
      <c r="D186" t="s">
        <v>564</v>
      </c>
      <c r="E186" t="s">
        <v>565</v>
      </c>
      <c r="F186">
        <v>815</v>
      </c>
    </row>
    <row r="187" spans="1:6" x14ac:dyDescent="0.2">
      <c r="A187" t="s">
        <v>353</v>
      </c>
      <c r="B187">
        <v>0.92</v>
      </c>
      <c r="C187">
        <v>15.4</v>
      </c>
      <c r="D187" t="s">
        <v>564</v>
      </c>
      <c r="E187" t="s">
        <v>565</v>
      </c>
      <c r="F187">
        <v>518</v>
      </c>
    </row>
    <row r="188" spans="1:6" x14ac:dyDescent="0.2">
      <c r="A188" t="s">
        <v>498</v>
      </c>
      <c r="B188">
        <v>0.51</v>
      </c>
      <c r="C188">
        <v>14.66</v>
      </c>
      <c r="D188" t="s">
        <v>564</v>
      </c>
      <c r="E188" t="s">
        <v>565</v>
      </c>
      <c r="F188">
        <v>440</v>
      </c>
    </row>
    <row r="189" spans="1:6" x14ac:dyDescent="0.2">
      <c r="A189" t="s">
        <v>499</v>
      </c>
      <c r="B189">
        <v>0.81</v>
      </c>
      <c r="C189">
        <v>15.19</v>
      </c>
      <c r="D189" t="s">
        <v>564</v>
      </c>
      <c r="E189" t="s">
        <v>565</v>
      </c>
      <c r="F189">
        <v>575</v>
      </c>
    </row>
    <row r="190" spans="1:6" x14ac:dyDescent="0.2">
      <c r="A190" t="s">
        <v>357</v>
      </c>
      <c r="B190">
        <v>1.0900000000000001</v>
      </c>
      <c r="C190">
        <v>14.23</v>
      </c>
      <c r="D190" t="s">
        <v>564</v>
      </c>
      <c r="E190" t="s">
        <v>565</v>
      </c>
      <c r="F190">
        <v>1036</v>
      </c>
    </row>
    <row r="191" spans="1:6" x14ac:dyDescent="0.2">
      <c r="A191" t="s">
        <v>500</v>
      </c>
      <c r="B191">
        <v>0.4</v>
      </c>
      <c r="C191">
        <v>16.97</v>
      </c>
      <c r="D191" t="s">
        <v>564</v>
      </c>
      <c r="E191" t="s">
        <v>565</v>
      </c>
      <c r="F191">
        <v>679</v>
      </c>
    </row>
    <row r="192" spans="1:6" x14ac:dyDescent="0.2">
      <c r="A192" t="s">
        <v>346</v>
      </c>
      <c r="B192">
        <v>0.73</v>
      </c>
      <c r="C192">
        <v>17.12</v>
      </c>
      <c r="D192" t="s">
        <v>564</v>
      </c>
      <c r="E192" t="s">
        <v>565</v>
      </c>
      <c r="F192">
        <v>688</v>
      </c>
    </row>
    <row r="193" spans="1:6" x14ac:dyDescent="0.2">
      <c r="A193" t="s">
        <v>501</v>
      </c>
      <c r="B193">
        <v>0.45</v>
      </c>
      <c r="C193">
        <v>14.72</v>
      </c>
      <c r="D193" t="s">
        <v>564</v>
      </c>
      <c r="E193" t="s">
        <v>565</v>
      </c>
      <c r="F193">
        <v>573</v>
      </c>
    </row>
    <row r="194" spans="1:6" x14ac:dyDescent="0.2">
      <c r="A194" t="s">
        <v>347</v>
      </c>
      <c r="B194">
        <v>0.8</v>
      </c>
      <c r="C194">
        <v>18.62</v>
      </c>
      <c r="D194" t="s">
        <v>564</v>
      </c>
      <c r="E194" t="s">
        <v>565</v>
      </c>
      <c r="F194">
        <v>1436</v>
      </c>
    </row>
    <row r="195" spans="1:6" x14ac:dyDescent="0.2">
      <c r="A195" t="s">
        <v>348</v>
      </c>
      <c r="B195">
        <v>1.18</v>
      </c>
      <c r="C195">
        <v>17.329999999999998</v>
      </c>
      <c r="D195" t="s">
        <v>564</v>
      </c>
      <c r="E195" t="s">
        <v>565</v>
      </c>
      <c r="F195">
        <v>648</v>
      </c>
    </row>
    <row r="196" spans="1:6" x14ac:dyDescent="0.2">
      <c r="A196" t="s">
        <v>358</v>
      </c>
      <c r="B196">
        <v>0.82</v>
      </c>
      <c r="C196">
        <v>16.239999999999998</v>
      </c>
      <c r="D196" t="s">
        <v>564</v>
      </c>
      <c r="E196" t="s">
        <v>565</v>
      </c>
      <c r="F196">
        <v>346</v>
      </c>
    </row>
    <row r="197" spans="1:6" x14ac:dyDescent="0.2">
      <c r="A197" t="s">
        <v>332</v>
      </c>
      <c r="B197">
        <v>0</v>
      </c>
      <c r="C197">
        <v>19.86</v>
      </c>
      <c r="D197" t="s">
        <v>564</v>
      </c>
      <c r="E197" t="s">
        <v>565</v>
      </c>
      <c r="F197">
        <v>143</v>
      </c>
    </row>
    <row r="198" spans="1:6" x14ac:dyDescent="0.2">
      <c r="A198" t="s">
        <v>339</v>
      </c>
      <c r="B198">
        <v>0.86</v>
      </c>
      <c r="C198">
        <v>16.8</v>
      </c>
      <c r="D198" t="s">
        <v>564</v>
      </c>
      <c r="E198" t="s">
        <v>565</v>
      </c>
      <c r="F198">
        <v>107</v>
      </c>
    </row>
    <row r="199" spans="1:6" x14ac:dyDescent="0.2">
      <c r="A199" t="s">
        <v>340</v>
      </c>
      <c r="B199">
        <v>0.81</v>
      </c>
      <c r="C199">
        <v>15.67</v>
      </c>
      <c r="D199" t="s">
        <v>564</v>
      </c>
      <c r="E199" t="s">
        <v>565</v>
      </c>
      <c r="F199">
        <v>109</v>
      </c>
    </row>
    <row r="200" spans="1:6" x14ac:dyDescent="0.2">
      <c r="A200" t="s">
        <v>102</v>
      </c>
      <c r="B200">
        <v>0</v>
      </c>
      <c r="C200">
        <v>26.15</v>
      </c>
      <c r="D200" t="s">
        <v>564</v>
      </c>
      <c r="E200" t="s">
        <v>565</v>
      </c>
      <c r="F200">
        <v>75</v>
      </c>
    </row>
    <row r="201" spans="1:6" x14ac:dyDescent="0.2">
      <c r="A201" t="s">
        <v>512</v>
      </c>
      <c r="B201">
        <v>106.88</v>
      </c>
      <c r="C201">
        <v>5173.58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5D38B-9681-4E2D-AF9D-BFC7366541E5}">
  <dimension ref="A1:F201"/>
  <sheetViews>
    <sheetView workbookViewId="0">
      <selection sqref="A1:XFD1048576"/>
    </sheetView>
  </sheetViews>
  <sheetFormatPr defaultRowHeight="15" x14ac:dyDescent="0.2"/>
  <sheetData>
    <row r="1" spans="1:6" x14ac:dyDescent="0.2">
      <c r="A1" t="s">
        <v>468</v>
      </c>
      <c r="B1" t="s">
        <v>524</v>
      </c>
      <c r="C1" t="s">
        <v>525</v>
      </c>
      <c r="D1" t="s">
        <v>526</v>
      </c>
      <c r="E1" t="s">
        <v>527</v>
      </c>
      <c r="F1" t="s">
        <v>528</v>
      </c>
    </row>
    <row r="2" spans="1:6" x14ac:dyDescent="0.2">
      <c r="A2" t="s">
        <v>31</v>
      </c>
      <c r="B2">
        <v>1.2</v>
      </c>
      <c r="C2">
        <v>21.63</v>
      </c>
      <c r="D2" t="s">
        <v>566</v>
      </c>
      <c r="E2" t="s">
        <v>567</v>
      </c>
      <c r="F2">
        <v>144</v>
      </c>
    </row>
    <row r="3" spans="1:6" x14ac:dyDescent="0.2">
      <c r="A3" t="s">
        <v>133</v>
      </c>
      <c r="B3">
        <v>0.59</v>
      </c>
      <c r="C3">
        <v>27.43</v>
      </c>
      <c r="D3" t="s">
        <v>566</v>
      </c>
      <c r="E3" t="s">
        <v>567</v>
      </c>
      <c r="F3">
        <v>157</v>
      </c>
    </row>
    <row r="4" spans="1:6" x14ac:dyDescent="0.2">
      <c r="A4" t="s">
        <v>91</v>
      </c>
      <c r="B4">
        <v>0</v>
      </c>
      <c r="C4">
        <v>27.95</v>
      </c>
      <c r="D4" t="s">
        <v>566</v>
      </c>
      <c r="E4" t="s">
        <v>567</v>
      </c>
      <c r="F4">
        <v>133</v>
      </c>
    </row>
    <row r="5" spans="1:6" x14ac:dyDescent="0.2">
      <c r="A5" t="s">
        <v>479</v>
      </c>
      <c r="B5">
        <v>0.98</v>
      </c>
      <c r="C5">
        <v>28.63</v>
      </c>
      <c r="D5" t="s">
        <v>566</v>
      </c>
      <c r="E5" t="s">
        <v>567</v>
      </c>
      <c r="F5">
        <v>200</v>
      </c>
    </row>
    <row r="6" spans="1:6" x14ac:dyDescent="0.2">
      <c r="A6" t="s">
        <v>30</v>
      </c>
      <c r="B6">
        <v>0.89</v>
      </c>
      <c r="C6">
        <v>21.07</v>
      </c>
      <c r="D6" t="s">
        <v>566</v>
      </c>
      <c r="E6" t="s">
        <v>567</v>
      </c>
      <c r="F6">
        <v>145</v>
      </c>
    </row>
    <row r="7" spans="1:6" x14ac:dyDescent="0.2">
      <c r="A7" t="s">
        <v>349</v>
      </c>
      <c r="B7">
        <v>0</v>
      </c>
      <c r="C7">
        <v>16.579999999999998</v>
      </c>
      <c r="D7" t="s">
        <v>566</v>
      </c>
      <c r="E7" t="s">
        <v>567</v>
      </c>
      <c r="F7">
        <v>183</v>
      </c>
    </row>
    <row r="8" spans="1:6" x14ac:dyDescent="0.2">
      <c r="A8" t="s">
        <v>352</v>
      </c>
      <c r="B8">
        <v>0</v>
      </c>
      <c r="C8">
        <v>17.11</v>
      </c>
      <c r="D8" t="s">
        <v>566</v>
      </c>
      <c r="E8" t="s">
        <v>567</v>
      </c>
      <c r="F8">
        <v>111</v>
      </c>
    </row>
    <row r="9" spans="1:6" x14ac:dyDescent="0.2">
      <c r="A9" t="s">
        <v>354</v>
      </c>
      <c r="B9">
        <v>0</v>
      </c>
      <c r="C9">
        <v>17.329999999999998</v>
      </c>
      <c r="D9" t="s">
        <v>566</v>
      </c>
      <c r="E9" t="s">
        <v>567</v>
      </c>
      <c r="F9">
        <v>102</v>
      </c>
    </row>
    <row r="10" spans="1:6" x14ac:dyDescent="0.2">
      <c r="A10" t="s">
        <v>356</v>
      </c>
      <c r="B10">
        <v>0</v>
      </c>
      <c r="C10">
        <v>16.36</v>
      </c>
      <c r="D10" t="s">
        <v>566</v>
      </c>
      <c r="E10" t="s">
        <v>567</v>
      </c>
      <c r="F10">
        <v>285</v>
      </c>
    </row>
    <row r="11" spans="1:6" x14ac:dyDescent="0.2">
      <c r="A11" t="s">
        <v>264</v>
      </c>
      <c r="B11">
        <v>0.26</v>
      </c>
      <c r="C11">
        <v>24.02</v>
      </c>
      <c r="D11" t="s">
        <v>566</v>
      </c>
      <c r="E11" t="s">
        <v>567</v>
      </c>
      <c r="F11">
        <v>67</v>
      </c>
    </row>
    <row r="12" spans="1:6" x14ac:dyDescent="0.2">
      <c r="A12" t="s">
        <v>265</v>
      </c>
      <c r="B12">
        <v>0.27</v>
      </c>
      <c r="C12">
        <v>22.54</v>
      </c>
      <c r="D12" t="s">
        <v>566</v>
      </c>
      <c r="E12" t="s">
        <v>567</v>
      </c>
      <c r="F12">
        <v>162</v>
      </c>
    </row>
    <row r="13" spans="1:6" x14ac:dyDescent="0.2">
      <c r="A13" t="s">
        <v>292</v>
      </c>
      <c r="B13">
        <v>0</v>
      </c>
      <c r="C13">
        <v>24.69</v>
      </c>
      <c r="D13" t="s">
        <v>566</v>
      </c>
      <c r="E13" t="s">
        <v>567</v>
      </c>
      <c r="F13">
        <v>1500</v>
      </c>
    </row>
    <row r="14" spans="1:6" x14ac:dyDescent="0.2">
      <c r="A14" t="s">
        <v>275</v>
      </c>
      <c r="B14">
        <v>0</v>
      </c>
      <c r="C14">
        <v>22.99</v>
      </c>
      <c r="D14" t="s">
        <v>566</v>
      </c>
      <c r="E14" t="s">
        <v>567</v>
      </c>
      <c r="F14">
        <v>900</v>
      </c>
    </row>
    <row r="15" spans="1:6" x14ac:dyDescent="0.2">
      <c r="A15" t="s">
        <v>288</v>
      </c>
      <c r="B15">
        <v>1.06</v>
      </c>
      <c r="C15">
        <v>24.23</v>
      </c>
      <c r="D15" t="s">
        <v>566</v>
      </c>
      <c r="E15" t="s">
        <v>567</v>
      </c>
      <c r="F15">
        <v>750</v>
      </c>
    </row>
    <row r="16" spans="1:6" x14ac:dyDescent="0.2">
      <c r="A16" t="s">
        <v>290</v>
      </c>
      <c r="B16">
        <v>1.03</v>
      </c>
      <c r="C16">
        <v>23.82</v>
      </c>
      <c r="D16" t="s">
        <v>566</v>
      </c>
      <c r="E16" t="s">
        <v>567</v>
      </c>
      <c r="F16">
        <v>585</v>
      </c>
    </row>
    <row r="17" spans="1:6" x14ac:dyDescent="0.2">
      <c r="A17" t="s">
        <v>291</v>
      </c>
      <c r="B17">
        <v>0.96</v>
      </c>
      <c r="C17">
        <v>23.78</v>
      </c>
      <c r="D17" t="s">
        <v>566</v>
      </c>
      <c r="E17" t="s">
        <v>567</v>
      </c>
      <c r="F17">
        <v>475</v>
      </c>
    </row>
    <row r="18" spans="1:6" x14ac:dyDescent="0.2">
      <c r="A18" t="s">
        <v>35</v>
      </c>
      <c r="B18">
        <v>0.24</v>
      </c>
      <c r="C18">
        <v>24.77</v>
      </c>
      <c r="D18" t="s">
        <v>566</v>
      </c>
      <c r="E18" t="s">
        <v>567</v>
      </c>
      <c r="F18">
        <v>1007</v>
      </c>
    </row>
    <row r="19" spans="1:6" x14ac:dyDescent="0.2">
      <c r="A19" t="s">
        <v>36</v>
      </c>
      <c r="B19">
        <v>0.22</v>
      </c>
      <c r="C19">
        <v>24.61</v>
      </c>
      <c r="D19" t="s">
        <v>566</v>
      </c>
      <c r="E19" t="s">
        <v>567</v>
      </c>
      <c r="F19">
        <v>1007</v>
      </c>
    </row>
    <row r="20" spans="1:6" x14ac:dyDescent="0.2">
      <c r="A20" t="s">
        <v>37</v>
      </c>
      <c r="B20">
        <v>0.61</v>
      </c>
      <c r="C20">
        <v>24.19</v>
      </c>
      <c r="D20" t="s">
        <v>566</v>
      </c>
      <c r="E20" t="s">
        <v>567</v>
      </c>
      <c r="F20">
        <v>812</v>
      </c>
    </row>
    <row r="21" spans="1:6" x14ac:dyDescent="0.2">
      <c r="A21" t="s">
        <v>478</v>
      </c>
      <c r="B21">
        <v>0</v>
      </c>
      <c r="C21">
        <v>17.46</v>
      </c>
      <c r="D21" t="s">
        <v>566</v>
      </c>
      <c r="E21" t="s">
        <v>567</v>
      </c>
      <c r="F21">
        <v>840</v>
      </c>
    </row>
    <row r="22" spans="1:6" x14ac:dyDescent="0.2">
      <c r="A22" t="s">
        <v>38</v>
      </c>
      <c r="B22">
        <v>0.57999999999999996</v>
      </c>
      <c r="C22">
        <v>24.92</v>
      </c>
      <c r="D22" t="s">
        <v>566</v>
      </c>
      <c r="E22" t="s">
        <v>567</v>
      </c>
      <c r="F22">
        <v>263</v>
      </c>
    </row>
    <row r="23" spans="1:6" x14ac:dyDescent="0.2">
      <c r="A23" t="s">
        <v>40</v>
      </c>
      <c r="B23">
        <v>0.57999999999999996</v>
      </c>
      <c r="C23">
        <v>23.55</v>
      </c>
      <c r="D23" t="s">
        <v>566</v>
      </c>
      <c r="E23" t="s">
        <v>567</v>
      </c>
      <c r="F23">
        <v>123</v>
      </c>
    </row>
    <row r="24" spans="1:6" x14ac:dyDescent="0.2">
      <c r="A24" t="s">
        <v>39</v>
      </c>
      <c r="B24">
        <v>0.62</v>
      </c>
      <c r="C24">
        <v>24.92</v>
      </c>
      <c r="D24" t="s">
        <v>566</v>
      </c>
      <c r="E24" t="s">
        <v>567</v>
      </c>
      <c r="F24">
        <v>576</v>
      </c>
    </row>
    <row r="25" spans="1:6" x14ac:dyDescent="0.2">
      <c r="A25" t="s">
        <v>41</v>
      </c>
      <c r="B25">
        <v>0.59</v>
      </c>
      <c r="C25">
        <v>23.7</v>
      </c>
      <c r="D25" t="s">
        <v>566</v>
      </c>
      <c r="E25" t="s">
        <v>567</v>
      </c>
      <c r="F25">
        <v>190</v>
      </c>
    </row>
    <row r="26" spans="1:6" x14ac:dyDescent="0.2">
      <c r="A26" t="s">
        <v>47</v>
      </c>
      <c r="B26">
        <v>0</v>
      </c>
      <c r="C26">
        <v>24.34</v>
      </c>
      <c r="D26" t="s">
        <v>566</v>
      </c>
      <c r="E26" t="s">
        <v>567</v>
      </c>
      <c r="F26">
        <v>840</v>
      </c>
    </row>
    <row r="27" spans="1:6" x14ac:dyDescent="0.2">
      <c r="A27" t="s">
        <v>48</v>
      </c>
      <c r="B27">
        <v>0</v>
      </c>
      <c r="C27">
        <v>24.86</v>
      </c>
      <c r="D27" t="s">
        <v>566</v>
      </c>
      <c r="E27" t="s">
        <v>567</v>
      </c>
      <c r="F27">
        <v>860</v>
      </c>
    </row>
    <row r="28" spans="1:6" x14ac:dyDescent="0.2">
      <c r="A28" t="s">
        <v>49</v>
      </c>
      <c r="B28">
        <v>0</v>
      </c>
      <c r="C28">
        <v>23.6</v>
      </c>
      <c r="D28" t="s">
        <v>566</v>
      </c>
      <c r="E28" t="s">
        <v>567</v>
      </c>
      <c r="F28">
        <v>802</v>
      </c>
    </row>
    <row r="29" spans="1:6" x14ac:dyDescent="0.2">
      <c r="A29" t="s">
        <v>50</v>
      </c>
      <c r="B29">
        <v>0.48</v>
      </c>
      <c r="C29">
        <v>20.22</v>
      </c>
      <c r="D29" t="s">
        <v>566</v>
      </c>
      <c r="E29" t="s">
        <v>567</v>
      </c>
      <c r="F29">
        <v>518</v>
      </c>
    </row>
    <row r="30" spans="1:6" x14ac:dyDescent="0.2">
      <c r="A30" t="s">
        <v>51</v>
      </c>
      <c r="B30">
        <v>0</v>
      </c>
      <c r="C30">
        <v>22.43</v>
      </c>
      <c r="D30" t="s">
        <v>566</v>
      </c>
      <c r="E30" t="s">
        <v>567</v>
      </c>
      <c r="F30">
        <v>813</v>
      </c>
    </row>
    <row r="31" spans="1:6" x14ac:dyDescent="0.2">
      <c r="A31" t="s">
        <v>52</v>
      </c>
      <c r="B31">
        <v>0.67</v>
      </c>
      <c r="C31">
        <v>29.02</v>
      </c>
      <c r="D31" t="s">
        <v>566</v>
      </c>
      <c r="E31" t="s">
        <v>567</v>
      </c>
      <c r="F31">
        <v>814</v>
      </c>
    </row>
    <row r="32" spans="1:6" x14ac:dyDescent="0.2">
      <c r="A32">
        <v>239</v>
      </c>
      <c r="B32">
        <v>0.44</v>
      </c>
      <c r="C32">
        <v>19.72</v>
      </c>
      <c r="D32" t="s">
        <v>566</v>
      </c>
      <c r="E32" t="s">
        <v>567</v>
      </c>
      <c r="F32">
        <v>1305</v>
      </c>
    </row>
    <row r="33" spans="1:6" x14ac:dyDescent="0.2">
      <c r="A33">
        <v>358</v>
      </c>
      <c r="B33">
        <v>0.73</v>
      </c>
      <c r="C33">
        <v>25.44</v>
      </c>
      <c r="D33" t="s">
        <v>566</v>
      </c>
      <c r="E33" t="s">
        <v>567</v>
      </c>
      <c r="F33">
        <v>375</v>
      </c>
    </row>
    <row r="34" spans="1:6" x14ac:dyDescent="0.2">
      <c r="A34">
        <v>359</v>
      </c>
      <c r="B34">
        <v>0.8</v>
      </c>
      <c r="C34">
        <v>25.45</v>
      </c>
      <c r="D34" t="s">
        <v>566</v>
      </c>
      <c r="E34" t="s">
        <v>567</v>
      </c>
      <c r="F34">
        <v>2351</v>
      </c>
    </row>
    <row r="35" spans="1:6" x14ac:dyDescent="0.2">
      <c r="A35" t="s">
        <v>197</v>
      </c>
      <c r="B35">
        <v>1.34</v>
      </c>
      <c r="C35">
        <v>22.54</v>
      </c>
      <c r="D35" t="s">
        <v>566</v>
      </c>
      <c r="E35" t="s">
        <v>567</v>
      </c>
      <c r="F35">
        <v>850</v>
      </c>
    </row>
    <row r="36" spans="1:6" x14ac:dyDescent="0.2">
      <c r="A36" t="s">
        <v>44</v>
      </c>
      <c r="B36">
        <v>0.42</v>
      </c>
      <c r="C36">
        <v>25.5</v>
      </c>
      <c r="D36" t="s">
        <v>566</v>
      </c>
      <c r="E36" t="s">
        <v>567</v>
      </c>
      <c r="F36">
        <v>916</v>
      </c>
    </row>
    <row r="37" spans="1:6" x14ac:dyDescent="0.2">
      <c r="A37" t="s">
        <v>46</v>
      </c>
      <c r="B37">
        <v>0.51</v>
      </c>
      <c r="C37">
        <v>24.43</v>
      </c>
      <c r="D37" t="s">
        <v>566</v>
      </c>
      <c r="E37" t="s">
        <v>567</v>
      </c>
      <c r="F37">
        <v>900</v>
      </c>
    </row>
    <row r="38" spans="1:6" x14ac:dyDescent="0.2">
      <c r="A38" t="s">
        <v>533</v>
      </c>
      <c r="B38">
        <v>0.61</v>
      </c>
      <c r="C38">
        <v>39.61</v>
      </c>
      <c r="D38" t="s">
        <v>566</v>
      </c>
      <c r="E38" t="s">
        <v>567</v>
      </c>
      <c r="F38">
        <v>140</v>
      </c>
    </row>
    <row r="39" spans="1:6" x14ac:dyDescent="0.2">
      <c r="A39" t="s">
        <v>534</v>
      </c>
      <c r="B39">
        <v>0.53</v>
      </c>
      <c r="C39">
        <v>28.34</v>
      </c>
      <c r="D39" t="s">
        <v>566</v>
      </c>
      <c r="E39" t="s">
        <v>567</v>
      </c>
      <c r="F39">
        <v>140</v>
      </c>
    </row>
    <row r="40" spans="1:6" x14ac:dyDescent="0.2">
      <c r="A40" t="s">
        <v>45</v>
      </c>
      <c r="B40">
        <v>0.5</v>
      </c>
      <c r="C40">
        <v>25.42</v>
      </c>
      <c r="D40" t="s">
        <v>566</v>
      </c>
      <c r="E40" t="s">
        <v>567</v>
      </c>
      <c r="F40">
        <v>842</v>
      </c>
    </row>
    <row r="41" spans="1:6" x14ac:dyDescent="0.2">
      <c r="A41" t="s">
        <v>535</v>
      </c>
      <c r="B41">
        <v>0.28000000000000003</v>
      </c>
      <c r="C41">
        <v>10.27</v>
      </c>
      <c r="D41" t="s">
        <v>566</v>
      </c>
      <c r="E41" t="s">
        <v>567</v>
      </c>
      <c r="F41">
        <v>56</v>
      </c>
    </row>
    <row r="42" spans="1:6" x14ac:dyDescent="0.2">
      <c r="A42" t="s">
        <v>536</v>
      </c>
      <c r="B42">
        <v>0.46</v>
      </c>
      <c r="C42">
        <v>26.71</v>
      </c>
      <c r="D42" t="s">
        <v>566</v>
      </c>
      <c r="E42" t="s">
        <v>567</v>
      </c>
      <c r="F42">
        <v>141</v>
      </c>
    </row>
    <row r="43" spans="1:6" x14ac:dyDescent="0.2">
      <c r="A43" t="s">
        <v>537</v>
      </c>
      <c r="B43">
        <v>0.44</v>
      </c>
      <c r="C43">
        <v>28.06</v>
      </c>
      <c r="D43" t="s">
        <v>566</v>
      </c>
      <c r="E43" t="s">
        <v>567</v>
      </c>
      <c r="F43">
        <v>74</v>
      </c>
    </row>
    <row r="44" spans="1:6" x14ac:dyDescent="0.2">
      <c r="A44" t="s">
        <v>70</v>
      </c>
      <c r="B44">
        <v>0</v>
      </c>
      <c r="C44">
        <v>22.74</v>
      </c>
      <c r="D44" t="s">
        <v>566</v>
      </c>
      <c r="E44" t="s">
        <v>567</v>
      </c>
      <c r="F44">
        <v>794</v>
      </c>
    </row>
    <row r="45" spans="1:6" x14ac:dyDescent="0.2">
      <c r="A45" t="s">
        <v>69</v>
      </c>
      <c r="B45">
        <v>0</v>
      </c>
      <c r="C45">
        <v>24.34</v>
      </c>
      <c r="D45" t="s">
        <v>566</v>
      </c>
      <c r="E45" t="s">
        <v>567</v>
      </c>
      <c r="F45">
        <v>517</v>
      </c>
    </row>
    <row r="46" spans="1:6" x14ac:dyDescent="0.2">
      <c r="A46" t="s">
        <v>71</v>
      </c>
      <c r="B46">
        <v>0</v>
      </c>
      <c r="C46">
        <v>22.81</v>
      </c>
      <c r="D46" t="s">
        <v>566</v>
      </c>
      <c r="E46" t="s">
        <v>567</v>
      </c>
      <c r="F46">
        <v>735</v>
      </c>
    </row>
    <row r="47" spans="1:6" x14ac:dyDescent="0.2">
      <c r="A47" t="s">
        <v>72</v>
      </c>
      <c r="B47">
        <v>0</v>
      </c>
      <c r="C47">
        <v>21.11</v>
      </c>
      <c r="D47" t="s">
        <v>566</v>
      </c>
      <c r="E47" t="s">
        <v>567</v>
      </c>
      <c r="F47">
        <v>767</v>
      </c>
    </row>
    <row r="48" spans="1:6" x14ac:dyDescent="0.2">
      <c r="A48" t="s">
        <v>89</v>
      </c>
      <c r="B48">
        <v>0</v>
      </c>
      <c r="C48">
        <v>21.67</v>
      </c>
      <c r="D48" t="s">
        <v>566</v>
      </c>
      <c r="E48" t="s">
        <v>567</v>
      </c>
      <c r="F48">
        <v>791</v>
      </c>
    </row>
    <row r="49" spans="1:6" x14ac:dyDescent="0.2">
      <c r="A49" t="s">
        <v>90</v>
      </c>
      <c r="B49">
        <v>0</v>
      </c>
      <c r="C49">
        <v>22.23</v>
      </c>
      <c r="D49" t="s">
        <v>566</v>
      </c>
      <c r="E49" t="s">
        <v>567</v>
      </c>
      <c r="F49">
        <v>781</v>
      </c>
    </row>
    <row r="50" spans="1:6" x14ac:dyDescent="0.2">
      <c r="A50" t="s">
        <v>86</v>
      </c>
      <c r="B50">
        <v>0</v>
      </c>
      <c r="C50">
        <v>21.94</v>
      </c>
      <c r="D50" t="s">
        <v>566</v>
      </c>
      <c r="E50" t="s">
        <v>567</v>
      </c>
      <c r="F50">
        <v>771</v>
      </c>
    </row>
    <row r="51" spans="1:6" x14ac:dyDescent="0.2">
      <c r="A51" t="s">
        <v>88</v>
      </c>
      <c r="B51">
        <v>0</v>
      </c>
      <c r="C51">
        <v>21.37</v>
      </c>
      <c r="D51" t="s">
        <v>566</v>
      </c>
      <c r="E51" t="s">
        <v>567</v>
      </c>
      <c r="F51">
        <v>771</v>
      </c>
    </row>
    <row r="52" spans="1:6" x14ac:dyDescent="0.2">
      <c r="A52" t="s">
        <v>146</v>
      </c>
      <c r="B52">
        <v>0</v>
      </c>
      <c r="C52">
        <v>17.920000000000002</v>
      </c>
      <c r="D52" t="s">
        <v>566</v>
      </c>
      <c r="E52" t="s">
        <v>567</v>
      </c>
      <c r="F52">
        <v>792</v>
      </c>
    </row>
    <row r="53" spans="1:6" x14ac:dyDescent="0.2">
      <c r="A53" t="s">
        <v>148</v>
      </c>
      <c r="B53">
        <v>0</v>
      </c>
      <c r="C53">
        <v>18.54</v>
      </c>
      <c r="D53" t="s">
        <v>566</v>
      </c>
      <c r="E53" t="s">
        <v>567</v>
      </c>
      <c r="F53">
        <v>781</v>
      </c>
    </row>
    <row r="54" spans="1:6" x14ac:dyDescent="0.2">
      <c r="A54" t="s">
        <v>28</v>
      </c>
      <c r="B54">
        <v>0</v>
      </c>
      <c r="C54">
        <v>19.57</v>
      </c>
      <c r="D54" t="s">
        <v>566</v>
      </c>
      <c r="E54" t="s">
        <v>567</v>
      </c>
      <c r="F54">
        <v>783</v>
      </c>
    </row>
    <row r="55" spans="1:6" x14ac:dyDescent="0.2">
      <c r="A55" t="s">
        <v>29</v>
      </c>
      <c r="B55">
        <v>0</v>
      </c>
      <c r="C55">
        <v>18.329999999999998</v>
      </c>
      <c r="D55" t="s">
        <v>566</v>
      </c>
      <c r="E55" t="s">
        <v>567</v>
      </c>
      <c r="F55">
        <v>783</v>
      </c>
    </row>
    <row r="56" spans="1:6" x14ac:dyDescent="0.2">
      <c r="A56" t="s">
        <v>85</v>
      </c>
      <c r="B56">
        <v>0</v>
      </c>
      <c r="C56">
        <v>21.1</v>
      </c>
      <c r="D56" t="s">
        <v>566</v>
      </c>
      <c r="E56" t="s">
        <v>567</v>
      </c>
      <c r="F56">
        <v>771</v>
      </c>
    </row>
    <row r="57" spans="1:6" x14ac:dyDescent="0.2">
      <c r="A57" t="s">
        <v>142</v>
      </c>
      <c r="B57">
        <v>0</v>
      </c>
      <c r="C57">
        <v>0</v>
      </c>
      <c r="D57" t="s">
        <v>566</v>
      </c>
      <c r="E57" t="s">
        <v>567</v>
      </c>
      <c r="F57">
        <v>669</v>
      </c>
    </row>
    <row r="58" spans="1:6" x14ac:dyDescent="0.2">
      <c r="A58" t="s">
        <v>143</v>
      </c>
      <c r="B58">
        <v>0</v>
      </c>
      <c r="C58">
        <v>19.600000000000001</v>
      </c>
      <c r="D58" t="s">
        <v>566</v>
      </c>
      <c r="E58" t="s">
        <v>567</v>
      </c>
      <c r="F58">
        <v>790</v>
      </c>
    </row>
    <row r="59" spans="1:6" x14ac:dyDescent="0.2">
      <c r="A59" t="s">
        <v>87</v>
      </c>
      <c r="B59">
        <v>0</v>
      </c>
      <c r="C59">
        <v>21.43</v>
      </c>
      <c r="D59" t="s">
        <v>566</v>
      </c>
      <c r="E59" t="s">
        <v>567</v>
      </c>
      <c r="F59">
        <v>745</v>
      </c>
    </row>
    <row r="60" spans="1:6" x14ac:dyDescent="0.2">
      <c r="A60" t="s">
        <v>59</v>
      </c>
      <c r="B60">
        <v>0</v>
      </c>
      <c r="C60">
        <v>22.78</v>
      </c>
      <c r="D60" t="s">
        <v>566</v>
      </c>
      <c r="E60" t="s">
        <v>567</v>
      </c>
      <c r="F60">
        <v>723</v>
      </c>
    </row>
    <row r="61" spans="1:6" x14ac:dyDescent="0.2">
      <c r="A61" t="s">
        <v>23</v>
      </c>
      <c r="B61">
        <v>0.68</v>
      </c>
      <c r="C61">
        <v>19.8</v>
      </c>
      <c r="D61" t="s">
        <v>566</v>
      </c>
      <c r="E61" t="s">
        <v>567</v>
      </c>
      <c r="F61">
        <v>809</v>
      </c>
    </row>
    <row r="62" spans="1:6" x14ac:dyDescent="0.2">
      <c r="A62" t="s">
        <v>25</v>
      </c>
      <c r="B62">
        <v>0.3</v>
      </c>
      <c r="C62">
        <v>20.66</v>
      </c>
      <c r="D62" t="s">
        <v>566</v>
      </c>
      <c r="E62" t="s">
        <v>567</v>
      </c>
      <c r="F62">
        <v>839</v>
      </c>
    </row>
    <row r="63" spans="1:6" x14ac:dyDescent="0.2">
      <c r="A63" t="s">
        <v>128</v>
      </c>
      <c r="B63">
        <v>0.6</v>
      </c>
      <c r="C63">
        <v>25.58</v>
      </c>
      <c r="D63" t="s">
        <v>566</v>
      </c>
      <c r="E63" t="s">
        <v>567</v>
      </c>
      <c r="F63">
        <v>1217</v>
      </c>
    </row>
    <row r="64" spans="1:6" x14ac:dyDescent="0.2">
      <c r="A64" t="s">
        <v>24</v>
      </c>
      <c r="B64">
        <v>0.9</v>
      </c>
      <c r="C64">
        <v>21.72</v>
      </c>
      <c r="D64" t="s">
        <v>566</v>
      </c>
      <c r="E64" t="s">
        <v>567</v>
      </c>
      <c r="F64">
        <v>840</v>
      </c>
    </row>
    <row r="65" spans="1:6" x14ac:dyDescent="0.2">
      <c r="A65" t="s">
        <v>26</v>
      </c>
      <c r="B65">
        <v>2.11</v>
      </c>
      <c r="C65">
        <v>23.29</v>
      </c>
      <c r="D65" t="s">
        <v>566</v>
      </c>
      <c r="E65" t="s">
        <v>567</v>
      </c>
      <c r="F65">
        <v>856</v>
      </c>
    </row>
    <row r="66" spans="1:6" x14ac:dyDescent="0.2">
      <c r="A66" t="s">
        <v>27</v>
      </c>
      <c r="B66">
        <v>1.05</v>
      </c>
      <c r="C66">
        <v>22.63</v>
      </c>
      <c r="D66" t="s">
        <v>566</v>
      </c>
      <c r="E66" t="s">
        <v>567</v>
      </c>
      <c r="F66">
        <v>845</v>
      </c>
    </row>
    <row r="67" spans="1:6" x14ac:dyDescent="0.2">
      <c r="A67" t="s">
        <v>15</v>
      </c>
      <c r="B67">
        <v>0</v>
      </c>
      <c r="C67">
        <v>19.329999999999998</v>
      </c>
      <c r="D67" t="s">
        <v>566</v>
      </c>
      <c r="E67" t="s">
        <v>567</v>
      </c>
      <c r="F67">
        <v>762</v>
      </c>
    </row>
    <row r="68" spans="1:6" x14ac:dyDescent="0.2">
      <c r="A68" t="s">
        <v>22</v>
      </c>
      <c r="B68">
        <v>0</v>
      </c>
      <c r="C68">
        <v>20.23</v>
      </c>
      <c r="D68" t="s">
        <v>566</v>
      </c>
      <c r="E68" t="s">
        <v>567</v>
      </c>
      <c r="F68">
        <v>812</v>
      </c>
    </row>
    <row r="69" spans="1:6" x14ac:dyDescent="0.2">
      <c r="A69" t="s">
        <v>60</v>
      </c>
      <c r="B69">
        <v>0</v>
      </c>
      <c r="C69">
        <v>20.059999999999999</v>
      </c>
      <c r="D69" t="s">
        <v>566</v>
      </c>
      <c r="E69" t="s">
        <v>567</v>
      </c>
      <c r="F69">
        <v>657</v>
      </c>
    </row>
    <row r="70" spans="1:6" x14ac:dyDescent="0.2">
      <c r="A70" t="s">
        <v>63</v>
      </c>
      <c r="B70">
        <v>0</v>
      </c>
      <c r="C70">
        <v>20.88</v>
      </c>
      <c r="D70" t="s">
        <v>566</v>
      </c>
      <c r="E70" t="s">
        <v>567</v>
      </c>
      <c r="F70">
        <v>868</v>
      </c>
    </row>
    <row r="71" spans="1:6" x14ac:dyDescent="0.2">
      <c r="A71" t="s">
        <v>61</v>
      </c>
      <c r="B71">
        <v>0</v>
      </c>
      <c r="C71">
        <v>21.03</v>
      </c>
      <c r="D71" t="s">
        <v>566</v>
      </c>
      <c r="E71" t="s">
        <v>567</v>
      </c>
      <c r="F71">
        <v>915</v>
      </c>
    </row>
    <row r="72" spans="1:6" x14ac:dyDescent="0.2">
      <c r="A72" t="s">
        <v>130</v>
      </c>
      <c r="B72">
        <v>0.77</v>
      </c>
      <c r="C72">
        <v>24.43</v>
      </c>
      <c r="D72" t="s">
        <v>566</v>
      </c>
      <c r="E72" t="s">
        <v>567</v>
      </c>
      <c r="F72">
        <v>825</v>
      </c>
    </row>
    <row r="73" spans="1:6" x14ac:dyDescent="0.2">
      <c r="A73" t="s">
        <v>145</v>
      </c>
      <c r="B73">
        <v>0</v>
      </c>
      <c r="C73">
        <v>18.38</v>
      </c>
      <c r="D73" t="s">
        <v>566</v>
      </c>
      <c r="E73" t="s">
        <v>567</v>
      </c>
      <c r="F73">
        <v>400</v>
      </c>
    </row>
    <row r="74" spans="1:6" x14ac:dyDescent="0.2">
      <c r="A74" t="s">
        <v>151</v>
      </c>
      <c r="B74">
        <v>0.51</v>
      </c>
      <c r="C74">
        <v>23.62</v>
      </c>
      <c r="D74" t="s">
        <v>566</v>
      </c>
      <c r="E74" t="s">
        <v>567</v>
      </c>
      <c r="F74">
        <v>750</v>
      </c>
    </row>
    <row r="75" spans="1:6" x14ac:dyDescent="0.2">
      <c r="A75" t="s">
        <v>152</v>
      </c>
      <c r="B75">
        <v>0</v>
      </c>
      <c r="C75">
        <v>24.28</v>
      </c>
      <c r="D75" t="s">
        <v>566</v>
      </c>
      <c r="E75" t="s">
        <v>567</v>
      </c>
      <c r="F75">
        <v>838</v>
      </c>
    </row>
    <row r="76" spans="1:6" x14ac:dyDescent="0.2">
      <c r="A76" t="s">
        <v>150</v>
      </c>
      <c r="B76">
        <v>0.56999999999999995</v>
      </c>
      <c r="C76">
        <v>23.05</v>
      </c>
      <c r="D76" t="s">
        <v>566</v>
      </c>
      <c r="E76" t="s">
        <v>567</v>
      </c>
      <c r="F76">
        <v>752</v>
      </c>
    </row>
    <row r="77" spans="1:6" x14ac:dyDescent="0.2">
      <c r="A77" t="s">
        <v>129</v>
      </c>
      <c r="B77">
        <v>0.79</v>
      </c>
      <c r="C77">
        <v>23.6</v>
      </c>
      <c r="D77" t="s">
        <v>566</v>
      </c>
      <c r="E77" t="s">
        <v>567</v>
      </c>
      <c r="F77">
        <v>541</v>
      </c>
    </row>
    <row r="78" spans="1:6" x14ac:dyDescent="0.2">
      <c r="A78" t="s">
        <v>131</v>
      </c>
      <c r="B78">
        <v>0.55000000000000004</v>
      </c>
      <c r="C78">
        <v>22.36</v>
      </c>
      <c r="D78" t="s">
        <v>566</v>
      </c>
      <c r="E78" t="s">
        <v>567</v>
      </c>
      <c r="F78">
        <v>693</v>
      </c>
    </row>
    <row r="79" spans="1:6" x14ac:dyDescent="0.2">
      <c r="A79" t="s">
        <v>132</v>
      </c>
      <c r="B79">
        <v>0.55000000000000004</v>
      </c>
      <c r="C79">
        <v>24.55</v>
      </c>
      <c r="D79" t="s">
        <v>566</v>
      </c>
      <c r="E79" t="s">
        <v>567</v>
      </c>
      <c r="F79">
        <v>826</v>
      </c>
    </row>
    <row r="80" spans="1:6" x14ac:dyDescent="0.2">
      <c r="A80" t="s">
        <v>18</v>
      </c>
      <c r="B80">
        <v>0.96</v>
      </c>
      <c r="C80">
        <v>19.510000000000002</v>
      </c>
      <c r="D80" t="s">
        <v>566</v>
      </c>
      <c r="E80" t="s">
        <v>567</v>
      </c>
      <c r="F80">
        <v>820</v>
      </c>
    </row>
    <row r="81" spans="1:6" x14ac:dyDescent="0.2">
      <c r="A81" t="s">
        <v>19</v>
      </c>
      <c r="B81">
        <v>1.1499999999999999</v>
      </c>
      <c r="C81">
        <v>20.61</v>
      </c>
      <c r="D81" t="s">
        <v>566</v>
      </c>
      <c r="E81" t="s">
        <v>567</v>
      </c>
      <c r="F81">
        <v>864</v>
      </c>
    </row>
    <row r="82" spans="1:6" x14ac:dyDescent="0.2">
      <c r="A82" t="s">
        <v>17</v>
      </c>
      <c r="B82">
        <v>1.1299999999999999</v>
      </c>
      <c r="C82">
        <v>20.53</v>
      </c>
      <c r="D82" t="s">
        <v>566</v>
      </c>
      <c r="E82" t="s">
        <v>567</v>
      </c>
      <c r="F82">
        <v>810</v>
      </c>
    </row>
    <row r="83" spans="1:6" x14ac:dyDescent="0.2">
      <c r="A83" t="s">
        <v>16</v>
      </c>
      <c r="B83">
        <v>1.1399999999999999</v>
      </c>
      <c r="C83">
        <v>22.27</v>
      </c>
      <c r="D83" t="s">
        <v>566</v>
      </c>
      <c r="E83" t="s">
        <v>567</v>
      </c>
      <c r="F83">
        <v>811</v>
      </c>
    </row>
    <row r="84" spans="1:6" x14ac:dyDescent="0.2">
      <c r="A84" t="s">
        <v>98</v>
      </c>
      <c r="B84">
        <v>0</v>
      </c>
      <c r="C84">
        <v>22.32</v>
      </c>
      <c r="D84" t="s">
        <v>566</v>
      </c>
      <c r="E84" t="s">
        <v>567</v>
      </c>
      <c r="F84">
        <v>797</v>
      </c>
    </row>
    <row r="85" spans="1:6" x14ac:dyDescent="0.2">
      <c r="A85" t="s">
        <v>99</v>
      </c>
      <c r="B85">
        <v>0</v>
      </c>
      <c r="C85">
        <v>21.97</v>
      </c>
      <c r="D85" t="s">
        <v>566</v>
      </c>
      <c r="E85" t="s">
        <v>567</v>
      </c>
      <c r="F85">
        <v>814</v>
      </c>
    </row>
    <row r="86" spans="1:6" x14ac:dyDescent="0.2">
      <c r="A86" t="s">
        <v>100</v>
      </c>
      <c r="B86">
        <v>0</v>
      </c>
      <c r="C86">
        <v>23.13</v>
      </c>
      <c r="D86" t="s">
        <v>566</v>
      </c>
      <c r="E86" t="s">
        <v>567</v>
      </c>
      <c r="F86">
        <v>713</v>
      </c>
    </row>
    <row r="87" spans="1:6" x14ac:dyDescent="0.2">
      <c r="A87" t="s">
        <v>101</v>
      </c>
      <c r="B87">
        <v>0</v>
      </c>
      <c r="C87">
        <v>20.07</v>
      </c>
      <c r="D87" t="s">
        <v>566</v>
      </c>
      <c r="E87" t="s">
        <v>567</v>
      </c>
      <c r="F87">
        <v>786</v>
      </c>
    </row>
    <row r="88" spans="1:6" x14ac:dyDescent="0.2">
      <c r="A88" t="s">
        <v>482</v>
      </c>
      <c r="B88">
        <v>1.02</v>
      </c>
      <c r="C88">
        <v>23.61</v>
      </c>
      <c r="D88" t="s">
        <v>566</v>
      </c>
      <c r="E88" t="s">
        <v>567</v>
      </c>
      <c r="F88">
        <v>925</v>
      </c>
    </row>
    <row r="89" spans="1:6" x14ac:dyDescent="0.2">
      <c r="A89" t="s">
        <v>285</v>
      </c>
      <c r="B89">
        <v>0.97</v>
      </c>
      <c r="C89">
        <v>23.13</v>
      </c>
      <c r="D89" t="s">
        <v>566</v>
      </c>
      <c r="E89" t="s">
        <v>567</v>
      </c>
      <c r="F89">
        <v>925</v>
      </c>
    </row>
    <row r="90" spans="1:6" x14ac:dyDescent="0.2">
      <c r="A90" t="s">
        <v>300</v>
      </c>
      <c r="B90">
        <v>0</v>
      </c>
      <c r="C90">
        <v>23.51</v>
      </c>
      <c r="D90" t="s">
        <v>566</v>
      </c>
      <c r="E90" t="s">
        <v>567</v>
      </c>
      <c r="F90">
        <v>1000</v>
      </c>
    </row>
    <row r="91" spans="1:6" x14ac:dyDescent="0.2">
      <c r="A91" t="s">
        <v>301</v>
      </c>
      <c r="B91">
        <v>0</v>
      </c>
      <c r="C91">
        <v>23.53</v>
      </c>
      <c r="D91" t="s">
        <v>566</v>
      </c>
      <c r="E91" t="s">
        <v>567</v>
      </c>
      <c r="F91">
        <v>1000</v>
      </c>
    </row>
    <row r="92" spans="1:6" x14ac:dyDescent="0.2">
      <c r="A92" t="s">
        <v>302</v>
      </c>
      <c r="B92">
        <v>0</v>
      </c>
      <c r="C92">
        <v>23.25</v>
      </c>
      <c r="D92" t="s">
        <v>566</v>
      </c>
      <c r="E92" t="s">
        <v>567</v>
      </c>
      <c r="F92">
        <v>1000</v>
      </c>
    </row>
    <row r="93" spans="1:6" x14ac:dyDescent="0.2">
      <c r="A93" t="s">
        <v>303</v>
      </c>
      <c r="B93">
        <v>0</v>
      </c>
      <c r="C93">
        <v>23.15</v>
      </c>
      <c r="D93" t="s">
        <v>566</v>
      </c>
      <c r="E93" t="s">
        <v>567</v>
      </c>
      <c r="F93">
        <v>1000</v>
      </c>
    </row>
    <row r="94" spans="1:6" x14ac:dyDescent="0.2">
      <c r="A94" t="s">
        <v>203</v>
      </c>
      <c r="B94">
        <v>0</v>
      </c>
      <c r="C94">
        <v>25.2</v>
      </c>
      <c r="D94" t="s">
        <v>566</v>
      </c>
      <c r="E94" t="s">
        <v>567</v>
      </c>
      <c r="F94">
        <v>842</v>
      </c>
    </row>
    <row r="95" spans="1:6" x14ac:dyDescent="0.2">
      <c r="A95" t="s">
        <v>205</v>
      </c>
      <c r="B95">
        <v>0</v>
      </c>
      <c r="C95">
        <v>22.46</v>
      </c>
      <c r="D95" t="s">
        <v>566</v>
      </c>
      <c r="E95" t="s">
        <v>567</v>
      </c>
      <c r="F95">
        <v>1000</v>
      </c>
    </row>
    <row r="96" spans="1:6" x14ac:dyDescent="0.2">
      <c r="A96" t="s">
        <v>169</v>
      </c>
      <c r="B96">
        <v>0.67</v>
      </c>
      <c r="C96">
        <v>22.12</v>
      </c>
      <c r="D96" t="s">
        <v>566</v>
      </c>
      <c r="E96" t="s">
        <v>567</v>
      </c>
      <c r="F96">
        <v>892</v>
      </c>
    </row>
    <row r="97" spans="1:6" x14ac:dyDescent="0.2">
      <c r="A97" t="s">
        <v>170</v>
      </c>
      <c r="B97">
        <v>0.49</v>
      </c>
      <c r="C97">
        <v>21.24</v>
      </c>
      <c r="D97" t="s">
        <v>566</v>
      </c>
      <c r="E97" t="s">
        <v>567</v>
      </c>
      <c r="F97">
        <v>892</v>
      </c>
    </row>
    <row r="98" spans="1:6" x14ac:dyDescent="0.2">
      <c r="A98" t="s">
        <v>200</v>
      </c>
      <c r="B98">
        <v>0</v>
      </c>
      <c r="C98">
        <v>24.56</v>
      </c>
      <c r="D98" t="s">
        <v>566</v>
      </c>
      <c r="E98" t="s">
        <v>567</v>
      </c>
      <c r="F98">
        <v>980</v>
      </c>
    </row>
    <row r="99" spans="1:6" x14ac:dyDescent="0.2">
      <c r="A99" t="s">
        <v>202</v>
      </c>
      <c r="B99">
        <v>0</v>
      </c>
      <c r="C99">
        <v>24.03</v>
      </c>
      <c r="D99" t="s">
        <v>566</v>
      </c>
      <c r="E99" t="s">
        <v>567</v>
      </c>
      <c r="F99">
        <v>892</v>
      </c>
    </row>
    <row r="100" spans="1:6" x14ac:dyDescent="0.2">
      <c r="A100" t="s">
        <v>483</v>
      </c>
      <c r="B100">
        <v>0.99</v>
      </c>
      <c r="C100">
        <v>22.92</v>
      </c>
      <c r="D100" t="s">
        <v>566</v>
      </c>
      <c r="E100" t="s">
        <v>567</v>
      </c>
      <c r="F100">
        <v>925</v>
      </c>
    </row>
    <row r="101" spans="1:6" x14ac:dyDescent="0.2">
      <c r="A101" t="s">
        <v>287</v>
      </c>
      <c r="B101">
        <v>0.96</v>
      </c>
      <c r="C101">
        <v>23.02</v>
      </c>
      <c r="D101" t="s">
        <v>566</v>
      </c>
      <c r="E101" t="s">
        <v>567</v>
      </c>
      <c r="F101">
        <v>925</v>
      </c>
    </row>
    <row r="102" spans="1:6" x14ac:dyDescent="0.2">
      <c r="A102" t="s">
        <v>248</v>
      </c>
      <c r="B102">
        <v>0.89</v>
      </c>
      <c r="C102">
        <v>23.39</v>
      </c>
      <c r="D102" t="s">
        <v>566</v>
      </c>
      <c r="E102" t="s">
        <v>567</v>
      </c>
      <c r="F102">
        <v>1100</v>
      </c>
    </row>
    <row r="103" spans="1:6" x14ac:dyDescent="0.2">
      <c r="A103" t="s">
        <v>249</v>
      </c>
      <c r="B103">
        <v>0.88</v>
      </c>
      <c r="C103">
        <v>23.39</v>
      </c>
      <c r="D103" t="s">
        <v>566</v>
      </c>
      <c r="E103" t="s">
        <v>567</v>
      </c>
      <c r="F103">
        <v>1100</v>
      </c>
    </row>
    <row r="104" spans="1:6" x14ac:dyDescent="0.2">
      <c r="A104" t="s">
        <v>279</v>
      </c>
      <c r="B104">
        <v>0</v>
      </c>
      <c r="C104">
        <v>24.17</v>
      </c>
      <c r="D104" t="s">
        <v>566</v>
      </c>
      <c r="E104" t="s">
        <v>567</v>
      </c>
      <c r="F104">
        <v>1000</v>
      </c>
    </row>
    <row r="105" spans="1:6" x14ac:dyDescent="0.2">
      <c r="A105" t="s">
        <v>280</v>
      </c>
      <c r="B105">
        <v>0</v>
      </c>
      <c r="C105">
        <v>23.79</v>
      </c>
      <c r="D105" t="s">
        <v>566</v>
      </c>
      <c r="E105" t="s">
        <v>567</v>
      </c>
      <c r="F105">
        <v>1000</v>
      </c>
    </row>
    <row r="106" spans="1:6" x14ac:dyDescent="0.2">
      <c r="A106" t="s">
        <v>277</v>
      </c>
      <c r="B106">
        <v>0</v>
      </c>
      <c r="C106">
        <v>24.57</v>
      </c>
      <c r="D106" t="s">
        <v>566</v>
      </c>
      <c r="E106" t="s">
        <v>567</v>
      </c>
      <c r="F106">
        <v>1000</v>
      </c>
    </row>
    <row r="107" spans="1:6" x14ac:dyDescent="0.2">
      <c r="A107" t="s">
        <v>250</v>
      </c>
      <c r="B107">
        <v>1</v>
      </c>
      <c r="C107">
        <v>25.06</v>
      </c>
      <c r="D107" t="s">
        <v>566</v>
      </c>
      <c r="E107" t="s">
        <v>567</v>
      </c>
      <c r="F107">
        <v>1000</v>
      </c>
    </row>
    <row r="108" spans="1:6" x14ac:dyDescent="0.2">
      <c r="A108" t="s">
        <v>281</v>
      </c>
      <c r="B108">
        <v>0</v>
      </c>
      <c r="C108">
        <v>24.43</v>
      </c>
      <c r="D108" t="s">
        <v>566</v>
      </c>
      <c r="E108" t="s">
        <v>567</v>
      </c>
      <c r="F108">
        <v>990</v>
      </c>
    </row>
    <row r="109" spans="1:6" x14ac:dyDescent="0.2">
      <c r="A109" t="s">
        <v>251</v>
      </c>
      <c r="B109">
        <v>0.89</v>
      </c>
      <c r="C109">
        <v>23.58</v>
      </c>
      <c r="D109" t="s">
        <v>566</v>
      </c>
      <c r="E109" t="s">
        <v>567</v>
      </c>
      <c r="F109">
        <v>1000</v>
      </c>
    </row>
    <row r="110" spans="1:6" x14ac:dyDescent="0.2">
      <c r="A110" t="s">
        <v>252</v>
      </c>
      <c r="B110">
        <v>1.03</v>
      </c>
      <c r="C110">
        <v>25.89</v>
      </c>
      <c r="D110" t="s">
        <v>566</v>
      </c>
      <c r="E110" t="s">
        <v>567</v>
      </c>
      <c r="F110">
        <v>1300</v>
      </c>
    </row>
    <row r="111" spans="1:6" x14ac:dyDescent="0.2">
      <c r="A111" t="s">
        <v>253</v>
      </c>
      <c r="B111">
        <v>0.91</v>
      </c>
      <c r="C111">
        <v>25.18</v>
      </c>
      <c r="D111" t="s">
        <v>566</v>
      </c>
      <c r="E111" t="s">
        <v>567</v>
      </c>
      <c r="F111">
        <v>560</v>
      </c>
    </row>
    <row r="112" spans="1:6" x14ac:dyDescent="0.2">
      <c r="A112" t="s">
        <v>278</v>
      </c>
      <c r="B112">
        <v>0</v>
      </c>
      <c r="C112">
        <v>24.43</v>
      </c>
      <c r="D112" t="s">
        <v>566</v>
      </c>
      <c r="E112" t="s">
        <v>567</v>
      </c>
      <c r="F112">
        <v>1000</v>
      </c>
    </row>
    <row r="113" spans="1:6" x14ac:dyDescent="0.2">
      <c r="A113" t="s">
        <v>254</v>
      </c>
      <c r="B113">
        <v>0.9</v>
      </c>
      <c r="C113">
        <v>23.69</v>
      </c>
      <c r="D113" t="s">
        <v>566</v>
      </c>
      <c r="E113" t="s">
        <v>567</v>
      </c>
      <c r="F113">
        <v>1000</v>
      </c>
    </row>
    <row r="114" spans="1:6" x14ac:dyDescent="0.2">
      <c r="A114" t="s">
        <v>294</v>
      </c>
      <c r="B114">
        <v>0</v>
      </c>
      <c r="C114">
        <v>29.21</v>
      </c>
      <c r="D114" t="s">
        <v>566</v>
      </c>
      <c r="E114" t="s">
        <v>567</v>
      </c>
      <c r="F114">
        <v>925</v>
      </c>
    </row>
    <row r="115" spans="1:6" x14ac:dyDescent="0.2">
      <c r="A115" t="s">
        <v>295</v>
      </c>
      <c r="B115">
        <v>0</v>
      </c>
      <c r="C115">
        <v>23.91</v>
      </c>
      <c r="D115" t="s">
        <v>566</v>
      </c>
      <c r="E115" t="s">
        <v>567</v>
      </c>
      <c r="F115">
        <v>1050</v>
      </c>
    </row>
    <row r="116" spans="1:6" x14ac:dyDescent="0.2">
      <c r="A116" t="s">
        <v>263</v>
      </c>
      <c r="B116">
        <v>0.92</v>
      </c>
      <c r="C116">
        <v>23.7</v>
      </c>
      <c r="D116" t="s">
        <v>566</v>
      </c>
      <c r="E116" t="s">
        <v>567</v>
      </c>
      <c r="F116">
        <v>1100</v>
      </c>
    </row>
    <row r="117" spans="1:6" x14ac:dyDescent="0.2">
      <c r="A117" t="s">
        <v>255</v>
      </c>
      <c r="B117">
        <v>1.02</v>
      </c>
      <c r="C117">
        <v>24.43</v>
      </c>
      <c r="D117" t="s">
        <v>566</v>
      </c>
      <c r="E117" t="s">
        <v>567</v>
      </c>
      <c r="F117">
        <v>560</v>
      </c>
    </row>
    <row r="118" spans="1:6" x14ac:dyDescent="0.2">
      <c r="A118" t="s">
        <v>256</v>
      </c>
      <c r="B118">
        <v>0.85</v>
      </c>
      <c r="C118">
        <v>24.9</v>
      </c>
      <c r="D118" t="s">
        <v>566</v>
      </c>
      <c r="E118" t="s">
        <v>567</v>
      </c>
      <c r="F118">
        <v>850</v>
      </c>
    </row>
    <row r="119" spans="1:6" x14ac:dyDescent="0.2">
      <c r="A119" t="s">
        <v>296</v>
      </c>
      <c r="B119">
        <v>0</v>
      </c>
      <c r="C119">
        <v>23.38</v>
      </c>
      <c r="D119" t="s">
        <v>566</v>
      </c>
      <c r="E119" t="s">
        <v>567</v>
      </c>
      <c r="F119">
        <v>1000</v>
      </c>
    </row>
    <row r="120" spans="1:6" x14ac:dyDescent="0.2">
      <c r="A120" t="s">
        <v>297</v>
      </c>
      <c r="B120">
        <v>0</v>
      </c>
      <c r="C120">
        <v>24.08</v>
      </c>
      <c r="D120" t="s">
        <v>566</v>
      </c>
      <c r="E120" t="s">
        <v>567</v>
      </c>
      <c r="F120">
        <v>1100</v>
      </c>
    </row>
    <row r="121" spans="1:6" x14ac:dyDescent="0.2">
      <c r="A121" t="s">
        <v>298</v>
      </c>
      <c r="B121">
        <v>0.08</v>
      </c>
      <c r="C121">
        <v>23.92</v>
      </c>
      <c r="D121" t="s">
        <v>566</v>
      </c>
      <c r="E121" t="s">
        <v>567</v>
      </c>
      <c r="F121">
        <v>825</v>
      </c>
    </row>
    <row r="122" spans="1:6" x14ac:dyDescent="0.2">
      <c r="A122" t="s">
        <v>299</v>
      </c>
      <c r="B122">
        <v>0</v>
      </c>
      <c r="C122">
        <v>23.66</v>
      </c>
      <c r="D122" t="s">
        <v>566</v>
      </c>
      <c r="E122" t="s">
        <v>567</v>
      </c>
      <c r="F122">
        <v>1000</v>
      </c>
    </row>
    <row r="123" spans="1:6" x14ac:dyDescent="0.2">
      <c r="A123" t="s">
        <v>258</v>
      </c>
      <c r="B123">
        <v>0.81</v>
      </c>
      <c r="C123">
        <v>23.23</v>
      </c>
      <c r="D123" t="s">
        <v>566</v>
      </c>
      <c r="E123" t="s">
        <v>567</v>
      </c>
      <c r="F123">
        <v>800</v>
      </c>
    </row>
    <row r="124" spans="1:6" x14ac:dyDescent="0.2">
      <c r="A124" t="s">
        <v>259</v>
      </c>
      <c r="B124">
        <v>0.82</v>
      </c>
      <c r="C124">
        <v>22.86</v>
      </c>
      <c r="D124" t="s">
        <v>566</v>
      </c>
      <c r="E124" t="s">
        <v>567</v>
      </c>
      <c r="F124">
        <v>940</v>
      </c>
    </row>
    <row r="125" spans="1:6" x14ac:dyDescent="0.2">
      <c r="A125" t="s">
        <v>260</v>
      </c>
      <c r="B125">
        <v>0.39</v>
      </c>
      <c r="C125">
        <v>24.51</v>
      </c>
      <c r="D125" t="s">
        <v>566</v>
      </c>
      <c r="E125" t="s">
        <v>567</v>
      </c>
      <c r="F125">
        <v>876</v>
      </c>
    </row>
    <row r="126" spans="1:6" x14ac:dyDescent="0.2">
      <c r="A126" t="s">
        <v>261</v>
      </c>
      <c r="B126">
        <v>0.32</v>
      </c>
      <c r="C126">
        <v>24.44</v>
      </c>
      <c r="D126" t="s">
        <v>566</v>
      </c>
      <c r="E126" t="s">
        <v>567</v>
      </c>
      <c r="F126">
        <v>800</v>
      </c>
    </row>
    <row r="127" spans="1:6" x14ac:dyDescent="0.2">
      <c r="A127" t="s">
        <v>62</v>
      </c>
      <c r="B127">
        <v>0</v>
      </c>
      <c r="C127">
        <v>15.91</v>
      </c>
      <c r="D127" t="s">
        <v>566</v>
      </c>
      <c r="E127" t="s">
        <v>567</v>
      </c>
      <c r="F127">
        <v>267</v>
      </c>
    </row>
    <row r="128" spans="1:6" x14ac:dyDescent="0.2">
      <c r="A128" t="s">
        <v>134</v>
      </c>
      <c r="B128">
        <v>0.56999999999999995</v>
      </c>
      <c r="C128">
        <v>24.66</v>
      </c>
      <c r="D128" t="s">
        <v>566</v>
      </c>
      <c r="E128" t="s">
        <v>567</v>
      </c>
      <c r="F128">
        <v>454</v>
      </c>
    </row>
    <row r="129" spans="1:6" x14ac:dyDescent="0.2">
      <c r="A129" t="s">
        <v>171</v>
      </c>
      <c r="B129">
        <v>0.27</v>
      </c>
      <c r="C129">
        <v>23.61</v>
      </c>
      <c r="D129" t="s">
        <v>566</v>
      </c>
      <c r="E129" t="s">
        <v>567</v>
      </c>
      <c r="F129">
        <v>1300</v>
      </c>
    </row>
    <row r="130" spans="1:6" x14ac:dyDescent="0.2">
      <c r="A130" t="s">
        <v>175</v>
      </c>
      <c r="B130">
        <v>0.45</v>
      </c>
      <c r="C130">
        <v>21.08</v>
      </c>
      <c r="D130" t="s">
        <v>566</v>
      </c>
      <c r="E130" t="s">
        <v>567</v>
      </c>
      <c r="F130">
        <v>900</v>
      </c>
    </row>
    <row r="131" spans="1:6" x14ac:dyDescent="0.2">
      <c r="A131" t="s">
        <v>235</v>
      </c>
      <c r="B131">
        <v>0</v>
      </c>
      <c r="C131">
        <v>21.74</v>
      </c>
      <c r="D131" t="s">
        <v>566</v>
      </c>
      <c r="E131" t="s">
        <v>567</v>
      </c>
      <c r="F131">
        <v>1100</v>
      </c>
    </row>
    <row r="132" spans="1:6" x14ac:dyDescent="0.2">
      <c r="A132" t="s">
        <v>172</v>
      </c>
      <c r="B132">
        <v>0.75</v>
      </c>
      <c r="C132">
        <v>22.81</v>
      </c>
      <c r="D132" t="s">
        <v>566</v>
      </c>
      <c r="E132" t="s">
        <v>567</v>
      </c>
      <c r="F132">
        <v>1200</v>
      </c>
    </row>
    <row r="133" spans="1:6" x14ac:dyDescent="0.2">
      <c r="A133" t="s">
        <v>206</v>
      </c>
      <c r="B133">
        <v>0</v>
      </c>
      <c r="C133">
        <v>22.31</v>
      </c>
      <c r="D133" t="s">
        <v>566</v>
      </c>
      <c r="E133" t="s">
        <v>567</v>
      </c>
      <c r="F133">
        <v>950</v>
      </c>
    </row>
    <row r="134" spans="1:6" x14ac:dyDescent="0.2">
      <c r="A134" t="s">
        <v>177</v>
      </c>
      <c r="B134">
        <v>1.07</v>
      </c>
      <c r="C134">
        <v>23.06</v>
      </c>
      <c r="D134" t="s">
        <v>566</v>
      </c>
      <c r="E134" t="s">
        <v>567</v>
      </c>
      <c r="F134">
        <v>1000</v>
      </c>
    </row>
    <row r="135" spans="1:6" x14ac:dyDescent="0.2">
      <c r="A135" t="s">
        <v>204</v>
      </c>
      <c r="B135">
        <v>0</v>
      </c>
      <c r="C135">
        <v>23.44</v>
      </c>
      <c r="D135" t="s">
        <v>566</v>
      </c>
      <c r="E135" t="s">
        <v>567</v>
      </c>
      <c r="F135">
        <v>1500</v>
      </c>
    </row>
    <row r="136" spans="1:6" x14ac:dyDescent="0.2">
      <c r="A136" t="s">
        <v>173</v>
      </c>
      <c r="B136">
        <v>0.52</v>
      </c>
      <c r="C136">
        <v>23.02</v>
      </c>
      <c r="D136" t="s">
        <v>566</v>
      </c>
      <c r="E136" t="s">
        <v>567</v>
      </c>
      <c r="F136">
        <v>1400</v>
      </c>
    </row>
    <row r="137" spans="1:6" x14ac:dyDescent="0.2">
      <c r="A137" t="s">
        <v>207</v>
      </c>
      <c r="B137">
        <v>0</v>
      </c>
      <c r="C137">
        <v>24.11</v>
      </c>
      <c r="D137" t="s">
        <v>566</v>
      </c>
      <c r="E137" t="s">
        <v>567</v>
      </c>
      <c r="F137">
        <v>1050</v>
      </c>
    </row>
    <row r="138" spans="1:6" x14ac:dyDescent="0.2">
      <c r="A138" t="s">
        <v>179</v>
      </c>
      <c r="B138">
        <v>0.28000000000000003</v>
      </c>
      <c r="C138">
        <v>21.98</v>
      </c>
      <c r="D138" t="s">
        <v>566</v>
      </c>
      <c r="E138" t="s">
        <v>567</v>
      </c>
      <c r="F138">
        <v>1000</v>
      </c>
    </row>
    <row r="139" spans="1:6" x14ac:dyDescent="0.2">
      <c r="A139" t="s">
        <v>181</v>
      </c>
      <c r="B139">
        <v>0.16</v>
      </c>
      <c r="C139">
        <v>20.79</v>
      </c>
      <c r="D139" t="s">
        <v>566</v>
      </c>
      <c r="E139" t="s">
        <v>567</v>
      </c>
      <c r="F139">
        <v>1000</v>
      </c>
    </row>
    <row r="140" spans="1:6" x14ac:dyDescent="0.2">
      <c r="A140" t="s">
        <v>182</v>
      </c>
      <c r="B140">
        <v>1.03</v>
      </c>
      <c r="C140">
        <v>25.08</v>
      </c>
      <c r="D140" t="s">
        <v>566</v>
      </c>
      <c r="E140" t="s">
        <v>567</v>
      </c>
      <c r="F140">
        <v>1000</v>
      </c>
    </row>
    <row r="141" spans="1:6" x14ac:dyDescent="0.2">
      <c r="A141" t="s">
        <v>183</v>
      </c>
      <c r="B141">
        <v>1.1299999999999999</v>
      </c>
      <c r="C141">
        <v>25.09</v>
      </c>
      <c r="D141" t="s">
        <v>566</v>
      </c>
      <c r="E141" t="s">
        <v>567</v>
      </c>
      <c r="F141">
        <v>600</v>
      </c>
    </row>
    <row r="142" spans="1:6" x14ac:dyDescent="0.2">
      <c r="A142" t="s">
        <v>210</v>
      </c>
      <c r="B142">
        <v>0</v>
      </c>
      <c r="C142">
        <v>22.67</v>
      </c>
      <c r="D142" t="s">
        <v>566</v>
      </c>
      <c r="E142" t="s">
        <v>567</v>
      </c>
      <c r="F142">
        <v>900</v>
      </c>
    </row>
    <row r="143" spans="1:6" x14ac:dyDescent="0.2">
      <c r="A143" t="s">
        <v>208</v>
      </c>
      <c r="B143">
        <v>0.5</v>
      </c>
      <c r="C143">
        <v>21.46</v>
      </c>
      <c r="D143" t="s">
        <v>566</v>
      </c>
      <c r="E143" t="s">
        <v>567</v>
      </c>
      <c r="F143">
        <v>230</v>
      </c>
    </row>
    <row r="144" spans="1:6" x14ac:dyDescent="0.2">
      <c r="A144" t="s">
        <v>234</v>
      </c>
      <c r="B144">
        <v>0</v>
      </c>
      <c r="C144">
        <v>20.96</v>
      </c>
      <c r="D144" t="s">
        <v>566</v>
      </c>
      <c r="E144" t="s">
        <v>567</v>
      </c>
      <c r="F144">
        <v>400</v>
      </c>
    </row>
    <row r="145" spans="1:6" x14ac:dyDescent="0.2">
      <c r="A145" t="s">
        <v>236</v>
      </c>
      <c r="B145">
        <v>0</v>
      </c>
      <c r="C145">
        <v>18.670000000000002</v>
      </c>
      <c r="D145" t="s">
        <v>566</v>
      </c>
      <c r="E145" t="s">
        <v>567</v>
      </c>
      <c r="F145">
        <v>1100</v>
      </c>
    </row>
    <row r="146" spans="1:6" x14ac:dyDescent="0.2">
      <c r="A146" t="s">
        <v>237</v>
      </c>
      <c r="B146">
        <v>0</v>
      </c>
      <c r="C146">
        <v>20.45</v>
      </c>
      <c r="D146" t="s">
        <v>566</v>
      </c>
      <c r="E146" t="s">
        <v>567</v>
      </c>
      <c r="F146">
        <v>375</v>
      </c>
    </row>
    <row r="147" spans="1:6" x14ac:dyDescent="0.2">
      <c r="A147" t="s">
        <v>180</v>
      </c>
      <c r="B147">
        <v>0.87</v>
      </c>
      <c r="C147">
        <v>23.08</v>
      </c>
      <c r="D147" t="s">
        <v>566</v>
      </c>
      <c r="E147" t="s">
        <v>567</v>
      </c>
      <c r="F147">
        <v>875</v>
      </c>
    </row>
    <row r="148" spans="1:6" x14ac:dyDescent="0.2">
      <c r="A148" t="s">
        <v>211</v>
      </c>
      <c r="B148">
        <v>0</v>
      </c>
      <c r="C148">
        <v>23.76</v>
      </c>
      <c r="D148" t="s">
        <v>566</v>
      </c>
      <c r="E148" t="s">
        <v>567</v>
      </c>
      <c r="F148">
        <v>1200</v>
      </c>
    </row>
    <row r="149" spans="1:6" x14ac:dyDescent="0.2">
      <c r="A149" t="s">
        <v>212</v>
      </c>
      <c r="B149">
        <v>0</v>
      </c>
      <c r="C149">
        <v>20.87</v>
      </c>
      <c r="D149" t="s">
        <v>566</v>
      </c>
      <c r="E149" t="s">
        <v>567</v>
      </c>
      <c r="F149">
        <v>1300</v>
      </c>
    </row>
    <row r="150" spans="1:6" x14ac:dyDescent="0.2">
      <c r="A150" t="s">
        <v>239</v>
      </c>
      <c r="B150">
        <v>0</v>
      </c>
      <c r="C150">
        <v>25.12</v>
      </c>
      <c r="D150" t="s">
        <v>566</v>
      </c>
      <c r="E150" t="s">
        <v>567</v>
      </c>
      <c r="F150">
        <v>1050</v>
      </c>
    </row>
    <row r="151" spans="1:6" x14ac:dyDescent="0.2">
      <c r="A151" t="s">
        <v>485</v>
      </c>
      <c r="B151">
        <v>0.97</v>
      </c>
      <c r="C151">
        <v>23.32</v>
      </c>
      <c r="D151" t="s">
        <v>566</v>
      </c>
      <c r="E151" t="s">
        <v>567</v>
      </c>
      <c r="F151">
        <v>950</v>
      </c>
    </row>
    <row r="152" spans="1:6" x14ac:dyDescent="0.2">
      <c r="A152" t="s">
        <v>267</v>
      </c>
      <c r="B152">
        <v>0</v>
      </c>
      <c r="C152">
        <v>22.08</v>
      </c>
      <c r="D152" t="s">
        <v>566</v>
      </c>
      <c r="E152" t="s">
        <v>567</v>
      </c>
      <c r="F152">
        <v>1000</v>
      </c>
    </row>
    <row r="153" spans="1:6" x14ac:dyDescent="0.2">
      <c r="A153" t="s">
        <v>269</v>
      </c>
      <c r="B153">
        <v>0</v>
      </c>
      <c r="C153">
        <v>20.63</v>
      </c>
      <c r="D153" t="s">
        <v>566</v>
      </c>
      <c r="E153" t="s">
        <v>567</v>
      </c>
      <c r="F153">
        <v>900</v>
      </c>
    </row>
    <row r="154" spans="1:6" x14ac:dyDescent="0.2">
      <c r="A154" t="s">
        <v>244</v>
      </c>
      <c r="B154">
        <v>1.04</v>
      </c>
      <c r="C154">
        <v>24.62</v>
      </c>
      <c r="D154" t="s">
        <v>566</v>
      </c>
      <c r="E154" t="s">
        <v>567</v>
      </c>
      <c r="F154">
        <v>1300</v>
      </c>
    </row>
    <row r="155" spans="1:6" x14ac:dyDescent="0.2">
      <c r="A155" t="s">
        <v>273</v>
      </c>
      <c r="B155">
        <v>0</v>
      </c>
      <c r="C155">
        <v>24.91</v>
      </c>
      <c r="D155" t="s">
        <v>566</v>
      </c>
      <c r="E155" t="s">
        <v>567</v>
      </c>
      <c r="F155">
        <v>850</v>
      </c>
    </row>
    <row r="156" spans="1:6" x14ac:dyDescent="0.2">
      <c r="A156" t="s">
        <v>271</v>
      </c>
      <c r="B156">
        <v>0</v>
      </c>
      <c r="C156">
        <v>23.32</v>
      </c>
      <c r="D156" t="s">
        <v>566</v>
      </c>
      <c r="E156" t="s">
        <v>567</v>
      </c>
      <c r="F156">
        <v>940</v>
      </c>
    </row>
    <row r="157" spans="1:6" x14ac:dyDescent="0.2">
      <c r="A157" t="s">
        <v>184</v>
      </c>
      <c r="B157">
        <v>0.75</v>
      </c>
      <c r="C157">
        <v>25.1</v>
      </c>
      <c r="D157" t="s">
        <v>566</v>
      </c>
      <c r="E157" t="s">
        <v>567</v>
      </c>
      <c r="F157">
        <v>1000</v>
      </c>
    </row>
    <row r="158" spans="1:6" x14ac:dyDescent="0.2">
      <c r="A158" t="s">
        <v>274</v>
      </c>
      <c r="B158">
        <v>0</v>
      </c>
      <c r="C158">
        <v>23.74</v>
      </c>
      <c r="D158" t="s">
        <v>566</v>
      </c>
      <c r="E158" t="s">
        <v>567</v>
      </c>
      <c r="F158">
        <v>900</v>
      </c>
    </row>
    <row r="159" spans="1:6" x14ac:dyDescent="0.2">
      <c r="A159" t="s">
        <v>268</v>
      </c>
      <c r="B159">
        <v>0</v>
      </c>
      <c r="C159">
        <v>21.16</v>
      </c>
      <c r="D159" t="s">
        <v>566</v>
      </c>
      <c r="E159" t="s">
        <v>567</v>
      </c>
      <c r="F159">
        <v>1000</v>
      </c>
    </row>
    <row r="160" spans="1:6" x14ac:dyDescent="0.2">
      <c r="A160" t="s">
        <v>270</v>
      </c>
      <c r="B160">
        <v>0</v>
      </c>
      <c r="C160">
        <v>23.93</v>
      </c>
      <c r="D160" t="s">
        <v>566</v>
      </c>
      <c r="E160" t="s">
        <v>567</v>
      </c>
      <c r="F160">
        <v>1350</v>
      </c>
    </row>
    <row r="161" spans="1:6" x14ac:dyDescent="0.2">
      <c r="A161" t="s">
        <v>487</v>
      </c>
      <c r="B161">
        <v>0.82</v>
      </c>
      <c r="C161">
        <v>23.2</v>
      </c>
      <c r="D161" t="s">
        <v>566</v>
      </c>
      <c r="E161" t="s">
        <v>567</v>
      </c>
      <c r="F161">
        <v>850</v>
      </c>
    </row>
    <row r="162" spans="1:6" x14ac:dyDescent="0.2">
      <c r="A162">
        <v>54</v>
      </c>
      <c r="B162">
        <v>0.39</v>
      </c>
      <c r="C162">
        <v>20.97</v>
      </c>
      <c r="D162" t="s">
        <v>566</v>
      </c>
      <c r="E162" t="s">
        <v>567</v>
      </c>
      <c r="F162">
        <v>2000</v>
      </c>
    </row>
    <row r="163" spans="1:6" x14ac:dyDescent="0.2">
      <c r="A163" t="s">
        <v>176</v>
      </c>
      <c r="B163">
        <v>1.03</v>
      </c>
      <c r="C163">
        <v>22.21</v>
      </c>
      <c r="D163" t="s">
        <v>566</v>
      </c>
      <c r="E163" t="s">
        <v>567</v>
      </c>
      <c r="F163">
        <v>850</v>
      </c>
    </row>
    <row r="164" spans="1:6" x14ac:dyDescent="0.2">
      <c r="A164" t="s">
        <v>238</v>
      </c>
      <c r="B164">
        <v>0</v>
      </c>
      <c r="C164">
        <v>21.26</v>
      </c>
      <c r="D164" t="s">
        <v>566</v>
      </c>
      <c r="E164" t="s">
        <v>567</v>
      </c>
      <c r="F164">
        <v>1000</v>
      </c>
    </row>
    <row r="165" spans="1:6" x14ac:dyDescent="0.2">
      <c r="A165" t="s">
        <v>488</v>
      </c>
      <c r="B165">
        <v>0.91</v>
      </c>
      <c r="C165">
        <v>24.41</v>
      </c>
      <c r="D165" t="s">
        <v>566</v>
      </c>
      <c r="E165" t="s">
        <v>567</v>
      </c>
      <c r="F165">
        <v>160</v>
      </c>
    </row>
    <row r="166" spans="1:6" x14ac:dyDescent="0.2">
      <c r="A166" t="s">
        <v>201</v>
      </c>
      <c r="B166">
        <v>0</v>
      </c>
      <c r="C166">
        <v>21.65</v>
      </c>
      <c r="D166" t="s">
        <v>566</v>
      </c>
      <c r="E166" t="s">
        <v>567</v>
      </c>
      <c r="F166">
        <v>171</v>
      </c>
    </row>
    <row r="167" spans="1:6" x14ac:dyDescent="0.2">
      <c r="A167" t="s">
        <v>276</v>
      </c>
      <c r="B167">
        <v>0</v>
      </c>
      <c r="C167">
        <v>19.649999999999999</v>
      </c>
      <c r="D167" t="s">
        <v>566</v>
      </c>
      <c r="E167" t="s">
        <v>567</v>
      </c>
      <c r="F167">
        <v>260</v>
      </c>
    </row>
    <row r="168" spans="1:6" x14ac:dyDescent="0.2">
      <c r="A168" t="s">
        <v>489</v>
      </c>
      <c r="B168">
        <v>0</v>
      </c>
      <c r="C168">
        <v>3.78</v>
      </c>
      <c r="D168" t="s">
        <v>566</v>
      </c>
      <c r="E168" t="s">
        <v>567</v>
      </c>
      <c r="F168">
        <v>370</v>
      </c>
    </row>
    <row r="169" spans="1:6" x14ac:dyDescent="0.2">
      <c r="A169" t="s">
        <v>490</v>
      </c>
      <c r="B169">
        <v>1.64</v>
      </c>
      <c r="C169">
        <v>36.590000000000003</v>
      </c>
      <c r="D169" t="s">
        <v>566</v>
      </c>
      <c r="E169" t="s">
        <v>567</v>
      </c>
      <c r="F169">
        <v>437</v>
      </c>
    </row>
    <row r="170" spans="1:6" x14ac:dyDescent="0.2">
      <c r="A170" t="s">
        <v>491</v>
      </c>
      <c r="B170">
        <v>3.3</v>
      </c>
      <c r="C170">
        <v>649.76</v>
      </c>
      <c r="D170" t="s">
        <v>566</v>
      </c>
      <c r="E170" t="s">
        <v>567</v>
      </c>
      <c r="F170">
        <v>437</v>
      </c>
    </row>
    <row r="171" spans="1:6" x14ac:dyDescent="0.2">
      <c r="A171" t="s">
        <v>492</v>
      </c>
      <c r="B171">
        <v>8.57</v>
      </c>
      <c r="C171">
        <v>268.47000000000003</v>
      </c>
      <c r="D171" t="s">
        <v>566</v>
      </c>
      <c r="E171" t="s">
        <v>567</v>
      </c>
      <c r="F171">
        <v>439</v>
      </c>
    </row>
    <row r="172" spans="1:6" x14ac:dyDescent="0.2">
      <c r="A172" t="s">
        <v>493</v>
      </c>
      <c r="B172">
        <v>2.35</v>
      </c>
      <c r="C172">
        <v>36.799999999999997</v>
      </c>
      <c r="D172" t="s">
        <v>566</v>
      </c>
      <c r="E172" t="s">
        <v>567</v>
      </c>
      <c r="F172">
        <v>278</v>
      </c>
    </row>
    <row r="173" spans="1:6" x14ac:dyDescent="0.2">
      <c r="A173" t="s">
        <v>494</v>
      </c>
      <c r="B173">
        <v>2.2599999999999998</v>
      </c>
      <c r="C173">
        <v>33.08</v>
      </c>
      <c r="D173" t="s">
        <v>566</v>
      </c>
      <c r="E173" t="s">
        <v>567</v>
      </c>
      <c r="F173">
        <v>119</v>
      </c>
    </row>
    <row r="174" spans="1:6" x14ac:dyDescent="0.2">
      <c r="A174">
        <v>463</v>
      </c>
      <c r="B174">
        <v>0.47</v>
      </c>
      <c r="C174">
        <v>24.36</v>
      </c>
      <c r="D174" t="s">
        <v>566</v>
      </c>
      <c r="E174" t="s">
        <v>567</v>
      </c>
      <c r="F174">
        <v>320</v>
      </c>
    </row>
    <row r="175" spans="1:6" x14ac:dyDescent="0.2">
      <c r="A175" t="s">
        <v>495</v>
      </c>
      <c r="B175">
        <v>0.56000000000000005</v>
      </c>
      <c r="C175">
        <v>16.55</v>
      </c>
      <c r="D175" t="s">
        <v>566</v>
      </c>
      <c r="E175" t="s">
        <v>567</v>
      </c>
      <c r="F175">
        <v>1037</v>
      </c>
    </row>
    <row r="176" spans="1:6" x14ac:dyDescent="0.2">
      <c r="A176" t="s">
        <v>496</v>
      </c>
      <c r="B176">
        <v>0</v>
      </c>
      <c r="C176">
        <v>16.25</v>
      </c>
      <c r="D176" t="s">
        <v>566</v>
      </c>
      <c r="E176" t="s">
        <v>567</v>
      </c>
      <c r="F176">
        <v>1037</v>
      </c>
    </row>
    <row r="177" spans="1:6" x14ac:dyDescent="0.2">
      <c r="A177" t="s">
        <v>335</v>
      </c>
      <c r="B177">
        <v>0</v>
      </c>
      <c r="C177">
        <v>14.45</v>
      </c>
      <c r="D177" t="s">
        <v>566</v>
      </c>
      <c r="E177" t="s">
        <v>567</v>
      </c>
      <c r="F177">
        <v>686</v>
      </c>
    </row>
    <row r="178" spans="1:6" x14ac:dyDescent="0.2">
      <c r="A178" t="s">
        <v>327</v>
      </c>
      <c r="B178">
        <v>1.08</v>
      </c>
      <c r="C178">
        <v>18.48</v>
      </c>
      <c r="D178" t="s">
        <v>566</v>
      </c>
      <c r="E178" t="s">
        <v>567</v>
      </c>
      <c r="F178">
        <v>685</v>
      </c>
    </row>
    <row r="179" spans="1:6" x14ac:dyDescent="0.2">
      <c r="A179" t="s">
        <v>328</v>
      </c>
      <c r="B179">
        <v>0.59</v>
      </c>
      <c r="C179">
        <v>15.54</v>
      </c>
      <c r="D179" t="s">
        <v>566</v>
      </c>
      <c r="E179" t="s">
        <v>567</v>
      </c>
      <c r="F179">
        <v>623</v>
      </c>
    </row>
    <row r="180" spans="1:6" x14ac:dyDescent="0.2">
      <c r="A180" t="s">
        <v>336</v>
      </c>
      <c r="B180">
        <v>0</v>
      </c>
      <c r="C180">
        <v>13.59</v>
      </c>
      <c r="D180" t="s">
        <v>566</v>
      </c>
      <c r="E180" t="s">
        <v>567</v>
      </c>
      <c r="F180">
        <v>796</v>
      </c>
    </row>
    <row r="181" spans="1:6" x14ac:dyDescent="0.2">
      <c r="A181" t="s">
        <v>337</v>
      </c>
      <c r="B181">
        <v>0</v>
      </c>
      <c r="C181">
        <v>14.48</v>
      </c>
      <c r="D181" t="s">
        <v>566</v>
      </c>
      <c r="E181" t="s">
        <v>567</v>
      </c>
      <c r="F181">
        <v>974</v>
      </c>
    </row>
    <row r="182" spans="1:6" x14ac:dyDescent="0.2">
      <c r="A182" t="s">
        <v>338</v>
      </c>
      <c r="B182">
        <v>0</v>
      </c>
      <c r="C182">
        <v>16.3</v>
      </c>
      <c r="D182" t="s">
        <v>566</v>
      </c>
      <c r="E182" t="s">
        <v>567</v>
      </c>
      <c r="F182">
        <v>586</v>
      </c>
    </row>
    <row r="183" spans="1:6" x14ac:dyDescent="0.2">
      <c r="A183" t="s">
        <v>343</v>
      </c>
      <c r="B183">
        <v>0</v>
      </c>
      <c r="C183">
        <v>16.329999999999998</v>
      </c>
      <c r="D183" t="s">
        <v>566</v>
      </c>
      <c r="E183" t="s">
        <v>567</v>
      </c>
      <c r="F183">
        <v>532</v>
      </c>
    </row>
    <row r="184" spans="1:6" x14ac:dyDescent="0.2">
      <c r="A184" t="s">
        <v>344</v>
      </c>
      <c r="B184">
        <v>0</v>
      </c>
      <c r="C184">
        <v>15.85</v>
      </c>
      <c r="D184" t="s">
        <v>566</v>
      </c>
      <c r="E184" t="s">
        <v>567</v>
      </c>
      <c r="F184">
        <v>220</v>
      </c>
    </row>
    <row r="185" spans="1:6" x14ac:dyDescent="0.2">
      <c r="A185" t="s">
        <v>345</v>
      </c>
      <c r="B185">
        <v>0</v>
      </c>
      <c r="C185">
        <v>15.42</v>
      </c>
      <c r="D185" t="s">
        <v>566</v>
      </c>
      <c r="E185" t="s">
        <v>567</v>
      </c>
      <c r="F185">
        <v>513</v>
      </c>
    </row>
    <row r="186" spans="1:6" x14ac:dyDescent="0.2">
      <c r="A186" t="s">
        <v>497</v>
      </c>
      <c r="B186">
        <v>0</v>
      </c>
      <c r="C186">
        <v>15.31</v>
      </c>
      <c r="D186" t="s">
        <v>566</v>
      </c>
      <c r="E186" t="s">
        <v>567</v>
      </c>
      <c r="F186">
        <v>815</v>
      </c>
    </row>
    <row r="187" spans="1:6" x14ac:dyDescent="0.2">
      <c r="A187" t="s">
        <v>353</v>
      </c>
      <c r="B187">
        <v>0</v>
      </c>
      <c r="C187">
        <v>15.4</v>
      </c>
      <c r="D187" t="s">
        <v>566</v>
      </c>
      <c r="E187" t="s">
        <v>567</v>
      </c>
      <c r="F187">
        <v>518</v>
      </c>
    </row>
    <row r="188" spans="1:6" x14ac:dyDescent="0.2">
      <c r="A188" t="s">
        <v>498</v>
      </c>
      <c r="B188">
        <v>0</v>
      </c>
      <c r="C188">
        <v>14.66</v>
      </c>
      <c r="D188" t="s">
        <v>566</v>
      </c>
      <c r="E188" t="s">
        <v>567</v>
      </c>
      <c r="F188">
        <v>440</v>
      </c>
    </row>
    <row r="189" spans="1:6" x14ac:dyDescent="0.2">
      <c r="A189" t="s">
        <v>499</v>
      </c>
      <c r="B189">
        <v>0</v>
      </c>
      <c r="C189">
        <v>15.19</v>
      </c>
      <c r="D189" t="s">
        <v>566</v>
      </c>
      <c r="E189" t="s">
        <v>567</v>
      </c>
      <c r="F189">
        <v>575</v>
      </c>
    </row>
    <row r="190" spans="1:6" x14ac:dyDescent="0.2">
      <c r="A190" t="s">
        <v>357</v>
      </c>
      <c r="B190">
        <v>0.05</v>
      </c>
      <c r="C190">
        <v>14.28</v>
      </c>
      <c r="D190" t="s">
        <v>566</v>
      </c>
      <c r="E190" t="s">
        <v>567</v>
      </c>
      <c r="F190">
        <v>1036</v>
      </c>
    </row>
    <row r="191" spans="1:6" x14ac:dyDescent="0.2">
      <c r="A191" t="s">
        <v>500</v>
      </c>
      <c r="B191">
        <v>0.76</v>
      </c>
      <c r="C191">
        <v>17.73</v>
      </c>
      <c r="D191" t="s">
        <v>566</v>
      </c>
      <c r="E191" t="s">
        <v>567</v>
      </c>
      <c r="F191">
        <v>679</v>
      </c>
    </row>
    <row r="192" spans="1:6" x14ac:dyDescent="0.2">
      <c r="A192" t="s">
        <v>346</v>
      </c>
      <c r="B192">
        <v>0.28999999999999998</v>
      </c>
      <c r="C192">
        <v>17.41</v>
      </c>
      <c r="D192" t="s">
        <v>566</v>
      </c>
      <c r="E192" t="s">
        <v>567</v>
      </c>
      <c r="F192">
        <v>688</v>
      </c>
    </row>
    <row r="193" spans="1:6" x14ac:dyDescent="0.2">
      <c r="A193" t="s">
        <v>501</v>
      </c>
      <c r="B193">
        <v>0.86</v>
      </c>
      <c r="C193">
        <v>15.58</v>
      </c>
      <c r="D193" t="s">
        <v>566</v>
      </c>
      <c r="E193" t="s">
        <v>567</v>
      </c>
      <c r="F193">
        <v>573</v>
      </c>
    </row>
    <row r="194" spans="1:6" x14ac:dyDescent="0.2">
      <c r="A194" t="s">
        <v>347</v>
      </c>
      <c r="B194">
        <v>0.66</v>
      </c>
      <c r="C194">
        <v>19.28</v>
      </c>
      <c r="D194" t="s">
        <v>566</v>
      </c>
      <c r="E194" t="s">
        <v>567</v>
      </c>
      <c r="F194">
        <v>1436</v>
      </c>
    </row>
    <row r="195" spans="1:6" x14ac:dyDescent="0.2">
      <c r="A195" t="s">
        <v>348</v>
      </c>
      <c r="B195">
        <v>0.14000000000000001</v>
      </c>
      <c r="C195">
        <v>17.47</v>
      </c>
      <c r="D195" t="s">
        <v>566</v>
      </c>
      <c r="E195" t="s">
        <v>567</v>
      </c>
      <c r="F195">
        <v>648</v>
      </c>
    </row>
    <row r="196" spans="1:6" x14ac:dyDescent="0.2">
      <c r="A196" t="s">
        <v>358</v>
      </c>
      <c r="B196">
        <v>0</v>
      </c>
      <c r="C196">
        <v>16.239999999999998</v>
      </c>
      <c r="D196" t="s">
        <v>566</v>
      </c>
      <c r="E196" t="s">
        <v>567</v>
      </c>
      <c r="F196">
        <v>346</v>
      </c>
    </row>
    <row r="197" spans="1:6" x14ac:dyDescent="0.2">
      <c r="A197" t="s">
        <v>332</v>
      </c>
      <c r="B197">
        <v>1.66</v>
      </c>
      <c r="C197">
        <v>21.52</v>
      </c>
      <c r="D197" t="s">
        <v>566</v>
      </c>
      <c r="E197" t="s">
        <v>567</v>
      </c>
      <c r="F197">
        <v>143</v>
      </c>
    </row>
    <row r="198" spans="1:6" x14ac:dyDescent="0.2">
      <c r="A198" t="s">
        <v>339</v>
      </c>
      <c r="B198">
        <v>0</v>
      </c>
      <c r="C198">
        <v>16.8</v>
      </c>
      <c r="D198" t="s">
        <v>566</v>
      </c>
      <c r="E198" t="s">
        <v>567</v>
      </c>
      <c r="F198">
        <v>107</v>
      </c>
    </row>
    <row r="199" spans="1:6" x14ac:dyDescent="0.2">
      <c r="A199" t="s">
        <v>340</v>
      </c>
      <c r="B199">
        <v>0</v>
      </c>
      <c r="C199">
        <v>15.67</v>
      </c>
      <c r="D199" t="s">
        <v>566</v>
      </c>
      <c r="E199" t="s">
        <v>567</v>
      </c>
      <c r="F199">
        <v>109</v>
      </c>
    </row>
    <row r="200" spans="1:6" x14ac:dyDescent="0.2">
      <c r="A200" t="s">
        <v>102</v>
      </c>
      <c r="B200">
        <v>0</v>
      </c>
      <c r="C200">
        <v>26.15</v>
      </c>
      <c r="D200" t="s">
        <v>566</v>
      </c>
      <c r="E200" t="s">
        <v>567</v>
      </c>
      <c r="F200">
        <v>75</v>
      </c>
    </row>
    <row r="201" spans="1:6" x14ac:dyDescent="0.2">
      <c r="A201" t="s">
        <v>512</v>
      </c>
      <c r="B201">
        <v>88.19</v>
      </c>
      <c r="C201">
        <v>5261.77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7BE6A-FECC-4A3C-A873-8E397E65563A}">
  <dimension ref="A1"/>
  <sheetViews>
    <sheetView workbookViewId="0">
      <selection activeCell="E10" sqref="E10"/>
    </sheetView>
  </sheetViews>
  <sheetFormatPr defaultColWidth="8.7421875" defaultRowHeight="15" x14ac:dyDescent="0.2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57932-DA30-43CC-9238-1FA5E371C71B}">
  <dimension ref="A1"/>
  <sheetViews>
    <sheetView workbookViewId="0">
      <selection activeCell="E10" sqref="E10"/>
    </sheetView>
  </sheetViews>
  <sheetFormatPr defaultColWidth="8.7421875" defaultRowHeight="15" x14ac:dyDescent="0.2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81867-8E44-446B-94F6-A9217AC6E103}">
  <dimension ref="A1"/>
  <sheetViews>
    <sheetView topLeftCell="A181" workbookViewId="0">
      <selection activeCell="E10" sqref="E10"/>
    </sheetView>
  </sheetViews>
  <sheetFormatPr defaultRowHeight="15" x14ac:dyDescent="0.2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CC8F7-8807-499D-B8D6-416A2CE71906}">
  <dimension ref="A1"/>
  <sheetViews>
    <sheetView workbookViewId="0">
      <selection activeCell="E10" sqref="E10"/>
    </sheetView>
  </sheetViews>
  <sheetFormatPr defaultRowHeight="15" x14ac:dyDescent="0.2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4208E-7AC3-4406-A197-06F7692228B0}">
  <dimension ref="A1"/>
  <sheetViews>
    <sheetView workbookViewId="0">
      <selection sqref="A1:XFD1048576"/>
    </sheetView>
  </sheetViews>
  <sheetFormatPr defaultColWidth="9.14453125" defaultRowHeight="15" x14ac:dyDescent="0.2"/>
  <cols>
    <col min="3" max="3" width="11.703125" bestFit="1" customWidth="1"/>
    <col min="4" max="5" width="10.76171875" bestFit="1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A3DC52-BAE4-46D9-9E03-106A22AD24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4" baseType="variant">
      <vt:variant>
        <vt:lpstr>Worksheets</vt:lpstr>
      </vt:variant>
      <vt:variant>
        <vt:i4>135</vt:i4>
      </vt:variant>
      <vt:variant>
        <vt:lpstr>Named Ranges</vt:lpstr>
      </vt:variant>
      <vt:variant>
        <vt:i4>4</vt:i4>
      </vt:variant>
    </vt:vector>
  </HeadingPairs>
  <TitlesOfParts>
    <vt:vector size="139" baseType="lpstr">
      <vt:lpstr>Group 1</vt:lpstr>
      <vt:lpstr>Group 2</vt:lpstr>
      <vt:lpstr>Group 10</vt:lpstr>
      <vt:lpstr>Group 32</vt:lpstr>
      <vt:lpstr>Group 3</vt:lpstr>
      <vt:lpstr>Group 4</vt:lpstr>
      <vt:lpstr>Group 11</vt:lpstr>
      <vt:lpstr>Group 12</vt:lpstr>
      <vt:lpstr>Group 30</vt:lpstr>
      <vt:lpstr>Group 5</vt:lpstr>
      <vt:lpstr>Group 6</vt:lpstr>
      <vt:lpstr>Group 7</vt:lpstr>
      <vt:lpstr>Group 8</vt:lpstr>
      <vt:lpstr>Group 9</vt:lpstr>
      <vt:lpstr>Group 13</vt:lpstr>
      <vt:lpstr>Group 14</vt:lpstr>
      <vt:lpstr>Group 15</vt:lpstr>
      <vt:lpstr>Group 16</vt:lpstr>
      <vt:lpstr>Group 17</vt:lpstr>
      <vt:lpstr>Group 18</vt:lpstr>
      <vt:lpstr>Group 19</vt:lpstr>
      <vt:lpstr>Group 20</vt:lpstr>
      <vt:lpstr>Group 21</vt:lpstr>
      <vt:lpstr>Group 23</vt:lpstr>
      <vt:lpstr>Group 24</vt:lpstr>
      <vt:lpstr>Group 25</vt:lpstr>
      <vt:lpstr>Group 26</vt:lpstr>
      <vt:lpstr>Group 27</vt:lpstr>
      <vt:lpstr>Group 28</vt:lpstr>
      <vt:lpstr>Group 29</vt:lpstr>
      <vt:lpstr>Group 22</vt:lpstr>
      <vt:lpstr>Group 31</vt:lpstr>
      <vt:lpstr>Group 33</vt:lpstr>
      <vt:lpstr>Group 34</vt:lpstr>
      <vt:lpstr>Group 35</vt:lpstr>
      <vt:lpstr>Group 36</vt:lpstr>
      <vt:lpstr>Group 37</vt:lpstr>
      <vt:lpstr>Group 38</vt:lpstr>
      <vt:lpstr>Group 39</vt:lpstr>
      <vt:lpstr>Group 73</vt:lpstr>
      <vt:lpstr>Group 74</vt:lpstr>
      <vt:lpstr>Group 40</vt:lpstr>
      <vt:lpstr>Group 41</vt:lpstr>
      <vt:lpstr>Group 50</vt:lpstr>
      <vt:lpstr>Group 71</vt:lpstr>
      <vt:lpstr>Group 53</vt:lpstr>
      <vt:lpstr>Group 54</vt:lpstr>
      <vt:lpstr>Group 42</vt:lpstr>
      <vt:lpstr>Group 43</vt:lpstr>
      <vt:lpstr>Group 44</vt:lpstr>
      <vt:lpstr>Group 45</vt:lpstr>
      <vt:lpstr>Group 46</vt:lpstr>
      <vt:lpstr>Group 47</vt:lpstr>
      <vt:lpstr>Group 48</vt:lpstr>
      <vt:lpstr>Group 49</vt:lpstr>
      <vt:lpstr>Group 55</vt:lpstr>
      <vt:lpstr>Group 56</vt:lpstr>
      <vt:lpstr>Group 57</vt:lpstr>
      <vt:lpstr>Group 58</vt:lpstr>
      <vt:lpstr>Group 59</vt:lpstr>
      <vt:lpstr>Group 60</vt:lpstr>
      <vt:lpstr>Group 61</vt:lpstr>
      <vt:lpstr>Group 62</vt:lpstr>
      <vt:lpstr>Group 63</vt:lpstr>
      <vt:lpstr>Group 64</vt:lpstr>
      <vt:lpstr>Group 65</vt:lpstr>
      <vt:lpstr>Group 66</vt:lpstr>
      <vt:lpstr>Group 67</vt:lpstr>
      <vt:lpstr>Group 68</vt:lpstr>
      <vt:lpstr>Group 69</vt:lpstr>
      <vt:lpstr>Group 77</vt:lpstr>
      <vt:lpstr>Group 70</vt:lpstr>
      <vt:lpstr>Group 72</vt:lpstr>
      <vt:lpstr>Group 75</vt:lpstr>
      <vt:lpstr>Group 51</vt:lpstr>
      <vt:lpstr>Group 52</vt:lpstr>
      <vt:lpstr>Group 76</vt:lpstr>
      <vt:lpstr>Group 78</vt:lpstr>
      <vt:lpstr>Group 79</vt:lpstr>
      <vt:lpstr>Group 80</vt:lpstr>
      <vt:lpstr>Group 81</vt:lpstr>
      <vt:lpstr>Group 82</vt:lpstr>
      <vt:lpstr>Group 83</vt:lpstr>
      <vt:lpstr>Group 84</vt:lpstr>
      <vt:lpstr>Group 85</vt:lpstr>
      <vt:lpstr>Group 86</vt:lpstr>
      <vt:lpstr>Group 87</vt:lpstr>
      <vt:lpstr>Group 88</vt:lpstr>
      <vt:lpstr>Group 89</vt:lpstr>
      <vt:lpstr>Group 93</vt:lpstr>
      <vt:lpstr>Group 90</vt:lpstr>
      <vt:lpstr>Group 91</vt:lpstr>
      <vt:lpstr>Group 92</vt:lpstr>
      <vt:lpstr>Group 94</vt:lpstr>
      <vt:lpstr>Group 95</vt:lpstr>
      <vt:lpstr>Group 96</vt:lpstr>
      <vt:lpstr>Group 97</vt:lpstr>
      <vt:lpstr>Group 98</vt:lpstr>
      <vt:lpstr>Group 99</vt:lpstr>
      <vt:lpstr>HALL</vt:lpstr>
      <vt:lpstr>Data</vt:lpstr>
      <vt:lpstr>ACRE FEET</vt:lpstr>
      <vt:lpstr>Dates</vt:lpstr>
      <vt:lpstr>Hamer Agrimet</vt:lpstr>
      <vt:lpstr>Ashton Agrimet</vt:lpstr>
      <vt:lpstr>Osgood Agrimet</vt:lpstr>
      <vt:lpstr>PivotTrac Totals</vt:lpstr>
      <vt:lpstr>Rain Totals</vt:lpstr>
      <vt:lpstr>Week 1</vt:lpstr>
      <vt:lpstr>Week 2</vt:lpstr>
      <vt:lpstr>Week 3</vt:lpstr>
      <vt:lpstr>Week 4</vt:lpstr>
      <vt:lpstr>Week 5</vt:lpstr>
      <vt:lpstr>Week 6</vt:lpstr>
      <vt:lpstr>Week 7</vt:lpstr>
      <vt:lpstr>Week 8</vt:lpstr>
      <vt:lpstr>Week 9</vt:lpstr>
      <vt:lpstr>Week 10</vt:lpstr>
      <vt:lpstr>Week 11</vt:lpstr>
      <vt:lpstr>Week 12</vt:lpstr>
      <vt:lpstr>Week 13</vt:lpstr>
      <vt:lpstr>Week 14</vt:lpstr>
      <vt:lpstr>Week 15</vt:lpstr>
      <vt:lpstr>Week 16</vt:lpstr>
      <vt:lpstr>Week 17</vt:lpstr>
      <vt:lpstr>Week 18</vt:lpstr>
      <vt:lpstr>Week 19</vt:lpstr>
      <vt:lpstr>Week 20</vt:lpstr>
      <vt:lpstr>Week 21</vt:lpstr>
      <vt:lpstr>Week 22</vt:lpstr>
      <vt:lpstr>Week 23</vt:lpstr>
      <vt:lpstr>Week 24</vt:lpstr>
      <vt:lpstr>Week 25</vt:lpstr>
      <vt:lpstr>Week 26</vt:lpstr>
      <vt:lpstr>Pivotrac YE</vt:lpstr>
      <vt:lpstr>Potatoes</vt:lpstr>
      <vt:lpstr>Spring_Grain</vt:lpstr>
      <vt:lpstr>Wheat</vt:lpstr>
      <vt:lpstr>Winter_Grain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cjmic</dc:creator>
  <cp:keywords/>
  <dc:description/>
  <cp:lastModifiedBy>Chelsea Chase</cp:lastModifiedBy>
  <cp:revision/>
  <dcterms:created xsi:type="dcterms:W3CDTF">2019-05-15T14:16:04Z</dcterms:created>
  <dcterms:modified xsi:type="dcterms:W3CDTF">2024-10-11T15:54:29Z</dcterms:modified>
  <cp:category/>
  <cp:contentStatus/>
</cp:coreProperties>
</file>